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externalLinks/externalLink195.xml" ContentType="application/vnd.openxmlformats-officedocument.spreadsheetml.externalLink+xml"/>
  <Override PartName="/xl/externalLinks/externalLink196.xml" ContentType="application/vnd.openxmlformats-officedocument.spreadsheetml.externalLink+xml"/>
  <Override PartName="/xl/externalLinks/externalLink197.xml" ContentType="application/vnd.openxmlformats-officedocument.spreadsheetml.externalLink+xml"/>
  <Override PartName="/xl/externalLinks/externalLink198.xml" ContentType="application/vnd.openxmlformats-officedocument.spreadsheetml.externalLink+xml"/>
  <Override PartName="/xl/externalLinks/externalLink199.xml" ContentType="application/vnd.openxmlformats-officedocument.spreadsheetml.externalLink+xml"/>
  <Override PartName="/xl/externalLinks/externalLink200.xml" ContentType="application/vnd.openxmlformats-officedocument.spreadsheetml.externalLink+xml"/>
  <Override PartName="/xl/externalLinks/externalLink201.xml" ContentType="application/vnd.openxmlformats-officedocument.spreadsheetml.externalLink+xml"/>
  <Override PartName="/xl/externalLinks/externalLink202.xml" ContentType="application/vnd.openxmlformats-officedocument.spreadsheetml.externalLink+xml"/>
  <Override PartName="/xl/externalLinks/externalLink203.xml" ContentType="application/vnd.openxmlformats-officedocument.spreadsheetml.externalLink+xml"/>
  <Override PartName="/xl/externalLinks/externalLink204.xml" ContentType="application/vnd.openxmlformats-officedocument.spreadsheetml.externalLink+xml"/>
  <Override PartName="/xl/externalLinks/externalLink205.xml" ContentType="application/vnd.openxmlformats-officedocument.spreadsheetml.externalLink+xml"/>
  <Override PartName="/xl/externalLinks/externalLink206.xml" ContentType="application/vnd.openxmlformats-officedocument.spreadsheetml.externalLink+xml"/>
  <Override PartName="/xl/externalLinks/externalLink207.xml" ContentType="application/vnd.openxmlformats-officedocument.spreadsheetml.externalLink+xml"/>
  <Override PartName="/xl/externalLinks/externalLink208.xml" ContentType="application/vnd.openxmlformats-officedocument.spreadsheetml.externalLink+xml"/>
  <Override PartName="/xl/externalLinks/externalLink209.xml" ContentType="application/vnd.openxmlformats-officedocument.spreadsheetml.externalLink+xml"/>
  <Override PartName="/xl/externalLinks/externalLink210.xml" ContentType="application/vnd.openxmlformats-officedocument.spreadsheetml.externalLink+xml"/>
  <Override PartName="/xl/externalLinks/externalLink211.xml" ContentType="application/vnd.openxmlformats-officedocument.spreadsheetml.externalLink+xml"/>
  <Override PartName="/xl/externalLinks/externalLink212.xml" ContentType="application/vnd.openxmlformats-officedocument.spreadsheetml.externalLink+xml"/>
  <Override PartName="/xl/externalLinks/externalLink213.xml" ContentType="application/vnd.openxmlformats-officedocument.spreadsheetml.externalLink+xml"/>
  <Override PartName="/xl/externalLinks/externalLink214.xml" ContentType="application/vnd.openxmlformats-officedocument.spreadsheetml.externalLink+xml"/>
  <Override PartName="/xl/externalLinks/externalLink215.xml" ContentType="application/vnd.openxmlformats-officedocument.spreadsheetml.externalLink+xml"/>
  <Override PartName="/xl/externalLinks/externalLink216.xml" ContentType="application/vnd.openxmlformats-officedocument.spreadsheetml.externalLink+xml"/>
  <Override PartName="/xl/externalLinks/externalLink217.xml" ContentType="application/vnd.openxmlformats-officedocument.spreadsheetml.externalLink+xml"/>
  <Override PartName="/xl/externalLinks/externalLink218.xml" ContentType="application/vnd.openxmlformats-officedocument.spreadsheetml.externalLink+xml"/>
  <Override PartName="/xl/externalLinks/externalLink219.xml" ContentType="application/vnd.openxmlformats-officedocument.spreadsheetml.externalLink+xml"/>
  <Override PartName="/xl/externalLinks/externalLink220.xml" ContentType="application/vnd.openxmlformats-officedocument.spreadsheetml.externalLink+xml"/>
  <Override PartName="/xl/externalLinks/externalLink221.xml" ContentType="application/vnd.openxmlformats-officedocument.spreadsheetml.externalLink+xml"/>
  <Override PartName="/xl/externalLinks/externalLink222.xml" ContentType="application/vnd.openxmlformats-officedocument.spreadsheetml.externalLink+xml"/>
  <Override PartName="/xl/externalLinks/externalLink223.xml" ContentType="application/vnd.openxmlformats-officedocument.spreadsheetml.externalLink+xml"/>
  <Override PartName="/xl/externalLinks/externalLink224.xml" ContentType="application/vnd.openxmlformats-officedocument.spreadsheetml.externalLink+xml"/>
  <Override PartName="/xl/externalLinks/externalLink225.xml" ContentType="application/vnd.openxmlformats-officedocument.spreadsheetml.externalLink+xml"/>
  <Override PartName="/xl/externalLinks/externalLink226.xml" ContentType="application/vnd.openxmlformats-officedocument.spreadsheetml.externalLink+xml"/>
  <Override PartName="/xl/externalLinks/externalLink227.xml" ContentType="application/vnd.openxmlformats-officedocument.spreadsheetml.externalLink+xml"/>
  <Override PartName="/xl/externalLinks/externalLink228.xml" ContentType="application/vnd.openxmlformats-officedocument.spreadsheetml.externalLink+xml"/>
  <Override PartName="/xl/externalLinks/externalLink229.xml" ContentType="application/vnd.openxmlformats-officedocument.spreadsheetml.externalLink+xml"/>
  <Override PartName="/xl/externalLinks/externalLink230.xml" ContentType="application/vnd.openxmlformats-officedocument.spreadsheetml.externalLink+xml"/>
  <Override PartName="/xl/externalLinks/externalLink231.xml" ContentType="application/vnd.openxmlformats-officedocument.spreadsheetml.externalLink+xml"/>
  <Override PartName="/xl/externalLinks/externalLink232.xml" ContentType="application/vnd.openxmlformats-officedocument.spreadsheetml.externalLink+xml"/>
  <Override PartName="/xl/externalLinks/externalLink233.xml" ContentType="application/vnd.openxmlformats-officedocument.spreadsheetml.externalLink+xml"/>
  <Override PartName="/xl/externalLinks/externalLink234.xml" ContentType="application/vnd.openxmlformats-officedocument.spreadsheetml.externalLink+xml"/>
  <Override PartName="/xl/externalLinks/externalLink235.xml" ContentType="application/vnd.openxmlformats-officedocument.spreadsheetml.externalLink+xml"/>
  <Override PartName="/xl/externalLinks/externalLink236.xml" ContentType="application/vnd.openxmlformats-officedocument.spreadsheetml.externalLink+xml"/>
  <Override PartName="/xl/externalLinks/externalLink237.xml" ContentType="application/vnd.openxmlformats-officedocument.spreadsheetml.externalLink+xml"/>
  <Override PartName="/xl/externalLinks/externalLink238.xml" ContentType="application/vnd.openxmlformats-officedocument.spreadsheetml.externalLink+xml"/>
  <Override PartName="/xl/externalLinks/externalLink239.xml" ContentType="application/vnd.openxmlformats-officedocument.spreadsheetml.externalLink+xml"/>
  <Override PartName="/xl/externalLinks/externalLink240.xml" ContentType="application/vnd.openxmlformats-officedocument.spreadsheetml.externalLink+xml"/>
  <Override PartName="/xl/externalLinks/externalLink241.xml" ContentType="application/vnd.openxmlformats-officedocument.spreadsheetml.externalLink+xml"/>
  <Override PartName="/xl/externalLinks/externalLink242.xml" ContentType="application/vnd.openxmlformats-officedocument.spreadsheetml.externalLink+xml"/>
  <Override PartName="/xl/externalLinks/externalLink243.xml" ContentType="application/vnd.openxmlformats-officedocument.spreadsheetml.externalLink+xml"/>
  <Override PartName="/xl/externalLinks/externalLink244.xml" ContentType="application/vnd.openxmlformats-officedocument.spreadsheetml.externalLink+xml"/>
  <Override PartName="/xl/externalLinks/externalLink24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1.xml" ContentType="application/vnd.openxmlformats-officedocument.drawingml.chart+xml"/>
  <Override PartName="/xl/charts/style4.xml" ContentType="application/vnd.ms-office.chartstyle+xml"/>
  <Override PartName="/xl/charts/colors4.xml" ContentType="application/vnd.ms-office.chartcolorstyle+xml"/>
  <Override PartName="/xl/charts/chart2.xml" ContentType="application/vnd.openxmlformats-officedocument.drawingml.chart+xml"/>
  <Override PartName="/xl/charts/style5.xml" ContentType="application/vnd.ms-office.chartstyle+xml"/>
  <Override PartName="/xl/charts/colors5.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Ex5.xml" ContentType="application/vnd.ms-office.chartex+xml"/>
  <Override PartName="/xl/charts/style9.xml" ContentType="application/vnd.ms-office.chartstyle+xml"/>
  <Override PartName="/xl/charts/colors9.xml" ContentType="application/vnd.ms-office.chartcolorstyle+xml"/>
  <Override PartName="/xl/charts/chartEx6.xml" ContentType="application/vnd.ms-office.chartex+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BDBD08B4-E764-9E8A-9C2C-B5BA9A0880B9}"/>
  <workbookPr/>
  <mc:AlternateContent xmlns:mc="http://schemas.openxmlformats.org/markup-compatibility/2006">
    <mc:Choice Requires="x15">
      <x15ac:absPath xmlns:x15ac="http://schemas.microsoft.com/office/spreadsheetml/2010/11/ac" url="/Users/harsh/Downloads/"/>
    </mc:Choice>
  </mc:AlternateContent>
  <xr:revisionPtr revIDLastSave="0" documentId="8_{C9892B45-DDDC-CC4A-B52C-7DBF45005A8A}" xr6:coauthVersionLast="47" xr6:coauthVersionMax="47" xr10:uidLastSave="{00000000-0000-0000-0000-000000000000}"/>
  <bookViews>
    <workbookView xWindow="0" yWindow="720" windowWidth="29400" windowHeight="18400" tabRatio="930" activeTab="1" xr2:uid="{00000000-000D-0000-FFFF-FFFF00000000}"/>
  </bookViews>
  <sheets>
    <sheet name="Summary" sheetId="58" r:id="rId1"/>
    <sheet name="Model" sheetId="1" r:id="rId2"/>
    <sheet name="Quarterly results" sheetId="45" r:id="rId3"/>
    <sheet name="Valuation" sheetId="59" r:id="rId4"/>
    <sheet name="Cash Flow Chart" sheetId="32" r:id="rId5"/>
    <sheet name="Share Price" sheetId="61" r:id="rId6"/>
  </sheets>
  <externalReferences>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 r:id="rId208"/>
    <externalReference r:id="rId209"/>
    <externalReference r:id="rId210"/>
    <externalReference r:id="rId211"/>
    <externalReference r:id="rId212"/>
    <externalReference r:id="rId213"/>
    <externalReference r:id="rId214"/>
    <externalReference r:id="rId215"/>
    <externalReference r:id="rId216"/>
    <externalReference r:id="rId217"/>
    <externalReference r:id="rId218"/>
    <externalReference r:id="rId219"/>
    <externalReference r:id="rId220"/>
    <externalReference r:id="rId221"/>
    <externalReference r:id="rId222"/>
    <externalReference r:id="rId223"/>
    <externalReference r:id="rId224"/>
    <externalReference r:id="rId225"/>
    <externalReference r:id="rId226"/>
    <externalReference r:id="rId227"/>
    <externalReference r:id="rId228"/>
    <externalReference r:id="rId229"/>
    <externalReference r:id="rId230"/>
    <externalReference r:id="rId231"/>
    <externalReference r:id="rId232"/>
    <externalReference r:id="rId233"/>
    <externalReference r:id="rId234"/>
    <externalReference r:id="rId235"/>
    <externalReference r:id="rId236"/>
    <externalReference r:id="rId237"/>
    <externalReference r:id="rId238"/>
    <externalReference r:id="rId239"/>
    <externalReference r:id="rId240"/>
    <externalReference r:id="rId241"/>
    <externalReference r:id="rId242"/>
    <externalReference r:id="rId243"/>
    <externalReference r:id="rId244"/>
    <externalReference r:id="rId245"/>
    <externalReference r:id="rId246"/>
    <externalReference r:id="rId247"/>
    <externalReference r:id="rId248"/>
    <externalReference r:id="rId249"/>
    <externalReference r:id="rId250"/>
    <externalReference r:id="rId251"/>
  </externalReferences>
  <definedNames>
    <definedName name="_" localSheetId="5" hidden="1">#REF!</definedName>
    <definedName name="_" hidden="1">#REF!</definedName>
    <definedName name="_______________________Apr06">'[6]2006-04'!$A$13:$AA$96</definedName>
    <definedName name="_______________________jun06">'[6]2006-06'!$B$13:$AB$114</definedName>
    <definedName name="_______________________may06">'[6]2006-05'!$B$13:$AB$107</definedName>
    <definedName name="_______________________SET1" localSheetId="5">#REF!</definedName>
    <definedName name="_______________________SET1" localSheetId="3">#REF!</definedName>
    <definedName name="_______________________SET1">#REF!</definedName>
    <definedName name="______________________Apr06">'[6]2006-04'!$B$13:$AB$101</definedName>
    <definedName name="______________________jun06">'[6]2006-06'!$B$13:$AB$114</definedName>
    <definedName name="______________________may06">'[6]2006-05'!$B$13:$AB$107</definedName>
    <definedName name="______________________SET1" localSheetId="5">#REF!</definedName>
    <definedName name="______________________SET1" localSheetId="3">#REF!</definedName>
    <definedName name="______________________SET1">#REF!</definedName>
    <definedName name="_____________________Apr06" localSheetId="3">#REF!</definedName>
    <definedName name="_____________________Apr06">#REF!</definedName>
    <definedName name="_____________________jun06" localSheetId="3">#REF!</definedName>
    <definedName name="_____________________jun06">#REF!</definedName>
    <definedName name="_____________________may06">#REF!</definedName>
    <definedName name="_____________________SET1">#REF!</definedName>
    <definedName name="____________________Apr06">'[6]2006-04'!$A$13:$AA$96</definedName>
    <definedName name="____________________dec06">'[7]2006-12'!$B$13:$AB$120</definedName>
    <definedName name="____________________feb07">'[7]2007-02'!$B$13:$AB$122</definedName>
    <definedName name="____________________jun06">'[6]2006-06'!$B$13:$AB$114</definedName>
    <definedName name="____________________may06">'[6]2006-05'!$B$13:$AB$107</definedName>
    <definedName name="____________________oct06">'[6]2006-10'!$B$13:$AB$120</definedName>
    <definedName name="___________________Apr06">'[6]2006-04'!$A$13:$AA$96</definedName>
    <definedName name="___________________aug06">'[6]2006-08'!$B$13:$AB$115</definedName>
    <definedName name="___________________dec06" localSheetId="5">#REF!</definedName>
    <definedName name="___________________dec06" localSheetId="3">#REF!</definedName>
    <definedName name="___________________dec06">#REF!</definedName>
    <definedName name="___________________feb07" localSheetId="3">#REF!</definedName>
    <definedName name="___________________feb07">#REF!</definedName>
    <definedName name="___________________jun06">'[6]2006-06'!$B$13:$AB$114</definedName>
    <definedName name="___________________may06">'[6]2006-05'!$B$13:$AB$107</definedName>
    <definedName name="___________________nov06">'[6]2006-11'!$B$13:$AB$120</definedName>
    <definedName name="___________________oct06" localSheetId="5">#REF!</definedName>
    <definedName name="___________________oct06" localSheetId="3">#REF!</definedName>
    <definedName name="___________________oct06">#REF!</definedName>
    <definedName name="__________________Apr06">'[6]2006-04'!$A$13:$AA$96</definedName>
    <definedName name="__________________aug06" localSheetId="5">#REF!</definedName>
    <definedName name="__________________aug06" localSheetId="3">#REF!</definedName>
    <definedName name="__________________aug06">#REF!</definedName>
    <definedName name="__________________dec06">'[7]2006-12'!$B$13:$AB$120</definedName>
    <definedName name="__________________feb07">'[7]2007-02'!$B$13:$AB$122</definedName>
    <definedName name="__________________jan07">'[8]2007-01'!$B$13:$AB$121</definedName>
    <definedName name="__________________jun06">'[6]2006-06'!$B$13:$AB$114</definedName>
    <definedName name="__________________may06">'[6]2006-05'!$B$13:$AB$107</definedName>
    <definedName name="__________________nov06" localSheetId="5">#REF!</definedName>
    <definedName name="__________________nov06" localSheetId="3">#REF!</definedName>
    <definedName name="__________________nov06">#REF!</definedName>
    <definedName name="__________________oct06" localSheetId="5">'[9]2006-10'!$B$13:$AB$120</definedName>
    <definedName name="__________________oct06">'[9]2006-10'!$B$13:$AB$120</definedName>
    <definedName name="_________________Apr06">'[6]2006-04'!$A$13:$AA$96</definedName>
    <definedName name="_________________aug06" localSheetId="5">'[9]2006-08'!$B$13:$AB$115</definedName>
    <definedName name="_________________aug06">'[9]2006-08'!$B$13:$AB$115</definedName>
    <definedName name="_________________dec06">'[7]2006-12'!$B$13:$AB$120</definedName>
    <definedName name="_________________feb07">'[7]2007-02'!$B$13:$AB$122</definedName>
    <definedName name="_________________jan07" localSheetId="5">#REF!</definedName>
    <definedName name="_________________jan07" localSheetId="3">#REF!</definedName>
    <definedName name="_________________jan07">#REF!</definedName>
    <definedName name="_________________jun06">'[6]2006-06'!$B$13:$AB$114</definedName>
    <definedName name="_________________may06">'[6]2006-05'!$B$13:$AB$107</definedName>
    <definedName name="_________________nov06" localSheetId="5">'[9]2006-11'!$B$13:$AB$120</definedName>
    <definedName name="_________________nov06">'[9]2006-11'!$B$13:$AB$120</definedName>
    <definedName name="_________________oct06" localSheetId="5">'[9]2006-10'!$B$13:$AB$120</definedName>
    <definedName name="_________________oct06">'[9]2006-10'!$B$13:$AB$120</definedName>
    <definedName name="________________Apr06">'[6]2006-04'!$A$13:$AA$96</definedName>
    <definedName name="________________aug06" localSheetId="5">'[9]2006-08'!$B$13:$AB$115</definedName>
    <definedName name="________________aug06">'[9]2006-08'!$B$13:$AB$115</definedName>
    <definedName name="________________dec06">'[7]2006-12'!$B$13:$AB$120</definedName>
    <definedName name="________________feb07">'[7]2007-02'!$B$13:$AB$122</definedName>
    <definedName name="________________jan07" localSheetId="5">'[8]2007-01'!$B$13:$AB$121</definedName>
    <definedName name="________________jan07">'[8]2007-01'!$B$13:$AB$121</definedName>
    <definedName name="________________jun06">'[6]2006-06'!$B$13:$AB$114</definedName>
    <definedName name="________________may06">'[6]2006-05'!$B$13:$AB$107</definedName>
    <definedName name="________________nov06" localSheetId="5">'[9]2006-11'!$B$13:$AB$120</definedName>
    <definedName name="________________nov06">'[9]2006-11'!$B$13:$AB$120</definedName>
    <definedName name="________________oct06" localSheetId="5">'[9]2006-10'!$B$13:$AB$120</definedName>
    <definedName name="________________oct06">'[9]2006-10'!$B$13:$AB$120</definedName>
    <definedName name="_______________Apr06">'[6]2006-04'!$A$13:$AA$96</definedName>
    <definedName name="_______________aug06" localSheetId="5">'[9]2006-08'!$B$13:$AB$115</definedName>
    <definedName name="_______________aug06">'[9]2006-08'!$B$13:$AB$115</definedName>
    <definedName name="_______________dec06">'[7]2006-12'!$B$13:$AB$120</definedName>
    <definedName name="_______________feb07">'[7]2007-02'!$B$13:$AB$122</definedName>
    <definedName name="_______________jan07" localSheetId="5">'[8]2007-01'!$B$13:$AB$121</definedName>
    <definedName name="_______________jan07">'[8]2007-01'!$B$13:$AB$121</definedName>
    <definedName name="_______________jun06">'[6]2006-06'!$B$13:$AB$114</definedName>
    <definedName name="_______________may06">'[6]2006-05'!$B$13:$AB$107</definedName>
    <definedName name="_______________nov06" localSheetId="5">'[9]2006-11'!$B$13:$AB$120</definedName>
    <definedName name="_______________nov06">'[9]2006-11'!$B$13:$AB$120</definedName>
    <definedName name="_______________oct06" localSheetId="5">'[9]2006-10'!$B$13:$AB$120</definedName>
    <definedName name="_______________oct06">'[9]2006-10'!$B$13:$AB$120</definedName>
    <definedName name="______________Apr06">'[6]2006-04'!$A$13:$AA$96</definedName>
    <definedName name="______________aug06" localSheetId="5">'[9]2006-08'!$B$13:$AB$115</definedName>
    <definedName name="______________aug06">'[9]2006-08'!$B$13:$AB$115</definedName>
    <definedName name="______________dec06">'[7]2006-12'!$B$13:$AB$120</definedName>
    <definedName name="______________feb07">'[7]2007-02'!$B$13:$AB$122</definedName>
    <definedName name="______________jan07" localSheetId="5">'[8]2007-01'!$B$13:$AB$121</definedName>
    <definedName name="______________jan07">'[8]2007-01'!$B$13:$AB$121</definedName>
    <definedName name="______________jun06">'[6]2006-06'!$B$13:$AB$114</definedName>
    <definedName name="______________may06">'[6]2006-05'!$B$13:$AB$107</definedName>
    <definedName name="______________nov06" localSheetId="5">'[9]2006-11'!$B$13:$AB$120</definedName>
    <definedName name="______________nov06">'[9]2006-11'!$B$13:$AB$120</definedName>
    <definedName name="______________oct06" localSheetId="5">'[9]2006-10'!$B$13:$AB$120</definedName>
    <definedName name="______________oct06">'[9]2006-10'!$B$13:$AB$120</definedName>
    <definedName name="_____________Apr06">'[6]2006-04'!$A$13:$AA$96</definedName>
    <definedName name="_____________aug06" localSheetId="5">'[9]2006-08'!$B$13:$AB$115</definedName>
    <definedName name="_____________aug06">'[9]2006-08'!$B$13:$AB$115</definedName>
    <definedName name="_____________dec06">'[7]2006-12'!$B$13:$AB$120</definedName>
    <definedName name="_____________feb07">'[7]2007-02'!$B$13:$AB$122</definedName>
    <definedName name="_____________jan07" localSheetId="5">'[8]2007-01'!$B$13:$AB$121</definedName>
    <definedName name="_____________jan07">'[8]2007-01'!$B$13:$AB$121</definedName>
    <definedName name="_____________jun06">'[6]2006-06'!$B$13:$AB$114</definedName>
    <definedName name="_____________may06">'[6]2006-05'!$B$13:$AB$107</definedName>
    <definedName name="_____________nov06" localSheetId="5">'[9]2006-11'!$B$13:$AB$120</definedName>
    <definedName name="_____________nov06">'[9]2006-11'!$B$13:$AB$120</definedName>
    <definedName name="_____________oct06" localSheetId="5">'[9]2006-10'!$B$13:$AB$120</definedName>
    <definedName name="_____________oct06">'[9]2006-10'!$B$13:$AB$120</definedName>
    <definedName name="____________Apr06">'[6]2006-04'!$A$13:$AA$96</definedName>
    <definedName name="____________aug06" localSheetId="5">'[9]2006-08'!$B$13:$AB$115</definedName>
    <definedName name="____________aug06">'[9]2006-08'!$B$13:$AB$115</definedName>
    <definedName name="____________dec06">'[7]2006-12'!$B$13:$AB$120</definedName>
    <definedName name="____________feb07">'[7]2007-02'!$B$13:$AB$122</definedName>
    <definedName name="____________jan07" localSheetId="5">'[8]2007-01'!$B$13:$AB$121</definedName>
    <definedName name="____________jan07">'[8]2007-01'!$B$13:$AB$121</definedName>
    <definedName name="____________jun06">'[6]2006-06'!$B$13:$AB$114</definedName>
    <definedName name="____________may06">'[6]2006-05'!$B$13:$AB$107</definedName>
    <definedName name="____________nov06" localSheetId="5">'[9]2006-11'!$B$13:$AB$120</definedName>
    <definedName name="____________nov06">'[9]2006-11'!$B$13:$AB$120</definedName>
    <definedName name="____________oct06" localSheetId="5">'[9]2006-10'!$B$13:$AB$120</definedName>
    <definedName name="____________oct06">'[9]2006-10'!$B$13:$AB$120</definedName>
    <definedName name="____________SET1" localSheetId="5">#REF!</definedName>
    <definedName name="____________SET1" localSheetId="3">#REF!</definedName>
    <definedName name="____________SET1">#REF!</definedName>
    <definedName name="___________Apr06">'[6]2006-04'!$A$13:$AA$96</definedName>
    <definedName name="___________aug06" localSheetId="5">'[9]2006-08'!$B$13:$AB$115</definedName>
    <definedName name="___________aug06">'[9]2006-08'!$B$13:$AB$115</definedName>
    <definedName name="___________dec06">'[7]2006-12'!$B$13:$AB$120</definedName>
    <definedName name="___________feb07">'[7]2007-02'!$B$13:$AB$122</definedName>
    <definedName name="___________jan07" localSheetId="5">'[8]2007-01'!$B$13:$AB$121</definedName>
    <definedName name="___________jan07">'[8]2007-01'!$B$13:$AB$121</definedName>
    <definedName name="___________jun06">'[6]2006-06'!$B$13:$AB$114</definedName>
    <definedName name="___________may06">'[6]2006-05'!$B$13:$AB$107</definedName>
    <definedName name="___________nov06" localSheetId="5">'[9]2006-11'!$B$13:$AB$120</definedName>
    <definedName name="___________nov06">'[9]2006-11'!$B$13:$AB$120</definedName>
    <definedName name="___________oct06" localSheetId="5">'[9]2006-10'!$B$13:$AB$120</definedName>
    <definedName name="___________oct06">'[9]2006-10'!$B$13:$AB$120</definedName>
    <definedName name="___________SET1" localSheetId="5">#REF!</definedName>
    <definedName name="___________SET1" localSheetId="3">#REF!</definedName>
    <definedName name="___________SET1">#REF!</definedName>
    <definedName name="__________Apr06">'[6]2006-04'!$A$13:$AA$96</definedName>
    <definedName name="__________aug06" localSheetId="5">'[9]2006-08'!$B$13:$AB$115</definedName>
    <definedName name="__________aug06">'[9]2006-08'!$B$13:$AB$115</definedName>
    <definedName name="__________dec06">'[7]2006-12'!$B$13:$AB$120</definedName>
    <definedName name="__________feb07">'[7]2007-02'!$B$13:$AB$122</definedName>
    <definedName name="__________jan07" localSheetId="5">'[8]2007-01'!$B$13:$AB$121</definedName>
    <definedName name="__________jan07">'[8]2007-01'!$B$13:$AB$121</definedName>
    <definedName name="__________jun06">'[6]2006-06'!$B$13:$AB$114</definedName>
    <definedName name="__________Less_Misc_expenditure">[10]Schedule_6_Template!$90:$90</definedName>
    <definedName name="__________may06">'[6]2006-05'!$B$13:$AB$107</definedName>
    <definedName name="__________nov06" localSheetId="5">'[9]2006-11'!$B$13:$AB$120</definedName>
    <definedName name="__________nov06">'[9]2006-11'!$B$13:$AB$120</definedName>
    <definedName name="__________oct06" localSheetId="5">'[9]2006-10'!$B$13:$AB$120</definedName>
    <definedName name="__________oct06">'[9]2006-10'!$B$13:$AB$120</definedName>
    <definedName name="__________pr10" localSheetId="5">#REF!</definedName>
    <definedName name="__________pr10" localSheetId="3">#REF!</definedName>
    <definedName name="__________pr10">#REF!</definedName>
    <definedName name="__________Reserves_n_surplus">[10]Schedule_6_Template!$85:$85</definedName>
    <definedName name="__________Revaluation_reserves">[10]Schedule_6_Template!$88:$88</definedName>
    <definedName name="__________sch1" localSheetId="3">#REF!</definedName>
    <definedName name="__________sch1">#REF!</definedName>
    <definedName name="__________sch2" localSheetId="3">#REF!</definedName>
    <definedName name="__________sch2">#REF!</definedName>
    <definedName name="__________sch3">#REF!</definedName>
    <definedName name="__________sch4">#REF!</definedName>
    <definedName name="__________set1">#REF!</definedName>
    <definedName name="_________Apr06">'[6]2006-04'!$A$13:$AA$96</definedName>
    <definedName name="_________aug06" localSheetId="5">'[9]2006-08'!$B$13:$AB$115</definedName>
    <definedName name="_________aug06">'[9]2006-08'!$B$13:$AB$115</definedName>
    <definedName name="_________dec06">'[7]2006-12'!$B$13:$AB$120</definedName>
    <definedName name="_________feb07">'[7]2007-02'!$B$13:$AB$122</definedName>
    <definedName name="_________jan07" localSheetId="5">'[8]2007-01'!$B$13:$AB$121</definedName>
    <definedName name="_________jan07">'[8]2007-01'!$B$13:$AB$121</definedName>
    <definedName name="_________jun06">'[6]2006-06'!$B$13:$AB$114</definedName>
    <definedName name="_________may06">'[6]2006-05'!$B$13:$AB$107</definedName>
    <definedName name="_________nov06" localSheetId="5">'[9]2006-11'!$B$13:$AB$120</definedName>
    <definedName name="_________nov06">'[9]2006-11'!$B$13:$AB$120</definedName>
    <definedName name="_________oct06" localSheetId="5">'[9]2006-10'!$B$13:$AB$120</definedName>
    <definedName name="_________oct06">'[9]2006-10'!$B$13:$AB$120</definedName>
    <definedName name="_________sch1" localSheetId="5">#REF!</definedName>
    <definedName name="_________sch1" localSheetId="3">#REF!</definedName>
    <definedName name="_________sch1">#REF!</definedName>
    <definedName name="_________sch2" localSheetId="3">#REF!</definedName>
    <definedName name="_________sch2">#REF!</definedName>
    <definedName name="_________sch3" localSheetId="3">#REF!</definedName>
    <definedName name="_________sch3">#REF!</definedName>
    <definedName name="_________sch4">#REF!</definedName>
    <definedName name="_________set1">#REF!</definedName>
    <definedName name="________Apr06">'[6]2006-04'!$A$13:$AA$96</definedName>
    <definedName name="________aug06">'[6]2006-08'!$B$13:$AB$115</definedName>
    <definedName name="________dec06">'[7]2006-12'!$B$13:$AB$120</definedName>
    <definedName name="________feb07">'[7]2007-02'!$B$13:$AB$122</definedName>
    <definedName name="________jan07">'[8]2007-01'!$B$13:$AB$121</definedName>
    <definedName name="________jun06">'[6]2006-06'!$B$13:$AB$114</definedName>
    <definedName name="________may06">'[6]2006-05'!$B$13:$AB$107</definedName>
    <definedName name="________nov06">'[6]2006-11'!$B$13:$AB$120</definedName>
    <definedName name="________oct06">'[6]2006-10'!$B$13:$AB$120</definedName>
    <definedName name="________pr10" localSheetId="5">#REF!</definedName>
    <definedName name="________pr10" localSheetId="3">#REF!</definedName>
    <definedName name="________pr10">#REF!</definedName>
    <definedName name="________sch1" localSheetId="3">#REF!</definedName>
    <definedName name="________sch1">#REF!</definedName>
    <definedName name="________sch2" localSheetId="3">#REF!</definedName>
    <definedName name="________sch2">#REF!</definedName>
    <definedName name="________sch3">#REF!</definedName>
    <definedName name="________sch4">#REF!</definedName>
    <definedName name="________set1">#REF!</definedName>
    <definedName name="_______Apr06">'[6]2006-04'!$A$13:$AA$96</definedName>
    <definedName name="_______aug06">'[6]2006-08'!$B$13:$AB$115</definedName>
    <definedName name="_______dec06">'[7]2006-12'!$B$13:$AB$120</definedName>
    <definedName name="_______feb07">'[7]2007-02'!$B$13:$AB$122</definedName>
    <definedName name="_______jan07">'[8]2007-01'!$B$13:$AB$121</definedName>
    <definedName name="_______jun06">'[6]2006-06'!$B$13:$AB$114</definedName>
    <definedName name="_______may06">'[6]2006-05'!$B$13:$AB$107</definedName>
    <definedName name="_______nov06">'[6]2006-11'!$B$13:$AB$120</definedName>
    <definedName name="_______oct06">'[6]2006-10'!$B$13:$AB$120</definedName>
    <definedName name="_______pr10" localSheetId="5">#REF!</definedName>
    <definedName name="_______pr10" localSheetId="3">#REF!</definedName>
    <definedName name="_______pr10">#REF!</definedName>
    <definedName name="_______sch1" localSheetId="3">#REF!</definedName>
    <definedName name="_______sch1">#REF!</definedName>
    <definedName name="_______sch2" localSheetId="3">#REF!</definedName>
    <definedName name="_______sch2">#REF!</definedName>
    <definedName name="_______sch3">#REF!</definedName>
    <definedName name="_______sch4">#REF!</definedName>
    <definedName name="_______set1">#REF!</definedName>
    <definedName name="______Apr06">'[6]2006-04'!$A$13:$AA$96</definedName>
    <definedName name="______aug06">'[6]2006-08'!$B$13:$AB$115</definedName>
    <definedName name="______Current_Year_maturity">[10]Schedule_6_Template!$102:$102</definedName>
    <definedName name="______dec06">'[7]2006-12'!$B$13:$AB$120</definedName>
    <definedName name="______feb07">'[7]2007-02'!$B$13:$AB$122</definedName>
    <definedName name="______jan07">'[8]2007-01'!$B$13:$AB$121</definedName>
    <definedName name="______jun06">'[6]2006-06'!$B$13:$AB$114</definedName>
    <definedName name="______Long_term_borrowings">[10]Schedule_6_Template!$96:$96</definedName>
    <definedName name="______may06">'[6]2006-05'!$B$13:$AB$107</definedName>
    <definedName name="______nov06">'[6]2006-11'!$B$13:$AB$120</definedName>
    <definedName name="______oct06">'[6]2006-10'!$B$13:$AB$120</definedName>
    <definedName name="______pr10" localSheetId="5">#REF!</definedName>
    <definedName name="______pr10" localSheetId="3">#REF!</definedName>
    <definedName name="______pr10">#REF!</definedName>
    <definedName name="______sch1" localSheetId="3">#REF!</definedName>
    <definedName name="______sch1">#REF!</definedName>
    <definedName name="______sch2" localSheetId="3">#REF!</definedName>
    <definedName name="______sch2">#REF!</definedName>
    <definedName name="______sch3">#REF!</definedName>
    <definedName name="______sch4">#REF!</definedName>
    <definedName name="______set1">#REF!</definedName>
    <definedName name="______Short_term_borrowings">[10]Schedule_6_Template!$101:$101</definedName>
    <definedName name="______Trade_Payables">[10]Schedule_6_Template!$103:$103</definedName>
    <definedName name="_____Apr06">'[6]2006-04'!$A$13:$AA$96</definedName>
    <definedName name="_____aug06">'[6]2006-08'!$B$13:$AB$115</definedName>
    <definedName name="_____DAT1" localSheetId="5">#REF!</definedName>
    <definedName name="_____DAT1" localSheetId="3">#REF!</definedName>
    <definedName name="_____DAT1">#REF!</definedName>
    <definedName name="_____DAT10" localSheetId="3">#REF!</definedName>
    <definedName name="_____DAT10">#REF!</definedName>
    <definedName name="_____DAT11" localSheetId="3">#REF!</definedName>
    <definedName name="_____DAT11">#REF!</definedName>
    <definedName name="_____DAT2">#REF!</definedName>
    <definedName name="_____DAT3">#REF!</definedName>
    <definedName name="_____DAT4">#REF!</definedName>
    <definedName name="_____DAT5">#REF!</definedName>
    <definedName name="_____DAT6">#REF!</definedName>
    <definedName name="_____DAT7">#REF!</definedName>
    <definedName name="_____DAT8">#REF!</definedName>
    <definedName name="_____DAT9">#REF!</definedName>
    <definedName name="_____dec06">'[7]2006-12'!$B$13:$AB$120</definedName>
    <definedName name="_____Deferred_tax_Assets">[10]Schedule_6_Template!$127:$127</definedName>
    <definedName name="_____feb07">'[7]2007-02'!$B$13:$AB$122</definedName>
    <definedName name="_____Fixed_assets_Net_block">[10]Schedule_6_Template!$112:$112</definedName>
    <definedName name="_____Goodwill_on_Consolidation">[10]Schedule_6_Template!$117:$117</definedName>
    <definedName name="_____jan07">'[8]2007-01'!$B$13:$AB$121</definedName>
    <definedName name="_____jun06">'[6]2006-06'!$B$13:$AB$114</definedName>
    <definedName name="_____Long_Term_loans_and_advances">[10]Schedule_6_Template!$128:$128</definedName>
    <definedName name="_____may06">'[6]2006-05'!$B$13:$AB$107</definedName>
    <definedName name="_____Non_current_Investments">[10]Schedule_6_Template!$118:$118</definedName>
    <definedName name="_____nov06">'[6]2006-11'!$B$13:$AB$120</definedName>
    <definedName name="_____oct06">'[6]2006-10'!$B$13:$AB$120</definedName>
    <definedName name="_____Other_non_current_assets">[10]Schedule_6_Template!$131:$131</definedName>
    <definedName name="_____pr10" localSheetId="5">#REF!</definedName>
    <definedName name="_____pr10" localSheetId="3">#REF!</definedName>
    <definedName name="_____pr10">#REF!</definedName>
    <definedName name="_____sch1" localSheetId="3">#REF!</definedName>
    <definedName name="_____sch1">#REF!</definedName>
    <definedName name="_____sch2" localSheetId="3">#REF!</definedName>
    <definedName name="_____sch2">#REF!</definedName>
    <definedName name="_____sch3">#REF!</definedName>
    <definedName name="_____sch4">#REF!</definedName>
    <definedName name="_____set1">#REF!</definedName>
    <definedName name="_____Share_Capital">[10]Schedule_6_Template!$84:$84</definedName>
    <definedName name="____10F_1_1">#N/A</definedName>
    <definedName name="____11F_3_1">#N/A</definedName>
    <definedName name="____12F_4_1">#N/A</definedName>
    <definedName name="____13F_5_1">#N/A</definedName>
    <definedName name="____14F_6_1">#N/A</definedName>
    <definedName name="____15fin_1_1">#N/A</definedName>
    <definedName name="____16fin_3_1">#N/A</definedName>
    <definedName name="____17fin_4_1">#N/A</definedName>
    <definedName name="____18fin_5_1">#N/A</definedName>
    <definedName name="____19fin_6_1">#N/A</definedName>
    <definedName name="____1at_1_1">#N/A</definedName>
    <definedName name="____20final_1_1">#N/A</definedName>
    <definedName name="____21final_3_1">#N/A</definedName>
    <definedName name="____22final_4_1">#N/A</definedName>
    <definedName name="____23final_5_1">#N/A</definedName>
    <definedName name="____24final_6_1">#N/A</definedName>
    <definedName name="____25Operations_1_1">#N/A</definedName>
    <definedName name="____26Operations_3_1">NA()</definedName>
    <definedName name="____27Operations_4_1">NA()</definedName>
    <definedName name="____28Operations_5_1">#N/A</definedName>
    <definedName name="____29pfizer_1_1">#N/A</definedName>
    <definedName name="____2at_5_1">#N/A</definedName>
    <definedName name="____30pfizer_3_1">#N/A</definedName>
    <definedName name="____31pfizer_4_1">#N/A</definedName>
    <definedName name="____32pfizer_5_1">#N/A</definedName>
    <definedName name="____33pfizer_6_1">#N/A</definedName>
    <definedName name="____34Print_Area_MI_1_1">#N/A</definedName>
    <definedName name="____35Print_Area_MI_3_1">#N/A</definedName>
    <definedName name="____36Print_Area_MI_4_1">#N/A</definedName>
    <definedName name="____37Print_Area_MI_5_1">#N/A</definedName>
    <definedName name="____38Print_Area_MI_6_1">#N/A</definedName>
    <definedName name="____39PRODLAB_1_1">#N/A</definedName>
    <definedName name="____3B_1_1">#N/A</definedName>
    <definedName name="____40PRODLAB_3_1">#N/A</definedName>
    <definedName name="____41PRODLAB_4_1">#N/A</definedName>
    <definedName name="____42PRODLAB_5_1">#N/A</definedName>
    <definedName name="____43PRODLAB_6_1">#N/A</definedName>
    <definedName name="____44rate_1_1">#N/A</definedName>
    <definedName name="____45rate_3_1">#N/A</definedName>
    <definedName name="____46rate_4_1">#N/A</definedName>
    <definedName name="____47rate_5_1">#N/A</definedName>
    <definedName name="____48rate_6_1">#N/A</definedName>
    <definedName name="____49RATESBUD_1_1">#N/A</definedName>
    <definedName name="____4B_5_1">#N/A</definedName>
    <definedName name="____50RATESBUD_3_1">#N/A</definedName>
    <definedName name="____51RATESBUD_4_1">#N/A</definedName>
    <definedName name="____52RATESBUD_5_1">#N/A</definedName>
    <definedName name="____53RATESBUD_6_1">#N/A</definedName>
    <definedName name="____54RATESLIVE_1_1">#N/A</definedName>
    <definedName name="____55RATESLIVE_3_1">#N/A</definedName>
    <definedName name="____56RATESLIVE_4_1">#N/A</definedName>
    <definedName name="____57RATESLIVE_5_1">#N/A</definedName>
    <definedName name="____58RATESLIVE_6_1">#N/A</definedName>
    <definedName name="____59RATESLIVEP_1_1">#N/A</definedName>
    <definedName name="____5curlabour2_1_1">#N/A</definedName>
    <definedName name="____60RATESLIVEP_3_1">#N/A</definedName>
    <definedName name="____61RATESLIVEP_4_1">#N/A</definedName>
    <definedName name="____62RATESLIVEP_5_1">#N/A</definedName>
    <definedName name="____63RATESLIVEP_6_1">#N/A</definedName>
    <definedName name="____64rt_1_1">#N/A</definedName>
    <definedName name="____65rt_5_1">#N/A</definedName>
    <definedName name="____66S_1_1">#N/A</definedName>
    <definedName name="____67S_3_1">#N/A</definedName>
    <definedName name="____68S_4_1">#N/A</definedName>
    <definedName name="____69S_5_1">#N/A</definedName>
    <definedName name="____6curlabour2_3_1">#N/A</definedName>
    <definedName name="____70S_6_1">#N/A</definedName>
    <definedName name="____71st2curlabour_1_1">#N/A</definedName>
    <definedName name="____72st2curlabour_3_1">#N/A</definedName>
    <definedName name="____73st2curlabour_4_1">#N/A</definedName>
    <definedName name="____74st2curlabour_5_1">#N/A</definedName>
    <definedName name="____75st2curlabour_6_1">#N/A</definedName>
    <definedName name="____76Stage_1_1">#N/A</definedName>
    <definedName name="____77Stage_5_1">#N/A</definedName>
    <definedName name="____78t_1_1">#N/A</definedName>
    <definedName name="____79t_3_1">#N/A</definedName>
    <definedName name="____7curlabour2_4_1">#N/A</definedName>
    <definedName name="____80t_4_1">#N/A</definedName>
    <definedName name="____81t_5_1">#N/A</definedName>
    <definedName name="____82t_6_1">#N/A</definedName>
    <definedName name="____83wwww_1_1">#N/A</definedName>
    <definedName name="____84wwww_3_1">#N/A</definedName>
    <definedName name="____85wwww_4_1">#N/A</definedName>
    <definedName name="____86wwww_5_1">#N/A</definedName>
    <definedName name="____87wwww_6_1">#N/A</definedName>
    <definedName name="____8curlabour2_5_1">#N/A</definedName>
    <definedName name="____9curlabour2_6_1">#N/A</definedName>
    <definedName name="____Apr06">#N/A</definedName>
    <definedName name="____aug06">#N/A</definedName>
    <definedName name="____DAT1">#REF!</definedName>
    <definedName name="____DAT10">#REF!</definedName>
    <definedName name="____DAT11">#REF!</definedName>
    <definedName name="____DAT2">#REF!</definedName>
    <definedName name="____DAT3">#REF!</definedName>
    <definedName name="____DAT4">#REF!</definedName>
    <definedName name="____DAT5">#REF!</definedName>
    <definedName name="____DAT6">#REF!</definedName>
    <definedName name="____DAT7">#REF!</definedName>
    <definedName name="____DAT8">#REF!</definedName>
    <definedName name="____DAT9">#REF!</definedName>
    <definedName name="____dec06">#N/A</definedName>
    <definedName name="____feb07">#N/A</definedName>
    <definedName name="____jan07">#N/A</definedName>
    <definedName name="____jun06">#N/A</definedName>
    <definedName name="____may06">#N/A</definedName>
    <definedName name="____Minorities_interests_BS">[10]Schedule_6_Template!$93:$93</definedName>
    <definedName name="____nov06">#N/A</definedName>
    <definedName name="____oct06">#N/A</definedName>
    <definedName name="____pr10">#REF!</definedName>
    <definedName name="____sch1">#REF!</definedName>
    <definedName name="____sch2">#REF!</definedName>
    <definedName name="____sch3">#REF!</definedName>
    <definedName name="____sch4">#REF!</definedName>
    <definedName name="____set1">#REF!</definedName>
    <definedName name="____Share_application_money_pending_allotment">[10]Schedule_6_Template!$92:$92</definedName>
    <definedName name="____Shareholders_funds">[10]Schedule_6_Template!$91:$91</definedName>
    <definedName name="___10F_1_1">#N/A</definedName>
    <definedName name="___10Print_Area_MI_5_1">#N/A</definedName>
    <definedName name="___11F_3_1">NA()</definedName>
    <definedName name="___11PRODLAB_3_1">#N/A</definedName>
    <definedName name="___12F_4_1">#N/A</definedName>
    <definedName name="___12PRODLAB_5_1">#N/A</definedName>
    <definedName name="___13F_5_1">#N/A</definedName>
    <definedName name="___13rate_3_1">#N/A</definedName>
    <definedName name="___14F_6_1">#N/A</definedName>
    <definedName name="___14rate_5_1">#N/A</definedName>
    <definedName name="___15fin_1_1">#N/A</definedName>
    <definedName name="___15RATESBUD_3_1">#N/A</definedName>
    <definedName name="___16fin_3_1">NA()</definedName>
    <definedName name="___16RATESBUD_5_1">#N/A</definedName>
    <definedName name="___17fin_4_1">#N/A</definedName>
    <definedName name="___17RATESLIVE_3_1">#N/A</definedName>
    <definedName name="___18fin_5_1">#N/A</definedName>
    <definedName name="___18RATESLIVE_5_1">#N/A</definedName>
    <definedName name="___19fin_6_1">#N/A</definedName>
    <definedName name="___19RATESLIVEP_3_1">#N/A</definedName>
    <definedName name="___1at_1_1">#N/A</definedName>
    <definedName name="___1curlabour2_3_1">#N/A</definedName>
    <definedName name="___20final_1_1">#N/A</definedName>
    <definedName name="___20RATESLIVEP_5_1">#N/A</definedName>
    <definedName name="___21final_3_1">NA()</definedName>
    <definedName name="___21S_3_1">#N/A</definedName>
    <definedName name="___22final_4_1">#N/A</definedName>
    <definedName name="___22st2curlabour_3_1">#N/A</definedName>
    <definedName name="___23final_5_1">#N/A</definedName>
    <definedName name="___23st2curlabour_5_1">#N/A</definedName>
    <definedName name="___24final_6_1">#N/A</definedName>
    <definedName name="___24t_3_1">#N/A</definedName>
    <definedName name="___25Operations_1_1">#N/A</definedName>
    <definedName name="___25wwww_3_1">#N/A</definedName>
    <definedName name="___26Operations_3_1">NA()</definedName>
    <definedName name="___26wwww_5_1">#N/A</definedName>
    <definedName name="___27Operations_4_1">NA()</definedName>
    <definedName name="___28Operations_5_1">#N/A</definedName>
    <definedName name="___29pfizer_1_1">#N/A</definedName>
    <definedName name="___2at_5_1">#N/A</definedName>
    <definedName name="___2curlabour2_5_1">#N/A</definedName>
    <definedName name="___30pfizer_3_1">NA()</definedName>
    <definedName name="___31pfizer_4_1">#N/A</definedName>
    <definedName name="___32pfizer_5_1">#N/A</definedName>
    <definedName name="___33pfizer_6_1">#N/A</definedName>
    <definedName name="___34Print_Area_MI_1_1">#N/A</definedName>
    <definedName name="___35Print_Area_MI_3_1">NA()</definedName>
    <definedName name="___36Print_Area_MI_4_1">#N/A</definedName>
    <definedName name="___37Print_Area_MI_5_1">#N/A</definedName>
    <definedName name="___38Print_Area_MI_6_1">#N/A</definedName>
    <definedName name="___39PRODLAB_1_1">#N/A</definedName>
    <definedName name="___3B_1_1">#N/A</definedName>
    <definedName name="___3F_3_1">#N/A</definedName>
    <definedName name="___40PRODLAB_3_1">NA()</definedName>
    <definedName name="___41PRODLAB_4_1">#N/A</definedName>
    <definedName name="___42PRODLAB_5_1">#N/A</definedName>
    <definedName name="___43PRODLAB_6_1">#N/A</definedName>
    <definedName name="___44rate_1_1">#N/A</definedName>
    <definedName name="___45rate_3_1">NA()</definedName>
    <definedName name="___46rate_4_1">#N/A</definedName>
    <definedName name="___47rate_5_1">#N/A</definedName>
    <definedName name="___48rate_6_1">#N/A</definedName>
    <definedName name="___49RATESBUD_1_1">#N/A</definedName>
    <definedName name="___4B_5_1">#N/A</definedName>
    <definedName name="___4F_5_1">#N/A</definedName>
    <definedName name="___50RATESBUD_3_1">NA()</definedName>
    <definedName name="___51RATESBUD_4_1">#N/A</definedName>
    <definedName name="___52RATESBUD_5_1">#N/A</definedName>
    <definedName name="___53RATESBUD_6_1">#N/A</definedName>
    <definedName name="___54RATESLIVE_1_1">#N/A</definedName>
    <definedName name="___55RATESLIVE_3_1">NA()</definedName>
    <definedName name="___56RATESLIVE_4_1">#N/A</definedName>
    <definedName name="___57RATESLIVE_5_1">#N/A</definedName>
    <definedName name="___58RATESLIVE_6_1">#N/A</definedName>
    <definedName name="___59RATESLIVEP_1_1">#N/A</definedName>
    <definedName name="___5curlabour2_1_1">#N/A</definedName>
    <definedName name="___5fin_3_1">#N/A</definedName>
    <definedName name="___60RATESLIVEP_3_1">NA()</definedName>
    <definedName name="___61RATESLIVEP_4_1">#N/A</definedName>
    <definedName name="___62RATESLIVEP_5_1">#N/A</definedName>
    <definedName name="___63RATESLIVEP_6_1">#N/A</definedName>
    <definedName name="___64rt_1_1">#N/A</definedName>
    <definedName name="___65rt_5_1">#N/A</definedName>
    <definedName name="___66S_1_1">#N/A</definedName>
    <definedName name="___67S_3_1">NA()</definedName>
    <definedName name="___68S_4_1">#N/A</definedName>
    <definedName name="___69S_5_1">#N/A</definedName>
    <definedName name="___6curlabour2_3_1">NA()</definedName>
    <definedName name="___6final_3_1">#N/A</definedName>
    <definedName name="___70S_6_1">#N/A</definedName>
    <definedName name="___71st2curlabour_1_1">#N/A</definedName>
    <definedName name="___72st2curlabour_3_1">NA()</definedName>
    <definedName name="___73st2curlabour_4_1">#N/A</definedName>
    <definedName name="___74st2curlabour_5_1">#N/A</definedName>
    <definedName name="___75st2curlabour_6_1">#N/A</definedName>
    <definedName name="___76Stage_1_1">#N/A</definedName>
    <definedName name="___77Stage_5_1">#N/A</definedName>
    <definedName name="___78t_1_1">#N/A</definedName>
    <definedName name="___79t_3_1">NA()</definedName>
    <definedName name="___7curlabour2_4_1">#N/A</definedName>
    <definedName name="___7Operations_5_1">#N/A</definedName>
    <definedName name="___80t_4_1">#N/A</definedName>
    <definedName name="___81t_5_1">#N/A</definedName>
    <definedName name="___82t_6_1">#N/A</definedName>
    <definedName name="___83wwww_1_1">#N/A</definedName>
    <definedName name="___84wwww_3_1">NA()</definedName>
    <definedName name="___85wwww_4_1">#N/A</definedName>
    <definedName name="___86wwww_5_1">#N/A</definedName>
    <definedName name="___87wwww_6_1">#N/A</definedName>
    <definedName name="___8curlabour2_5_1">#N/A</definedName>
    <definedName name="___8pfizer_3_1">#N/A</definedName>
    <definedName name="___9curlabour2_6_1">#N/A</definedName>
    <definedName name="___9Print_Area_MI_3_1">#N/A</definedName>
    <definedName name="___Adjusted_EPS_Rs">[10]Schedule_6_Template!$249:$249</definedName>
    <definedName name="___Adjustment_to_Profits">[10]Schedule_6_Template!$69:$69</definedName>
    <definedName name="___afd4">#REF!</definedName>
    <definedName name="___Apr06">'[6]2006-04'!$A$13:$AA$96</definedName>
    <definedName name="___apr07">'[11]2007-04'!$B$13:$AB$124</definedName>
    <definedName name="___aug06">'[6]2006-08'!$B$13:$AB$115</definedName>
    <definedName name="___Aug07">'[11]2007-08'!$B$13:$AB$131</definedName>
    <definedName name="___Aug08">'[12]2008-08'!$B$10:$Q$133</definedName>
    <definedName name="___Book_NAV_share_Rs">[10]Schedule_6_Template!$253:$253</definedName>
    <definedName name="___BPA1" localSheetId="5">#REF!</definedName>
    <definedName name="___BPA1" localSheetId="3">#REF!</definedName>
    <definedName name="___BPA1">#REF!</definedName>
    <definedName name="___BPA10" localSheetId="3">#REF!</definedName>
    <definedName name="___BPA10">#REF!</definedName>
    <definedName name="___BPA2" localSheetId="3">#REF!</definedName>
    <definedName name="___BPA2">#REF!</definedName>
    <definedName name="___BPA3">[13]Lead!$A$2:$IV$4</definedName>
    <definedName name="___BPA4" localSheetId="5">#REF!</definedName>
    <definedName name="___BPA4" localSheetId="3">#REF!</definedName>
    <definedName name="___BPA4">#REF!</definedName>
    <definedName name="___BPA5" localSheetId="3">#REF!</definedName>
    <definedName name="___BPA5">#REF!</definedName>
    <definedName name="___BPA6" localSheetId="3">#REF!</definedName>
    <definedName name="___BPA6">#REF!</definedName>
    <definedName name="___BPA7">#REF!</definedName>
    <definedName name="___BPA8">#REF!</definedName>
    <definedName name="___BPA9">#REF!</definedName>
    <definedName name="___BS1">#REF!</definedName>
    <definedName name="___BS2">#REF!</definedName>
    <definedName name="___BS3">#REF!</definedName>
    <definedName name="___Cash_and_cash_equivalents">[10]Schedule_6_Template!$136:$136</definedName>
    <definedName name="___CEPS_Rs">[10]Schedule_6_Template!$251:$251</definedName>
    <definedName name="___Current_Investments">[10]Schedule_6_Template!$133:$133</definedName>
    <definedName name="___DAT1">#REF!</definedName>
    <definedName name="___DAT10">#REF!</definedName>
    <definedName name="___DAT11">#REF!</definedName>
    <definedName name="___DAT2">#REF!</definedName>
    <definedName name="___DAT3">#REF!</definedName>
    <definedName name="___DAT4">#REF!</definedName>
    <definedName name="___DAT5">#REF!</definedName>
    <definedName name="___DAT6">#REF!</definedName>
    <definedName name="___DAT7">#REF!</definedName>
    <definedName name="___DAT8">#REF!</definedName>
    <definedName name="___DAT9">#REF!</definedName>
    <definedName name="___dec06">'[7]2006-12'!$B$13:$AB$120</definedName>
    <definedName name="___Dec07">'[11]2007-12'!$B$10:$Q$130</definedName>
    <definedName name="___Dec08">'[12]2008-12'!$B$10:$Q$134</definedName>
    <definedName name="___Deferred_tax">[10]Schedule_6_Template!$59:$59</definedName>
    <definedName name="___DPS_Rs">[10]Schedule_6_Template!$252:$252</definedName>
    <definedName name="___feb07">'[7]2007-02'!$B$13:$AB$122</definedName>
    <definedName name="___feb08">'[11]2008-02'!$B$10:$Q$131</definedName>
    <definedName name="___feb09">'[12]2009-02'!$B$10:$Q$135</definedName>
    <definedName name="___INDEX_SHEET___ASAP_Utilities" localSheetId="5">#REF!</definedName>
    <definedName name="___INDEX_SHEET___ASAP_Utilities" localSheetId="3">#REF!</definedName>
    <definedName name="___INDEX_SHEET___ASAP_Utilities">#REF!</definedName>
    <definedName name="___Inventories">[10]Schedule_6_Template!$134:$134</definedName>
    <definedName name="___Jan01">'[12]2009-01'!$B$10:$Q$135</definedName>
    <definedName name="___jan07">'[8]2007-01'!$B$13:$AB$121</definedName>
    <definedName name="___jan08">'[11]2008-01'!$B$8:$Q$131</definedName>
    <definedName name="___jan09">'[12]2009-01'!$B$10:$Q$135</definedName>
    <definedName name="___Jul08">'[12]2008-07'!$B$10:$Q$133</definedName>
    <definedName name="___jun06">'[6]2006-06'!$B$13:$AB$114</definedName>
    <definedName name="___key2" localSheetId="5" hidden="1">#REF!</definedName>
    <definedName name="___key2" localSheetId="3" hidden="1">#REF!</definedName>
    <definedName name="___key2" hidden="1">#REF!</definedName>
    <definedName name="___Mar08">'[11]2008-03'!$B$10:$Q$131</definedName>
    <definedName name="___mar09">'[12]2009-03'!$B$10:$Q$135</definedName>
    <definedName name="___may06">'[6]2006-05'!$B$13:$AB$107</definedName>
    <definedName name="___may07">'[11]2007-05'!$B$13:$AB$131</definedName>
    <definedName name="___May08">'[12]2008-05'!$B$10:$Q$132</definedName>
    <definedName name="___nov06">'[6]2006-11'!$B$13:$AB$120</definedName>
    <definedName name="___nov07">'[11]2007-11'!$B$10:$Q$131</definedName>
    <definedName name="___Nov08">'[12]2008-11'!$B$10:$Q$134</definedName>
    <definedName name="___oct06">'[6]2006-10'!$B$13:$AB$120</definedName>
    <definedName name="___oct07">'[11]2007-10'!$B$10:$Q$133</definedName>
    <definedName name="___oct08">'[12]2008-10'!$B$10:$Q$133</definedName>
    <definedName name="___PL1" localSheetId="5">#REF!</definedName>
    <definedName name="___PL1" localSheetId="3">#REF!</definedName>
    <definedName name="___PL1">#REF!</definedName>
    <definedName name="___PL2" localSheetId="3">#REF!</definedName>
    <definedName name="___PL2">#REF!</definedName>
    <definedName name="___pr10" localSheetId="3">#REF!</definedName>
    <definedName name="___pr10">#REF!</definedName>
    <definedName name="___Profit___Loss_from_Discontinuing_Operations">[10]Schedule_6_Template!$62:$62</definedName>
    <definedName name="___sch1">#REF!</definedName>
    <definedName name="___sch2">#REF!</definedName>
    <definedName name="___sch3">#REF!</definedName>
    <definedName name="___sch4">#REF!</definedName>
    <definedName name="___set1">#REF!</definedName>
    <definedName name="___Tax_Expense_of_Discontinuing_Operations">[10]Schedule_6_Template!$63:$63</definedName>
    <definedName name="___Tax_on_Adjustment_to_Profit">[10]Schedule_6_Template!$70:$70</definedName>
    <definedName name="___Tax_provided">[10]Schedule_6_Template!$58:$58</definedName>
    <definedName name="___Tax_rate_PCT">[10]Schedule_6_Template!$254:$254</definedName>
    <definedName name="___Total_amortisation">[10]Schedule_6_Template!$37:$37</definedName>
    <definedName name="___Total_depreciation">[10]Schedule_6_Template!$36:$36</definedName>
    <definedName name="___Trade_Receivables">[10]Schedule_6_Template!$135:$135</definedName>
    <definedName name="__1___________curlabour2_4_1">#N/A</definedName>
    <definedName name="__1__123Graph_ACHART_1" hidden="1">'[14]Quarterly Scrap'!$C$2:$C$23</definedName>
    <definedName name="__10___________RATESLIVE_4_1">#N/A</definedName>
    <definedName name="__10__123Graph_BCHART_7" hidden="1">'[14]Raw Mtls.'!$H$56:$H$63</definedName>
    <definedName name="__100________S_6_1">#N/A</definedName>
    <definedName name="__101________st2curlabour_1_1">#N/A</definedName>
    <definedName name="__102________st2curlabour_3_1">NA()</definedName>
    <definedName name="__103________st2curlabour_4_1">#N/A</definedName>
    <definedName name="__104________st2curlabour_5_1">#N/A</definedName>
    <definedName name="__105________st2curlabour_6_1">#N/A</definedName>
    <definedName name="__106________Stage_1_1">#N/A</definedName>
    <definedName name="__107________Stage_5_1">#N/A</definedName>
    <definedName name="__108________t_1_1">#N/A</definedName>
    <definedName name="__109________t_3_1">NA()</definedName>
    <definedName name="__10F_1_1">#N/A</definedName>
    <definedName name="__10Print_Area_MI_5_1">#N/A</definedName>
    <definedName name="__11___________RATESLIVEP_4_1">#N/A</definedName>
    <definedName name="__11__123Graph_BCHART_9" hidden="1">[14]WIP!$H$58:$H$65</definedName>
    <definedName name="__110________t_4_1">#N/A</definedName>
    <definedName name="__111________t_5_1">#N/A</definedName>
    <definedName name="__112________t_6_1">#N/A</definedName>
    <definedName name="__113________wwww_1_1">#N/A</definedName>
    <definedName name="__114________wwww_3_1">NA()</definedName>
    <definedName name="__115________wwww_4_1">#N/A</definedName>
    <definedName name="__116________wwww_5_1">#N/A</definedName>
    <definedName name="__117________wwww_6_1">#N/A</definedName>
    <definedName name="__118_______at_1_1">#N/A</definedName>
    <definedName name="__119_______at_5_1">#N/A</definedName>
    <definedName name="__11F_3_1">NA()</definedName>
    <definedName name="__11PRODLAB_3_1">#N/A</definedName>
    <definedName name="__12___________S_4_1">#N/A</definedName>
    <definedName name="__12__123Graph_CCHART_1" hidden="1">'[14]Quarterly Scrap'!$E$2:$E$23</definedName>
    <definedName name="__120_______B_1_1">#N/A</definedName>
    <definedName name="__121_______B_5_1">#N/A</definedName>
    <definedName name="__122_______curlabour2_1_1">#N/A</definedName>
    <definedName name="__123_______curlabour2_3_1">NA()</definedName>
    <definedName name="__123Graph_A" hidden="1">#REF!</definedName>
    <definedName name="__123Graph_A_1" hidden="1">#N/A</definedName>
    <definedName name="__123Graph_ACAD" hidden="1">#N/A</definedName>
    <definedName name="__123Graph_ACAD_1" hidden="1">#N/A</definedName>
    <definedName name="__123Graph_ACAD1" hidden="1">#N/A</definedName>
    <definedName name="__123Graph_ACAD1_1" hidden="1">#N/A</definedName>
    <definedName name="__123Graph_ACAD2" hidden="1">#N/A</definedName>
    <definedName name="__123Graph_ACAD2_1" hidden="1">#N/A</definedName>
    <definedName name="__123Graph_ACOL" hidden="1">'[15]Earnings model'!#REF!</definedName>
    <definedName name="__123Graph_ACOL2" hidden="1">'[15]Earnings model'!#REF!</definedName>
    <definedName name="__123Graph_ACOL3" hidden="1">'[15]Earnings model'!#REF!</definedName>
    <definedName name="__123Graph_AOUTPUT" hidden="1">[16]ReworkLabour!$AD$7:$AD$18</definedName>
    <definedName name="__123Graph_B" localSheetId="5" hidden="1">#REF!</definedName>
    <definedName name="__123Graph_B" localSheetId="3" hidden="1">#REF!</definedName>
    <definedName name="__123Graph_B" hidden="1">#REF!</definedName>
    <definedName name="__123Graph_B_1" hidden="1">#N/A</definedName>
    <definedName name="__123Graph_BCAD" hidden="1">#N/A</definedName>
    <definedName name="__123Graph_BCAD_1" hidden="1">#N/A</definedName>
    <definedName name="__123Graph_BCAD1" hidden="1">#N/A</definedName>
    <definedName name="__123Graph_BCAD1_1" hidden="1">#N/A</definedName>
    <definedName name="__123Graph_BCAD2" hidden="1">#N/A</definedName>
    <definedName name="__123Graph_BCAD2_1" hidden="1">#N/A</definedName>
    <definedName name="__123Graph_BCOL" hidden="1">'[15]Earnings model'!#REF!</definedName>
    <definedName name="__123Graph_BCOL2" hidden="1">'[15]Earnings model'!#REF!</definedName>
    <definedName name="__123Graph_BCOL3" hidden="1">'[15]Earnings model'!#REF!</definedName>
    <definedName name="__123Graph_BCURRENT" localSheetId="5" hidden="1">[17]EXPENSES!#REF!</definedName>
    <definedName name="__123Graph_BCURRENT" localSheetId="3" hidden="1">[17]EXPENSES!#REF!</definedName>
    <definedName name="__123Graph_BCURRENT" hidden="1">[17]EXPENSES!#REF!</definedName>
    <definedName name="__123Graph_C" localSheetId="5" hidden="1">[18]Pur!#REF!</definedName>
    <definedName name="__123Graph_C" localSheetId="3" hidden="1">[18]Pur!#REF!</definedName>
    <definedName name="__123Graph_C" hidden="1">[18]Pur!#REF!</definedName>
    <definedName name="__123Graph_C_1" hidden="1">#N/A</definedName>
    <definedName name="__123Graph_CCAD" hidden="1">#N/A</definedName>
    <definedName name="__123Graph_CCAD_1" hidden="1">#N/A</definedName>
    <definedName name="__123Graph_CCAD1" hidden="1">#N/A</definedName>
    <definedName name="__123Graph_CCAD1_1" hidden="1">#N/A</definedName>
    <definedName name="__123Graph_CCAD2" hidden="1">#N/A</definedName>
    <definedName name="__123Graph_CCAD2_1" hidden="1">#N/A</definedName>
    <definedName name="__123Graph_CCOL" hidden="1">'[15]Earnings model'!#REF!</definedName>
    <definedName name="__123Graph_CCOL2" hidden="1">'[15]Earnings model'!#REF!</definedName>
    <definedName name="__123Graph_CCOL3" hidden="1">'[15]Earnings model'!#REF!</definedName>
    <definedName name="__123Graph_CCURRENT" localSheetId="3" hidden="1">[17]EXPENSES!#REF!</definedName>
    <definedName name="__123Graph_CCURRENT" hidden="1">[17]EXPENSES!#REF!</definedName>
    <definedName name="__123Graph_D" localSheetId="5" hidden="1">[19]sdrs_mar!#REF!</definedName>
    <definedName name="__123Graph_D" localSheetId="3" hidden="1">[19]sdrs_mar!#REF!</definedName>
    <definedName name="__123Graph_D" hidden="1">[19]sdrs_mar!#REF!</definedName>
    <definedName name="__123Graph_D_1" hidden="1">#N/A</definedName>
    <definedName name="__123Graph_DCAD" hidden="1">#N/A</definedName>
    <definedName name="__123Graph_DCAD_1" hidden="1">#N/A</definedName>
    <definedName name="__123Graph_DCAD1" hidden="1">#N/A</definedName>
    <definedName name="__123Graph_DCAD1_1" hidden="1">#N/A</definedName>
    <definedName name="__123Graph_DCAD2" hidden="1">#N/A</definedName>
    <definedName name="__123Graph_DCAD2_1" hidden="1">#N/A</definedName>
    <definedName name="__123Graph_DCOL" hidden="1">'[15]Earnings model'!#REF!</definedName>
    <definedName name="__123Graph_DCOL2" hidden="1">'[15]Earnings model'!#REF!</definedName>
    <definedName name="__123Graph_DCOL3" hidden="1">'[15]Earnings model'!#REF!</definedName>
    <definedName name="__123Graph_DCURRENT" hidden="1">[17]EXPENSES!#REF!</definedName>
    <definedName name="__123Graph_DOUTPUT" hidden="1">[16]ReworkLabour!$AC$7:$AC$18</definedName>
    <definedName name="__123Graph_E" localSheetId="5" hidden="1">[19]sdrs_mar!#REF!</definedName>
    <definedName name="__123Graph_E" hidden="1">[19]sdrs_mar!#REF!</definedName>
    <definedName name="__123Graph_E_1" hidden="1">#N/A</definedName>
    <definedName name="__123Graph_ECAD" hidden="1">#N/A</definedName>
    <definedName name="__123Graph_ECAD_1" hidden="1">#N/A</definedName>
    <definedName name="__123Graph_ECAD1" hidden="1">#N/A</definedName>
    <definedName name="__123Graph_ECAD1_1" hidden="1">#N/A</definedName>
    <definedName name="__123Graph_ECAD2" hidden="1">#N/A</definedName>
    <definedName name="__123Graph_ECAD2_1" hidden="1">#N/A</definedName>
    <definedName name="__123Graph_ECOL" hidden="1">'[15]Earnings model'!#REF!</definedName>
    <definedName name="__123Graph_ECOL2" hidden="1">'[15]Earnings model'!#REF!</definedName>
    <definedName name="__123Graph_ECOL3" hidden="1">'[15]Earnings model'!#REF!</definedName>
    <definedName name="__123Graph_ECURRENT" hidden="1">[17]EXPENSES!#REF!</definedName>
    <definedName name="__123Graph_EOUTPUT" hidden="1">[16]ReworkLabour!$AE$7:$AE$18</definedName>
    <definedName name="__123Graph_F" localSheetId="5" hidden="1">[19]sdrs_mar!#REF!</definedName>
    <definedName name="__123Graph_F" hidden="1">[19]sdrs_mar!#REF!</definedName>
    <definedName name="__123Graph_F_1" hidden="1">#N/A</definedName>
    <definedName name="__123Graph_FCAD2" hidden="1">#N/A</definedName>
    <definedName name="__123Graph_FCAD2_1" hidden="1">#N/A</definedName>
    <definedName name="__123Graph_FCOL3" hidden="1">'[15]Earnings model'!#REF!</definedName>
    <definedName name="__123Graph_LBL_AOUTPUT" hidden="1">[16]ReworkLabour!$AD$7:$AD$18</definedName>
    <definedName name="__123Graph_LBL_DOUTPUT" hidden="1">[16]ReworkLabour!$AC$7:$AC$18</definedName>
    <definedName name="__123Graph_X" localSheetId="5" hidden="1">#REF!</definedName>
    <definedName name="__123Graph_X" localSheetId="3" hidden="1">#REF!</definedName>
    <definedName name="__123Graph_X" hidden="1">#REF!</definedName>
    <definedName name="__123Graph_X_1" hidden="1">#N/A</definedName>
    <definedName name="__123Graph_XCAD" hidden="1">#N/A</definedName>
    <definedName name="__123Graph_XCAD_1" hidden="1">#N/A</definedName>
    <definedName name="__123Graph_XCAD1" hidden="1">#N/A</definedName>
    <definedName name="__123Graph_XCAD1_1" hidden="1">#N/A</definedName>
    <definedName name="__123Graph_XCAD2" hidden="1">#N/A</definedName>
    <definedName name="__123Graph_XCAD2_1" hidden="1">#N/A</definedName>
    <definedName name="__123Graph_XCOL" hidden="1">'[15]Earnings model'!#REF!</definedName>
    <definedName name="__123Graph_XCOL2" hidden="1">'[15]Earnings model'!#REF!</definedName>
    <definedName name="__123Graph_XCOL3" hidden="1">'[15]Earnings model'!#REF!</definedName>
    <definedName name="__123Graph_XOUTPUT" hidden="1">[16]ReworkLabour!$AB$7:$AB$18</definedName>
    <definedName name="__124_______curlabour2_5_1">#N/A</definedName>
    <definedName name="__125_______curlabour2_6_1">#N/A</definedName>
    <definedName name="__126_______F_1_1">#N/A</definedName>
    <definedName name="__127_______F_3_1">NA()</definedName>
    <definedName name="__128_______F_5_1">#N/A</definedName>
    <definedName name="__129_______F_6_1">#N/A</definedName>
    <definedName name="__12F_4_1">#N/A</definedName>
    <definedName name="__12PRODLAB_5_1">#N/A</definedName>
    <definedName name="__13___________st2curlabour_4_1">#N/A</definedName>
    <definedName name="__13__123Graph_CCHART_10" hidden="1">'[14]Finished Goods'!$H$63:$H$64</definedName>
    <definedName name="__130_______fin_1_1">#N/A</definedName>
    <definedName name="__131_______fin_3_1">NA()</definedName>
    <definedName name="__132_______fin_5_1">#N/A</definedName>
    <definedName name="__133_______fin_6_1">#N/A</definedName>
    <definedName name="__134_______final_1_1">#N/A</definedName>
    <definedName name="__135_______final_3_1">NA()</definedName>
    <definedName name="__136_______final_5_1">#N/A</definedName>
    <definedName name="__137_______final_6_1">#N/A</definedName>
    <definedName name="__138_______Operations_1_1">#N/A</definedName>
    <definedName name="__139_______Operations_3_1">NA()</definedName>
    <definedName name="__13F_5_1">#N/A</definedName>
    <definedName name="__13rate_3_1">#N/A</definedName>
    <definedName name="__14___________t_4_1">#N/A</definedName>
    <definedName name="__14__123Graph_CCHART_2" hidden="1">'[14]Raw Data'!$I$3:$I$26</definedName>
    <definedName name="__140_______Operations_4_1">NA()</definedName>
    <definedName name="__141_______Operations_5_1">#N/A</definedName>
    <definedName name="__142_______pfizer_1_1">#N/A</definedName>
    <definedName name="__143_______pfizer_3_1">NA()</definedName>
    <definedName name="__144_______pfizer_5_1">#N/A</definedName>
    <definedName name="__145_______pfizer_6_1">#N/A</definedName>
    <definedName name="__146_______Print_Area_MI_1_1">#N/A</definedName>
    <definedName name="__147_______Print_Area_MI_3_1">NA()</definedName>
    <definedName name="__148_______Print_Area_MI_5_1">#N/A</definedName>
    <definedName name="__149_______Print_Area_MI_6_1">#N/A</definedName>
    <definedName name="__14F_6_1">#N/A</definedName>
    <definedName name="__14rate_5_1">#N/A</definedName>
    <definedName name="__15___________wwww_4_1">#N/A</definedName>
    <definedName name="__15__123Graph_CCHART_3" hidden="1">'[14]Raw Data'!$J$9:$J$26</definedName>
    <definedName name="__150_______PRODLAB_1_1">#N/A</definedName>
    <definedName name="__151_______PRODLAB_3_1">NA()</definedName>
    <definedName name="__152_______PRODLAB_5_1">#N/A</definedName>
    <definedName name="__153_______PRODLAB_6_1">#N/A</definedName>
    <definedName name="__154_______rate_1_1">#N/A</definedName>
    <definedName name="__155_______rate_3_1">NA()</definedName>
    <definedName name="__156_______rate_5_1">#N/A</definedName>
    <definedName name="__157_______rate_6_1">#N/A</definedName>
    <definedName name="__158_______RATESBUD_1_1">#N/A</definedName>
    <definedName name="__159_______RATESBUD_3_1">NA()</definedName>
    <definedName name="__15fin_1_1">#N/A</definedName>
    <definedName name="__15RATESBUD_3_1">#N/A</definedName>
    <definedName name="__16_________curlabour2_4_1">#N/A</definedName>
    <definedName name="__16__123Graph_CCHART_4" hidden="1">'[14]Raw Data'!$K$9:$K$26</definedName>
    <definedName name="__160_______RATESBUD_5_1">#N/A</definedName>
    <definedName name="__161_______RATESBUD_6_1">#N/A</definedName>
    <definedName name="__162_______RATESLIVE_1_1">#N/A</definedName>
    <definedName name="__163_______RATESLIVE_3_1">NA()</definedName>
    <definedName name="__164_______RATESLIVE_5_1">#N/A</definedName>
    <definedName name="__165_______RATESLIVE_6_1">#N/A</definedName>
    <definedName name="__166_______RATESLIVEP_1_1">#N/A</definedName>
    <definedName name="__167_______RATESLIVEP_3_1">NA()</definedName>
    <definedName name="__168_______RATESLIVEP_5_1">#N/A</definedName>
    <definedName name="__169_______RATESLIVEP_6_1">#N/A</definedName>
    <definedName name="__16fin_3_1">NA()</definedName>
    <definedName name="__16RATESBUD_5_1">#N/A</definedName>
    <definedName name="__17_________F_4_1">#N/A</definedName>
    <definedName name="__17__123Graph_CCHART_9" hidden="1">[14]WIP!$H$66:$H$67</definedName>
    <definedName name="__170_______rt_1_1">#N/A</definedName>
    <definedName name="__171_______rt_5_1">#N/A</definedName>
    <definedName name="__172_______S_1_1">#N/A</definedName>
    <definedName name="__173_______S_3_1">NA()</definedName>
    <definedName name="__174_______S_5_1">#N/A</definedName>
    <definedName name="__175_______S_6_1">#N/A</definedName>
    <definedName name="__176_______st2curlabour_1_1">#N/A</definedName>
    <definedName name="__177_______st2curlabour_3_1">NA()</definedName>
    <definedName name="__178_______st2curlabour_5_1">#N/A</definedName>
    <definedName name="__179_______st2curlabour_6_1">#N/A</definedName>
    <definedName name="__17fin_4_1">#N/A</definedName>
    <definedName name="__17RATESLIVE_3_1">#N/A</definedName>
    <definedName name="__18_________fin_4_1">#N/A</definedName>
    <definedName name="__18__123Graph_LBL_ACHART_7" hidden="1">'[14]Raw Mtls.'!$A$64:$A$64</definedName>
    <definedName name="__180_______Stage_1_1">#N/A</definedName>
    <definedName name="__181_______Stage_5_1">#N/A</definedName>
    <definedName name="__182_______t_1_1">#N/A</definedName>
    <definedName name="__183_______t_3_1">NA()</definedName>
    <definedName name="__184_______t_5_1">#N/A</definedName>
    <definedName name="__185_______t_6_1">#N/A</definedName>
    <definedName name="__186_______wwww_1_1">#N/A</definedName>
    <definedName name="__187_______wwww_3_1">NA()</definedName>
    <definedName name="__188_______wwww_5_1">#N/A</definedName>
    <definedName name="__189_______wwww_6_1">#N/A</definedName>
    <definedName name="__18fin_5_1">#N/A</definedName>
    <definedName name="__18RATESLIVE_5_1">#N/A</definedName>
    <definedName name="__19_________final_4_1">#N/A</definedName>
    <definedName name="__19__123Graph_LBL_CCHART_10" hidden="1">'[14]Finished Goods'!$A$63:$A$63</definedName>
    <definedName name="__190______at_1_1">#N/A</definedName>
    <definedName name="__191______at_5_1">#N/A</definedName>
    <definedName name="__192______B_1_1">#N/A</definedName>
    <definedName name="__193______B_5_1">#N/A</definedName>
    <definedName name="__194______curlabour2_1_1">#N/A</definedName>
    <definedName name="__195______curlabour2_3_1">NA()</definedName>
    <definedName name="__196______curlabour2_4_1">#N/A</definedName>
    <definedName name="__197______curlabour2_5_1">#N/A</definedName>
    <definedName name="__198______curlabour2_6_1">#N/A</definedName>
    <definedName name="__199______F_1_1">#N/A</definedName>
    <definedName name="__19fin_6_1">#N/A</definedName>
    <definedName name="__19RATESLIVEP_3_1">#N/A</definedName>
    <definedName name="__1at_1_1">#N/A</definedName>
    <definedName name="__1curlabour2_3_1">#N/A</definedName>
    <definedName name="__2___________F_4_1">#N/A</definedName>
    <definedName name="__2__123Graph_ACHART_10" hidden="1">'[14]Finished Goods'!$H$54:$H$61</definedName>
    <definedName name="__20_________pfizer_4_1">#N/A</definedName>
    <definedName name="__20__123Graph_LBL_CCHART_9" hidden="1">[14]WIP!$A$64:$A$64</definedName>
    <definedName name="__200______F_3_1">NA()</definedName>
    <definedName name="__201______F_4_1">#N/A</definedName>
    <definedName name="__202______F_5_1">#N/A</definedName>
    <definedName name="__203______F_6_1">#N/A</definedName>
    <definedName name="__204______fin_1_1">#N/A</definedName>
    <definedName name="__205______fin_3_1">NA()</definedName>
    <definedName name="__206______fin_4_1">#N/A</definedName>
    <definedName name="__207______fin_5_1">#N/A</definedName>
    <definedName name="__208______fin_6_1">#N/A</definedName>
    <definedName name="__209______final_1_1">#N/A</definedName>
    <definedName name="__20final_1_1">#N/A</definedName>
    <definedName name="__20RATESLIVEP_5_1">#N/A</definedName>
    <definedName name="__21_________Print_Area_MI_4_1">#N/A</definedName>
    <definedName name="__21__123Graph_LBL_DCHART_1" hidden="1">'[14]Quarterly Scrap'!$G$2:$G$23</definedName>
    <definedName name="__210______final_3_1">NA()</definedName>
    <definedName name="__211______final_4_1">#N/A</definedName>
    <definedName name="__212______final_5_1">#N/A</definedName>
    <definedName name="__213______final_6_1">#N/A</definedName>
    <definedName name="__214______Operations_1_1">#N/A</definedName>
    <definedName name="__215______Operations_3_1">NA()</definedName>
    <definedName name="__216______Operations_4_1">NA()</definedName>
    <definedName name="__217______Operations_5_1">#N/A</definedName>
    <definedName name="__218______pfizer_1_1">#N/A</definedName>
    <definedName name="__219______pfizer_3_1">NA()</definedName>
    <definedName name="__21final_3_1">NA()</definedName>
    <definedName name="__21S_3_1">#N/A</definedName>
    <definedName name="__22_________PRODLAB_4_1">#N/A</definedName>
    <definedName name="__22__123Graph_XCHART_1" hidden="1">'[14]Quarterly Scrap'!$B$2:$B$23</definedName>
    <definedName name="__220______pfizer_4_1">#N/A</definedName>
    <definedName name="__221______pfizer_5_1">#N/A</definedName>
    <definedName name="__222______pfizer_6_1">#N/A</definedName>
    <definedName name="__223______Print_Area_MI_1_1">#N/A</definedName>
    <definedName name="__224______Print_Area_MI_3_1">NA()</definedName>
    <definedName name="__225______Print_Area_MI_4_1">#N/A</definedName>
    <definedName name="__226______Print_Area_MI_5_1">#N/A</definedName>
    <definedName name="__227______Print_Area_MI_6_1">#N/A</definedName>
    <definedName name="__228______PRODLAB_1_1">#N/A</definedName>
    <definedName name="__229______PRODLAB_3_1">NA()</definedName>
    <definedName name="__22final_4_1">#N/A</definedName>
    <definedName name="__22st2curlabour_3_1">#N/A</definedName>
    <definedName name="__23_________rate_4_1">#N/A</definedName>
    <definedName name="__230______PRODLAB_4_1">#N/A</definedName>
    <definedName name="__231______PRODLAB_5_1">#N/A</definedName>
    <definedName name="__232______PRODLAB_6_1">#N/A</definedName>
    <definedName name="__233______rate_1_1">#N/A</definedName>
    <definedName name="__234______rate_3_1">NA()</definedName>
    <definedName name="__235______rate_4_1">#N/A</definedName>
    <definedName name="__236______rate_5_1">#N/A</definedName>
    <definedName name="__237______rate_6_1">#N/A</definedName>
    <definedName name="__238______RATESBUD_1_1">#N/A</definedName>
    <definedName name="__239______RATESBUD_3_1">NA()</definedName>
    <definedName name="__23final_5_1">#N/A</definedName>
    <definedName name="__23st2curlabour_5_1">#N/A</definedName>
    <definedName name="__24_________RATESBUD_4_1">#N/A</definedName>
    <definedName name="__240______RATESBUD_4_1">#N/A</definedName>
    <definedName name="__241______RATESBUD_5_1">#N/A</definedName>
    <definedName name="__242______RATESBUD_6_1">#N/A</definedName>
    <definedName name="__243______RATESLIVE_1_1">#N/A</definedName>
    <definedName name="__244______RATESLIVE_3_1">NA()</definedName>
    <definedName name="__245______RATESLIVE_4_1">#N/A</definedName>
    <definedName name="__246______RATESLIVE_5_1">#N/A</definedName>
    <definedName name="__247______RATESLIVE_6_1">#N/A</definedName>
    <definedName name="__248______RATESLIVEP_1_1">#N/A</definedName>
    <definedName name="__249______RATESLIVEP_3_1">NA()</definedName>
    <definedName name="__24final_6_1">#N/A</definedName>
    <definedName name="__24t_3_1">#N/A</definedName>
    <definedName name="__25_________RATESLIVE_4_1">#N/A</definedName>
    <definedName name="__250______RATESLIVEP_4_1">#N/A</definedName>
    <definedName name="__251______RATESLIVEP_5_1">#N/A</definedName>
    <definedName name="__252______RATESLIVEP_6_1">#N/A</definedName>
    <definedName name="__253______rt_1_1">#N/A</definedName>
    <definedName name="__254______rt_5_1">#N/A</definedName>
    <definedName name="__255______S_1_1">#N/A</definedName>
    <definedName name="__256______S_3_1">NA()</definedName>
    <definedName name="__257______S_4_1">#N/A</definedName>
    <definedName name="__258______S_5_1">#N/A</definedName>
    <definedName name="__259______S_6_1">#N/A</definedName>
    <definedName name="__25Operations_1_1">#N/A</definedName>
    <definedName name="__25wwww_3_1">#N/A</definedName>
    <definedName name="__26_________RATESLIVEP_4_1">#N/A</definedName>
    <definedName name="__260______st2curlabour_1_1">#N/A</definedName>
    <definedName name="__261______st2curlabour_3_1">NA()</definedName>
    <definedName name="__262______st2curlabour_4_1">#N/A</definedName>
    <definedName name="__263______st2curlabour_5_1">#N/A</definedName>
    <definedName name="__264______st2curlabour_6_1">#N/A</definedName>
    <definedName name="__265______Stage_1_1">#N/A</definedName>
    <definedName name="__266______Stage_5_1">#N/A</definedName>
    <definedName name="__267______t_1_1">#N/A</definedName>
    <definedName name="__268______t_3_1">NA()</definedName>
    <definedName name="__269______t_4_1">#N/A</definedName>
    <definedName name="__26Operations_3_1">NA()</definedName>
    <definedName name="__26wwww_5_1">#N/A</definedName>
    <definedName name="__27_________S_4_1">#N/A</definedName>
    <definedName name="__270______t_5_1">#N/A</definedName>
    <definedName name="__271______t_6_1">#N/A</definedName>
    <definedName name="__272______wwww_1_1">#N/A</definedName>
    <definedName name="__273______wwww_3_1">NA()</definedName>
    <definedName name="__274______wwww_4_1">#N/A</definedName>
    <definedName name="__275______wwww_5_1">#N/A</definedName>
    <definedName name="__276______wwww_6_1">#N/A</definedName>
    <definedName name="__277_____at_1_1">#N/A</definedName>
    <definedName name="__278_____at_5_1">#N/A</definedName>
    <definedName name="__279_____B_1_1">#N/A</definedName>
    <definedName name="__27Operations_4_1">NA()</definedName>
    <definedName name="__28_________st2curlabour_4_1">#N/A</definedName>
    <definedName name="__280_____B_5_1">#N/A</definedName>
    <definedName name="__281_____curlabour2_1_1">#N/A</definedName>
    <definedName name="__282_____curlabour2_3_1">NA()</definedName>
    <definedName name="__283_____curlabour2_4_1">#N/A</definedName>
    <definedName name="__284_____curlabour2_5_1">#N/A</definedName>
    <definedName name="__285_____curlabour2_6_1">#N/A</definedName>
    <definedName name="__286_____F_1_1">#N/A</definedName>
    <definedName name="__287_____F_3_1">NA()</definedName>
    <definedName name="__288_____F_4_1">#N/A</definedName>
    <definedName name="__289_____F_5_1">#N/A</definedName>
    <definedName name="__28Operations_5_1">#N/A</definedName>
    <definedName name="__29_________t_4_1">#N/A</definedName>
    <definedName name="__290_____F_6_1">#N/A</definedName>
    <definedName name="__291_____fin_1_1">#N/A</definedName>
    <definedName name="__292_____fin_3_1">NA()</definedName>
    <definedName name="__293_____fin_4_1">#N/A</definedName>
    <definedName name="__294_____fin_5_1">#N/A</definedName>
    <definedName name="__295_____fin_6_1">#N/A</definedName>
    <definedName name="__296_____final_1_1">#N/A</definedName>
    <definedName name="__297_____final_3_1">NA()</definedName>
    <definedName name="__298_____final_4_1">#N/A</definedName>
    <definedName name="__299_____final_5_1">#N/A</definedName>
    <definedName name="__29pfizer_1_1">#N/A</definedName>
    <definedName name="__2at_5_1">#N/A</definedName>
    <definedName name="__2curlabour2_5_1">#N/A</definedName>
    <definedName name="__3___________fin_4_1">#N/A</definedName>
    <definedName name="__3__123Graph_ACHART_3" hidden="1">'[14]Raw Data'!$D$9:$D$19</definedName>
    <definedName name="__30_________wwww_4_1">#N/A</definedName>
    <definedName name="__300_____final_6_1">#N/A</definedName>
    <definedName name="__301_____Operations_1_1">#N/A</definedName>
    <definedName name="__302_____Operations_3_1">NA()</definedName>
    <definedName name="__303_____Operations_4_1">NA()</definedName>
    <definedName name="__304_____Operations_5_1">#N/A</definedName>
    <definedName name="__305_____pfizer_1_1">#N/A</definedName>
    <definedName name="__306_____pfizer_3_1">NA()</definedName>
    <definedName name="__307_____pfizer_4_1">#N/A</definedName>
    <definedName name="__308_____pfizer_5_1">#N/A</definedName>
    <definedName name="__309_____pfizer_6_1">#N/A</definedName>
    <definedName name="__30pfizer_3_1">NA()</definedName>
    <definedName name="__31________at_1_1">#N/A</definedName>
    <definedName name="__310_____Print_Area_MI_1_1">#N/A</definedName>
    <definedName name="__311_____Print_Area_MI_3_1">NA()</definedName>
    <definedName name="__312_____Print_Area_MI_4_1">#N/A</definedName>
    <definedName name="__313_____Print_Area_MI_5_1">#N/A</definedName>
    <definedName name="__314_____Print_Area_MI_6_1">#N/A</definedName>
    <definedName name="__315_____PRODLAB_1_1">#N/A</definedName>
    <definedName name="__316_____PRODLAB_3_1">NA()</definedName>
    <definedName name="__317_____PRODLAB_4_1">#N/A</definedName>
    <definedName name="__318_____PRODLAB_5_1">#N/A</definedName>
    <definedName name="__319_____PRODLAB_6_1">#N/A</definedName>
    <definedName name="__31pfizer_4_1">#N/A</definedName>
    <definedName name="__32________at_5_1">#N/A</definedName>
    <definedName name="__320_____rate_1_1">#N/A</definedName>
    <definedName name="__321_____rate_3_1">NA()</definedName>
    <definedName name="__322_____rate_4_1">#N/A</definedName>
    <definedName name="__323_____rate_5_1">#N/A</definedName>
    <definedName name="__324_____rate_6_1">#N/A</definedName>
    <definedName name="__325_____RATESBUD_1_1">#N/A</definedName>
    <definedName name="__326_____RATESBUD_3_1">NA()</definedName>
    <definedName name="__327_____RATESBUD_4_1">#N/A</definedName>
    <definedName name="__328_____RATESBUD_5_1">#N/A</definedName>
    <definedName name="__329_____RATESBUD_6_1">#N/A</definedName>
    <definedName name="__32pfizer_5_1">#N/A</definedName>
    <definedName name="__33________B_1_1">#N/A</definedName>
    <definedName name="__330_____RATESLIVE_1_1">#N/A</definedName>
    <definedName name="__331_____RATESLIVE_3_1">NA()</definedName>
    <definedName name="__332_____RATESLIVE_4_1">#N/A</definedName>
    <definedName name="__333_____RATESLIVE_5_1">#N/A</definedName>
    <definedName name="__334_____RATESLIVE_6_1">#N/A</definedName>
    <definedName name="__335_____RATESLIVEP_1_1">#N/A</definedName>
    <definedName name="__336_____RATESLIVEP_3_1">NA()</definedName>
    <definedName name="__337_____RATESLIVEP_4_1">#N/A</definedName>
    <definedName name="__338_____RATESLIVEP_5_1">#N/A</definedName>
    <definedName name="__339_____RATESLIVEP_6_1">#N/A</definedName>
    <definedName name="__33pfizer_6_1">#N/A</definedName>
    <definedName name="__34________B_5_1">#N/A</definedName>
    <definedName name="__340_____rt_1_1">#N/A</definedName>
    <definedName name="__341_____rt_5_1">#N/A</definedName>
    <definedName name="__342_____S_1_1">#N/A</definedName>
    <definedName name="__343_____S_3_1">NA()</definedName>
    <definedName name="__344_____S_4_1">#N/A</definedName>
    <definedName name="__345_____S_5_1">#N/A</definedName>
    <definedName name="__346_____S_6_1">#N/A</definedName>
    <definedName name="__347_____st2curlabour_1_1">#N/A</definedName>
    <definedName name="__348_____st2curlabour_3_1">NA()</definedName>
    <definedName name="__349_____st2curlabour_4_1">#N/A</definedName>
    <definedName name="__34Print_Area_MI_1_1">#N/A</definedName>
    <definedName name="__35________curlabour2_1_1">#N/A</definedName>
    <definedName name="__350_____st2curlabour_5_1">#N/A</definedName>
    <definedName name="__351_____st2curlabour_6_1">#N/A</definedName>
    <definedName name="__352_____Stage_1_1">#N/A</definedName>
    <definedName name="__353_____Stage_5_1">#N/A</definedName>
    <definedName name="__354_____t_1_1">#N/A</definedName>
    <definedName name="__355_____t_3_1">NA()</definedName>
    <definedName name="__356_____t_4_1">#N/A</definedName>
    <definedName name="__357_____t_5_1">#N/A</definedName>
    <definedName name="__358_____t_6_1">#N/A</definedName>
    <definedName name="__359_____wwww_1_1">#N/A</definedName>
    <definedName name="__35Print_Area_MI_3_1">NA()</definedName>
    <definedName name="__36________curlabour2_3_1">NA()</definedName>
    <definedName name="__360_____wwww_3_1">NA()</definedName>
    <definedName name="__361_____wwww_4_1">#N/A</definedName>
    <definedName name="__362_____wwww_5_1">#N/A</definedName>
    <definedName name="__363_____wwww_6_1">#N/A</definedName>
    <definedName name="__364____at_1_1">#N/A</definedName>
    <definedName name="__365____at_5_1">#N/A</definedName>
    <definedName name="__366____B_1_1">#N/A</definedName>
    <definedName name="__367____B_5_1">#N/A</definedName>
    <definedName name="__368____curlabour2_1_1">#N/A</definedName>
    <definedName name="__369____curlabour2_3_1">NA()</definedName>
    <definedName name="__36Print_Area_MI_4_1">#N/A</definedName>
    <definedName name="__37________curlabour2_4_1">#N/A</definedName>
    <definedName name="__370____curlabour2_4_1">#N/A</definedName>
    <definedName name="__371____curlabour2_5_1">#N/A</definedName>
    <definedName name="__372____curlabour2_6_1">#N/A</definedName>
    <definedName name="__373____F_1_1">#N/A</definedName>
    <definedName name="__374____F_3_1">NA()</definedName>
    <definedName name="__375____F_4_1">#N/A</definedName>
    <definedName name="__376____F_5_1">#N/A</definedName>
    <definedName name="__377____F_6_1">#N/A</definedName>
    <definedName name="__378____fin_1_1">#N/A</definedName>
    <definedName name="__379____fin_3_1">NA()</definedName>
    <definedName name="__37Print_Area_MI_5_1">#N/A</definedName>
    <definedName name="__38________curlabour2_5_1">#N/A</definedName>
    <definedName name="__380____fin_4_1">#N/A</definedName>
    <definedName name="__381____fin_5_1">#N/A</definedName>
    <definedName name="__382____fin_6_1">#N/A</definedName>
    <definedName name="__383____final_1_1">#N/A</definedName>
    <definedName name="__384____final_3_1">NA()</definedName>
    <definedName name="__385____final_4_1">#N/A</definedName>
    <definedName name="__386____final_5_1">#N/A</definedName>
    <definedName name="__387____final_6_1">#N/A</definedName>
    <definedName name="__388____Operations_1_1">#N/A</definedName>
    <definedName name="__389____Operations_3_1">NA()</definedName>
    <definedName name="__38Print_Area_MI_6_1">#N/A</definedName>
    <definedName name="__39________curlabour2_6_1">#N/A</definedName>
    <definedName name="__390____Operations_4_1">NA()</definedName>
    <definedName name="__391____Operations_5_1">#N/A</definedName>
    <definedName name="__392____pfizer_1_1">#N/A</definedName>
    <definedName name="__393____pfizer_3_1">NA()</definedName>
    <definedName name="__394____pfizer_4_1">#N/A</definedName>
    <definedName name="__395____pfizer_5_1">#N/A</definedName>
    <definedName name="__396____pfizer_6_1">#N/A</definedName>
    <definedName name="__397____Print_Area_MI_1_1">#N/A</definedName>
    <definedName name="__398____Print_Area_MI_3_1">NA()</definedName>
    <definedName name="__399____Print_Area_MI_4_1">#N/A</definedName>
    <definedName name="__39PRODLAB_1_1">#N/A</definedName>
    <definedName name="__3B_1_1">#N/A</definedName>
    <definedName name="__3F_3_1">#N/A</definedName>
    <definedName name="__4___________final_4_1">#N/A</definedName>
    <definedName name="__4__123Graph_ACHART_4" hidden="1">'[14]Raw Data'!$E$9:$E$19</definedName>
    <definedName name="__40________F_1_1">#N/A</definedName>
    <definedName name="__400____Print_Area_MI_5_1">#N/A</definedName>
    <definedName name="__401____Print_Area_MI_6_1">#N/A</definedName>
    <definedName name="__402____PRODLAB_1_1">#N/A</definedName>
    <definedName name="__403____PRODLAB_3_1">NA()</definedName>
    <definedName name="__404____PRODLAB_4_1">#N/A</definedName>
    <definedName name="__405____PRODLAB_5_1">#N/A</definedName>
    <definedName name="__406____PRODLAB_6_1">#N/A</definedName>
    <definedName name="__407____rate_1_1">#N/A</definedName>
    <definedName name="__408____rate_3_1">NA()</definedName>
    <definedName name="__409____rate_4_1">#N/A</definedName>
    <definedName name="__40PRODLAB_3_1">NA()</definedName>
    <definedName name="__41________F_3_1">NA()</definedName>
    <definedName name="__410____rate_5_1">#N/A</definedName>
    <definedName name="__411____rate_6_1">#N/A</definedName>
    <definedName name="__412____RATESBUD_1_1">#N/A</definedName>
    <definedName name="__413____RATESBUD_3_1">NA()</definedName>
    <definedName name="__414____RATESBUD_4_1">#N/A</definedName>
    <definedName name="__415____RATESBUD_5_1">#N/A</definedName>
    <definedName name="__416____RATESBUD_6_1">#N/A</definedName>
    <definedName name="__417____RATESLIVE_1_1">#N/A</definedName>
    <definedName name="__418____RATESLIVE_3_1">NA()</definedName>
    <definedName name="__419____RATESLIVE_4_1">#N/A</definedName>
    <definedName name="__41PRODLAB_4_1">#N/A</definedName>
    <definedName name="__42________F_4_1">#N/A</definedName>
    <definedName name="__420____RATESLIVE_5_1">#N/A</definedName>
    <definedName name="__421____RATESLIVE_6_1">#N/A</definedName>
    <definedName name="__422____RATESLIVEP_1_1">#N/A</definedName>
    <definedName name="__423____RATESLIVEP_3_1">NA()</definedName>
    <definedName name="__424____RATESLIVEP_4_1">#N/A</definedName>
    <definedName name="__425____RATESLIVEP_5_1">#N/A</definedName>
    <definedName name="__426____RATESLIVEP_6_1">#N/A</definedName>
    <definedName name="__427____rt_1_1">#N/A</definedName>
    <definedName name="__428____rt_5_1">#N/A</definedName>
    <definedName name="__429____S_1_1">#N/A</definedName>
    <definedName name="__42PRODLAB_5_1">#N/A</definedName>
    <definedName name="__43________F_5_1">#N/A</definedName>
    <definedName name="__430____S_3_1">NA()</definedName>
    <definedName name="__431____S_4_1">#N/A</definedName>
    <definedName name="__432____S_5_1">#N/A</definedName>
    <definedName name="__433____S_6_1">#N/A</definedName>
    <definedName name="__434____st2curlabour_1_1">#N/A</definedName>
    <definedName name="__435____st2curlabour_3_1">NA()</definedName>
    <definedName name="__436____st2curlabour_4_1">#N/A</definedName>
    <definedName name="__437____st2curlabour_5_1">#N/A</definedName>
    <definedName name="__438____st2curlabour_6_1">#N/A</definedName>
    <definedName name="__439____Stage_1_1">#N/A</definedName>
    <definedName name="__43PRODLAB_6_1">#N/A</definedName>
    <definedName name="__44________F_6_1">#N/A</definedName>
    <definedName name="__440____Stage_5_1">#N/A</definedName>
    <definedName name="__441____t_1_1">#N/A</definedName>
    <definedName name="__442____t_3_1">NA()</definedName>
    <definedName name="__443____t_4_1">#N/A</definedName>
    <definedName name="__444____t_5_1">#N/A</definedName>
    <definedName name="__445____t_6_1">#N/A</definedName>
    <definedName name="__446____wwww_1_1">#N/A</definedName>
    <definedName name="__447____wwww_3_1">NA()</definedName>
    <definedName name="__448____wwww_4_1">#N/A</definedName>
    <definedName name="__449____wwww_5_1">#N/A</definedName>
    <definedName name="__44rate_1_1">#N/A</definedName>
    <definedName name="__45________fin_1_1">#N/A</definedName>
    <definedName name="__450____wwww_6_1">#N/A</definedName>
    <definedName name="__451___at_1_1">#N/A</definedName>
    <definedName name="__452___at_5_1">#N/A</definedName>
    <definedName name="__453___B_1_1">#N/A</definedName>
    <definedName name="__454___B_5_1">#N/A</definedName>
    <definedName name="__455___curlabour2_1_1">#N/A</definedName>
    <definedName name="__456___curlabour2_3_1">NA()</definedName>
    <definedName name="__457___curlabour2_4_1">#N/A</definedName>
    <definedName name="__458___curlabour2_5_1">#N/A</definedName>
    <definedName name="__459___curlabour2_6_1">#N/A</definedName>
    <definedName name="__45rate_3_1">NA()</definedName>
    <definedName name="__46________fin_3_1">NA()</definedName>
    <definedName name="__460___F_1_1">#N/A</definedName>
    <definedName name="__461___F_3_1">NA()</definedName>
    <definedName name="__462___F_4_1">#N/A</definedName>
    <definedName name="__463___F_5_1">#N/A</definedName>
    <definedName name="__464___F_6_1">#N/A</definedName>
    <definedName name="__465___fin_1_1">#N/A</definedName>
    <definedName name="__466___fin_3_1">NA()</definedName>
    <definedName name="__467___fin_4_1">#N/A</definedName>
    <definedName name="__468___fin_5_1">#N/A</definedName>
    <definedName name="__469___fin_6_1">#N/A</definedName>
    <definedName name="__46rate_4_1">#N/A</definedName>
    <definedName name="__47________fin_4_1">#N/A</definedName>
    <definedName name="__470___final_1_1">#N/A</definedName>
    <definedName name="__471___final_3_1">NA()</definedName>
    <definedName name="__472___final_4_1">#N/A</definedName>
    <definedName name="__473___final_5_1">#N/A</definedName>
    <definedName name="__474___final_6_1">#N/A</definedName>
    <definedName name="__475___Operations_1_1">#N/A</definedName>
    <definedName name="__476___Operations_3_1">NA()</definedName>
    <definedName name="__477___Operations_4_1">NA()</definedName>
    <definedName name="__478___Operations_5_1">#N/A</definedName>
    <definedName name="__479___pfizer_1_1">#N/A</definedName>
    <definedName name="__47rate_5_1">#N/A</definedName>
    <definedName name="__48________fin_5_1">#N/A</definedName>
    <definedName name="__480___pfizer_3_1">NA()</definedName>
    <definedName name="__481___pfizer_4_1">#N/A</definedName>
    <definedName name="__482___pfizer_5_1">#N/A</definedName>
    <definedName name="__483___pfizer_6_1">#N/A</definedName>
    <definedName name="__484___Print_Area_MI_1_1">#N/A</definedName>
    <definedName name="__485___Print_Area_MI_3_1">NA()</definedName>
    <definedName name="__486___Print_Area_MI_4_1">#N/A</definedName>
    <definedName name="__487___Print_Area_MI_5_1">#N/A</definedName>
    <definedName name="__488___Print_Area_MI_6_1">#N/A</definedName>
    <definedName name="__489___PRODLAB_1_1">#N/A</definedName>
    <definedName name="__48rate_6_1">#N/A</definedName>
    <definedName name="__49________fin_6_1">#N/A</definedName>
    <definedName name="__490___PRODLAB_3_1">NA()</definedName>
    <definedName name="__491___PRODLAB_4_1">#N/A</definedName>
    <definedName name="__492___PRODLAB_5_1">#N/A</definedName>
    <definedName name="__493___PRODLAB_6_1">#N/A</definedName>
    <definedName name="__494___rate_1_1">#N/A</definedName>
    <definedName name="__495___rate_3_1">NA()</definedName>
    <definedName name="__496___rate_4_1">#N/A</definedName>
    <definedName name="__497___rate_5_1">#N/A</definedName>
    <definedName name="__498___rate_6_1">#N/A</definedName>
    <definedName name="__499___RATESBUD_1_1">#N/A</definedName>
    <definedName name="__49RATESBUD_1_1">#N/A</definedName>
    <definedName name="__4B_5_1">#N/A</definedName>
    <definedName name="__4F_5_1">#N/A</definedName>
    <definedName name="__5___________pfizer_4_1">#N/A</definedName>
    <definedName name="__5__123Graph_ACHART_7" hidden="1">'[14]Raw Mtls.'!$H$64:$H$65</definedName>
    <definedName name="__50________final_1_1">#N/A</definedName>
    <definedName name="__500___RATESBUD_3_1">NA()</definedName>
    <definedName name="__501___RATESBUD_4_1">#N/A</definedName>
    <definedName name="__502___RATESBUD_5_1">#N/A</definedName>
    <definedName name="__503___RATESBUD_6_1">#N/A</definedName>
    <definedName name="__504___RATESLIVE_1_1">#N/A</definedName>
    <definedName name="__505___RATESLIVE_3_1">NA()</definedName>
    <definedName name="__506___RATESLIVE_4_1">#N/A</definedName>
    <definedName name="__507___RATESLIVE_5_1">#N/A</definedName>
    <definedName name="__508___RATESLIVE_6_1">#N/A</definedName>
    <definedName name="__509___RATESLIVEP_1_1">#N/A</definedName>
    <definedName name="__50RATESBUD_3_1">NA()</definedName>
    <definedName name="__51________final_3_1">NA()</definedName>
    <definedName name="__510___RATESLIVEP_3_1">NA()</definedName>
    <definedName name="__511___RATESLIVEP_4_1">#N/A</definedName>
    <definedName name="__512___RATESLIVEP_5_1">#N/A</definedName>
    <definedName name="__513___RATESLIVEP_6_1">#N/A</definedName>
    <definedName name="__514___rt_1_1">#N/A</definedName>
    <definedName name="__515___rt_5_1">#N/A</definedName>
    <definedName name="__516___S_1_1">#N/A</definedName>
    <definedName name="__517___S_3_1">NA()</definedName>
    <definedName name="__518___S_4_1">#N/A</definedName>
    <definedName name="__519___S_5_1">#N/A</definedName>
    <definedName name="__51RATESBUD_4_1">#N/A</definedName>
    <definedName name="__52________final_4_1">#N/A</definedName>
    <definedName name="__520___S_6_1">#N/A</definedName>
    <definedName name="__521___st2curlabour_1_1">#N/A</definedName>
    <definedName name="__522___st2curlabour_3_1">NA()</definedName>
    <definedName name="__523___st2curlabour_4_1">#N/A</definedName>
    <definedName name="__524___st2curlabour_5_1">#N/A</definedName>
    <definedName name="__525___st2curlabour_6_1">#N/A</definedName>
    <definedName name="__526___Stage_1_1">#N/A</definedName>
    <definedName name="__527___Stage_5_1">#N/A</definedName>
    <definedName name="__528___t_1_1">#N/A</definedName>
    <definedName name="__529___t_3_1">NA()</definedName>
    <definedName name="__52RATESBUD_5_1">#N/A</definedName>
    <definedName name="__53________final_5_1">#N/A</definedName>
    <definedName name="__530___t_4_1">#N/A</definedName>
    <definedName name="__531___t_5_1">#N/A</definedName>
    <definedName name="__532___t_6_1">#N/A</definedName>
    <definedName name="__533___wwww_1_1">#N/A</definedName>
    <definedName name="__534___wwww_3_1">NA()</definedName>
    <definedName name="__535___wwww_4_1">#N/A</definedName>
    <definedName name="__536___wwww_5_1">#N/A</definedName>
    <definedName name="__537___wwww_6_1">#N/A</definedName>
    <definedName name="__538__at_1_1">#N/A</definedName>
    <definedName name="__539__at_5_1">#N/A</definedName>
    <definedName name="__53RATESBUD_6_1">#N/A</definedName>
    <definedName name="__54________final_6_1">#N/A</definedName>
    <definedName name="__540__B_1_1">#N/A</definedName>
    <definedName name="__541__B_5_1">#N/A</definedName>
    <definedName name="__542__curlabour2_1_1">#N/A</definedName>
    <definedName name="__543__curlabour2_3_1">NA()</definedName>
    <definedName name="__544__curlabour2_4_1">#N/A</definedName>
    <definedName name="__545__curlabour2_5_1">#N/A</definedName>
    <definedName name="__546__curlabour2_6_1">#N/A</definedName>
    <definedName name="__547__F_1_1">#N/A</definedName>
    <definedName name="__548__F_3_1">NA()</definedName>
    <definedName name="__549__F_4_1">#N/A</definedName>
    <definedName name="__54RATESLIVE_1_1">#N/A</definedName>
    <definedName name="__55________Operations_1_1">#N/A</definedName>
    <definedName name="__550__F_5_1">#N/A</definedName>
    <definedName name="__551__F_6_1">#N/A</definedName>
    <definedName name="__552__fin_1_1">#N/A</definedName>
    <definedName name="__553__fin_3_1">NA()</definedName>
    <definedName name="__554__fin_4_1">#N/A</definedName>
    <definedName name="__555__fin_5_1">#N/A</definedName>
    <definedName name="__556__fin_6_1">#N/A</definedName>
    <definedName name="__557__final_1_1">#N/A</definedName>
    <definedName name="__558__final_3_1">NA()</definedName>
    <definedName name="__559__final_4_1">#N/A</definedName>
    <definedName name="__55RATESLIVE_3_1">NA()</definedName>
    <definedName name="__56________Operations_3_1">NA()</definedName>
    <definedName name="__560__final_5_1">#N/A</definedName>
    <definedName name="__561__final_6_1">#N/A</definedName>
    <definedName name="__562__Operations_1_1">#N/A</definedName>
    <definedName name="__563__Operations_3_1">NA()</definedName>
    <definedName name="__564__Operations_4_1">NA()</definedName>
    <definedName name="__565__Operations_5_1">#N/A</definedName>
    <definedName name="__566__pfizer_1_1">#N/A</definedName>
    <definedName name="__567__pfizer_3_1">NA()</definedName>
    <definedName name="__568__pfizer_4_1">#N/A</definedName>
    <definedName name="__569__pfizer_5_1">#N/A</definedName>
    <definedName name="__56RATESLIVE_4_1">#N/A</definedName>
    <definedName name="__57________Operations_4_1">NA()</definedName>
    <definedName name="__570__pfizer_6_1">#N/A</definedName>
    <definedName name="__571__Print_Area_MI_1_1">#N/A</definedName>
    <definedName name="__572__Print_Area_MI_3_1">NA()</definedName>
    <definedName name="__573__Print_Area_MI_4_1">#N/A</definedName>
    <definedName name="__574__Print_Area_MI_5_1">#N/A</definedName>
    <definedName name="__575__Print_Area_MI_6_1">#N/A</definedName>
    <definedName name="__576__PRODLAB_1_1">#N/A</definedName>
    <definedName name="__577__PRODLAB_3_1">NA()</definedName>
    <definedName name="__578__PRODLAB_4_1">#N/A</definedName>
    <definedName name="__579__PRODLAB_5_1">#N/A</definedName>
    <definedName name="__57RATESLIVE_5_1">#N/A</definedName>
    <definedName name="__58________Operations_5_1">#N/A</definedName>
    <definedName name="__580__PRODLAB_6_1">#N/A</definedName>
    <definedName name="__581__rate_1_1">#N/A</definedName>
    <definedName name="__582__rate_3_1">NA()</definedName>
    <definedName name="__583__rate_4_1">#N/A</definedName>
    <definedName name="__584__rate_5_1">#N/A</definedName>
    <definedName name="__585__rate_6_1">#N/A</definedName>
    <definedName name="__586__RATESBUD_1_1">#N/A</definedName>
    <definedName name="__587__RATESBUD_3_1">NA()</definedName>
    <definedName name="__588__RATESBUD_4_1">#N/A</definedName>
    <definedName name="__589__RATESBUD_5_1">#N/A</definedName>
    <definedName name="__58RATESLIVE_6_1">#N/A</definedName>
    <definedName name="__59________pfizer_1_1">#N/A</definedName>
    <definedName name="__590__RATESBUD_6_1">#N/A</definedName>
    <definedName name="__591__RATESLIVE_1_1">#N/A</definedName>
    <definedName name="__592__RATESLIVE_3_1">NA()</definedName>
    <definedName name="__593__RATESLIVE_4_1">#N/A</definedName>
    <definedName name="__594__RATESLIVE_5_1">#N/A</definedName>
    <definedName name="__595__RATESLIVE_6_1">#N/A</definedName>
    <definedName name="__596__RATESLIVEP_1_1">#N/A</definedName>
    <definedName name="__597__RATESLIVEP_3_1">NA()</definedName>
    <definedName name="__598__RATESLIVEP_4_1">#N/A</definedName>
    <definedName name="__599__RATESLIVEP_5_1">#N/A</definedName>
    <definedName name="__59RATESLIVEP_1_1">#N/A</definedName>
    <definedName name="__5curlabour2_1_1">#N/A</definedName>
    <definedName name="__5fin_3_1">#N/A</definedName>
    <definedName name="__6___________Print_Area_MI_4_1">#N/A</definedName>
    <definedName name="__6__123Graph_BCHART_1" hidden="1">'[14]Quarterly Scrap'!$D$2:$D$23</definedName>
    <definedName name="__60________pfizer_3_1">NA()</definedName>
    <definedName name="__600__RATESLIVEP_6_1">#N/A</definedName>
    <definedName name="__601__rt_1_1">#N/A</definedName>
    <definedName name="__602__rt_5_1">#N/A</definedName>
    <definedName name="__603__S_1_1">#N/A</definedName>
    <definedName name="__604__S_3_1">NA()</definedName>
    <definedName name="__605__S_4_1">#N/A</definedName>
    <definedName name="__606__S_5_1">#N/A</definedName>
    <definedName name="__607__S_6_1">#N/A</definedName>
    <definedName name="__608__st2curlabour_1_1">#N/A</definedName>
    <definedName name="__609__st2curlabour_3_1">NA()</definedName>
    <definedName name="__60RATESLIVEP_3_1">NA()</definedName>
    <definedName name="__61________pfizer_4_1">#N/A</definedName>
    <definedName name="__610__st2curlabour_4_1">#N/A</definedName>
    <definedName name="__611__st2curlabour_5_1">#N/A</definedName>
    <definedName name="__612__st2curlabour_6_1">#N/A</definedName>
    <definedName name="__613__Stage_1_1">#N/A</definedName>
    <definedName name="__614__Stage_5_1">#N/A</definedName>
    <definedName name="__615__t_1_1">#N/A</definedName>
    <definedName name="__616__t_3_1">NA()</definedName>
    <definedName name="__617__t_4_1">#N/A</definedName>
    <definedName name="__618__t_5_1">#N/A</definedName>
    <definedName name="__619__t_6_1">#N/A</definedName>
    <definedName name="__61RATESLIVEP_4_1">#N/A</definedName>
    <definedName name="__62________pfizer_5_1">#N/A</definedName>
    <definedName name="__620__wwww_1_1">#N/A</definedName>
    <definedName name="__621__wwww_3_1">NA()</definedName>
    <definedName name="__622__wwww_4_1">#N/A</definedName>
    <definedName name="__623__wwww_5_1">#N/A</definedName>
    <definedName name="__624__wwww_6_1">#N/A</definedName>
    <definedName name="__625_at_1_1">#N/A</definedName>
    <definedName name="__626_at_5_1">#N/A</definedName>
    <definedName name="__627_B_1_1">#N/A</definedName>
    <definedName name="__628_B_5_1">#N/A</definedName>
    <definedName name="__629_curlabour2_1_1">#N/A</definedName>
    <definedName name="__62RATESLIVEP_5_1">#N/A</definedName>
    <definedName name="__63________pfizer_6_1">#N/A</definedName>
    <definedName name="__630_curlabour2_3_1">NA()</definedName>
    <definedName name="__631_curlabour2_5_1">#N/A</definedName>
    <definedName name="__632_curlabour2_6_1">#N/A</definedName>
    <definedName name="__633_F_1_1">#N/A</definedName>
    <definedName name="__634_F_3_1">NA()</definedName>
    <definedName name="__635_F_5_1">#N/A</definedName>
    <definedName name="__636_F_6_1">#N/A</definedName>
    <definedName name="__637_fin_1_1">#N/A</definedName>
    <definedName name="__638_fin_3_1">NA()</definedName>
    <definedName name="__639_fin_5_1">#N/A</definedName>
    <definedName name="__63RATESLIVEP_6_1">#N/A</definedName>
    <definedName name="__64________Print_Area_MI_1_1">#N/A</definedName>
    <definedName name="__640_fin_6_1">#N/A</definedName>
    <definedName name="__641_final_1_1">#N/A</definedName>
    <definedName name="__642_final_3_1">NA()</definedName>
    <definedName name="__643_final_5_1">#N/A</definedName>
    <definedName name="__644_final_6_1">#N/A</definedName>
    <definedName name="__645_Operations_1_1">#N/A</definedName>
    <definedName name="__646_Operations_3_1">NA()</definedName>
    <definedName name="__647_Operations_4_1">NA()</definedName>
    <definedName name="__648_Operations_5_1">#N/A</definedName>
    <definedName name="__649_pfizer_1_1">#N/A</definedName>
    <definedName name="__64rt_1_1">#N/A</definedName>
    <definedName name="__65________Print_Area_MI_3_1">NA()</definedName>
    <definedName name="__650_pfizer_3_1">NA()</definedName>
    <definedName name="__651_pfizer_5_1">#N/A</definedName>
    <definedName name="__652_pfizer_6_1">#N/A</definedName>
    <definedName name="__653_Print_Area_MI_1_1">#N/A</definedName>
    <definedName name="__654_Print_Area_MI_3_1">NA()</definedName>
    <definedName name="__655_Print_Area_MI_5_1">#N/A</definedName>
    <definedName name="__656_Print_Area_MI_6_1">#N/A</definedName>
    <definedName name="__657_PRODLAB_1_1">#N/A</definedName>
    <definedName name="__658_PRODLAB_3_1">NA()</definedName>
    <definedName name="__659_PRODLAB_5_1">#N/A</definedName>
    <definedName name="__65rt_5_1">#N/A</definedName>
    <definedName name="__66________Print_Area_MI_4_1">#N/A</definedName>
    <definedName name="__660_PRODLAB_6_1">#N/A</definedName>
    <definedName name="__661_rate_1_1">#N/A</definedName>
    <definedName name="__662_rate_3_1">NA()</definedName>
    <definedName name="__663_rate_5_1">#N/A</definedName>
    <definedName name="__664_rate_6_1">#N/A</definedName>
    <definedName name="__665_RATESBUD_1_1">#N/A</definedName>
    <definedName name="__666_RATESBUD_3_1">NA()</definedName>
    <definedName name="__667_RATESBUD_5_1">#N/A</definedName>
    <definedName name="__668_RATESBUD_6_1">#N/A</definedName>
    <definedName name="__669_RATESLIVE_1_1">#N/A</definedName>
    <definedName name="__66S_1_1">#N/A</definedName>
    <definedName name="__67________Print_Area_MI_5_1">#N/A</definedName>
    <definedName name="__670_RATESLIVE_3_1">NA()</definedName>
    <definedName name="__671_RATESLIVE_5_1">#N/A</definedName>
    <definedName name="__672_RATESLIVE_6_1">#N/A</definedName>
    <definedName name="__673_RATESLIVEP_1_1">#N/A</definedName>
    <definedName name="__674_RATESLIVEP_3_1">NA()</definedName>
    <definedName name="__675_RATESLIVEP_5_1">#N/A</definedName>
    <definedName name="__676_RATESLIVEP_6_1">#N/A</definedName>
    <definedName name="__677_rt_1_1">#N/A</definedName>
    <definedName name="__678_rt_5_1">#N/A</definedName>
    <definedName name="__679_S_1_1">#N/A</definedName>
    <definedName name="__67S_3_1">NA()</definedName>
    <definedName name="__68________Print_Area_MI_6_1">#N/A</definedName>
    <definedName name="__680_S_3_1">NA()</definedName>
    <definedName name="__681_S_5_1">#N/A</definedName>
    <definedName name="__682_S_6_1">#N/A</definedName>
    <definedName name="__683_st2curlabour_1_1">#N/A</definedName>
    <definedName name="__684_st2curlabour_3_1">NA()</definedName>
    <definedName name="__685_st2curlabour_5_1">#N/A</definedName>
    <definedName name="__686_st2curlabour_6_1">#N/A</definedName>
    <definedName name="__687_Stage_1_1">#N/A</definedName>
    <definedName name="__688_Stage_5_1">#N/A</definedName>
    <definedName name="__689_t_1_1">#N/A</definedName>
    <definedName name="__68S_4_1">#N/A</definedName>
    <definedName name="__69________PRODLAB_1_1">#N/A</definedName>
    <definedName name="__690_t_3_1">NA()</definedName>
    <definedName name="__691_t_5_1">#N/A</definedName>
    <definedName name="__692_t_6_1">#N/A</definedName>
    <definedName name="__693_wwww_1_1">#N/A</definedName>
    <definedName name="__694_wwww_3_1">NA()</definedName>
    <definedName name="__695_wwww_5_1">#N/A</definedName>
    <definedName name="__696_wwww_6_1">#N/A</definedName>
    <definedName name="__697at_1_1">#N/A</definedName>
    <definedName name="__698at_5_1">#N/A</definedName>
    <definedName name="__699B_1_1">#N/A</definedName>
    <definedName name="__69S_5_1">#N/A</definedName>
    <definedName name="__6curlabour2_3_1">NA()</definedName>
    <definedName name="__6final_3_1">#N/A</definedName>
    <definedName name="__7___________PRODLAB_4_1">#N/A</definedName>
    <definedName name="__7__123Graph_BCHART_2" hidden="1">'[14]Raw Data'!$F$3:$F$26</definedName>
    <definedName name="__70________PRODLAB_3_1">NA()</definedName>
    <definedName name="__700B_5_1">#N/A</definedName>
    <definedName name="__701curlabour2_1_1">#N/A</definedName>
    <definedName name="__702curlabour2_3_1">NA()</definedName>
    <definedName name="__703curlabour2_4_1">#N/A</definedName>
    <definedName name="__704curlabour2_5_1">#N/A</definedName>
    <definedName name="__705curlabour2_6_1">#N/A</definedName>
    <definedName name="__706F_1_1">#N/A</definedName>
    <definedName name="__707F_3_1">NA()</definedName>
    <definedName name="__708F_4_1">#N/A</definedName>
    <definedName name="__709F_5_1">#N/A</definedName>
    <definedName name="__70S_6_1">#N/A</definedName>
    <definedName name="__71________PRODLAB_4_1">#N/A</definedName>
    <definedName name="__710F_6_1">#N/A</definedName>
    <definedName name="__711fin_1_1">#N/A</definedName>
    <definedName name="__712fin_3_1">NA()</definedName>
    <definedName name="__713fin_4_1">#N/A</definedName>
    <definedName name="__714fin_5_1">#N/A</definedName>
    <definedName name="__715fin_6_1">#N/A</definedName>
    <definedName name="__716final_1_1">#N/A</definedName>
    <definedName name="__717final_3_1">NA()</definedName>
    <definedName name="__718final_4_1">#N/A</definedName>
    <definedName name="__719final_5_1">#N/A</definedName>
    <definedName name="__71st2curlabour_1_1">#N/A</definedName>
    <definedName name="__72________PRODLAB_5_1">#N/A</definedName>
    <definedName name="__720final_6_1">#N/A</definedName>
    <definedName name="__721Operations_1_1">#N/A</definedName>
    <definedName name="__722Operations_3_1">NA()</definedName>
    <definedName name="__723Operations_4_1">NA()</definedName>
    <definedName name="__724Operations_5_1">#N/A</definedName>
    <definedName name="__725pfizer_1_1">#N/A</definedName>
    <definedName name="__726pfizer_3_1">NA()</definedName>
    <definedName name="__727pfizer_4_1">#N/A</definedName>
    <definedName name="__728pfizer_5_1">#N/A</definedName>
    <definedName name="__729pfizer_6_1">#N/A</definedName>
    <definedName name="__72st2curlabour_3_1">NA()</definedName>
    <definedName name="__73________PRODLAB_6_1">#N/A</definedName>
    <definedName name="__730Print_Area_MI_1_1">#N/A</definedName>
    <definedName name="__731Print_Area_MI_3_1">NA()</definedName>
    <definedName name="__732Print_Area_MI_4_1">#N/A</definedName>
    <definedName name="__733Print_Area_MI_5_1">#N/A</definedName>
    <definedName name="__734Print_Area_MI_6_1">#N/A</definedName>
    <definedName name="__735PRODLAB_1_1">#N/A</definedName>
    <definedName name="__736PRODLAB_3_1">NA()</definedName>
    <definedName name="__737PRODLAB_4_1">#N/A</definedName>
    <definedName name="__738PRODLAB_5_1">#N/A</definedName>
    <definedName name="__739PRODLAB_6_1">#N/A</definedName>
    <definedName name="__73st2curlabour_4_1">#N/A</definedName>
    <definedName name="__74________rate_1_1">#N/A</definedName>
    <definedName name="__740rate_1_1">#N/A</definedName>
    <definedName name="__741rate_3_1">NA()</definedName>
    <definedName name="__742rate_4_1">#N/A</definedName>
    <definedName name="__743rate_5_1">#N/A</definedName>
    <definedName name="__744rate_6_1">#N/A</definedName>
    <definedName name="__745RATESBUD_1_1">#N/A</definedName>
    <definedName name="__746RATESBUD_3_1">NA()</definedName>
    <definedName name="__747RATESBUD_4_1">#N/A</definedName>
    <definedName name="__748RATESBUD_5_1">#N/A</definedName>
    <definedName name="__749RATESBUD_6_1">#N/A</definedName>
    <definedName name="__74st2curlabour_5_1">#N/A</definedName>
    <definedName name="__75________rate_3_1">NA()</definedName>
    <definedName name="__750RATESLIVE_1_1">#N/A</definedName>
    <definedName name="__751RATESLIVE_3_1">NA()</definedName>
    <definedName name="__752RATESLIVE_4_1">#N/A</definedName>
    <definedName name="__753RATESLIVE_5_1">#N/A</definedName>
    <definedName name="__754RATESLIVE_6_1">#N/A</definedName>
    <definedName name="__755RATESLIVEP_1_1">#N/A</definedName>
    <definedName name="__756RATESLIVEP_3_1">NA()</definedName>
    <definedName name="__757RATESLIVEP_4_1">#N/A</definedName>
    <definedName name="__758RATESLIVEP_5_1">#N/A</definedName>
    <definedName name="__759RATESLIVEP_6_1">#N/A</definedName>
    <definedName name="__75st2curlabour_6_1">#N/A</definedName>
    <definedName name="__76________rate_4_1">#N/A</definedName>
    <definedName name="__760rt_1_1">#N/A</definedName>
    <definedName name="__761rt_5_1">#N/A</definedName>
    <definedName name="__762S_1_1">#N/A</definedName>
    <definedName name="__763S_3_1">NA()</definedName>
    <definedName name="__764S_4_1">#N/A</definedName>
    <definedName name="__765S_5_1">#N/A</definedName>
    <definedName name="__766S_6_1">#N/A</definedName>
    <definedName name="__767st2curlabour_1_1">#N/A</definedName>
    <definedName name="__768st2curlabour_3_1">NA()</definedName>
    <definedName name="__769st2curlabour_4_1">#N/A</definedName>
    <definedName name="__76Stage_1_1">#N/A</definedName>
    <definedName name="__77________rate_5_1">#N/A</definedName>
    <definedName name="__770st2curlabour_5_1">#N/A</definedName>
    <definedName name="__771st2curlabour_6_1">#N/A</definedName>
    <definedName name="__772Stage_1_1">#N/A</definedName>
    <definedName name="__773Stage_5_1">#N/A</definedName>
    <definedName name="__774t_1_1">#N/A</definedName>
    <definedName name="__775t_3_1">NA()</definedName>
    <definedName name="__776t_4_1">#N/A</definedName>
    <definedName name="__777t_5_1">#N/A</definedName>
    <definedName name="__778t_6_1">#N/A</definedName>
    <definedName name="__779wwww_1_1">#N/A</definedName>
    <definedName name="__77Stage_5_1">#N/A</definedName>
    <definedName name="__78________rate_6_1">#N/A</definedName>
    <definedName name="__780wwww_3_1">NA()</definedName>
    <definedName name="__781wwww_4_1">#N/A</definedName>
    <definedName name="__782wwww_5_1">#N/A</definedName>
    <definedName name="__783wwww_6_1">#N/A</definedName>
    <definedName name="__78t_1_1">#N/A</definedName>
    <definedName name="__79________RATESBUD_1_1">#N/A</definedName>
    <definedName name="__79t_3_1">NA()</definedName>
    <definedName name="__7curlabour2_4_1">#N/A</definedName>
    <definedName name="__7Operations_5_1">#N/A</definedName>
    <definedName name="__8___________rate_4_1">#N/A</definedName>
    <definedName name="__8__123Graph_BCHART_3" hidden="1">'[14]Raw Data'!$G$9:$G$26</definedName>
    <definedName name="__80________RATESBUD_3_1">NA()</definedName>
    <definedName name="__80t_4_1">#N/A</definedName>
    <definedName name="__81________RATESBUD_4_1">#N/A</definedName>
    <definedName name="__81t_5_1">#N/A</definedName>
    <definedName name="__82________RATESBUD_5_1">#N/A</definedName>
    <definedName name="__82t_6_1">#N/A</definedName>
    <definedName name="__83________RATESBUD_6_1">#N/A</definedName>
    <definedName name="__83wwww_1_1">#N/A</definedName>
    <definedName name="__84________RATESLIVE_1_1">#N/A</definedName>
    <definedName name="__84wwww_3_1">NA()</definedName>
    <definedName name="__85________RATESLIVE_3_1">NA()</definedName>
    <definedName name="__85wwww_4_1">#N/A</definedName>
    <definedName name="__86________RATESLIVE_4_1">#N/A</definedName>
    <definedName name="__86wwww_5_1">#N/A</definedName>
    <definedName name="__87________RATESLIVE_5_1">#N/A</definedName>
    <definedName name="__87wwww_6_1">#N/A</definedName>
    <definedName name="__88________RATESLIVE_6_1">#N/A</definedName>
    <definedName name="__89________RATESLIVEP_1_1">#N/A</definedName>
    <definedName name="__8curlabour2_5_1">#N/A</definedName>
    <definedName name="__8pfizer_3_1">#N/A</definedName>
    <definedName name="__9___________RATESBUD_4_1">#N/A</definedName>
    <definedName name="__9__123Graph_BCHART_4" hidden="1">'[14]Raw Data'!$H$9:$H$26</definedName>
    <definedName name="__90________RATESLIVEP_3_1">NA()</definedName>
    <definedName name="__91________RATESLIVEP_4_1">#N/A</definedName>
    <definedName name="__92________RATESLIVEP_5_1">#N/A</definedName>
    <definedName name="__93________RATESLIVEP_6_1">#N/A</definedName>
    <definedName name="__94________rt_1_1">#N/A</definedName>
    <definedName name="__95________rt_5_1">#N/A</definedName>
    <definedName name="__96________S_1_1">#N/A</definedName>
    <definedName name="__97________S_3_1">NA()</definedName>
    <definedName name="__98________S_4_1">#N/A</definedName>
    <definedName name="__99________S_5_1">#N/A</definedName>
    <definedName name="__9curlabour2_6_1">#N/A</definedName>
    <definedName name="__9Print_Area_MI_3_1">#N/A</definedName>
    <definedName name="__Actuals_for_total_of_12_Time_selections_Ledger_1" localSheetId="5" hidden="1">[20]pcQueryData!$A$4</definedName>
    <definedName name="__afd4" localSheetId="5">#REF!</definedName>
    <definedName name="__afd4" localSheetId="3">#REF!</definedName>
    <definedName name="__afd4">#REF!</definedName>
    <definedName name="__Apr06">'[6]2006-04'!$B$13:$AB$101</definedName>
    <definedName name="__apr07">'[11]2007-04'!$B$13:$AB$124</definedName>
    <definedName name="__apr09">'[21]2009-04'!$B$10:$Q$136</definedName>
    <definedName name="__aug06">'[6]2006-08'!$B$13:$AB$115</definedName>
    <definedName name="__Aug07">'[11]2007-08'!$B$13:$AB$131</definedName>
    <definedName name="__Aug08">'[12]2008-08'!$B$10:$Q$133</definedName>
    <definedName name="__Aug09">'[21]2009-08'!$B$10:$Q$138</definedName>
    <definedName name="__BPA1" localSheetId="5">#REF!</definedName>
    <definedName name="__BPA1" localSheetId="3">#REF!</definedName>
    <definedName name="__BPA1">#REF!</definedName>
    <definedName name="__BPA10" localSheetId="3">#REF!</definedName>
    <definedName name="__BPA10">#REF!</definedName>
    <definedName name="__BPA2" localSheetId="3">#REF!</definedName>
    <definedName name="__BPA2">#REF!</definedName>
    <definedName name="__BPA3">[13]Lead!$A$2:$IV$4</definedName>
    <definedName name="__BPA4" localSheetId="5">#REF!</definedName>
    <definedName name="__BPA4" localSheetId="3">#REF!</definedName>
    <definedName name="__BPA4">#REF!</definedName>
    <definedName name="__BPA5" localSheetId="3">#REF!</definedName>
    <definedName name="__BPA5">#REF!</definedName>
    <definedName name="__BPA6" localSheetId="3">#REF!</definedName>
    <definedName name="__BPA6">#REF!</definedName>
    <definedName name="__BPA7">#REF!</definedName>
    <definedName name="__BPA8">#REF!</definedName>
    <definedName name="__BPA9">#REF!</definedName>
    <definedName name="__BS1">#REF!</definedName>
    <definedName name="__BS2">#REF!</definedName>
    <definedName name="__BS3">#REF!</definedName>
    <definedName name="__DAT1">#REF!</definedName>
    <definedName name="__DAT10">#REF!</definedName>
    <definedName name="__DAT11">#REF!</definedName>
    <definedName name="__DAT2">#REF!</definedName>
    <definedName name="__DAT3">#REF!</definedName>
    <definedName name="__DAT4">#REF!</definedName>
    <definedName name="__DAT5">#REF!</definedName>
    <definedName name="__DAT6">#REF!</definedName>
    <definedName name="__DAT7">#REF!</definedName>
    <definedName name="__DAT8">#REF!</definedName>
    <definedName name="__DAT9">#REF!</definedName>
    <definedName name="__dec06">'[7]2006-12'!$B$13:$AB$120</definedName>
    <definedName name="__Dec07">'[11]2007-12'!$B$10:$Q$130</definedName>
    <definedName name="__Dec08">'[12]2008-12'!$B$10:$Q$134</definedName>
    <definedName name="__dec09">'[21]2009-12'!$B$10:$R$139</definedName>
    <definedName name="__FDS_HYPERLINK_TOGGLE_STATE__" hidden="1">"ON"</definedName>
    <definedName name="__feb07">'[7]2007-02'!$B$13:$AB$122</definedName>
    <definedName name="__feb08">'[11]2008-02'!$B$10:$Q$131</definedName>
    <definedName name="__feb09">'[12]2009-02'!$B$10:$Q$135</definedName>
    <definedName name="__feb10">'[21]2010-02'!$B$10:$R$139</definedName>
    <definedName name="__GROSS_SALES_T">[5]BRIT!$IQ$8158</definedName>
    <definedName name="__IntlFixup" hidden="1">TRUE</definedName>
    <definedName name="__IntlFixupTable" hidden="1">#REF!</definedName>
    <definedName name="__Jan05" localSheetId="5" hidden="1">Main.SAPF4Help()</definedName>
    <definedName name="__Jan05" localSheetId="0" hidden="1">Main.SAPF4Help()</definedName>
    <definedName name="__Jan05" localSheetId="3" hidden="1">Main.SAPF4Help()</definedName>
    <definedName name="__Jan05" hidden="1">Main.SAPF4Help()</definedName>
    <definedName name="__Jan06" localSheetId="5" hidden="1">Main.SAPF4Help()</definedName>
    <definedName name="__Jan06" localSheetId="0" hidden="1">Main.SAPF4Help()</definedName>
    <definedName name="__Jan06" localSheetId="3" hidden="1">Main.SAPF4Help()</definedName>
    <definedName name="__Jan06" hidden="1">Main.SAPF4Help()</definedName>
    <definedName name="__jan07">'[8]2007-01'!$B$13:$AB$121</definedName>
    <definedName name="__jan08">'[11]2008-01'!$B$8:$Q$131</definedName>
    <definedName name="__jan09">'[12]2009-01'!$B$10:$Q$135</definedName>
    <definedName name="__JAN10">'[21]2010-01'!$B$10:$R$139</definedName>
    <definedName name="__Jul08">'[12]2008-07'!$B$10:$Q$133</definedName>
    <definedName name="__jul09">'[21]2009-07'!$B$10:$Q$137</definedName>
    <definedName name="__jUL2005" localSheetId="5" hidden="1">{#N/A,#N/A,FALSE,"Aging Summary";#N/A,#N/A,FALSE,"Ratio Analysis";#N/A,#N/A,FALSE,"Test 120 Day Accts";#N/A,#N/A,FALSE,"Tickmarks"}</definedName>
    <definedName name="__jUL2005" localSheetId="0" hidden="1">{#N/A,#N/A,FALSE,"Aging Summary";#N/A,#N/A,FALSE,"Ratio Analysis";#N/A,#N/A,FALSE,"Test 120 Day Accts";#N/A,#N/A,FALSE,"Tickmarks"}</definedName>
    <definedName name="__jUL2005" localSheetId="3" hidden="1">{#N/A,#N/A,FALSE,"Aging Summary";#N/A,#N/A,FALSE,"Ratio Analysis";#N/A,#N/A,FALSE,"Test 120 Day Accts";#N/A,#N/A,FALSE,"Tickmarks"}</definedName>
    <definedName name="__jUL2005" hidden="1">{#N/A,#N/A,FALSE,"Aging Summary";#N/A,#N/A,FALSE,"Ratio Analysis";#N/A,#N/A,FALSE,"Test 120 Day Accts";#N/A,#N/A,FALSE,"Tickmarks"}</definedName>
    <definedName name="__jun06">'[6]2006-06'!$B$13:$AB$114</definedName>
    <definedName name="__key1" localSheetId="5" hidden="1">[22]sheet6!#REF!</definedName>
    <definedName name="__key1" hidden="1">[22]sheet6!#REF!</definedName>
    <definedName name="__key2" localSheetId="5" hidden="1">#REF!</definedName>
    <definedName name="__key2" localSheetId="3" hidden="1">#REF!</definedName>
    <definedName name="__key2" hidden="1">#REF!</definedName>
    <definedName name="__Mar08">'[11]2008-03'!$B$10:$Q$131</definedName>
    <definedName name="__mar09">'[12]2009-03'!$B$10:$Q$135</definedName>
    <definedName name="__mar10">'[21]2010-03'!$B$10:$R$140</definedName>
    <definedName name="__may06">'[6]2006-05'!$B$13:$AB$107</definedName>
    <definedName name="__may07">'[11]2007-05'!$B$13:$AB$131</definedName>
    <definedName name="__May08">'[12]2008-05'!$B$10:$Q$132</definedName>
    <definedName name="__may09">'[21]2009-05'!$B$10:$Q$136</definedName>
    <definedName name="__MC1" localSheetId="5"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_MC1" localSheetId="0"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_MC1" localSheetId="3"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_MC1"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_NET_SALES_TO_">[5]BRIT!$IQ$8158</definedName>
    <definedName name="__nov06">'[6]2006-11'!$B$13:$AB$120</definedName>
    <definedName name="__nov07">'[11]2007-11'!$B$10:$Q$131</definedName>
    <definedName name="__Nov08">'[12]2008-11'!$B$10:$Q$134</definedName>
    <definedName name="__nov09">'[21]2009-11'!$B$10:$R$139</definedName>
    <definedName name="__NSO2" localSheetId="5" hidden="1">{"'Sheet1'!$L$16"}</definedName>
    <definedName name="__NSO2" localSheetId="0" hidden="1">{"'Sheet1'!$L$16"}</definedName>
    <definedName name="__NSO2" localSheetId="3" hidden="1">{"'Sheet1'!$L$16"}</definedName>
    <definedName name="__NSO2" hidden="1">{"'Sheet1'!$L$16"}</definedName>
    <definedName name="__O1"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__O1"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__O1"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__O1" hidden="1">{#N/A,#N/A,TRUE,"CONTENTS";#N/A,#N/A,TRUE,"M2";#N/A,#N/A,TRUE,"M2a";#N/A,#N/A,TRUE,"M2b";#N/A,#N/A,TRUE,"M3";#N/A,#N/A,TRUE,"M3a";#N/A,#N/A,TRUE,"M4-H";#N/A,#N/A,TRUE,"M4-P";#N/A,#N/A,TRUE,"M4a";#N/A,#N/A,TRUE,"M4b";#N/A,#N/A,TRUE,"M4c";#N/A,#N/A,TRUE,"M5";#N/A,#N/A,TRUE,"M6";#N/A,#N/A,TRUE,"M7";#N/A,#N/A,TRUE,"M8";#N/A,#N/A,TRUE,"M9";#N/A,#N/A,TRUE,"M10";#N/A,#N/A,TRUE,"M11";#N/A,#N/A,TRUE,"M13";#N/A,#N/A,TRUE,"M14";#N/A,#N/A,TRUE,"M15";#N/A,#N/A,TRUE,"K1"}</definedName>
    <definedName name="__oct06">'[6]2006-10'!$B$13:$AB$120</definedName>
    <definedName name="__oct07">'[11]2007-10'!$B$10:$Q$133</definedName>
    <definedName name="__oct08">'[12]2008-10'!$B$10:$Q$133</definedName>
    <definedName name="__Oct09">'[21]2009-10'!$B$10:$Q$139</definedName>
    <definedName name="__OS1" localSheetId="5"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_OS1" localSheetId="0"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_OS1" localSheetId="3"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_OS1"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_PG1">#REF!</definedName>
    <definedName name="__PG10">#REF!</definedName>
    <definedName name="__PG13" localSheetId="5">'[23]Strt Archi'!#REF!</definedName>
    <definedName name="__PG13">'[23]Strt Archi'!#REF!</definedName>
    <definedName name="__PG3" localSheetId="5">#REF!</definedName>
    <definedName name="__PG3" localSheetId="3">#REF!</definedName>
    <definedName name="__PG3">#REF!</definedName>
    <definedName name="__PG4" localSheetId="3">#REF!</definedName>
    <definedName name="__PG4">#REF!</definedName>
    <definedName name="__PG6" localSheetId="3">#REF!</definedName>
    <definedName name="__PG6">#REF!</definedName>
    <definedName name="__PG8">#REF!</definedName>
    <definedName name="__PL1">#REF!</definedName>
    <definedName name="__PL2">#REF!</definedName>
    <definedName name="__pr10">#REF!</definedName>
    <definedName name="__s3" localSheetId="5" hidden="1">{#N/A,#N/A,TRUE,"CONTENTS";#N/A,#N/A,TRUE,"M2";#N/A,#N/A,TRUE,"M2a";#N/A,#N/A,TRUE,"M2b";#N/A,#N/A,TRUE,"M3";#N/A,#N/A,TRUE,"M3a";#N/A,#N/A,TRUE,"M4-P";#N/A,#N/A,TRUE,"M5";#N/A,#N/A,TRUE,"M6";#N/A,#N/A,TRUE,"M7";#N/A,#N/A,TRUE,"M8";#N/A,#N/A,TRUE,"M9";#N/A,#N/A,TRUE,"M10";#N/A,#N/A,TRUE,"M11";#N/A,#N/A,TRUE,"M13";#N/A,#N/A,TRUE,"M14";#N/A,#N/A,TRUE,"M15";#N/A,#N/A,TRUE,"K1"}</definedName>
    <definedName name="__s3" localSheetId="0" hidden="1">{#N/A,#N/A,TRUE,"CONTENTS";#N/A,#N/A,TRUE,"M2";#N/A,#N/A,TRUE,"M2a";#N/A,#N/A,TRUE,"M2b";#N/A,#N/A,TRUE,"M3";#N/A,#N/A,TRUE,"M3a";#N/A,#N/A,TRUE,"M4-P";#N/A,#N/A,TRUE,"M5";#N/A,#N/A,TRUE,"M6";#N/A,#N/A,TRUE,"M7";#N/A,#N/A,TRUE,"M8";#N/A,#N/A,TRUE,"M9";#N/A,#N/A,TRUE,"M10";#N/A,#N/A,TRUE,"M11";#N/A,#N/A,TRUE,"M13";#N/A,#N/A,TRUE,"M14";#N/A,#N/A,TRUE,"M15";#N/A,#N/A,TRUE,"K1"}</definedName>
    <definedName name="__s3" localSheetId="3" hidden="1">{#N/A,#N/A,TRUE,"CONTENTS";#N/A,#N/A,TRUE,"M2";#N/A,#N/A,TRUE,"M2a";#N/A,#N/A,TRUE,"M2b";#N/A,#N/A,TRUE,"M3";#N/A,#N/A,TRUE,"M3a";#N/A,#N/A,TRUE,"M4-P";#N/A,#N/A,TRUE,"M5";#N/A,#N/A,TRUE,"M6";#N/A,#N/A,TRUE,"M7";#N/A,#N/A,TRUE,"M8";#N/A,#N/A,TRUE,"M9";#N/A,#N/A,TRUE,"M10";#N/A,#N/A,TRUE,"M11";#N/A,#N/A,TRUE,"M13";#N/A,#N/A,TRUE,"M14";#N/A,#N/A,TRUE,"M15";#N/A,#N/A,TRUE,"K1"}</definedName>
    <definedName name="__s3" hidden="1">{#N/A,#N/A,TRUE,"CONTENTS";#N/A,#N/A,TRUE,"M2";#N/A,#N/A,TRUE,"M2a";#N/A,#N/A,TRUE,"M2b";#N/A,#N/A,TRUE,"M3";#N/A,#N/A,TRUE,"M3a";#N/A,#N/A,TRUE,"M4-P";#N/A,#N/A,TRUE,"M5";#N/A,#N/A,TRUE,"M6";#N/A,#N/A,TRUE,"M7";#N/A,#N/A,TRUE,"M8";#N/A,#N/A,TRUE,"M9";#N/A,#N/A,TRUE,"M10";#N/A,#N/A,TRUE,"M11";#N/A,#N/A,TRUE,"M13";#N/A,#N/A,TRUE,"M14";#N/A,#N/A,TRUE,"M15";#N/A,#N/A,TRUE,"K1"}</definedName>
    <definedName name="__sch1">#REF!</definedName>
    <definedName name="__sch2">#REF!</definedName>
    <definedName name="__sch3">#REF!</definedName>
    <definedName name="__sch4">#REF!</definedName>
    <definedName name="__set1">#REF!</definedName>
    <definedName name="_1___________curlabour2_4_1">#N/A</definedName>
    <definedName name="_1__123Graph_ACHART_1" localSheetId="5" hidden="1">[24]A!#REF!</definedName>
    <definedName name="_1__123Graph_ACHART_1" hidden="1">[25]A!#REF!</definedName>
    <definedName name="_1_0EBITDA_Sh">#REF!</definedName>
    <definedName name="_1_0Pro">[26]forecast!#REF!</definedName>
    <definedName name="_10___________RATESLIVE_4_1">#N/A</definedName>
    <definedName name="_10__123Graph_ACHART_12" localSheetId="5" hidden="1">[27]TREND!$F$598:$Q$598</definedName>
    <definedName name="_10__123Graph_ACHART_12" localSheetId="0" hidden="1">[28]TREND!$F$598:$Q$598</definedName>
    <definedName name="_10__123Graph_ACHART_12" hidden="1">[29]TREND!$F$598:$Q$598</definedName>
    <definedName name="_10__123Graph_BCHART_7" hidden="1">'[14]Raw Mtls.'!$H$56:$H$63</definedName>
    <definedName name="_10_3__Increase_in_other_liabilit" localSheetId="5">#REF!</definedName>
    <definedName name="_10_3__Increase_in_other_liabilit" localSheetId="3">#REF!</definedName>
    <definedName name="_10_3__Increase_in_other_liabilit">#REF!</definedName>
    <definedName name="_10_3_0Increase_in_other_liabilit">#REF!</definedName>
    <definedName name="_10_9_BT_DECEMB" localSheetId="3">#REF!</definedName>
    <definedName name="_10_9_BT_DECEMB">#REF!</definedName>
    <definedName name="_10_9_BT_december" localSheetId="3">#REF!</definedName>
    <definedName name="_10_9_BT_december">#REF!</definedName>
    <definedName name="_10_9_BT_FEBRUA">#REF!</definedName>
    <definedName name="_10_9_BT_NOVEMB">#REF!</definedName>
    <definedName name="_10_9_BT_SEPTEM">#REF!</definedName>
    <definedName name="_10_9_BTU_ANNUA">#REF!</definedName>
    <definedName name="_10_9_BTU_APRIL">#REF!</definedName>
    <definedName name="_10_9_BTU_AUGUS">#REF!</definedName>
    <definedName name="_10_9_BTU_JANUA">#REF!</definedName>
    <definedName name="_10_9_BTU_JULY">#REF!</definedName>
    <definedName name="_10_9_BTU_JUNE">#REF!</definedName>
    <definedName name="_10_9_BTU_MARCH">#REF!</definedName>
    <definedName name="_10_9_BTU_MAY">#REF!</definedName>
    <definedName name="_10_9_BTU_OCTOB">#REF!</definedName>
    <definedName name="_100________S_6_1">#N/A</definedName>
    <definedName name="_100wwww_4_1">#N/A</definedName>
    <definedName name="_101________st2curlabour_1_1">#N/A</definedName>
    <definedName name="_101wwww_5_1">#N/A</definedName>
    <definedName name="_102________st2curlabour_3_1">NA()</definedName>
    <definedName name="_102wwww_6_1">#N/A</definedName>
    <definedName name="_103________st2curlabour_4_1">#N/A</definedName>
    <definedName name="_104________st2curlabour_5_1">#N/A</definedName>
    <definedName name="_105________st2curlabour_6_1">#N/A</definedName>
    <definedName name="_106________Stage_1_1">#N/A</definedName>
    <definedName name="_107________Stage_5_1">#N/A</definedName>
    <definedName name="_108________t_1_1">#N/A</definedName>
    <definedName name="_109________t_3_1">NA()</definedName>
    <definedName name="_10curlabour2_6_1">#N/A</definedName>
    <definedName name="_10F_1_1">#N/A</definedName>
    <definedName name="_10FAMERangeDJ_BALA">[30]eva!#REF!</definedName>
    <definedName name="_10lkjdsf">#REF!</definedName>
    <definedName name="_10Print_Area_MI_5_1">#N/A</definedName>
    <definedName name="_11___________RATESLIVEP_4_1">#N/A</definedName>
    <definedName name="_11__123Graph_BCHART_9" hidden="1">[14]WIP!$H$58:$H$65</definedName>
    <definedName name="_11_3__Other_Segment_Reven" localSheetId="5">#REF!</definedName>
    <definedName name="_11_3__Other_Segment_Reven" localSheetId="3">#REF!</definedName>
    <definedName name="_11_3__Other_Segment_Reven">#REF!</definedName>
    <definedName name="_11_3_0Other_Segment_Reven">#REF!</definedName>
    <definedName name="_110________t_4_1">#N/A</definedName>
    <definedName name="_111________t_5_1">#N/A</definedName>
    <definedName name="_112________t_6_1">#N/A</definedName>
    <definedName name="_113________wwww_1_1">#N/A</definedName>
    <definedName name="_114________wwww_3_1">NA()</definedName>
    <definedName name="_115________wwww_4_1">#N/A</definedName>
    <definedName name="_116________wwww_5_1">#N/A</definedName>
    <definedName name="_117________wwww_6_1">#N/A</definedName>
    <definedName name="_118_______at_1_1">#N/A</definedName>
    <definedName name="_119_______at_5_1">#N/A</definedName>
    <definedName name="_11F_1_1">#N/A</definedName>
    <definedName name="_11F_3_1">NA()</definedName>
    <definedName name="_11FAMERangeDJ_BALA">[30]eva!#REF!</definedName>
    <definedName name="_11PRODLAB_3_1">#N/A</definedName>
    <definedName name="_12___________S_4_1">#N/A</definedName>
    <definedName name="_12__123Graph_CCHART_1" hidden="1">'[14]Quarterly Scrap'!$E$2:$E$23</definedName>
    <definedName name="_120_______B_1_1">#N/A</definedName>
    <definedName name="_121_______B_5_1">#N/A</definedName>
    <definedName name="_122_______curlabour2_1_1">#N/A</definedName>
    <definedName name="_123_______curlabour2_3_1">NA()</definedName>
    <definedName name="_123graph_bchart4" hidden="1">[31]H!$L$67:$V$67</definedName>
    <definedName name="_124_______curlabour2_5_1">#N/A</definedName>
    <definedName name="_125_______curlabour2_6_1">#N/A</definedName>
    <definedName name="_126_______F_1_1">#N/A</definedName>
    <definedName name="_127_______F_3_1">NA()</definedName>
    <definedName name="_128_______F_5_1">#N/A</definedName>
    <definedName name="_129_______F_6_1">#N/A</definedName>
    <definedName name="_12Excel_BuiltIn_Print_Area_15_1_1">"$#REF!.$A$2:$A$106"</definedName>
    <definedName name="_12F_3_1">NA()</definedName>
    <definedName name="_12F_4_1">#N/A</definedName>
    <definedName name="_12FAMERangeDJ_BALA">[30]eva!#REF!</definedName>
    <definedName name="_12PRODLAB_5_1">#N/A</definedName>
    <definedName name="_13___________st2curlabour_4_1">#N/A</definedName>
    <definedName name="_13__123Graph_CCHART_10" hidden="1">'[14]Finished Goods'!$H$63:$H$64</definedName>
    <definedName name="_130_______fin_1_1">#N/A</definedName>
    <definedName name="_131_______fin_3_1">NA()</definedName>
    <definedName name="_132_______fin_5_1">#N/A</definedName>
    <definedName name="_133_______fin_6_1">#N/A</definedName>
    <definedName name="_134_______final_1_1">#N/A</definedName>
    <definedName name="_135_______final_3_1">NA()</definedName>
    <definedName name="_136_______final_5_1">#N/A</definedName>
    <definedName name="_137_______final_6_1">#N/A</definedName>
    <definedName name="_138_______Operations_1_1">#N/A</definedName>
    <definedName name="_139_______Operations_3_1">NA()</definedName>
    <definedName name="_13Excel_BuiltIn_Print_Area_17_1">"$#REF!.$A$1:$A$84"</definedName>
    <definedName name="_13F_5_1">#N/A</definedName>
    <definedName name="_13FAMERangeGCI_BAL">[30]eva!#REF!</definedName>
    <definedName name="_13rate_3_1">#N/A</definedName>
    <definedName name="_14___________t_4_1">#N/A</definedName>
    <definedName name="_14__123Graph_CCHART_2" hidden="1">'[14]Raw Data'!$I$3:$I$26</definedName>
    <definedName name="_140_______Operations_4_1">NA()</definedName>
    <definedName name="_141_______Operations_5_1">#N/A</definedName>
    <definedName name="_142_______pfizer_1_1">#N/A</definedName>
    <definedName name="_143_______pfizer_3_1">NA()</definedName>
    <definedName name="_144_______pfizer_5_1">#N/A</definedName>
    <definedName name="_145_______pfizer_6_1">#N/A</definedName>
    <definedName name="_146_______Print_Area_MI_1_1">#N/A</definedName>
    <definedName name="_147_______Print_Area_MI_3_1">NA()</definedName>
    <definedName name="_148_______Print_Area_MI_5_1">#N/A</definedName>
    <definedName name="_149_______Print_Area_MI_6_1">#N/A</definedName>
    <definedName name="_14Excel_BuiltIn_Print_Area_4_1_1_1_1_1_1_1_1_1_1_1_1">"$#REF!.$A$1:$E$16"</definedName>
    <definedName name="_14F_4_1">#N/A</definedName>
    <definedName name="_14F_6_1">#N/A</definedName>
    <definedName name="_14PAGE_4">'[1]#REF'!$B$2:$F$55</definedName>
    <definedName name="_14rate_5_1">#N/A</definedName>
    <definedName name="_15___________wwww_4_1">#N/A</definedName>
    <definedName name="_15__123Graph_CCHART_3" hidden="1">'[14]Raw Data'!$J$9:$J$26</definedName>
    <definedName name="_150_______PRODLAB_1_1">#N/A</definedName>
    <definedName name="_151_______PRODLAB_3_1">NA()</definedName>
    <definedName name="_152_______PRODLAB_5_1">#N/A</definedName>
    <definedName name="_153_______PRODLAB_6_1">#N/A</definedName>
    <definedName name="_154_______rate_1_1">#N/A</definedName>
    <definedName name="_155_______rate_3_1">NA()</definedName>
    <definedName name="_156_______rate_5_1">#N/A</definedName>
    <definedName name="_157_______rate_6_1">#N/A</definedName>
    <definedName name="_158_______RATESBUD_1_1">#N/A</definedName>
    <definedName name="_159_______RATESBUD_3_1">NA()</definedName>
    <definedName name="_15Excel_BuiltIn_Print_Area_6_1_1_1_1_1">#REF!</definedName>
    <definedName name="_15F_5_1">#N/A</definedName>
    <definedName name="_15fin_1_1">#N/A</definedName>
    <definedName name="_15RATESBUD_3_1">#N/A</definedName>
    <definedName name="_15Revenu">'[32]#REF'!#REF!</definedName>
    <definedName name="_16_________curlabour2_4_1">#N/A</definedName>
    <definedName name="_16__123Graph_CCHART_4" hidden="1">'[14]Raw Data'!$K$9:$K$26</definedName>
    <definedName name="_160_______RATESBUD_5_1">#N/A</definedName>
    <definedName name="_161_______RATESBUD_6_1">#N/A</definedName>
    <definedName name="_162_______RATESLIVE_1_1">#N/A</definedName>
    <definedName name="_163_______RATESLIVE_3_1">NA()</definedName>
    <definedName name="_164_______RATESLIVE_5_1">#N/A</definedName>
    <definedName name="_165_______RATESLIVE_6_1">#N/A</definedName>
    <definedName name="_166_______RATESLIVEP_1_1">#N/A</definedName>
    <definedName name="_167_______RATESLIVEP_3_1">NA()</definedName>
    <definedName name="_168_______RATESLIVEP_5_1">#N/A</definedName>
    <definedName name="_169_______RATESLIVEP_6_1">#N/A</definedName>
    <definedName name="_16Excel_BuiltIn_Print_Area_6_1_1_1_1_1_1_1_1">"$#REF!.$A$1:$G$218"</definedName>
    <definedName name="_16F_6_1">#N/A</definedName>
    <definedName name="_16fin_3_1">NA()</definedName>
    <definedName name="_16RATESBUD_5_1">#N/A</definedName>
    <definedName name="_16UniqueRang">[30]eva!#REF!</definedName>
    <definedName name="_17_________F_4_1">#N/A</definedName>
    <definedName name="_17__123Graph_ACHART_2" localSheetId="5" hidden="1">[33]A!#REF!</definedName>
    <definedName name="_17__123Graph_ACHART_2" hidden="1">[34]A!#REF!</definedName>
    <definedName name="_17__123Graph_CCHART_9" hidden="1">[14]WIP!$H$66:$H$67</definedName>
    <definedName name="_170_______rt_1_1">#N/A</definedName>
    <definedName name="_171_______rt_5_1">#N/A</definedName>
    <definedName name="_172_______S_1_1">#N/A</definedName>
    <definedName name="_173_______S_3_1">NA()</definedName>
    <definedName name="_174_______S_5_1">#N/A</definedName>
    <definedName name="_175_______S_6_1">#N/A</definedName>
    <definedName name="_176_______st2curlabour_1_1">#N/A</definedName>
    <definedName name="_177_______st2curlabour_3_1">NA()</definedName>
    <definedName name="_178_______st2curlabour_5_1">#N/A</definedName>
    <definedName name="_179_______st2curlabour_6_1">#N/A</definedName>
    <definedName name="_17Excel_BuiltIn_Print_Area_6_1_1_1_1_1_1_1_1_1_1_1_1_1_1_1_1_1_1_1_1">"$#REF!.$A$1:$G$249"</definedName>
    <definedName name="_17fin_1_1">#N/A</definedName>
    <definedName name="_17fin_4_1">#N/A</definedName>
    <definedName name="_17RATESLIVE_3_1">#N/A</definedName>
    <definedName name="_18_________fin_4_1">#N/A</definedName>
    <definedName name="_18__123Graph_LBL_ACHART_7" hidden="1">'[14]Raw Mtls.'!$A$64:$A$64</definedName>
    <definedName name="_180_______Stage_1_1">#N/A</definedName>
    <definedName name="_181_______Stage_5_1">#N/A</definedName>
    <definedName name="_182_______t_1_1">#N/A</definedName>
    <definedName name="_183_______t_3_1">NA()</definedName>
    <definedName name="_184_______t_5_1">#N/A</definedName>
    <definedName name="_185_______t_6_1">#N/A</definedName>
    <definedName name="_186_______wwww_1_1">#N/A</definedName>
    <definedName name="_187_______wwww_3_1">NA()</definedName>
    <definedName name="_188_______wwww_5_1">#N/A</definedName>
    <definedName name="_189_______wwww_6_1">#N/A</definedName>
    <definedName name="_18Excel_BuiltIn_Print_Area_6_1_1_1_1_1_1_1_1_1_1_1_1_1_1_1_1_1_1_1_1_1_1_1">"$#REF!.$A$1:$V$202"</definedName>
    <definedName name="_18fin_3_1">NA()</definedName>
    <definedName name="_18fin_5_1">#N/A</definedName>
    <definedName name="_18RATESLIVE_5_1">#N/A</definedName>
    <definedName name="_19_________final_4_1">#N/A</definedName>
    <definedName name="_19__123Graph_LBL_CCHART_10" hidden="1">'[14]Finished Goods'!$A$63:$A$63</definedName>
    <definedName name="_190______at_1_1">#N/A</definedName>
    <definedName name="_191______at_5_1">#N/A</definedName>
    <definedName name="_192______B_1_1">#N/A</definedName>
    <definedName name="_193______B_5_1">#N/A</definedName>
    <definedName name="_194______curlabour2_1_1">#N/A</definedName>
    <definedName name="_195______curlabour2_3_1">NA()</definedName>
    <definedName name="_196______curlabour2_4_1">#N/A</definedName>
    <definedName name="_197______curlabour2_5_1">#N/A</definedName>
    <definedName name="_198______curlabour2_6_1">#N/A</definedName>
    <definedName name="_199______F_1_1">#N/A</definedName>
    <definedName name="_19Excel_BuiltIn_Print_Area_6_1_1_1_1_1_1_1_1_1_1_1_1_1_1_1_1_1_1_1_1_1_1_1_1_1_1_1_1_1_1">#REF!</definedName>
    <definedName name="_19fin_6_1">#N/A</definedName>
    <definedName name="_19RATESLIVEP_3_1">#N/A</definedName>
    <definedName name="_1at_1_1">#N/A</definedName>
    <definedName name="_1curlabour2_3_1">#N/A</definedName>
    <definedName name="_1EBITDA_Sh">#REF!</definedName>
    <definedName name="_1FLOW">#REF!</definedName>
    <definedName name="_1Pro">[35]forecast!#REF!</definedName>
    <definedName name="_1ÿ_0Current_ass" localSheetId="5">[36]Summary!#REF!</definedName>
    <definedName name="_1ÿ_0Current_ass">[36]Summary!#REF!</definedName>
    <definedName name="_2___________F_4_1">#N/A</definedName>
    <definedName name="_2__123Graph_ACHART_10" hidden="1">'[14]Finished Goods'!$H$54:$H$61</definedName>
    <definedName name="_2__123Graph_ACHART_2" localSheetId="5" hidden="1">[24]A!#REF!</definedName>
    <definedName name="_2__123Graph_ACHART_2" hidden="1">[25]A!#REF!</definedName>
    <definedName name="_2_0NOPAT_Sh">#REF!</definedName>
    <definedName name="_2_0Pro">[26]forecast!#REF!</definedName>
    <definedName name="_20_________pfizer_4_1">#N/A</definedName>
    <definedName name="_20__123Graph_LBL_CCHART_9" hidden="1">[14]WIP!$A$64:$A$64</definedName>
    <definedName name="_200______F_3_1">NA()</definedName>
    <definedName name="_201______F_4_1">#N/A</definedName>
    <definedName name="_202______F_5_1">#N/A</definedName>
    <definedName name="_203______F_6_1">#N/A</definedName>
    <definedName name="_204______fin_1_1">#N/A</definedName>
    <definedName name="_205______fin_3_1">NA()</definedName>
    <definedName name="_206______fin_4_1">#N/A</definedName>
    <definedName name="_207______fin_5_1">#N/A</definedName>
    <definedName name="_208______fin_6_1">#N/A</definedName>
    <definedName name="_209______final_1_1">#N/A</definedName>
    <definedName name="_20fin_4_1">#N/A</definedName>
    <definedName name="_20final_1_1">#N/A</definedName>
    <definedName name="_20RATESLIVEP_5_1">#N/A</definedName>
    <definedName name="_20ÿ_0Current_ass">#REF!</definedName>
    <definedName name="_21_________Print_Area_MI_4_1">#N/A</definedName>
    <definedName name="_21__123Graph_LBL_DCHART_1" hidden="1">'[14]Quarterly Scrap'!$G$2:$G$23</definedName>
    <definedName name="_210______final_3_1">NA()</definedName>
    <definedName name="_211______final_4_1">#N/A</definedName>
    <definedName name="_212______final_5_1">#N/A</definedName>
    <definedName name="_213______final_6_1">#N/A</definedName>
    <definedName name="_214______Operations_1_1">#N/A</definedName>
    <definedName name="_215______Operations_3_1">NA()</definedName>
    <definedName name="_216______Operations_4_1">NA()</definedName>
    <definedName name="_217______Operations_5_1">#N/A</definedName>
    <definedName name="_218______pfizer_1_1">#N/A</definedName>
    <definedName name="_219______pfizer_3_1">NA()</definedName>
    <definedName name="_21fin_5_1">#N/A</definedName>
    <definedName name="_21final_3_1">NA()</definedName>
    <definedName name="_21S_3_1">#N/A</definedName>
    <definedName name="_21ÿ__Current_ass">#REF!</definedName>
    <definedName name="_21ÿ_0Current_ass">#REF!</definedName>
    <definedName name="_22_________PRODLAB_4_1">#N/A</definedName>
    <definedName name="_22__123Graph_XCHART_1" hidden="1">'[14]Quarterly Scrap'!$B$2:$B$23</definedName>
    <definedName name="_220______pfizer_4_1">#N/A</definedName>
    <definedName name="_221______pfizer_5_1">#N/A</definedName>
    <definedName name="_222______pfizer_6_1">#N/A</definedName>
    <definedName name="_223______Print_Area_MI_1_1">#N/A</definedName>
    <definedName name="_224______Print_Area_MI_3_1">NA()</definedName>
    <definedName name="_225______Print_Area_MI_4_1">#N/A</definedName>
    <definedName name="_226______Print_Area_MI_5_1">#N/A</definedName>
    <definedName name="_227______Print_Area_MI_6_1">#N/A</definedName>
    <definedName name="_228______PRODLAB_1_1">#N/A</definedName>
    <definedName name="_229______PRODLAB_3_1">NA()</definedName>
    <definedName name="_22fin_6_1">#N/A</definedName>
    <definedName name="_22final_4_1">#N/A</definedName>
    <definedName name="_22st2curlabour_3_1">#N/A</definedName>
    <definedName name="_23_________rate_4_1">#N/A</definedName>
    <definedName name="_230______PRODLAB_4_1">#N/A</definedName>
    <definedName name="_231______PRODLAB_5_1">#N/A</definedName>
    <definedName name="_232______PRODLAB_6_1">#N/A</definedName>
    <definedName name="_233______rate_1_1">#N/A</definedName>
    <definedName name="_234______rate_3_1">NA()</definedName>
    <definedName name="_235______rate_4_1">#N/A</definedName>
    <definedName name="_236______rate_5_1">#N/A</definedName>
    <definedName name="_237______rate_6_1">#N/A</definedName>
    <definedName name="_238______RATESBUD_1_1">#N/A</definedName>
    <definedName name="_239______RATESBUD_3_1">NA()</definedName>
    <definedName name="_23final_1_1">#N/A</definedName>
    <definedName name="_23final_5_1">#N/A</definedName>
    <definedName name="_23st2curlabour_5_1">#N/A</definedName>
    <definedName name="_24_________RATESBUD_4_1">#N/A</definedName>
    <definedName name="_24__123Graph_ACHART_3" localSheetId="5" hidden="1">[33]A!#REF!</definedName>
    <definedName name="_24__123Graph_ACHART_3" hidden="1">[34]A!#REF!</definedName>
    <definedName name="_240______RATESBUD_4_1">#N/A</definedName>
    <definedName name="_241______RATESBUD_5_1">#N/A</definedName>
    <definedName name="_242______RATESBUD_6_1">#N/A</definedName>
    <definedName name="_243______RATESLIVE_1_1">#N/A</definedName>
    <definedName name="_244______RATESLIVE_3_1">NA()</definedName>
    <definedName name="_245______RATESLIVE_4_1">#N/A</definedName>
    <definedName name="_246______RATESLIVE_5_1">#N/A</definedName>
    <definedName name="_247______RATESLIVE_6_1">#N/A</definedName>
    <definedName name="_248______RATESLIVEP_1_1">#N/A</definedName>
    <definedName name="_249______RATESLIVEP_3_1">NA()</definedName>
    <definedName name="_24final_3_1">NA()</definedName>
    <definedName name="_24final_6_1">#N/A</definedName>
    <definedName name="_24t_3_1">#N/A</definedName>
    <definedName name="_25_________RATESLIVE_4_1">#N/A</definedName>
    <definedName name="_250______RATESLIVEP_4_1">#N/A</definedName>
    <definedName name="_251______RATESLIVEP_5_1">#N/A</definedName>
    <definedName name="_252______RATESLIVEP_6_1">#N/A</definedName>
    <definedName name="_253______rt_1_1">#N/A</definedName>
    <definedName name="_254______rt_5_1">#N/A</definedName>
    <definedName name="_255______S_1_1">#N/A</definedName>
    <definedName name="_256______S_3_1">NA()</definedName>
    <definedName name="_257______S_4_1">#N/A</definedName>
    <definedName name="_258______S_5_1">#N/A</definedName>
    <definedName name="_259______S_6_1">#N/A</definedName>
    <definedName name="_25Operations_1_1">#N/A</definedName>
    <definedName name="_25wwww_3_1">#N/A</definedName>
    <definedName name="_25ÿ__Current_ass" localSheetId="5">#REF!</definedName>
    <definedName name="_25ÿ__Current_ass" localSheetId="3">#REF!</definedName>
    <definedName name="_25ÿ__Current_ass">#REF!</definedName>
    <definedName name="_26_________RATESLIVEP_4_1">#N/A</definedName>
    <definedName name="_260______st2curlabour_1_1">#N/A</definedName>
    <definedName name="_261______st2curlabour_3_1">NA()</definedName>
    <definedName name="_262______st2curlabour_4_1">#N/A</definedName>
    <definedName name="_263______st2curlabour_5_1">#N/A</definedName>
    <definedName name="_264______st2curlabour_6_1">#N/A</definedName>
    <definedName name="_265______Stage_1_1">#N/A</definedName>
    <definedName name="_266______Stage_5_1">#N/A</definedName>
    <definedName name="_267______t_1_1">#N/A</definedName>
    <definedName name="_268______t_3_1">NA()</definedName>
    <definedName name="_269______t_4_1">#N/A</definedName>
    <definedName name="_26final_4_1">#N/A</definedName>
    <definedName name="_26Operations_3_1">NA()</definedName>
    <definedName name="_26wwww_5_1">#N/A</definedName>
    <definedName name="_27_________S_4_1">#N/A</definedName>
    <definedName name="_270______t_5_1">#N/A</definedName>
    <definedName name="_271______t_6_1">#N/A</definedName>
    <definedName name="_272______wwww_1_1">#N/A</definedName>
    <definedName name="_273______wwww_3_1">NA()</definedName>
    <definedName name="_274______wwww_4_1">#N/A</definedName>
    <definedName name="_275______wwww_5_1">#N/A</definedName>
    <definedName name="_276______wwww_6_1">#N/A</definedName>
    <definedName name="_277_____at_1_1">#N/A</definedName>
    <definedName name="_278_____at_5_1">#N/A</definedName>
    <definedName name="_279_____B_1_1">#N/A</definedName>
    <definedName name="_27final_5_1">#N/A</definedName>
    <definedName name="_27Operations_4_1">NA()</definedName>
    <definedName name="_28_________st2curlabour_4_1">#N/A</definedName>
    <definedName name="_280_____B_5_1">#N/A</definedName>
    <definedName name="_281_____curlabour2_1_1">#N/A</definedName>
    <definedName name="_282_____curlabour2_3_1">NA()</definedName>
    <definedName name="_283_____curlabour2_4_1">#N/A</definedName>
    <definedName name="_284_____curlabour2_5_1">#N/A</definedName>
    <definedName name="_285_____curlabour2_6_1">#N/A</definedName>
    <definedName name="_286_____F_1_1">#N/A</definedName>
    <definedName name="_287_____F_3_1">NA()</definedName>
    <definedName name="_288_____F_4_1">#N/A</definedName>
    <definedName name="_289_____F_5_1">#N/A</definedName>
    <definedName name="_28final_6_1">#N/A</definedName>
    <definedName name="_28Operations_5_1">#N/A</definedName>
    <definedName name="_29_________t_4_1">#N/A</definedName>
    <definedName name="_290_____F_6_1">#N/A</definedName>
    <definedName name="_291_____fin_1_1">#N/A</definedName>
    <definedName name="_292_____fin_3_1">NA()</definedName>
    <definedName name="_293_____fin_4_1">#N/A</definedName>
    <definedName name="_294_____fin_5_1">#N/A</definedName>
    <definedName name="_295_____fin_6_1">#N/A</definedName>
    <definedName name="_296_____final_1_1">#N/A</definedName>
    <definedName name="_297_____final_3_1">NA()</definedName>
    <definedName name="_298_____final_4_1">#N/A</definedName>
    <definedName name="_299_____final_5_1">#N/A</definedName>
    <definedName name="_29Operations_1_1">#N/A</definedName>
    <definedName name="_29pfizer_1_1">#N/A</definedName>
    <definedName name="_2at_5_1">#N/A</definedName>
    <definedName name="_2Capacity__Unit___mill" localSheetId="5">[35]forecast!#REF!</definedName>
    <definedName name="_2Capacity__Unit___mill" localSheetId="3">[35]forecast!#REF!</definedName>
    <definedName name="_2Capacity__Unit___mill">[35]forecast!#REF!</definedName>
    <definedName name="_2curlabour2_5_1">#N/A</definedName>
    <definedName name="_2NOPAT_Sh" localSheetId="5">#REF!</definedName>
    <definedName name="_2NOPAT_Sh" localSheetId="3">#REF!</definedName>
    <definedName name="_2NOPAT_Sh">#REF!</definedName>
    <definedName name="_2Pro" localSheetId="5">[35]forecast!#REF!</definedName>
    <definedName name="_2Pro" localSheetId="3">[35]forecast!#REF!</definedName>
    <definedName name="_2Pro">[35]forecast!#REF!</definedName>
    <definedName name="_3___________fin_4_1">#N/A</definedName>
    <definedName name="_3__123Graph_ACHART_3" localSheetId="5" hidden="1">[24]A!#REF!</definedName>
    <definedName name="_3__123Graph_ACHART_3" hidden="1">[25]A!#REF!</definedName>
    <definedName name="_3_.__Gross_inc_gro">[37]NOPAT_VDF!#REF!</definedName>
    <definedName name="_3_._0Gross_inc_gro">#REF!</definedName>
    <definedName name="_3_._0Restructuring_char" localSheetId="5">'[38]1Q98'!#REF!</definedName>
    <definedName name="_3_._0Restructuring_char" localSheetId="3">'[38]1Q98'!#REF!</definedName>
    <definedName name="_3_._0Restructuring_char">'[38]1Q98'!#REF!</definedName>
    <definedName name="_3_0Capacity__Unit___mill">[26]forecast!#REF!</definedName>
    <definedName name="_30_________wwww_4_1">#N/A</definedName>
    <definedName name="_300_____final_6_1">#N/A</definedName>
    <definedName name="_301_____Operations_1_1">#N/A</definedName>
    <definedName name="_302_____Operations_3_1">NA()</definedName>
    <definedName name="_303_____Operations_4_1">NA()</definedName>
    <definedName name="_304_____Operations_5_1">#N/A</definedName>
    <definedName name="_305_____pfizer_1_1">#N/A</definedName>
    <definedName name="_306_____pfizer_3_1">NA()</definedName>
    <definedName name="_307_____pfizer_4_1">#N/A</definedName>
    <definedName name="_308_____pfizer_5_1">#N/A</definedName>
    <definedName name="_309_____pfizer_6_1">#N/A</definedName>
    <definedName name="_30Operations_3_1">NA()</definedName>
    <definedName name="_30pfizer_3_1">NA()</definedName>
    <definedName name="_31________at_1_1">#N/A</definedName>
    <definedName name="_31__123Graph_ACHART_4" localSheetId="5" hidden="1">[33]A!#REF!</definedName>
    <definedName name="_31__123Graph_ACHART_4" hidden="1">[34]A!#REF!</definedName>
    <definedName name="_310_____Print_Area_MI_1_1">#N/A</definedName>
    <definedName name="_311_____Print_Area_MI_3_1">NA()</definedName>
    <definedName name="_312_____Print_Area_MI_4_1">#N/A</definedName>
    <definedName name="_313_____Print_Area_MI_5_1">#N/A</definedName>
    <definedName name="_314_____Print_Area_MI_6_1">#N/A</definedName>
    <definedName name="_315_____PRODLAB_1_1">#N/A</definedName>
    <definedName name="_316_____PRODLAB_3_1">NA()</definedName>
    <definedName name="_317_____PRODLAB_4_1">#N/A</definedName>
    <definedName name="_318_____PRODLAB_5_1">#N/A</definedName>
    <definedName name="_319_____PRODLAB_6_1">#N/A</definedName>
    <definedName name="_31Operations_4_1">NA()</definedName>
    <definedName name="_31pfizer_4_1">#N/A</definedName>
    <definedName name="_32________at_5_1">#N/A</definedName>
    <definedName name="_32__123Graph_ACHART_5" localSheetId="5" hidden="1">[27]TREND!$F$533:$Q$533</definedName>
    <definedName name="_32__123Graph_ACHART_5" localSheetId="0" hidden="1">[28]TREND!$F$533:$Q$533</definedName>
    <definedName name="_32__123Graph_ACHART_5" hidden="1">[29]TREND!$F$533:$Q$533</definedName>
    <definedName name="_320_____rate_1_1">#N/A</definedName>
    <definedName name="_321_____rate_3_1">NA()</definedName>
    <definedName name="_322_____rate_4_1">#N/A</definedName>
    <definedName name="_323_____rate_5_1">#N/A</definedName>
    <definedName name="_324_____rate_6_1">#N/A</definedName>
    <definedName name="_325_____RATESBUD_1_1">#N/A</definedName>
    <definedName name="_326_____RATESBUD_3_1">NA()</definedName>
    <definedName name="_327_____RATESBUD_4_1">#N/A</definedName>
    <definedName name="_328_____RATESBUD_5_1">#N/A</definedName>
    <definedName name="_329_____RATESBUD_6_1">#N/A</definedName>
    <definedName name="_32Operations_5_1">#N/A</definedName>
    <definedName name="_32pfizer_5_1">#N/A</definedName>
    <definedName name="_33________B_1_1">#N/A</definedName>
    <definedName name="_33__123Graph_ACHART_6" localSheetId="5" hidden="1">[27]TREND!$F$639:$Q$639</definedName>
    <definedName name="_33__123Graph_ACHART_6" localSheetId="0" hidden="1">[28]TREND!$F$639:$Q$639</definedName>
    <definedName name="_33__123Graph_ACHART_6" hidden="1">[29]TREND!$F$639:$Q$639</definedName>
    <definedName name="_330_____RATESLIVE_1_1">#N/A</definedName>
    <definedName name="_331_____RATESLIVE_3_1">NA()</definedName>
    <definedName name="_332_____RATESLIVE_4_1">#N/A</definedName>
    <definedName name="_333_____RATESLIVE_5_1">#N/A</definedName>
    <definedName name="_334_____RATESLIVE_6_1">#N/A</definedName>
    <definedName name="_335_____RATESLIVEP_1_1">#N/A</definedName>
    <definedName name="_336_____RATESLIVEP_3_1">NA()</definedName>
    <definedName name="_337_____RATESLIVEP_4_1">#N/A</definedName>
    <definedName name="_338_____RATESLIVEP_5_1">#N/A</definedName>
    <definedName name="_339_____RATESLIVEP_6_1">#N/A</definedName>
    <definedName name="_33pfizer_1_1">#N/A</definedName>
    <definedName name="_33pfizer_6_1">#N/A</definedName>
    <definedName name="_34________B_5_1">#N/A</definedName>
    <definedName name="_34__123Graph_ACHART_7" localSheetId="5" hidden="1">[27]TREND!$F$671:$Q$671</definedName>
    <definedName name="_34__123Graph_ACHART_7" localSheetId="0" hidden="1">[28]TREND!$F$671:$Q$671</definedName>
    <definedName name="_34__123Graph_ACHART_7" hidden="1">[29]TREND!$F$671:$Q$671</definedName>
    <definedName name="_340_____rt_1_1">#N/A</definedName>
    <definedName name="_341_____rt_5_1">#N/A</definedName>
    <definedName name="_342_____S_1_1">#N/A</definedName>
    <definedName name="_343_____S_3_1">NA()</definedName>
    <definedName name="_344_____S_4_1">#N/A</definedName>
    <definedName name="_345_____S_5_1">#N/A</definedName>
    <definedName name="_346_____S_6_1">#N/A</definedName>
    <definedName name="_347_____st2curlabour_1_1">#N/A</definedName>
    <definedName name="_348_____st2curlabour_3_1">NA()</definedName>
    <definedName name="_349_____st2curlabour_4_1">#N/A</definedName>
    <definedName name="_34pfizer_3_1">NA()</definedName>
    <definedName name="_34Print_Area_MI_1_1">#N/A</definedName>
    <definedName name="_35________curlabour2_1_1">#N/A</definedName>
    <definedName name="_35__123Graph_ACHART_8" localSheetId="5" hidden="1">[27]TREND!$F$701:$Q$701</definedName>
    <definedName name="_35__123Graph_ACHART_8" localSheetId="0" hidden="1">[28]TREND!$F$701:$Q$701</definedName>
    <definedName name="_35__123Graph_ACHART_8" hidden="1">[29]TREND!$F$701:$Q$701</definedName>
    <definedName name="_350_____st2curlabour_5_1">#N/A</definedName>
    <definedName name="_351_____st2curlabour_6_1">#N/A</definedName>
    <definedName name="_352_____Stage_1_1">#N/A</definedName>
    <definedName name="_353_____Stage_5_1">#N/A</definedName>
    <definedName name="_354_____t_1_1">#N/A</definedName>
    <definedName name="_355_____t_3_1">NA()</definedName>
    <definedName name="_356_____t_4_1">#N/A</definedName>
    <definedName name="_357_____t_5_1">#N/A</definedName>
    <definedName name="_358_____t_6_1">#N/A</definedName>
    <definedName name="_359_____wwww_1_1">#N/A</definedName>
    <definedName name="_35Print_Area_MI_3_1">NA()</definedName>
    <definedName name="_36________curlabour2_3_1">NA()</definedName>
    <definedName name="_36__123Graph_ACHART_9" localSheetId="5" hidden="1">[27]TREND!$F$731:$Q$731</definedName>
    <definedName name="_36__123Graph_ACHART_9" localSheetId="0" hidden="1">[28]TREND!$F$731:$Q$731</definedName>
    <definedName name="_36__123Graph_ACHART_9" hidden="1">[29]TREND!$F$731:$Q$731</definedName>
    <definedName name="_360_____wwww_3_1">NA()</definedName>
    <definedName name="_361_____wwww_4_1">#N/A</definedName>
    <definedName name="_362_____wwww_5_1">#N/A</definedName>
    <definedName name="_363_____wwww_6_1">#N/A</definedName>
    <definedName name="_364____at_1_1">#N/A</definedName>
    <definedName name="_365____at_5_1">#N/A</definedName>
    <definedName name="_366____B_1_1">#N/A</definedName>
    <definedName name="_367____B_5_1">#N/A</definedName>
    <definedName name="_368____curlabour2_1_1">#N/A</definedName>
    <definedName name="_369____curlabour2_3_1">NA()</definedName>
    <definedName name="_36pfizer_4_1">#N/A</definedName>
    <definedName name="_36Print_Area_MI_4_1">#N/A</definedName>
    <definedName name="_37________curlabour2_4_1">#N/A</definedName>
    <definedName name="_37__123Graph_BCHART_10" localSheetId="5" hidden="1">[27]TREND!$F$763:$Q$763</definedName>
    <definedName name="_37__123Graph_BCHART_10" localSheetId="0" hidden="1">[28]TREND!$F$763:$Q$763</definedName>
    <definedName name="_37__123Graph_BCHART_10" hidden="1">[29]TREND!$F$763:$Q$763</definedName>
    <definedName name="_370____curlabour2_4_1">#N/A</definedName>
    <definedName name="_371____curlabour2_5_1">#N/A</definedName>
    <definedName name="_372____curlabour2_6_1">#N/A</definedName>
    <definedName name="_373____F_1_1">#N/A</definedName>
    <definedName name="_374____F_3_1">NA()</definedName>
    <definedName name="_375____F_4_1">#N/A</definedName>
    <definedName name="_376____F_5_1">#N/A</definedName>
    <definedName name="_377____F_6_1">#N/A</definedName>
    <definedName name="_378____fin_1_1">#N/A</definedName>
    <definedName name="_379____fin_3_1">NA()</definedName>
    <definedName name="_37pfizer_5_1">#N/A</definedName>
    <definedName name="_37Print_Area_MI_5_1">#N/A</definedName>
    <definedName name="_38________curlabour2_5_1">#N/A</definedName>
    <definedName name="_38__123Graph_BCHART_3" localSheetId="5" hidden="1">[27]TREND!$E$31:$L$31</definedName>
    <definedName name="_38__123Graph_BCHART_3" localSheetId="0" hidden="1">[28]TREND!$E$31:$L$31</definedName>
    <definedName name="_38__123Graph_BCHART_3" hidden="1">[29]TREND!$E$31:$L$31</definedName>
    <definedName name="_380____fin_4_1">#N/A</definedName>
    <definedName name="_381____fin_5_1">#N/A</definedName>
    <definedName name="_382____fin_6_1">#N/A</definedName>
    <definedName name="_383____final_1_1">#N/A</definedName>
    <definedName name="_384____final_3_1">NA()</definedName>
    <definedName name="_385____final_4_1">#N/A</definedName>
    <definedName name="_386____final_5_1">#N/A</definedName>
    <definedName name="_387____final_6_1">#N/A</definedName>
    <definedName name="_388____Operations_1_1">#N/A</definedName>
    <definedName name="_389____Operations_3_1">NA()</definedName>
    <definedName name="_38pfizer_6_1">#N/A</definedName>
    <definedName name="_38Print_Area_MI_6_1">#N/A</definedName>
    <definedName name="_39________curlabour2_6_1">#N/A</definedName>
    <definedName name="_39__123Graph_BCHART_4" localSheetId="5" hidden="1">[27]TREND!$E$64:$L$64</definedName>
    <definedName name="_39__123Graph_BCHART_4" localSheetId="0" hidden="1">[28]TREND!$E$64:$L$64</definedName>
    <definedName name="_39__123Graph_BCHART_4" hidden="1">[29]TREND!$E$64:$L$64</definedName>
    <definedName name="_390____Operations_4_1">NA()</definedName>
    <definedName name="_391____Operations_5_1">#N/A</definedName>
    <definedName name="_392____pfizer_1_1">#N/A</definedName>
    <definedName name="_393____pfizer_3_1">NA()</definedName>
    <definedName name="_394____pfizer_4_1">#N/A</definedName>
    <definedName name="_395____pfizer_5_1">#N/A</definedName>
    <definedName name="_396____pfizer_6_1">#N/A</definedName>
    <definedName name="_397____Print_Area_MI_1_1">#N/A</definedName>
    <definedName name="_398____Print_Area_MI_3_1">NA()</definedName>
    <definedName name="_399____Print_Area_MI_4_1">#N/A</definedName>
    <definedName name="_39Print_Area_MI_1_1">#N/A</definedName>
    <definedName name="_39PRODLAB_1_1">#N/A</definedName>
    <definedName name="_3B_1_1">#N/A</definedName>
    <definedName name="_3F_3_1">#N/A</definedName>
    <definedName name="_4___________final_4_1">#N/A</definedName>
    <definedName name="_4__123Graph_ACHART_4" localSheetId="5" hidden="1">[24]A!#REF!</definedName>
    <definedName name="_4__123Graph_ACHART_4" hidden="1">[25]A!#REF!</definedName>
    <definedName name="_4_.__Restructuring_char">'[37]Invested capital_VDF'!#REF!</definedName>
    <definedName name="_4_._0Restructuring_char">'[38]1Q98'!#REF!</definedName>
    <definedName name="_4_._0Shares_repurchase_liabil" localSheetId="5">'[38]1Q98'!#REF!</definedName>
    <definedName name="_4_._0Shares_repurchase_liabil">'[38]1Q98'!#REF!</definedName>
    <definedName name="_4_0Capacity__Unit___mill">[26]forecast!#REF!</definedName>
    <definedName name="_40________F_1_1">#N/A</definedName>
    <definedName name="_40__123Graph_BCHART_5" localSheetId="5" hidden="1">[27]TREND!$F$534:$Q$534</definedName>
    <definedName name="_40__123Graph_BCHART_5" localSheetId="0" hidden="1">[28]TREND!$F$534:$Q$534</definedName>
    <definedName name="_40__123Graph_BCHART_5" hidden="1">[29]TREND!$F$534:$Q$534</definedName>
    <definedName name="_400____Print_Area_MI_5_1">#N/A</definedName>
    <definedName name="_401____Print_Area_MI_6_1">#N/A</definedName>
    <definedName name="_402____PRODLAB_1_1">#N/A</definedName>
    <definedName name="_403____PRODLAB_3_1">NA()</definedName>
    <definedName name="_404____PRODLAB_4_1">#N/A</definedName>
    <definedName name="_405____PRODLAB_5_1">#N/A</definedName>
    <definedName name="_406____PRODLAB_6_1">#N/A</definedName>
    <definedName name="_407____rate_1_1">#N/A</definedName>
    <definedName name="_408____rate_3_1">NA()</definedName>
    <definedName name="_409____rate_4_1">#N/A</definedName>
    <definedName name="_40Print_Area_MI_3_1">NA()</definedName>
    <definedName name="_40PRODLAB_3_1">NA()</definedName>
    <definedName name="_41________F_3_1">NA()</definedName>
    <definedName name="_41__123Graph_BCHART_6" localSheetId="5" hidden="1">[27]TREND!$F$640:$Q$640</definedName>
    <definedName name="_41__123Graph_BCHART_6" localSheetId="0" hidden="1">[28]TREND!$F$640:$Q$640</definedName>
    <definedName name="_41__123Graph_BCHART_6" hidden="1">[29]TREND!$F$640:$Q$640</definedName>
    <definedName name="_410____rate_5_1">#N/A</definedName>
    <definedName name="_411____rate_6_1">#N/A</definedName>
    <definedName name="_412____RATESBUD_1_1">#N/A</definedName>
    <definedName name="_413____RATESBUD_3_1">NA()</definedName>
    <definedName name="_414____RATESBUD_4_1">#N/A</definedName>
    <definedName name="_415____RATESBUD_5_1">#N/A</definedName>
    <definedName name="_416____RATESBUD_6_1">#N/A</definedName>
    <definedName name="_417____RATESLIVE_1_1">#N/A</definedName>
    <definedName name="_418____RATESLIVE_3_1">NA()</definedName>
    <definedName name="_419____RATESLIVE_4_1">#N/A</definedName>
    <definedName name="_41PRODLAB_4_1">#N/A</definedName>
    <definedName name="_42________F_4_1">#N/A</definedName>
    <definedName name="_42__123Graph_BCHART_7" localSheetId="5" hidden="1">[27]TREND!$F$672:$Q$672</definedName>
    <definedName name="_42__123Graph_BCHART_7" localSheetId="0" hidden="1">[28]TREND!$F$672:$Q$672</definedName>
    <definedName name="_42__123Graph_BCHART_7" hidden="1">[29]TREND!$F$672:$Q$672</definedName>
    <definedName name="_420____RATESLIVE_5_1">#N/A</definedName>
    <definedName name="_421____RATESLIVE_6_1">#N/A</definedName>
    <definedName name="_422____RATESLIVEP_1_1">#N/A</definedName>
    <definedName name="_423____RATESLIVEP_3_1">NA()</definedName>
    <definedName name="_424____RATESLIVEP_4_1">#N/A</definedName>
    <definedName name="_425____RATESLIVEP_5_1">#N/A</definedName>
    <definedName name="_426____RATESLIVEP_6_1">#N/A</definedName>
    <definedName name="_427____rt_1_1">#N/A</definedName>
    <definedName name="_428____rt_5_1">#N/A</definedName>
    <definedName name="_429____S_1_1">#N/A</definedName>
    <definedName name="_42Print_Area_MI_4_1">#N/A</definedName>
    <definedName name="_42PRODLAB_5_1">#N/A</definedName>
    <definedName name="_43________F_5_1">#N/A</definedName>
    <definedName name="_43__123Graph_BCHART_8" localSheetId="5" hidden="1">[27]TREND!$F$702:$Q$702</definedName>
    <definedName name="_43__123Graph_BCHART_8" localSheetId="0" hidden="1">[28]TREND!$F$702:$Q$702</definedName>
    <definedName name="_43__123Graph_BCHART_8" hidden="1">[29]TREND!$F$702:$Q$702</definedName>
    <definedName name="_430____S_3_1">NA()</definedName>
    <definedName name="_431____S_4_1">#N/A</definedName>
    <definedName name="_432____S_5_1">#N/A</definedName>
    <definedName name="_433____S_6_1">#N/A</definedName>
    <definedName name="_434____st2curlabour_1_1">#N/A</definedName>
    <definedName name="_435____st2curlabour_3_1">NA()</definedName>
    <definedName name="_436____st2curlabour_4_1">#N/A</definedName>
    <definedName name="_437____st2curlabour_5_1">#N/A</definedName>
    <definedName name="_438____st2curlabour_6_1">#N/A</definedName>
    <definedName name="_439____Stage_1_1">#N/A</definedName>
    <definedName name="_43Print_Area_MI_5_1">#N/A</definedName>
    <definedName name="_43PRODLAB_6_1">#N/A</definedName>
    <definedName name="_44________F_6_1">#N/A</definedName>
    <definedName name="_44__123Graph_BCHART_9" localSheetId="5" hidden="1">[27]TREND!$F$732:$Q$732</definedName>
    <definedName name="_44__123Graph_BCHART_9" localSheetId="0" hidden="1">[28]TREND!$F$732:$Q$732</definedName>
    <definedName name="_44__123Graph_BCHART_9" hidden="1">[29]TREND!$F$732:$Q$732</definedName>
    <definedName name="_440____Stage_5_1">#N/A</definedName>
    <definedName name="_441____t_1_1">#N/A</definedName>
    <definedName name="_442____t_3_1">NA()</definedName>
    <definedName name="_443____t_4_1">#N/A</definedName>
    <definedName name="_444____t_5_1">#N/A</definedName>
    <definedName name="_445____t_6_1">#N/A</definedName>
    <definedName name="_446____wwww_1_1">#N/A</definedName>
    <definedName name="_447____wwww_3_1">NA()</definedName>
    <definedName name="_448____wwww_4_1">#N/A</definedName>
    <definedName name="_449____wwww_5_1">#N/A</definedName>
    <definedName name="_44Print_Area_MI_6_1">#N/A</definedName>
    <definedName name="_44rate_1_1">#N/A</definedName>
    <definedName name="_45________fin_1_1">#N/A</definedName>
    <definedName name="_45__123Graph_CCHART_11" localSheetId="5" hidden="1">[27]TREND!$F$565:$Q$565</definedName>
    <definedName name="_45__123Graph_CCHART_11" localSheetId="0" hidden="1">[28]TREND!$F$565:$Q$565</definedName>
    <definedName name="_45__123Graph_CCHART_11" hidden="1">[29]TREND!$F$565:$Q$565</definedName>
    <definedName name="_450____wwww_6_1">#N/A</definedName>
    <definedName name="_451___at_1_1">#N/A</definedName>
    <definedName name="_452___at_5_1">#N/A</definedName>
    <definedName name="_453___B_1_1">#N/A</definedName>
    <definedName name="_454___B_5_1">#N/A</definedName>
    <definedName name="_455___curlabour2_1_1">#N/A</definedName>
    <definedName name="_456___curlabour2_3_1">NA()</definedName>
    <definedName name="_457___curlabour2_4_1">#N/A</definedName>
    <definedName name="_458___curlabour2_5_1">#N/A</definedName>
    <definedName name="_459___curlabour2_6_1">#N/A</definedName>
    <definedName name="_45PRODLAB_1_1">#N/A</definedName>
    <definedName name="_45rate_3_1">NA()</definedName>
    <definedName name="_46________fin_3_1">NA()</definedName>
    <definedName name="_46__123Graph_CCHART_12" localSheetId="5" hidden="1">[27]TREND!$F$600:$Q$600</definedName>
    <definedName name="_46__123Graph_CCHART_12" localSheetId="0" hidden="1">[28]TREND!$F$600:$Q$600</definedName>
    <definedName name="_46__123Graph_CCHART_12" hidden="1">[29]TREND!$F$600:$Q$600</definedName>
    <definedName name="_460___F_1_1">#N/A</definedName>
    <definedName name="_461___F_3_1">NA()</definedName>
    <definedName name="_462___F_4_1">#N/A</definedName>
    <definedName name="_463___F_5_1">#N/A</definedName>
    <definedName name="_464___F_6_1">#N/A</definedName>
    <definedName name="_465___fin_1_1">#N/A</definedName>
    <definedName name="_466___fin_3_1">NA()</definedName>
    <definedName name="_467___fin_4_1">#N/A</definedName>
    <definedName name="_468___fin_5_1">#N/A</definedName>
    <definedName name="_469___fin_6_1">#N/A</definedName>
    <definedName name="_46PRODLAB_3_1">NA()</definedName>
    <definedName name="_46rate_4_1">#N/A</definedName>
    <definedName name="_47________fin_4_1">#N/A</definedName>
    <definedName name="_47__123Graph_CCHART_3" localSheetId="5" hidden="1">[27]TREND!$E$33:$L$33</definedName>
    <definedName name="_47__123Graph_CCHART_3" localSheetId="0" hidden="1">[28]TREND!$E$33:$L$33</definedName>
    <definedName name="_47__123Graph_CCHART_3" hidden="1">[29]TREND!$E$33:$L$33</definedName>
    <definedName name="_470___final_1_1">#N/A</definedName>
    <definedName name="_471___final_3_1">NA()</definedName>
    <definedName name="_472___final_4_1">#N/A</definedName>
    <definedName name="_473___final_5_1">#N/A</definedName>
    <definedName name="_474___final_6_1">#N/A</definedName>
    <definedName name="_475___Operations_1_1">#N/A</definedName>
    <definedName name="_476___Operations_3_1">NA()</definedName>
    <definedName name="_477___Operations_4_1">NA()</definedName>
    <definedName name="_478___Operations_5_1">#N/A</definedName>
    <definedName name="_479___pfizer_1_1">#N/A</definedName>
    <definedName name="_47rate_5_1">#N/A</definedName>
    <definedName name="_48________fin_5_1">#N/A</definedName>
    <definedName name="_48__123Graph_DCHART_3" localSheetId="5" hidden="1">[27]TREND!$E$33:$L$33</definedName>
    <definedName name="_48__123Graph_DCHART_3" localSheetId="0" hidden="1">[28]TREND!$E$33:$L$33</definedName>
    <definedName name="_48__123Graph_DCHART_3" hidden="1">[29]TREND!$E$33:$L$33</definedName>
    <definedName name="_480___pfizer_3_1">NA()</definedName>
    <definedName name="_481___pfizer_4_1">#N/A</definedName>
    <definedName name="_482___pfizer_5_1">#N/A</definedName>
    <definedName name="_483___pfizer_6_1">#N/A</definedName>
    <definedName name="_484___Print_Area_MI_1_1">#N/A</definedName>
    <definedName name="_485___Print_Area_MI_3_1">NA()</definedName>
    <definedName name="_486___Print_Area_MI_4_1">#N/A</definedName>
    <definedName name="_487___Print_Area_MI_5_1">#N/A</definedName>
    <definedName name="_488___Print_Area_MI_6_1">#N/A</definedName>
    <definedName name="_489___PRODLAB_1_1">#N/A</definedName>
    <definedName name="_48PRODLAB_4_1">#N/A</definedName>
    <definedName name="_48rate_6_1">#N/A</definedName>
    <definedName name="_49________fin_6_1">#N/A</definedName>
    <definedName name="_490___PRODLAB_3_1">NA()</definedName>
    <definedName name="_491___PRODLAB_4_1">#N/A</definedName>
    <definedName name="_492___PRODLAB_5_1">#N/A</definedName>
    <definedName name="_493___PRODLAB_6_1">#N/A</definedName>
    <definedName name="_494___rate_1_1">#N/A</definedName>
    <definedName name="_495___rate_3_1">NA()</definedName>
    <definedName name="_496___rate_4_1">#N/A</definedName>
    <definedName name="_497___rate_5_1">#N/A</definedName>
    <definedName name="_498___rate_6_1">#N/A</definedName>
    <definedName name="_499___RATESBUD_1_1">#N/A</definedName>
    <definedName name="_49PRODLAB_5_1">#N/A</definedName>
    <definedName name="_49RATESBUD_1_1">#N/A</definedName>
    <definedName name="_4B_5_1">#N/A</definedName>
    <definedName name="_4Capacity__Unit___mill">[35]forecast!#REF!</definedName>
    <definedName name="_4F_5_1">#N/A</definedName>
    <definedName name="_5___________pfizer_4_1">#N/A</definedName>
    <definedName name="_5__123Graph_ACHART_7" hidden="1">'[14]Raw Mtls.'!$H$64:$H$65</definedName>
    <definedName name="_5__123Graph_XCHART_2" localSheetId="5" hidden="1">[24]A!#REF!</definedName>
    <definedName name="_5__123Graph_XCHART_2" hidden="1">[25]A!#REF!</definedName>
    <definedName name="_5_.__Gross_inc_gro" localSheetId="5">#REF!</definedName>
    <definedName name="_5_.__Gross_inc_gro">#REF!</definedName>
    <definedName name="_5_.__SGA_gro">[37]NOPAT_VDF!#REF!</definedName>
    <definedName name="_5_._0Restructuring_char">'[38]1Q98'!#REF!</definedName>
    <definedName name="_50________final_1_1">#N/A</definedName>
    <definedName name="_500___RATESBUD_3_1">NA()</definedName>
    <definedName name="_501___RATESBUD_4_1">#N/A</definedName>
    <definedName name="_502___RATESBUD_5_1">#N/A</definedName>
    <definedName name="_503___RATESBUD_6_1">#N/A</definedName>
    <definedName name="_504___RATESLIVE_1_1">#N/A</definedName>
    <definedName name="_505___RATESLIVE_3_1">NA()</definedName>
    <definedName name="_506___RATESLIVE_4_1">#N/A</definedName>
    <definedName name="_507___RATESLIVE_5_1">#N/A</definedName>
    <definedName name="_508___RATESLIVE_6_1">#N/A</definedName>
    <definedName name="_509___RATESLIVEP_1_1">#N/A</definedName>
    <definedName name="_50PRODLAB_6_1">#N/A</definedName>
    <definedName name="_50RATESBUD_3_1">NA()</definedName>
    <definedName name="_51________final_3_1">NA()</definedName>
    <definedName name="_510___RATESLIVEP_3_1">NA()</definedName>
    <definedName name="_511___RATESLIVEP_4_1">#N/A</definedName>
    <definedName name="_512___RATESLIVEP_5_1">#N/A</definedName>
    <definedName name="_513___RATESLIVEP_6_1">#N/A</definedName>
    <definedName name="_514___rt_1_1">#N/A</definedName>
    <definedName name="_515___rt_5_1">#N/A</definedName>
    <definedName name="_516___S_1_1">#N/A</definedName>
    <definedName name="_517___S_3_1">NA()</definedName>
    <definedName name="_518___S_4_1">#N/A</definedName>
    <definedName name="_519___S_5_1">#N/A</definedName>
    <definedName name="_51rate_1_1">#N/A</definedName>
    <definedName name="_51RATESBUD_4_1">#N/A</definedName>
    <definedName name="_52________final_4_1">#N/A</definedName>
    <definedName name="_520___S_6_1">#N/A</definedName>
    <definedName name="_521___st2curlabour_1_1">#N/A</definedName>
    <definedName name="_522___st2curlabour_3_1">NA()</definedName>
    <definedName name="_523___st2curlabour_4_1">#N/A</definedName>
    <definedName name="_524___st2curlabour_5_1">#N/A</definedName>
    <definedName name="_525___st2curlabour_6_1">#N/A</definedName>
    <definedName name="_526___Stage_1_1">#N/A</definedName>
    <definedName name="_527___Stage_5_1">#N/A</definedName>
    <definedName name="_528___t_1_1">#N/A</definedName>
    <definedName name="_529___t_3_1">NA()</definedName>
    <definedName name="_52rate_3_1">NA()</definedName>
    <definedName name="_52RATESBUD_5_1">#N/A</definedName>
    <definedName name="_53________final_5_1">#N/A</definedName>
    <definedName name="_530___t_4_1">#N/A</definedName>
    <definedName name="_531___t_5_1">#N/A</definedName>
    <definedName name="_532___t_6_1">#N/A</definedName>
    <definedName name="_533___wwww_1_1">#N/A</definedName>
    <definedName name="_534___wwww_3_1">NA()</definedName>
    <definedName name="_535___wwww_4_1">#N/A</definedName>
    <definedName name="_536___wwww_5_1">#N/A</definedName>
    <definedName name="_537___wwww_6_1">#N/A</definedName>
    <definedName name="_538__at_1_1">#N/A</definedName>
    <definedName name="_539__at_5_1">#N/A</definedName>
    <definedName name="_53RATESBUD_6_1">#N/A</definedName>
    <definedName name="_54________final_6_1">#N/A</definedName>
    <definedName name="_540__B_1_1">#N/A</definedName>
    <definedName name="_541__B_5_1">#N/A</definedName>
    <definedName name="_542__curlabour2_1_1">#N/A</definedName>
    <definedName name="_543__curlabour2_3_1">NA()</definedName>
    <definedName name="_544__curlabour2_4_1">#N/A</definedName>
    <definedName name="_545__curlabour2_5_1">#N/A</definedName>
    <definedName name="_546__curlabour2_6_1">#N/A</definedName>
    <definedName name="_547__F_1_1">#N/A</definedName>
    <definedName name="_548__F_3_1">NA()</definedName>
    <definedName name="_549__F_4_1">#N/A</definedName>
    <definedName name="_54rate_4_1">#N/A</definedName>
    <definedName name="_54RATESLIVE_1_1">#N/A</definedName>
    <definedName name="_55________Operations_1_1">#N/A</definedName>
    <definedName name="_55__123Graph_LBL_ACHART_1" localSheetId="5" hidden="1">[39]H!#REF!</definedName>
    <definedName name="_55__123Graph_LBL_ACHART_1" localSheetId="0" hidden="1">[40]H!#REF!</definedName>
    <definedName name="_55__123Graph_LBL_ACHART_1" localSheetId="3" hidden="1">[41]H!#REF!</definedName>
    <definedName name="_55__123Graph_LBL_ACHART_1" hidden="1">[41]H!#REF!</definedName>
    <definedName name="_550__F_5_1">#N/A</definedName>
    <definedName name="_551__F_6_1">#N/A</definedName>
    <definedName name="_552__fin_1_1">#N/A</definedName>
    <definedName name="_553__fin_3_1">NA()</definedName>
    <definedName name="_554__fin_4_1">#N/A</definedName>
    <definedName name="_555__fin_5_1">#N/A</definedName>
    <definedName name="_556__fin_6_1">#N/A</definedName>
    <definedName name="_557__final_1_1">#N/A</definedName>
    <definedName name="_558__final_3_1">NA()</definedName>
    <definedName name="_559__final_4_1">#N/A</definedName>
    <definedName name="_55rate_5_1">#N/A</definedName>
    <definedName name="_55RATESLIVE_3_1">NA()</definedName>
    <definedName name="_56________Operations_3_1">NA()</definedName>
    <definedName name="_56__123Graph_LBL_ACHART_10" localSheetId="5" hidden="1">[27]TREND!$F$762:$Q$762</definedName>
    <definedName name="_56__123Graph_LBL_ACHART_10" localSheetId="0" hidden="1">[28]TREND!$F$762:$Q$762</definedName>
    <definedName name="_56__123Graph_LBL_ACHART_10" hidden="1">[29]TREND!$F$762:$Q$762</definedName>
    <definedName name="_560__final_5_1">#N/A</definedName>
    <definedName name="_561__final_6_1">#N/A</definedName>
    <definedName name="_562__Operations_1_1">#N/A</definedName>
    <definedName name="_563__Operations_3_1">NA()</definedName>
    <definedName name="_564__Operations_4_1">NA()</definedName>
    <definedName name="_565__Operations_5_1">#N/A</definedName>
    <definedName name="_566__pfizer_1_1">#N/A</definedName>
    <definedName name="_567__pfizer_3_1">NA()</definedName>
    <definedName name="_568__pfizer_4_1">#N/A</definedName>
    <definedName name="_569__pfizer_5_1">#N/A</definedName>
    <definedName name="_56rate_6_1">#N/A</definedName>
    <definedName name="_56RATESLIVE_4_1">#N/A</definedName>
    <definedName name="_57________Operations_4_1">NA()</definedName>
    <definedName name="_57__123Graph_LBL_ACHART_11" localSheetId="5" hidden="1">[27]TREND!$E$561:$E$561</definedName>
    <definedName name="_57__123Graph_LBL_ACHART_11" localSheetId="0" hidden="1">[28]TREND!$E$561:$E$561</definedName>
    <definedName name="_57__123Graph_LBL_ACHART_11" hidden="1">[29]TREND!$E$561:$E$561</definedName>
    <definedName name="_570__pfizer_6_1">#N/A</definedName>
    <definedName name="_571__Print_Area_MI_1_1">#N/A</definedName>
    <definedName name="_572__Print_Area_MI_3_1">NA()</definedName>
    <definedName name="_573__Print_Area_MI_4_1">#N/A</definedName>
    <definedName name="_574__Print_Area_MI_5_1">#N/A</definedName>
    <definedName name="_575__Print_Area_MI_6_1">#N/A</definedName>
    <definedName name="_576__PRODLAB_1_1">#N/A</definedName>
    <definedName name="_577__PRODLAB_3_1">NA()</definedName>
    <definedName name="_578__PRODLAB_4_1">#N/A</definedName>
    <definedName name="_579__PRODLAB_5_1">#N/A</definedName>
    <definedName name="_57RATESBUD_1_1">#N/A</definedName>
    <definedName name="_57RATESLIVE_5_1">#N/A</definedName>
    <definedName name="_58________Operations_5_1">#N/A</definedName>
    <definedName name="_58__123Graph_LBL_ACHART_2" localSheetId="5" hidden="1">[39]H!$L$52:$V$52</definedName>
    <definedName name="_58__123Graph_LBL_ACHART_2" localSheetId="0" hidden="1">[40]H!$L$52:$V$52</definedName>
    <definedName name="_58__123Graph_LBL_ACHART_2" hidden="1">[41]H!$L$52:$V$52</definedName>
    <definedName name="_580__PRODLAB_6_1">#N/A</definedName>
    <definedName name="_581__rate_1_1">#N/A</definedName>
    <definedName name="_582__rate_3_1">NA()</definedName>
    <definedName name="_583__rate_4_1">#N/A</definedName>
    <definedName name="_584__rate_5_1">#N/A</definedName>
    <definedName name="_585__rate_6_1">#N/A</definedName>
    <definedName name="_586__RATESBUD_1_1">#N/A</definedName>
    <definedName name="_587__RATESBUD_3_1">NA()</definedName>
    <definedName name="_588__RATESBUD_4_1">#N/A</definedName>
    <definedName name="_589__RATESBUD_5_1">#N/A</definedName>
    <definedName name="_58RATESBUD_3_1">NA()</definedName>
    <definedName name="_58RATESLIVE_6_1">#N/A</definedName>
    <definedName name="_59________pfizer_1_1">#N/A</definedName>
    <definedName name="_59__123Graph_LBL_ACHART_4" localSheetId="5" hidden="1">[39]H!$L$88:$V$88</definedName>
    <definedName name="_59__123Graph_LBL_ACHART_4" localSheetId="0" hidden="1">[40]H!$L$88:$V$88</definedName>
    <definedName name="_59__123Graph_LBL_ACHART_4" hidden="1">[41]H!$L$88:$V$88</definedName>
    <definedName name="_590__RATESBUD_6_1">#N/A</definedName>
    <definedName name="_591__RATESLIVE_1_1">#N/A</definedName>
    <definedName name="_592__RATESLIVE_3_1">NA()</definedName>
    <definedName name="_593__RATESLIVE_4_1">#N/A</definedName>
    <definedName name="_594__RATESLIVE_5_1">#N/A</definedName>
    <definedName name="_595__RATESLIVE_6_1">#N/A</definedName>
    <definedName name="_596__RATESLIVEP_1_1">#N/A</definedName>
    <definedName name="_597__RATESLIVEP_3_1">NA()</definedName>
    <definedName name="_598__RATESLIVEP_4_1">#N/A</definedName>
    <definedName name="_599__RATESLIVEP_5_1">#N/A</definedName>
    <definedName name="_59RATESLIVEP_1_1">#N/A</definedName>
    <definedName name="_5curlabour2_1_1">#N/A</definedName>
    <definedName name="_5fin_3_1">#N/A</definedName>
    <definedName name="_6___________Print_Area_MI_4_1">#N/A</definedName>
    <definedName name="_6__123Graph_BCHART_1" hidden="1">'[14]Quarterly Scrap'!$D$2:$D$23</definedName>
    <definedName name="_6__123Graph_XCHART_3" localSheetId="5" hidden="1">[24]A!#REF!</definedName>
    <definedName name="_6__123Graph_XCHART_3" hidden="1">[25]A!#REF!</definedName>
    <definedName name="_6_.__Restructuring_char" localSheetId="5">'[38]1Q98'!#REF!</definedName>
    <definedName name="_6_.__Restructuring_char">'[38]1Q98'!#REF!</definedName>
    <definedName name="_6_.__Shares_repurchase_liabil">'[37]Invested capital_VDF'!#REF!</definedName>
    <definedName name="_6_._0SGA_gro">#REF!</definedName>
    <definedName name="_60________pfizer_3_1">NA()</definedName>
    <definedName name="_60__123Graph_LBL_ACHART_5" localSheetId="5" hidden="1">[27]TREND!$F$533:$Q$533</definedName>
    <definedName name="_60__123Graph_LBL_ACHART_5" localSheetId="0" hidden="1">[28]TREND!$F$533:$Q$533</definedName>
    <definedName name="_60__123Graph_LBL_ACHART_5" hidden="1">[29]TREND!$F$533:$Q$533</definedName>
    <definedName name="_600__RATESLIVEP_6_1">#N/A</definedName>
    <definedName name="_601__rt_1_1">#N/A</definedName>
    <definedName name="_602__rt_5_1">#N/A</definedName>
    <definedName name="_603__S_1_1">#N/A</definedName>
    <definedName name="_604__S_3_1">NA()</definedName>
    <definedName name="_605__S_4_1">#N/A</definedName>
    <definedName name="_606__S_5_1">#N/A</definedName>
    <definedName name="_607__S_6_1">#N/A</definedName>
    <definedName name="_608__st2curlabour_1_1">#N/A</definedName>
    <definedName name="_609__st2curlabour_3_1">NA()</definedName>
    <definedName name="_60RATESBUD_4_1">#N/A</definedName>
    <definedName name="_60RATESLIVEP_3_1">NA()</definedName>
    <definedName name="_61________pfizer_4_1">#N/A</definedName>
    <definedName name="_61__123Graph_LBL_ACHART_6" localSheetId="5" hidden="1">[27]TREND!$F$639:$Q$639</definedName>
    <definedName name="_61__123Graph_LBL_ACHART_6" localSheetId="0" hidden="1">[28]TREND!$F$639:$Q$639</definedName>
    <definedName name="_61__123Graph_LBL_ACHART_6" hidden="1">[29]TREND!$F$639:$Q$639</definedName>
    <definedName name="_610__st2curlabour_4_1">#N/A</definedName>
    <definedName name="_611__st2curlabour_5_1">#N/A</definedName>
    <definedName name="_612__st2curlabour_6_1">#N/A</definedName>
    <definedName name="_613__Stage_1_1">#N/A</definedName>
    <definedName name="_614__Stage_5_1">#N/A</definedName>
    <definedName name="_615__t_1_1">#N/A</definedName>
    <definedName name="_616__t_3_1">NA()</definedName>
    <definedName name="_617__t_4_1">#N/A</definedName>
    <definedName name="_618__t_5_1">#N/A</definedName>
    <definedName name="_619__t_6_1">#N/A</definedName>
    <definedName name="_61RATESBUD_5_1">#N/A</definedName>
    <definedName name="_61RATESLIVEP_4_1">#N/A</definedName>
    <definedName name="_62________pfizer_5_1">#N/A</definedName>
    <definedName name="_62__123Graph_LBL_ACHART_7" localSheetId="5" hidden="1">[27]TREND!$F$671:$Q$671</definedName>
    <definedName name="_62__123Graph_LBL_ACHART_7" localSheetId="0" hidden="1">[28]TREND!$F$671:$Q$671</definedName>
    <definedName name="_62__123Graph_LBL_ACHART_7" hidden="1">[29]TREND!$F$671:$Q$671</definedName>
    <definedName name="_620__wwww_1_1">#N/A</definedName>
    <definedName name="_621__wwww_3_1">NA()</definedName>
    <definedName name="_622__wwww_4_1">#N/A</definedName>
    <definedName name="_623__wwww_5_1">#N/A</definedName>
    <definedName name="_624__wwww_6_1">#N/A</definedName>
    <definedName name="_625_at_1_1">#N/A</definedName>
    <definedName name="_626_at_5_1">#N/A</definedName>
    <definedName name="_627_B_1_1">#N/A</definedName>
    <definedName name="_628_B_5_1">#N/A</definedName>
    <definedName name="_629_curlabour2_1_1">#N/A</definedName>
    <definedName name="_62RATESBUD_6_1">#N/A</definedName>
    <definedName name="_62RATESLIVEP_5_1">#N/A</definedName>
    <definedName name="_63________pfizer_6_1">#N/A</definedName>
    <definedName name="_63__123Graph_LBL_ACHART_8" localSheetId="5" hidden="1">[27]TREND!$F$701:$Q$701</definedName>
    <definedName name="_63__123Graph_LBL_ACHART_8" localSheetId="0" hidden="1">[28]TREND!$F$701:$Q$701</definedName>
    <definedName name="_63__123Graph_LBL_ACHART_8" hidden="1">[29]TREND!$F$701:$Q$701</definedName>
    <definedName name="_630_curlabour2_3_1">NA()</definedName>
    <definedName name="_631_curlabour2_5_1">#N/A</definedName>
    <definedName name="_632_curlabour2_6_1">#N/A</definedName>
    <definedName name="_633_F_1_1">#N/A</definedName>
    <definedName name="_634_F_3_1">NA()</definedName>
    <definedName name="_635_F_5_1">#N/A</definedName>
    <definedName name="_636_F_6_1">#N/A</definedName>
    <definedName name="_637_fin_1_1">#N/A</definedName>
    <definedName name="_638_fin_3_1">NA()</definedName>
    <definedName name="_639_fin_5_1">#N/A</definedName>
    <definedName name="_63RATESLIVE_1_1">#N/A</definedName>
    <definedName name="_63RATESLIVEP_6_1">#N/A</definedName>
    <definedName name="_64________Print_Area_MI_1_1">#N/A</definedName>
    <definedName name="_64__123Graph_LBL_BCHART_10" localSheetId="5" hidden="1">[27]TREND!$F$763:$Q$763</definedName>
    <definedName name="_64__123Graph_LBL_BCHART_10" localSheetId="0" hidden="1">[28]TREND!$F$763:$Q$763</definedName>
    <definedName name="_64__123Graph_LBL_BCHART_10" hidden="1">[29]TREND!$F$763:$Q$763</definedName>
    <definedName name="_640_fin_6_1">#N/A</definedName>
    <definedName name="_641_final_1_1">#N/A</definedName>
    <definedName name="_642_final_3_1">NA()</definedName>
    <definedName name="_643_final_5_1">#N/A</definedName>
    <definedName name="_644_final_6_1">#N/A</definedName>
    <definedName name="_645_Operations_1_1">#N/A</definedName>
    <definedName name="_646_Operations_3_1">NA()</definedName>
    <definedName name="_647_Operations_4_1">NA()</definedName>
    <definedName name="_648_Operations_5_1">#N/A</definedName>
    <definedName name="_649_pfizer_1_1">#N/A</definedName>
    <definedName name="_64RATESLIVE_3_1">NA()</definedName>
    <definedName name="_64rt_1_1">#N/A</definedName>
    <definedName name="_65________Print_Area_MI_3_1">NA()</definedName>
    <definedName name="_65__123Graph_LBL_BCHART_11" localSheetId="5" hidden="1">[27]TREND!$E$561:$Q$561</definedName>
    <definedName name="_65__123Graph_LBL_BCHART_11" localSheetId="0" hidden="1">[28]TREND!$E$561:$Q$561</definedName>
    <definedName name="_65__123Graph_LBL_BCHART_11" hidden="1">[29]TREND!$E$561:$Q$561</definedName>
    <definedName name="_650_pfizer_3_1">NA()</definedName>
    <definedName name="_651_pfizer_5_1">#N/A</definedName>
    <definedName name="_652_pfizer_6_1">#N/A</definedName>
    <definedName name="_653_Print_Area_MI_1_1">#N/A</definedName>
    <definedName name="_654_Print_Area_MI_3_1">NA()</definedName>
    <definedName name="_655_Print_Area_MI_5_1">#N/A</definedName>
    <definedName name="_656_Print_Area_MI_6_1">#N/A</definedName>
    <definedName name="_657_PRODLAB_1_1">#N/A</definedName>
    <definedName name="_658_PRODLAB_3_1">NA()</definedName>
    <definedName name="_659_PRODLAB_5_1">#N/A</definedName>
    <definedName name="_65rt_5_1">#N/A</definedName>
    <definedName name="_66________Print_Area_MI_4_1">#N/A</definedName>
    <definedName name="_66__123Graph_LBL_BCHART_5" localSheetId="5" hidden="1">[27]TREND!$F$534:$Q$534</definedName>
    <definedName name="_66__123Graph_LBL_BCHART_5" localSheetId="0" hidden="1">[28]TREND!$F$534:$Q$534</definedName>
    <definedName name="_66__123Graph_LBL_BCHART_5" hidden="1">[29]TREND!$F$534:$Q$534</definedName>
    <definedName name="_660_PRODLAB_6_1">#N/A</definedName>
    <definedName name="_661_rate_1_1">#N/A</definedName>
    <definedName name="_662_rate_3_1">NA()</definedName>
    <definedName name="_663_rate_5_1">#N/A</definedName>
    <definedName name="_664_rate_6_1">#N/A</definedName>
    <definedName name="_665_RATESBUD_1_1">#N/A</definedName>
    <definedName name="_666_RATESBUD_3_1">NA()</definedName>
    <definedName name="_667_RATESBUD_5_1">#N/A</definedName>
    <definedName name="_668_RATESBUD_6_1">#N/A</definedName>
    <definedName name="_669_RATESLIVE_1_1">#N/A</definedName>
    <definedName name="_66RATESLIVE_4_1">#N/A</definedName>
    <definedName name="_66S_1_1">#N/A</definedName>
    <definedName name="_67________Print_Area_MI_5_1">#N/A</definedName>
    <definedName name="_67__123Graph_LBL_BCHART_6" localSheetId="5" hidden="1">[27]TREND!$F$640:$Q$640</definedName>
    <definedName name="_67__123Graph_LBL_BCHART_6" localSheetId="0" hidden="1">[28]TREND!$F$640:$Q$640</definedName>
    <definedName name="_67__123Graph_LBL_BCHART_6" hidden="1">[29]TREND!$F$640:$Q$640</definedName>
    <definedName name="_670_RATESLIVE_3_1">NA()</definedName>
    <definedName name="_671_RATESLIVE_5_1">#N/A</definedName>
    <definedName name="_672_RATESLIVE_6_1">#N/A</definedName>
    <definedName name="_673_RATESLIVEP_1_1">#N/A</definedName>
    <definedName name="_674_RATESLIVEP_3_1">NA()</definedName>
    <definedName name="_675_RATESLIVEP_5_1">#N/A</definedName>
    <definedName name="_676_RATESLIVEP_6_1">#N/A</definedName>
    <definedName name="_677_rt_1_1">#N/A</definedName>
    <definedName name="_678_rt_5_1">#N/A</definedName>
    <definedName name="_679_S_1_1">#N/A</definedName>
    <definedName name="_67RATESLIVE_5_1">#N/A</definedName>
    <definedName name="_67S_3_1">NA()</definedName>
    <definedName name="_68________Print_Area_MI_6_1">#N/A</definedName>
    <definedName name="_68__123Graph_LBL_BCHART_7" localSheetId="5" hidden="1">[27]TREND!$F$672:$Q$672</definedName>
    <definedName name="_68__123Graph_LBL_BCHART_7" localSheetId="0" hidden="1">[28]TREND!$F$672:$Q$672</definedName>
    <definedName name="_68__123Graph_LBL_BCHART_7" hidden="1">[29]TREND!$F$672:$Q$672</definedName>
    <definedName name="_680_S_3_1">NA()</definedName>
    <definedName name="_681_S_5_1">#N/A</definedName>
    <definedName name="_682_S_6_1">#N/A</definedName>
    <definedName name="_683_st2curlabour_1_1">#N/A</definedName>
    <definedName name="_684_st2curlabour_3_1">NA()</definedName>
    <definedName name="_685_st2curlabour_5_1">#N/A</definedName>
    <definedName name="_686_st2curlabour_6_1">#N/A</definedName>
    <definedName name="_687_Stage_1_1">#N/A</definedName>
    <definedName name="_688_Stage_5_1">#N/A</definedName>
    <definedName name="_689_t_1_1">#N/A</definedName>
    <definedName name="_68RATESLIVE_6_1">#N/A</definedName>
    <definedName name="_68S_4_1">#N/A</definedName>
    <definedName name="_69________PRODLAB_1_1">#N/A</definedName>
    <definedName name="_69__123Graph_LBL_BCHART_8" localSheetId="5" hidden="1">[27]TREND!$F$702:$Q$702</definedName>
    <definedName name="_69__123Graph_LBL_BCHART_8" localSheetId="0" hidden="1">[28]TREND!$F$702:$Q$702</definedName>
    <definedName name="_69__123Graph_LBL_BCHART_8" hidden="1">[29]TREND!$F$702:$Q$702</definedName>
    <definedName name="_690_t_3_1">NA()</definedName>
    <definedName name="_691_t_5_1">#N/A</definedName>
    <definedName name="_692_t_6_1">#N/A</definedName>
    <definedName name="_693_wwww_1_1">#N/A</definedName>
    <definedName name="_694_wwww_3_1">NA()</definedName>
    <definedName name="_695_wwww_5_1">#N/A</definedName>
    <definedName name="_696_wwww_6_1">#N/A</definedName>
    <definedName name="_697at_1_1">#N/A</definedName>
    <definedName name="_698at_5_1">#N/A</definedName>
    <definedName name="_699B_1_1">#N/A</definedName>
    <definedName name="_69RATESLIVEP_1_1">#N/A</definedName>
    <definedName name="_69S_5_1">#N/A</definedName>
    <definedName name="_6curlabour2_3_1">NA()</definedName>
    <definedName name="_6final_3_1">#N/A</definedName>
    <definedName name="_7___________PRODLAB_4_1">#N/A</definedName>
    <definedName name="_7__123Graph_ACHART_1" localSheetId="5" hidden="1">[33]A!#REF!</definedName>
    <definedName name="_7__123Graph_ACHART_1" hidden="1">[34]A!#REF!</definedName>
    <definedName name="_7__123Graph_BCHART_2" hidden="1">'[14]Raw Data'!$F$3:$F$26</definedName>
    <definedName name="_7__123Graph_XCHART_4" localSheetId="5" hidden="1">[24]A!#REF!</definedName>
    <definedName name="_7__123Graph_XCHART_4" hidden="1">[25]A!#REF!</definedName>
    <definedName name="_7_.__SGA_gro" localSheetId="5">#REF!</definedName>
    <definedName name="_7_.__SGA_gro">#REF!</definedName>
    <definedName name="_7_._0Shares_repurchase_liabil">'[38]1Q98'!#REF!</definedName>
    <definedName name="_7_3__Income_before_ta">[37]NOPAT_VDF!#REF!</definedName>
    <definedName name="_70________PRODLAB_3_1">NA()</definedName>
    <definedName name="_70__123Graph_XCHART_10" localSheetId="5" hidden="1">[27]TREND!$F$761:$Q$761</definedName>
    <definedName name="_70__123Graph_XCHART_10" localSheetId="0" hidden="1">[28]TREND!$F$761:$Q$761</definedName>
    <definedName name="_70__123Graph_XCHART_10" hidden="1">[29]TREND!$F$761:$Q$761</definedName>
    <definedName name="_700B_5_1">#N/A</definedName>
    <definedName name="_701curlabour2_1_1">#N/A</definedName>
    <definedName name="_702curlabour2_3_1">NA()</definedName>
    <definedName name="_703curlabour2_4_1">#N/A</definedName>
    <definedName name="_704curlabour2_5_1">#N/A</definedName>
    <definedName name="_705curlabour2_6_1">#N/A</definedName>
    <definedName name="_706F_1_1">#N/A</definedName>
    <definedName name="_707F_3_1">NA()</definedName>
    <definedName name="_708F_4_1">#N/A</definedName>
    <definedName name="_709F_5_1">#N/A</definedName>
    <definedName name="_70RATESLIVEP_3_1">NA()</definedName>
    <definedName name="_70S_6_1">#N/A</definedName>
    <definedName name="_71________PRODLAB_4_1">#N/A</definedName>
    <definedName name="_71__123Graph_XCHART_11" localSheetId="5" hidden="1">[27]TREND!$F$562:$Q$562</definedName>
    <definedName name="_71__123Graph_XCHART_11" localSheetId="0" hidden="1">[28]TREND!$F$562:$Q$562</definedName>
    <definedName name="_71__123Graph_XCHART_11" hidden="1">[29]TREND!$F$562:$Q$562</definedName>
    <definedName name="_710F_6_1">#N/A</definedName>
    <definedName name="_711fin_1_1">#N/A</definedName>
    <definedName name="_712fin_3_1">NA()</definedName>
    <definedName name="_713fin_4_1">#N/A</definedName>
    <definedName name="_714fin_5_1">#N/A</definedName>
    <definedName name="_715fin_6_1">#N/A</definedName>
    <definedName name="_716final_1_1">#N/A</definedName>
    <definedName name="_717final_3_1">NA()</definedName>
    <definedName name="_718final_4_1">#N/A</definedName>
    <definedName name="_719final_5_1">#N/A</definedName>
    <definedName name="_71st2curlabour_1_1">#N/A</definedName>
    <definedName name="_72________PRODLAB_5_1">#N/A</definedName>
    <definedName name="_72__123Graph_XCHART_12" localSheetId="5" hidden="1">[27]TREND!$F$597:$Q$597</definedName>
    <definedName name="_72__123Graph_XCHART_12" localSheetId="0" hidden="1">[28]TREND!$F$597:$Q$597</definedName>
    <definedName name="_72__123Graph_XCHART_12" hidden="1">[29]TREND!$F$597:$Q$597</definedName>
    <definedName name="_720final_6_1">#N/A</definedName>
    <definedName name="_721Operations_1_1">#N/A</definedName>
    <definedName name="_722Operations_3_1">NA()</definedName>
    <definedName name="_723Operations_4_1">NA()</definedName>
    <definedName name="_724Operations_5_1">#N/A</definedName>
    <definedName name="_725pfizer_1_1">#N/A</definedName>
    <definedName name="_726pfizer_3_1">NA()</definedName>
    <definedName name="_727pfizer_4_1">#N/A</definedName>
    <definedName name="_728pfizer_5_1">#N/A</definedName>
    <definedName name="_729pfizer_6_1">#N/A</definedName>
    <definedName name="_72RATESLIVEP_4_1">#N/A</definedName>
    <definedName name="_72st2curlabour_3_1">NA()</definedName>
    <definedName name="_73________PRODLAB_6_1">#N/A</definedName>
    <definedName name="_730Print_Area_MI_1_1">#N/A</definedName>
    <definedName name="_731Print_Area_MI_3_1">NA()</definedName>
    <definedName name="_732Print_Area_MI_4_1">#N/A</definedName>
    <definedName name="_733Print_Area_MI_5_1">#N/A</definedName>
    <definedName name="_734Print_Area_MI_6_1">#N/A</definedName>
    <definedName name="_735PRODLAB_1_1">#N/A</definedName>
    <definedName name="_736PRODLAB_3_1">NA()</definedName>
    <definedName name="_737PRODLAB_4_1">#N/A</definedName>
    <definedName name="_738PRODLAB_5_1">#N/A</definedName>
    <definedName name="_739PRODLAB_6_1">#N/A</definedName>
    <definedName name="_73RATESLIVEP_5_1">#N/A</definedName>
    <definedName name="_73st2curlabour_4_1">#N/A</definedName>
    <definedName name="_74________rate_1_1">#N/A</definedName>
    <definedName name="_740rate_1_1">#N/A</definedName>
    <definedName name="_741rate_3_1">NA()</definedName>
    <definedName name="_742rate_4_1">#N/A</definedName>
    <definedName name="_743rate_5_1">#N/A</definedName>
    <definedName name="_744rate_6_1">#N/A</definedName>
    <definedName name="_745RATESBUD_1_1">#N/A</definedName>
    <definedName name="_746RATESBUD_3_1">NA()</definedName>
    <definedName name="_747RATESBUD_4_1">#N/A</definedName>
    <definedName name="_748RATESBUD_5_1">#N/A</definedName>
    <definedName name="_749RATESBUD_6_1">#N/A</definedName>
    <definedName name="_74RATESLIVEP_6_1">#N/A</definedName>
    <definedName name="_74st2curlabour_5_1">#N/A</definedName>
    <definedName name="_75________rate_3_1">NA()</definedName>
    <definedName name="_750RATESLIVE_1_1">#N/A</definedName>
    <definedName name="_751RATESLIVE_3_1">NA()</definedName>
    <definedName name="_752RATESLIVE_4_1">#N/A</definedName>
    <definedName name="_753RATESLIVE_5_1">#N/A</definedName>
    <definedName name="_754RATESLIVE_6_1">#N/A</definedName>
    <definedName name="_755RATESLIVEP_1_1">#N/A</definedName>
    <definedName name="_756RATESLIVEP_3_1">NA()</definedName>
    <definedName name="_757RATESLIVEP_4_1">#N/A</definedName>
    <definedName name="_758RATESLIVEP_5_1">#N/A</definedName>
    <definedName name="_759RATESLIVEP_6_1">#N/A</definedName>
    <definedName name="_75rt_1_1">#N/A</definedName>
    <definedName name="_75st2curlabour_6_1">#N/A</definedName>
    <definedName name="_76________rate_4_1">#N/A</definedName>
    <definedName name="_760rt_1_1">#N/A</definedName>
    <definedName name="_761rt_5_1">#N/A</definedName>
    <definedName name="_762S_1_1">#N/A</definedName>
    <definedName name="_763S_3_1">NA()</definedName>
    <definedName name="_764S_4_1">#N/A</definedName>
    <definedName name="_765S_5_1">#N/A</definedName>
    <definedName name="_766S_6_1">#N/A</definedName>
    <definedName name="_767st2curlabour_1_1">#N/A</definedName>
    <definedName name="_768st2curlabour_3_1">NA()</definedName>
    <definedName name="_769st2curlabour_4_1">#N/A</definedName>
    <definedName name="_76rt_5_1">#N/A</definedName>
    <definedName name="_76Stage_1_1">#N/A</definedName>
    <definedName name="_77________rate_5_1">#N/A</definedName>
    <definedName name="_770st2curlabour_5_1">#N/A</definedName>
    <definedName name="_771st2curlabour_6_1">#N/A</definedName>
    <definedName name="_772Stage_1_1">#N/A</definedName>
    <definedName name="_773Stage_5_1">#N/A</definedName>
    <definedName name="_774t_1_1">#N/A</definedName>
    <definedName name="_775t_3_1">NA()</definedName>
    <definedName name="_776t_4_1">#N/A</definedName>
    <definedName name="_777t_5_1">#N/A</definedName>
    <definedName name="_778t_6_1">#N/A</definedName>
    <definedName name="_779wwww_1_1">#N/A</definedName>
    <definedName name="_77S_1_1">#N/A</definedName>
    <definedName name="_77Stage_5_1">#N/A</definedName>
    <definedName name="_78________rate_6_1">#N/A</definedName>
    <definedName name="_780wwww_3_1">NA()</definedName>
    <definedName name="_781wwww_4_1">#N/A</definedName>
    <definedName name="_782wwww_5_1">#N/A</definedName>
    <definedName name="_783wwww_6_1">#N/A</definedName>
    <definedName name="_78S_3_1">NA()</definedName>
    <definedName name="_78t_1_1">#N/A</definedName>
    <definedName name="_79________RATESBUD_1_1">#N/A</definedName>
    <definedName name="_79__123Graph_XCHART_2" localSheetId="5" hidden="1">[33]A!#REF!</definedName>
    <definedName name="_79__123Graph_XCHART_2" hidden="1">[34]A!#REF!</definedName>
    <definedName name="_79t_3_1">NA()</definedName>
    <definedName name="_7curlabour2_4_1">#N/A</definedName>
    <definedName name="_7Operations_5_1">#N/A</definedName>
    <definedName name="_8___________rate_4_1">#N/A</definedName>
    <definedName name="_8__123Graph_ACHART_10" localSheetId="5" hidden="1">[27]TREND!$F$762:$Q$762</definedName>
    <definedName name="_8__123Graph_ACHART_10" localSheetId="0" hidden="1">[28]TREND!$F$762:$Q$762</definedName>
    <definedName name="_8__123Graph_ACHART_10" hidden="1">[29]TREND!$F$762:$Q$762</definedName>
    <definedName name="_8__123Graph_BCHART_3" hidden="1">'[14]Raw Data'!$G$9:$G$26</definedName>
    <definedName name="_8_.__Shares_repurchase_liabil" localSheetId="5">'[38]1Q98'!#REF!</definedName>
    <definedName name="_8_.__Shares_repurchase_liabil" localSheetId="3">'[38]1Q98'!#REF!</definedName>
    <definedName name="_8_.__Shares_repurchase_liabil">'[38]1Q98'!#REF!</definedName>
    <definedName name="_8_._0Shares_repurchase_liabil">'[38]1Q98'!#REF!</definedName>
    <definedName name="_8_3__Increase_in_other_liabilit">[37]NOPAT_VDF!#REF!</definedName>
    <definedName name="_80________RATESBUD_3_1">NA()</definedName>
    <definedName name="_80S_4_1">#N/A</definedName>
    <definedName name="_80t_4_1">#N/A</definedName>
    <definedName name="_81________RATESBUD_4_1">#N/A</definedName>
    <definedName name="_81S_5_1">#N/A</definedName>
    <definedName name="_81t_5_1">#N/A</definedName>
    <definedName name="_82________RATESBUD_5_1">#N/A</definedName>
    <definedName name="_82S_6_1">#N/A</definedName>
    <definedName name="_82t_6_1">#N/A</definedName>
    <definedName name="_83________RATESBUD_6_1">#N/A</definedName>
    <definedName name="_83st2curlabour_1_1">#N/A</definedName>
    <definedName name="_83wwww_1_1">#N/A</definedName>
    <definedName name="_84________RATESLIVE_1_1">#N/A</definedName>
    <definedName name="_84st2curlabour_3_1">NA()</definedName>
    <definedName name="_84wwww_3_1">NA()</definedName>
    <definedName name="_85________RATESLIVE_3_1">NA()</definedName>
    <definedName name="_85wwww_4_1">#N/A</definedName>
    <definedName name="_86________RATESLIVE_4_1">#N/A</definedName>
    <definedName name="_86__123Graph_XCHART_3" localSheetId="5" hidden="1">[33]A!#REF!</definedName>
    <definedName name="_86__123Graph_XCHART_3" hidden="1">[34]A!#REF!</definedName>
    <definedName name="_86st2curlabour_4_1">#N/A</definedName>
    <definedName name="_86wwww_5_1">#N/A</definedName>
    <definedName name="_87________RATESLIVE_5_1">#N/A</definedName>
    <definedName name="_87st2curlabour_5_1">#N/A</definedName>
    <definedName name="_87wwww_6_1">#N/A</definedName>
    <definedName name="_88________RATESLIVE_6_1">#N/A</definedName>
    <definedName name="_88st2curlabour_6_1">#N/A</definedName>
    <definedName name="_89________RATESLIVEP_1_1">#N/A</definedName>
    <definedName name="_89Stage_1_1">#N/A</definedName>
    <definedName name="_8curlabour2_4_1">#N/A</definedName>
    <definedName name="_8curlabour2_5_1">#N/A</definedName>
    <definedName name="_8pfizer_3_1">#N/A</definedName>
    <definedName name="_9___________RATESBUD_4_1">#N/A</definedName>
    <definedName name="_9__123Graph_ACHART_11" localSheetId="5" hidden="1">[27]TREND!$F$563:$Q$563</definedName>
    <definedName name="_9__123Graph_ACHART_11" localSheetId="0" hidden="1">[28]TREND!$F$563:$Q$563</definedName>
    <definedName name="_9__123Graph_ACHART_11" hidden="1">[29]TREND!$F$563:$Q$563</definedName>
    <definedName name="_9__123Graph_BCHART_4" hidden="1">'[14]Raw Data'!$H$9:$H$26</definedName>
    <definedName name="_9_3__Income_before_ta" localSheetId="5">#REF!</definedName>
    <definedName name="_9_3__Income_before_ta" localSheetId="3">#REF!</definedName>
    <definedName name="_9_3__Income_before_ta">#REF!</definedName>
    <definedName name="_9_3__Other_Segment_Reven">[37]NOPAT_VDF!#REF!</definedName>
    <definedName name="_9_3_0Income_before_ta">#REF!</definedName>
    <definedName name="_90________RATESLIVEP_3_1">NA()</definedName>
    <definedName name="_90Stage_5_1">#N/A</definedName>
    <definedName name="_91________RATESLIVEP_4_1">#N/A</definedName>
    <definedName name="_91t_1_1">#N/A</definedName>
    <definedName name="_92________RATESLIVEP_5_1">#N/A</definedName>
    <definedName name="_92t_3_1">NA()</definedName>
    <definedName name="_93________RATESLIVEP_6_1">#N/A</definedName>
    <definedName name="_93__123Graph_XCHART_4" localSheetId="5" hidden="1">[33]A!#REF!</definedName>
    <definedName name="_93__123Graph_XCHART_4" localSheetId="3" hidden="1">[34]A!#REF!</definedName>
    <definedName name="_93__123Graph_XCHART_4" hidden="1">[34]A!#REF!</definedName>
    <definedName name="_94________rt_1_1">#N/A</definedName>
    <definedName name="_94__123Graph_XCHART_5" localSheetId="5" hidden="1">[27]TREND!$F$532:$Q$532</definedName>
    <definedName name="_94__123Graph_XCHART_5" localSheetId="0" hidden="1">[28]TREND!$F$532:$Q$532</definedName>
    <definedName name="_94__123Graph_XCHART_5" hidden="1">[29]TREND!$F$532:$Q$532</definedName>
    <definedName name="_94t_4_1">#N/A</definedName>
    <definedName name="_95________rt_5_1">#N/A</definedName>
    <definedName name="_95__123Graph_XCHART_6" localSheetId="5" hidden="1">[27]TREND!$F$638:$Q$638</definedName>
    <definedName name="_95__123Graph_XCHART_6" localSheetId="0" hidden="1">[28]TREND!$F$638:$Q$638</definedName>
    <definedName name="_95__123Graph_XCHART_6" hidden="1">[29]TREND!$F$638:$Q$638</definedName>
    <definedName name="_95t_5_1">#N/A</definedName>
    <definedName name="_96________S_1_1">#N/A</definedName>
    <definedName name="_96__123Graph_XCHART_7" localSheetId="5" hidden="1">[27]TREND!$F$670:$Q$670</definedName>
    <definedName name="_96__123Graph_XCHART_7" localSheetId="0" hidden="1">[28]TREND!$F$670:$Q$670</definedName>
    <definedName name="_96__123Graph_XCHART_7" hidden="1">[29]TREND!$F$670:$Q$670</definedName>
    <definedName name="_96t_6_1">#N/A</definedName>
    <definedName name="_97________S_3_1">NA()</definedName>
    <definedName name="_97__123Graph_XCHART_8" localSheetId="5" hidden="1">[27]TREND!$F$700:$Q$700</definedName>
    <definedName name="_97__123Graph_XCHART_8" localSheetId="0" hidden="1">[28]TREND!$F$700:$Q$700</definedName>
    <definedName name="_97__123Graph_XCHART_8" hidden="1">[29]TREND!$F$700:$Q$700</definedName>
    <definedName name="_97wwww_1_1">#N/A</definedName>
    <definedName name="_98________S_4_1">#N/A</definedName>
    <definedName name="_98__123Graph_XCHART_9" localSheetId="5" hidden="1">[27]TREND!$F$730:$Q$730</definedName>
    <definedName name="_98__123Graph_XCHART_9" localSheetId="0" hidden="1">[28]TREND!$F$730:$Q$730</definedName>
    <definedName name="_98__123Graph_XCHART_9" hidden="1">[29]TREND!$F$730:$Q$730</definedName>
    <definedName name="_98wwww_3_1">NA()</definedName>
    <definedName name="_99________S_5_1">#N/A</definedName>
    <definedName name="_9curlabour2_5_1">#N/A</definedName>
    <definedName name="_9curlabour2_6_1">#N/A</definedName>
    <definedName name="_9Print_Area_MI_3_1">#N/A</definedName>
    <definedName name="_ab">#REF!</definedName>
    <definedName name="_ab_7">#REF!</definedName>
    <definedName name="_abc1" localSheetId="5" hidden="1">{"'W.W. Summary'!$A$1:$K$37"}</definedName>
    <definedName name="_abc1" localSheetId="0" hidden="1">{"'W.W. Summary'!$A$1:$K$37"}</definedName>
    <definedName name="_abc1" localSheetId="3" hidden="1">{"'W.W. Summary'!$A$1:$K$37"}</definedName>
    <definedName name="_abc1" hidden="1">{"'W.W. Summary'!$A$1:$K$37"}</definedName>
    <definedName name="_abc5" localSheetId="5" hidden="1">{"'W.W. Summary'!$A$1:$K$37"}</definedName>
    <definedName name="_abc5" localSheetId="0" hidden="1">{"'W.W. Summary'!$A$1:$K$37"}</definedName>
    <definedName name="_abc5" localSheetId="3" hidden="1">{"'W.W. Summary'!$A$1:$K$37"}</definedName>
    <definedName name="_abc5" hidden="1">{"'W.W. Summary'!$A$1:$K$37"}</definedName>
    <definedName name="_afd4">#REF!</definedName>
    <definedName name="_ANN7">#REF!</definedName>
    <definedName name="_Apr06">'[6]2006-04'!$B$13:$AB$101</definedName>
    <definedName name="_apr07">'[11]2007-04'!$B$13:$AB$124</definedName>
    <definedName name="_apr09">'[21]2009-04'!$B$10:$Q$136</definedName>
    <definedName name="_aug06">'[6]2006-08'!$B$13:$AB$115</definedName>
    <definedName name="_Aug07">'[11]2007-08'!$B$13:$AB$131</definedName>
    <definedName name="_Aug08">'[12]2008-08'!$B$10:$Q$133</definedName>
    <definedName name="_Aug09">'[21]2009-08'!$B$10:$Q$138</definedName>
    <definedName name="_BPA1" localSheetId="5">#REF!</definedName>
    <definedName name="_BPA1" localSheetId="3">#REF!</definedName>
    <definedName name="_BPA1">#REF!</definedName>
    <definedName name="_BPA10" localSheetId="3">#REF!</definedName>
    <definedName name="_BPA10">#REF!</definedName>
    <definedName name="_BPA2" localSheetId="3">#REF!</definedName>
    <definedName name="_BPA2">#REF!</definedName>
    <definedName name="_BPA3">[13]Lead!$A$2:$IV$4</definedName>
    <definedName name="_BPA4" localSheetId="5">#REF!</definedName>
    <definedName name="_BPA4" localSheetId="3">#REF!</definedName>
    <definedName name="_BPA4">#REF!</definedName>
    <definedName name="_BPA5" localSheetId="3">#REF!</definedName>
    <definedName name="_BPA5">#REF!</definedName>
    <definedName name="_BPA6" localSheetId="3">#REF!</definedName>
    <definedName name="_BPA6">#REF!</definedName>
    <definedName name="_BPA7">#REF!</definedName>
    <definedName name="_BPA8">#REF!</definedName>
    <definedName name="_BPA9">#REF!</definedName>
    <definedName name="_BQ4.1" hidden="1">#REF!</definedName>
    <definedName name="_BS1">#REF!</definedName>
    <definedName name="_BS2">#REF!</definedName>
    <definedName name="_BS3">#REF!</definedName>
    <definedName name="_ccVersion">1.75</definedName>
    <definedName name="_CD201..D205__">[5]BRIT!$IQ$8158</definedName>
    <definedName name="_Closing_Balance_for_Branch" localSheetId="5" hidden="1">[42]pcQueryData!$A$3</definedName>
    <definedName name="_Closing_Balance_for_Branch" hidden="1">[43]pcQueryData!$A$3</definedName>
    <definedName name="_DAT1" localSheetId="5">#REF!</definedName>
    <definedName name="_DAT1" localSheetId="0">#REF!</definedName>
    <definedName name="_DAT1">#REF!</definedName>
    <definedName name="_DAT10" localSheetId="0">#REF!</definedName>
    <definedName name="_DAT10">#REF!</definedName>
    <definedName name="_DAT11" localSheetId="0">#REF!</definedName>
    <definedName name="_DAT11">#REF!</definedName>
    <definedName name="_DAT12">#REF!</definedName>
    <definedName name="_DAT13">#REF!</definedName>
    <definedName name="_DAT14">'[44]1010'!#REF!</definedName>
    <definedName name="_DAT15">'[44]1010'!#REF!</definedName>
    <definedName name="_DAT16">'[44]1010'!#REF!</definedName>
    <definedName name="_DAT17">'[44]1010'!#REF!</definedName>
    <definedName name="_DAT18">'[44]1010'!#REF!</definedName>
    <definedName name="_DAT19" localSheetId="5">#REF!</definedName>
    <definedName name="_DAT19" localSheetId="0">#REF!</definedName>
    <definedName name="_DAT19">#REF!</definedName>
    <definedName name="_DAT2" localSheetId="0">#REF!</definedName>
    <definedName name="_DAT2">#REF!</definedName>
    <definedName name="_DAT20" localSheetId="0">#REF!</definedName>
    <definedName name="_DAT20">#REF!</definedName>
    <definedName name="_DAT3">#REF!</definedName>
    <definedName name="_DAT4">#REF!</definedName>
    <definedName name="_DAT5">#REF!</definedName>
    <definedName name="_DAT6">#REF!</definedName>
    <definedName name="_DAT7">#REF!</definedName>
    <definedName name="_DAT8">#REF!</definedName>
    <definedName name="_DAT9">#REF!</definedName>
    <definedName name="_dec06">'[7]2006-12'!$B$13:$AB$120</definedName>
    <definedName name="_Dec07">'[11]2007-12'!$B$10:$Q$130</definedName>
    <definedName name="_Dec08">'[12]2008-12'!$B$10:$Q$134</definedName>
    <definedName name="_dec09">'[21]2009-12'!$B$10:$R$139</definedName>
    <definedName name="_Dist_Bin" localSheetId="5" hidden="1">#REF!</definedName>
    <definedName name="_Dist_Bin" localSheetId="3" hidden="1">#REF!</definedName>
    <definedName name="_Dist_Bin" hidden="1">#REF!</definedName>
    <definedName name="_Dist_Values" localSheetId="3" hidden="1">#REF!</definedName>
    <definedName name="_Dist_Values" hidden="1">#REF!</definedName>
    <definedName name="_DOWN_">[5]BRIT!$IQ$8158</definedName>
    <definedName name="_EDIT__HOME__DE">[5]BRIT!$IQ$8158</definedName>
    <definedName name="_EPS95">[45]Sheet1!$AW$22</definedName>
    <definedName name="_EPS96">[45]Sheet1!$BI$22</definedName>
    <definedName name="_EPS97">[45]Sheet1!$BU$22</definedName>
    <definedName name="_EPS99">'[46]Income Statement'!$K$32</definedName>
    <definedName name="_feb07">'[7]2007-02'!$B$13:$AB$122</definedName>
    <definedName name="_feb08">'[11]2008-02'!$B$10:$Q$131</definedName>
    <definedName name="_feb09">'[12]2009-02'!$B$10:$Q$135</definedName>
    <definedName name="_feb10">'[21]2010-02'!$B$10:$R$139</definedName>
    <definedName name="_Fill" localSheetId="5" hidden="1">'[47]SCH 10'!#REF!</definedName>
    <definedName name="_Fill" localSheetId="3" hidden="1">'[47]SCH 10'!#REF!</definedName>
    <definedName name="_Fill" hidden="1">'[47]SCH 10'!#REF!</definedName>
    <definedName name="_Fill1" localSheetId="5" hidden="1">#REF!</definedName>
    <definedName name="_Fill1" localSheetId="0" hidden="1">#REF!</definedName>
    <definedName name="_Fill1" hidden="1">#REF!</definedName>
    <definedName name="_xlnm._FilterDatabase" localSheetId="0" hidden="1">#REF!</definedName>
    <definedName name="_xlnm._FilterDatabase" localSheetId="3" hidden="1">#REF!</definedName>
    <definedName name="_xlnm._FilterDatabase" hidden="1">#REF!</definedName>
    <definedName name="_fix1">[48]fixd1!$A$1:$P$28</definedName>
    <definedName name="_fix2">[48]fixd2!$A$1:$P$34</definedName>
    <definedName name="_fsu96">'[45]IEA_02-99'!#REF!</definedName>
    <definedName name="_fsu97">'[45]IEA_02-99'!#REF!</definedName>
    <definedName name="_fsu98">'[45]IEA_02-99'!#REF!</definedName>
    <definedName name="_fsu99">'[45]IEA_02-99'!#REF!</definedName>
    <definedName name="_g1" localSheetId="5" hidden="1">{"'August 2000'!$A$1:$J$101"}</definedName>
    <definedName name="_g1" localSheetId="0" hidden="1">{"'August 2000'!$A$1:$J$101"}</definedName>
    <definedName name="_g1" localSheetId="3" hidden="1">{"'August 2000'!$A$1:$J$101"}</definedName>
    <definedName name="_g1" hidden="1">{"'August 2000'!$A$1:$J$101"}</definedName>
    <definedName name="_iea1">'[45]Adjusted data'!$B$4:$AJ$24</definedName>
    <definedName name="_iea2">'[45]Adjusted data'!$B$25:$AJ$61</definedName>
    <definedName name="_int93">'[45]model by field'!#REF!</definedName>
    <definedName name="_int94">'[45]model by field'!#REF!</definedName>
    <definedName name="_Jan05" hidden="1">#N/A</definedName>
    <definedName name="_Jan06" hidden="1">#N/A</definedName>
    <definedName name="_jan07">'[8]2007-01'!$B$13:$AB$121</definedName>
    <definedName name="_jan08">'[11]2008-01'!$B$8:$Q$131</definedName>
    <definedName name="_jan09">'[12]2009-01'!$B$10:$Q$135</definedName>
    <definedName name="_Jet1">[45]JetFuel!$A$4:$Q$67</definedName>
    <definedName name="_Jet2">[45]JetFuel!$A$134:$Q$197</definedName>
    <definedName name="_Jet3">[45]JetFuel!$A$199:$Q$262</definedName>
    <definedName name="_jkj" localSheetId="5" hidden="1">#REF!</definedName>
    <definedName name="_jkj" localSheetId="0" hidden="1">#REF!</definedName>
    <definedName name="_jkj" localSheetId="3" hidden="1">#REF!</definedName>
    <definedName name="_jkj" hidden="1">#REF!</definedName>
    <definedName name="_jul09">'[21]2009-07'!$B$10:$Q$137</definedName>
    <definedName name="_jUL2005" localSheetId="5" hidden="1">{#N/A,#N/A,FALSE,"Aging Summary";#N/A,#N/A,FALSE,"Ratio Analysis";#N/A,#N/A,FALSE,"Test 120 Day Accts";#N/A,#N/A,FALSE,"Tickmarks"}</definedName>
    <definedName name="_jUL2005" localSheetId="0" hidden="1">{#N/A,#N/A,FALSE,"Aging Summary";#N/A,#N/A,FALSE,"Ratio Analysis";#N/A,#N/A,FALSE,"Test 120 Day Accts";#N/A,#N/A,FALSE,"Tickmarks"}</definedName>
    <definedName name="_jUL2005" localSheetId="3" hidden="1">{#N/A,#N/A,FALSE,"Aging Summary";#N/A,#N/A,FALSE,"Ratio Analysis";#N/A,#N/A,FALSE,"Test 120 Day Accts";#N/A,#N/A,FALSE,"Tickmarks"}</definedName>
    <definedName name="_jUL2005" hidden="1">{#N/A,#N/A,FALSE,"Aging Summary";#N/A,#N/A,FALSE,"Ratio Analysis";#N/A,#N/A,FALSE,"Test 120 Day Accts";#N/A,#N/A,FALSE,"Tickmarks"}</definedName>
    <definedName name="_jun06">'[6]2006-06'!$B$13:$AB$114</definedName>
    <definedName name="_Key1" localSheetId="5" hidden="1">#REF!</definedName>
    <definedName name="_Key1" localSheetId="3" hidden="1">#REF!</definedName>
    <definedName name="_Key1" hidden="1">#REF!</definedName>
    <definedName name="_Key2" localSheetId="5" hidden="1">'[49]Loans &amp; aDVANCES'!#REF!</definedName>
    <definedName name="_Key2" localSheetId="3" hidden="1">'[49]Loans &amp; aDVANCES'!#REF!</definedName>
    <definedName name="_Key2" hidden="1">'[49]Loans &amp; aDVANCES'!#REF!</definedName>
    <definedName name="_KEY3" hidden="1">#REF!</definedName>
    <definedName name="_Mar08">'[11]2008-03'!$B$10:$Q$131</definedName>
    <definedName name="_mar09">'[12]2009-03'!$B$10:$Q$135</definedName>
    <definedName name="_mar10">'[21]2010-03'!$B$10:$R$140</definedName>
    <definedName name="_MatInverse_In" hidden="1">#N/A</definedName>
    <definedName name="_MatInverse_Out" hidden="1">[50]finstats!#REF!</definedName>
    <definedName name="_may06">'[6]2006-05'!$B$13:$AB$107</definedName>
    <definedName name="_may07">'[11]2007-05'!$B$13:$AB$131</definedName>
    <definedName name="_May08">'[51]2008-05'!$B$10:$Q$132</definedName>
    <definedName name="_may09">'[21]2009-05'!$B$10:$Q$136</definedName>
    <definedName name="_MC1" localSheetId="5"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MC1" localSheetId="0"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MC1" localSheetId="3"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MC1"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new10">'[45]Block A'!$A$1:$AA$29</definedName>
    <definedName name="_new2">'[45]Block A'!$W$1:$AA$29</definedName>
    <definedName name="_new4">'[45]Block A'!$A$4:$Z$29</definedName>
    <definedName name="_new6">'[45]Block A'!$A$4:$Z$29</definedName>
    <definedName name="_new8">'[45]Block A'!$A$1:$W$29</definedName>
    <definedName name="_new9">'[45]Block A'!$AA$1:$AA$29</definedName>
    <definedName name="_ngl94">'[45]model by field'!#REF!</definedName>
    <definedName name="_NIM98" localSheetId="5">#REF!</definedName>
    <definedName name="_NIM98" localSheetId="0">#REF!</definedName>
    <definedName name="_NIM98" localSheetId="3">#REF!</definedName>
    <definedName name="_NIM98">#REF!</definedName>
    <definedName name="_NIM99" localSheetId="0">#REF!</definedName>
    <definedName name="_NIM99">#REF!</definedName>
    <definedName name="_nov06">'[6]2006-11'!$B$13:$AB$120</definedName>
    <definedName name="_nov07">'[11]2007-11'!$B$10:$Q$131</definedName>
    <definedName name="_Nov08">'[12]2008-11'!$B$10:$Q$134</definedName>
    <definedName name="_nov09">'[21]2009-11'!$B$10:$R$139</definedName>
    <definedName name="_NSO2" localSheetId="5" hidden="1">{"'Sheet1'!$L$16"}</definedName>
    <definedName name="_NSO2" localSheetId="0" hidden="1">{"'Sheet1'!$L$16"}</definedName>
    <definedName name="_NSO2" localSheetId="3" hidden="1">{"'Sheet1'!$L$16"}</definedName>
    <definedName name="_NSO2" hidden="1">{"'Sheet1'!$L$16"}</definedName>
    <definedName name="_O1"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_O1"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_O1"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_O1" hidden="1">{#N/A,#N/A,TRUE,"CONTENTS";#N/A,#N/A,TRUE,"M2";#N/A,#N/A,TRUE,"M2a";#N/A,#N/A,TRUE,"M2b";#N/A,#N/A,TRUE,"M3";#N/A,#N/A,TRUE,"M3a";#N/A,#N/A,TRUE,"M4-H";#N/A,#N/A,TRUE,"M4-P";#N/A,#N/A,TRUE,"M4a";#N/A,#N/A,TRUE,"M4b";#N/A,#N/A,TRUE,"M4c";#N/A,#N/A,TRUE,"M5";#N/A,#N/A,TRUE,"M6";#N/A,#N/A,TRUE,"M7";#N/A,#N/A,TRUE,"M8";#N/A,#N/A,TRUE,"M9";#N/A,#N/A,TRUE,"M10";#N/A,#N/A,TRUE,"M11";#N/A,#N/A,TRUE,"M13";#N/A,#N/A,TRUE,"M14";#N/A,#N/A,TRUE,"M15";#N/A,#N/A,TRUE,"K1"}</definedName>
    <definedName name="_oct06">'[6]2006-10'!$B$13:$AB$120</definedName>
    <definedName name="_oct07">'[11]2007-10'!$B$10:$Q$133</definedName>
    <definedName name="_oct08">'[12]2008-10'!$B$10:$Q$133</definedName>
    <definedName name="_Oct09">'[21]2009-10'!$B$10:$Q$139</definedName>
    <definedName name="_Order1" hidden="1">255</definedName>
    <definedName name="_Order1_1" hidden="1">255</definedName>
    <definedName name="_Order2" hidden="1">255</definedName>
    <definedName name="_OS1" localSheetId="5"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OS1" localSheetId="0"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OS1" localSheetId="3"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OS1"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_Parse_In" localSheetId="5" hidden="1">[52]wsts1292!$A$1:$A$2000</definedName>
    <definedName name="_Parse_In" hidden="1">[52]wsts1292!$A$1:$A$2000</definedName>
    <definedName name="_Parse_Out" localSheetId="5" hidden="1">[52]wsts1292!$A$1</definedName>
    <definedName name="_Parse_Out" hidden="1">[52]wsts1292!$A$1</definedName>
    <definedName name="_pcSlicerSheet_Slicer1" localSheetId="5" hidden="1">#REF!</definedName>
    <definedName name="_pcSlicerSheet_Slicer1" localSheetId="0" hidden="1">#REF!</definedName>
    <definedName name="_pcSlicerSheet_Slicer1" localSheetId="3" hidden="1">#REF!</definedName>
    <definedName name="_pcSlicerSheet_Slicer1" hidden="1">#REF!</definedName>
    <definedName name="_pcSlicerSheet1_Slicer1" localSheetId="5" hidden="1">[20]_pcSlicerSheet1!$A$2</definedName>
    <definedName name="_pcSlicerSheet1_Slicer2" localSheetId="5" hidden="1">#REF!</definedName>
    <definedName name="_pcSlicerSheet1_Slicer2" localSheetId="0" hidden="1">#REF!</definedName>
    <definedName name="_pcSlicerSheet1_Slicer2" localSheetId="3" hidden="1">#REF!</definedName>
    <definedName name="_pcSlicerSheet1_Slicer2" hidden="1">#REF!</definedName>
    <definedName name="_PG1">[5]BRIT!$IQ$8158</definedName>
    <definedName name="_PG10" localSheetId="5">#REF!</definedName>
    <definedName name="_PG10">#REF!</definedName>
    <definedName name="_PG11">'[1]#REF'!$B$1:$G$45</definedName>
    <definedName name="_PG13" localSheetId="5">'[23]Strt Archi'!#REF!</definedName>
    <definedName name="_PG13">'[23]Strt Archi'!#REF!</definedName>
    <definedName name="_PG3" localSheetId="5">#REF!</definedName>
    <definedName name="_PG3" localSheetId="3">#REF!</definedName>
    <definedName name="_PG3">#REF!</definedName>
    <definedName name="_PG4" localSheetId="3">#REF!</definedName>
    <definedName name="_PG4">#REF!</definedName>
    <definedName name="_PG6" localSheetId="3">#REF!</definedName>
    <definedName name="_PG6">#REF!</definedName>
    <definedName name="_PG8">#REF!</definedName>
    <definedName name="_PL1">#REF!</definedName>
    <definedName name="_PL2">#REF!</definedName>
    <definedName name="_pr1">#REF!</definedName>
    <definedName name="_pr10">#REF!</definedName>
    <definedName name="_pur2">#REF!</definedName>
    <definedName name="_q4" localSheetId="5" hidden="1">{"valn",#N/A,FALSE,"COVER SHEET";"Interims",#N/A,FALSE,"News_Notes_Interims";"notesNews",#N/A,FALSE,"News_Notes_Interims"}</definedName>
    <definedName name="_q4" localSheetId="0" hidden="1">{"valn",#N/A,FALSE,"COVER SHEET";"Interims",#N/A,FALSE,"News_Notes_Interims";"notesNews",#N/A,FALSE,"News_Notes_Interims"}</definedName>
    <definedName name="_q4" localSheetId="3" hidden="1">{"valn",#N/A,FALSE,"COVER SHEET";"Interims",#N/A,FALSE,"News_Notes_Interims";"notesNews",#N/A,FALSE,"News_Notes_Interims"}</definedName>
    <definedName name="_q4" hidden="1">{"valn",#N/A,FALSE,"COVER SHEET";"Interims",#N/A,FALSE,"News_Notes_Interims";"notesNews",#N/A,FALSE,"News_Notes_Interims"}</definedName>
    <definedName name="_Regression_Int" hidden="1">1</definedName>
    <definedName name="_Regression_Out" hidden="1">#REF!</definedName>
    <definedName name="_rev99">'[53]Income Statement'!$AY$17</definedName>
    <definedName name="_RT1">[5]BRIT!$IQ$8158</definedName>
    <definedName name="_RT2">[5]BRIT!$IQ$8158</definedName>
    <definedName name="_RT3">[5]BRIT!$IQ$8158</definedName>
    <definedName name="_RV__">[5]BRIT!$IQ$8158</definedName>
    <definedName name="_s3" localSheetId="5" hidden="1">{#N/A,#N/A,TRUE,"CONTENTS";#N/A,#N/A,TRUE,"M2";#N/A,#N/A,TRUE,"M2a";#N/A,#N/A,TRUE,"M2b";#N/A,#N/A,TRUE,"M3";#N/A,#N/A,TRUE,"M3a";#N/A,#N/A,TRUE,"M4-P";#N/A,#N/A,TRUE,"M5";#N/A,#N/A,TRUE,"M6";#N/A,#N/A,TRUE,"M7";#N/A,#N/A,TRUE,"M8";#N/A,#N/A,TRUE,"M9";#N/A,#N/A,TRUE,"M10";#N/A,#N/A,TRUE,"M11";#N/A,#N/A,TRUE,"M13";#N/A,#N/A,TRUE,"M14";#N/A,#N/A,TRUE,"M15";#N/A,#N/A,TRUE,"K1"}</definedName>
    <definedName name="_s3" localSheetId="0" hidden="1">{#N/A,#N/A,TRUE,"CONTENTS";#N/A,#N/A,TRUE,"M2";#N/A,#N/A,TRUE,"M2a";#N/A,#N/A,TRUE,"M2b";#N/A,#N/A,TRUE,"M3";#N/A,#N/A,TRUE,"M3a";#N/A,#N/A,TRUE,"M4-P";#N/A,#N/A,TRUE,"M5";#N/A,#N/A,TRUE,"M6";#N/A,#N/A,TRUE,"M7";#N/A,#N/A,TRUE,"M8";#N/A,#N/A,TRUE,"M9";#N/A,#N/A,TRUE,"M10";#N/A,#N/A,TRUE,"M11";#N/A,#N/A,TRUE,"M13";#N/A,#N/A,TRUE,"M14";#N/A,#N/A,TRUE,"M15";#N/A,#N/A,TRUE,"K1"}</definedName>
    <definedName name="_s3" localSheetId="3" hidden="1">{#N/A,#N/A,TRUE,"CONTENTS";#N/A,#N/A,TRUE,"M2";#N/A,#N/A,TRUE,"M2a";#N/A,#N/A,TRUE,"M2b";#N/A,#N/A,TRUE,"M3";#N/A,#N/A,TRUE,"M3a";#N/A,#N/A,TRUE,"M4-P";#N/A,#N/A,TRUE,"M5";#N/A,#N/A,TRUE,"M6";#N/A,#N/A,TRUE,"M7";#N/A,#N/A,TRUE,"M8";#N/A,#N/A,TRUE,"M9";#N/A,#N/A,TRUE,"M10";#N/A,#N/A,TRUE,"M11";#N/A,#N/A,TRUE,"M13";#N/A,#N/A,TRUE,"M14";#N/A,#N/A,TRUE,"M15";#N/A,#N/A,TRUE,"K1"}</definedName>
    <definedName name="_s3" hidden="1">{#N/A,#N/A,TRUE,"CONTENTS";#N/A,#N/A,TRUE,"M2";#N/A,#N/A,TRUE,"M2a";#N/A,#N/A,TRUE,"M2b";#N/A,#N/A,TRUE,"M3";#N/A,#N/A,TRUE,"M3a";#N/A,#N/A,TRUE,"M4-P";#N/A,#N/A,TRUE,"M5";#N/A,#N/A,TRUE,"M6";#N/A,#N/A,TRUE,"M7";#N/A,#N/A,TRUE,"M8";#N/A,#N/A,TRUE,"M9";#N/A,#N/A,TRUE,"M10";#N/A,#N/A,TRUE,"M11";#N/A,#N/A,TRUE,"M13";#N/A,#N/A,TRUE,"M14";#N/A,#N/A,TRUE,"M15";#N/A,#N/A,TRUE,"K1"}</definedName>
    <definedName name="_sch1">#REF!</definedName>
    <definedName name="_sch2">#REF!</definedName>
    <definedName name="_sch3">#REF!</definedName>
    <definedName name="_sch4">#REF!</definedName>
    <definedName name="_set1">#REF!</definedName>
    <definedName name="_SET2">#REF!</definedName>
    <definedName name="_sh1">#REF!</definedName>
    <definedName name="_sh2">#REF!</definedName>
    <definedName name="_sh3">#REF!</definedName>
    <definedName name="_sh4">#REF!</definedName>
    <definedName name="_Sort" hidden="1">#REF!</definedName>
    <definedName name="_ste2">#REF!</definedName>
    <definedName name="_Table1_In1" hidden="1">#REF!</definedName>
    <definedName name="_Table1_Out" hidden="1">#REF!</definedName>
    <definedName name="_Table2_In1" localSheetId="5" hidden="1">[54]CEP99!#REF!</definedName>
    <definedName name="_Table2_In1" hidden="1">[54]CEP99!#REF!</definedName>
    <definedName name="_Table2_In2" localSheetId="5" hidden="1">[54]CEP99!#REF!</definedName>
    <definedName name="_Table2_In2" hidden="1">[54]CEP99!#REF!</definedName>
    <definedName name="_Table2_Out" localSheetId="5" hidden="1">[54]CEP99!#REF!</definedName>
    <definedName name="_Table2_Out" hidden="1">[54]CEP99!#REF!</definedName>
    <definedName name="_tax1" localSheetId="5">#REF!</definedName>
    <definedName name="_tax1" localSheetId="0">#REF!</definedName>
    <definedName name="_tax1" localSheetId="3">#REF!</definedName>
    <definedName name="_tax1">#REF!</definedName>
    <definedName name="_tax2" localSheetId="0">#REF!</definedName>
    <definedName name="_tax2">#REF!</definedName>
    <definedName name="_tax3" localSheetId="0">#REF!</definedName>
    <definedName name="_tax3">#REF!</definedName>
    <definedName name="_tax4">#REF!</definedName>
    <definedName name="_tax97">'[55]Kühne&amp;Nagel'!$H$90</definedName>
    <definedName name="_tax98">'[55]Kühne&amp;Nagel'!$I$90</definedName>
    <definedName name="_usw2" localSheetId="5">#REF!</definedName>
    <definedName name="_usw2" localSheetId="0">#REF!</definedName>
    <definedName name="_usw2" localSheetId="3">#REF!</definedName>
    <definedName name="_usw2">#REF!</definedName>
    <definedName name="_wil" localSheetId="5" hidden="1">'[56]#REF'!$A$10:$A$57</definedName>
    <definedName name="_wil" hidden="1">'[57]#REF'!$A$10:$A$57</definedName>
    <definedName name="_X" localSheetId="5">#REF!</definedName>
    <definedName name="_X" localSheetId="0">#REF!</definedName>
    <definedName name="_X" localSheetId="3">#REF!</definedName>
    <definedName name="_X">#REF!</definedName>
    <definedName name="_X_7" localSheetId="0">#REF!</definedName>
    <definedName name="_X_7">#REF!</definedName>
    <definedName name="_xlchart.v1.0" hidden="1">'Cash Flow Chart'!$A$33:$A$44</definedName>
    <definedName name="_xlchart.v1.1" hidden="1">'Cash Flow Chart'!$R$33:$R$44</definedName>
    <definedName name="_xlchart.v1.10" hidden="1">'Cash Flow Chart'!$A$33:$A$44</definedName>
    <definedName name="_xlchart.v1.11" hidden="1">'Cash Flow Chart'!$T$33:$T$44</definedName>
    <definedName name="_xlchart.v1.2" hidden="1">'Cash Flow Chart'!$A$33:$A$44</definedName>
    <definedName name="_xlchart.v1.3" hidden="1">'Cash Flow Chart'!$S$33:$S$44</definedName>
    <definedName name="_xlchart.v1.4" hidden="1">'Cash Flow Chart'!$A$33:$A$44</definedName>
    <definedName name="_xlchart.v1.5" hidden="1">'Cash Flow Chart'!$T$33:$T$44</definedName>
    <definedName name="_xlchart.v1.6" hidden="1">'Cash Flow Chart'!$A$33:$A$44</definedName>
    <definedName name="_xlchart.v1.7" hidden="1">'Cash Flow Chart'!$S$33:$S$44</definedName>
    <definedName name="_xlchart.v1.8" hidden="1">'Cash Flow Chart'!$A$33:$A$44</definedName>
    <definedName name="_xlchart.v1.9" hidden="1">'Cash Flow Chart'!$R$33:$R$44</definedName>
    <definedName name="\0">'[1]#REF'!$G$9:$G$13</definedName>
    <definedName name="\A" localSheetId="0">#REF!</definedName>
    <definedName name="\A" localSheetId="3">#REF!</definedName>
    <definedName name="\A">#REF!</definedName>
    <definedName name="\ab" localSheetId="5">[2]BOARDORA2001!#REF!</definedName>
    <definedName name="\ab" localSheetId="0">[2]BOARDORA2001!#REF!</definedName>
    <definedName name="\ab" localSheetId="3">[2]BOARDORA2001!#REF!</definedName>
    <definedName name="\ab">[2]BOARDORA2001!#REF!</definedName>
    <definedName name="\b" localSheetId="0">[3]model!#REF!</definedName>
    <definedName name="\b" localSheetId="3">[3]model!#REF!</definedName>
    <definedName name="\b">[3]model!#REF!</definedName>
    <definedName name="\c" localSheetId="0">[3]model!#REF!</definedName>
    <definedName name="\c">[3]model!#REF!</definedName>
    <definedName name="\d">'[4]teo model'!#REF!</definedName>
    <definedName name="\e">[5]BRIT!$IQ$8158</definedName>
    <definedName name="\f">[5]BRIT!$IT$8158</definedName>
    <definedName name="\FactSet_Code" localSheetId="5">#REF!</definedName>
    <definedName name="\FactSet_Code">#REF!</definedName>
    <definedName name="\g">[5]BRIT!$IQ$8158</definedName>
    <definedName name="\h">[5]BRIT!$IT$8158</definedName>
    <definedName name="\i">[5]BRIT!$IQ$8158</definedName>
    <definedName name="\j">[5]BRIT!$IQ$8158</definedName>
    <definedName name="\l">[5]BRIT!$IQ$8158</definedName>
    <definedName name="\m">'[4]teo model'!#REF!</definedName>
    <definedName name="\o">[5]BRIT!$IQ$8158</definedName>
    <definedName name="\p">[5]BRIT!$IQ$8158</definedName>
    <definedName name="\q">[5]BRIT!$IQ$8158</definedName>
    <definedName name="\r">[5]BRIT!$IQ$8158</definedName>
    <definedName name="\s">[5]BRIT!$IT$8158</definedName>
    <definedName name="\t">[5]BRIT!$IQ$8158</definedName>
    <definedName name="\U" localSheetId="5">#REF!</definedName>
    <definedName name="\U">#REF!</definedName>
    <definedName name="\v">[5]BRIT!$IQ$8158</definedName>
    <definedName name="\w">[5]BRIT!$IQ$8158</definedName>
    <definedName name="\x">[5]BRIT!$IQ$8158</definedName>
    <definedName name="\y">[5]BRIT!$IQ$8158</definedName>
    <definedName name="\z">[5]BRIT!$IQ$8158</definedName>
    <definedName name="a" localSheetId="5" hidden="1">{#N/A,#N/A,FALSE,"One Pager";#N/A,#N/A,FALSE,"Technical"}</definedName>
    <definedName name="a" localSheetId="0" hidden="1">{#N/A,#N/A,FALSE,"One Pager";#N/A,#N/A,FALSE,"Technical"}</definedName>
    <definedName name="a" localSheetId="3" hidden="1">{#N/A,#N/A,FALSE,"One Pager";#N/A,#N/A,FALSE,"Technical"}</definedName>
    <definedName name="a" hidden="1">{#N/A,#N/A,FALSE,"One Pager";#N/A,#N/A,FALSE,"Technical"}</definedName>
    <definedName name="a_3">#REF!</definedName>
    <definedName name="aa" localSheetId="5" hidden="1">{#N/A,#N/A,FALSE,"Balance Sheets";#N/A,#N/A,FALSE,"96 Conservative";#N/A,#N/A,FALSE,"96 Possible"}</definedName>
    <definedName name="aa" localSheetId="0" hidden="1">{#N/A,#N/A,FALSE,"Balance Sheets";#N/A,#N/A,FALSE,"96 Conservative";#N/A,#N/A,FALSE,"96 Possible"}</definedName>
    <definedName name="aa" localSheetId="3" hidden="1">{#N/A,#N/A,FALSE,"Balance Sheets";#N/A,#N/A,FALSE,"96 Conservative";#N/A,#N/A,FALSE,"96 Possible"}</definedName>
    <definedName name="aa" hidden="1">{#N/A,#N/A,FALSE,"Balance Sheets";#N/A,#N/A,FALSE,"96 Conservative";#N/A,#N/A,FALSE,"96 Possible"}</definedName>
    <definedName name="AA.Report.Files" hidden="1">#REF!</definedName>
    <definedName name="AA.Reports.Available" hidden="1">#REF!</definedName>
    <definedName name="aaa" localSheetId="5" hidden="1">{#N/A,#N/A,FALSE,"Balance Sheets";#N/A,#N/A,FALSE,"96 Conservative";#N/A,#N/A,FALSE,"96 Possible"}</definedName>
    <definedName name="aaa" localSheetId="0" hidden="1">{#N/A,#N/A,FALSE,"Balance Sheets";#N/A,#N/A,FALSE,"96 Conservative";#N/A,#N/A,FALSE,"96 Possible"}</definedName>
    <definedName name="aaa" localSheetId="3" hidden="1">{#N/A,#N/A,FALSE,"Balance Sheets";#N/A,#N/A,FALSE,"96 Conservative";#N/A,#N/A,FALSE,"96 Possible"}</definedName>
    <definedName name="aaa" hidden="1">{#N/A,#N/A,FALSE,"Balance Sheets";#N/A,#N/A,FALSE,"96 Conservative";#N/A,#N/A,FALSE,"96 Possible"}</definedName>
    <definedName name="AAA_DOCTOPS" hidden="1">"AAA_SET"</definedName>
    <definedName name="AAA_duser" hidden="1">"OFF"</definedName>
    <definedName name="AAAA"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AAAA"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AAAA"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AAAA" hidden="1">{#N/A,#N/A,TRUE,"CONTENTS";#N/A,#N/A,TRUE,"M2";#N/A,#N/A,TRUE,"M2a";#N/A,#N/A,TRUE,"M2b";#N/A,#N/A,TRUE,"M3";#N/A,#N/A,TRUE,"M3a";#N/A,#N/A,TRUE,"M4-H";#N/A,#N/A,TRUE,"M4-P";#N/A,#N/A,TRUE,"M4a";#N/A,#N/A,TRUE,"M4b";#N/A,#N/A,TRUE,"M4c";#N/A,#N/A,TRUE,"M5";#N/A,#N/A,TRUE,"M6";#N/A,#N/A,TRUE,"M7";#N/A,#N/A,TRUE,"M8";#N/A,#N/A,TRUE,"M9";#N/A,#N/A,TRUE,"M10";#N/A,#N/A,TRUE,"M11";#N/A,#N/A,TRUE,"M13";#N/A,#N/A,TRUE,"M14";#N/A,#N/A,TRUE,"M15";#N/A,#N/A,TRUE,"K1"}</definedName>
    <definedName name="AAAAA"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AAAAA"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AAAAA"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AAAAA" hidden="1">{#N/A,#N/A,TRUE,"CONTENTS";#N/A,#N/A,TRUE,"M2";#N/A,#N/A,TRUE,"M2a";#N/A,#N/A,TRUE,"M2b";#N/A,#N/A,TRUE,"M3";#N/A,#N/A,TRUE,"M3a";#N/A,#N/A,TRUE,"M4-H";#N/A,#N/A,TRUE,"M4-P";#N/A,#N/A,TRUE,"M4a";#N/A,#N/A,TRUE,"M4b";#N/A,#N/A,TRUE,"M4c";#N/A,#N/A,TRUE,"M5";#N/A,#N/A,TRUE,"M6";#N/A,#N/A,TRUE,"M7";#N/A,#N/A,TRUE,"M8";#N/A,#N/A,TRUE,"M9";#N/A,#N/A,TRUE,"M10";#N/A,#N/A,TRUE,"M11";#N/A,#N/A,TRUE,"M13";#N/A,#N/A,TRUE,"M14";#N/A,#N/A,TRUE,"M15";#N/A,#N/A,TRUE,"K1"}</definedName>
    <definedName name="aaaaaaaaaaaaaaaaaaaaaaa">#REF!</definedName>
    <definedName name="aaaaaaaaaaaaaaaaaaaaaaaaaaaaaaaa" hidden="1">#REF!</definedName>
    <definedName name="aaasss">[58]!aaasss</definedName>
    <definedName name="AAB_Addin5" hidden="1">"AAB_Description for addin 5,Description for addin 5,Description for addin 5,Description for addin 5,Description for addin 5,Description for addin 5"</definedName>
    <definedName name="aabs2" localSheetId="5">#REF!</definedName>
    <definedName name="aabs2" localSheetId="0">#REF!</definedName>
    <definedName name="aabs2" localSheetId="3">#REF!</definedName>
    <definedName name="aabs2">#REF!</definedName>
    <definedName name="aajfldjf" localSheetId="5">[2]BOARDORA2001!#REF!</definedName>
    <definedName name="aajfldjf" localSheetId="0">[2]BOARDORA2001!#REF!</definedName>
    <definedName name="aajfldjf" localSheetId="3">[2]BOARDORA2001!#REF!</definedName>
    <definedName name="aajfldjf">[2]BOARDORA2001!#REF!</definedName>
    <definedName name="aasd" localSheetId="5" hidden="1">{#N/A,#N/A,TRUE,"BT M200 da 10x20"}</definedName>
    <definedName name="aasd" localSheetId="0" hidden="1">{#N/A,#N/A,TRUE,"BT M200 da 10x20"}</definedName>
    <definedName name="aasd" localSheetId="3" hidden="1">{#N/A,#N/A,TRUE,"BT M200 da 10x20"}</definedName>
    <definedName name="aasd" hidden="1">{#N/A,#N/A,TRUE,"BT M200 da 10x20"}</definedName>
    <definedName name="AASHI_M_BAFNA">#N/A</definedName>
    <definedName name="AB" localSheetId="5" hidden="1">{#N/A,#N/A,FALSE,"Balance Sheets";#N/A,#N/A,FALSE,"96 Conservative";#N/A,#N/A,FALSE,"96 Possible"}</definedName>
    <definedName name="AB" localSheetId="0" hidden="1">{#N/A,#N/A,FALSE,"Balance Sheets";#N/A,#N/A,FALSE,"96 Conservative";#N/A,#N/A,FALSE,"96 Possible"}</definedName>
    <definedName name="AB" localSheetId="3" hidden="1">{#N/A,#N/A,FALSE,"Balance Sheets";#N/A,#N/A,FALSE,"96 Conservative";#N/A,#N/A,FALSE,"96 Possible"}</definedName>
    <definedName name="AB" hidden="1">{#N/A,#N/A,FALSE,"Balance Sheets";#N/A,#N/A,FALSE,"96 Conservative";#N/A,#N/A,FALSE,"96 Possible"}</definedName>
    <definedName name="abbs1">#REF!</definedName>
    <definedName name="abbs2">#REF!</definedName>
    <definedName name="abbs3">#REF!</definedName>
    <definedName name="abbs4">#REF!</definedName>
    <definedName name="abbs5">#REF!</definedName>
    <definedName name="abbs6">#REF!</definedName>
    <definedName name="abc" hidden="1">#REF!</definedName>
    <definedName name="abcdefg">#REF!</definedName>
    <definedName name="Absolute" localSheetId="4">#REF!</definedName>
    <definedName name="Absolute" localSheetId="2">#REF!</definedName>
    <definedName name="Absolute" localSheetId="0">#REF!</definedName>
    <definedName name="Absolute" localSheetId="3">#REF!</definedName>
    <definedName name="Absolute">#REF!</definedName>
    <definedName name="ac">#REF!</definedName>
    <definedName name="ac_25">#REF!</definedName>
    <definedName name="acc">#REF!</definedName>
    <definedName name="Acc_Balance">'[59]Excess Calc'!#REF!</definedName>
    <definedName name="Acc_payable_growth_fore">#REF!</definedName>
    <definedName name="Acc_Rec_growth_fore">#REF!</definedName>
    <definedName name="accc" localSheetId="5">#REF!</definedName>
    <definedName name="accc" localSheetId="0">#REF!</definedName>
    <definedName name="accc" localSheetId="3">#REF!</definedName>
    <definedName name="accc">#REF!</definedName>
    <definedName name="accc_25" localSheetId="0">#REF!</definedName>
    <definedName name="accc_25">#REF!</definedName>
    <definedName name="acccc" localSheetId="5">[60]GCMAHAD!#REF!</definedName>
    <definedName name="acccc" localSheetId="0">[60]GCMAHAD!#REF!</definedName>
    <definedName name="acccc">[60]GCMAHAD!#REF!</definedName>
    <definedName name="Access_Button" hidden="1">"SFAS131_9803__Export_List"</definedName>
    <definedName name="Access_Button1" hidden="1">"SFAS131_9803__Export_List"</definedName>
    <definedName name="AccessDatabase" hidden="1">"C:\ABCDE\Segments131\SFAS131(9803).mdb"</definedName>
    <definedName name="Account">'[61]Excess Calc'!#REF!</definedName>
    <definedName name="Account_Balance" localSheetId="5">#REF!</definedName>
    <definedName name="Account_Balance" localSheetId="0">#REF!</definedName>
    <definedName name="Account_Balance" localSheetId="3">#REF!</definedName>
    <definedName name="Account_Balance">#REF!</definedName>
    <definedName name="Account_Balance___0" localSheetId="5">[62]ExcessCalc!#REF!</definedName>
    <definedName name="Account_Balance___0" localSheetId="0">[62]ExcessCalc!#REF!</definedName>
    <definedName name="Account_Balance___0" localSheetId="3">[62]ExcessCalc!#REF!</definedName>
    <definedName name="Account_Balance___0">[62]ExcessCalc!#REF!</definedName>
    <definedName name="Accrued_compensation_growth_fore">#REF!</definedName>
    <definedName name="Accrued_expenses_growth_fore">#REF!</definedName>
    <definedName name="Accum_Cap_Expenses_growth_fore">#REF!</definedName>
    <definedName name="Accum_Goodwill_Amort_growth_fore">#REF!</definedName>
    <definedName name="AcquInv" localSheetId="4">#REF!</definedName>
    <definedName name="AcquInv" localSheetId="0">#REF!</definedName>
    <definedName name="AcquInv" localSheetId="3">#REF!</definedName>
    <definedName name="AcquInv">#REF!</definedName>
    <definedName name="act">[63]PNL!$A$2:$Z$50</definedName>
    <definedName name="Act_Detail">#REF!</definedName>
    <definedName name="ActDepr" localSheetId="0">[64]Input!$K$130:$AA$130</definedName>
    <definedName name="ActDepr" localSheetId="3">[64]Input!$K$130:$AA$130</definedName>
    <definedName name="ActDepr">[65]Input!$K$129:$AE$129</definedName>
    <definedName name="actp">[63]PNL!$A$99:$Z$145</definedName>
    <definedName name="ActSpVar" localSheetId="5">#REF!</definedName>
    <definedName name="ActSpVar" localSheetId="0">#REF!</definedName>
    <definedName name="ActSpVar" localSheetId="3">#REF!</definedName>
    <definedName name="ActSpVar">#REF!</definedName>
    <definedName name="Actual" localSheetId="0">#REF!</definedName>
    <definedName name="Actual">#REF!</definedName>
    <definedName name="actuel" localSheetId="0">#REF!</definedName>
    <definedName name="actuel">#REF!</definedName>
    <definedName name="ad" localSheetId="0" hidden="1">[66]COMMRY!#REF!</definedName>
    <definedName name="ad" hidden="1">[66]COMMRY!#REF!</definedName>
    <definedName name="adad" localSheetId="5">#REF!</definedName>
    <definedName name="adad" localSheetId="0">#REF!</definedName>
    <definedName name="adad" localSheetId="3">#REF!</definedName>
    <definedName name="adad">#REF!</definedName>
    <definedName name="adafsd" localSheetId="0">#REF!</definedName>
    <definedName name="adafsd">#REF!</definedName>
    <definedName name="additional_charge">[67]Template!$D$257:$T$257</definedName>
    <definedName name="adep">[68]UploaderV4!$F$138:$AE$138</definedName>
    <definedName name="adepint">[68]UploaderV4!$F$140:$AE$140</definedName>
    <definedName name="adept">[68]UploaderV4!$F$139:$AE$139</definedName>
    <definedName name="Adj_closing_price" localSheetId="4">OFFSET(#REF!,1,0,COUNT(#REF!),1)</definedName>
    <definedName name="Adj_closing_price" localSheetId="2">OFFSET(#REF!,1,0,COUNT(#REF!),1)</definedName>
    <definedName name="Adj_closing_price" localSheetId="0">OFFSET(#REF!,1,0,COUNT(#REF!),1)</definedName>
    <definedName name="Adj_closing_price" localSheetId="3">OFFSET(#REF!,1,0,COUNT(#REF!),1)</definedName>
    <definedName name="Adj_closing_price">OFFSET(#REF!,1,0,COUNT(#REF!),1)</definedName>
    <definedName name="Adj_net_oper_fore">#REF!</definedName>
    <definedName name="Adj_Price_Rs_at_Period_End">[10]Schedule_6_Template!$303:$303</definedName>
    <definedName name="adjpat">[68]UploaderV4!$F$82:$AE$82</definedName>
    <definedName name="Adjusted_EBIT" localSheetId="4">#REF!</definedName>
    <definedName name="Adjusted_EBIT" localSheetId="2">#REF!</definedName>
    <definedName name="Adjusted_EBIT" localSheetId="0">#REF!</definedName>
    <definedName name="Adjusted_EBIT" localSheetId="3">#REF!</definedName>
    <definedName name="Adjusted_EBIT">#REF!</definedName>
    <definedName name="Adjusted_EBITDA" localSheetId="4">#REF!</definedName>
    <definedName name="Adjusted_EBITDA" localSheetId="2">#REF!</definedName>
    <definedName name="Adjusted_EBITDA" localSheetId="0">#REF!</definedName>
    <definedName name="Adjusted_EBITDA" localSheetId="3">#REF!</definedName>
    <definedName name="Adjusted_EBITDA">#REF!</definedName>
    <definedName name="adjusted_eps">[67]Template!$D$161:$T$161</definedName>
    <definedName name="Adjusted_Net_Operating_Profit">[69]NOPAT_VDF!$C$26:$AU$26</definedName>
    <definedName name="adjusted_net_profit">[67]Template!$D$51:$T$51</definedName>
    <definedName name="adjusted_net_profit_qtr">[67]Qtrly_Template!$E$40:$AN$40</definedName>
    <definedName name="Adjusted_Net_profit6">[10]Schedule_6_Template!$71:$71</definedName>
    <definedName name="AdmExp" localSheetId="0">[64]Input!$K$548:$AA$548</definedName>
    <definedName name="AdmExp" localSheetId="3">[64]Input!$K$548:$AA$548</definedName>
    <definedName name="AdmExp">[65]Input!$K$547:$AE$547</definedName>
    <definedName name="AdmExpSer" localSheetId="0" hidden="1">[70]Profile!$AT$5:$AT$12</definedName>
    <definedName name="AdmExpSer" localSheetId="3" hidden="1">[70]Profile!$AT$5:$AT$12</definedName>
    <definedName name="AdmExpSer" hidden="1">[65]Profile!$AX$5:$AX$12</definedName>
    <definedName name="Administration" localSheetId="5">#REF!</definedName>
    <definedName name="Administration" localSheetId="0">#REF!</definedName>
    <definedName name="Administration" localSheetId="3">#REF!</definedName>
    <definedName name="Administration">#REF!</definedName>
    <definedName name="administrative_expenses">[67]Template!$D$21:$T$21</definedName>
    <definedName name="ADMN">#REF!</definedName>
    <definedName name="ads" localSheetId="5">#REF!</definedName>
    <definedName name="ads" localSheetId="0">#REF!</definedName>
    <definedName name="ads" localSheetId="3">#REF!</definedName>
    <definedName name="ads">#REF!</definedName>
    <definedName name="adsad" localSheetId="0">#REF!</definedName>
    <definedName name="adsad">#REF!</definedName>
    <definedName name="ADSASD" localSheetId="0">#REF!</definedName>
    <definedName name="ADSASD">#REF!</definedName>
    <definedName name="adsffggg">#N/A</definedName>
    <definedName name="adsfg">#REF!</definedName>
    <definedName name="adss">#REF!</definedName>
    <definedName name="adssdfad">#REF!</definedName>
    <definedName name="advlt">[68]UploaderV4!$F$156:$AE$156</definedName>
    <definedName name="advst">[68]UploaderV4!$F$157:$AE$157</definedName>
    <definedName name="aed">#N/A</definedName>
    <definedName name="af">#REF!</definedName>
    <definedName name="afd">#REF!</definedName>
    <definedName name="afdhg">#N/A</definedName>
    <definedName name="affds">#REF!</definedName>
    <definedName name="afrg">#REF!</definedName>
    <definedName name="afsghg">#N/A</definedName>
    <definedName name="Aging" localSheetId="5" hidden="1">{#N/A,#N/A,FALSE,"Aging Summary";#N/A,#N/A,FALSE,"Ratio Analysis";#N/A,#N/A,FALSE,"Test 120 Day Accts";#N/A,#N/A,FALSE,"Tickmarks"}</definedName>
    <definedName name="Aging" localSheetId="0" hidden="1">{#N/A,#N/A,FALSE,"Aging Summary";#N/A,#N/A,FALSE,"Ratio Analysis";#N/A,#N/A,FALSE,"Test 120 Day Accts";#N/A,#N/A,FALSE,"Tickmarks"}</definedName>
    <definedName name="Aging" localSheetId="3" hidden="1">{#N/A,#N/A,FALSE,"Aging Summary";#N/A,#N/A,FALSE,"Ratio Analysis";#N/A,#N/A,FALSE,"Test 120 Day Accts";#N/A,#N/A,FALSE,"Tickmarks"}</definedName>
    <definedName name="Aging" hidden="1">{#N/A,#N/A,FALSE,"Aging Summary";#N/A,#N/A,FALSE,"Ratio Analysis";#N/A,#N/A,FALSE,"Test 120 Day Accts";#N/A,#N/A,FALSE,"Tickmarks"}</definedName>
    <definedName name="aging_Analysis" localSheetId="5" hidden="1">{#N/A,#N/A,FALSE,"Aging Summary";#N/A,#N/A,FALSE,"Ratio Analysis";#N/A,#N/A,FALSE,"Test 120 Day Accts";#N/A,#N/A,FALSE,"Tickmarks"}</definedName>
    <definedName name="aging_Analysis" localSheetId="0" hidden="1">{#N/A,#N/A,FALSE,"Aging Summary";#N/A,#N/A,FALSE,"Ratio Analysis";#N/A,#N/A,FALSE,"Test 120 Day Accts";#N/A,#N/A,FALSE,"Tickmarks"}</definedName>
    <definedName name="aging_Analysis" localSheetId="3" hidden="1">{#N/A,#N/A,FALSE,"Aging Summary";#N/A,#N/A,FALSE,"Ratio Analysis";#N/A,#N/A,FALSE,"Test 120 Day Accts";#N/A,#N/A,FALSE,"Tickmarks"}</definedName>
    <definedName name="aging_Analysis" hidden="1">{#N/A,#N/A,FALSE,"Aging Summary";#N/A,#N/A,FALSE,"Ratio Analysis";#N/A,#N/A,FALSE,"Test 120 Day Accts";#N/A,#N/A,FALSE,"Tickmarks"}</definedName>
    <definedName name="AL">'[1]#REF'!$E$9</definedName>
    <definedName name="ALBENDAZOLE">#REF!</definedName>
    <definedName name="ALBENDAZOLE_10">#REF!</definedName>
    <definedName name="ALBENDAZOLE_25">#REF!</definedName>
    <definedName name="ALBENDAZOLE_3">#REF!</definedName>
    <definedName name="ALBENDAZOLE_7">#REF!</definedName>
    <definedName name="ALBENDAZOLE_9">#REF!</definedName>
    <definedName name="ALL">#REF!</definedName>
    <definedName name="All_00_PS">#REF!</definedName>
    <definedName name="All_00_Rev">#REF!</definedName>
    <definedName name="All_97_PS">#REF!</definedName>
    <definedName name="All_97_Rev">#REF!</definedName>
    <definedName name="All_98_PS">#REF!</definedName>
    <definedName name="All_98_Rev">#REF!</definedName>
    <definedName name="All_99_PS">#REF!</definedName>
    <definedName name="All_99_Rev">#REF!</definedName>
    <definedName name="All_EPS_00">#REF!</definedName>
    <definedName name="All_EPS_98">#REF!</definedName>
    <definedName name="All_EPS_99">#REF!</definedName>
    <definedName name="All_Mkt_Cap">#REF!</definedName>
    <definedName name="All_Off_High">#REF!</definedName>
    <definedName name="All_Stocks">#REF!</definedName>
    <definedName name="ALM">'[1]#REF'!$E$10</definedName>
    <definedName name="amit" localSheetId="5" hidden="1">{"Balance Sheet",#N/A,FALSE,"Balsheet";"Assets Schedule",#N/A,FALSE,"Balsheet";"Abstract",#N/A,FALSE,"Balsheet"}</definedName>
    <definedName name="amit" localSheetId="0" hidden="1">{"Balance Sheet",#N/A,FALSE,"Balsheet";"Assets Schedule",#N/A,FALSE,"Balsheet";"Abstract",#N/A,FALSE,"Balsheet"}</definedName>
    <definedName name="amit" localSheetId="3" hidden="1">{"Balance Sheet",#N/A,FALSE,"Balsheet";"Assets Schedule",#N/A,FALSE,"Balsheet";"Abstract",#N/A,FALSE,"Balsheet"}</definedName>
    <definedName name="amit" hidden="1">{"Balance Sheet",#N/A,FALSE,"Balsheet";"Assets Schedule",#N/A,FALSE,"Balsheet";"Abstract",#N/A,FALSE,"Balsheet"}</definedName>
    <definedName name="amor">[68]UploaderV4!$F$40:$AE$40</definedName>
    <definedName name="Amortisation" localSheetId="4">#REF!</definedName>
    <definedName name="Amortisation" localSheetId="0">#REF!</definedName>
    <definedName name="Amortisation" localSheetId="3">#REF!</definedName>
    <definedName name="Amortisation">#REF!</definedName>
    <definedName name="Amtek">#REF!</definedName>
    <definedName name="ana">#N/A</definedName>
    <definedName name="Analyst" localSheetId="4">#REF!</definedName>
    <definedName name="Analyst" localSheetId="2">#REF!</definedName>
    <definedName name="Analyst" localSheetId="5">#REF!</definedName>
    <definedName name="Analyst" localSheetId="0">[71]Introduction!$E$8</definedName>
    <definedName name="Analyst" localSheetId="3">[71]Introduction!$E$8</definedName>
    <definedName name="Analyst">#REF!</definedName>
    <definedName name="AnalystBeta" localSheetId="4">#REF!</definedName>
    <definedName name="AnalystBeta" localSheetId="0">#REF!</definedName>
    <definedName name="AnalystBeta" localSheetId="3">#REF!</definedName>
    <definedName name="AnalystBeta">#REF!</definedName>
    <definedName name="Animal">#REF!</definedName>
    <definedName name="Ann13aa"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Ann13aa"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Ann13aa"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Ann13aa" hidden="1">{#N/A,#N/A,TRUE,"CONTENTS";#N/A,#N/A,TRUE,"M2";#N/A,#N/A,TRUE,"M2a";#N/A,#N/A,TRUE,"M2b";#N/A,#N/A,TRUE,"M3";#N/A,#N/A,TRUE,"M3a";#N/A,#N/A,TRUE,"M4-H";#N/A,#N/A,TRUE,"M4-P";#N/A,#N/A,TRUE,"M4a";#N/A,#N/A,TRUE,"M4b";#N/A,#N/A,TRUE,"M4c";#N/A,#N/A,TRUE,"M5";#N/A,#N/A,TRUE,"M6";#N/A,#N/A,TRUE,"M7";#N/A,#N/A,TRUE,"M8";#N/A,#N/A,TRUE,"M9";#N/A,#N/A,TRUE,"M10";#N/A,#N/A,TRUE,"M11";#N/A,#N/A,TRUE,"M13";#N/A,#N/A,TRUE,"M14";#N/A,#N/A,TRUE,"M15";#N/A,#N/A,TRUE,"K1"}</definedName>
    <definedName name="AnnAvail">#REF!</definedName>
    <definedName name="AnnCapacity">#REF!</definedName>
    <definedName name="ANNE15">#REF!</definedName>
    <definedName name="ANNE5">#REF!</definedName>
    <definedName name="ANNE7">#REF!</definedName>
    <definedName name="ANNE8">'[72]ANNE8 OK'!#REF!</definedName>
    <definedName name="Annexure" localSheetId="5"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Annexure" localSheetId="0"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Annexure" localSheetId="3"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Annexure"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ANNEXURE___3">#REF!</definedName>
    <definedName name="ANNEXURE___6">#REF!</definedName>
    <definedName name="ANNEXURE_1">#REF!</definedName>
    <definedName name="ANNEXURE_2">#REF!</definedName>
    <definedName name="ANNEXURE_4">#REF!</definedName>
    <definedName name="anscount" hidden="1">1</definedName>
    <definedName name="ANZ">#REF!</definedName>
    <definedName name="ANZMilestone">#REF!</definedName>
    <definedName name="ANZRowFormulae">#REF!</definedName>
    <definedName name="appa">'[1]K-format'!$AA$94:$AA$94</definedName>
    <definedName name="APPENDICEperPROC1">#REF!</definedName>
    <definedName name="APPENDICEperPROC1_25">#REF!</definedName>
    <definedName name="APPENDICEperPROC1_7">#REF!</definedName>
    <definedName name="appendix4" hidden="1">{#N/A,#N/A,TRUE,"Cover sheet";#N/A,#N/A,TRUE,"Summary";#N/A,#N/A,TRUE,"Key Assumptions";#N/A,#N/A,TRUE,"Profit &amp; Loss";#N/A,#N/A,TRUE,"Balance Sheet";#N/A,#N/A,TRUE,"Cashflow";#N/A,#N/A,TRUE,"IRR";#N/A,#N/A,TRUE,"Ratios";#N/A,#N/A,TRUE,"Debt analysis"}</definedName>
    <definedName name="apr">[73]Aug03!$E$2:$X$953</definedName>
    <definedName name="APRDATA?" localSheetId="0">#REF!</definedName>
    <definedName name="APRDATA?" localSheetId="3">#REF!</definedName>
    <definedName name="APRDATA?">#REF!</definedName>
    <definedName name="April08">'[51]2008-04'!$B$10:$Q$131</definedName>
    <definedName name="ARA_Threshold" localSheetId="0">#REF!</definedName>
    <definedName name="ARA_Threshold" localSheetId="3">#REF!</definedName>
    <definedName name="ARA_Threshold">#REF!</definedName>
    <definedName name="ARB">#REF!</definedName>
    <definedName name="ARP_Threshold">[74]Lead!$N$2</definedName>
    <definedName name="article" localSheetId="0">#REF!</definedName>
    <definedName name="article" localSheetId="3">#REF!</definedName>
    <definedName name="article">#REF!</definedName>
    <definedName name="Aruna" localSheetId="2">'[75]Front Sheet'!$B$5:$C$100</definedName>
    <definedName name="Aruna" localSheetId="0">'[75]Front Sheet'!$B$5:$C$100</definedName>
    <definedName name="Aruna" localSheetId="3">'[75]Front Sheet'!$B$5:$C$100</definedName>
    <definedName name="Aruna">'[76]Front Sheet'!$B$5:$C$100</definedName>
    <definedName name="arvindmills" localSheetId="0">#REF!</definedName>
    <definedName name="arvindmills" localSheetId="3">#REF!</definedName>
    <definedName name="arvindmills">#REF!</definedName>
    <definedName name="AS" localSheetId="5" hidden="1">{#N/A,#N/A,FALSE,"Full";#N/A,#N/A,FALSE,"Half";#N/A,#N/A,FALSE,"Op Expenses";#N/A,#N/A,FALSE,"Cap Charge";#N/A,#N/A,FALSE,"Cost C";#N/A,#N/A,FALSE,"PP&amp;E";#N/A,#N/A,FALSE,"R&amp;D"}</definedName>
    <definedName name="AS" localSheetId="0" hidden="1">{#N/A,#N/A,FALSE,"Full";#N/A,#N/A,FALSE,"Half";#N/A,#N/A,FALSE,"Op Expenses";#N/A,#N/A,FALSE,"Cap Charge";#N/A,#N/A,FALSE,"Cost C";#N/A,#N/A,FALSE,"PP&amp;E";#N/A,#N/A,FALSE,"R&amp;D"}</definedName>
    <definedName name="AS" localSheetId="3" hidden="1">{#N/A,#N/A,FALSE,"Full";#N/A,#N/A,FALSE,"Half";#N/A,#N/A,FALSE,"Op Expenses";#N/A,#N/A,FALSE,"Cap Charge";#N/A,#N/A,FALSE,"Cost C";#N/A,#N/A,FALSE,"PP&amp;E";#N/A,#N/A,FALSE,"R&amp;D"}</definedName>
    <definedName name="AS" hidden="1">{#N/A,#N/A,FALSE,"Full";#N/A,#N/A,FALSE,"Half";#N/A,#N/A,FALSE,"Op Expenses";#N/A,#N/A,FALSE,"Cap Charge";#N/A,#N/A,FALSE,"Cost C";#N/A,#N/A,FALSE,"PP&amp;E";#N/A,#N/A,FALSE,"R&amp;D"}</definedName>
    <definedName name="AS2DocOpenMode" hidden="1">"AS2DocumentEdit"</definedName>
    <definedName name="AS2HasNoAutoHeaderFooter" hidden="1">" "</definedName>
    <definedName name="AS2NamedRange" hidden="1">5</definedName>
    <definedName name="AS2ReportLS" hidden="1">1</definedName>
    <definedName name="AS2StaticLS" localSheetId="5" hidden="1">#REF!</definedName>
    <definedName name="AS2StaticLS" localSheetId="3" hidden="1">#REF!</definedName>
    <definedName name="AS2StaticLS" hidden="1">#REF!</definedName>
    <definedName name="AS2SyncStepLS" hidden="1">0</definedName>
    <definedName name="AS2TickmarkLS" localSheetId="3" hidden="1">#REF!</definedName>
    <definedName name="AS2TickmarkLS" hidden="1">#REF!</definedName>
    <definedName name="AS2VersionLS" hidden="1">300</definedName>
    <definedName name="asa" localSheetId="5">#REF!</definedName>
    <definedName name="asa" localSheetId="3">#REF!</definedName>
    <definedName name="asa">#REF!</definedName>
    <definedName name="asaaaa" localSheetId="5">'[77]14'!#REF!</definedName>
    <definedName name="asaaaa" localSheetId="3">'[77]14'!#REF!</definedName>
    <definedName name="asaaaa">'[77]14'!#REF!</definedName>
    <definedName name="asaaaaaa" localSheetId="0">#REF!</definedName>
    <definedName name="asaaaaaa" localSheetId="3">#REF!</definedName>
    <definedName name="asaaaaaa">#REF!</definedName>
    <definedName name="asas" localSheetId="5" hidden="1">{"Full view",#N/A,FALSE,"Market view";"Full view",#N/A,FALSE,"Market view"}</definedName>
    <definedName name="asas" localSheetId="0" hidden="1">{"Full view",#N/A,FALSE,"Market view";"Full view",#N/A,FALSE,"Market view"}</definedName>
    <definedName name="asas" localSheetId="3" hidden="1">{"Full view",#N/A,FALSE,"Market view";"Full view",#N/A,FALSE,"Market view"}</definedName>
    <definedName name="asas" hidden="1">{"Full view",#N/A,FALSE,"Market view";"Full view",#N/A,FALSE,"Market view"}</definedName>
    <definedName name="asasaasas" localSheetId="5" hidden="1">{"Full view",#N/A,FALSE,"Market view";"Full view",#N/A,FALSE,"Market view"}</definedName>
    <definedName name="asasaasas" localSheetId="0" hidden="1">{"Full view",#N/A,FALSE,"Market view";"Full view",#N/A,FALSE,"Market view"}</definedName>
    <definedName name="asasaasas" localSheetId="3" hidden="1">{"Full view",#N/A,FALSE,"Market view";"Full view",#N/A,FALSE,"Market view"}</definedName>
    <definedName name="asasaasas" hidden="1">{"Full view",#N/A,FALSE,"Market view";"Full view",#N/A,FALSE,"Market view"}</definedName>
    <definedName name="asasaassaaqsq" localSheetId="5" hidden="1">{#N/A,#N/A,TRUE,"pd_SSS";#N/A,#N/A,TRUE,"fo_SSS";#N/A,#N/A,TRUE,"eqpt_SSS";#N/A,#N/A,TRUE,"ftrs_SSS"}</definedName>
    <definedName name="asasaassaaqsq" localSheetId="0" hidden="1">{#N/A,#N/A,TRUE,"pd_SSS";#N/A,#N/A,TRUE,"fo_SSS";#N/A,#N/A,TRUE,"eqpt_SSS";#N/A,#N/A,TRUE,"ftrs_SSS"}</definedName>
    <definedName name="asasaassaaqsq" localSheetId="3" hidden="1">{#N/A,#N/A,TRUE,"pd_SSS";#N/A,#N/A,TRUE,"fo_SSS";#N/A,#N/A,TRUE,"eqpt_SSS";#N/A,#N/A,TRUE,"ftrs_SSS"}</definedName>
    <definedName name="asasaassaaqsq" hidden="1">{#N/A,#N/A,TRUE,"pd_SSS";#N/A,#N/A,TRUE,"fo_SSS";#N/A,#N/A,TRUE,"eqpt_SSS";#N/A,#N/A,TRUE,"ftrs_SSS"}</definedName>
    <definedName name="asasasasasasas" localSheetId="5" hidden="1">{#N/A,#N/A,TRUE,"pd_SSS";#N/A,#N/A,TRUE,"fo_SSS";#N/A,#N/A,TRUE,"eqpt_SSS";#N/A,#N/A,TRUE,"ftrs_SSS"}</definedName>
    <definedName name="asasasasasasas" localSheetId="0" hidden="1">{#N/A,#N/A,TRUE,"pd_SSS";#N/A,#N/A,TRUE,"fo_SSS";#N/A,#N/A,TRUE,"eqpt_SSS";#N/A,#N/A,TRUE,"ftrs_SSS"}</definedName>
    <definedName name="asasasasasasas" localSheetId="3" hidden="1">{#N/A,#N/A,TRUE,"pd_SSS";#N/A,#N/A,TRUE,"fo_SSS";#N/A,#N/A,TRUE,"eqpt_SSS";#N/A,#N/A,TRUE,"ftrs_SSS"}</definedName>
    <definedName name="asasasasasasas" hidden="1">{#N/A,#N/A,TRUE,"pd_SSS";#N/A,#N/A,TRUE,"fo_SSS";#N/A,#N/A,TRUE,"eqpt_SSS";#N/A,#N/A,TRUE,"ftrs_SSS"}</definedName>
    <definedName name="asdad">#REF!</definedName>
    <definedName name="asdASD">#REF!</definedName>
    <definedName name="asdda">#REF!</definedName>
    <definedName name="asdfds">#REF!</definedName>
    <definedName name="asdfdssa">#REF!</definedName>
    <definedName name="asdfhg">#N/A</definedName>
    <definedName name="asdgh" localSheetId="5" hidden="1">{"'40 Column'!$C$3:$AZ$57"}</definedName>
    <definedName name="asdgh" localSheetId="0" hidden="1">{"'40 Column'!$C$3:$AZ$57"}</definedName>
    <definedName name="asdgh" localSheetId="3" hidden="1">{"'40 Column'!$C$3:$AZ$57"}</definedName>
    <definedName name="asdgh" hidden="1">{"'40 Column'!$C$3:$AZ$57"}</definedName>
    <definedName name="asfaw">#REF!</definedName>
    <definedName name="asfdhghhhhh" localSheetId="5" hidden="1">{"'40 Column'!$C$3:$AZ$57"}</definedName>
    <definedName name="asfdhghhhhh" localSheetId="0" hidden="1">{"'40 Column'!$C$3:$AZ$57"}</definedName>
    <definedName name="asfdhghhhhh" localSheetId="3" hidden="1">{"'40 Column'!$C$3:$AZ$57"}</definedName>
    <definedName name="asfdhghhhhh" hidden="1">{"'40 Column'!$C$3:$AZ$57"}</definedName>
    <definedName name="ass">[58]!ass</definedName>
    <definedName name="AssDisc" localSheetId="4">#REF!</definedName>
    <definedName name="AssDisc" localSheetId="0">#REF!</definedName>
    <definedName name="AssDisc" localSheetId="3">#REF!</definedName>
    <definedName name="AssDisc">#REF!</definedName>
    <definedName name="AssDiscName" localSheetId="4">#REF!</definedName>
    <definedName name="AssDiscName" localSheetId="0">#REF!</definedName>
    <definedName name="AssDiscName" localSheetId="3">#REF!</definedName>
    <definedName name="AssDiscName">#REF!</definedName>
    <definedName name="AssDiv1" localSheetId="4">#REF!</definedName>
    <definedName name="AssDiv1" localSheetId="0">#REF!</definedName>
    <definedName name="AssDiv1" localSheetId="3">#REF!</definedName>
    <definedName name="AssDiv1">#REF!</definedName>
    <definedName name="AssDiv1Name" localSheetId="4">#REF!</definedName>
    <definedName name="AssDiv1Name" localSheetId="0">#REF!</definedName>
    <definedName name="AssDiv1Name" localSheetId="3">#REF!</definedName>
    <definedName name="AssDiv1Name">#REF!</definedName>
    <definedName name="AssDiv2" localSheetId="4">#REF!</definedName>
    <definedName name="AssDiv2" localSheetId="0">#REF!</definedName>
    <definedName name="AssDiv2" localSheetId="3">#REF!</definedName>
    <definedName name="AssDiv2">#REF!</definedName>
    <definedName name="AssDiv2Name" localSheetId="4">#REF!</definedName>
    <definedName name="AssDiv2Name" localSheetId="0">#REF!</definedName>
    <definedName name="AssDiv2Name" localSheetId="3">#REF!</definedName>
    <definedName name="AssDiv2Name">#REF!</definedName>
    <definedName name="AssDiv3" localSheetId="4">#REF!</definedName>
    <definedName name="AssDiv3" localSheetId="0">#REF!</definedName>
    <definedName name="AssDiv3" localSheetId="3">#REF!</definedName>
    <definedName name="AssDiv3">#REF!</definedName>
    <definedName name="AssDiv3Name" localSheetId="4">#REF!</definedName>
    <definedName name="AssDiv3Name" localSheetId="0">#REF!</definedName>
    <definedName name="AssDiv3Name" localSheetId="3">#REF!</definedName>
    <definedName name="AssDiv3Name">#REF!</definedName>
    <definedName name="AssDiv4" localSheetId="4">#REF!</definedName>
    <definedName name="AssDiv4" localSheetId="0">#REF!</definedName>
    <definedName name="AssDiv4" localSheetId="3">#REF!</definedName>
    <definedName name="AssDiv4">#REF!</definedName>
    <definedName name="AssDiv4Name" localSheetId="4">#REF!</definedName>
    <definedName name="AssDiv4Name" localSheetId="0">#REF!</definedName>
    <definedName name="AssDiv4Name" localSheetId="3">#REF!</definedName>
    <definedName name="AssDiv4Name">#REF!</definedName>
    <definedName name="AssDiv5" localSheetId="4">#REF!</definedName>
    <definedName name="AssDiv5" localSheetId="0">#REF!</definedName>
    <definedName name="AssDiv5" localSheetId="3">#REF!</definedName>
    <definedName name="AssDiv5">#REF!</definedName>
    <definedName name="AssDiv5Name" localSheetId="4">#REF!</definedName>
    <definedName name="AssDiv5Name" localSheetId="0">#REF!</definedName>
    <definedName name="AssDiv5Name" localSheetId="3">#REF!</definedName>
    <definedName name="AssDiv5Name">#REF!</definedName>
    <definedName name="AssDiv6" localSheetId="4">#REF!</definedName>
    <definedName name="AssDiv6" localSheetId="0">#REF!</definedName>
    <definedName name="AssDiv6" localSheetId="3">#REF!</definedName>
    <definedName name="AssDiv6">#REF!</definedName>
    <definedName name="AssDiv6Name" localSheetId="4">#REF!</definedName>
    <definedName name="AssDiv6Name" localSheetId="0">#REF!</definedName>
    <definedName name="AssDiv6Name" localSheetId="3">#REF!</definedName>
    <definedName name="AssDiv6Name">#REF!</definedName>
    <definedName name="AssDiv7" localSheetId="4">#REF!</definedName>
    <definedName name="AssDiv7" localSheetId="0">#REF!</definedName>
    <definedName name="AssDiv7" localSheetId="3">#REF!</definedName>
    <definedName name="AssDiv7">#REF!</definedName>
    <definedName name="AssDiv7Name" localSheetId="4">#REF!</definedName>
    <definedName name="AssDiv7Name" localSheetId="0">#REF!</definedName>
    <definedName name="AssDiv7Name" localSheetId="3">#REF!</definedName>
    <definedName name="AssDiv7Name">#REF!</definedName>
    <definedName name="AssDiv8" localSheetId="4">#REF!</definedName>
    <definedName name="AssDiv8" localSheetId="0">#REF!</definedName>
    <definedName name="AssDiv8" localSheetId="3">#REF!</definedName>
    <definedName name="AssDiv8">#REF!</definedName>
    <definedName name="AssDiv8Name" localSheetId="4">#REF!</definedName>
    <definedName name="AssDiv8Name" localSheetId="0">#REF!</definedName>
    <definedName name="AssDiv8Name" localSheetId="3">#REF!</definedName>
    <definedName name="AssDiv8Name">#REF!</definedName>
    <definedName name="AssDiv9" localSheetId="4">#REF!</definedName>
    <definedName name="AssDiv9" localSheetId="0">#REF!</definedName>
    <definedName name="AssDiv9" localSheetId="3">#REF!</definedName>
    <definedName name="AssDiv9">#REF!</definedName>
    <definedName name="AssDiv9Name" localSheetId="4">#REF!</definedName>
    <definedName name="AssDiv9Name" localSheetId="0">#REF!</definedName>
    <definedName name="AssDiv9Name" localSheetId="3">#REF!</definedName>
    <definedName name="AssDiv9Name">#REF!</definedName>
    <definedName name="AssDivCorpOver" localSheetId="4">#REF!</definedName>
    <definedName name="AssDivCorpOver" localSheetId="0">#REF!</definedName>
    <definedName name="AssDivCorpOver" localSheetId="3">#REF!</definedName>
    <definedName name="AssDivCorpOver">#REF!</definedName>
    <definedName name="AssetReval" localSheetId="4">#REF!</definedName>
    <definedName name="AssetReval" localSheetId="2">[78]Download_Qrtly!#REF!</definedName>
    <definedName name="AssetReval" localSheetId="5">#REF!</definedName>
    <definedName name="AssetReval" localSheetId="0">[78]Download_Qrtly!#REF!</definedName>
    <definedName name="AssetReval" localSheetId="3">[78]Download_Qrtly!#REF!</definedName>
    <definedName name="AssetReval">#REF!</definedName>
    <definedName name="asso">[68]UploaderV4!$F$61:$AE$61</definedName>
    <definedName name="AssocComDiv" localSheetId="4">#REF!</definedName>
    <definedName name="AssocComDiv" localSheetId="0">#REF!</definedName>
    <definedName name="AssocComDiv" localSheetId="3">#REF!</definedName>
    <definedName name="AssocComDiv">#REF!</definedName>
    <definedName name="AssocCompPat1" localSheetId="4">#REF!</definedName>
    <definedName name="AssocCompPat1" localSheetId="0">#REF!</definedName>
    <definedName name="AssocCompPat1" localSheetId="3">#REF!</definedName>
    <definedName name="AssocCompPat1">#REF!</definedName>
    <definedName name="AssocCompPat10" localSheetId="4">#REF!</definedName>
    <definedName name="AssocCompPat10" localSheetId="0">#REF!</definedName>
    <definedName name="AssocCompPat10" localSheetId="3">#REF!</definedName>
    <definedName name="AssocCompPat10">#REF!</definedName>
    <definedName name="AssocCompPat10Name" localSheetId="4">#REF!</definedName>
    <definedName name="AssocCompPat10Name" localSheetId="0">#REF!</definedName>
    <definedName name="AssocCompPat10Name" localSheetId="3">#REF!</definedName>
    <definedName name="AssocCompPat10Name">#REF!</definedName>
    <definedName name="AssocCompPat1Name" localSheetId="4">#REF!</definedName>
    <definedName name="AssocCompPat1Name" localSheetId="0">#REF!</definedName>
    <definedName name="AssocCompPat1Name" localSheetId="3">#REF!</definedName>
    <definedName name="AssocCompPat1Name">#REF!</definedName>
    <definedName name="AssocCompPat2" localSheetId="4">#REF!</definedName>
    <definedName name="AssocCompPat2" localSheetId="0">#REF!</definedName>
    <definedName name="AssocCompPat2" localSheetId="3">#REF!</definedName>
    <definedName name="AssocCompPat2">#REF!</definedName>
    <definedName name="AssocCompPat2Name" localSheetId="4">#REF!</definedName>
    <definedName name="AssocCompPat2Name" localSheetId="0">#REF!</definedName>
    <definedName name="AssocCompPat2Name" localSheetId="3">#REF!</definedName>
    <definedName name="AssocCompPat2Name">#REF!</definedName>
    <definedName name="AssocCompPat3" localSheetId="4">#REF!</definedName>
    <definedName name="AssocCompPat3" localSheetId="0">#REF!</definedName>
    <definedName name="AssocCompPat3" localSheetId="3">#REF!</definedName>
    <definedName name="AssocCompPat3">#REF!</definedName>
    <definedName name="AssocCompPat3Name" localSheetId="4">#REF!</definedName>
    <definedName name="AssocCompPat3Name" localSheetId="0">#REF!</definedName>
    <definedName name="AssocCompPat3Name" localSheetId="3">#REF!</definedName>
    <definedName name="AssocCompPat3Name">#REF!</definedName>
    <definedName name="AssocCompPat4" localSheetId="4">#REF!</definedName>
    <definedName name="AssocCompPat4" localSheetId="0">#REF!</definedName>
    <definedName name="AssocCompPat4" localSheetId="3">#REF!</definedName>
    <definedName name="AssocCompPat4">#REF!</definedName>
    <definedName name="AssocCompPat4Name" localSheetId="4">#REF!</definedName>
    <definedName name="AssocCompPat4Name" localSheetId="0">#REF!</definedName>
    <definedName name="AssocCompPat4Name" localSheetId="3">#REF!</definedName>
    <definedName name="AssocCompPat4Name">#REF!</definedName>
    <definedName name="AssocCompPat5" localSheetId="4">#REF!</definedName>
    <definedName name="AssocCompPat5" localSheetId="0">#REF!</definedName>
    <definedName name="AssocCompPat5" localSheetId="3">#REF!</definedName>
    <definedName name="AssocCompPat5">#REF!</definedName>
    <definedName name="AssocCompPat5Name" localSheetId="4">#REF!</definedName>
    <definedName name="AssocCompPat5Name" localSheetId="0">#REF!</definedName>
    <definedName name="AssocCompPat5Name" localSheetId="3">#REF!</definedName>
    <definedName name="AssocCompPat5Name">#REF!</definedName>
    <definedName name="AssocCompPat6" localSheetId="4">#REF!</definedName>
    <definedName name="AssocCompPat6" localSheetId="0">#REF!</definedName>
    <definedName name="AssocCompPat6" localSheetId="3">#REF!</definedName>
    <definedName name="AssocCompPat6">#REF!</definedName>
    <definedName name="AssocCompPat6Name" localSheetId="4">#REF!</definedName>
    <definedName name="AssocCompPat6Name" localSheetId="0">#REF!</definedName>
    <definedName name="AssocCompPat6Name" localSheetId="3">#REF!</definedName>
    <definedName name="AssocCompPat6Name">#REF!</definedName>
    <definedName name="AssocCompPat7" localSheetId="4">#REF!</definedName>
    <definedName name="AssocCompPat7" localSheetId="0">#REF!</definedName>
    <definedName name="AssocCompPat7" localSheetId="3">#REF!</definedName>
    <definedName name="AssocCompPat7">#REF!</definedName>
    <definedName name="AssocCompPat7Name" localSheetId="4">#REF!</definedName>
    <definedName name="AssocCompPat7Name" localSheetId="0">#REF!</definedName>
    <definedName name="AssocCompPat7Name" localSheetId="3">#REF!</definedName>
    <definedName name="AssocCompPat7Name">#REF!</definedName>
    <definedName name="AssocCompPat8" localSheetId="4">#REF!</definedName>
    <definedName name="AssocCompPat8" localSheetId="0">#REF!</definedName>
    <definedName name="AssocCompPat8" localSheetId="3">#REF!</definedName>
    <definedName name="AssocCompPat8">#REF!</definedName>
    <definedName name="AssocCompPat8Name" localSheetId="4">#REF!</definedName>
    <definedName name="AssocCompPat8Name" localSheetId="0">#REF!</definedName>
    <definedName name="AssocCompPat8Name" localSheetId="3">#REF!</definedName>
    <definedName name="AssocCompPat8Name">#REF!</definedName>
    <definedName name="AssocCompPat9" localSheetId="4">#REF!</definedName>
    <definedName name="AssocCompPat9" localSheetId="0">#REF!</definedName>
    <definedName name="AssocCompPat9" localSheetId="3">#REF!</definedName>
    <definedName name="AssocCompPat9">#REF!</definedName>
    <definedName name="AssocCompPat9Name" localSheetId="4">#REF!</definedName>
    <definedName name="AssocCompPat9Name" localSheetId="0">#REF!</definedName>
    <definedName name="AssocCompPat9Name" localSheetId="3">#REF!</definedName>
    <definedName name="AssocCompPat9Name">#REF!</definedName>
    <definedName name="AssocDebt" localSheetId="4">#REF!</definedName>
    <definedName name="AssocDebt" localSheetId="0">#REF!</definedName>
    <definedName name="AssocDebt" localSheetId="3">#REF!</definedName>
    <definedName name="AssocDebt">#REF!</definedName>
    <definedName name="AssocEqu" localSheetId="4">#REF!</definedName>
    <definedName name="AssocEqu" localSheetId="0">#REF!</definedName>
    <definedName name="AssocEqu" localSheetId="3">#REF!</definedName>
    <definedName name="AssocEqu">#REF!</definedName>
    <definedName name="associate">[68]UploaderV4!$F$62:$AE$62</definedName>
    <definedName name="associate_dividends_received">[67]Template!$D$39:$T$39</definedName>
    <definedName name="Associate_pre_tax">[79]Scenarios!$A$27:$IV$27</definedName>
    <definedName name="associates_pl">#REF!</definedName>
    <definedName name="Associates_tax">[79]Scenarios!$A$30:$IV$30</definedName>
    <definedName name="AssocOtherLiab" localSheetId="4">#REF!</definedName>
    <definedName name="AssocOtherLiab" localSheetId="0">#REF!</definedName>
    <definedName name="AssocOtherLiab" localSheetId="3">#REF!</definedName>
    <definedName name="AssocOtherLiab">#REF!</definedName>
    <definedName name="AssocPat" localSheetId="4">#REF!</definedName>
    <definedName name="AssocPat" localSheetId="0">#REF!</definedName>
    <definedName name="AssocPat" localSheetId="3">#REF!</definedName>
    <definedName name="AssocPat">#REF!</definedName>
    <definedName name="AssocSales" localSheetId="4">#REF!</definedName>
    <definedName name="AssocSales" localSheetId="0">#REF!</definedName>
    <definedName name="AssocSales" localSheetId="3">#REF!</definedName>
    <definedName name="AssocSales">#REF!</definedName>
    <definedName name="AssocTotAss" localSheetId="4">#REF!</definedName>
    <definedName name="AssocTotAss" localSheetId="0">#REF!</definedName>
    <definedName name="AssocTotAss" localSheetId="3">#REF!</definedName>
    <definedName name="AssocTotAss">#REF!</definedName>
    <definedName name="AssReg1" localSheetId="4">#REF!</definedName>
    <definedName name="AssReg1" localSheetId="0">#REF!</definedName>
    <definedName name="AssReg1" localSheetId="3">#REF!</definedName>
    <definedName name="AssReg1">#REF!</definedName>
    <definedName name="AssReg1Name" localSheetId="4">#REF!</definedName>
    <definedName name="AssReg1Name" localSheetId="0">#REF!</definedName>
    <definedName name="AssReg1Name" localSheetId="3">#REF!</definedName>
    <definedName name="AssReg1Name">#REF!</definedName>
    <definedName name="AssReg2" localSheetId="4">#REF!</definedName>
    <definedName name="AssReg2" localSheetId="0">#REF!</definedName>
    <definedName name="AssReg2" localSheetId="3">#REF!</definedName>
    <definedName name="AssReg2">#REF!</definedName>
    <definedName name="AssReg2Name" localSheetId="4">#REF!</definedName>
    <definedName name="AssReg2Name" localSheetId="0">#REF!</definedName>
    <definedName name="AssReg2Name" localSheetId="3">#REF!</definedName>
    <definedName name="AssReg2Name">#REF!</definedName>
    <definedName name="AssReg3" localSheetId="4">#REF!</definedName>
    <definedName name="AssReg3" localSheetId="0">#REF!</definedName>
    <definedName name="AssReg3" localSheetId="3">#REF!</definedName>
    <definedName name="AssReg3">#REF!</definedName>
    <definedName name="AssReg3Name" localSheetId="4">#REF!</definedName>
    <definedName name="AssReg3Name" localSheetId="0">#REF!</definedName>
    <definedName name="AssReg3Name" localSheetId="3">#REF!</definedName>
    <definedName name="AssReg3Name">#REF!</definedName>
    <definedName name="AssReg4" localSheetId="4">#REF!</definedName>
    <definedName name="AssReg4" localSheetId="0">#REF!</definedName>
    <definedName name="AssReg4" localSheetId="3">#REF!</definedName>
    <definedName name="AssReg4">#REF!</definedName>
    <definedName name="AssReg4Name" localSheetId="4">#REF!</definedName>
    <definedName name="AssReg4Name" localSheetId="0">#REF!</definedName>
    <definedName name="AssReg4Name" localSheetId="3">#REF!</definedName>
    <definedName name="AssReg4Name">#REF!</definedName>
    <definedName name="AssReg5" localSheetId="4">#REF!</definedName>
    <definedName name="AssReg5" localSheetId="0">#REF!</definedName>
    <definedName name="AssReg5" localSheetId="3">#REF!</definedName>
    <definedName name="AssReg5">#REF!</definedName>
    <definedName name="AssReg5Name" localSheetId="4">#REF!</definedName>
    <definedName name="AssReg5Name" localSheetId="0">#REF!</definedName>
    <definedName name="AssReg5Name" localSheetId="3">#REF!</definedName>
    <definedName name="AssReg5Name">#REF!</definedName>
    <definedName name="AssReg6" localSheetId="4">#REF!</definedName>
    <definedName name="AssReg6" localSheetId="0">#REF!</definedName>
    <definedName name="AssReg6" localSheetId="3">#REF!</definedName>
    <definedName name="AssReg6">#REF!</definedName>
    <definedName name="AssReg6Name" localSheetId="4">#REF!</definedName>
    <definedName name="AssReg6Name" localSheetId="0">#REF!</definedName>
    <definedName name="AssReg6Name" localSheetId="3">#REF!</definedName>
    <definedName name="AssReg6Name">#REF!</definedName>
    <definedName name="AssReg7" localSheetId="4">#REF!</definedName>
    <definedName name="AssReg7" localSheetId="0">#REF!</definedName>
    <definedName name="AssReg7" localSheetId="3">#REF!</definedName>
    <definedName name="AssReg7">#REF!</definedName>
    <definedName name="AssReg7Name" localSheetId="4">#REF!</definedName>
    <definedName name="AssReg7Name" localSheetId="0">#REF!</definedName>
    <definedName name="AssReg7Name" localSheetId="3">#REF!</definedName>
    <definedName name="AssReg7Name">#REF!</definedName>
    <definedName name="AssReg8" localSheetId="4">#REF!</definedName>
    <definedName name="AssReg8" localSheetId="0">#REF!</definedName>
    <definedName name="AssReg8" localSheetId="3">#REF!</definedName>
    <definedName name="AssReg8">#REF!</definedName>
    <definedName name="AssReg8Name" localSheetId="4">#REF!</definedName>
    <definedName name="AssReg8Name" localSheetId="0">#REF!</definedName>
    <definedName name="AssReg8Name" localSheetId="3">#REF!</definedName>
    <definedName name="AssReg8Name">#REF!</definedName>
    <definedName name="AssReg9" localSheetId="4">#REF!</definedName>
    <definedName name="AssReg9" localSheetId="0">#REF!</definedName>
    <definedName name="AssReg9" localSheetId="3">#REF!</definedName>
    <definedName name="AssReg9">#REF!</definedName>
    <definedName name="AssReg9Name" localSheetId="4">#REF!</definedName>
    <definedName name="AssReg9Name" localSheetId="0">#REF!</definedName>
    <definedName name="AssReg9Name" localSheetId="3">#REF!</definedName>
    <definedName name="AssReg9Name">#REF!</definedName>
    <definedName name="AssRegDisc" localSheetId="4">#REF!</definedName>
    <definedName name="AssRegDisc" localSheetId="0">#REF!</definedName>
    <definedName name="AssRegDisc" localSheetId="3">#REF!</definedName>
    <definedName name="AssRegDisc">#REF!</definedName>
    <definedName name="AssRegDiscName" localSheetId="4">#REF!</definedName>
    <definedName name="AssRegDiscName" localSheetId="0">#REF!</definedName>
    <definedName name="AssRegDiscName" localSheetId="3">#REF!</definedName>
    <definedName name="AssRegDiscName">#REF!</definedName>
    <definedName name="AssRegDivCorpOver" localSheetId="4">#REF!</definedName>
    <definedName name="AssRegDivCorpOver" localSheetId="0">#REF!</definedName>
    <definedName name="AssRegDivCorpOver" localSheetId="3">#REF!</definedName>
    <definedName name="AssRegDivCorpOver">#REF!</definedName>
    <definedName name="asssdsd">#REF!</definedName>
    <definedName name="at">#REF!</definedName>
    <definedName name="at_1">#REF!</definedName>
    <definedName name="at_1_6">NA()</definedName>
    <definedName name="at_13">#N/A</definedName>
    <definedName name="at_14">#N/A</definedName>
    <definedName name="at_2">#N/A</definedName>
    <definedName name="at_3">#N/A</definedName>
    <definedName name="at_4">#N/A</definedName>
    <definedName name="at_5">#REF!</definedName>
    <definedName name="at_5_6">NA()</definedName>
    <definedName name="at_6">#REF!</definedName>
    <definedName name="at_9">#REF!</definedName>
    <definedName name="at_9_6">NA()</definedName>
    <definedName name="atenolol">#REF!</definedName>
    <definedName name="ATTIVOperUEOUTPUT">#REF!</definedName>
    <definedName name="ATTIVOperUEOUTPUT_25">#REF!</definedName>
    <definedName name="ATTIVOperUEOUTPUT_7">#REF!</definedName>
    <definedName name="attrpat">[68]UploaderV4!$F$64:$AE$64</definedName>
    <definedName name="attrpatequity">[68]UploaderV4!$F$66:$AE$66</definedName>
    <definedName name="AUGDATA?">#REF!</definedName>
    <definedName name="AUTOPRINT_1">#REF!</definedName>
    <definedName name="AUTOPRINT_2">#REF!</definedName>
    <definedName name="AVA" localSheetId="4">#REF!</definedName>
    <definedName name="AVA" localSheetId="2">#REF!</definedName>
    <definedName name="AVA" localSheetId="0">#REF!</definedName>
    <definedName name="AVA" localSheetId="3">#REF!</definedName>
    <definedName name="AVA">#REF!</definedName>
    <definedName name="Average_invested_capital">'[69]Invested capital_VDF'!$C$89:$AZ$89</definedName>
    <definedName name="Average_invested_capital_DCF">[69]DCF_VDF!$C$78:$AZ$78</definedName>
    <definedName name="AvgDebt" localSheetId="0">[70]Debt!$K$153:$AA$153</definedName>
    <definedName name="AvgDebt" localSheetId="3">[70]Debt!$K$153:$AA$153</definedName>
    <definedName name="AvgDebt">[65]Debt!$K$153:$AE$153</definedName>
    <definedName name="AvgIntRate" localSheetId="0">[70]Debt!$K$250:$AA$250</definedName>
    <definedName name="AvgIntRate" localSheetId="3">[70]Debt!$K$250:$AA$250</definedName>
    <definedName name="AvgIntRate">[65]Debt!$K$250:$AE$250</definedName>
    <definedName name="AvgNW" localSheetId="0">[70]Formats!$K$62:$AA$62</definedName>
    <definedName name="AvgNW" localSheetId="3">[70]Formats!$K$62:$AA$62</definedName>
    <definedName name="AvgNW">[65]Formats!$K$64:$AE$64</definedName>
    <definedName name="AvgSellPr" localSheetId="0" hidden="1">[80]Input!$K$162:$AC$162,[80]Input!$K$180:$AC$180,[80]Input!$K$198:$AC$198,[80]Input!$K$216:$AC$216,[80]Input!$K$234:$AC$234,[80]Input!$K$252:$AC$252,[80]Input!$K$270:$AC$270,[80]Input!$K$288:$AC$288</definedName>
    <definedName name="AvgSellPr" localSheetId="3" hidden="1">[80]Input!$K$162:$AC$162,[80]Input!$K$180:$AC$180,[80]Input!$K$198:$AC$198,[80]Input!$K$216:$AC$216,[80]Input!$K$234:$AC$234,[80]Input!$K$252:$AC$252,[80]Input!$K$270:$AC$270,[80]Input!$K$288:$AC$288</definedName>
    <definedName name="AvgSellPr" hidden="1">[65]Input!$K$161:$AE$161,[65]Input!$K$179:$AE$179,[65]Input!$K$197:$AE$197,[65]Input!$K$215:$AE$215,[65]Input!$K$233:$AE$233,[65]Input!$K$251:$AE$251,[65]Input!$K$269:$AE$269,[65]Input!$K$287:$AE$287</definedName>
    <definedName name="B" localSheetId="4">#REF!</definedName>
    <definedName name="B" localSheetId="2">#REF!</definedName>
    <definedName name="b" localSheetId="0" hidden="1">{#N/A,#N/A,FALSE,"Full";#N/A,#N/A,FALSE,"Half";#N/A,#N/A,FALSE,"Op Expenses";#N/A,#N/A,FALSE,"Cap Charge";#N/A,#N/A,FALSE,"Cost C";#N/A,#N/A,FALSE,"PP&amp;E";#N/A,#N/A,FALSE,"R&amp;D"}</definedName>
    <definedName name="b" localSheetId="3" hidden="1">{#N/A,#N/A,FALSE,"Full";#N/A,#N/A,FALSE,"Half";#N/A,#N/A,FALSE,"Op Expenses";#N/A,#N/A,FALSE,"Cap Charge";#N/A,#N/A,FALSE,"Cost C";#N/A,#N/A,FALSE,"PP&amp;E";#N/A,#N/A,FALSE,"R&amp;D"}</definedName>
    <definedName name="B">#REF!</definedName>
    <definedName name="B_1" localSheetId="0">#REF!</definedName>
    <definedName name="B_1" localSheetId="3">#REF!</definedName>
    <definedName name="B_1">#REF!</definedName>
    <definedName name="B_1_6">NA()</definedName>
    <definedName name="B_13">#N/A</definedName>
    <definedName name="B_14">#N/A</definedName>
    <definedName name="B_2">#N/A</definedName>
    <definedName name="B_3">#N/A</definedName>
    <definedName name="B_4">#N/A</definedName>
    <definedName name="B_5" localSheetId="5">#REF!</definedName>
    <definedName name="B_5" localSheetId="0">#REF!</definedName>
    <definedName name="B_5" localSheetId="3">#REF!</definedName>
    <definedName name="B_5">#REF!</definedName>
    <definedName name="B_5_6">NA()</definedName>
    <definedName name="B_6" localSheetId="5">#REF!</definedName>
    <definedName name="B_6" localSheetId="0">#REF!</definedName>
    <definedName name="B_6" localSheetId="3">#REF!</definedName>
    <definedName name="B_6">#REF!</definedName>
    <definedName name="B_9" localSheetId="0">#REF!</definedName>
    <definedName name="B_9" localSheetId="3">#REF!</definedName>
    <definedName name="B_9">#REF!</definedName>
    <definedName name="B_9_6">NA()</definedName>
    <definedName name="B_S" localSheetId="5">#REF!</definedName>
    <definedName name="B_S" localSheetId="0">#REF!</definedName>
    <definedName name="B_S" localSheetId="3">#REF!</definedName>
    <definedName name="B_S">#REF!</definedName>
    <definedName name="B._BHARATKUMAR">#N/A</definedName>
    <definedName name="bad" localSheetId="5">#REF!</definedName>
    <definedName name="bad" localSheetId="3">#REF!</definedName>
    <definedName name="bad">#REF!</definedName>
    <definedName name="bad_debt_provision">[67]Template!$D$23:$T$23</definedName>
    <definedName name="bae" localSheetId="5">#REF!</definedName>
    <definedName name="bae" localSheetId="0">#REF!</definedName>
    <definedName name="bae" localSheetId="3">#REF!</definedName>
    <definedName name="bae">#REF!</definedName>
    <definedName name="BAL">#N/A</definedName>
    <definedName name="BAL_25" localSheetId="5">#REF!</definedName>
    <definedName name="BAL_25" localSheetId="0">#REF!</definedName>
    <definedName name="BAL_25" localSheetId="3">#REF!</definedName>
    <definedName name="BAL_25">#REF!</definedName>
    <definedName name="BAL_7" localSheetId="0">#REF!</definedName>
    <definedName name="BAL_7">#REF!</definedName>
    <definedName name="balance" localSheetId="0">#REF!</definedName>
    <definedName name="balance">#REF!</definedName>
    <definedName name="Balance_Sheet">[5]Main!$A$29</definedName>
    <definedName name="BALANCE_SHEET___0" localSheetId="0">#REF!</definedName>
    <definedName name="BALANCE_SHEET___0" localSheetId="3">#REF!</definedName>
    <definedName name="BALANCE_SHEET___0">#REF!</definedName>
    <definedName name="BALANCE_SHEET___0___0" localSheetId="0">#REF!</definedName>
    <definedName name="BALANCE_SHEET___0___0">#REF!</definedName>
    <definedName name="BALANCE_SHEET_16" localSheetId="0">#REF!</definedName>
    <definedName name="BALANCE_SHEET_16">#REF!</definedName>
    <definedName name="BALANCE_SHEET_17">#REF!</definedName>
    <definedName name="BALANCE_SHEET_18">#REF!</definedName>
    <definedName name="BALANCE_SHEET_7">#REF!</definedName>
    <definedName name="BALANCE_SHEET_8">#REF!</definedName>
    <definedName name="balancesheet">#REF!</definedName>
    <definedName name="ballapurindus">#REF!</definedName>
    <definedName name="balsheet">#REF!</definedName>
    <definedName name="balsht">#REF!</definedName>
    <definedName name="BANGALORE">#REF!</definedName>
    <definedName name="bankofbaroda">#REF!</definedName>
    <definedName name="bankofindia">#REF!</definedName>
    <definedName name="bankofrajas">#REF!</definedName>
    <definedName name="bao">#REF!</definedName>
    <definedName name="bap">#REF!</definedName>
    <definedName name="BASE_YEAR">#REF!</definedName>
    <definedName name="Base_Yr">'[81]Setup Variables'!$D$11</definedName>
    <definedName name="BaseName">[79]Scenarios!$AA$22</definedName>
    <definedName name="BasicDPS">'[71]Financials '!$J$33:$R$33</definedName>
    <definedName name="BasicEPS" localSheetId="0">#REF!</definedName>
    <definedName name="BasicEPS" localSheetId="3">#REF!</definedName>
    <definedName name="BasicEPS">#REF!</definedName>
    <definedName name="BasicShares" localSheetId="0">#REF!</definedName>
    <definedName name="BasicShares">#REF!</definedName>
    <definedName name="BasicYearEndEPS">'[71]Financials '!$J$31:$R$31</definedName>
    <definedName name="BasicYearEndShares">'[71]Financials '!$J$37:$R$37</definedName>
    <definedName name="BASIS_YEAR" localSheetId="0">#REF!</definedName>
    <definedName name="BASIS_YEAR" localSheetId="3">#REF!</definedName>
    <definedName name="BASIS_YEAR">#REF!</definedName>
    <definedName name="bat" localSheetId="0">#REF!</definedName>
    <definedName name="bat">#REF!</definedName>
    <definedName name="BATTERYMARCH">#REF!</definedName>
    <definedName name="bay" localSheetId="0">#REF!</definedName>
    <definedName name="bay">#REF!</definedName>
    <definedName name="bayerabs">#REF!</definedName>
    <definedName name="bb" localSheetId="5" hidden="1">{#N/A,#N/A,FALSE,"Aging Summary";#N/A,#N/A,FALSE,"Ratio Analysis";#N/A,#N/A,FALSE,"Test 120 Day Accts";#N/A,#N/A,FALSE,"Tickmarks"}</definedName>
    <definedName name="bb" localSheetId="0" hidden="1">{#N/A,#N/A,FALSE,"Aging Summary";#N/A,#N/A,FALSE,"Ratio Analysis";#N/A,#N/A,FALSE,"Test 120 Day Accts";#N/A,#N/A,FALSE,"Tickmarks"}</definedName>
    <definedName name="bb" localSheetId="3" hidden="1">{#N/A,#N/A,FALSE,"Aging Summary";#N/A,#N/A,FALSE,"Ratio Analysis";#N/A,#N/A,FALSE,"Test 120 Day Accts";#N/A,#N/A,FALSE,"Tickmarks"}</definedName>
    <definedName name="bb" hidden="1">{#N/A,#N/A,FALSE,"Aging Summary";#N/A,#N/A,FALSE,"Ratio Analysis";#N/A,#N/A,FALSE,"Test 120 Day Accts";#N/A,#N/A,FALSE,"Tickmarks"}</definedName>
    <definedName name="BB_COMP10">#N/A</definedName>
    <definedName name="BB_COMP6">#N/A</definedName>
    <definedName name="BB_COMP7">#N/A</definedName>
    <definedName name="BB_COMP8">#N/A</definedName>
    <definedName name="BB_COMP9">#N/A</definedName>
    <definedName name="bbbbb" localSheetId="5"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bbbbb" localSheetId="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bbbbb" localSheetId="3"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bbbbb"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bbs" localSheetId="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bbs" localSheetId="0"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bbs" localSheetId="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bbs"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bc_amt">'[82]Buyers Credit'!#REF!</definedName>
    <definedName name="BC_AMT1">'[83]Buyers Credit'!#REF!</definedName>
    <definedName name="bc_week">'[82]Buyers Credit'!#REF!</definedName>
    <definedName name="bca" localSheetId="0">#REF!</definedName>
    <definedName name="bca" localSheetId="3">#REF!</definedName>
    <definedName name="bca">#REF!</definedName>
    <definedName name="bcb" localSheetId="0">#REF!</definedName>
    <definedName name="bcb">#REF!</definedName>
    <definedName name="bce" localSheetId="0">#REF!</definedName>
    <definedName name="bce">#REF!</definedName>
    <definedName name="bcl">#REF!</definedName>
    <definedName name="bcm">#REF!</definedName>
    <definedName name="bcp">#REF!</definedName>
    <definedName name="bdp">#REF!</definedName>
    <definedName name="BESale" localSheetId="0">[70]Formats!$K$141:$AA$141</definedName>
    <definedName name="BESale" localSheetId="3">[70]Formats!$K$141:$AA$141</definedName>
    <definedName name="BESale">[65]Formats!$K$143:$AE$143</definedName>
    <definedName name="BESaleVal" localSheetId="0">[70]Formats!$K$142:$AA$142</definedName>
    <definedName name="BESaleVal" localSheetId="3">[70]Formats!$K$142:$AA$142</definedName>
    <definedName name="BESaleVal">[65]Formats!$K$144:$AE$144</definedName>
    <definedName name="bet" localSheetId="5">#REF!</definedName>
    <definedName name="bet" localSheetId="0">#REF!</definedName>
    <definedName name="bet" localSheetId="3">#REF!</definedName>
    <definedName name="bet">#REF!</definedName>
    <definedName name="beta">[68]UploaderV4!$F$306:$AE$306</definedName>
    <definedName name="BEx0017DGUEDPCFJUPUZOOLJCS2B" localSheetId="0" hidden="1">#REF!</definedName>
    <definedName name="BEx0017DGUEDPCFJUPUZOOLJCS2B" hidden="1">#REF!</definedName>
    <definedName name="BEx001CNWHJ5RULCSFM36ZCGJ1UH" localSheetId="0" hidden="1">#REF!</definedName>
    <definedName name="BEx001CNWHJ5RULCSFM36ZCGJ1UH" hidden="1">#REF!</definedName>
    <definedName name="BEx004791UAJIJSN57OT7YBLNP82" hidden="1">#REF!</definedName>
    <definedName name="BEx008P2NVFDLBHL7IZ5WTMVOQ1F" hidden="1">#REF!</definedName>
    <definedName name="BEx009G00IN0JUIAQ4WE9NHTMQE2" hidden="1">#REF!</definedName>
    <definedName name="BEx00DXTY2JDVGWQKV8H7FG4SV30" hidden="1">#REF!</definedName>
    <definedName name="BEx00GHLTYRH5N2S6P78YW1CD30N" hidden="1">#REF!</definedName>
    <definedName name="BEx00JC31DY11L45SEU4B10BIN6W" hidden="1">#REF!</definedName>
    <definedName name="BEx00KZHZBHP3TDV1YMX4B19B95O" hidden="1">#REF!</definedName>
    <definedName name="BEx00MBY8XXUOHIZ4LHXHPD7WYD5" hidden="1">#REF!</definedName>
    <definedName name="BEx01HY6E3GJ66ABU5ABN26V6Q13" hidden="1">#REF!</definedName>
    <definedName name="BEx01OZT51JHJMH2UJULRY9Z7IH2" hidden="1">#REF!</definedName>
    <definedName name="BEx01PW5YQKEGAR8JDDI5OARYXDF" hidden="1">#REF!</definedName>
    <definedName name="BEx01XJ94SHJ1YQ7ORPW0RQGKI2H" hidden="1">#REF!</definedName>
    <definedName name="BEx02Q08R9G839Q4RFGG9026C7PX" hidden="1">#REF!</definedName>
    <definedName name="BEx02SEL3Z1QWGAHXDPUA9WLTTPS" hidden="1">#REF!</definedName>
    <definedName name="BEx02Y3KJZH5BGDM9QEZ1PVVI114" hidden="1">#REF!</definedName>
    <definedName name="BEx0313GRLLASDTVPW5DHTXHE74M" hidden="1">#REF!</definedName>
    <definedName name="BEx1F0SOZ3H5XUHXD7O01TCR8T6J" hidden="1">#REF!</definedName>
    <definedName name="BEx1F9HL824UCNCVZ2U62J4KZCX8" hidden="1">#REF!</definedName>
    <definedName name="BEx1FEVSJKTI1Q1Z874QZVFSJSVA" hidden="1">#REF!</definedName>
    <definedName name="BEx1FGDRUHHLI1GBHELT4PK0LY4V" hidden="1">#REF!</definedName>
    <definedName name="BEx1FJZ7GKO99IYTP6GGGF7EUL3Z" hidden="1">#REF!</definedName>
    <definedName name="BEx1FZV2CM77TBH1R6YYV9P06KA2" hidden="1">#REF!</definedName>
    <definedName name="BEx1G59AY8195JTUM6P18VXUFJ3E" hidden="1">#REF!</definedName>
    <definedName name="BEx1G720TXN1CBAIZS73MQ00W4RZ" hidden="1">#REF!</definedName>
    <definedName name="BEx1GVMRHFXUP6XYYY9NR12PV5TF" hidden="1">#REF!</definedName>
    <definedName name="BEx1H6KIT7BHUH6MDDWC935V9N47" hidden="1">#REF!</definedName>
    <definedName name="BEx1HDGOOJ3SKHYMWUZJ1P0RQZ9N" hidden="1">#REF!</definedName>
    <definedName name="BEx1HDM5ZXSJG6JQEMSFV52PZ10V" hidden="1">#REF!</definedName>
    <definedName name="BEx1HETBBZVN5F43LKOFMC4QB0CR" hidden="1">#REF!</definedName>
    <definedName name="BEx1HFEVVFQDC1QJAE3R03D5R5ZQ" hidden="1">#REF!</definedName>
    <definedName name="BEx1HGWNWPLNXICOTP90TKQVVE4E" hidden="1">#REF!</definedName>
    <definedName name="BEx1HIPLJZABY0EMUOTZN0EQMDPU" hidden="1">#REF!</definedName>
    <definedName name="BEx1HO94JIRX219MPWMB5E5XZ04X" hidden="1">#REF!</definedName>
    <definedName name="BEx1HQNF6KHM21E3XLW0NMSSEI9S" hidden="1">#REF!</definedName>
    <definedName name="BEx1HSLNWIW4S97ZBYY7I7M5YVH4" hidden="1">#REF!</definedName>
    <definedName name="BEx1I4QKTILCKZUSOJCVZN7SNHL5" hidden="1">#REF!</definedName>
    <definedName name="BEx1IE0ZP7RIFM9FI24S9I6AAJ14" hidden="1">#REF!</definedName>
    <definedName name="BEx1IGQ5B697MNDOE06MVSR0H58E" hidden="1">#REF!</definedName>
    <definedName name="BEx1IKRPW8MLB9Y485M1TL2IT9SH" hidden="1">#REF!</definedName>
    <definedName name="BEx1J0CSSHDJGBJUHVOEMCF2P4DL" hidden="1">#REF!</definedName>
    <definedName name="BEx1J61RRF9LJ3V3R5OY3WJ6VBWR" hidden="1">#REF!</definedName>
    <definedName name="BEx1J7E8VCGLPYU82QXVUG5N3ZAI" hidden="1">#REF!</definedName>
    <definedName name="BEx1JGE2YQWH8S25USOY08XVGO0D" hidden="1">#REF!</definedName>
    <definedName name="BEx1JJJC9T1W7HY4V7HP1S1W4JO1" hidden="1">#REF!</definedName>
    <definedName name="BEx1JKKZSJ7DI4PTFVI9VVFMB1X2" hidden="1">#REF!</definedName>
    <definedName name="BEx1JUBQFRVMASSFK4B3V0AD7YP9" hidden="1">#REF!</definedName>
    <definedName name="BEx1JXBM5W4YRWNQ0P95QQS6JWD6" hidden="1">#REF!</definedName>
    <definedName name="BEx1KGY9QEHZ9QSARMQUTQKRK4UX" hidden="1">#REF!</definedName>
    <definedName name="BEx1KKP1ELIF2UII2FWVGL7M1X7J" hidden="1">#REF!</definedName>
    <definedName name="BEx1KUVWMB0QCWA3RBE4CADFVRIS" hidden="1">#REF!</definedName>
    <definedName name="BEx1L2OG1SDFK2TPXELJ77YP4NI2" hidden="1">#REF!</definedName>
    <definedName name="BEx1L6Q60MWRDJB4L20LK0XPA0Z2" hidden="1">#REF!</definedName>
    <definedName name="BEx1LAGZ83DV8XAIH5F0NFRFLW3S" hidden="1">#REF!</definedName>
    <definedName name="BEx1LD63FP2Z4BR9TKSHOZW9KKZ5" hidden="1">#REF!</definedName>
    <definedName name="BEx1LDMB9RW982DUILM2WPT5VWQ3" hidden="1">#REF!</definedName>
    <definedName name="BEx1LRPGDQCOEMW8YT80J1XCDCIV" hidden="1">#REF!</definedName>
    <definedName name="BEx1LRUSJW4JG54X07QWD9R27WV9" hidden="1">#REF!</definedName>
    <definedName name="BEx1M1WBK5T0LP1AK2JYV6W87ID6" hidden="1">#REF!</definedName>
    <definedName name="BEx1M51HHDYGIT8PON7U8ICL2S95" hidden="1">#REF!</definedName>
    <definedName name="BEx1MTRKKVCHOZ0YGID6HZ49LJTO" hidden="1">#REF!</definedName>
    <definedName name="BEx1N3CUJ3UX61X38ZAJVPEN4KMC" hidden="1">#REF!</definedName>
    <definedName name="BEx1NM34KQTO1LDNSAFD1L82UZFG" hidden="1">#REF!</definedName>
    <definedName name="BEx1NME33AJJ8KL8T8XJHV094FJO" hidden="1">#REF!</definedName>
    <definedName name="BEx1NO6TXZVOGCUWCCRTXRXWW0XL" hidden="1">#REF!</definedName>
    <definedName name="BEx1NS8EU5P9FQV3S0WRTXI5L361" hidden="1">#REF!</definedName>
    <definedName name="BEx1NUBX5VUYZFKQH69FN6BTLWCR" hidden="1">#REF!</definedName>
    <definedName name="BEx1NZ4K1L8UON80Y2A4RASKWGNP" hidden="1">#REF!</definedName>
    <definedName name="BEx1OGT5K86RJM6PRFUYNS2B0F91" hidden="1">#REF!</definedName>
    <definedName name="BEx1OLAZ915OGYWP0QP1QQWDLCRX" hidden="1">#REF!</definedName>
    <definedName name="BEx1OO5ER042IS6IC4TLDI75JNVH" hidden="1">#REF!</definedName>
    <definedName name="BEx1OTE54CBSUT8FWKRALEDCUWN4" hidden="1">#REF!</definedName>
    <definedName name="BEx1OVSMPADTX95QUOX34KZQ8EDY" hidden="1">#REF!</definedName>
    <definedName name="BEx1OX544IO9FQJI7YYQGZCEHB3O" hidden="1">#REF!</definedName>
    <definedName name="BEx1OY6SVEUT2EQ26P7EKEND342G" hidden="1">#REF!</definedName>
    <definedName name="BEx1OYN1LPIPI12O9G6F7QAOS9T4" hidden="1">#REF!</definedName>
    <definedName name="BEx1P1HHKJA799O3YZXQAX6KFH58" hidden="1">#REF!</definedName>
    <definedName name="BEx1P34W467WGPOXPK292QFJIPHJ" hidden="1">#REF!</definedName>
    <definedName name="BEx1P7S1J4TKGVJ43C2Q2R3M9WRB" hidden="1">#REF!</definedName>
    <definedName name="BEx1PA11BLPVZM8RC5BL46WX8YB5" hidden="1">#REF!</definedName>
    <definedName name="BEx1PBZ4BEFIPGMQXT9T8S4PZ2IM" hidden="1">#REF!</definedName>
    <definedName name="BEx1PLF2CFSXBZPVI6CJ534EIJDN" hidden="1">#REF!</definedName>
    <definedName name="BEx1PMWZB2DO6EM9BKLUICZJ65HD" hidden="1">#REF!</definedName>
    <definedName name="BEx1QA54J2A4I7IBQR19BTY28ZMR" hidden="1">#REF!</definedName>
    <definedName name="BEx1QAQOZAY8R4J372CS0Z3ZNPNL" hidden="1">#REF!</definedName>
    <definedName name="BEx1QMQAHG3KQUK59DVM68SWKZIZ" hidden="1">#REF!</definedName>
    <definedName name="BEx1R9YFKJCMSEST8OVCAO5E47FO" hidden="1">#REF!</definedName>
    <definedName name="BEx1RBGC06B3T52OIC0EQ1KGVP1I" hidden="1">#REF!</definedName>
    <definedName name="BEx1RRC7X4NI1CU4EO5XYE2GVARJ" hidden="1">#REF!</definedName>
    <definedName name="BEx1RZA1NCGT832L7EMR7GMF588W" hidden="1">#REF!</definedName>
    <definedName name="BEx1S0XGIPUSZQUCSGWSK10GKW7Y" hidden="1">#REF!</definedName>
    <definedName name="BEx1S5VFNKIXHTTCWSV60UC50EZ8" hidden="1">#REF!</definedName>
    <definedName name="BEx1SK3U02H0RGKEYXW7ZMCEOF3V" hidden="1">#REF!</definedName>
    <definedName name="BEx1SSNEZINBJT29QVS62VS1THT4" hidden="1">#REF!</definedName>
    <definedName name="BEx1SVNCHNANBJIDIQVB8AFK4HAN" hidden="1">#REF!</definedName>
    <definedName name="BEx1TAXLA4QOL5B355XC95JOXYEE" hidden="1">#REF!</definedName>
    <definedName name="BEx1TJ0WLS9O7KNSGIPWTYHDYI1D" hidden="1">#REF!</definedName>
    <definedName name="BEx1U15M7LVVFZENH830B2BGWC04" hidden="1">#REF!</definedName>
    <definedName name="BEx1U7WFO8OZKB1EBF4H386JW91L" hidden="1">#REF!</definedName>
    <definedName name="BEx1U87938YR9N6HYI24KVBKLOS3" hidden="1">#REF!</definedName>
    <definedName name="BEx1UESH4KDWHYESQU2IE55RS3LI" hidden="1">#REF!</definedName>
    <definedName name="BEx1UI8N9KTCPSOJ7RDW0T8UEBNP" hidden="1">#REF!</definedName>
    <definedName name="BEx1ULU3K7DT7Y05HG9V0K8G6ETI" hidden="1">'[84]B-1 Trial Balance BEX'!#REF!</definedName>
    <definedName name="BEx1UML0HHJFHA5TBOYQ24I3RV1W" localSheetId="0" hidden="1">#REF!</definedName>
    <definedName name="BEx1UML0HHJFHA5TBOYQ24I3RV1W" localSheetId="3" hidden="1">#REF!</definedName>
    <definedName name="BEx1UML0HHJFHA5TBOYQ24I3RV1W" hidden="1">#REF!</definedName>
    <definedName name="BEx1UUDIQPZ23XQ79GUL0RAWRSCK" localSheetId="0" hidden="1">#REF!</definedName>
    <definedName name="BEx1UUDIQPZ23XQ79GUL0RAWRSCK" hidden="1">#REF!</definedName>
    <definedName name="BEx1V67SEV778NVW68J8W5SND1J7" localSheetId="0" hidden="1">#REF!</definedName>
    <definedName name="BEx1V67SEV778NVW68J8W5SND1J7" hidden="1">#REF!</definedName>
    <definedName name="BEx1V8BBPL3J8F0AN2Z23GKK2M6R" hidden="1">#REF!</definedName>
    <definedName name="BEx1VIY9SQLRESD11CC4PHYT0XSG" hidden="1">#REF!</definedName>
    <definedName name="BEx1VT552D8UPH9FSLSS3HTR7WQC" hidden="1">#REF!</definedName>
    <definedName name="BEx1W969KLW2AW3QXSOFR1W5ON8F" hidden="1">#REF!</definedName>
    <definedName name="BEx1WC67EH10SC38QWX3WEA5KH3A" hidden="1">#REF!</definedName>
    <definedName name="BEx1WGYTKZZIPM1577W5FEYKFH3V" hidden="1">#REF!</definedName>
    <definedName name="BEx1WHPURIV3D3PTJJ359H1OP7ZV" hidden="1">#REF!</definedName>
    <definedName name="BEx1WLWY2CR1WRD694JJSWSDFAIR" hidden="1">#REF!</definedName>
    <definedName name="BEx1WMD1LWPWRIK6GGAJRJAHJM8I" hidden="1">#REF!</definedName>
    <definedName name="BEx1WR0D41MR174LBF3P9E3K0J51" hidden="1">#REF!</definedName>
    <definedName name="BEx1WUB1FAS5PHU33TJ60SUHR618" hidden="1">#REF!</definedName>
    <definedName name="BEx1WX04G0INSPPG9NTNR3DYR6PZ" hidden="1">#REF!</definedName>
    <definedName name="BEx1X3LHU9DPG01VWX2IF65TRATF" hidden="1">#REF!</definedName>
    <definedName name="BEx1XK8AAMO0AH0Z1OUKW30CA7EQ" hidden="1">#REF!</definedName>
    <definedName name="BEx1XL4MZ7C80495GHQRWOBS16PQ" hidden="1">#REF!</definedName>
    <definedName name="BEx1Y2IGS2K95E1M51PEF9KJZ0KB" hidden="1">#REF!</definedName>
    <definedName name="BEx1Y3PKK83X2FN9SAALFHOWKMRQ" hidden="1">#REF!</definedName>
    <definedName name="BEx1YL3DJ7Y4AZ01ERCOGW0FJ26T" hidden="1">#REF!</definedName>
    <definedName name="BEx1Z2RYHSVD1H37817SN93VMURZ" hidden="1">#REF!</definedName>
    <definedName name="BEx3AMAKWI6458B67VKZO56MCNJW" hidden="1">#REF!</definedName>
    <definedName name="BEx3AOOVM42G82TNF53W0EKXLUSI" hidden="1">#REF!</definedName>
    <definedName name="BEx3AZH9W4SUFCAHNDOQ728R9V4L" hidden="1">#REF!</definedName>
    <definedName name="BEx3BNR9ES4KY7Q1DK83KC5NDGL8" hidden="1">#REF!</definedName>
    <definedName name="BEx3BQR5VZXNQ4H949ORM8ESU3B3" hidden="1">#REF!</definedName>
    <definedName name="BEx3BTLL3ASJN134DLEQTQM70VZM" hidden="1">#REF!</definedName>
    <definedName name="BEx3BW5CTV0DJU5AQS3ZQFK2VLF3" hidden="1">#REF!</definedName>
    <definedName name="BEx3BYP0FG369M7G3JEFLMMXAKTS" hidden="1">#REF!</definedName>
    <definedName name="BEx3C2QR0WUD19QSVO8EMIPNQJKH" hidden="1">#REF!</definedName>
    <definedName name="BEx3CCS3VNR1KW2R7DKSQFZ17QW0" hidden="1">#REF!</definedName>
    <definedName name="BEx3CKFCCPZZ6ROLAT5C1DZNIC1U" hidden="1">#REF!</definedName>
    <definedName name="BEx3CO0SVO4WLH0DO43DCHYDTH1P" hidden="1">#REF!</definedName>
    <definedName name="BEx3D9G6QTSPF9UYI4X0XY0VE896" hidden="1">#REF!</definedName>
    <definedName name="BEx3DCQU9PBRXIMLO62KS5RLH447" hidden="1">#REF!</definedName>
    <definedName name="BEx3EF99FD6QNNCNOKDEE67JHTUJ" hidden="1">#REF!</definedName>
    <definedName name="BEx3EHCSERZ2O2OAG8Y95UPG2IY9" hidden="1">#REF!</definedName>
    <definedName name="BEx3EJR3TCJDYS7ZXNDS5N9KTGIK" hidden="1">#REF!</definedName>
    <definedName name="BEx3ELJTTBS6P05CNISMGOJOA60V" hidden="1">#REF!</definedName>
    <definedName name="BEx3EQSLJBDDJRHNX19PBFCKNY2I" hidden="1">#REF!</definedName>
    <definedName name="BEx3EUUAX947Q5N6MY6W0KSNY78Y" hidden="1">#REF!</definedName>
    <definedName name="BEx3FHMD1P5XBCH23ZKIFO6ZTCNB" hidden="1">#REF!</definedName>
    <definedName name="BEx3FI2G3YYIACQHXNXEA15M8ZK5" hidden="1">#REF!</definedName>
    <definedName name="BEx3FJ9MHSLDK8W91GO85FX1GX57" hidden="1">#REF!</definedName>
    <definedName name="BEx3FR251HFU7A33PU01SJUENL2B" hidden="1">#REF!</definedName>
    <definedName name="BEx3FX7EJL47JSLSWP3EOC265WAE" hidden="1">#REF!</definedName>
    <definedName name="BEx3G201R8NLJ6FIHO2QS0SW9QVV" hidden="1">#REF!</definedName>
    <definedName name="BEx3G2LL2II66XY5YCDPG4JE13A3" hidden="1">#REF!</definedName>
    <definedName name="BEx3G2WA0DTYY9D8AGHHOBTPE2B2" hidden="1">#REF!</definedName>
    <definedName name="BEx3GCXR6IAS0B6WJ03GJVH7CO52" hidden="1">#REF!</definedName>
    <definedName name="BEx3GEVV18SEQDI1JGY7EN6D1GT1" hidden="1">#REF!</definedName>
    <definedName name="BEx3GKFH64MKQX61S7DYTZ15JCPY" hidden="1">#REF!</definedName>
    <definedName name="BEx3GLMO1NTVMHZATYVRYQOBVQ13" hidden="1">#REF!</definedName>
    <definedName name="BEx3GMJ1Y6UU02DLRL0QXCEKDA6C" hidden="1">#REF!</definedName>
    <definedName name="BEx3GN4LY0135CBDIN1TU2UEODGF" hidden="1">#REF!</definedName>
    <definedName name="BEx3GPDH2AH4QKT4OOSN563XUHBD" hidden="1">#REF!</definedName>
    <definedName name="BEx3H5UX2GZFZZT657YR76RHW5I6" hidden="1">#REF!</definedName>
    <definedName name="BEx3HE3PA6382WHWSERKW7C2APBU" hidden="1">#REF!</definedName>
    <definedName name="BEx3HMSEFOP6DBM4R97XA6B7NFG6" hidden="1">#REF!</definedName>
    <definedName name="BEx3HWJ5SQSD2CVCQNR183X44FR8" hidden="1">#REF!</definedName>
    <definedName name="BEx3I09YVXO0G4X7KGSA4WGORM35" hidden="1">#REF!</definedName>
    <definedName name="BEx3ICF1GY8HQEBIU9S43PDJ90BX" hidden="1">#REF!</definedName>
    <definedName name="BEx3IKIDG2PGLU82IQIJ2UG8BPY1" hidden="1">#REF!</definedName>
    <definedName name="BEx3IWSQCW624MNATY3ZPIMLHB9P" hidden="1">'[84]B-1 Trial Balance BEX'!#REF!</definedName>
    <definedName name="BEx3IYAH2DEBFWO8F94H4MXE3RLY" localSheetId="0" hidden="1">#REF!</definedName>
    <definedName name="BEx3IYAH2DEBFWO8F94H4MXE3RLY" localSheetId="3" hidden="1">#REF!</definedName>
    <definedName name="BEx3IYAH2DEBFWO8F94H4MXE3RLY" hidden="1">#REF!</definedName>
    <definedName name="BEx3IZXXSYEW50379N2EAFWO8DZV" localSheetId="0" hidden="1">#REF!</definedName>
    <definedName name="BEx3IZXXSYEW50379N2EAFWO8DZV" hidden="1">#REF!</definedName>
    <definedName name="BEx3J1VZVGTKT4ATPO9O5JCSFTTR" localSheetId="0" hidden="1">#REF!</definedName>
    <definedName name="BEx3J1VZVGTKT4ATPO9O5JCSFTTR" hidden="1">#REF!</definedName>
    <definedName name="BEx3JC2TY7JNAAC3L7QHVPQXLGQ8" hidden="1">#REF!</definedName>
    <definedName name="BEx3JX23SYDIGOGM4Y0CQFBW8ZBV" hidden="1">#REF!</definedName>
    <definedName name="BEx3JXCXCVBZJGV5VEG9MJEI01AL" hidden="1">#REF!</definedName>
    <definedName name="BEx3JYK2N7X59TPJSKYZ77ENY8SS" hidden="1">#REF!</definedName>
    <definedName name="BEx3K4EII7GU1CG0BN7UL15M6J8Z" hidden="1">#REF!</definedName>
    <definedName name="BEx3K4ZXQUQ2KYZF74B84SO48XMW" hidden="1">#REF!</definedName>
    <definedName name="BEx3KEFXUCVNVPH7KSEGAZYX13B5" hidden="1">#REF!</definedName>
    <definedName name="BEx3KFXUAF6YXAA47B7Q6X9B3VGB" hidden="1">#REF!</definedName>
    <definedName name="BEx3KFXVOK9UG85A1EDS5253N87B" hidden="1">#REF!</definedName>
    <definedName name="BEx3KIXQYOGMPK4WJJAVBRX4NR28" hidden="1">#REF!</definedName>
    <definedName name="BEx3KJOMVOSFZVJUL3GKCNP6DQDS" hidden="1">#REF!</definedName>
    <definedName name="BEx3KP2VRBMORK0QEAZUYCXL3DHJ" hidden="1">#REF!</definedName>
    <definedName name="BEx3L4IN3LI4C26SITKTGAH27CDU" hidden="1">#REF!</definedName>
    <definedName name="BEx3L4YQ0J7ZU0M5QM6YIPCEYC9K" hidden="1">#REF!</definedName>
    <definedName name="BEx3L60DJOR7NQN42G7YSAODP1EX" hidden="1">#REF!</definedName>
    <definedName name="BEx3L7D0PI38HWZ7VADU16C9E33D" hidden="1">#REF!</definedName>
    <definedName name="BEx3LM1PR4Y7KINKMTMKR984GX8Q" hidden="1">#REF!</definedName>
    <definedName name="BEx3LPCEZ1C0XEKNCM3YT09JWCUO" hidden="1">#REF!</definedName>
    <definedName name="BEx3M1MR1K1NQD03H74BFWOK4MWQ" hidden="1">#REF!</definedName>
    <definedName name="BEx3M4H77MYUKOOD31H9F80NMVK8" hidden="1">#REF!</definedName>
    <definedName name="BEx3M9VFX329PZWYC4DMZ6P3W9R2" hidden="1">#REF!</definedName>
    <definedName name="BEx3MCQ0VEBV0CZXDS505L38EQ8N" hidden="1">#REF!</definedName>
    <definedName name="BEx3MEYV5LQY0BAL7V3CFAFVOM3T" hidden="1">#REF!</definedName>
    <definedName name="BEx3MREOFWJQEYMCMBL7ZE06NBN6" hidden="1">#REF!</definedName>
    <definedName name="BEx3NEHB8DOU1M9L107GA0NJUN8D" hidden="1">'[84]B-1 Trial Balance BEX'!#REF!</definedName>
    <definedName name="BEx3NKXF7GYXHBK75UI6MDRUSU0J" localSheetId="0" hidden="1">#REF!</definedName>
    <definedName name="BEx3NKXF7GYXHBK75UI6MDRUSU0J" localSheetId="3" hidden="1">#REF!</definedName>
    <definedName name="BEx3NKXF7GYXHBK75UI6MDRUSU0J" hidden="1">#REF!</definedName>
    <definedName name="BEx3NLIZ7PHF2XE59ECZ3MD04ZG1" localSheetId="0" hidden="1">#REF!</definedName>
    <definedName name="BEx3NLIZ7PHF2XE59ECZ3MD04ZG1" hidden="1">#REF!</definedName>
    <definedName name="BEx3NMQ4BVC94728AUM7CCX7UHTU" localSheetId="0" hidden="1">#REF!</definedName>
    <definedName name="BEx3NMQ4BVC94728AUM7CCX7UHTU" hidden="1">#REF!</definedName>
    <definedName name="BEx3NR2I4OUFP3Z2QZEDU2PIFIDI" hidden="1">#REF!</definedName>
    <definedName name="BEx3O19B8FTTAPVT5DZXQGQXWFR8" hidden="1">#REF!</definedName>
    <definedName name="BEx3O85IKWARA6NCJOLRBRJFMEWW" hidden="1">#REF!</definedName>
    <definedName name="BEx3OJZSCGFRW7SVGBFI0X9DNVMM" hidden="1">#REF!</definedName>
    <definedName name="BEx3ORSBUXAF21MKEY90YJV9AY9A" hidden="1">#REF!</definedName>
    <definedName name="BEx3OV8BH6PYNZT7C246LOAU9SVX" hidden="1">#REF!</definedName>
    <definedName name="BEx3OXRYJZUEY6E72UJU0PHLMYAR" hidden="1">#REF!</definedName>
    <definedName name="BEx3P59TTRSGQY888P5C1O7M2PQT" hidden="1">#REF!</definedName>
    <definedName name="BEx3PDNRRNKD5GOUBUQFXAHIXLD9" hidden="1">#REF!</definedName>
    <definedName name="BEx3PDT8GNPWLLN02IH1XPV90XYK" hidden="1">#REF!</definedName>
    <definedName name="BEx3PKEMDW8KZEP11IL927C5O7I2" hidden="1">#REF!</definedName>
    <definedName name="BEx3PKJZ1Z7L9S6KV8KXVS6B2FX4" hidden="1">#REF!</definedName>
    <definedName name="BEx3PMNG53Z5HY138H99QOMTX8W3" hidden="1">#REF!</definedName>
    <definedName name="BEx3PP1RRSFZ8UC0JC9R91W6LNKW" hidden="1">#REF!</definedName>
    <definedName name="BEx3PVXYZC8WB9ZJE7OCKUXZ46EA" hidden="1">#REF!</definedName>
    <definedName name="BEx3Q0VWPU5EQECK7MQ47TYJ3SWW" hidden="1">#REF!</definedName>
    <definedName name="BEx3Q7BZ9PUXK2RLIOFSIS9AHU1B" hidden="1">#REF!</definedName>
    <definedName name="BEx3Q8J42S9VU6EAN2Y28MR6DF88" hidden="1">#REF!</definedName>
    <definedName name="BEx3Q9FI2AUWL0FBCZTW086GLWOX" hidden="1">'[84]B-1 Trial Balance BEX'!#REF!</definedName>
    <definedName name="BEx3QEDFOYFY5NBTININ5W4RLD4Q" localSheetId="0" hidden="1">#REF!</definedName>
    <definedName name="BEx3QEDFOYFY5NBTININ5W4RLD4Q" localSheetId="3" hidden="1">#REF!</definedName>
    <definedName name="BEx3QEDFOYFY5NBTININ5W4RLD4Q" hidden="1">#REF!</definedName>
    <definedName name="BEx3QIKJ3U962US1Q564NZDLU8LD" localSheetId="0" hidden="1">#REF!</definedName>
    <definedName name="BEx3QIKJ3U962US1Q564NZDLU8LD" hidden="1">#REF!</definedName>
    <definedName name="BEx3QR9D45DHW50VQ7Y3Q1AXPOB9" localSheetId="0" hidden="1">#REF!</definedName>
    <definedName name="BEx3QR9D45DHW50VQ7Y3Q1AXPOB9" hidden="1">#REF!</definedName>
    <definedName name="BEx3QSWT2S5KWG6U2V9711IYDQBM" hidden="1">#REF!</definedName>
    <definedName name="BEx3QVGG7Q2X4HZHJAM35A8T3VR7" hidden="1">#REF!</definedName>
    <definedName name="BEx3R0JUB9YN8PHPPQTAMIT1IHWK" hidden="1">#REF!</definedName>
    <definedName name="BEx3R81NFRO7M81VHVKOBFT0QBIL" hidden="1">#REF!</definedName>
    <definedName name="BEx3RFE26XVL8FFPPOWX9TG0UGVS" hidden="1">#REF!</definedName>
    <definedName name="BEx3RHC2ZD5UFS6QD4OPFCNNMWH1" hidden="1">#REF!</definedName>
    <definedName name="BEx3RQ10QIWBAPHALAA91BUUCM2X" hidden="1">#REF!</definedName>
    <definedName name="BEx3RV4E1WT43SZBUN09RTB8EK1O" hidden="1">#REF!</definedName>
    <definedName name="BEx3RXYU0QLFXSFTM5EB20GD03W5" hidden="1">#REF!</definedName>
    <definedName name="BEx3RYKLC3QQO3XTUN7BEW2AQL98" hidden="1">#REF!</definedName>
    <definedName name="BEx3SICJ45BYT6FHBER86PJT25FC" hidden="1">#REF!</definedName>
    <definedName name="BEx3SMUCMJVGQ2H4EHQI5ZFHEF0P" hidden="1">#REF!</definedName>
    <definedName name="BEx3SN56F03CPDRDA7LZ763V0N4I" hidden="1">#REF!</definedName>
    <definedName name="BEx3SPE6N1ORXPRCDL3JPZD73Z9F" hidden="1">#REF!</definedName>
    <definedName name="BEx3SYZGW5Z2FKBDLGHLTZODWBOD" hidden="1">#REF!</definedName>
    <definedName name="BEx3T29ZTULQE0OMSMWUMZDU9ZZ0" hidden="1">#REF!</definedName>
    <definedName name="BEx3T6MJ1QDJ929WMUDVZ0O3UW0Y" hidden="1">#REF!</definedName>
    <definedName name="BEx3TPCSI16OAB2L9M9IULQMQ9J9" hidden="1">#REF!</definedName>
    <definedName name="BEx3U64YUOZ419BAJS2W78UMATAW" hidden="1">#REF!</definedName>
    <definedName name="BEx3U94WCEA5DKMWBEX1GU0LKYG2" hidden="1">#REF!</definedName>
    <definedName name="BEx3U9VZ8SQVYS6ZA038J7AP7ZGW" hidden="1">#REF!</definedName>
    <definedName name="BEx3UIQ5WRJBGNTFCCLOR4N7B1OQ" hidden="1">#REF!</definedName>
    <definedName name="BEx3UJMIX2NUSSWGMSI25A5DM4CH" hidden="1">#REF!</definedName>
    <definedName name="BEx3UKOCOQG7S1YQ436S997K1KWV" hidden="1">#REF!</definedName>
    <definedName name="BEx3UMMEX7YAG9DDWO2LG2TG5YB5" hidden="1">#REF!</definedName>
    <definedName name="BEx3UYM19VIXLA0EU7LB9NHA77PB" hidden="1">#REF!</definedName>
    <definedName name="BEx3VML7CG70HPISMVYIUEN3711Q" hidden="1">#REF!</definedName>
    <definedName name="BEx56ZID5H04P9AIYLP1OASFGV56" hidden="1">#REF!</definedName>
    <definedName name="BEx587EYSS57E3PI8DT973HLJM9E" hidden="1">#REF!</definedName>
    <definedName name="BEx587KFQ3VKCOCY1SA5F24PQGUI" hidden="1">#REF!</definedName>
    <definedName name="BEx58O780PQ05NF0Z1SKKRB3N099" hidden="1">#REF!</definedName>
    <definedName name="BEx58XHO7ZULLF2EUD7YIS0MGQJ5" hidden="1">#REF!</definedName>
    <definedName name="BEx58ZW0HAIGIPEX9CVA1PQQTR6X" hidden="1">#REF!</definedName>
    <definedName name="BEx59BA1KH3RG6K1LHL7YS2VB79N" hidden="1">#REF!</definedName>
    <definedName name="BEx59E9WABJP2TN71QAIKK79HPK9" hidden="1">#REF!</definedName>
    <definedName name="BEx59P7MAPNU129ZTC5H3EH892G1" hidden="1">#REF!</definedName>
    <definedName name="BEx5A11WZRQSIE089QE119AOX9ZG" hidden="1">#REF!</definedName>
    <definedName name="BEx5A7CIGCOTHJKHGUBDZG91JGPZ" hidden="1">#REF!</definedName>
    <definedName name="BEx5A8UFLT2SWVSG5COFA9B8P376" hidden="1">#REF!</definedName>
    <definedName name="BEx5AFFTN3IXIBHDKM0FYC4OFL1S" hidden="1">#REF!</definedName>
    <definedName name="BEx5AOFIO8KVRHIZ1RII337AA8ML" hidden="1">#REF!</definedName>
    <definedName name="BEx5APRZ66L5BWHFE8E4YYNEDTI4" hidden="1">#REF!</definedName>
    <definedName name="BEx5AUVDSQ35VO4BD9AKKGBM5S7D" hidden="1">#REF!</definedName>
    <definedName name="BEx5B4RHHX0J1BF2FZKEA0SPP29O" hidden="1">#REF!</definedName>
    <definedName name="BEx5B5YMSWP0OVI5CIQRP5V18D0C" hidden="1">#REF!</definedName>
    <definedName name="BEx5B825RW35M5H0UB2IZGGRS4ER" hidden="1">#REF!</definedName>
    <definedName name="BEx5BA0EBNQ3J5J32MBOJUBA8HG5" hidden="1">#REF!</definedName>
    <definedName name="BEx5BAWPMY0TL684WDXX6KKJLRCN" hidden="1">#REF!</definedName>
    <definedName name="BEx5BBI61U4Y65GD0ARMTALPP7SJ" hidden="1">#REF!</definedName>
    <definedName name="BEx5BDR56MEV4IHY6CIH2SVNG1UB" hidden="1">#REF!</definedName>
    <definedName name="BEx5BESZC5H329SKHGJOHZFILYJJ" hidden="1">#REF!</definedName>
    <definedName name="BEx5BHSQ42B50IU1TEQFUXFX9XQD" hidden="1">#REF!</definedName>
    <definedName name="BEx5BKSM4UN4C1DM3EYKM79MRC5K" hidden="1">#REF!</definedName>
    <definedName name="BEx5BNN8NPH9KVOBARB9CDD9WLB6" hidden="1">#REF!</definedName>
    <definedName name="BEx5BX8H1TSM7J5LR8FJX7KC6YL6" hidden="1">#REF!</definedName>
    <definedName name="BEx5BYFMZ80TDDN2EZO8CF39AIAC" hidden="1">#REF!</definedName>
    <definedName name="BEx5C2BWFW6SHZBFDEISKGXHZCQW" hidden="1">#REF!</definedName>
    <definedName name="BEx5C49ZFH8TO9ZU55729C3F7XG7" hidden="1">#REF!</definedName>
    <definedName name="BEx5C8GZQK13G60ZM70P63I5OS0L" hidden="1">#REF!</definedName>
    <definedName name="BEx5CAPTVN2NBT3UOMA1UFAL1C2R" hidden="1">#REF!</definedName>
    <definedName name="BEx5CEM3SYF9XP0ZZVE0GEPCLV3F" hidden="1">#REF!</definedName>
    <definedName name="BEx5CFYQ0F1Z6P8SCVJ0I3UPVFE4" hidden="1">#REF!</definedName>
    <definedName name="BEx5CINUDCSDCAJSNNV7XVNU8Q79" hidden="1">#REF!</definedName>
    <definedName name="BEx5CKWV33XGOITX7DWWJ4YPN687" hidden="1">#REF!</definedName>
    <definedName name="BEx5CNLUIOYU8EODGA03Z3547I9T" hidden="1">#REF!</definedName>
    <definedName name="BEx5CPEKNSJORIPFQC2E1LTRYY8L" hidden="1">#REF!</definedName>
    <definedName name="BEx5CSUOL05D8PAM2TRDA9VRJT1O" hidden="1">#REF!</definedName>
    <definedName name="BEx5CUNFOO4YDFJ22HCMI2QKIGKM" hidden="1">#REF!</definedName>
    <definedName name="BEx5D8L47OF0WHBPFWXGZINZWUBZ" hidden="1">#REF!</definedName>
    <definedName name="BEx5DAJAHQ2SKUPCKSCR3PYML67L" hidden="1">#REF!</definedName>
    <definedName name="BEx5DC18JM1KJCV44PF18E0LNRKA" hidden="1">#REF!</definedName>
    <definedName name="BEx5DEVNTH30HQFLS91KFFZFYCS7" hidden="1">#REF!</definedName>
    <definedName name="BEx5DJIZBTNS011R9IIG2OQ2L6ZX" hidden="1">#REF!</definedName>
    <definedName name="BEx5E123OLO9WQUOIRIDJ967KAGK" hidden="1">#REF!</definedName>
    <definedName name="BEx5E2UU5NES6W779W2OZTZOB4O7" hidden="1">#REF!</definedName>
    <definedName name="BEx5E4CSE5G83J5K32WENF7BXL82" hidden="1">#REF!</definedName>
    <definedName name="BEx5ELQL9B0VR6UT18KP11DHOTFX" hidden="1">#REF!</definedName>
    <definedName name="BEx5ER4TJTFPN7IB1MNEB1ZFR5M6" hidden="1">#REF!</definedName>
    <definedName name="BEx5F6V72QTCK7O39Y59R0EVM6CW" hidden="1">#REF!</definedName>
    <definedName name="BEx5FGLQVACD5F5YZG4DGSCHCGO2" hidden="1">#REF!</definedName>
    <definedName name="BEx5FLJWHLW3BTZILDPN5NMA449V" hidden="1">#REF!</definedName>
    <definedName name="BEx5FNI2O10YN2SI1NO4X5GP3GTF" hidden="1">#REF!</definedName>
    <definedName name="BEx5FO8YRFSZCG3L608EHIHIHFY4" hidden="1">#REF!</definedName>
    <definedName name="BEx5FQNA6V4CNYSH013K45RI4BCV" hidden="1">#REF!</definedName>
    <definedName name="BEx5FVQPPEU32CPNV9RRQ9MNLLVE" hidden="1">#REF!</definedName>
    <definedName name="BEx5G08KGMG5X2AQKDGPFYG5GH94" hidden="1">#REF!</definedName>
    <definedName name="BEx5G1A8TFN4C4QII35U9DKYNIS8" hidden="1">#REF!</definedName>
    <definedName name="BEx5G1L0QO91KEPDMV1D8OT4BT73" hidden="1">#REF!</definedName>
    <definedName name="BEx5G86DZL1VYUX6KWODAP3WFAWP" hidden="1">#REF!</definedName>
    <definedName name="BEx5G8BV2GIOCM3C7IUFK8L04A6M" hidden="1">#REF!</definedName>
    <definedName name="BEx5GID9MVBUPFFT9M8K8B5MO9NV" hidden="1">#REF!</definedName>
    <definedName name="BEx5GLT7Z1M4BGSL16EU5IA7QFND" hidden="1">#REF!</definedName>
    <definedName name="BEx5GN0EWA9SCQDPQ7NTUQH82QVK" hidden="1">#REF!</definedName>
    <definedName name="BEx5GNBCU4WZ74I0UXFL9ZG2XSGJ" hidden="1">#REF!</definedName>
    <definedName name="BEx5GUCTYC7QCWGWU5BTO7Y7HDZX" hidden="1">#REF!</definedName>
    <definedName name="BEx5GYUPJULJQ624TEESYFG1NFOH" hidden="1">#REF!</definedName>
    <definedName name="BEx5H0NEE0AIN5E2UHJ9J9ISU9N1" hidden="1">#REF!</definedName>
    <definedName name="BEx5H1UJSEUQM2K8QHQXO5THVHSO" hidden="1">#REF!</definedName>
    <definedName name="BEx5HAOT9XWUF7XIFRZZS8B9F5TZ" hidden="1">#REF!</definedName>
    <definedName name="BEx5HE4XRF9BUY04MENWY9CHHN5H" hidden="1">#REF!</definedName>
    <definedName name="BEx5HFHMABAT0H9KKS754X4T304E" hidden="1">#REF!</definedName>
    <definedName name="BEx5HGDZ7MX1S3KNXLRL9WU565V4" hidden="1">#REF!</definedName>
    <definedName name="BEx5HJZ9FAVNZSSBTAYRPZDYM9NU" hidden="1">#REF!</definedName>
    <definedName name="BEx5HZ9JMKHNLFWLVUB1WP5B39BL" hidden="1">#REF!</definedName>
    <definedName name="BEx5I244LQHZTF3XI66J8705R9XX" hidden="1">#REF!</definedName>
    <definedName name="BEx5I8PBP4LIXDGID5BP0THLO0AQ" hidden="1">#REF!</definedName>
    <definedName name="BEx5I8PBSR5SCSYO7Y32DBQBIY8Z" hidden="1">'[84]B-1 Trial Balance BEX'!#REF!</definedName>
    <definedName name="BEx5I8USVUB3JP4S9OXGMZVMOQXR" localSheetId="0" hidden="1">#REF!</definedName>
    <definedName name="BEx5I8USVUB3JP4S9OXGMZVMOQXR" localSheetId="3" hidden="1">#REF!</definedName>
    <definedName name="BEx5I8USVUB3JP4S9OXGMZVMOQXR" hidden="1">#REF!</definedName>
    <definedName name="BEx5I9GDQSYIAL65UQNDMNFQCS9Y" localSheetId="0" hidden="1">#REF!</definedName>
    <definedName name="BEx5I9GDQSYIAL65UQNDMNFQCS9Y" hidden="1">#REF!</definedName>
    <definedName name="BEx5IBUPG9AWNW5PK7JGRGEJ4OLM" localSheetId="0" hidden="1">#REF!</definedName>
    <definedName name="BEx5IBUPG9AWNW5PK7JGRGEJ4OLM" hidden="1">#REF!</definedName>
    <definedName name="BEx5IC06RVN8BSAEPREVKHKLCJ2L" hidden="1">#REF!</definedName>
    <definedName name="BEx5J0FFP1KS4NGY20AEJI8VREEA" hidden="1">#REF!</definedName>
    <definedName name="BEx5J2IZ2R0YFUCRTB87J53NVOHJ" hidden="1">#REF!</definedName>
    <definedName name="BEx5JF3ZXLDIS8VNKDCY7ZI7H1CI" hidden="1">#REF!</definedName>
    <definedName name="BEx5JHCZJ8G6OOOW6EF3GABXKH6F" hidden="1">#REF!</definedName>
    <definedName name="BEx5JJB6W446THXQCRUKD3I7RKLP" hidden="1">#REF!</definedName>
    <definedName name="BEx5JJWTMI37U3RDEJOYLO93RJ6Z" hidden="1">#REF!</definedName>
    <definedName name="BEx5JNCT8Z7XSSPD5EMNAJELCU2V" hidden="1">#REF!</definedName>
    <definedName name="BEx5JQCNT9Y4RM306CHC8IPY3HBZ" hidden="1">#REF!</definedName>
    <definedName name="BEx5K08PYKE6JOKBYIB006TX619P" hidden="1">#REF!</definedName>
    <definedName name="BEx5K51DSERT1TR7B4A29R41W4NX" hidden="1">#REF!</definedName>
    <definedName name="BEx5KP4A79QGZ62M57PXH4QRGNXL" hidden="1">#REF!</definedName>
    <definedName name="BEx5KYER580I4T7WTLMUN7NLNP5K" hidden="1">#REF!</definedName>
    <definedName name="BEx5L5LPF2LT4SSIU57YHKPLINJB" hidden="1">#REF!</definedName>
    <definedName name="BEx5LEFWW9OK8IW388JH9LYCE7EK" hidden="1">#REF!</definedName>
    <definedName name="BEx5LHLB3M6K4ZKY2F42QBZT30ZH" hidden="1">#REF!</definedName>
    <definedName name="BEx5LRMNU3HXIE1BUMDHRU31F7JJ" hidden="1">#REF!</definedName>
    <definedName name="BEx5LSJ1LPUAX3ENSPECWPG4J7D1" hidden="1">#REF!</definedName>
    <definedName name="BEx5LTKQ8RQWJE4BC88OP928893U" hidden="1">#REF!</definedName>
    <definedName name="BEx5MB9BR71LZDG7XXQ2EO58JC5F" hidden="1">#REF!</definedName>
    <definedName name="BEx5MLQZM68YQSKARVWTTPINFQ2C" hidden="1">#REF!</definedName>
    <definedName name="BEx5MVXTKNBXHNWTL43C670E4KXC" hidden="1">#REF!</definedName>
    <definedName name="BEx5N4XI4PWB1W9PMZ4O5R0HWTYD" hidden="1">#REF!</definedName>
    <definedName name="BEx5NA68N6FJFX9UJXK4M14U487F" hidden="1">#REF!</definedName>
    <definedName name="BEx5NIKBG2GDJOYGE3WCXKU7YY51" hidden="1">#REF!</definedName>
    <definedName name="BEx5NV06L5J5IMKGOMGKGJ4PBZCD" hidden="1">#REF!</definedName>
    <definedName name="BEx5NZSSQ6PY99ZX2D7Q9IGOR34W" hidden="1">#REF!</definedName>
    <definedName name="BEx5O3ZUQ2OARA1CDOZ3NC4UE5AA" hidden="1">#REF!</definedName>
    <definedName name="BEx5O6JI6BQVBFR1RIU67QU9HWLO" hidden="1">'[84]B-1 Trial Balance BEX'!#REF!</definedName>
    <definedName name="BEx5OAFS0NJ2CB86A02E1JYHMLQ1" localSheetId="0" hidden="1">#REF!</definedName>
    <definedName name="BEx5OAFS0NJ2CB86A02E1JYHMLQ1" localSheetId="3" hidden="1">#REF!</definedName>
    <definedName name="BEx5OAFS0NJ2CB86A02E1JYHMLQ1" hidden="1">#REF!</definedName>
    <definedName name="BEx5OG4RPU8W1ETWDWM234NYYYEN" localSheetId="0" hidden="1">#REF!</definedName>
    <definedName name="BEx5OG4RPU8W1ETWDWM234NYYYEN" hidden="1">#REF!</definedName>
    <definedName name="BEx5OP9Y43F99O2IT69MKCCXGL61" localSheetId="0" hidden="1">#REF!</definedName>
    <definedName name="BEx5OP9Y43F99O2IT69MKCCXGL61" hidden="1">#REF!</definedName>
    <definedName name="BEx5P9Y9RDXNUAJ6CZ2LHMM8IM7T" hidden="1">#REF!</definedName>
    <definedName name="BEx5PHWB2C0D5QLP3BZIP3UO7DIZ" hidden="1">#REF!</definedName>
    <definedName name="BEx5PJP02W68K2E46L5C5YBSNU6T" hidden="1">#REF!</definedName>
    <definedName name="BEx5PLCA8DOMAU315YCS5275L2HS" hidden="1">#REF!</definedName>
    <definedName name="BEx5PRXMZ5M65Z732WNNGV564C2J" hidden="1">#REF!</definedName>
    <definedName name="BEx5QPSW4IPLH50WSR87HRER05RF" hidden="1">#REF!</definedName>
    <definedName name="BEx73SM35R5M52HP07BP41G12W6B" hidden="1">#REF!</definedName>
    <definedName name="BEx73V0EP8EMNRC3EZJJKKVKWQVB" hidden="1">#REF!</definedName>
    <definedName name="BEx741WJHIJVXUX131SBXTVW8D71" hidden="1">#REF!</definedName>
    <definedName name="BEx74ESIB9Y8KGETIERMKU5PLCQR" hidden="1">#REF!</definedName>
    <definedName name="BEx74Q6H3O7133AWQXWC21MI2UFT" hidden="1">#REF!</definedName>
    <definedName name="BEx74W6BJ8ENO3J25WNM5H5APKA3" hidden="1">#REF!</definedName>
    <definedName name="BEx755GRRD9BL27YHLH5QWIYLWB7" hidden="1">#REF!</definedName>
    <definedName name="BEx759D1D5SXS5ELLZVBI0SXYUNF" hidden="1">#REF!</definedName>
    <definedName name="BEx75GJZSZHUDN6OOAGQYFUDA2LP" hidden="1">#REF!</definedName>
    <definedName name="BEx75HGCCV5K4UCJWYV8EV9AG5YT" hidden="1">#REF!</definedName>
    <definedName name="BEx75PZT8TY5P13U978NVBUXKHT4" hidden="1">#REF!</definedName>
    <definedName name="BEx75T55F7GML8V1DMWL26WRT006" hidden="1">#REF!</definedName>
    <definedName name="BEx75VJGR07JY6UUWURQ4PJ29UKC" hidden="1">#REF!</definedName>
    <definedName name="BEx75WVXY4KYBV9R9L975BL8HO3X" hidden="1">#REF!</definedName>
    <definedName name="BEx7741OUGLA0WJQLQRUJSL4DE00" hidden="1">#REF!</definedName>
    <definedName name="BEx774N83DXLJZ54Q42PWIJZ2DN1" hidden="1">#REF!</definedName>
    <definedName name="BEx779QNIY3061ZV9BR462WKEGRW" hidden="1">#REF!</definedName>
    <definedName name="BEx77G19QU9A95CNHE6QMVSQR2T3" hidden="1">#REF!</definedName>
    <definedName name="BEx77P0S3GVMS7BJUL9OWUGJ1B02" hidden="1">#REF!</definedName>
    <definedName name="BEx77QDESURI6WW5582YXSK3A972" hidden="1">#REF!</definedName>
    <definedName name="BEx77VBI9XOPFHKEWU5EHQ9J675Y" hidden="1">#REF!</definedName>
    <definedName name="BEx7809GQOCLHSNH95VOYIX7P1TV" hidden="1">#REF!</definedName>
    <definedName name="BEx780K8XAXUHGVZGZWQ74DK4CI3" hidden="1">#REF!</definedName>
    <definedName name="BEx78226TN58UE0CTY98YEDU0LSL" hidden="1">#REF!</definedName>
    <definedName name="BEx7881ZZBWHRAX6W2GY19J8MGEQ" hidden="1">#REF!</definedName>
    <definedName name="BEx78HHRIWDLHQX2LG0HWFRYEL1T" hidden="1">#REF!</definedName>
    <definedName name="BEx78QMXZ2P1ZB3HJ9O50DWHCMXR" hidden="1">#REF!</definedName>
    <definedName name="BEx78SFO5VR28677DWZEMDN7G86X" hidden="1">#REF!</definedName>
    <definedName name="BEx78SFOYH1Z0ZDTO47W2M60TW6K" hidden="1">#REF!</definedName>
    <definedName name="BEx79JK3E6JO8MX4O35A5G8NZCC8" hidden="1">#REF!</definedName>
    <definedName name="BEx79OCP4HQ6XP8EWNGEUDLOZBBS" hidden="1">#REF!</definedName>
    <definedName name="BEx79SEAYKUZB0H4LYBCD6WWJBG2" hidden="1">#REF!</definedName>
    <definedName name="BEx79SJRHTLS9PYM69O9BWW1FMJK" hidden="1">#REF!</definedName>
    <definedName name="BEx79YJJLBELICW9F9FRYSCQ101L" hidden="1">#REF!</definedName>
    <definedName name="BEx79YUC7B0V77FSBGIRCY1BR4VK" hidden="1">#REF!</definedName>
    <definedName name="BEx7A06T3RC2891FUX05G3QPRAUE" hidden="1">#REF!</definedName>
    <definedName name="BEx7A9S3JA1X7FH4CFSQLTZC4691" hidden="1">#REF!</definedName>
    <definedName name="BEx7ABA2C9IWH5VSLVLLLCY62161" hidden="1">#REF!</definedName>
    <definedName name="BEx7ACMNZVTBJUEUH0537DVX15SR" hidden="1">#REF!</definedName>
    <definedName name="BEx7AE4LPLX8N85BYB0WCO5S7ZPV" hidden="1">#REF!</definedName>
    <definedName name="BEx7ASD1I654MEDCO6GGWA95PXSC" hidden="1">#REF!</definedName>
    <definedName name="BEx7AVCX9S5RJP3NSZ4QM4E6ERDT" hidden="1">#REF!</definedName>
    <definedName name="BEx7AVYIGP0930MV5JEBWRYCJN68" hidden="1">#REF!</definedName>
    <definedName name="BEx7B6LH6917TXOSAAQ6U7HVF018" hidden="1">#REF!</definedName>
    <definedName name="BEx7BPXFZXJ79FQ0E8AQE21PGVHA" hidden="1">#REF!</definedName>
    <definedName name="BEx7C04AM39DQMC1TIX7CFZ2ADHX" hidden="1">#REF!</definedName>
    <definedName name="BEx7C40F0PQURHPI6YQ39NFIR86Z" hidden="1">#REF!</definedName>
    <definedName name="BEx7C93VR7SYRIJS1JO8YZKSFAW9" hidden="1">#REF!</definedName>
    <definedName name="BEx7CCPC6R1KQQZ2JQU6EFI1G0RM" hidden="1">#REF!</definedName>
    <definedName name="BEx7CIJST9GLS2QD383UK7VUDTGL" hidden="1">#REF!</definedName>
    <definedName name="BEx7CO8T2XKC7GHDSYNAWTZ9L7YR" hidden="1">#REF!</definedName>
    <definedName name="BEx7CW1CF00DO8A36UNC2X7K65C2" hidden="1">#REF!</definedName>
    <definedName name="BEx7CW6NFRL2P4XWP0MWHIYA97KF" hidden="1">#REF!</definedName>
    <definedName name="BEx7D5RWKRS4W71J4NZ6ZSFHPKFT" hidden="1">#REF!</definedName>
    <definedName name="BEx7D8H1TPOX1UN17QZYEV7Q58GA" hidden="1">#REF!</definedName>
    <definedName name="BEx7DGF13H2074LRWFZQ45PZ6JPX" hidden="1">#REF!</definedName>
    <definedName name="BEx7DKWUXEDIISSX4GDD4YYT887F" hidden="1">#REF!</definedName>
    <definedName name="BEx7DMUYR2HC26WW7AOB1TULERMB" hidden="1">#REF!</definedName>
    <definedName name="BEx7DPEQ8VQOTDGPLPVDL3AWZ5W8" hidden="1">#REF!</definedName>
    <definedName name="BEx7DVJTRV44IMJIBFXELE67SZ7S" hidden="1">#REF!</definedName>
    <definedName name="BEx7DVUMFCI5INHMVFIJ44RTTSTT" hidden="1">#REF!</definedName>
    <definedName name="BEx7DY8YND3WYD8EWTMJYEAWWFV5" hidden="1">#REF!</definedName>
    <definedName name="BEx7E2QT2U8THYOKBPXONB1B47WH" hidden="1">#REF!</definedName>
    <definedName name="BEx7E5QP7W6UKO74F5Y0VJ741HS5" hidden="1">#REF!</definedName>
    <definedName name="BEx7E6N29HGH3I47AFB2DCS6MVS6" hidden="1">#REF!</definedName>
    <definedName name="BEx7EBA8IYHQKT7IQAOAML660SYA" hidden="1">#REF!</definedName>
    <definedName name="BEx7EI6C8MCRZFEQYUBE5FSUTIHK" hidden="1">#REF!</definedName>
    <definedName name="BEx7EI6DL1Z6UWLFBXAKVGZTKHWJ" hidden="1">#REF!</definedName>
    <definedName name="BEx7EQKHX7GZYOLXRDU534TT4H64" hidden="1">#REF!</definedName>
    <definedName name="BEx7ETV6L1TM7JSXJIGK3FC6RVZW" hidden="1">#REF!</definedName>
    <definedName name="BEx7EU5YLPAIPT2NN5P51ZNEQQ22" hidden="1">'[84]B-1 Trial Balance BEX'!#REF!</definedName>
    <definedName name="BEx7EWK9GUVV6FXWYIGH0TAI4V2O" localSheetId="0" hidden="1">#REF!</definedName>
    <definedName name="BEx7EWK9GUVV6FXWYIGH0TAI4V2O" localSheetId="3" hidden="1">#REF!</definedName>
    <definedName name="BEx7EWK9GUVV6FXWYIGH0TAI4V2O" hidden="1">#REF!</definedName>
    <definedName name="BEx7EYYLHMBYQTH6I377FCQS7CSX" localSheetId="0" hidden="1">#REF!</definedName>
    <definedName name="BEx7EYYLHMBYQTH6I377FCQS7CSX" hidden="1">#REF!</definedName>
    <definedName name="BEx7EZUY2ZSDU4ODUKP5NF435FIQ" localSheetId="0" hidden="1">#REF!</definedName>
    <definedName name="BEx7EZUY2ZSDU4ODUKP5NF435FIQ" hidden="1">#REF!</definedName>
    <definedName name="BEx7F5EHK8TFX198SVXPDUX7WRXR" hidden="1">#REF!</definedName>
    <definedName name="BEx7FCLG1RYI2SNOU1Y2GQZNZSWA" hidden="1">#REF!</definedName>
    <definedName name="BEx7FN32ZGWOAA4TTH79KINTDWR9" hidden="1">#REF!</definedName>
    <definedName name="BEx7G82CKM3NIY1PHNFK28M09PCH" hidden="1">#REF!</definedName>
    <definedName name="BEx7GR3ENYWRXXS5IT0UMEGOLGUH" hidden="1">#REF!</definedName>
    <definedName name="BEx7GSAL6P7TASL8MB63RFST1LJL" hidden="1">#REF!</definedName>
    <definedName name="BEx7H0JD6I5I8WQLLWOYWY5YWPQE" hidden="1">#REF!</definedName>
    <definedName name="BEx7H14XCXH7WEXEY1HVO53A6AGH" hidden="1">#REF!</definedName>
    <definedName name="BEx7HFTIA8AC8BR8HKIN81VE1SGW" hidden="1">#REF!</definedName>
    <definedName name="BEx7HGVBEF4LEIF6RC14N3PSU461" hidden="1">#REF!</definedName>
    <definedName name="BEx7HJPX95YOFS83NFUYYGD8E8T6" hidden="1">#REF!</definedName>
    <definedName name="BEx7HQ5T9FZ42QWS09UO4DT42Y0R" hidden="1">#REF!</definedName>
    <definedName name="BEx7HRCZE3CVGON1HV07MT5MNDZ3" hidden="1">#REF!</definedName>
    <definedName name="BEx7HWGE2CANG5M17X4C8YNC3N8F" hidden="1">#REF!</definedName>
    <definedName name="BEx7I8FZ96C5JAHXS18ZV0912LZP" hidden="1">#REF!</definedName>
    <definedName name="BEx7IBVYN47SFZIA0K4MDKQZNN9V" hidden="1">#REF!</definedName>
    <definedName name="BEx7IV2IJ5WT7UC0UG7WP0WF2JZI" hidden="1">#REF!</definedName>
    <definedName name="BEx7IXGU74GE5E4S6W4Z13AR092Y" hidden="1">#REF!</definedName>
    <definedName name="BEx7J4YL8Q3BI1MLH16YYQ18IJRD" hidden="1">#REF!</definedName>
    <definedName name="BEx7JH3HGBPI07OHZ5LFYK0UFZQR" hidden="1">#REF!</definedName>
    <definedName name="BEx7JV194190CNM6WWGQ3UBJ3CHH" hidden="1">#REF!</definedName>
    <definedName name="BEx7K7GZ607XQOGB81A1HINBTGOZ" hidden="1">#REF!</definedName>
    <definedName name="BEx7KEYPBDXSNROH8M6CDCBN6B50" hidden="1">#REF!</definedName>
    <definedName name="BEx7KPGCEMLP2ONB281P2VJS9J2N" hidden="1">'[84]B-1 Trial Balance BEX'!#REF!</definedName>
    <definedName name="BEx7KSAS8BZT6H8OQCZ5DNSTMO07" localSheetId="0" hidden="1">#REF!</definedName>
    <definedName name="BEx7KSAS8BZT6H8OQCZ5DNSTMO07" localSheetId="3" hidden="1">#REF!</definedName>
    <definedName name="BEx7KSAS8BZT6H8OQCZ5DNSTMO07" hidden="1">#REF!</definedName>
    <definedName name="BEx7KWHTBD21COXVI4HNEQH0Z3L8" localSheetId="0" hidden="1">#REF!</definedName>
    <definedName name="BEx7KWHTBD21COXVI4HNEQH0Z3L8" hidden="1">#REF!</definedName>
    <definedName name="BEx7KXUGRMRSUXCM97Z7VRZQ9JH2" localSheetId="0" hidden="1">#REF!</definedName>
    <definedName name="BEx7KXUGRMRSUXCM97Z7VRZQ9JH2" hidden="1">#REF!</definedName>
    <definedName name="BEx7L21IQVP1N1TTQLRMANSSLSLE" hidden="1">#REF!</definedName>
    <definedName name="BEx7L5C6U8MP6IZ67BD649WQYJEK" hidden="1">#REF!</definedName>
    <definedName name="BEx7L8HEYEVTATR0OG5JJO647KNI" hidden="1">#REF!</definedName>
    <definedName name="BEx7L8XOV64OMS15ZFURFEUXLMWF" hidden="1">#REF!</definedName>
    <definedName name="BEx7LJVFQACL9F4DRS9YZQ9R2N30" hidden="1">#REF!</definedName>
    <definedName name="BEx7MAUI1JJFDIJGDW4RWY5384LY" hidden="1">#REF!</definedName>
    <definedName name="BEx7MJZO3UKAMJ53UWOJ5ZD4GGMQ" hidden="1">#REF!</definedName>
    <definedName name="BEx7MT4MFNXIVQGAT6D971GZW7CA" hidden="1">#REF!</definedName>
    <definedName name="BEx7NGI9U0CD6NDW4B6FUTIRMQ0R" hidden="1">#REF!</definedName>
    <definedName name="BEx7NI062THZAM6I8AJWTFJL91CS" hidden="1">#REF!</definedName>
    <definedName name="BEx904S75BPRYMHF0083JF7ES4NG" hidden="1">#REF!</definedName>
    <definedName name="BEx90HDD4RWF7JZGA8GCGG7D63MG" hidden="1">#REF!</definedName>
    <definedName name="BEx90VGH5H09ON2QXYC9WIIEU98T" hidden="1">#REF!</definedName>
    <definedName name="BEx9175B70QXYAU5A8DJPGZQ46L9" hidden="1">#REF!</definedName>
    <definedName name="BEx91AQQRTV87AO27VWHSFZAD4ZR" hidden="1">#REF!</definedName>
    <definedName name="BEx91L8FLL5CWLA2CDHKCOMGVDZN" hidden="1">#REF!</definedName>
    <definedName name="BEx91OTVH9ZDBC3QTORU8RZX4EOC" hidden="1">#REF!</definedName>
    <definedName name="BEx91QH5JRZKQP1GPN2SQMR3CKAG" hidden="1">#REF!</definedName>
    <definedName name="BEx91ROALDNHO7FI4X8L61RH4UJE" hidden="1">#REF!</definedName>
    <definedName name="BEx91TMID71GVYH0U16QM1RV3PX0" hidden="1">#REF!</definedName>
    <definedName name="BEx91UIQM4J6MWV0ZM0YSWEE5XQG" hidden="1">'[84]B-1 Trial Balance BEX'!#REF!</definedName>
    <definedName name="BEx91UO6WU24AJ7T94IKYTZUAE79" localSheetId="0" hidden="1">#REF!</definedName>
    <definedName name="BEx91UO6WU24AJ7T94IKYTZUAE79" localSheetId="3" hidden="1">#REF!</definedName>
    <definedName name="BEx91UO6WU24AJ7T94IKYTZUAE79" hidden="1">#REF!</definedName>
    <definedName name="BEx91VF2D78PAF337E3L2L81K9W2" localSheetId="0" hidden="1">#REF!</definedName>
    <definedName name="BEx91VF2D78PAF337E3L2L81K9W2" hidden="1">#REF!</definedName>
    <definedName name="BEx921PNZ46VORG2VRMWREWIC0SE" localSheetId="0" hidden="1">#REF!</definedName>
    <definedName name="BEx921PNZ46VORG2VRMWREWIC0SE" hidden="1">#REF!</definedName>
    <definedName name="BEx92DPEKL5WM5A3CN8674JI0PR3" hidden="1">#REF!</definedName>
    <definedName name="BEx92ER2RMY93TZK0D9L9T3H0GI5" hidden="1">#REF!</definedName>
    <definedName name="BEx92FI04PJT4LI23KKIHRXWJDTT" hidden="1">#REF!</definedName>
    <definedName name="BEx92HR14HQ9D5JXCSPA4SS4RT62" hidden="1">#REF!</definedName>
    <definedName name="BEx92HWA2D6A5EX9MFG68G0NOMSN" hidden="1">#REF!</definedName>
    <definedName name="BEx92PUBDIXAU1FW5ZAXECMAU0LN" hidden="1">#REF!</definedName>
    <definedName name="BEx92S8MHFFIVRQ2YSHZNQGOFUHD" hidden="1">#REF!</definedName>
    <definedName name="BEx93B9OULL2YGC896XXYAAJSTRK" hidden="1">#REF!</definedName>
    <definedName name="BEx93FRKF99NRT3LH99UTIH7AAYF" hidden="1">#REF!</definedName>
    <definedName name="BEx93KUY3NRH420RK11H968NXEX3" hidden="1">#REF!</definedName>
    <definedName name="BEx93M7FSHP50OG34A4W8W8DF12U" hidden="1">#REF!</definedName>
    <definedName name="BEx93OLWY2O3PRA74U41VG5RXT4Q" hidden="1">#REF!</definedName>
    <definedName name="BEx93RWFAF6YJGYUTITVM445C02U" hidden="1">#REF!</definedName>
    <definedName name="BEx93SY9RWG3HUV4YXQKXJH9FH14" hidden="1">#REF!</definedName>
    <definedName name="BEx93TJUX3U0FJDBG6DDSNQ91R5J" hidden="1">#REF!</definedName>
    <definedName name="BEx942UCRHMI4B0US31HO95GSC2X" hidden="1">#REF!</definedName>
    <definedName name="BEx948ZFFQWVIDNG4AZAUGGGEB5U" hidden="1">#REF!</definedName>
    <definedName name="BEx94CKXG92OMURH41SNU6IOHK4J" hidden="1">#REF!</definedName>
    <definedName name="BEx94GXG30CIVB6ZQN3X3IK6BZXQ" hidden="1">#REF!</definedName>
    <definedName name="BEx94HZ5LURYM9ST744ALV6ZCKYP" hidden="1">#REF!</definedName>
    <definedName name="BEx94IQ75E90YUMWJ9N591LR7DQQ" hidden="1">#REF!</definedName>
    <definedName name="BEx94L9TBK45AUQSX1IUZ86U1GPQ" hidden="1">#REF!</definedName>
    <definedName name="BEx94N7W5T3U7UOE97D6OVIBUCXS" hidden="1">#REF!</definedName>
    <definedName name="BEx953PB6S6ECMD8N0JSW0CBG0DA" hidden="1">#REF!</definedName>
    <definedName name="BEx955NIAWX5OLAHMTV6QFUZPR30" hidden="1">#REF!</definedName>
    <definedName name="BEx9581TYVI2M5TT4ISDAJV4W7Z6" hidden="1">#REF!</definedName>
    <definedName name="BEx95NHF4RVUE0YDOAFZEIVBYJXD" hidden="1">#REF!</definedName>
    <definedName name="BEx95QBZMG0E2KQ9BERJ861QLYN3" hidden="1">#REF!</definedName>
    <definedName name="BEx95QHBVDN795UNQJLRXG3RDU49" hidden="1">#REF!</definedName>
    <definedName name="BEx95TBVUWV7L7OMFMZDQEXGVHU6" hidden="1">#REF!</definedName>
    <definedName name="BEx95U89DZZSVO39TGS62CX8G9N4" hidden="1">#REF!</definedName>
    <definedName name="BEx9602K2GHNBUEUVT9ONRQU1GMD" hidden="1">#REF!</definedName>
    <definedName name="BEx962BL3Y4LA53EBYI64ZYMZE8U" hidden="1">#REF!</definedName>
    <definedName name="BEx96KR21O7H9R29TN0S45Y3QPUK" hidden="1">#REF!</definedName>
    <definedName name="BEx96SUFKHHFE8XQ6UUO6ILDOXHO" hidden="1">#REF!</definedName>
    <definedName name="BEx96UN4YWXBDEZ1U1ZUIPP41Z7I" hidden="1">#REF!</definedName>
    <definedName name="BEx970MYCPJ6DQ44TKLOIGZO5LHH" hidden="1">#REF!</definedName>
    <definedName name="BEx978KSD61YJH3S9DGO050R2EHA" hidden="1">#REF!</definedName>
    <definedName name="BEx97H9O1NAKAPK4MX4PKO34ICL5" hidden="1">#REF!</definedName>
    <definedName name="BEx97HVA5F2I0D6ID81KCUDEQOIH" hidden="1">#REF!</definedName>
    <definedName name="BEx97MNUZQ1Z0AO2FL7XQYVNCPR7" hidden="1">#REF!</definedName>
    <definedName name="BEx97NPQBACJVD9K1YXI08RTW9E2" hidden="1">#REF!</definedName>
    <definedName name="BEx97RWQLXS0OORDCN69IGA58CWU" hidden="1">#REF!</definedName>
    <definedName name="BEx97YNGGDFIXHTMGFL2IHAQX9MI" hidden="1">#REF!</definedName>
    <definedName name="BEx981HW73BUZWT14TBTZHC0ZTJ4" hidden="1">#REF!</definedName>
    <definedName name="BEx9871KU0N99P0900EAK69VFYT2" hidden="1">#REF!</definedName>
    <definedName name="BEx98IFKNJFGZFLID1YTRFEG1SXY" hidden="1">#REF!</definedName>
    <definedName name="BEx9915UVD4G7RA3IMLFZ0LG3UA2" hidden="1">#REF!</definedName>
    <definedName name="BEx992CZON8AO7U7V88VN1JBO0MG" hidden="1">#REF!</definedName>
    <definedName name="BEx9952469XMFGSPXL7CMXHPJF90" hidden="1">#REF!</definedName>
    <definedName name="BEx99B77I7TUSHRR4HIZ9FU2EIUT" hidden="1">#REF!</definedName>
    <definedName name="BEx99Q6PH5F3OQKCCAAO75PYDEFN" hidden="1">#REF!</definedName>
    <definedName name="BEx99WBYT2D6UUC1PT7A40ENYID4" hidden="1">#REF!</definedName>
    <definedName name="BEx99XOGHOM28CNCYKQWYGL56W2S" hidden="1">#REF!</definedName>
    <definedName name="BEx99ZRZ4I7FHDPGRAT5VW7NVBPU" hidden="1">#REF!</definedName>
    <definedName name="BEx9AT5E3ZSHKSOL35O38L8HF9TH" hidden="1">#REF!</definedName>
    <definedName name="BEx9AV8W1FAWF5BHATYEN47X12JN" hidden="1">#REF!</definedName>
    <definedName name="BEx9B78H4MS8F5JXSL2RUKB2S0S1" hidden="1">#REF!</definedName>
    <definedName name="BEx9B8A5186FNTQQNLIO5LK02ABI" hidden="1">#REF!</definedName>
    <definedName name="BEx9B8VR20E2CILU4CDQUQQ9ONXK" hidden="1">#REF!</definedName>
    <definedName name="BEx9B917EUP13X6FQ3NPQL76XM5V" hidden="1">#REF!</definedName>
    <definedName name="BEx9BAJ5WYEQ623HUT9NNCMP3RUG" hidden="1">#REF!</definedName>
    <definedName name="BEx9BYSYW7QCPXS2NAVLFAU5Y2Z2" hidden="1">#REF!</definedName>
    <definedName name="BEx9C590HJ2O31IWJB73C1HR74AI" hidden="1">#REF!</definedName>
    <definedName name="BEx9CCQRMYYOGIOYTOM73VKDIPS1" hidden="1">#REF!</definedName>
    <definedName name="BEx9CDN5A3ZPYKU5UMC49XWTUTY9" hidden="1">#REF!</definedName>
    <definedName name="BEx9D1BC9FT19KY0INAABNDBAMR1" hidden="1">#REF!</definedName>
    <definedName name="BEx9DN6ZMF18Q39MPMXSDJTZQNJ3" hidden="1">#REF!</definedName>
    <definedName name="BEx9DUU8DALPSCW66GTMQRPXZ6GL" hidden="1">#REF!</definedName>
    <definedName name="BEx9E14TDNSEMI784W0OTIEQMWN6" hidden="1">#REF!</definedName>
    <definedName name="BEx9E2BZ2B1R41FMGJCJ7JLGLUAJ" hidden="1">#REF!</definedName>
    <definedName name="BEx9E6OBUFBAJL04EM1QVEO6TTJB" hidden="1">#REF!</definedName>
    <definedName name="BEx9EG9KBJ77M8LEOR9ITOKN5KXY" hidden="1">#REF!</definedName>
    <definedName name="BEx9EMK6HAJJMVYZTN5AUIV7O1E6" hidden="1">#REF!</definedName>
    <definedName name="BEx9EQLVZHYQ1TPX7WH3SOWXCZLE" hidden="1">#REF!</definedName>
    <definedName name="BEx9ETLU0EK5LGEM1QCNYN2S8O5F" hidden="1">#REF!</definedName>
    <definedName name="BEx9F0Y2ESUNE3U7TQDLMPE9BO67" hidden="1">#REF!</definedName>
    <definedName name="BEx9F5W18ZGFOKGRE8PR6T1MO6GT" hidden="1">#REF!</definedName>
    <definedName name="BEx9F78N4HY0XFGBQ4UJRD52L1EI" hidden="1">#REF!</definedName>
    <definedName name="BEx9FF16LOQP5QIR4UHW5EIFGQB8" hidden="1">#REF!</definedName>
    <definedName name="BEx9FJTSRCZ3ZXT3QVBJT5NF8T7V" hidden="1">#REF!</definedName>
    <definedName name="BEx9FRBEEYPS5HLS3XT34AKZN94G" hidden="1">#REF!</definedName>
    <definedName name="BEx9GDY4D8ZPQJCYFIMYM0V0C51Y" hidden="1">#REF!</definedName>
    <definedName name="BEx9GGY04V0ZWI6O9KZH4KSBB389" hidden="1">#REF!</definedName>
    <definedName name="BEx9GNOPB6OZ2RH3FCDNJR38RJOS" hidden="1">#REF!</definedName>
    <definedName name="BEx9GUQALUWCD30UKUQGSWW8KBQ7" hidden="1">#REF!</definedName>
    <definedName name="BEx9GV6FWS6K3YHFFH5BE4NW3D1U" hidden="1">#REF!</definedName>
    <definedName name="BEx9GY6BVFQGCLMOWVT6PIC9WP5X" hidden="1">#REF!</definedName>
    <definedName name="BEx9GZ2P3FDHKXEBXX2VS0BG2NP2" hidden="1">#REF!</definedName>
    <definedName name="BEx9H04IB14E1437FF2OIRRWBSD7" hidden="1">#REF!</definedName>
    <definedName name="BEx9H5O1KDZJCW91Q29VRPY5YS6P" hidden="1">#REF!</definedName>
    <definedName name="BEx9H8YR0E906F1JXZMBX3LNT004" hidden="1">#REF!</definedName>
    <definedName name="BEx9HGGH2KR76OSCDB0X48WX5YQJ" hidden="1">#REF!</definedName>
    <definedName name="BEx9I8XIG7E5NB48QQHXP23FIN60" hidden="1">#REF!</definedName>
    <definedName name="BEx9IF2MBZP0Y17HUBH5DSAQBKYO" hidden="1">#REF!</definedName>
    <definedName name="BEx9IQRF01ATLVK0YE60ARKQJ68L" hidden="1">#REF!</definedName>
    <definedName name="BEx9IT5QNZWKM6YQ5WER0DC2PMMU" hidden="1">#REF!</definedName>
    <definedName name="BEx9IW5MFLXTVCJHVUZTUH93AXOS" hidden="1">#REF!</definedName>
    <definedName name="BEx9IXCSPSZC80YZUPRCYTG326KV" hidden="1">#REF!</definedName>
    <definedName name="BEx9IZR39NHDGOM97H4E6F81RTQW" hidden="1">#REF!</definedName>
    <definedName name="BEx9J6CH5E7YZPER7HXEIOIKGPCA" hidden="1">#REF!</definedName>
    <definedName name="BEx9JJTZKVUJAVPTRE0RAVTEH41G" hidden="1">#REF!</definedName>
    <definedName name="BEx9JLBYK239B3F841C7YG1GT7ST" hidden="1">#REF!</definedName>
    <definedName name="BExAW4IIW5D0MDY6TJ3G4FOLPYIR" hidden="1">#REF!</definedName>
    <definedName name="BExAX410NB4F2XOB84OR2197H8M5" hidden="1">#REF!</definedName>
    <definedName name="BExAX8TNG8LQ5Q4904SAYQIPGBSV" hidden="1">#REF!</definedName>
    <definedName name="BExAY0EAT2LXR5MFGM0DLIB45PLO" hidden="1">#REF!</definedName>
    <definedName name="BExAYE6LNIEBR9DSNI5JGNITGKIT" hidden="1">#REF!</definedName>
    <definedName name="BExAYHMLXGGO25P8HYB2S75DEB4F" hidden="1">#REF!</definedName>
    <definedName name="BExAYKXAUWGDOPG952TEJ2UKZKWN" hidden="1">#REF!</definedName>
    <definedName name="BExAYP9TDTI2MBP6EYE0H39CPMXN" hidden="1">#REF!</definedName>
    <definedName name="BExAYPPWJPWDKU59O051WMGB7O0J" hidden="1">#REF!</definedName>
    <definedName name="BExAYR2JZCJBUH6F1LZC2A7JIVRJ" hidden="1">#REF!</definedName>
    <definedName name="BExAYTGVRD3DLKO75RFPMBKCIWB8" hidden="1">#REF!</definedName>
    <definedName name="BExAYY9H9COOT46HJLPVDLTO12UL" hidden="1">#REF!</definedName>
    <definedName name="BExAYYKB03FHYKXAPE0CXKILCB5E" hidden="1">'[84]B-1 Trial Balance BEX'!#REF!</definedName>
    <definedName name="BExAZ9YAXVTX7B34BU9U23ZX4ENT" localSheetId="0" hidden="1">#REF!</definedName>
    <definedName name="BExAZ9YAXVTX7B34BU9U23ZX4ENT" localSheetId="3" hidden="1">#REF!</definedName>
    <definedName name="BExAZ9YAXVTX7B34BU9U23ZX4ENT" hidden="1">#REF!</definedName>
    <definedName name="BExAZCNEGB4JYHC8CZ51KTN890US" localSheetId="0" hidden="1">#REF!</definedName>
    <definedName name="BExAZCNEGB4JYHC8CZ51KTN890US" hidden="1">#REF!</definedName>
    <definedName name="BExAZFCI302YFYRDJYQDWQQL0Q0O" localSheetId="0" hidden="1">#REF!</definedName>
    <definedName name="BExAZFCI302YFYRDJYQDWQQL0Q0O" hidden="1">#REF!</definedName>
    <definedName name="BExAZLHLST9OP89R1HJMC1POQG8H" hidden="1">#REF!</definedName>
    <definedName name="BExAZMDYMIAA7RX1BMCKU1VLBRGY" hidden="1">#REF!</definedName>
    <definedName name="BExAZNL6BHI8DCQWXOX4I2P839UX" hidden="1">#REF!</definedName>
    <definedName name="BExAZRMWSONMCG9KDUM4KAQ7BONM" hidden="1">#REF!</definedName>
    <definedName name="BExAZTFG4SJRG4TW6JXRF7N08JFI" hidden="1">#REF!</definedName>
    <definedName name="BExAZUS4A8OHDZK0MWAOCCCKTH73" hidden="1">#REF!</definedName>
    <definedName name="BExAZX6FECVK3E07KXM2XPYKGM6U" hidden="1">#REF!</definedName>
    <definedName name="BExB012NJ8GASTNNPBRRFTLHIOC9" hidden="1">#REF!</definedName>
    <definedName name="BExB072HHXVMUC0VYNGG48GRSH5Q" hidden="1">#REF!</definedName>
    <definedName name="BExB0FRDEYDEUEAB1W8KD6D965XA" hidden="1">#REF!</definedName>
    <definedName name="BExB0KPCN7YJORQAYUCF4YKIKPMC" hidden="1">#REF!</definedName>
    <definedName name="BExB0WE4PI3NOBXXVO9CTEN4DIU2" hidden="1">#REF!</definedName>
    <definedName name="BExB10QNIVITUYS55OAEKK3VLJFE" hidden="1">#REF!</definedName>
    <definedName name="BExB15ZDRY4CIJ911DONP0KCY9KU" hidden="1">#REF!</definedName>
    <definedName name="BExB16VQY0O0RLZYJFU3OFEONVTE" hidden="1">#REF!</definedName>
    <definedName name="BExB1FKNY2UO4W5FUGFHJOA2WFGG" hidden="1">#REF!</definedName>
    <definedName name="BExB1GMD0PIDGTFBGQOPRWQSP9I4" hidden="1">#REF!</definedName>
    <definedName name="BExB1ND66GJYVB7LR5BWJBGLE75E" hidden="1">#REF!</definedName>
    <definedName name="BExB1Q29OO6LNFNT1EQLA3KYE7MX" hidden="1">#REF!</definedName>
    <definedName name="BExB1TNRV5EBWZEHYLHI76T0FVA7" hidden="1">#REF!</definedName>
    <definedName name="BExB1WI6M8I0EEP1ANUQZCFY24EV" hidden="1">#REF!</definedName>
    <definedName name="BExB203OWC9QZA3BYOKQ18L4FUJE" hidden="1">#REF!</definedName>
    <definedName name="BExB2CJHTU7C591BR4WRL5L2F2K6" hidden="1">#REF!</definedName>
    <definedName name="BExB2K1AV4PGNS1O6C7D7AO411AX" hidden="1">#REF!</definedName>
    <definedName name="BExB2O2UYHKI324YE324E1N7FVIB" hidden="1">#REF!</definedName>
    <definedName name="BExB2Q0VJ0MU2URO3JOVUAVHEI3V" hidden="1">#REF!</definedName>
    <definedName name="BExB30IP1DNKNQ6PZ5ERUGR5MK4Z" hidden="1">#REF!</definedName>
    <definedName name="BExB33IFF7J8OVARF1FFO0JZ2JYU" hidden="1">#REF!</definedName>
    <definedName name="BExB3OXZYNWTYBDP6K67DZXM3MSV" hidden="1">#REF!</definedName>
    <definedName name="BExB3Q4YH388AX57X11MLKZ7Q8H4" hidden="1">#REF!</definedName>
    <definedName name="BExB442RX0T3L6HUL6X5T21CENW6" hidden="1">#REF!</definedName>
    <definedName name="BExB4ADD0L7417CII901XTFKXD1J" hidden="1">#REF!</definedName>
    <definedName name="BExB4DO1V1NL2AVK5YE1RSL5RYHL" hidden="1">#REF!</definedName>
    <definedName name="BExB4DYU06HCGRIPBSWRCXK804UM" hidden="1">#REF!</definedName>
    <definedName name="BExB4HV3RB27VROFQDP3E4GPFUD3" hidden="1">'[84]B-1 Trial Balance BEX'!#REF!</definedName>
    <definedName name="BExB4Z3EZBGYYI33U0KQ8NEIH8PY" localSheetId="0" hidden="1">#REF!</definedName>
    <definedName name="BExB4Z3EZBGYYI33U0KQ8NEIH8PY" localSheetId="3" hidden="1">#REF!</definedName>
    <definedName name="BExB4Z3EZBGYYI33U0KQ8NEIH8PY" hidden="1">#REF!</definedName>
    <definedName name="BExB55368XW7UX657ZSPC6BFE92S" localSheetId="0" hidden="1">#REF!</definedName>
    <definedName name="BExB55368XW7UX657ZSPC6BFE92S" hidden="1">#REF!</definedName>
    <definedName name="BExB57MZEPL2SA2ONPK66YFLZWJU" localSheetId="0" hidden="1">#REF!</definedName>
    <definedName name="BExB57MZEPL2SA2ONPK66YFLZWJU" hidden="1">#REF!</definedName>
    <definedName name="BExB5833OAOJ22VK1YK47FHUSVK2" hidden="1">#REF!</definedName>
    <definedName name="BExB58JDIHS42JZT9DJJMKA8QFCO" hidden="1">#REF!</definedName>
    <definedName name="BExB58U5FQC5JWV9CGC83HLLZUZI" hidden="1">#REF!</definedName>
    <definedName name="BExB5EDO9XUKHF74X3HAU2WPPHZH" hidden="1">#REF!</definedName>
    <definedName name="BExB5G6EH68AYEP1UT0GHUEL3SLN" hidden="1">#REF!</definedName>
    <definedName name="BExB5QYVEZWFE5DQVHAM760EV05X" hidden="1">#REF!</definedName>
    <definedName name="BExB5U9IRH14EMOE0YGIE3WIVLFS" hidden="1">#REF!</definedName>
    <definedName name="BExB5VWYMOV6BAIH7XUBBVPU7MMD" hidden="1">#REF!</definedName>
    <definedName name="BExB610DZWIJP1B72U9QM42COH2B" hidden="1">#REF!</definedName>
    <definedName name="BExB6C3FUAKK9ML5T767NMWGA9YB" hidden="1">#REF!</definedName>
    <definedName name="BExB6C8X6JYRLKZKK17VE3QUNL3D" hidden="1">#REF!</definedName>
    <definedName name="BExB6HN3QRFPXM71MDUK21BKM7PF" hidden="1">#REF!</definedName>
    <definedName name="BExB6IZMHCZ3LB7N73KD90YB1HBZ" hidden="1">#REF!</definedName>
    <definedName name="BExB719SGNX4Y8NE6JEXC555K596" hidden="1">#REF!</definedName>
    <definedName name="BExB7265DCHKS7V2OWRBXCZTEIW9" hidden="1">#REF!</definedName>
    <definedName name="BExB74PS5P9G0P09Y6DZSCX0FLTJ" hidden="1">#REF!</definedName>
    <definedName name="BExB78RH79J0MIF7H8CAZ0CFE88Q" hidden="1">#REF!</definedName>
    <definedName name="BExB7ELT09HGDVO5BJC1ZY9D09GZ" hidden="1">#REF!</definedName>
    <definedName name="BExB7HR6RLVPOVTDQ7QL4H6KREYY" hidden="1">#REF!</definedName>
    <definedName name="BExB806PAXX70XUTA3ZI7OORD78R" hidden="1">#REF!</definedName>
    <definedName name="BExB87DMCMHKPCC53RTVCERLHQ8F" hidden="1">#REF!</definedName>
    <definedName name="BExB8HF4UBVZKQCSRFRUQL2EE6VL" hidden="1">#REF!</definedName>
    <definedName name="BExB8HKHKZ1ORJZUYGG2M4VSCC39" hidden="1">#REF!</definedName>
    <definedName name="BExB8IGUCYMPOHBG4X4PAAHWDUPR" hidden="1">'[84]B-1 Trial Balance BEX'!#REF!</definedName>
    <definedName name="BExB8QPH8DC5BESEVPSMBCWVN6PO" localSheetId="0" hidden="1">#REF!</definedName>
    <definedName name="BExB8QPH8DC5BESEVPSMBCWVN6PO" localSheetId="3" hidden="1">#REF!</definedName>
    <definedName name="BExB8QPH8DC5BESEVPSMBCWVN6PO" hidden="1">#REF!</definedName>
    <definedName name="BExB8U5N0D85YR8APKN3PPKG0FWP" localSheetId="0" hidden="1">#REF!</definedName>
    <definedName name="BExB8U5N0D85YR8APKN3PPKG0FWP" hidden="1">#REF!</definedName>
    <definedName name="BExB9DHI5I2TJ2LXYPM98EE81L27" localSheetId="0" hidden="1">#REF!</definedName>
    <definedName name="BExB9DHI5I2TJ2LXYPM98EE81L27" hidden="1">#REF!</definedName>
    <definedName name="BExB9DXRY7DL3SJQH0MMVTME4Z4Q" hidden="1">#REF!</definedName>
    <definedName name="BExB9Q2MZZHBGW8QQKVEYIMJBPIE" hidden="1">#REF!</definedName>
    <definedName name="BExBA1GON0EZRJ20UYPILAPLNQWM" hidden="1">#REF!</definedName>
    <definedName name="BExBA69ASGYRZW1G1DYIS9QRRTBN" hidden="1">#REF!</definedName>
    <definedName name="BExBA6K42582A14WFFWQ3Q8QQWB6" hidden="1">#REF!</definedName>
    <definedName name="BExBA8I5D4R8R2PYQ1K16TWGTOEP" hidden="1">#REF!</definedName>
    <definedName name="BExBA93PE0DGUUTA7LLSIGBIXWE5" hidden="1">#REF!</definedName>
    <definedName name="BExBAI8X0FKDQJ6YZJQDTTG4ZCWY" hidden="1">#REF!</definedName>
    <definedName name="BExBAKN7XIBAXCF9PCNVS038PCQO" hidden="1">#REF!</definedName>
    <definedName name="BExBAKXZ7PBW3DDKKA5MWC1ZUC7O" hidden="1">#REF!</definedName>
    <definedName name="BExBAO8NLXZXHO6KCIECSFCH3RR0" hidden="1">#REF!</definedName>
    <definedName name="BExBAOOT1KBSIEISN1ADL4RMY879" hidden="1">#REF!</definedName>
    <definedName name="BExBAVKX8Q09370X1GCZWJ4E91YJ" hidden="1">#REF!</definedName>
    <definedName name="BExBAX2X2ENJYO4QTR5VAIQ86L7B" hidden="1">#REF!</definedName>
    <definedName name="BExBAZ13D3F1DVJQ6YJ8JGUYEYJE" hidden="1">#REF!</definedName>
    <definedName name="BExBB7F28H59S8ZMSMVX2708NXEK" hidden="1">#REF!</definedName>
    <definedName name="BExBBTG649R9I0CT042JLL8LXV18" hidden="1">#REF!</definedName>
    <definedName name="BExBBUCJQRR74Q7GPWDEZXYK2KJL" hidden="1">#REF!</definedName>
    <definedName name="BExBBV8XVMD9CKZY711T0BN7H3PM" hidden="1">#REF!</definedName>
    <definedName name="BExBC78HXWXHO3XAB6E8NVTBGLJS" hidden="1">#REF!</definedName>
    <definedName name="BExBCIBPS2BAY4QWN9840NFSPRS0" hidden="1">#REF!</definedName>
    <definedName name="BExBCKKJTIRKC1RZJRTK65HHLX4W" hidden="1">#REF!</definedName>
    <definedName name="BExBCLMEPAN3XXX174TU8SS0627Q" hidden="1">#REF!</definedName>
    <definedName name="BExBCRBEYR2KZ8FAQFZ2NHY13WIY" hidden="1">#REF!</definedName>
    <definedName name="BExBD4I559NXSV6J07Q343TKYMVJ" hidden="1">#REF!</definedName>
    <definedName name="BExBDBZQLTX3OGFYGULQFK5WEZU5" hidden="1">#REF!</definedName>
    <definedName name="BExBDJS9TUEU8Z84IV59E5V4T8K6" hidden="1">#REF!</definedName>
    <definedName name="BExBDKOMSVH4XMH52CFJ3F028I9R" hidden="1">#REF!</definedName>
    <definedName name="BExBDSRXVZQ0W5WXQMP5XD00GRRL" hidden="1">#REF!</definedName>
    <definedName name="BExBDUVGK3E1J4JY9ZYTS7V14BLY" hidden="1">#REF!</definedName>
    <definedName name="BExBE09OY8DWHTUOPYFFTUVZMHEG" hidden="1">'[84]B-1 Trial Balance BEX'!#REF!</definedName>
    <definedName name="BExBE162OSBKD30I7T1DKKPT3I9I" localSheetId="0" hidden="1">#REF!</definedName>
    <definedName name="BExBE162OSBKD30I7T1DKKPT3I9I" localSheetId="3" hidden="1">#REF!</definedName>
    <definedName name="BExBE162OSBKD30I7T1DKKPT3I9I" hidden="1">#REF!</definedName>
    <definedName name="BExBE5YPUY1T7N7DHMMIGGXK8TMP" localSheetId="0" hidden="1">#REF!</definedName>
    <definedName name="BExBE5YPUY1T7N7DHMMIGGXK8TMP" hidden="1">#REF!</definedName>
    <definedName name="BExBEC9ATLQZF86W1M3APSM4HEOH" localSheetId="0" hidden="1">#REF!</definedName>
    <definedName name="BExBEC9ATLQZF86W1M3APSM4HEOH" hidden="1">#REF!</definedName>
    <definedName name="BExBEYFQJE9YK12A6JBMRFKEC7RN" hidden="1">#REF!</definedName>
    <definedName name="BExBG1ED81J2O4A2S5F5Y3BPHMCR" hidden="1">#REF!</definedName>
    <definedName name="BExCRLIHS7466WFJ3RPIUGGXYESZ" hidden="1">#REF!</definedName>
    <definedName name="BExCS1EDDUEAEWHVYXHIP9I1WCJH" hidden="1">#REF!</definedName>
    <definedName name="BExCS6SLRCBH006GNRE27HFRHP40" hidden="1">#REF!</definedName>
    <definedName name="BExCS7ZPMHFJ4UJDAL8CQOLSZ13B" hidden="1">#REF!</definedName>
    <definedName name="BExCS8W4NJUZH9S1CYB6XSDLEPBW" hidden="1">#REF!</definedName>
    <definedName name="BExCSAE1M6G20R41J0Y24YNN0YC1" hidden="1">#REF!</definedName>
    <definedName name="BExCSAOUZOYKHN7HV511TO8VDJ02" hidden="1">#REF!</definedName>
    <definedName name="BExCSMOFTXSUEC1T46LR1UPYRCX5" hidden="1">#REF!</definedName>
    <definedName name="BExCSSDG3TM6TPKS19E9QYJEELZ6" hidden="1">#REF!</definedName>
    <definedName name="BExCSZV7U67UWXL2HKJNM5W1E4OO" hidden="1">#REF!</definedName>
    <definedName name="BExCT4NSDT61OCH04Y2QIFIOP75H" hidden="1">#REF!</definedName>
    <definedName name="BExCTW8G3VCZ55S09HTUGXKB1P2M" hidden="1">#REF!</definedName>
    <definedName name="BExCTYS2KX0QANOLT8LGZ9WV3S3T" hidden="1">#REF!</definedName>
    <definedName name="BExCTZZ9JNES4EDHW97NP0EGQALX" hidden="1">#REF!</definedName>
    <definedName name="BExCU0A1V6NMZQ9ASYJ8QIVQ5UR2" hidden="1">#REF!</definedName>
    <definedName name="BExCU2834920JBHSPCRC4UF80OLL" hidden="1">#REF!</definedName>
    <definedName name="BExCU8O54I3P3WRYWY1CRP3S78QY" hidden="1">#REF!</definedName>
    <definedName name="BExCUDRJO23YOKT8GPWOVQ4XEHF5" hidden="1">#REF!</definedName>
    <definedName name="BExCUJB3TMSLH8A6XNO0M2H6C8IY" hidden="1">#REF!</definedName>
    <definedName name="BExCUPAXFR16YMWL30ME3F3BSRDZ" hidden="1">#REF!</definedName>
    <definedName name="BExCUR94DHCE47PUUWEMT5QZOYR2" hidden="1">#REF!</definedName>
    <definedName name="BExCV634L7SVHGB0UDDTRRQ2Q72H" hidden="1">#REF!</definedName>
    <definedName name="BExCVBXGSXT9FWJRG62PX9S1RK83" hidden="1">#REF!</definedName>
    <definedName name="BExCVHBNLOHNFS0JAV3I1XGPNH9W" hidden="1">#REF!</definedName>
    <definedName name="BExCVI86R31A2IOZIEBY1FJLVILD" hidden="1">#REF!</definedName>
    <definedName name="BExCVKGZXE0I9EIXKBZVSGSEY2RR" hidden="1">#REF!</definedName>
    <definedName name="BExCVV44WY5807WGMTGKPW0GT256" hidden="1">#REF!</definedName>
    <definedName name="BExCVZ5PN4V6MRBZ04PZJW3GEF8S" hidden="1">#REF!</definedName>
    <definedName name="BExCW13R0GWJYGXZBNCPAHQN4NR2" hidden="1">#REF!</definedName>
    <definedName name="BExCW4P9BUSAJ68X41LWLVYAT4YQ" hidden="1">'[84]B-1 Trial Balance BEX'!#REF!</definedName>
    <definedName name="BExCW9Y5HWU4RJTNX74O6L24VGCK" localSheetId="0" hidden="1">#REF!</definedName>
    <definedName name="BExCW9Y5HWU4RJTNX74O6L24VGCK" localSheetId="3" hidden="1">#REF!</definedName>
    <definedName name="BExCW9Y5HWU4RJTNX74O6L24VGCK" hidden="1">#REF!</definedName>
    <definedName name="BExCWPDPESGZS07QGBLSBWDNVJLZ" localSheetId="0" hidden="1">#REF!</definedName>
    <definedName name="BExCWPDPESGZS07QGBLSBWDNVJLZ" hidden="1">#REF!</definedName>
    <definedName name="BExCWTVKHIVCRHF8GC39KI58YM5K" localSheetId="0" hidden="1">#REF!</definedName>
    <definedName name="BExCWTVKHIVCRHF8GC39KI58YM5K" hidden="1">#REF!</definedName>
    <definedName name="BExCX2KGRZBRVLZNM8SUSIE6A0RL" hidden="1">#REF!</definedName>
    <definedName name="BExCX3X451T70LZ1VF95L7W4Y4TM" hidden="1">#REF!</definedName>
    <definedName name="BExCX4NZ2N1OUGXM7EV0U7VULJMM" hidden="1">#REF!</definedName>
    <definedName name="BExCXILMURGYMAH6N5LF5DV6K3GM" hidden="1">#REF!</definedName>
    <definedName name="BExCXQUFBMXQ1650735H48B1AZT3" hidden="1">#REF!</definedName>
    <definedName name="BExCY2DQO9VLA77Q7EG3T0XNXX4F" hidden="1">#REF!</definedName>
    <definedName name="BExCY6VMJ68MX3C981R5Q0BX5791" hidden="1">#REF!</definedName>
    <definedName name="BExCYAH2SAZCPW6XCB7V7PMMCAWO" hidden="1">#REF!</definedName>
    <definedName name="BExCYJBB52X8B3AREHCC1L5QNPX7" hidden="1">#REF!</definedName>
    <definedName name="BExCYPRC5HJE6N2XQTHCT6NXGP8N" hidden="1">#REF!</definedName>
    <definedName name="BExCYSR9MC2BDKRGB628P28LTWVL" hidden="1">'[84]B-1 Trial Balance BEX'!#REF!</definedName>
    <definedName name="BExCYUK0I3UEXZNFDW71G6Z6D8XR" localSheetId="0" hidden="1">#REF!</definedName>
    <definedName name="BExCYUK0I3UEXZNFDW71G6Z6D8XR" localSheetId="3" hidden="1">#REF!</definedName>
    <definedName name="BExCYUK0I3UEXZNFDW71G6Z6D8XR" hidden="1">#REF!</definedName>
    <definedName name="BExCZFZCXMLY5DWESYJ9NGTJYQ8M" localSheetId="0" hidden="1">#REF!</definedName>
    <definedName name="BExCZFZCXMLY5DWESYJ9NGTJYQ8M" hidden="1">#REF!</definedName>
    <definedName name="BExCZJ4P8WS0BDT31WDXI0ROE7D6" localSheetId="0" hidden="1">#REF!</definedName>
    <definedName name="BExCZJ4P8WS0BDT31WDXI0ROE7D6" hidden="1">#REF!</definedName>
    <definedName name="BExCZKH6NI0EE02L995IFVBD1J59" hidden="1">#REF!</definedName>
    <definedName name="BExCZUD9FEOJBKDJ51Z3JON9LKJ8" hidden="1">#REF!</definedName>
    <definedName name="BExD0508DAALLU00PHFPBC8SRRKT" hidden="1">#REF!</definedName>
    <definedName name="BExD0HALIN0JR4JTPGDEVAEE5EX5" hidden="1">#REF!</definedName>
    <definedName name="BExD0LCCDPG16YLY5WQSZF1XI5DA" hidden="1">#REF!</definedName>
    <definedName name="BExD0RMWSB4TRECEHTH6NN4K9DFZ" hidden="1">#REF!</definedName>
    <definedName name="BExD0U6KG10QGVDI1XSHK0J10A2V" hidden="1">#REF!</definedName>
    <definedName name="BExD13RUIBGRXDL4QDZ305UKUR12" hidden="1">#REF!</definedName>
    <definedName name="BExD14DETV5R4OOTMAXD5NAKWRO3" hidden="1">#REF!</definedName>
    <definedName name="BExD1B9JBOWVRMT4OMN8795CQLRI" hidden="1">#REF!</definedName>
    <definedName name="BExD1OAU9OXQAZA4D70HP72CU6GB" hidden="1">#REF!</definedName>
    <definedName name="BExD1Y1JV61416YA1XRQHKWPZIE7" hidden="1">#REF!</definedName>
    <definedName name="BExD2CFHIRMBKN5KXE5QP4XXEWFS" hidden="1">#REF!</definedName>
    <definedName name="BExD2DMHH1HWXQ9W0YYMDP8AAX8Q" hidden="1">#REF!</definedName>
    <definedName name="BExD2HTPC7IWBAU6OSQ67MQA8BYZ" hidden="1">#REF!</definedName>
    <definedName name="BExD363H2VGFIQUCE6LS4AC5J0ZT" hidden="1">#REF!</definedName>
    <definedName name="BExD3A588E939V61P1XEW0FI5Q0S" hidden="1">#REF!</definedName>
    <definedName name="BExD3CJJDKVR9M18XI3WDZH80WL6" hidden="1">#REF!</definedName>
    <definedName name="BExD3ESD9WYJIB3TRDPJ1CKXRAVL" hidden="1">#REF!</definedName>
    <definedName name="BExD3F368X5S25MWSUNIV57RDB57" hidden="1">#REF!</definedName>
    <definedName name="BExD3IJ5IT335SOSNV9L85WKAOSI" hidden="1">#REF!</definedName>
    <definedName name="BExD3KBVUY57GMMQTOFEU6S6G1AY" hidden="1">#REF!</definedName>
    <definedName name="BExD3NMR7AW2Z6V8SC79VQR37NA6" hidden="1">#REF!</definedName>
    <definedName name="BExD3QXA2UQ2W4N7NYLUEOG40BZB" hidden="1">#REF!</definedName>
    <definedName name="BExD3U2N041TEJ7GCN005UTPHNXY" hidden="1">#REF!</definedName>
    <definedName name="BExD40O0CFTNJFOFMMM1KH0P7BUI" hidden="1">#REF!</definedName>
    <definedName name="BExD49NPKMBMLOBEQU2MEFZKUAHM" hidden="1">#REF!</definedName>
    <definedName name="BExD4BR9HJ3MWWZ5KLVZWX9FJAUS" hidden="1">#REF!</definedName>
    <definedName name="BExD4F1WTKT3H0N9MF4H1LX7MBSY" hidden="1">#REF!</definedName>
    <definedName name="BExD4H5GQWXBS6LUL3TSP36DVO38" hidden="1">#REF!</definedName>
    <definedName name="BExD4JJSS3QDBLABCJCHD45SRNPI" hidden="1">#REF!</definedName>
    <definedName name="BExD4R1I0MKF033I5LPUYIMTZ6E8" hidden="1">#REF!</definedName>
    <definedName name="BExD4VZHV2YLDNG2IUBPQ5J7UD0J" hidden="1">#REF!</definedName>
    <definedName name="BExD50MT3M6XZLNUP9JL93EG6D9R" hidden="1">#REF!</definedName>
    <definedName name="BExD5EV7KDSVF1CJT38M4IBPFLPY" hidden="1">#REF!</definedName>
    <definedName name="BExD5FRK547OESJRYAW574DZEZ7J" hidden="1">#REF!</definedName>
    <definedName name="BExD5I5X2YA2YNCTCDSMEL4CWF4N" hidden="1">#REF!</definedName>
    <definedName name="BExD5QEKCFYVRD7Z4PHOP088RITM" hidden="1">#REF!</definedName>
    <definedName name="BExD5QUSRFJWRQ1ZM50WYLCF74DF" hidden="1">#REF!</definedName>
    <definedName name="BExD5SSUIF6AJQHBHK8PNMFBPRYB" hidden="1">#REF!</definedName>
    <definedName name="BExD623C9LRX18BE0W2V6SZLQUXX" hidden="1">#REF!</definedName>
    <definedName name="BExD6CQA7UMJBXV7AIFAIHUF2ICX" hidden="1">#REF!</definedName>
    <definedName name="BExD6FKVK8WJWNYPVENR7Q8Q30PK" hidden="1">#REF!</definedName>
    <definedName name="BExD6GMP0LK8WKVWMIT1NNH8CHLF" hidden="1">#REF!</definedName>
    <definedName name="BExD6H2TE0WWAUIWVSSCLPZ6B88N" hidden="1">#REF!</definedName>
    <definedName name="BExD71LTOE015TV5RSAHM8NT8GVW" hidden="1">#REF!</definedName>
    <definedName name="BExD73USXVADC7EHGHVTQNCT06ZA" hidden="1">#REF!</definedName>
    <definedName name="BExD7GAIGULTB3YHM1OS9RBQOTEC" hidden="1">#REF!</definedName>
    <definedName name="BExD7IE1DHIS52UFDCTSKPJQNRD5" hidden="1">#REF!</definedName>
    <definedName name="BExD7IUBGUWHYC9UNZ1IY5XFYKQN" hidden="1">#REF!</definedName>
    <definedName name="BExD7JQOJ35HGL8U2OCEI2P2JT7I" hidden="1">#REF!</definedName>
    <definedName name="BExD7KSDKNDNH95NDT3S7GM3MUU2" hidden="1">#REF!</definedName>
    <definedName name="BExD8DUYH8F9REZ1VEQTISD5LGKK" hidden="1">#REF!</definedName>
    <definedName name="BExD8H5O087KQVWIVPUUID5VMGMS" hidden="1">#REF!</definedName>
    <definedName name="BExD8OCLZMFN5K3VZYI4Q4ITVKUA" hidden="1">#REF!</definedName>
    <definedName name="BExD93C1R6LC0631ECHVFYH0R0PD" hidden="1">#REF!</definedName>
    <definedName name="BExD97TXIO0COVNN4OH3DEJ33YLM" hidden="1">#REF!</definedName>
    <definedName name="BExD99RZ1RFIMK6O1ZHSPJ68X9Y5" hidden="1">#REF!</definedName>
    <definedName name="BExD9L0ID3VSOU609GKWYTA5BFMA" hidden="1">#REF!</definedName>
    <definedName name="BExD9M7SEMG0JK2FUTTZXWIEBTKB" hidden="1">#REF!</definedName>
    <definedName name="BExD9MNYBYB1AICQL5165G472IE2" hidden="1">#REF!</definedName>
    <definedName name="BExD9PNSYT7GASEGUVL48MUQ02WO" hidden="1">#REF!</definedName>
    <definedName name="BExD9TK2MIWFH5SKUYU9ZKF4NPHQ" hidden="1">#REF!</definedName>
    <definedName name="BExD9WUSFZ3ZNUH69JDTZV3YI9XV" hidden="1">'[84]B-1 Trial Balance BEX'!#REF!</definedName>
    <definedName name="BExDA0R18R08JYW3Z33OJKCLV1UG" localSheetId="0" hidden="1">#REF!</definedName>
    <definedName name="BExDA0R18R08JYW3Z33OJKCLV1UG" localSheetId="3" hidden="1">#REF!</definedName>
    <definedName name="BExDA0R18R08JYW3Z33OJKCLV1UG" hidden="1">#REF!</definedName>
    <definedName name="BExDA6LD9061UULVKUUI4QP8SK13" localSheetId="0" hidden="1">#REF!</definedName>
    <definedName name="BExDA6LD9061UULVKUUI4QP8SK13" hidden="1">#REF!</definedName>
    <definedName name="BExDAGMVMNLQ6QXASB9R6D8DIT12" localSheetId="0" hidden="1">#REF!</definedName>
    <definedName name="BExDAGMVMNLQ6QXASB9R6D8DIT12" hidden="1">#REF!</definedName>
    <definedName name="BExDAYBHU9ADLXI8VRC7F608RVGM" hidden="1">#REF!</definedName>
    <definedName name="BExDBDR1XR0FV0CYUCB2OJ7CJCZU" hidden="1">#REF!</definedName>
    <definedName name="BExDC7F818VN0S18ID7XRCRVYPJ4" hidden="1">#REF!</definedName>
    <definedName name="BExDCL7K96PC9VZYB70ZW3QPVIJE" hidden="1">#REF!</definedName>
    <definedName name="BExDCP3UZ3C2O4C1F7KMU0Z9U32N" hidden="1">#REF!</definedName>
    <definedName name="BExEOAPXUB5CO5O2QAFDRZOENPT9" hidden="1">'[84]B-1 Trial Balance BEX'!#REF!</definedName>
    <definedName name="BExEOBX3WECDMYCV9RLN49APTXMM" localSheetId="0" hidden="1">#REF!</definedName>
    <definedName name="BExEOBX3WECDMYCV9RLN49APTXMM" localSheetId="3" hidden="1">#REF!</definedName>
    <definedName name="BExEOBX3WECDMYCV9RLN49APTXMM" hidden="1">#REF!</definedName>
    <definedName name="BExEOJEUBT31K0833CL0IELLI7QM" localSheetId="0" hidden="1">#REF!</definedName>
    <definedName name="BExEOJEUBT31K0833CL0IELLI7QM" hidden="1">#REF!</definedName>
    <definedName name="BExEP4E4F36662JDI0TOD85OP7X9" localSheetId="0" hidden="1">#REF!</definedName>
    <definedName name="BExEP4E4F36662JDI0TOD85OP7X9" hidden="1">#REF!</definedName>
    <definedName name="BExEPN9VIYI0FVL0HLZQXJFO6TT0" hidden="1">#REF!</definedName>
    <definedName name="BExEPYT6VDSMR8MU2341Q5GM2Y9V" hidden="1">#REF!</definedName>
    <definedName name="BExEQ2ENYLMY8K1796XBB31CJHNN" hidden="1">#REF!</definedName>
    <definedName name="BExEQ2PFE4N40LEPGDPS90WDL6BN" hidden="1">#REF!</definedName>
    <definedName name="BExEQ2PFURT24NQYGYVE8NKX1EGA" hidden="1">#REF!</definedName>
    <definedName name="BExEQ901H44AR58T96UL6AXEUT22" hidden="1">#REF!</definedName>
    <definedName name="BExEQB8ZWXO6IIGOEPWTLOJGE2NR" hidden="1">#REF!</definedName>
    <definedName name="BExEQBZX0EL6LIKPY01197ACK65H" hidden="1">#REF!</definedName>
    <definedName name="BExEQDXZALJLD4OBF74IKZBR13SR" hidden="1">#REF!</definedName>
    <definedName name="BExEQFLE2RPWGMWQAI4JMKUEFRPT" hidden="1">#REF!</definedName>
    <definedName name="BExEQHZP39CQNF1NJQ29EL11DXJC" hidden="1">#REF!</definedName>
    <definedName name="BExEQTZAP8R69U31W4LKGTKKGKQE" hidden="1">#REF!</definedName>
    <definedName name="BExER2O72H1F9WV6S1J04C15PXX7" hidden="1">#REF!</definedName>
    <definedName name="BExERRUIKIOATPZ9U4HQ0V52RJAU" hidden="1">#REF!</definedName>
    <definedName name="BExERSANFNM1O7T65PC5MJ301YET" hidden="1">#REF!</definedName>
    <definedName name="BExERWCEBKQRYWRQLYJ4UCMMKTHG" hidden="1">#REF!</definedName>
    <definedName name="BExES44RHHDL3V7FLV6M20834WF1" hidden="1">#REF!</definedName>
    <definedName name="BExES4A7VE2X3RYYTVRLKZD4I7WU" hidden="1">#REF!</definedName>
    <definedName name="BExES6ZC8R7PHJ21OVJFLIR7DY30" hidden="1">#REF!</definedName>
    <definedName name="BExESMKD95A649M0WRSG6CXXP326" hidden="1">#REF!</definedName>
    <definedName name="BExESR27ZXJG5VMY4PR9D940VS7T" hidden="1">#REF!</definedName>
    <definedName name="BExESZ03KXL8DQ2591HLR56ZML94" hidden="1">#REF!</definedName>
    <definedName name="BExESZAW5N443NRTKIP59OEI1CR6" hidden="1">#REF!</definedName>
    <definedName name="BExET3HXQ60A4O2OLKX8QNXRI6LQ" hidden="1">#REF!</definedName>
    <definedName name="BExETA3B1FCIOA80H94K90FWXQKE" hidden="1">#REF!</definedName>
    <definedName name="BExETAZOYT4CJIT8RRKC9F2HJG1D" hidden="1">#REF!</definedName>
    <definedName name="BExETF6QD5A9GEINE1KZRRC2LXWM" hidden="1">#REF!</definedName>
    <definedName name="BExETQ9XRXLUACN82805SPSPNKHI" hidden="1">#REF!</definedName>
    <definedName name="BExETR0YRMOR63E6DHLEHV9QVVON" hidden="1">#REF!</definedName>
    <definedName name="BExETVTGY38YXYYF7N73OYN6FYY3" hidden="1">#REF!</definedName>
    <definedName name="BExEUDI29OPEL9NIH7QIVEKVPDM0" hidden="1">'[84]B-1 Trial Balance BEX'!#REF!</definedName>
    <definedName name="BExEUJSNCM1SMSK9DI52B5UZF1HM" localSheetId="0" hidden="1">#REF!</definedName>
    <definedName name="BExEUJSNCM1SMSK9DI52B5UZF1HM" localSheetId="3" hidden="1">#REF!</definedName>
    <definedName name="BExEUJSNCM1SMSK9DI52B5UZF1HM" hidden="1">#REF!</definedName>
    <definedName name="BExEUNE4T242Y59C6MS28MXEUGCP" localSheetId="0" hidden="1">#REF!</definedName>
    <definedName name="BExEUNE4T242Y59C6MS28MXEUGCP" hidden="1">#REF!</definedName>
    <definedName name="BExEUP6W224O6OJ2JDNHVLVW5K37" localSheetId="0" hidden="1">#REF!</definedName>
    <definedName name="BExEUP6W224O6OJ2JDNHVLVW5K37" hidden="1">#REF!</definedName>
    <definedName name="BExEV2TP7NA3ZR6RJGH5ER370OUM" hidden="1">#REF!</definedName>
    <definedName name="BExEV69USLNYO2QRJRC0J92XUF00" hidden="1">#REF!</definedName>
    <definedName name="BExEV6KNTQOCFD7GV726XQEVQ7R6" hidden="1">#REF!</definedName>
    <definedName name="BExEV6VGM4POO9QT9KH3QA3VYCWM" hidden="1">#REF!</definedName>
    <definedName name="BExEVET98G3FU6QBF9LHYWSAMV0O" hidden="1">#REF!</definedName>
    <definedName name="BExEVNCUT0PDUYNJH7G6BSEWZOT2" hidden="1">#REF!</definedName>
    <definedName name="BExEVPGF4V5J0WQRZKUM8F9TTKZJ" hidden="1">#REF!</definedName>
    <definedName name="BExEVPWH8S9GER9M14SPIT6XZ8SG" hidden="1">#REF!</definedName>
    <definedName name="BExEVVLIEVWYRF2UUC1H0H5QU1CP" hidden="1">#REF!</definedName>
    <definedName name="BExEVWCKO8T84GW9Z3X47915XKSH" hidden="1">#REF!</definedName>
    <definedName name="BExEVZSJWMZ5L2ZE7AZC57CXKW6T" hidden="1">#REF!</definedName>
    <definedName name="BExEW0JL1GFFCXMDGW54CI7Y8FZN" hidden="1">#REF!</definedName>
    <definedName name="BExEW68M9WL8214QH9C7VCK7BN08" hidden="1">#REF!</definedName>
    <definedName name="BExEW8HFKH6F47KIHYBDRUEFZ2ZZ" hidden="1">#REF!</definedName>
    <definedName name="BExEWEBYC890X0ACOZA3YCIC7YXB" hidden="1">#REF!</definedName>
    <definedName name="BExEWLO75K95C6IRKHXSP7VP81T4" hidden="1">#REF!</definedName>
    <definedName name="BExEWNBGQS1U2LW3W84T4LSJ9K00" hidden="1">#REF!</definedName>
    <definedName name="BExEWO7STL7HNZSTY8VQBPTX1WK6" hidden="1">#REF!</definedName>
    <definedName name="BExEWQ0M1N3KMKTDJ73H10QSG4W1" hidden="1">#REF!</definedName>
    <definedName name="BExEX85F3OSW8NSCYGYPS9372Z1Q" hidden="1">#REF!</definedName>
    <definedName name="BExEX9HWY2G6928ZVVVQF77QCM2C" hidden="1">#REF!</definedName>
    <definedName name="BExEXBQWAYKMVBRJRHB8PFCSYFVN" hidden="1">#REF!</definedName>
    <definedName name="BExEXRBZ0DI9E2UFLLKYWGN66B61" hidden="1">#REF!</definedName>
    <definedName name="BExEYLG9FL9V1JPPNZ3FUDNSEJ4V" hidden="1">#REF!</definedName>
    <definedName name="BExEYOW8C1B3OUUCIGEC7L8OOW1Z" hidden="1">#REF!</definedName>
    <definedName name="BExEYUQJXZT6N5HJH8ACJF6SRWEE" hidden="1">#REF!</definedName>
    <definedName name="BExEZ1S6VZCG01ZPLBSS9Z1SBOJ2" hidden="1">#REF!</definedName>
    <definedName name="BExEZGBFNJR8DLPN0V11AU22L6WY" hidden="1">#REF!</definedName>
    <definedName name="BExF02Y3V3QEPO2XLDSK47APK9XJ" hidden="1">#REF!</definedName>
    <definedName name="BExF09OS91RT7N7IW8JLMZ121ZP3" hidden="1">#REF!</definedName>
    <definedName name="BExF0LOEHV42P2DV7QL8O7HOQ3N9" hidden="1">#REF!</definedName>
    <definedName name="BExF0TGWPLR3HDUXIOM09V4K2CNE" hidden="1">'[84]B-1 Trial Balance BEX'!#REF!</definedName>
    <definedName name="BExF0WRM9VO25RLSO03ZOCE8H7K5" localSheetId="0" hidden="1">#REF!</definedName>
    <definedName name="BExF0WRM9VO25RLSO03ZOCE8H7K5" localSheetId="3" hidden="1">#REF!</definedName>
    <definedName name="BExF0WRM9VO25RLSO03ZOCE8H7K5" hidden="1">#REF!</definedName>
    <definedName name="BExF0ZRI7W4RSLIDLHTSM0AWXO3S" localSheetId="0" hidden="1">#REF!</definedName>
    <definedName name="BExF0ZRI7W4RSLIDLHTSM0AWXO3S" hidden="1">#REF!</definedName>
    <definedName name="BExF19CT3MMZZ2T5EWMDNG3UOJ01" localSheetId="0" hidden="1">#REF!</definedName>
    <definedName name="BExF19CT3MMZZ2T5EWMDNG3UOJ01" hidden="1">#REF!</definedName>
    <definedName name="BExF1L1K9OWQWBQMOAB2KRIBYXB1" hidden="1">#REF!</definedName>
    <definedName name="BExF1M38U6NX17YJA8YU359B5Z4M" hidden="1">#REF!</definedName>
    <definedName name="BExF1MU4W3NPEY0OHRDWP5IANCBB" hidden="1">#REF!</definedName>
    <definedName name="BExF1MZN8MWMOKOARHJ1QAF9HPGT" hidden="1">#REF!</definedName>
    <definedName name="BExF1US4ZIQYSU5LBFYNRA9N0K2O" hidden="1">#REF!</definedName>
    <definedName name="BExF25VDE5IXRSHAGSMNI4WTIZDM" hidden="1">#REF!</definedName>
    <definedName name="BExF25VDPW05R28HRW9HSSXY9G8K" hidden="1">#REF!</definedName>
    <definedName name="BExF2CM88XFYBVJYEBEPGS38FVBB" hidden="1">#REF!</definedName>
    <definedName name="BExF2CWZN6E87RGTBMD4YQI2QT7R" hidden="1">#REF!</definedName>
    <definedName name="BExF2DYO1WQ7GMXSTAQRDBW1NSFG" hidden="1">#REF!</definedName>
    <definedName name="BExF2MSWNUY9Z6BZJQZ538PPTION" hidden="1">#REF!</definedName>
    <definedName name="BExF2QZYWHTYGUTTXR15CKCV3LS7" hidden="1">#REF!</definedName>
    <definedName name="BExF2T8Y6TSJ74RMSZOA9CEH4OZ6" hidden="1">#REF!</definedName>
    <definedName name="BExF31N3YM4F37EOOY8M8VI1KXN8" hidden="1">#REF!</definedName>
    <definedName name="BExF37C1YKBT79Z9SOJAG5MXQGTU" hidden="1">#REF!</definedName>
    <definedName name="BExF3A6HPA6DGYALZNHHJPMCUYZR" hidden="1">#REF!</definedName>
    <definedName name="BExF3B2VNQBL6JTNBFAV0KZZVCO7" hidden="1">#REF!</definedName>
    <definedName name="BExF3I9T44X7DV9HHV51DVDDPPZG" hidden="1">#REF!</definedName>
    <definedName name="BExF3JMFX5DILOIFUDIO1HZUK875" hidden="1">#REF!</definedName>
    <definedName name="BExF3NTC4BGZEM6B87TCFX277QCS" hidden="1">#REF!</definedName>
    <definedName name="BExF3Q7NI90WT31QHYSJDIG0LLLJ" hidden="1">#REF!</definedName>
    <definedName name="BExF3QD55TIY1MSBSRK9TUJKBEWO" hidden="1">#REF!</definedName>
    <definedName name="BExF3QT8J6RIF1L3R700MBSKIOKW" hidden="1">#REF!</definedName>
    <definedName name="BExF42SSBVPMLK2UB3B7FPEIY9TU" hidden="1">#REF!</definedName>
    <definedName name="BExF4HXSWB50BKYPWA0HTT8W56H6" hidden="1">#REF!</definedName>
    <definedName name="BExF4JFKEDODF7TN7XT1FSVX2NKI" hidden="1">#REF!</definedName>
    <definedName name="BExF4KHF04IWW4LQ95FHQPFE4Y9K" hidden="1">#REF!</definedName>
    <definedName name="BExF4LU2NV3A47BCWPM3EZXUEH37" hidden="1">#REF!</definedName>
    <definedName name="BExF4MVQM5Y0QRDLDFSKWWTF709C" hidden="1">#REF!</definedName>
    <definedName name="BExF4PVMZYV36E8HOYY06J81AMBI" hidden="1">#REF!</definedName>
    <definedName name="BExF4SF9NEX1FZE9N8EXT89PM54D" hidden="1">#REF!</definedName>
    <definedName name="BExF52GTGP8MHGII4KJ8TJGR8W8U" hidden="1">#REF!</definedName>
    <definedName name="BExF57K7L3UC1I2FSAWURR4SN0UN" hidden="1">#REF!</definedName>
    <definedName name="BExF5D96JEPDW6LV89G2REZJ1ES7" hidden="1">#REF!</definedName>
    <definedName name="BExF5G941R10VMN3XLYKTWCVDFRH" hidden="1">#REF!</definedName>
    <definedName name="BExF5HR2GFV7O8LKG9SJ4BY78LYA" hidden="1">#REF!</definedName>
    <definedName name="BExF5YZEB2J1R0GYPB3FEJ4Z2G32" hidden="1">#REF!</definedName>
    <definedName name="BExF5ZFO2A29GHWR5ES64Z9OS16J" hidden="1">#REF!</definedName>
    <definedName name="BExF63S045JO7H2ZJCBTBVH3SUIF" hidden="1">#REF!</definedName>
    <definedName name="BExF642TEGTXCI9A61ZOONJCB0U1" hidden="1">#REF!</definedName>
    <definedName name="BExF67O951CF8UJF3KBDNR0E83C1" hidden="1">#REF!</definedName>
    <definedName name="BExF6EV7I35NVMIJGYTB6E24YVPA" hidden="1">#REF!</definedName>
    <definedName name="BExF6FGUF393KTMBT40S5BYAFG00" hidden="1">#REF!</definedName>
    <definedName name="BExF6GNYXWY8A0SY4PW1B6KJMMTM" hidden="1">#REF!</definedName>
    <definedName name="BExF6IB8K74Z0AFT05GPOKKZW7C9" hidden="1">#REF!</definedName>
    <definedName name="BExF6NUXJI11W2IAZNAM1QWC0459" hidden="1">#REF!</definedName>
    <definedName name="BExF6Q3S62XCC1EQYKQFH3ZRLASW" hidden="1">#REF!</definedName>
    <definedName name="BExF6RR76KNVIXGJOVFO8GDILKGZ" hidden="1">#REF!</definedName>
    <definedName name="BExF6ZE8D5CMPJPRWT6S4HM56LPF" hidden="1">#REF!</definedName>
    <definedName name="BExF76FV8SF7AJK7B35AL7VTZF6D" hidden="1">#REF!</definedName>
    <definedName name="BExF7EOIMC1OYL1N7835KGOI0FIZ" hidden="1">#REF!</definedName>
    <definedName name="BExF7K88K7ASGV6RAOAGH52G04VR" hidden="1">#REF!</definedName>
    <definedName name="BExF7OVDRP3LHNAF2CX4V84CKKIR" hidden="1">#REF!</definedName>
    <definedName name="BExF7QO41X2A2SL8UXDNP99GY7U9" hidden="1">#REF!</definedName>
    <definedName name="BExF81GI8B8WBHXFTET68A9358BR" hidden="1">#REF!</definedName>
    <definedName name="BExF88Y8UZ4QHJR931B83TULZ4TZ" hidden="1">#REF!</definedName>
    <definedName name="BExGKG59O6SOKHO94TZ4Y2TKH5ZX" hidden="1">#REF!</definedName>
    <definedName name="BExGL97US0Y3KXXASUTVR26XLT70" hidden="1">#REF!</definedName>
    <definedName name="BExGLC7R4C33RO0PID97ZPPVCW4M" hidden="1">#REF!</definedName>
    <definedName name="BExGLFIF7HCFSHNQHKEV6RY0WCO3" hidden="1">#REF!</definedName>
    <definedName name="BExGLTARRL0J772UD2TXEYAVPY6E" hidden="1">#REF!</definedName>
    <definedName name="BExGLVP1IU8K5A8J1340XFMYPR88" hidden="1">#REF!</definedName>
    <definedName name="BExGLYE6RZTAAWHJBG2QFJPTDS2Q" hidden="1">#REF!</definedName>
    <definedName name="BExGM4DZ65OAQP7MA4LN6QMYZOFF" hidden="1">#REF!</definedName>
    <definedName name="BExGMCXCWEC9XNUOEMZ61TMI6CUO" hidden="1">#REF!</definedName>
    <definedName name="BExGMJDGIH0MEPC2TUSFUCY2ROTB" hidden="1">#REF!</definedName>
    <definedName name="BExGMKPW2HPKN0M0XKF3AZ8YP0D6" hidden="1">#REF!</definedName>
    <definedName name="BExGMP2F175LGL6QVSJGP6GKYHHA" hidden="1">#REF!</definedName>
    <definedName name="BExGMPIIP8GKML2VVA8OEFL43NCS" hidden="1">#REF!</definedName>
    <definedName name="BExGMZ3SRIXLXMWBVOXXV3M4U4YL" hidden="1">#REF!</definedName>
    <definedName name="BExGMZ3UBN48IXU1ZEFYECEMZ1IM" hidden="1">#REF!</definedName>
    <definedName name="BExGN4I0QATXNZCLZJM1KH1OIJQH" hidden="1">#REF!</definedName>
    <definedName name="BExGN9FZ2RWCMSY1YOBJKZMNIM9R" hidden="1">#REF!</definedName>
    <definedName name="BExGNDSIMTHOCXXG6QOGR6DA8SGG" hidden="1">#REF!</definedName>
    <definedName name="BExGNHZJBZ94RGZUA2CPT2QWYWCW" hidden="1">#REF!</definedName>
    <definedName name="BExGNN2YQ9BDAZXT2GLCSAPXKIM7" hidden="1">#REF!</definedName>
    <definedName name="BExGNSS0CKRPKHO25R3TDBEL2NHX" hidden="1">#REF!</definedName>
    <definedName name="BExGNYH0MO8NOVS85L15G0RWX4GW" hidden="1">#REF!</definedName>
    <definedName name="BExGNZO44DEG8CGIDYSEGDUQ531R" hidden="1">#REF!</definedName>
    <definedName name="BExGO2O0V6UYDY26AX8OSN72F77N" hidden="1">#REF!</definedName>
    <definedName name="BExGO2YUBOVLYHY1QSIHRE1KLAFV" hidden="1">#REF!</definedName>
    <definedName name="BExGO70E2O70LF46V8T26YFPL4V8" hidden="1">#REF!</definedName>
    <definedName name="BExGOB25QJMQCQE76MRW9X58OIOO" hidden="1">#REF!</definedName>
    <definedName name="BExGODAZKJ9EXMQZNQR5YDBSS525" hidden="1">#REF!</definedName>
    <definedName name="BExGODR8ZSMUC11I56QHSZ686XV5" hidden="1">#REF!</definedName>
    <definedName name="BExGOT6UXUX5FVTAYL9SOBZ1D0II" hidden="1">#REF!</definedName>
    <definedName name="BExGOXJDHUDPDT8I8IVGVW9J0R5Q" hidden="1">#REF!</definedName>
    <definedName name="BExGPHGT5KDOCMV2EFS4OVKTWBRD" hidden="1">#REF!</definedName>
    <definedName name="BExGPID72Y4Y619LWASUQZKZHJNC" hidden="1">#REF!</definedName>
    <definedName name="BExGPPENQIANVGLVQJ77DK5JPRTB" hidden="1">#REF!</definedName>
    <definedName name="BExGQ1ZU4967P72AHF4V1D0FOL5C" hidden="1">#REF!</definedName>
    <definedName name="BExGQ36ZOMR9GV8T05M605MMOY3Y" hidden="1">#REF!</definedName>
    <definedName name="BExGQ61DTJ0SBFMDFBAK3XZ9O0ZO" hidden="1">#REF!</definedName>
    <definedName name="BExGQ6SG9XEOD0VMBAR22YPZWSTA" hidden="1">#REF!</definedName>
    <definedName name="BExGQGJ1A7LNZUS8QSMOG8UNGLMK" hidden="1">#REF!</definedName>
    <definedName name="BExGQPO7ENFEQC0NC6MC9OZR2LHY" hidden="1">#REF!</definedName>
    <definedName name="BExGQX0H4EZMXBJTKJJE4ICJWN5O" hidden="1">#REF!</definedName>
    <definedName name="BExGR4CW3WRIID17GGX4MI9ZDHFE" hidden="1">#REF!</definedName>
    <definedName name="BExGR65GJX27MU2OL6NI5PB8XVB4" hidden="1">#REF!</definedName>
    <definedName name="BExGR6LQ97HETGS3CT96L4IK0JSH" hidden="1">#REF!</definedName>
    <definedName name="BExGR9ATP2LVT7B9OCPSLJ11H9SX" hidden="1">#REF!</definedName>
    <definedName name="BExGRUKVVKDL8483WI70VN2QZDGD" hidden="1">#REF!</definedName>
    <definedName name="BExGS2IWR5DUNJ1U9PAKIV8CMBNI" hidden="1">#REF!</definedName>
    <definedName name="BExGS69P9FFTEOPDS0MWFKF45G47" hidden="1">#REF!</definedName>
    <definedName name="BExGS6F1JFHM5MUJ1RFO50WP6D05" hidden="1">#REF!</definedName>
    <definedName name="BExGSA5YB5ZGE4NHDVCZ55TQAJTL" hidden="1">#REF!</definedName>
    <definedName name="BExGSCEUCQQVDEEKWJ677QTGUVTE" hidden="1">#REF!</definedName>
    <definedName name="BExGSQY65LH1PCKKM5WHDW83F35O" hidden="1">#REF!</definedName>
    <definedName name="BExGSYW1GKISF0PMUAK3XJK9PEW9" hidden="1">#REF!</definedName>
    <definedName name="BExGT0DZJB6LSF6L693UUB9EY1VQ" hidden="1">#REF!</definedName>
    <definedName name="BExGTGVFIF8HOQXR54SK065A8M4K" hidden="1">#REF!</definedName>
    <definedName name="BExGTIYX3OWPIINOGY1E4QQYSKHP" hidden="1">#REF!</definedName>
    <definedName name="BExGTKGUN0KUU3C0RL2LK98D8MEK" hidden="1">#REF!</definedName>
    <definedName name="BExGTZ046J7VMUG4YPKFN2K8TWB7" hidden="1">#REF!</definedName>
    <definedName name="BExGU2G9OPRZRIU9YGF6NX9FUW0J" hidden="1">#REF!</definedName>
    <definedName name="BExGU6HTKLRZO8UOI3DTAM5RFDBA" hidden="1">#REF!</definedName>
    <definedName name="BExGUDDZXFFQHAF4UZF8ZB1HO7H6" hidden="1">#REF!</definedName>
    <definedName name="BExGUIBXBRHGM97ZX6GBA4ZDQ79C" hidden="1">#REF!</definedName>
    <definedName name="BExGUM8D91UNPCOO4TKP9FGX85TF" hidden="1">#REF!</definedName>
    <definedName name="BExGUQF9N9FKI7S0H30WUAEB5LPD" hidden="1">#REF!</definedName>
    <definedName name="BExGUR6BA03XPBK60SQUW197GJ5X" hidden="1">#REF!</definedName>
    <definedName name="BExGUVIP60TA4B7X2PFGMBFUSKGX" hidden="1">#REF!</definedName>
    <definedName name="BExGUZKF06F209XL1IZWVJEQ82EE" hidden="1">#REF!</definedName>
    <definedName name="BExGV2EVT380QHD4AP2RL9MR8L5L" hidden="1">#REF!</definedName>
    <definedName name="BExGVV6OOLDQ3TXZK51TTF3YX0WN" hidden="1">#REF!</definedName>
    <definedName name="BExGW0KVS7U0C87XFZ78QW991IEV" hidden="1">#REF!</definedName>
    <definedName name="BExGW2Z7AMPG6H9EXA9ML6EZVGGA" hidden="1">#REF!</definedName>
    <definedName name="BExGWABG5VT5XO1A196RK61AXA8C" hidden="1">#REF!</definedName>
    <definedName name="BExGWEO0JDG84NYLEAV5NSOAGMJZ" hidden="1">#REF!</definedName>
    <definedName name="BExGWLEOC70Z8QAJTPT2PDHTNM4L" hidden="1">#REF!</definedName>
    <definedName name="BExGWNCXLCRTLBVMTXYJ5PHQI6SS" hidden="1">#REF!</definedName>
    <definedName name="BExGX6U988MCFIGDA1282F92U9AA" hidden="1">#REF!</definedName>
    <definedName name="BExGX7FTB1CKAT5HUW6H531FIY6I" hidden="1">#REF!</definedName>
    <definedName name="BExGX9DVACJQIZ4GH6YAD2A7F70O" hidden="1">#REF!</definedName>
    <definedName name="BExGXDVP2S2Y8Z8Q43I78RCIK3DD" hidden="1">#REF!</definedName>
    <definedName name="BExGXJ9W5JU7TT9S0BKL5Y6VVB39" hidden="1">#REF!</definedName>
    <definedName name="BExGXWB73RJ4BASBQTQ8EY0EC1EB" hidden="1">#REF!</definedName>
    <definedName name="BExGXZ0ABB43C7SMRKZHWOSU9EQX" hidden="1">#REF!</definedName>
    <definedName name="BExGY6SU3SYVCJ3AG2ITY59SAZ5A" hidden="1">#REF!</definedName>
    <definedName name="BExGY6YA4P5KMY2VHT0DYK3YTFAX" hidden="1">#REF!</definedName>
    <definedName name="BExGY8G88PVVRYHPHRPJZFSX6HSC" hidden="1">#REF!</definedName>
    <definedName name="BExGY8QVIMSA5T38OLJB5USYRGUE" hidden="1">'[84]B-1 Trial Balance BEX'!#REF!</definedName>
    <definedName name="BExGYC718HTZ80PNKYPVIYGRJVF6" localSheetId="0" hidden="1">#REF!</definedName>
    <definedName name="BExGYC718HTZ80PNKYPVIYGRJVF6" localSheetId="3" hidden="1">#REF!</definedName>
    <definedName name="BExGYC718HTZ80PNKYPVIYGRJVF6" hidden="1">#REF!</definedName>
    <definedName name="BExGYCNATXZY2FID93B17YWIPPRD" localSheetId="0" hidden="1">#REF!</definedName>
    <definedName name="BExGYCNATXZY2FID93B17YWIPPRD" hidden="1">#REF!</definedName>
    <definedName name="BExGYGJJJ3BBCQAOA51WHP01HN73" localSheetId="0" hidden="1">#REF!</definedName>
    <definedName name="BExGYGJJJ3BBCQAOA51WHP01HN73" hidden="1">#REF!</definedName>
    <definedName name="BExGYOS6TV2C72PLRFU8RP1I58GY" hidden="1">#REF!</definedName>
    <definedName name="BExGYP2YVSOI47XWF3EDCC1O4XWP" hidden="1">'[84]B-1 Trial Balance BEX'!#REF!</definedName>
    <definedName name="BExGZ7NXZ0IBS44C2NZ9VMD6T6K2" localSheetId="0" hidden="1">#REF!</definedName>
    <definedName name="BExGZ7NXZ0IBS44C2NZ9VMD6T6K2" localSheetId="3" hidden="1">#REF!</definedName>
    <definedName name="BExGZ7NXZ0IBS44C2NZ9VMD6T6K2" hidden="1">#REF!</definedName>
    <definedName name="BExGZJ78ZWZCVHZ3BKEKFJZ6MAEO" localSheetId="0" hidden="1">#REF!</definedName>
    <definedName name="BExGZJ78ZWZCVHZ3BKEKFJZ6MAEO" hidden="1">#REF!</definedName>
    <definedName name="BExGZOLH2QV73J3M9IWDDPA62TP4" localSheetId="0" hidden="1">#REF!</definedName>
    <definedName name="BExGZOLH2QV73J3M9IWDDPA62TP4" hidden="1">#REF!</definedName>
    <definedName name="BExGZP1PWGFKVVVN4YDIS22DZPCR" hidden="1">#REF!</definedName>
    <definedName name="BExH00L21GZX5YJJGVMOAWBERLP5" hidden="1">#REF!</definedName>
    <definedName name="BExH02ZD6VAY1KQLAQYBBI6WWIZB" hidden="1">#REF!</definedName>
    <definedName name="BExH08Z6LQCGGSGSAILMHX4X7JMD" hidden="1">#REF!</definedName>
    <definedName name="BExH0H7T0PLLNSW1XBEL6OKPU5IC" hidden="1">#REF!</definedName>
    <definedName name="BExH0KT9Z8HEVRRQRGQ8YHXRLIJA" hidden="1">#REF!</definedName>
    <definedName name="BExH0M0FDN12YBOCKL3XL2Z7T7Y8" hidden="1">#REF!</definedName>
    <definedName name="BExH0O9G06YPZ5TN9RYT326I1CP2" hidden="1">#REF!</definedName>
    <definedName name="BExH0WNJAKTJRCKMTX8O4KNMIIJM" hidden="1">#REF!</definedName>
    <definedName name="BExH0XJXRDKTXIW1JOI3TDO96VXA" hidden="1">#REF!</definedName>
    <definedName name="BExH12Y4WX542WI3ZEM15AK4UM9J" hidden="1">#REF!</definedName>
    <definedName name="BExH1C35YO95I037YLLGPA63WV12" hidden="1">#REF!</definedName>
    <definedName name="BExH1FDTQXR9QQ31WDB7OPXU7MPT" hidden="1">#REF!</definedName>
    <definedName name="BExH1FOMEUIJNIDJAUY0ZQFBJSY9" hidden="1">#REF!</definedName>
    <definedName name="BExH1JFFHEBFX9BWJMNIA3N66R3Z" hidden="1">#REF!</definedName>
    <definedName name="BExH1Z0GIUSVTF2H1G1I3PDGBNK2" hidden="1">#REF!</definedName>
    <definedName name="BExH225UTM6S9FW4MUDZS7F1PQSH" hidden="1">#REF!</definedName>
    <definedName name="BExH23271RF7AYZ542KHQTH68GQ7" hidden="1">#REF!</definedName>
    <definedName name="BExH2GJQR4JALNB314RY0LDI49VH" hidden="1">#REF!</definedName>
    <definedName name="BExH2JZR49T7644JFVE7B3N7RZM9" hidden="1">#REF!</definedName>
    <definedName name="BExH2UHF0QTJG107MULYB16WBJM9" hidden="1">#REF!</definedName>
    <definedName name="BExH2WKXV8X5S2GSBBTWGI0NLNAH" hidden="1">#REF!</definedName>
    <definedName name="BExH2XS1UFYFGU0S0EBXX90W2WE8" hidden="1">#REF!</definedName>
    <definedName name="BExH2XS2TND9SB0GC295R4FP6K5Y" hidden="1">#REF!</definedName>
    <definedName name="BExH2ZA0SZ4SSITL50NA8LZ3OEX6" hidden="1">#REF!</definedName>
    <definedName name="BExH31Z3JNVJPESWKXHILGXZHP2M" hidden="1">#REF!</definedName>
    <definedName name="BExH3E9HZ3QJCDZW7WI7YACFQCHE" hidden="1">#REF!</definedName>
    <definedName name="BExH3IRB6764RQ5HBYRLH6XCT29X" hidden="1">#REF!</definedName>
    <definedName name="BExIG2U8V6RSB47SXLCQG3Q68YRO" hidden="1">#REF!</definedName>
    <definedName name="BExIGJBO8R13LV7CZ7C1YCP974NN" hidden="1">#REF!</definedName>
    <definedName name="BExIGWT86FPOEYTI8GXCGU5Y3KGK" hidden="1">#REF!</definedName>
    <definedName name="BExIH691VGHKMT6DVT34ADYBS2RZ" hidden="1">#REF!</definedName>
    <definedName name="BExIHBHXA7E7VUTBVHXXXCH3A5CL" hidden="1">#REF!</definedName>
    <definedName name="BExIHPQCQTGEW8QOJVIQ4VX0P6DX" hidden="1">#REF!</definedName>
    <definedName name="BExII1KN91Q7DLW0UB7W2TJ5ACT9" hidden="1">#REF!</definedName>
    <definedName name="BExII50LI8I0CDOOZEMIVHVA2V95" hidden="1">#REF!</definedName>
    <definedName name="BExIIXMY38TQD12CVV4S57L3I809" hidden="1">#REF!</definedName>
    <definedName name="BExIIY37NEVU2LGS1JE4VR9AN6W4" hidden="1">#REF!</definedName>
    <definedName name="BExIIYJAGXR8TPZ1KCYM7EGJ79UW" hidden="1">#REF!</definedName>
    <definedName name="BExIJ3160YCWGAVEU0208ZGXXG3P" hidden="1">#REF!</definedName>
    <definedName name="BExIJFGZJ5ED9D6KAY4PGQYLELAX" hidden="1">#REF!</definedName>
    <definedName name="BExIJQK80ZEKSTV62E59AYJYUNLI" hidden="1">#REF!</definedName>
    <definedName name="BExIJRLX3M0YQLU1D5Y9V7HM5QNM" hidden="1">#REF!</definedName>
    <definedName name="BExIJV22J0QA7286KNPMHO1ZUCB3" hidden="1">#REF!</definedName>
    <definedName name="BExIJVI6OC7B6ZE9V4PAOYZXKNER" hidden="1">#REF!</definedName>
    <definedName name="BExIJWK0NGTGQ4X7D5VIVXD14JHI" hidden="1">#REF!</definedName>
    <definedName name="BExIJWPCIYINEJUTXU74VK7WG031" hidden="1">#REF!</definedName>
    <definedName name="BExIKHTXPZR5A8OHB6HDP6QWDHAD" hidden="1">#REF!</definedName>
    <definedName name="BExIKMMJOETSAXJYY1SIKM58LMA2" hidden="1">#REF!</definedName>
    <definedName name="BExIKRF6AQ6VOO9KCIWSM6FY8M7D" hidden="1">#REF!</definedName>
    <definedName name="BExIKTYZESFT3LC0ASFMFKSE0D1X" hidden="1">#REF!</definedName>
    <definedName name="BExIKXVA6M8K0PTRYAGXS666L335" hidden="1">#REF!</definedName>
    <definedName name="BExIL0PMZ2SXK9R6MLP43KBU1J2P" hidden="1">#REF!</definedName>
    <definedName name="BExILAAXRTRAD18K74M6MGUEEPUM" hidden="1">#REF!</definedName>
    <definedName name="BExILG5F338C0FFLMVOKMKF8X5ZP" hidden="1">#REF!</definedName>
    <definedName name="BExILGQTQM0HOD0BJI90YO7GOIN3" hidden="1">#REF!</definedName>
    <definedName name="BExIM9DBUB7ZGF4B20FVUO9QGOX2" hidden="1">#REF!</definedName>
    <definedName name="BExIMGK9Z94TFPWWZFMD10HV0IF6" hidden="1">#REF!</definedName>
    <definedName name="BExIMID14EUL7WL9HOSZTHS3F9E4" hidden="1">#REF!</definedName>
    <definedName name="BExIMPEGKG18TELVC33T4OQTNBWC" hidden="1">#REF!</definedName>
    <definedName name="BExIN4OR435DL1US13JQPOQK8GD5" hidden="1">#REF!</definedName>
    <definedName name="BExINI6A7H3KSFRFA6UBBDPKW37F" hidden="1">#REF!</definedName>
    <definedName name="BExINIMK8XC3JOBT2EXYFHHH52H0" hidden="1">#REF!</definedName>
    <definedName name="BExINLX401ZKEGWU168DS4JUM2J6" hidden="1">#REF!</definedName>
    <definedName name="BExINMYYJO1FTV1CZF6O5XCFAMQX" hidden="1">#REF!</definedName>
    <definedName name="BExINP2H4KI05FRFV5PKZFE00HKO" hidden="1">#REF!</definedName>
    <definedName name="BExINZELVWYGU876QUUZCIMXPBQC" hidden="1">#REF!</definedName>
    <definedName name="BExIO88U2XIZ0AKPUJ8QE9796QK5" hidden="1">'[84]B-1 Trial Balance BEX'!#REF!</definedName>
    <definedName name="BExIOCQUQHKUU1KONGSDOLQTQEIC" localSheetId="0" hidden="1">#REF!</definedName>
    <definedName name="BExIOCQUQHKUU1KONGSDOLQTQEIC" localSheetId="3" hidden="1">#REF!</definedName>
    <definedName name="BExIOCQUQHKUU1KONGSDOLQTQEIC" hidden="1">#REF!</definedName>
    <definedName name="BExIOFL8Y5O61VLKTB4H20IJNWS1" localSheetId="0" hidden="1">#REF!</definedName>
    <definedName name="BExIOFL8Y5O61VLKTB4H20IJNWS1" hidden="1">#REF!</definedName>
    <definedName name="BExIOMBXRW5NS4ZPYX9G5QREZ5J6" localSheetId="0" hidden="1">#REF!</definedName>
    <definedName name="BExIOMBXRW5NS4ZPYX9G5QREZ5J6" hidden="1">#REF!</definedName>
    <definedName name="BExIORA3GK78T7C7SNBJJUONJ0LS" hidden="1">#REF!</definedName>
    <definedName name="BExIORFDXP4AVIEBLSTZ8ETSXMNM" hidden="1">#REF!</definedName>
    <definedName name="BExIOTZ5EFZ2NASVQ05RH15HRSW6" hidden="1">#REF!</definedName>
    <definedName name="BExIOYBJG0DGICWKNWFDIQSMQU3N" hidden="1">#REF!</definedName>
    <definedName name="BExIP8YNN6UUE1GZ223SWH7DLGKO" hidden="1">#REF!</definedName>
    <definedName name="BExIPAB4AOL592OJCC1CFAXTLF1A" hidden="1">#REF!</definedName>
    <definedName name="BExIPB25DKX4S2ZCKQN7KWSC3JBF" hidden="1">#REF!</definedName>
    <definedName name="BExIPDLT8JYAMGE5HTN4D1YHZF3V" hidden="1">#REF!</definedName>
    <definedName name="BExIPG040Q08EWIWL6CAVR3GRI43" hidden="1">#REF!</definedName>
    <definedName name="BExIPKNFUDPDKOSH5GHDVNA8D66S" hidden="1">#REF!</definedName>
    <definedName name="BExIQ1VS9A2FHVD9TUHKG9K8EVVP" hidden="1">#REF!</definedName>
    <definedName name="BExIQ3J19L30PSQ2CXNT6IHW0I7V" hidden="1">#REF!</definedName>
    <definedName name="BExIQ3OJ7M04XCY276IO0LJA5XUK" hidden="1">#REF!</definedName>
    <definedName name="BExIQ5S19ITB0NDRUN4XV7B905ED" hidden="1">#REF!</definedName>
    <definedName name="BExIQ9TMQT2EIXSVQW7GVSOAW2VJ" hidden="1">#REF!</definedName>
    <definedName name="BExIQBMDE1L6J4H27K1FMSHQKDSE" hidden="1">#REF!</definedName>
    <definedName name="BExIQE65LVXUOF3UZFO7SDHFJH22" hidden="1">#REF!</definedName>
    <definedName name="BExIQG9OO2KKBOWTMD1OXY36TEGA" hidden="1">#REF!</definedName>
    <definedName name="BExIQX1XBB31HZTYEEVOBSE3C5A6" hidden="1">#REF!</definedName>
    <definedName name="BExIQYP5T1TPAQYW7QU1Q98BKX7W" hidden="1">#REF!</definedName>
    <definedName name="BExIR2ALYRP9FW99DK2084J7IIDC" hidden="1">#REF!</definedName>
    <definedName name="BExIR8FQETPTQYW37DBVDWG3J4JW" hidden="1">#REF!</definedName>
    <definedName name="BExIR9SEP6I4I7GAR8CNU95E9QJ0" hidden="1">#REF!</definedName>
    <definedName name="BExIRRBGTY01OQOI3U5SW59RFDFI" hidden="1">#REF!</definedName>
    <definedName name="BExIS4T0DRF57HYO7OGG72KBOFOI" hidden="1">#REF!</definedName>
    <definedName name="BExIS77BJDDK18PGI9DSEYZPIL7P" hidden="1">#REF!</definedName>
    <definedName name="BExIS8USL1T3Z97CZ30HJ98E2GXQ" hidden="1">#REF!</definedName>
    <definedName name="BExISC5B700MZUBFTQ9K4IKTF7HR" hidden="1">#REF!</definedName>
    <definedName name="BExISDHXS49S1H56ENBPRF1NLD5C" hidden="1">#REF!</definedName>
    <definedName name="BExISM1JLV54A21A164IURMPGUMU" hidden="1">#REF!</definedName>
    <definedName name="BExISRFKJYUZ4AKW44IJF7RF9Y90" hidden="1">#REF!</definedName>
    <definedName name="BExIT1MK8TBAK3SNP36A8FKDQSOK" hidden="1">#REF!</definedName>
    <definedName name="BExITBNYANV2S8KD56GOGCKW393R" hidden="1">#REF!</definedName>
    <definedName name="BExIUD4OJGH65NFNQ4VMCE3R4J1X" hidden="1">#REF!</definedName>
    <definedName name="BExIUTB5OAAXYW0OFMP0PS40SPOB" hidden="1">#REF!</definedName>
    <definedName name="BExIUUT2MHIOV6R3WHA0DPM1KBKY" hidden="1">#REF!</definedName>
    <definedName name="BExIUYPDT1AM6MWGWQS646PIZIWC" hidden="1">#REF!</definedName>
    <definedName name="BExIV0I2O9F8D1UK1SI8AEYR6U0A" hidden="1">#REF!</definedName>
    <definedName name="BExIV2LM38XPLRTWT0R44TMQ59E5" hidden="1">#REF!</definedName>
    <definedName name="BExIV3HY4S0YRV1F7XEMF2YHAR2I" hidden="1">#REF!</definedName>
    <definedName name="BExIV6HUZFRIFLXW2SICKGTAH1PV" hidden="1">#REF!</definedName>
    <definedName name="BExIVC6WZMHRBRGIBUVX0CO2RK05" hidden="1">#REF!</definedName>
    <definedName name="BExIVCXWL6H5LD9DHDIA4F5U9TQL" hidden="1">#REF!</definedName>
    <definedName name="BExIVMOIPSEWSIHIDDLOXESQ28A0" hidden="1">#REF!</definedName>
    <definedName name="BExIVNVNJX9BYDLC88NG09YF5XQ6" hidden="1">#REF!</definedName>
    <definedName name="BExIVQVKLMGSRYT1LFZH0KUIA4OR" hidden="1">#REF!</definedName>
    <definedName name="BExIVYTFI35KNR2XSA6N8OJYUTUR" hidden="1">#REF!</definedName>
    <definedName name="BExIW95R2UO8HWB7HNNJ9A33BOJX" hidden="1">#REF!</definedName>
    <definedName name="BExIWB3SY3WRIVIOF988DNNODBOA" hidden="1">#REF!</definedName>
    <definedName name="BExIWB99CG0H52LRD6QWPN4L6DV2" hidden="1">#REF!</definedName>
    <definedName name="BExIWG1W7XP9DFYYSZAIOSHM0QLQ" hidden="1">#REF!</definedName>
    <definedName name="BExIWH3KUK94B7833DD4TB0Y6KP9" hidden="1">#REF!</definedName>
    <definedName name="BExIWKE9MGIDWORBI43AWTUNYFAN" hidden="1">#REF!</definedName>
    <definedName name="BExIX34PM5DBTRHRQWP6PL6WIX88" hidden="1">#REF!</definedName>
    <definedName name="BExIX5OAP9KSUE5SIZCW9P39Q4WE" hidden="1">#REF!</definedName>
    <definedName name="BExIXDM6QWS3DL54ZK6IJNNHWUPV" hidden="1">#REF!</definedName>
    <definedName name="BExIXGRJPVJMUDGSG7IHPXPNO69B" hidden="1">#REF!</definedName>
    <definedName name="BExIXM5R87ZL3FHALWZXYCPHGX3E" hidden="1">#REF!</definedName>
    <definedName name="BExIXS036ZCKT2Z8XZKLZ8PFWQGL" hidden="1">#REF!</definedName>
    <definedName name="BExIXY5CF9PFM0P40AZ4U51TMWV0" hidden="1">#REF!</definedName>
    <definedName name="BExIYEXJBK8JDWIRSVV4RJSKZVV1" hidden="1">#REF!</definedName>
    <definedName name="BExIYI2RH0K4225XO970K2IQ1E79" hidden="1">#REF!</definedName>
    <definedName name="BExIYMPZ0KS2KOJFQAUQJ77L7701" hidden="1">#REF!</definedName>
    <definedName name="BExIYP9Q6FV9T0R9G3UDKLS4TTYX" hidden="1">#REF!</definedName>
    <definedName name="BExIYVV3OBCF3Z0O6EJPX0VSINMU" hidden="1">#REF!</definedName>
    <definedName name="BExIYZGLDQ1TN7BIIN4RLDP31GIM" hidden="1">#REF!</definedName>
    <definedName name="BExIZ4K0EZJK6PW3L8SVKTJFSWW9" hidden="1">#REF!</definedName>
    <definedName name="BExIZAECOEZGBAO29QMV14E6XDIV" hidden="1">#REF!</definedName>
    <definedName name="BExIZKVXYD5O2JBU81F2UFJZLLSI" hidden="1">#REF!</definedName>
    <definedName name="BExIZPZDHC8HGER83WHCZAHOX7LK" hidden="1">#REF!</definedName>
    <definedName name="BExIZY2PUZ0OF9YKK1B13IW0VS6G" hidden="1">#REF!</definedName>
    <definedName name="BExJ08KBRR2XMWW3VZMPSQKXHZUH" hidden="1">#REF!</definedName>
    <definedName name="BExJ0DYJWXGE7DA39PYL3WM05U9O" hidden="1">#REF!</definedName>
    <definedName name="BExJ0MY8SY5J5V50H3UKE78ODTVB" hidden="1">#REF!</definedName>
    <definedName name="BExJ0YC98G37ML4N8FLP8D95EFRF" hidden="1">#REF!</definedName>
    <definedName name="BExKCDYKAEV45AFXHVHZZ62E5BM3" hidden="1">#REF!</definedName>
    <definedName name="BExKDKO0W4AGQO1V7K6Q4VM750FT" hidden="1">#REF!</definedName>
    <definedName name="BExKDLF10G7W77J87QWH3ZGLUCLW" hidden="1">#REF!</definedName>
    <definedName name="BExKEFE0I3MT6ZLC4T1L9465HKTN" hidden="1">#REF!</definedName>
    <definedName name="BExKEK6O5BVJP4VY02FY7JNAZ6BT" hidden="1">#REF!</definedName>
    <definedName name="BExKEKXK6E6QX339ELPXDIRZSJE0" hidden="1">#REF!</definedName>
    <definedName name="BExKEOOIBMP7N8033EY2CJYCBX6H" hidden="1">#REF!</definedName>
    <definedName name="BExKEW0RR5LA3VC46A2BEOOMQE56" hidden="1">#REF!</definedName>
    <definedName name="BExKF80C4YYY6I40L4PHS2XQD6IM" hidden="1">#REF!</definedName>
    <definedName name="BExKFA3VI1CZK21SM0N3LZWT9LA1" hidden="1">#REF!</definedName>
    <definedName name="BExKFINBFV5J2NFRCL4YUO3YF0ZE" hidden="1">#REF!</definedName>
    <definedName name="BExKFISRBFACTAMJSALEYMY66F6X" hidden="1">#REF!</definedName>
    <definedName name="BExKFOSK5DJ151C4E8544UWMYTOC" hidden="1">#REF!</definedName>
    <definedName name="BExKFYJC4EVEV54F82K6VKP7Q3OU" hidden="1">#REF!</definedName>
    <definedName name="BExKG4IYHBKQQ8J8FN10GB2IKO33" hidden="1">#REF!</definedName>
    <definedName name="BExKGF0L44S78D33WMQ1A75TRKB9" hidden="1">#REF!</definedName>
    <definedName name="BExKGFRN31B3G20LMQ4LRF879J68" hidden="1">#REF!</definedName>
    <definedName name="BExKGJD3U3ADZILP20U3EURP0UQP" hidden="1">#REF!</definedName>
    <definedName name="BExKGNK5YGKP0YHHTAAOV17Z9EIM" hidden="1">#REF!</definedName>
    <definedName name="BExKGRGA8TFQXESV5029N7IZVA8A" hidden="1">#REF!</definedName>
    <definedName name="BExKGV77YH9YXIQTRKK2331QGYKF" hidden="1">#REF!</definedName>
    <definedName name="BExKH3FTZ5VGTB86W9M4AB39R0G8" hidden="1">#REF!</definedName>
    <definedName name="BExKH3FV5U5O6XZM7STS3NZKQFGJ" hidden="1">#REF!</definedName>
    <definedName name="BExKHAMUH8NR3HRV0V6FHJE3ROLN" hidden="1">#REF!</definedName>
    <definedName name="BExKHCFKOWFHO2WW0N7Y5XDXEWAO" hidden="1">#REF!</definedName>
    <definedName name="BExKHGMM1J5K9CXW5VI1QPVTUOG8" hidden="1">#REF!</definedName>
    <definedName name="BExKHIVLONZ46HLMR50DEXKEUNEP" hidden="1">#REF!</definedName>
    <definedName name="BExKHKDK2PRBCUJS8TEDP8K3VODQ" hidden="1">#REF!</definedName>
    <definedName name="BExKHPM9XA0ADDK7TUR0N38EXWEP" hidden="1">#REF!</definedName>
    <definedName name="BExKHY5VL9HBRS0S4BRDH2UR67Y8" hidden="1">#REF!</definedName>
    <definedName name="BExKI33TD1GK5SPI9GI2P3CU00JS" hidden="1">'[84]B-1 Trial Balance BEX'!#REF!</definedName>
    <definedName name="BExKI4076KXCDE5KXL79KT36OKLO" localSheetId="0" hidden="1">#REF!</definedName>
    <definedName name="BExKI4076KXCDE5KXL79KT36OKLO" localSheetId="3" hidden="1">#REF!</definedName>
    <definedName name="BExKI4076KXCDE5KXL79KT36OKLO" hidden="1">#REF!</definedName>
    <definedName name="BExKI7LO70WYISR7Q0Y1ZDWO9M3B" localSheetId="0" hidden="1">#REF!</definedName>
    <definedName name="BExKI7LO70WYISR7Q0Y1ZDWO9M3B" hidden="1">#REF!</definedName>
    <definedName name="BExKICJNJ4RFT1D5A908SKY52KA7" localSheetId="0" hidden="1">#REF!</definedName>
    <definedName name="BExKICJNJ4RFT1D5A908SKY52KA7" hidden="1">#REF!</definedName>
    <definedName name="BExKIGQV6TXIZG039HBOJU62WP2U" hidden="1">#REF!</definedName>
    <definedName name="BExKILE008SF3KTAN8WML3XKI1NZ" hidden="1">#REF!</definedName>
    <definedName name="BExKINSBB6RS7I489QHMCOMU4Z2X" hidden="1">#REF!</definedName>
    <definedName name="BExKIU87ZKSOC2DYZWFK6SAK9I8E" hidden="1">#REF!</definedName>
    <definedName name="BExKJ0DGFWVIX1YC1EPYJ4D407YY" hidden="1">#REF!</definedName>
    <definedName name="BExKJ20RA5G8THK2XQD50R8JLENK" hidden="1">#REF!</definedName>
    <definedName name="BExKJ449HLYX2DJ9UF0H9GTPSQ73" hidden="1">#REF!</definedName>
    <definedName name="BExKJELX2RUC8UEC56IZPYYZXHA7" hidden="1">#REF!</definedName>
    <definedName name="BExKJINMXS61G2TZEXCJAWVV4F57" hidden="1">#REF!</definedName>
    <definedName name="BExKJK5ME8KB7HA0180L7OUZDDGV" hidden="1">#REF!</definedName>
    <definedName name="BExKJN5IF0VMDILJ5K8ZENF2QYV1" hidden="1">#REF!</definedName>
    <definedName name="BExKJUSJPFUIK20FTVAFJWR2OUYX" hidden="1">#REF!</definedName>
    <definedName name="BExKK8VP5RS3D0UXZVKA37C4SYBP" hidden="1">#REF!</definedName>
    <definedName name="BExKKIM9NPF6B3SPMPIQB27HQME4" hidden="1">#REF!</definedName>
    <definedName name="BExKKIX1BCBQ4R3K41QD8NTV0OV0" hidden="1">#REF!</definedName>
    <definedName name="BExKKPT8DCF8UAQ59KB8TU8PTJDI" hidden="1">#REF!</definedName>
    <definedName name="BExKKQ3ZWADYV03YHMXDOAMU90EB" hidden="1">#REF!</definedName>
    <definedName name="BExKKQERP9BOK9899ENBPCR1E5FW" hidden="1">#REF!</definedName>
    <definedName name="BExKKUGD2HMJWQEYZ8H3X1BMXFS9" hidden="1">#REF!</definedName>
    <definedName name="BExKKX05KCZZZPKOR1NE5A8RGVT4" hidden="1">#REF!</definedName>
    <definedName name="BExKL2JTVC7ENYBUZC5MSGOW6BM8" hidden="1">#REF!</definedName>
    <definedName name="BExKLD6S9L66QYREYHBE5J44OK7X" hidden="1">#REF!</definedName>
    <definedName name="BExKLEZK32L28GYJWVO63BZ5E1JD" hidden="1">#REF!</definedName>
    <definedName name="BExKLLKVVHT06LA55JB2FC871DC5" hidden="1">#REF!</definedName>
    <definedName name="BExKLYGUKRX1CYTX4Y7TA9N7DRRQ" hidden="1">#REF!</definedName>
    <definedName name="BExKMCJZFK2G5BP5ZWIQEOOI7GBX" hidden="1">#REF!</definedName>
    <definedName name="BExKMWBX4EH3EYJ07UFEM08NB40Z" hidden="1">#REF!</definedName>
    <definedName name="BExKNBGV2IR3S7M0BX4810KZB4V3" hidden="1">#REF!</definedName>
    <definedName name="BExKNCTBZTSY3MO42VU5PLV6YUHZ" hidden="1">#REF!</definedName>
    <definedName name="BExKNGV2YY749C42AQ2T9QNIE5C3" hidden="1">#REF!</definedName>
    <definedName name="BExKNV8UOHVWEHDJWI2WMJ9X6QHZ" hidden="1">#REF!</definedName>
    <definedName name="BExKNZLD7UATC1MYRNJD8H2NH4KU" hidden="1">#REF!</definedName>
    <definedName name="BExKNZQUKQQG2Y97R74G4O4BJP1L" hidden="1">#REF!</definedName>
    <definedName name="BExKO06X0EAD3ABEG1E8PWLDWHBA" hidden="1">#REF!</definedName>
    <definedName name="BExKO2AHHSGNI1AZOIOW21KPXKPE" hidden="1">#REF!</definedName>
    <definedName name="BExKO2FXWJWC5IZLDN8JHYILQJ2N" hidden="1">#REF!</definedName>
    <definedName name="BExKO438WZ8FKOU00NURGFMOYXWN" hidden="1">#REF!</definedName>
    <definedName name="BExKO4ZLJF2SPNSRWNP80L89TD5U" hidden="1">#REF!</definedName>
    <definedName name="BExKODIZGWW2EQD0FEYW6WK6XLCM" hidden="1">#REF!</definedName>
    <definedName name="BExKOPO2HPWVQGAKW8LOZMPIDEFG" hidden="1">#REF!</definedName>
    <definedName name="BExKPEZP0QTKOTLIMMIFSVTHQEEK" hidden="1">#REF!</definedName>
    <definedName name="BExKPLQJX0HJ8OTXBXH9IC9J2V0W" hidden="1">#REF!</definedName>
    <definedName name="BExKPN8C7GN36ZJZHLOB74LU6KT0" hidden="1">#REF!</definedName>
    <definedName name="BExKPX9VZ1J5021Q98K60HMPJU58" hidden="1">#REF!</definedName>
    <definedName name="BExKQJGAAWNM3NT19E9I0CQDBTU0" hidden="1">#REF!</definedName>
    <definedName name="BExKQM5GJ1ZN5REKFE7YVBQ0KXWF" hidden="1">#REF!</definedName>
    <definedName name="BExKQOEA7HV9U5DH9C8JXFD62EKH" hidden="1">#REF!</definedName>
    <definedName name="BExKQQ71278061G7ZFYGPWOMOMY2" hidden="1">#REF!</definedName>
    <definedName name="BExKQTXRG3ECU8NT47UR7643LO5G" hidden="1">#REF!</definedName>
    <definedName name="BExKQVL7HPOIZ4FHANDFMVOJLEPR" hidden="1">#REF!</definedName>
    <definedName name="BExKR32XG1WY77WDT8KW9FJPGQTU" hidden="1">#REF!</definedName>
    <definedName name="BExKR8RZSEHW184G0Z56B4EGNU72" hidden="1">#REF!</definedName>
    <definedName name="BExKRVUSQ6PA7ZYQSTEQL3X7PB9P" hidden="1">#REF!</definedName>
    <definedName name="BExKRY3KZ7F7RB2KH8HXSQ85IEQO" hidden="1">#REF!</definedName>
    <definedName name="BExKSA37DZTCK6H13HPIKR0ZFVL8" hidden="1">#REF!</definedName>
    <definedName name="BExKSFMOMSZYDE0WNC94F40S6636" hidden="1">#REF!</definedName>
    <definedName name="BExKSGJ87KLJ4D7RZ664Z2DSV5ZC" hidden="1">#REF!</definedName>
    <definedName name="BExKSHQ9K79S8KYUWIV5M5LAHHF1" hidden="1">#REF!</definedName>
    <definedName name="BExKSIS3VA1NCEFCZZSIK8B3YIBZ" hidden="1">#REF!</definedName>
    <definedName name="BExKSJTWG9L3FCX8FLK4EMUJMF27" hidden="1">#REF!</definedName>
    <definedName name="BExKSU0MKNAVZYYPKCYTZDWQX4R8" hidden="1">#REF!</definedName>
    <definedName name="BExKSX60G1MUS689FXIGYP2F7C62" hidden="1">#REF!</definedName>
    <definedName name="BExKT2UZ7Y2VWF5NQE18SJRLD2RN" hidden="1">#REF!</definedName>
    <definedName name="BExKT3GJFNGAM09H5F615E36A38C" hidden="1">#REF!</definedName>
    <definedName name="BExKTCG9XPGIMUMA1117RXYGZLPL" hidden="1">#REF!</definedName>
    <definedName name="BExKTLLAWOPNL0PA87SW23F1Z80D" hidden="1">#REF!</definedName>
    <definedName name="BExKTQZGN8GI3XGSEXMPCCA3S19H" hidden="1">#REF!</definedName>
    <definedName name="BExKTUKYYU0F6TUW1RXV24LRAZFE" hidden="1">#REF!</definedName>
    <definedName name="BExKU3FBLHQBIUTN6XEZW5GC9OG1" hidden="1">#REF!</definedName>
    <definedName name="BExKU82I99FEUIZLODXJDOJC96CQ" hidden="1">#REF!</definedName>
    <definedName name="BExKUDM0DFSCM3D91SH0XLXJSL18" hidden="1">#REF!</definedName>
    <definedName name="BExKULEKJLA77AUQPDUHSM94Y76Z" hidden="1">#REF!</definedName>
    <definedName name="BExKUP0051GDQ8HDNLZ5IZ99MBDD" hidden="1">#REF!</definedName>
    <definedName name="BExKUZN4QAWJT257B0A6C0M52H95" hidden="1">#REF!</definedName>
    <definedName name="BExKV08R85MKI3MAX9E2HERNQUNL" hidden="1">#REF!</definedName>
    <definedName name="BExKV4AAUNNJL5JWD7PX6BFKVS6O" hidden="1">#REF!</definedName>
    <definedName name="BExKVDVK6HN74GQPTXICP9BFC8CF" hidden="1">#REF!</definedName>
    <definedName name="BExKVFZ3ZZGIC1QI8XN6BYFWN0ZY" hidden="1">#REF!</definedName>
    <definedName name="BExKVG4KGO28KPGTAFL1R8TTZ10N" hidden="1">#REF!</definedName>
    <definedName name="BExKW0CSH7DA02YSNV64PSEIXB2P" hidden="1">#REF!</definedName>
    <definedName name="BExM9NUG3Q31X01AI9ZJCZIX25CS" hidden="1">#REF!</definedName>
    <definedName name="BExM9OG182RP30MY23PG49LVPZ1C" hidden="1">#REF!</definedName>
    <definedName name="BExMA64MW1S18NH8DCKPCCEI5KCB" hidden="1">#REF!</definedName>
    <definedName name="BExMALEWFUEM8Y686IT03ECURUBR" hidden="1">#REF!</definedName>
    <definedName name="BExMAR3XSK6RSFLHP7ZX1EWGHASI" hidden="1">#REF!</definedName>
    <definedName name="BExMAXJS82ZJ8RS22VLE0V0LDUII" hidden="1">#REF!</definedName>
    <definedName name="BExMB4QRS0R3MTB4CMUHFZ84LNZQ" hidden="1">#REF!</definedName>
    <definedName name="BExMBC35WKQY5CWQJLV4D05O6971" hidden="1">#REF!</definedName>
    <definedName name="BExMBFTZV4Q1A5KG25C1N9PHQNSW" hidden="1">#REF!</definedName>
    <definedName name="BExMBK6ISK3U7KHZKUJXIDKGF6VW" hidden="1">#REF!</definedName>
    <definedName name="BExMBP9XU1AQNF9KB7K9YY6HM94U" hidden="1">#REF!</definedName>
    <definedName name="BExMBYPQDG9AYDQ5E8IECVFREPO6" hidden="1">#REF!</definedName>
    <definedName name="BExMC8AZUTX8LG89K2JJR7ZG62XX" hidden="1">#REF!</definedName>
    <definedName name="BExMCA96YR10V72G2R0SCIKPZLIZ" hidden="1">#REF!</definedName>
    <definedName name="BExMCB5JU5I2VQDUBS4O42BTEVKI" hidden="1">#REF!</definedName>
    <definedName name="BExMCFSQFSEMPY5IXDIRKZDASDBR" hidden="1">#REF!</definedName>
    <definedName name="BExMCMZOEYWVOOJ98TBHTTCS7XB8" hidden="1">#REF!</definedName>
    <definedName name="BExMCS8EF2W3FS9QADNKREYSI8P0" hidden="1">#REF!</definedName>
    <definedName name="BExMCUS7GSOM96J0HJ7EH0FFM2AC" hidden="1">#REF!</definedName>
    <definedName name="BExMCYTT6TVDWMJXO1NZANRTVNAN" hidden="1">#REF!</definedName>
    <definedName name="BExMD5F6IAV108XYJLXUO9HD0IT6" hidden="1">#REF!</definedName>
    <definedName name="BExMDANV66W9T3XAXID40XFJ0J93" hidden="1">#REF!</definedName>
    <definedName name="BExMDGD1KQP7NNR78X2ZX4FCBQ1S" hidden="1">#REF!</definedName>
    <definedName name="BExMDIRDK0DI8P86HB7WPH8QWLSQ" hidden="1">#REF!</definedName>
    <definedName name="BExMDPI2FVMORSWDDCVAJ85WYAYO" hidden="1">#REF!</definedName>
    <definedName name="BExMDUWB7VWHFFR266QXO46BNV2S" hidden="1">#REF!</definedName>
    <definedName name="BExME2U47N8LZG0BPJ49ANY5QVV2" hidden="1">#REF!</definedName>
    <definedName name="BExME88DH5DUKMUFI9FNVECXFD2E" hidden="1">#REF!</definedName>
    <definedName name="BExME9A7MOGAK7YTTQYXP5DL6VYA" hidden="1">#REF!</definedName>
    <definedName name="BExMEOV9YFRY5C3GDLU60GIX10BY" hidden="1">#REF!</definedName>
    <definedName name="BExMEY09ESM4H2YGKEQQRYUD114R" hidden="1">#REF!</definedName>
    <definedName name="BExMF4G4IUPQY1Y5GEY5N3E04CL6" hidden="1">#REF!</definedName>
    <definedName name="BExMF9UIGYMOAQK0ELUWP0S0HZZY" hidden="1">#REF!</definedName>
    <definedName name="BExMFDLBSWFMRDYJ2DZETI3EXKN2" hidden="1">#REF!</definedName>
    <definedName name="BExMFLDTMRTCHKA37LQW67BG8D5C" hidden="1">#REF!</definedName>
    <definedName name="BExMG9NSK30KD01QX0UBN2VNRTG4" hidden="1">#REF!</definedName>
    <definedName name="BExMGG3PFIHPHX7NXB7HDFI3N12L" hidden="1">#REF!</definedName>
    <definedName name="BExMH3H9TW5TJCNU5Z1EWXP3BAEP" hidden="1">#REF!</definedName>
    <definedName name="BExMHOWPB34KPZ76M2KIX2C9R2VB" hidden="1">#REF!</definedName>
    <definedName name="BExMHSSYC6KVHA3QDTSYPN92TWMI" hidden="1">#REF!</definedName>
    <definedName name="BExMI0WA793SF41LQ40A28U8OXQY" hidden="1">#REF!</definedName>
    <definedName name="BExMI3AJ9477KDL4T9DHET4LJJTW" hidden="1">#REF!</definedName>
    <definedName name="BExMI6L9KX05GAK523JFKICJMTA5" hidden="1">#REF!</definedName>
    <definedName name="BExMI6QQ20XHD0NWJUN741B37182" hidden="1">#REF!</definedName>
    <definedName name="BExMI8JB94SBD9EMNJEK7Y2T6GYU" hidden="1">#REF!</definedName>
    <definedName name="BExMI8OS85YTW3KYVE4YD0R7Z6UV" hidden="1">#REF!</definedName>
    <definedName name="BExMIBOOZU40JS3F89OMPSRCE9MM" hidden="1">#REF!</definedName>
    <definedName name="BExMIIQ5MBWSIHTFWAQADXMZC22Q" hidden="1">#REF!</definedName>
    <definedName name="BExMIL4I2GE866I25CR5JBLJWJ6A" hidden="1">#REF!</definedName>
    <definedName name="BExMIRKIPF27SNO82SPFSB3T5U17" hidden="1">#REF!</definedName>
    <definedName name="BExMIV0KC8555D5E42ZGWG15Y0MO" hidden="1">#REF!</definedName>
    <definedName name="BExMIZT6AN7E6YMW2S87CTCN2UXH" hidden="1">#REF!</definedName>
    <definedName name="BExMJ15T9F3475M0896SG60TN0SR" hidden="1">#REF!</definedName>
    <definedName name="BExMJNC8ZFB9DRFOJ961ZAJ8U3A8" hidden="1">#REF!</definedName>
    <definedName name="BExMJTBV8A3D31W2IQHP9RDFPPHQ" hidden="1">#REF!</definedName>
    <definedName name="BExMK2RTXN4QJWEUNX002XK8VQP8" hidden="1">#REF!</definedName>
    <definedName name="BExMKBGQDUZ8AWXYHA3QVMSDVZ3D" hidden="1">#REF!</definedName>
    <definedName name="BExMKBM1467553LDFZRRKVSHN374" hidden="1">#REF!</definedName>
    <definedName name="BExMKGK5FJUC0AU8MABRGDC5ZM70" hidden="1">#REF!</definedName>
    <definedName name="BExMKTW7R5SOV4PHAFGHU3W73DYE" hidden="1">#REF!</definedName>
    <definedName name="BExMKU7051J2W1RQXGZGE62NBRUZ" hidden="1">#REF!</definedName>
    <definedName name="BExMKUN3WPECJR2XRID2R7GZRGNX" hidden="1">#REF!</definedName>
    <definedName name="BExMKZ535P011X4TNV16GCOH4H21" hidden="1">#REF!</definedName>
    <definedName name="BExML3XQNDIMX55ZCHHXKUV3D6E6" hidden="1">#REF!</definedName>
    <definedName name="BExML5QGSWHLI18BGY4CGOTD3UWH" hidden="1">#REF!</definedName>
    <definedName name="BExMLO5Z61RE85X8HHX2G4IU3AZW" hidden="1">#REF!</definedName>
    <definedName name="BExMLVI7UORSHM9FMO8S2EI0TMTS" hidden="1">#REF!</definedName>
    <definedName name="BExMM5UCOT2HSSN0ZIPZW55GSOVO" hidden="1">#REF!</definedName>
    <definedName name="BExMM8ZRS5RQ8H1H55RVPVTDL5NL" hidden="1">#REF!</definedName>
    <definedName name="BExMMH8EAZB09XXQ5X4LR0P4NHG9" hidden="1">#REF!</definedName>
    <definedName name="BExMMIQH5BABNZVCIQ7TBCQ10AY5" hidden="1">#REF!</definedName>
    <definedName name="BExMMNIZ2T7M22WECMUQXEF4NJ71" hidden="1">#REF!</definedName>
    <definedName name="BExMMPMIOU7BURTV0L1K6ACW9X73" hidden="1">#REF!</definedName>
    <definedName name="BExMMQ835AJDHS4B419SS645P67Q" hidden="1">#REF!</definedName>
    <definedName name="BExMMQIUVPCOBISTEJJYNCCLUCPY" hidden="1">#REF!</definedName>
    <definedName name="BExMMTIXETA5VAKBSOFDD5SRU887" hidden="1">#REF!</definedName>
    <definedName name="BExMMV0P6P5YS3C35G0JYYHI7992" hidden="1">#REF!</definedName>
    <definedName name="BExMNDR4V2VG5RFZDGTAGD3Q9PPG" hidden="1">#REF!</definedName>
    <definedName name="BExMNJLFWZBRN9PZF1IO9CYWV1B2" hidden="1">#REF!</definedName>
    <definedName name="BExMNKCJ0FA57YEUUAJE43U1QN5P" hidden="1">#REF!</definedName>
    <definedName name="BExMNKN5D1WEF2OOJVP6LZ6DLU3Y" hidden="1">#REF!</definedName>
    <definedName name="BExMNR38HMPLWAJRQ9MMS3ZAZ9IU" hidden="1">#REF!</definedName>
    <definedName name="BExMNRDZULKJMVY2VKIIRM2M5A1M" hidden="1">#REF!</definedName>
    <definedName name="BExMO9IOWKTWHO8LQJJQI5P3INWY" hidden="1">#REF!</definedName>
    <definedName name="BExMOI29DOEK5R1A5QZPUDKF7N6T" hidden="1">#REF!</definedName>
    <definedName name="BExMPAJ5AJAXGKGK3F6H3ODS6RF4" hidden="1">#REF!</definedName>
    <definedName name="BExMPD2X55FFBVJ6CBUKNPROIOEU" hidden="1">#REF!</definedName>
    <definedName name="BExMPGZ848E38FUH1JBQN97DGWAT" hidden="1">#REF!</definedName>
    <definedName name="BExMPMTICOSMQENOFKQ18K0ZT4S8" hidden="1">#REF!</definedName>
    <definedName name="BExMPMZ07II0R4KGWQQ7PGS3RZS4" hidden="1">#REF!</definedName>
    <definedName name="BExMPOBH04JMDO6Z8DMSEJZM4ANN" hidden="1">#REF!</definedName>
    <definedName name="BExMPSD77XQ3HA6A4FZOJK8G2JP3" hidden="1">#REF!</definedName>
    <definedName name="BExMQ4I3Q7F0BMPHSFMFW9TZ87UD" hidden="1">#REF!</definedName>
    <definedName name="BExMQ4SWDWI4N16AZ0T5CJ6HH8WC" hidden="1">#REF!</definedName>
    <definedName name="BExMQ71WHW50GVX45JU951AGPLFQ" hidden="1">#REF!</definedName>
    <definedName name="BExMQGXSLPT4A6N47LE6FBVHWBOF" hidden="1">#REF!</definedName>
    <definedName name="BExMQSBR7PL4KLB1Q4961QO45Y4G" hidden="1">#REF!</definedName>
    <definedName name="BExMR1MA4I1X77714ZEPUVC8W398" hidden="1">#REF!</definedName>
    <definedName name="BExMR8YQHA7N77HGHY4Y6R30I3XT" hidden="1">#REF!</definedName>
    <definedName name="BExMRENOIARWRYOIVPDIEBVNRDO7" hidden="1">#REF!</definedName>
    <definedName name="BExMRQHUEHGF2FS4LCB0THFELGDI" hidden="1">#REF!</definedName>
    <definedName name="BExMRRJNUMGRSDD5GGKKGEIZ6FTS" hidden="1">#REF!</definedName>
    <definedName name="BExMRU3ACIU0RD2BNWO55LH5U2BR" hidden="1">#REF!</definedName>
    <definedName name="BExMSQRCC40AP8BDUPL2I2DNC210" hidden="1">#REF!</definedName>
    <definedName name="BExO4J9LR712G00TVA82VNTG8O7H" hidden="1">#REF!</definedName>
    <definedName name="BExO55G2KVZ7MIJ30N827CLH0I2A" hidden="1">#REF!</definedName>
    <definedName name="BExO5A8PZD9EUHC5CMPU6N3SQ15L" hidden="1">#REF!</definedName>
    <definedName name="BExO5XMAHL7CY3X0B1OPKZ28DCJ5" hidden="1">#REF!</definedName>
    <definedName name="BExO66LZJKY4PTQVREELI6POS4AY" hidden="1">#REF!</definedName>
    <definedName name="BExO6LLHCYTF7CIVHKAO0NMET14Q" hidden="1">#REF!</definedName>
    <definedName name="BExO7EIL09Y87U8VKK5XJQ8O0KMT" hidden="1">#REF!</definedName>
    <definedName name="BExO7OUQS3XTUQ2LDKGQ8AAQ3OJJ" hidden="1">#REF!</definedName>
    <definedName name="BExO7RUSODZC2NQZMT2AFSMV2ONF" hidden="1">#REF!</definedName>
    <definedName name="BExO85HMYXZJ7SONWBKKIAXMCI3C" hidden="1">#REF!</definedName>
    <definedName name="BExO863922O4PBGQMUNEQKGN3K96" hidden="1">#REF!</definedName>
    <definedName name="BExO87L6D2Q92HEQH2Y8WJPVR44A" hidden="1">#REF!</definedName>
    <definedName name="BExO89ZIOXN0HOKHY24F7HDZ87UT" hidden="1">#REF!</definedName>
    <definedName name="BExO8CDTBCABLEUD6PE2UM2EZ6C4" hidden="1">#REF!</definedName>
    <definedName name="BExO8IZ05ZG0XVOL3W41KBQE176A" hidden="1">#REF!</definedName>
    <definedName name="BExO8UTAGQWDBQZEEF4HUNMLQCVU" hidden="1">#REF!</definedName>
    <definedName name="BExO937E20IHMGQOZMECL3VZC7OX" hidden="1">#REF!</definedName>
    <definedName name="BExO94UTJKQQ7TJTTJRTSR70YVJC" hidden="1">#REF!</definedName>
    <definedName name="BExO9J3A438976RXIUX5U9SU5T55" hidden="1">#REF!</definedName>
    <definedName name="BExO9RS5RXFJ1911HL3CCK6M74EP" hidden="1">#REF!</definedName>
    <definedName name="BExO9SDRI1M6KMHXSG3AE5L0F2U3" hidden="1">#REF!</definedName>
    <definedName name="BExO9UBRRH7SL1JQ98UXYUIOFGF5" hidden="1">#REF!</definedName>
    <definedName name="BExO9V2U2YXAY904GYYGU6TD8Y7M" hidden="1">#REF!</definedName>
    <definedName name="BExOAD23BB7MUE7FHWKO2U9MQQ2I" hidden="1">#REF!</definedName>
    <definedName name="BExOAQ3GKCT7YZW1EMVU3EILSZL2" hidden="1">#REF!</definedName>
    <definedName name="BExOB9KT2THGV4SPLDVFTFXS4B14" hidden="1">#REF!</definedName>
    <definedName name="BExOBEZ0IE2WBEYY3D3CMRI72N1K" hidden="1">#REF!</definedName>
    <definedName name="BExOBIPU8760ITY0C8N27XZ3KWEF" hidden="1">#REF!</definedName>
    <definedName name="BExOBM0I5L0MZ1G4H9MGMD87SBMZ" hidden="1">#REF!</definedName>
    <definedName name="BExOBOUXMP88KJY2BX2JLUJH5N0K" hidden="1">#REF!</definedName>
    <definedName name="BExOBP0FKQ4SVR59FB48UNLKCOR6" hidden="1">#REF!</definedName>
    <definedName name="BExOBYAVUCQ0IGM0Y6A75QHP0Q1A" hidden="1">#REF!</definedName>
    <definedName name="BExOC3UEHB1CZNINSQHZANWJYKR8" hidden="1">#REF!</definedName>
    <definedName name="BExOC3ZVLO8V5W6SCU7HLTJZ9HL1" hidden="1">#REF!</definedName>
    <definedName name="BExOCBSF3XGO9YJ23LX2H78VOUR7" hidden="1">#REF!</definedName>
    <definedName name="BExOCE18OQQMC25TN3L4MHSQH2GS" hidden="1">#REF!</definedName>
    <definedName name="BExOCKXFMOW6WPFEVX1I7R7FNDSS" hidden="1">#REF!</definedName>
    <definedName name="BExOCYEXOB95DH5NOB0M5NOYX398" hidden="1">#REF!</definedName>
    <definedName name="BExOD4ERMDMFD8X1016N4EXOUR0S" hidden="1">#REF!</definedName>
    <definedName name="BExOD55RS7BQUHRQ6H3USVGKR0P7" hidden="1">#REF!</definedName>
    <definedName name="BExODEWDDEABM4ZY3XREJIBZ8IVP" hidden="1">#REF!</definedName>
    <definedName name="BExODNLAA1L7WQ9ZQX6A1ZOXK9VR" hidden="1">#REF!</definedName>
    <definedName name="BExODZFEIWV26E8RFU7XQYX1J458" hidden="1">#REF!</definedName>
    <definedName name="BExOEBKG55EROA2VL360A06LKASE" hidden="1">#REF!</definedName>
    <definedName name="BExOERG5LWXYYEN1DY1H2FWRJS9T" hidden="1">#REF!</definedName>
    <definedName name="BExOEV1S6JJVO5PP4BZ20SNGZR7D" hidden="1">#REF!</definedName>
    <definedName name="BExOFEDNCYI2TPTMQ8SJN3AW4YMF" hidden="1">#REF!</definedName>
    <definedName name="BExOFVLXVD6RVHSQO8KZOOACSV24" hidden="1">#REF!</definedName>
    <definedName name="BExOG2SW3XOGP9VAPQ3THV3VWV12" hidden="1">#REF!</definedName>
    <definedName name="BExOG45J81K4OPA40KW5VQU54KY3" hidden="1">#REF!</definedName>
    <definedName name="BExOGFE2SCL8HHT4DFAXKLUTJZOG" hidden="1">#REF!</definedName>
    <definedName name="BExOGT6D0LJ3C22RDW8COECKB1J5" hidden="1">#REF!</definedName>
    <definedName name="BExOGTMI1HT31M1RGWVRAVHAK7DE" hidden="1">#REF!</definedName>
    <definedName name="BExOGXO9JE5XSE9GC3I6O21UEKAO" hidden="1">#REF!</definedName>
    <definedName name="BExOH9ICZ13C1LAW8OTYTR9S7ZP3" hidden="1">#REF!</definedName>
    <definedName name="BExOHL75H3OT4WAKKPUXIVXWFVDS" hidden="1">#REF!</definedName>
    <definedName name="BExOHLHXXJL6363CC082M9M5VVXQ" hidden="1">#REF!</definedName>
    <definedName name="BExOHNAO5UDXSO73BK2ARHWKS90Y" hidden="1">#REF!</definedName>
    <definedName name="BExOHR1G1I9A9CI1HG94EWBLWNM2" hidden="1">#REF!</definedName>
    <definedName name="BExOHTQPP8LQ98L6PYUI6QW08YID" hidden="1">#REF!</definedName>
    <definedName name="BExOHX6Q6NJI793PGX59O5EKTP4G" hidden="1">#REF!</definedName>
    <definedName name="BExOI2VPZOI20D1ZJH7W0O55TPST" hidden="1">'[84]B-1 Trial Balance BEX'!#REF!</definedName>
    <definedName name="BExOI5VMTHH7Y8MQQ1N635CHYI0P" localSheetId="0" hidden="1">#REF!</definedName>
    <definedName name="BExOI5VMTHH7Y8MQQ1N635CHYI0P" localSheetId="3" hidden="1">#REF!</definedName>
    <definedName name="BExOI5VMTHH7Y8MQQ1N635CHYI0P" hidden="1">#REF!</definedName>
    <definedName name="BExOIEVCP4Y6VDS23AK84MCYYHRT" localSheetId="0" hidden="1">#REF!</definedName>
    <definedName name="BExOIEVCP4Y6VDS23AK84MCYYHRT" hidden="1">#REF!</definedName>
    <definedName name="BExOIHPQIXR0NDR5WD01BZKPKEO3" localSheetId="0" hidden="1">#REF!</definedName>
    <definedName name="BExOIHPQIXR0NDR5WD01BZKPKEO3" hidden="1">#REF!</definedName>
    <definedName name="BExOIJD6XSAVWCKCW13KFPT67HZX" hidden="1">#REF!</definedName>
    <definedName name="BExOIM7L0Z3LSII9P7ZTV4KJ8RMA" hidden="1">#REF!</definedName>
    <definedName name="BExOIRLTCC7Z0PEY5GGKWJJEP24E" hidden="1">#REF!</definedName>
    <definedName name="BExOIWJVMJ6MG6JC4SPD1L00OHU1" hidden="1">#REF!</definedName>
    <definedName name="BExOIYCN8Z4JK3OOG86KYUCV0ME8" hidden="1">#REF!</definedName>
    <definedName name="BExOJ3AKZ9BCBZT3KD8WMSLK6MN2" hidden="1">#REF!</definedName>
    <definedName name="BExOJ7XQK71I4YZDD29AKOOWZ47E" hidden="1">#REF!</definedName>
    <definedName name="BExOJM0W6XGSW5MXPTTX0GNF6SFT" hidden="1">#REF!</definedName>
    <definedName name="BExOJXEUJJ9SYRJXKYYV2NCCDT2R" hidden="1">#REF!</definedName>
    <definedName name="BExOK0EQYM9JUMAGWOUN7QDH7VMZ" hidden="1">#REF!</definedName>
    <definedName name="BExOK4WM9O7QNG6O57FOASI5QSN1" hidden="1">#REF!</definedName>
    <definedName name="BExOKKHOPWUVRJGQJ5ONR2U40JX8" hidden="1">#REF!</definedName>
    <definedName name="BExOKTXMJP351VXKH8VT6SXUNIMF" hidden="1">#REF!</definedName>
    <definedName name="BExOKU8GMLOCNVORDE329819XN67" hidden="1">#REF!</definedName>
    <definedName name="BExOL0Z3Z7IAMHPB91EO2MF49U57" hidden="1">#REF!</definedName>
    <definedName name="BExOL7KH12VAR0LG741SIOJTLWFD" hidden="1">#REF!</definedName>
    <definedName name="BExOLICXFHJLILCJVFMJE5MGGWKR" hidden="1">#REF!</definedName>
    <definedName name="BExOLOI0WJS3QC12I3ISL0D9AWOF" hidden="1">#REF!</definedName>
    <definedName name="BExOLYZNG5RBD0BTS1OEZJNU92Q5" hidden="1">#REF!</definedName>
    <definedName name="BExOM3HIJ3UZPOKJI68KPBJAHPDC" hidden="1">#REF!</definedName>
    <definedName name="BExOMKPURE33YQ3K1JG9NVQD4W49" hidden="1">#REF!</definedName>
    <definedName name="BExOMP7NGCLUNFK50QD2LPKRG078" hidden="1">#REF!</definedName>
    <definedName name="BExOMU0A6XMY48SZRYL4WQZD13BI" hidden="1">#REF!</definedName>
    <definedName name="BExOMVT0HSNC59DJP4CLISASGHKL" hidden="1">#REF!</definedName>
    <definedName name="BExON0AX35F2SI0UCVMGWGVIUNI3" hidden="1">#REF!</definedName>
    <definedName name="BExON41U4296DV3DPG6I5EF3OEYF" hidden="1">#REF!</definedName>
    <definedName name="BExONB3A7CO4YD8RB41PHC93BQ9M" hidden="1">#REF!</definedName>
    <definedName name="BExONFQH6UUXF8V0GI4BRIST9RFO" hidden="1">#REF!</definedName>
    <definedName name="BExONIL31DZWU7IFVN3VV0XTXJA1" hidden="1">#REF!</definedName>
    <definedName name="BExONJ1BU17R0F5A2UP1UGJBOGKS" hidden="1">#REF!</definedName>
    <definedName name="BExONNZ9VMHVX3J6NLNJY7KZA61O" hidden="1">#REF!</definedName>
    <definedName name="BExONRQ1BAA4F3TXP2MYQ4YCZ09S" hidden="1">#REF!</definedName>
    <definedName name="BExOO1WWIZSGB0YTGKESB45TSVMZ" hidden="1">#REF!</definedName>
    <definedName name="BExOO4B8FPAFYPHCTYTX37P1TQM5" hidden="1">#REF!</definedName>
    <definedName name="BExOOIULUDOJRMYABWV5CCL906X6" hidden="1">#REF!</definedName>
    <definedName name="BExOOTN0KTXJCL7E476XBN1CJ553" hidden="1">#REF!</definedName>
    <definedName name="BExOP9DEBV5W5P4Q25J3XCJBP5S9" hidden="1">#REF!</definedName>
    <definedName name="BExOPFNYRBL0BFM23LZBJTADNOE4" hidden="1">#REF!</definedName>
    <definedName name="BExOPINVFSIZMCVT9YGT2AODVCX3" hidden="1">#REF!</definedName>
    <definedName name="BExOQ1JN4SAC44RTMZIGHSW023WA" hidden="1">#REF!</definedName>
    <definedName name="BExOQ256YMF115DJL3KBPNKABJ90" hidden="1">#REF!</definedName>
    <definedName name="BExQ19DEUOLC11IW32E2AMVZLFF1" hidden="1">#REF!</definedName>
    <definedName name="BExQ1FD6KISGYU1JWEQ4G243ZPVD" hidden="1">#REF!</definedName>
    <definedName name="BExQ29C73XR33S3668YYSYZAIHTG" hidden="1">#REF!</definedName>
    <definedName name="BExQ2FS228IUDUP2023RA1D4AO4C" hidden="1">#REF!</definedName>
    <definedName name="BExQ2L0XYWLY9VPZWXYYFRIRQRJ1" hidden="1">#REF!</definedName>
    <definedName name="BExQ2M841F5Z1BQYR8DG5FKK0LIU" hidden="1">#REF!</definedName>
    <definedName name="BExQ300G8I8TK45A0MVHV15422EU" hidden="1">#REF!</definedName>
    <definedName name="BExQ39R28MXSG2SEV956F0KZ20AN" hidden="1">#REF!</definedName>
    <definedName name="BExQ3D1P3M5Z3HLMEZ17E0BLEE4U" hidden="1">#REF!</definedName>
    <definedName name="BExQ3O4W7QF8BOXTUT4IOGF6YKUD" hidden="1">#REF!</definedName>
    <definedName name="BExQ3PXOWSN8561ZR8IEY8ZASI3B" hidden="1">#REF!</definedName>
    <definedName name="BExQ3TZF04IPY0B0UG9CQQ5736UA" hidden="1">#REF!</definedName>
    <definedName name="BExQ42IU9MNDYLODP41DL6YTZMAR" hidden="1">#REF!</definedName>
    <definedName name="BExQ452HF7N1HYPXJXQ8WD6SOWUV" hidden="1">#REF!</definedName>
    <definedName name="BExQ499KBJ5W7A1G293A0K14EVQB" hidden="1">#REF!</definedName>
    <definedName name="BExQ4BTBSHPHVEDRCXC2ROW8PLFC" hidden="1">#REF!</definedName>
    <definedName name="BExQ4DGKF54SRKQUTUT4B1CZSS62" hidden="1">#REF!</definedName>
    <definedName name="BExQ4IUSAPTWOR8C8TXZQT4ANNFU" hidden="1">#REF!</definedName>
    <definedName name="BExQ4T74LQ5PYTV1MUQUW75A4BDY" hidden="1">#REF!</definedName>
    <definedName name="BExQ4XJHD7EJCNH7S1MJDZJ2MNWG" hidden="1">#REF!</definedName>
    <definedName name="BExQ5039ZCEWBUJHU682G4S89J03" hidden="1">#REF!</definedName>
    <definedName name="BExQ56Z9W6YHZHRXOFFI8EFA7CDI" hidden="1">#REF!</definedName>
    <definedName name="BExQ5KX3Z668H1KUCKZ9J24HUQ1F" hidden="1">#REF!</definedName>
    <definedName name="BExQ5SPMSOCJYLAY20NB5A6O32RE" hidden="1">#REF!</definedName>
    <definedName name="BExQ5UICMGTMK790KTLK49MAGXRC" hidden="1">#REF!</definedName>
    <definedName name="BExQ5VEQEIJO7YY80OJTA3XRQYJ9" hidden="1">#REF!</definedName>
    <definedName name="BExQ5VUUEXCJAEE7Y6OGNX24K7SK" hidden="1">#REF!</definedName>
    <definedName name="BExQ5YUUK9FD0QGTY4WD0W90O7OL" hidden="1">#REF!</definedName>
    <definedName name="BExQ63793YQ9BH7JLCNRIATIGTRG" hidden="1">#REF!</definedName>
    <definedName name="BExQ6CN1EF2UPZ57ZYMGK8TUJQSS" hidden="1">#REF!</definedName>
    <definedName name="BExQ6M2YXJ8AMRJF3QGHC40ADAHZ" hidden="1">#REF!</definedName>
    <definedName name="BExQ6M8B0X44N9TV56ATUVHGDI00" hidden="1">#REF!</definedName>
    <definedName name="BExQ6POH065GV0I74XXVD0VUPBJW" hidden="1">#REF!</definedName>
    <definedName name="BExQ6WV9KPSMXPPLGZ3KK4WNYTHU" hidden="1">#REF!</definedName>
    <definedName name="BExQ783XTMM2A9I3UKCFWJH1PP2N" hidden="1">#REF!</definedName>
    <definedName name="BExQ79LX01ZPQB8EGD1ZHR2VK2H3" hidden="1">#REF!</definedName>
    <definedName name="BExQ7A7HNZ7H1CSW8AQP6VKK4GEX" hidden="1">#REF!</definedName>
    <definedName name="BExQ7B3V9MGDK2OIJ61XXFBFLJFZ" hidden="1">#REF!</definedName>
    <definedName name="BExQ7CB046NVPF9ZXDGA7OXOLSLX" hidden="1">#REF!</definedName>
    <definedName name="BExQ7IWDCGGOO1HTJ97YGO1CK3R9" hidden="1">#REF!</definedName>
    <definedName name="BExQ7JNFIEGS2HKNBALH3Q2N5G7Z" hidden="1">#REF!</definedName>
    <definedName name="BExQ7MY3U2Z1IZ71U5LJUD00VVB4" hidden="1">#REF!</definedName>
    <definedName name="BExQ7NZTQSOMKAPP1P8L94H4CRW8" hidden="1">#REF!</definedName>
    <definedName name="BExQ7Q8MAHFMFRIHW86QKE2MQPBP" hidden="1">'[84]B-1 Trial Balance BEX'!#REF!</definedName>
    <definedName name="BExQ7XL2Q1GVUFL1F9KK0K0EXMWG" localSheetId="0" hidden="1">#REF!</definedName>
    <definedName name="BExQ7XL2Q1GVUFL1F9KK0K0EXMWG" localSheetId="3" hidden="1">#REF!</definedName>
    <definedName name="BExQ7XL2Q1GVUFL1F9KK0K0EXMWG" hidden="1">#REF!</definedName>
    <definedName name="BExQ8469L3ZRZ3KYZPYMSJIDL7Y5" localSheetId="0" hidden="1">#REF!</definedName>
    <definedName name="BExQ8469L3ZRZ3KYZPYMSJIDL7Y5" hidden="1">#REF!</definedName>
    <definedName name="BExQ84MJB94HL3BWRN50M4NCB6Z0" localSheetId="0" hidden="1">#REF!</definedName>
    <definedName name="BExQ84MJB94HL3BWRN50M4NCB6Z0" hidden="1">#REF!</definedName>
    <definedName name="BExQ8583ZE00NW7T9OF11OT9IA14" hidden="1">#REF!</definedName>
    <definedName name="BExQ85845D26GO08IDSNCP8F41R0" hidden="1">#REF!</definedName>
    <definedName name="BExQ8A0RPE3IMIFIZLUE7KD2N21W" hidden="1">#REF!</definedName>
    <definedName name="BExQ8ABK6H1ADV2R2OYT8NFFYG2N" hidden="1">#REF!</definedName>
    <definedName name="BExQ8DM90XJ6GCJIK9LC5O82I2TJ" hidden="1">#REF!</definedName>
    <definedName name="BExQ8G0K46ZORA0QVQTDI7Z8LXGF" hidden="1">#REF!</definedName>
    <definedName name="BExQ8O3WEU8HNTTGKTW5T0QSKCLP" hidden="1">#REF!</definedName>
    <definedName name="BExQ8ZCEDBOBJA3D9LDP5TU2WYGR" hidden="1">#REF!</definedName>
    <definedName name="BExQ93ZQ9460XVCJPYIP9NYRKFW3" hidden="1">#REF!</definedName>
    <definedName name="BExQ94LAW6MAQBWY25WTBFV5PPZJ" hidden="1">#REF!</definedName>
    <definedName name="BExQ97QIPOSSRK978N8P234Y1XA4" hidden="1">#REF!</definedName>
    <definedName name="BExQ9E6FBAXTHGF3RXANFIA77GXP" hidden="1">#REF!</definedName>
    <definedName name="BExQ9F2YH4UUCCMQITJ475B3S3NP" hidden="1">#REF!</definedName>
    <definedName name="BExQ9KX9734KIAK7IMRLHCPYDHO2" hidden="1">#REF!</definedName>
    <definedName name="BExQ9L81FF4I7816VTPFBDWVU4CW" hidden="1">#REF!</definedName>
    <definedName name="BExQ9M4E2ACZOWWWP1JJIQO8AHUM" hidden="1">#REF!</definedName>
    <definedName name="BExQ9UTANMJCK7LJ4OQMD6F2Q01L" hidden="1">#REF!</definedName>
    <definedName name="BExQ9ZLYHWABXAA9NJDW8ZS0UQ9P" hidden="1">#REF!</definedName>
    <definedName name="BExQA324HSCK40ENJUT9CS9EC71B" hidden="1">#REF!</definedName>
    <definedName name="BExQA55GY0STSNBWQCWN8E31ZXCS" hidden="1">#REF!</definedName>
    <definedName name="BExQA9HZIN9XEMHEEVHT99UU9Z82" hidden="1">#REF!</definedName>
    <definedName name="BExQAELFYH92K8CJL155181UDORO" hidden="1">#REF!</definedName>
    <definedName name="BExQAG8PP8R5NJKNQD1U4QOSD6X5" hidden="1">#REF!</definedName>
    <definedName name="BExQBDICMZTSA1X73TMHNO4JSFLN" hidden="1">#REF!</definedName>
    <definedName name="BExQBEER6CRCRPSSL61S0OMH57ZA" hidden="1">#REF!</definedName>
    <definedName name="BExQBIGGY5TXI2FJVVZSLZ0LTZYH" hidden="1">#REF!</definedName>
    <definedName name="BExQBM1RUSIQ85LLMM2159BYDPIP" hidden="1">#REF!</definedName>
    <definedName name="BExQBPSOZ47V81YAEURP0NQJNTJH" hidden="1">#REF!</definedName>
    <definedName name="BExQBZJC5HRL4WKP451FTUL3YGT7" hidden="1">#REF!</definedName>
    <definedName name="BExQC5TWT21CGBKD0IHAXTIN2QB8" hidden="1">#REF!</definedName>
    <definedName name="BExQC5ZDM45HVWHAEWJXGIBXTLRA" hidden="1">#REF!</definedName>
    <definedName name="BExQC94JL9F5GW4S8DQCAF4WB2DA" hidden="1">#REF!</definedName>
    <definedName name="BExQCKTD8AT0824LGWREXM1B5D1X" hidden="1">#REF!</definedName>
    <definedName name="BExQD3EB9JDXH8CEMXWN68PJPC2M" hidden="1">#REF!</definedName>
    <definedName name="BExQD571YWOXKR2SX85K5MKQ0AO2" hidden="1">#REF!</definedName>
    <definedName name="BExQDB6VCHN8PNX8EA6JNIEQ2JC2" hidden="1">#REF!</definedName>
    <definedName name="BExQDE1B6U2Q9B73KBENABP71YM1" hidden="1">#REF!</definedName>
    <definedName name="BExQDGQCN7ZW41QDUHOBJUGQAX40" hidden="1">#REF!</definedName>
    <definedName name="BExQEC7BRIJ30PTU3UPFOIP2HPE3" hidden="1">#REF!</definedName>
    <definedName name="BExQEMUA4HEFM4OVO8M8MA8PIAW1" hidden="1">#REF!</definedName>
    <definedName name="BExQEQ4XZQFIKUXNU9H7WE7AMZ1U" hidden="1">#REF!</definedName>
    <definedName name="BExQETL40OXH2E6DMNYE0S3BG102" hidden="1">#REF!</definedName>
    <definedName name="BExQF1OEB07CRAP6ALNNMJNJ3P2D" hidden="1">#REF!</definedName>
    <definedName name="BExQF77XQJT50U3PMOD5GR1BHX2B" hidden="1">#REF!</definedName>
    <definedName name="BExQF9X2AQPFJZTCHTU5PTTR0JAH" hidden="1">#REF!</definedName>
    <definedName name="BExQFC0M9KKFMQKPLPEO2RQDB7MM" hidden="1">#REF!</definedName>
    <definedName name="BExQFEEV7627R8TYZCM28C6V6WHE" hidden="1">#REF!</definedName>
    <definedName name="BExQFEK8NUD04X2OBRA275ADPSDL" hidden="1">#REF!</definedName>
    <definedName name="BExQFGYIWDR4W0YF7XR6E4EWWJ02" hidden="1">#REF!</definedName>
    <definedName name="BExQFPNFKA36IAPS22LAUMBDI4KE" hidden="1">#REF!</definedName>
    <definedName name="BExQFPSWEMA8WBUZ4WK20LR13VSU" hidden="1">#REF!</definedName>
    <definedName name="BExQFVSPOSCCPF1TLJPIWYWYB8A9" hidden="1">#REF!</definedName>
    <definedName name="BExQFWJQXNQAW6LUMOEDS6KMJMYL" hidden="1">#REF!</definedName>
    <definedName name="BExQG8TYRD2G42UA5ZPCRLNKUDMX" hidden="1">#REF!</definedName>
    <definedName name="BExQGLF5ANN0XHF4W0PAE2CJM3VL" hidden="1">#REF!</definedName>
    <definedName name="BExQGO48J9MPCDQ96RBB9UN9AIGT" hidden="1">#REF!</definedName>
    <definedName name="BExQGSBB6MJWDW7AYWA0MSFTXKRR" hidden="1">#REF!</definedName>
    <definedName name="BExQH0UURAJ13AVO5UI04HSRGVYW" hidden="1">#REF!</definedName>
    <definedName name="BExQH6ZZY0NR8SE48PSI9D0CU1TC" hidden="1">#REF!</definedName>
    <definedName name="BExQH9P2MCXAJOVEO4GFQT6MNW22" hidden="1">#REF!</definedName>
    <definedName name="BExQHCZSBYUY8OKKJXFYWKBBM6AH" hidden="1">#REF!</definedName>
    <definedName name="BExQHPKXZ1K33V2F90NZIQRZYIAW" hidden="1">#REF!</definedName>
    <definedName name="BExQHVF9KD06AG2RXUQJ9X4PVGX4" hidden="1">#REF!</definedName>
    <definedName name="BExQHZBHVN2L4HC7ACTR73T5OCV0" hidden="1">#REF!</definedName>
    <definedName name="BExQI85V9TNLDJT5LTRZS10Y26SG" hidden="1">#REF!</definedName>
    <definedName name="BExQIAPKHVEV8CU1L3TTHJW67FJ5" hidden="1">#REF!</definedName>
    <definedName name="BExQIBB4I3Z6AUU0HYV1DHRS13M4" hidden="1">#REF!</definedName>
    <definedName name="BExQIBWPAXU7HJZLKGJZY3EB7MIS" hidden="1">#REF!</definedName>
    <definedName name="BExQIS8O6R36CI01XRY9ISM99TW9" hidden="1">#REF!</definedName>
    <definedName name="BExQIVJB9MJ25NDUHTCVMSODJY2C" hidden="1">#REF!</definedName>
    <definedName name="BExQJBF7LAX128WR7VTMJC88ZLPG" hidden="1">#REF!</definedName>
    <definedName name="BExQJEVCKX6KZHNCLYXY7D0MX5KN" hidden="1">#REF!</definedName>
    <definedName name="BExQJJYSDX8B0J1QGF2HL071KKA3" hidden="1">#REF!</definedName>
    <definedName name="BExQJNPKAFU5LNF08LZXHHO5H3C7" hidden="1">#REF!</definedName>
    <definedName name="BExQK1HV6SQQ7CP8H8IUKI9TYXTD" hidden="1">#REF!</definedName>
    <definedName name="BExQK3LE5CSBW1E4H4KHW548FL2R" hidden="1">#REF!</definedName>
    <definedName name="BExQKG6LD6PLNDGNGO9DJXY865BR" hidden="1">#REF!</definedName>
    <definedName name="BExQLE1TOW3A287TQB0AVWENT8O1" hidden="1">#REF!</definedName>
    <definedName name="BExRYOYB4A3E5F6MTROY69LR0PMG" hidden="1">#REF!</definedName>
    <definedName name="BExRYZLA9EW71H4SXQR525S72LLP" hidden="1">#REF!</definedName>
    <definedName name="BExRZ66M8G9FQ0VFP077QSZBSOA5" hidden="1">#REF!</definedName>
    <definedName name="BExRZ8FMQQL46I8AQWU17LRNZD5T" hidden="1">#REF!</definedName>
    <definedName name="BExRZIRRIXRUMZ5GOO95S7460BMP" hidden="1">#REF!</definedName>
    <definedName name="BExRZK9RAHMM0ZLTNSK7A4LDC42D" hidden="1">#REF!</definedName>
    <definedName name="BExRZOGSR69INI6GAEPHDWSNK5Q4" hidden="1">#REF!</definedName>
    <definedName name="BExS0ASQBKRTPDWFK0KUDFOS9LE5" hidden="1">#REF!</definedName>
    <definedName name="BExS0GHQUF6YT0RU3TKDEO8CSJYB" hidden="1">#REF!</definedName>
    <definedName name="BExS0K8IHC45I78DMZBOJ1P13KQA" hidden="1">#REF!</definedName>
    <definedName name="BExS152B2LFCRAUHSLI5T6QRNII0" hidden="1">#REF!</definedName>
    <definedName name="BExS15IJV0WW662NXQUVT3FGP4ST" hidden="1">#REF!</definedName>
    <definedName name="BExS17M3QNKPI0ZWM37TB8FLGRLL" hidden="1">#REF!</definedName>
    <definedName name="BExS194110MR25BYJI3CJ2EGZ8XT" hidden="1">#REF!</definedName>
    <definedName name="BExS1BNVGNSGD4EP90QL8WXYWZ66" hidden="1">#REF!</definedName>
    <definedName name="BExS1UE39N6NCND7MAARSBWXS6HU" hidden="1">#REF!</definedName>
    <definedName name="BExS1WHNSBFTI3MEETWOV69KYGOV" hidden="1">#REF!</definedName>
    <definedName name="BExS226HTWL5WVC76MP5A1IBI8WD" hidden="1">#REF!</definedName>
    <definedName name="BExS26OI2QNNAH2WMDD95Z400048" hidden="1">#REF!</definedName>
    <definedName name="BExS2DF6B4ZUF3VZLI4G6LJ3BF38" hidden="1">#REF!</definedName>
    <definedName name="BExS2QB5FS5LYTFYO4BROTWG3OV5" hidden="1">#REF!</definedName>
    <definedName name="BExS2TLU1HONYV6S3ZD9T12D7CIG" hidden="1">#REF!</definedName>
    <definedName name="BExS318UV9I2FXPQQWUKKX00QLPJ" hidden="1">#REF!</definedName>
    <definedName name="BExS3LBS0SMTHALVM4NRI1BAV1NP" hidden="1">#REF!</definedName>
    <definedName name="BExS3MTQ75VBXDGEBURP6YT8RROE" hidden="1">#REF!</definedName>
    <definedName name="BExS3OMGYO0DFN5186UFKEXZ2RX3" hidden="1">#REF!</definedName>
    <definedName name="BExS3SDERJ27OER67TIGOVZU13A2" hidden="1">#REF!</definedName>
    <definedName name="BExS46R5WDNU5KL04FKY5LHJUCB8" hidden="1">#REF!</definedName>
    <definedName name="BExS4ASWKM93XA275AXHYP8AG6SU" hidden="1">#REF!</definedName>
    <definedName name="BExS4JN3Y6SVBKILQK0R9HS45Y52" hidden="1">#REF!</definedName>
    <definedName name="BExS4P6S41O6Z6BED77U3GD9PNH1" hidden="1">#REF!</definedName>
    <definedName name="BExS51H0N51UT0FZOPZRCF1GU063" hidden="1">#REF!</definedName>
    <definedName name="BExS54X72TJFC41FJK72MLRR2OO7" hidden="1">#REF!</definedName>
    <definedName name="BExS59F0PA1V2ZC7S5TN6IT41SXP" hidden="1">#REF!</definedName>
    <definedName name="BExS5DRER9US6NXY9ATYT41KZII3" hidden="1">#REF!</definedName>
    <definedName name="BExS5L3SRZLCDWBUD0L0YBU9Z0YA" hidden="1">'[84]B-1 Trial Balance BEX'!#REF!</definedName>
    <definedName name="BExS5L3TGB8JVW9ROYWTKYTUPW27" localSheetId="0" hidden="1">#REF!</definedName>
    <definedName name="BExS5L3TGB8JVW9ROYWTKYTUPW27" localSheetId="3" hidden="1">#REF!</definedName>
    <definedName name="BExS5L3TGB8JVW9ROYWTKYTUPW27" hidden="1">#REF!</definedName>
    <definedName name="BExS6GKQ96EHVLYWNJDWXZXUZW90" localSheetId="0" hidden="1">#REF!</definedName>
    <definedName name="BExS6GKQ96EHVLYWNJDWXZXUZW90" hidden="1">#REF!</definedName>
    <definedName name="BExS6ITKSZFRR01YD5B0F676SYN7" localSheetId="0" hidden="1">#REF!</definedName>
    <definedName name="BExS6ITKSZFRR01YD5B0F676SYN7" hidden="1">#REF!</definedName>
    <definedName name="BExS6N0LI574IAC89EFW6CLTCQ33" hidden="1">#REF!</definedName>
    <definedName name="BExS6WRDBF3ST86ZOBBUL3GTCR11" hidden="1">#REF!</definedName>
    <definedName name="BExS6XNRKR0C3MTA0LV5B60UB908" hidden="1">#REF!</definedName>
    <definedName name="BExS7TKQYLRZGM93UY3ZJZJBQNFJ" hidden="1">#REF!</definedName>
    <definedName name="BExS7Y2LNGVHSIBKC7C3R6X4LDR6" hidden="1">#REF!</definedName>
    <definedName name="BExS81TE0EY44Y3W2M4Z4MGNP5OM" hidden="1">#REF!</definedName>
    <definedName name="BExS81YPDZDVJJVS15HV2HDXAC3Y" hidden="1">#REF!</definedName>
    <definedName name="BExS82PRVNUTEKQZS56YT2DVF6C2" hidden="1">#REF!</definedName>
    <definedName name="BExS8BPG5A0GR5AO1U951NDGGR0L" hidden="1">#REF!</definedName>
    <definedName name="BExS8GSUS17UY50TEM2AWF36BR9Z" hidden="1">#REF!</definedName>
    <definedName name="BExS8HJRBVG0XI6PWA9KTMJZMQXK" hidden="1">#REF!</definedName>
    <definedName name="BExS8R51C8RM2FS6V6IRTYO9GA4A" hidden="1">#REF!</definedName>
    <definedName name="BExS8WDX408F60MH1X9B9UZ2H4R7" hidden="1">#REF!</definedName>
    <definedName name="BExS8Z2W2QEC3MH0BZIYLDFQNUIP" hidden="1">#REF!</definedName>
    <definedName name="BExS92DKGRFFCIA9C0IXDOLO57EP" hidden="1">#REF!</definedName>
    <definedName name="BExS98OB4321YCHLCQ022PXKTT2W" hidden="1">#REF!</definedName>
    <definedName name="BExS9C9N8GFISC6HUERJ0EI06GB2" hidden="1">#REF!</definedName>
    <definedName name="BExS9DX13CACP3J8JDREK30JB1SQ" hidden="1">#REF!</definedName>
    <definedName name="BExS9FPRS2KRRCS33SE6WFNF5GYL" hidden="1">#REF!</definedName>
    <definedName name="BExS9LPMCBRGNJB05591BIDEWARI" hidden="1">#REF!</definedName>
    <definedName name="BExS9WI0A6PSEB8N9GPXF2Z7MWHM" hidden="1">#REF!</definedName>
    <definedName name="BExSA5HP306TN9XJS0TU619DLRR7" hidden="1">#REF!</definedName>
    <definedName name="BExSAAVWQOOIA6B3JHQVGP08HFEM" hidden="1">#REF!</definedName>
    <definedName name="BExSAFJ3IICU2M7QPVE4ARYMXZKX" hidden="1">#REF!</definedName>
    <definedName name="BExSAH6ID8OHX379UXVNGFO8J6KQ" hidden="1">#REF!</definedName>
    <definedName name="BExSAQBHIXGQRNIRGCJMBXUPCZQA" hidden="1">#REF!</definedName>
    <definedName name="BExSARTG18UCRH2BVPUVHZNCFUJ5" hidden="1">'[84]B-1 Trial Balance BEX'!#REF!</definedName>
    <definedName name="BExSAUTCT4P7JP57NOR9MTX33QJZ" localSheetId="0" hidden="1">#REF!</definedName>
    <definedName name="BExSAUTCT4P7JP57NOR9MTX33QJZ" localSheetId="3" hidden="1">#REF!</definedName>
    <definedName name="BExSAUTCT4P7JP57NOR9MTX33QJZ" hidden="1">#REF!</definedName>
    <definedName name="BExSAY9CA9TFXQ9M9FBJRGJO9T9E" localSheetId="0" hidden="1">#REF!</definedName>
    <definedName name="BExSAY9CA9TFXQ9M9FBJRGJO9T9E" hidden="1">#REF!</definedName>
    <definedName name="BExSB4JYKQ3MINI7RAYK5M8BLJDC" localSheetId="0" hidden="1">#REF!</definedName>
    <definedName name="BExSB4JYKQ3MINI7RAYK5M8BLJDC" hidden="1">#REF!</definedName>
    <definedName name="BExSBMOS41ZRLWYLOU29V6Y7YORR" hidden="1">#REF!</definedName>
    <definedName name="BExSBRBXXQMBU1TYDW1BXTEVEPRU" hidden="1">#REF!</definedName>
    <definedName name="BExSC54998WTZ21DSL0R8UN0Y9JH" hidden="1">#REF!</definedName>
    <definedName name="BExSC60N7WR9PJSNC9B7ORCX9NGY" hidden="1">#REF!</definedName>
    <definedName name="BExSCE99EZTILTTCE4NJJF96OYYM" hidden="1">#REF!</definedName>
    <definedName name="BExSCHUQZ2HFEWS54X67DIS8OSXZ" hidden="1">#REF!</definedName>
    <definedName name="BExSCOG41SKKG4GYU76WRWW1CTE6" hidden="1">#REF!</definedName>
    <definedName name="BExSCVC9P86YVFMRKKUVRV29MZXZ" hidden="1">#REF!</definedName>
    <definedName name="BExSD233CH4MU9ZMGNRF97ZV7KWU" hidden="1">#REF!</definedName>
    <definedName name="BExSD2U0F3BN6IN9N4R2DTTJG15H" hidden="1">#REF!</definedName>
    <definedName name="BExSD6A6NY15YSMFH51ST6XJY429" hidden="1">#REF!</definedName>
    <definedName name="BExSD9VH6PF6RQ135VOEE08YXPAW" hidden="1">#REF!</definedName>
    <definedName name="BExSDP5Y04WWMX2WWRITWOX8R5I9" hidden="1">#REF!</definedName>
    <definedName name="BExSDSGM203BJTNS9MKCBX453HMD" hidden="1">#REF!</definedName>
    <definedName name="BExSDT20XUFXTDM37M148AXAP7HN" hidden="1">#REF!</definedName>
    <definedName name="BExSE9ZQSV0QD64R8K7U1JVBQE34" hidden="1">#REF!</definedName>
    <definedName name="BExSEEHK1VLWD7JBV9SVVVIKQZ3I" hidden="1">#REF!</definedName>
    <definedName name="BExSEJKZLX37P3V33TRTFJ30BFRK" hidden="1">#REF!</definedName>
    <definedName name="BExSEP9UVOAI6TMXKNK587PQ3328" hidden="1">#REF!</definedName>
    <definedName name="BExSERZ34ETZF8OI93MYIVZX4RDV" hidden="1">#REF!</definedName>
    <definedName name="BExSF07QFLZCO4P6K6QF05XG7PH1" hidden="1">#REF!</definedName>
    <definedName name="BExSFELNPJYUZX393PKWKNNZYV1N" hidden="1">#REF!</definedName>
    <definedName name="BExSFJ8ZAGQ63A4MVMZRQWLVRGQ5" hidden="1">#REF!</definedName>
    <definedName name="BExSFKQRST2S9KXWWLCXYLKSF4G1" hidden="1">#REF!</definedName>
    <definedName name="BExSFYDRRTAZVPXRWUF5PDQ97WFF" hidden="1">#REF!</definedName>
    <definedName name="BExSFZVPFTXA3F0IJ2NGH1GXX9R7" hidden="1">#REF!</definedName>
    <definedName name="BExSG90Q4ZUU2IPGDYOM169NJV9S" hidden="1">#REF!</definedName>
    <definedName name="BExSG9X3DU845PNXYJGGLBQY2UHG" hidden="1">#REF!</definedName>
    <definedName name="BExSGE45J27MDUUNXW7Z8Q33UAON" hidden="1">#REF!</definedName>
    <definedName name="BExSGE9LY91Q0URHB4YAMX0UAMYI" hidden="1">#REF!</definedName>
    <definedName name="BExSGLB2URTLBCKBB4Y885W925F2" hidden="1">#REF!</definedName>
    <definedName name="BExSGOAYG73SFWOPAQV80P710GID" hidden="1">#REF!</definedName>
    <definedName name="BExSGOWJHRW7FWKLO2EHUOOGHNAF" hidden="1">#REF!</definedName>
    <definedName name="BExSGOWJTAP41ZV5Q23H7MI9C76W" hidden="1">#REF!</definedName>
    <definedName name="BExSGR5JQVX2HQ0PKCGZNSSUM1RV" hidden="1">#REF!</definedName>
    <definedName name="BExSGVHX69GJZHD99DKE4RZ042B1" hidden="1">#REF!</definedName>
    <definedName name="BExSGZJO4J4ZO04E2N2ECVYS9DEZ" hidden="1">#REF!</definedName>
    <definedName name="BExSHAHFHS7MMNJR8JPVABRGBVIT" hidden="1">#REF!</definedName>
    <definedName name="BExSHGH88QZWW4RNAX4YKAZ5JEBL" hidden="1">#REF!</definedName>
    <definedName name="BExSHOKK1OO3CX9Z28C58E5J1D9W" hidden="1">#REF!</definedName>
    <definedName name="BExSHQD8KYLTQGDXIRKCHQQ7MKIH" hidden="1">#REF!</definedName>
    <definedName name="BExSHVGPIAHXI97UBLI9G4I4M29F" hidden="1">#REF!</definedName>
    <definedName name="BExSI0K2YL3HTCQAD8A7TR4QCUR6" hidden="1">#REF!</definedName>
    <definedName name="BExSIFUDNRWXWIWNGCCFOOD8WIAZ" hidden="1">#REF!</definedName>
    <definedName name="BExTTWD2PGX3Y9FR5F2MRNLY1DIY" hidden="1">#REF!</definedName>
    <definedName name="BExTTZNS2PBCR93C9IUW49UZ4I6T" hidden="1">#REF!</definedName>
    <definedName name="BExTU2YFQ25JQ6MEMRHHN66VLTPJ" hidden="1">#REF!</definedName>
    <definedName name="BExTU75IOII1V5O0C9X2VAYYVJUG" hidden="1">#REF!</definedName>
    <definedName name="BExTUA5F7V4LUIIAM17J3A8XF3JE" hidden="1">#REF!</definedName>
    <definedName name="BExTUJ53ANGZ3H1KDK4CR4Q0OD6P" hidden="1">#REF!</definedName>
    <definedName name="BExTUKXSZBM7C57G6NGLWGU4WOHY" hidden="1">#REF!</definedName>
    <definedName name="BExTUMFS0EXXESR1XF49E1NXQMAE" hidden="1">#REF!</definedName>
    <definedName name="BExTUSQCFFYZCDNHWHADBC2E1ZP1" hidden="1">#REF!</definedName>
    <definedName name="BExTUVFGOJEYS28JURA5KHQFDU5J" hidden="1">#REF!</definedName>
    <definedName name="BExTUW10U40QCYGHM5NJ3YR1O5SP" hidden="1">#REF!</definedName>
    <definedName name="BExTUWXFQHINU66YG82BI20ATMB5" hidden="1">#REF!</definedName>
    <definedName name="BExTUY9WNSJ91GV8CP0SKJTEIV82" hidden="1">#REF!</definedName>
    <definedName name="BExTV1KJVSDALPXNJZ9V4QTO9F4C" hidden="1">#REF!</definedName>
    <definedName name="BExTV67VIM8PV6KO253M4DUBJQLC" hidden="1">#REF!</definedName>
    <definedName name="BExTVELZCF2YA5L6F23BYZZR6WHF" hidden="1">#REF!</definedName>
    <definedName name="BExTVGPIQZ99YFXUC8OONUX5BD42" hidden="1">#REF!</definedName>
    <definedName name="BExTVZQLP9VFLEYQ9280W13X7E8K" hidden="1">#REF!</definedName>
    <definedName name="BExTWB4LA1PODQOH4LDTHQKBN16K" hidden="1">#REF!</definedName>
    <definedName name="BExTWI0Q8AWXUA3ZN7I5V3QK2KM1" hidden="1">#REF!</definedName>
    <definedName name="BExTWJTIA3WUW1PUWXAOP9O8NKLZ" hidden="1">#REF!</definedName>
    <definedName name="BExTWW95OX07FNA01WF5MSSSFQLX" hidden="1">#REF!</definedName>
    <definedName name="BExTX476KI0RNB71XI5TYMANSGBG" hidden="1">#REF!</definedName>
    <definedName name="BExTXJ6HBAIXMMWKZTJNFDYVZCAY" hidden="1">#REF!</definedName>
    <definedName name="BExTXT812NQT8GAEGH738U29BI0D" hidden="1">#REF!</definedName>
    <definedName name="BExTXWIP2TFPTQ76NHFOB72NICRZ" hidden="1">#REF!</definedName>
    <definedName name="BExTY5T62H651VC86QM4X7E28JVA" hidden="1">#REF!</definedName>
    <definedName name="BExTYHCJJ2NWRM1RV59FYR41534U" hidden="1">#REF!</definedName>
    <definedName name="BExTYKCEFJ83LZM95M1V7CSFQVEA" hidden="1">#REF!</definedName>
    <definedName name="BExTYPLA9N640MFRJJQPKXT7P88M" hidden="1">#REF!</definedName>
    <definedName name="BExTZ50X5UH4POAG5P4JKWSTI0L8" hidden="1">#REF!</definedName>
    <definedName name="BExTZ7F71SNTOX4LLZCK5R9VUMIJ" hidden="1">#REF!</definedName>
    <definedName name="BExTZ8X5G9S3PA4FPSNK7T69W7QT" hidden="1">#REF!</definedName>
    <definedName name="BExTZ97Y0RMR8V5BI9F2H4MFB77O" hidden="1">#REF!</definedName>
    <definedName name="BExTZK5PMCAXJL4DUIGL6H9Y8U4C" hidden="1">#REF!</definedName>
    <definedName name="BExTZKB6L5SXV5UN71YVTCBEIGWY" hidden="1">#REF!</definedName>
    <definedName name="BExTZLICVKK4NBJFEGL270GJ2VQO" hidden="1">#REF!</definedName>
    <definedName name="BExTZO2596CBZKPI7YNA1QQNPAIJ" hidden="1">#REF!</definedName>
    <definedName name="BExTZY8TDV4U7FQL7O10G6VKWKPJ" hidden="1">#REF!</definedName>
    <definedName name="BExU02QNT4LT7H9JPUC4FXTLVGZT" hidden="1">#REF!</definedName>
    <definedName name="BExU0BFJJQO1HJZKI14QGOQ6JROO" hidden="1">#REF!</definedName>
    <definedName name="BExU0FH5WTGW8MRFUFMDDSMJ6YQ5" hidden="1">#REF!</definedName>
    <definedName name="BExU0GDOIL9U33QGU9ZU3YX3V1I4" hidden="1">#REF!</definedName>
    <definedName name="BExU0HKTO8WJDQDWRTUK5TETM3HS" hidden="1">#REF!</definedName>
    <definedName name="BExU0MTJQPE041ZN7H8UKGV6MZT7" hidden="1">#REF!</definedName>
    <definedName name="BExU0XB6XCXI4SZ92YEUFMW4TAXF" hidden="1">#REF!</definedName>
    <definedName name="BExU0ZUUFYHLUK4M4E8GLGIBBNT0" hidden="1">#REF!</definedName>
    <definedName name="BExU147D6RPG6ZVTSXRKFSVRHSBG" hidden="1">#REF!</definedName>
    <definedName name="BExU16R10W1SOAPNG4CDJ01T7JRE" hidden="1">#REF!</definedName>
    <definedName name="BExU17CKOR3GNIHDNVLH9L1IOJS9" hidden="1">#REF!</definedName>
    <definedName name="BExU1CG07Q5O5XI0Q3C57E6QH43F" hidden="1">#REF!</definedName>
    <definedName name="BExU1GXUTLRPJN4MRINLAPHSZQFG" hidden="1">#REF!</definedName>
    <definedName name="BExU1IL9AOHFO85BZB6S60DK3N8H" hidden="1">#REF!</definedName>
    <definedName name="BExU1NOPS09CLFZL1O31RAF9BQNQ" hidden="1">#REF!</definedName>
    <definedName name="BExU1PH9MOEX1JZVZ3D5M9DXB191" hidden="1">#REF!</definedName>
    <definedName name="BExU1QZEEKJA35IMEOLOJ3ODX0ZA" hidden="1">#REF!</definedName>
    <definedName name="BExU1VRURIWWVJ95O40WA23LMTJD" hidden="1">#REF!</definedName>
    <definedName name="BExU1X9Z1HRC46A0MZML3BXPM1XV" hidden="1">'[84]B-1 Trial Balance BEX'!#REF!</definedName>
    <definedName name="BExU240NC0W2Q9N3UQSSJQ6JUO0T" localSheetId="0" hidden="1">#REF!</definedName>
    <definedName name="BExU240NC0W2Q9N3UQSSJQ6JUO0T" localSheetId="3" hidden="1">#REF!</definedName>
    <definedName name="BExU240NC0W2Q9N3UQSSJQ6JUO0T" hidden="1">#REF!</definedName>
    <definedName name="BExU2M5CK6XK55UIHDVYRXJJJRI4" localSheetId="0" hidden="1">#REF!</definedName>
    <definedName name="BExU2M5CK6XK55UIHDVYRXJJJRI4" hidden="1">#REF!</definedName>
    <definedName name="BExU2TXVT25ZTOFQAF6CM53Z1RLF" localSheetId="0" hidden="1">#REF!</definedName>
    <definedName name="BExU2TXVT25ZTOFQAF6CM53Z1RLF" hidden="1">#REF!</definedName>
    <definedName name="BExU2XZLYIU19G7358W5T9E87AFR" hidden="1">#REF!</definedName>
    <definedName name="BExU3B66MCKJFSKT3HL8B5EJGVX0" hidden="1">#REF!</definedName>
    <definedName name="BExU3UNI9NR1RNZR07NSLSZMDOQQ" hidden="1">#REF!</definedName>
    <definedName name="BExU401R18N6XKZKL7CNFOZQCM14" hidden="1">#REF!</definedName>
    <definedName name="BExU42QVGY7TK39W1BIN6CDRG2OE" hidden="1">#REF!</definedName>
    <definedName name="BExU44P2AEX6PD8VC4ISCROUCQSP" hidden="1">#REF!</definedName>
    <definedName name="BExU47OZMS6TCWMEHHF0UCSFLLPI" hidden="1">#REF!</definedName>
    <definedName name="BExU4D36E8TXN0M8KSNGEAFYP4DQ" hidden="1">#REF!</definedName>
    <definedName name="BExU4G31RRVLJ3AC6E1FNEFMXM3O" hidden="1">#REF!</definedName>
    <definedName name="BExU4GDVLPUEWBA4MRYRTQAUNO7B" hidden="1">#REF!</definedName>
    <definedName name="BExU4I148DA7PRCCISLWQ6ABXFK6" hidden="1">#REF!</definedName>
    <definedName name="BExU4L101H2KQHVKCKQ4PBAWZV6K" hidden="1">#REF!</definedName>
    <definedName name="BExU4NA00RRRBGRT6TOB0MXZRCRZ" hidden="1">#REF!</definedName>
    <definedName name="BExU51IFNZXPBDES28457LR8X60M" hidden="1">#REF!</definedName>
    <definedName name="BExU529I6YHVOG83TJHWSILIQU1S" hidden="1">#REF!</definedName>
    <definedName name="BExU57YCIKPRD8QWL6EU0YR3NG3J" hidden="1">#REF!</definedName>
    <definedName name="BExU5DSTBWXLN6E59B757KRWRI6E" hidden="1">#REF!</definedName>
    <definedName name="BExU5TDWM8NNDHYPQ7OQODTQ368A" hidden="1">#REF!</definedName>
    <definedName name="BExU5X4OX1V1XHS6WSSORVQPP6Z3" hidden="1">#REF!</definedName>
    <definedName name="BExU5XVPARTFMRYHNUTBKDIL4UJN" hidden="1">#REF!</definedName>
    <definedName name="BExU66KMFBAP8JCVG9VM1RD1TNFF" hidden="1">#REF!</definedName>
    <definedName name="BExU68IOM3CB3TACNAE9565TW7SH" hidden="1">#REF!</definedName>
    <definedName name="BExU6AM82KN21E82HMWVP3LWP9IL" hidden="1">#REF!</definedName>
    <definedName name="BExU6FEU1MRHU98R9YOJC5OKUJ6L" hidden="1">#REF!</definedName>
    <definedName name="BExU6KIAJ663Y8W8QMU4HCF183DF" hidden="1">#REF!</definedName>
    <definedName name="BExU6KT19B4PG6SHXFBGBPLM66KT" hidden="1">#REF!</definedName>
    <definedName name="BExU6PAVKIOAIMQ9XQIHHF1SUAGO" hidden="1">#REF!</definedName>
    <definedName name="BExU6WXXC7SSQDMHSLUN5C2V4IYX" hidden="1">#REF!</definedName>
    <definedName name="BExU73387E74XE8A9UKZLZNJYY65" hidden="1">#REF!</definedName>
    <definedName name="BExU76ZHCJM8I7VSICCMSTC33O6U" hidden="1">#REF!</definedName>
    <definedName name="BExU7BBTUF8BQ42DSGM94X5TG5GF" hidden="1">#REF!</definedName>
    <definedName name="BExU7HH4EAHFQHT4AXKGWAWZP3I0" hidden="1">#REF!</definedName>
    <definedName name="BExU7MF1ZVPDHOSMCAXOSYICHZ4I" hidden="1">#REF!</definedName>
    <definedName name="BExU7O2BJ6D5YCKEL6FD2EFCWYRX" hidden="1">#REF!</definedName>
    <definedName name="BExU7Q0JS9YIUKUPNSSAIDK2KJAV" hidden="1">#REF!</definedName>
    <definedName name="BExU80I6AE5OU7P7F5V7HWIZBJ4P" hidden="1">#REF!</definedName>
    <definedName name="BExU86NB26MCPYIISZ36HADONGT2" hidden="1">#REF!</definedName>
    <definedName name="BExU885EZZNSZV3GP298UJ8LB7OL" hidden="1">#REF!</definedName>
    <definedName name="BExU8FSAUP9TUZ1NO9WXK80QPHWV" hidden="1">#REF!</definedName>
    <definedName name="BExU8KFLAN778MBN93NYZB0FV30G" hidden="1">#REF!</definedName>
    <definedName name="BExU8UX9JX3XLB47YZ8GFXE0V7R2" hidden="1">#REF!</definedName>
    <definedName name="BExU91DC3DGKPZD6LTER2IRTF89C" hidden="1">#REF!</definedName>
    <definedName name="BExU96M1J7P9DZQ3S9H0C12KGYTW" hidden="1">#REF!</definedName>
    <definedName name="BExU9F05OR1GZ3057R6UL3WPEIYI" hidden="1">#REF!</definedName>
    <definedName name="BExU9GCSO5YILIKG6VAHN13DL75K" hidden="1">#REF!</definedName>
    <definedName name="BExU9KJOZLO15N11MJVN782NFGJ0" hidden="1">#REF!</definedName>
    <definedName name="BExU9LG29XU2K1GNKRO4438JYQZE" hidden="1">#REF!</definedName>
    <definedName name="BExU9RW36I5Z6JIXUIUB3PJH86LT" hidden="1">#REF!</definedName>
    <definedName name="BExU9ZZFPGZ2LZ6X561ZH2QAASDI" hidden="1">'[84]B-1 Trial Balance BEX'!#REF!</definedName>
    <definedName name="BExUA28AO7OWDG3H23Q0CL4B7BHW" localSheetId="0" hidden="1">#REF!</definedName>
    <definedName name="BExUA28AO7OWDG3H23Q0CL4B7BHW" localSheetId="3" hidden="1">#REF!</definedName>
    <definedName name="BExUA28AO7OWDG3H23Q0CL4B7BHW" hidden="1">#REF!</definedName>
    <definedName name="BExUA5O923FFNEBY8BPO1TU3QGBM" localSheetId="0" hidden="1">#REF!</definedName>
    <definedName name="BExUA5O923FFNEBY8BPO1TU3QGBM" hidden="1">#REF!</definedName>
    <definedName name="BExUA6Q4K25VH452AQ3ZIRBCMS61" localSheetId="0" hidden="1">#REF!</definedName>
    <definedName name="BExUA6Q4K25VH452AQ3ZIRBCMS61" hidden="1">#REF!</definedName>
    <definedName name="BExUAFV4JMBSM2SKBQL9NHL0NIBS" hidden="1">#REF!</definedName>
    <definedName name="BExUAMWQODKBXMRH1QCMJLJBF8M7" hidden="1">#REF!</definedName>
    <definedName name="BExUAX8WS5OPVLCDXRGKTU2QMTFO" hidden="1">#REF!</definedName>
    <definedName name="BExUB8HLEXSBVPZ5AXNQEK96F1N4" hidden="1">#REF!</definedName>
    <definedName name="BExUBCDVZIEA7YT0LPSMHL5ZSERQ" hidden="1">#REF!</definedName>
    <definedName name="BExUBKXBUCN760QYU7Q8GESBWOQH" hidden="1">#REF!</definedName>
    <definedName name="BExUBL83ED0P076RN9RJ8P1MZ299" hidden="1">#REF!</definedName>
    <definedName name="BExUC623BDYEODBN0N4DO6PJQ7NU" hidden="1">#REF!</definedName>
    <definedName name="BExUC8WH8TCKBB5313JGYYQ1WFLT" hidden="1">#REF!</definedName>
    <definedName name="BExUCFCDK6SPH86I6STXX8X3WMC4" hidden="1">#REF!</definedName>
    <definedName name="BExUCLC6AQ5KR6LXSAXV4QQ8ASVG" hidden="1">#REF!</definedName>
    <definedName name="BExUD4IOJ12X3PJG5WXNNGDRCKAP" hidden="1">#REF!</definedName>
    <definedName name="BExUD89NTVGREWZ83CA8VW3368N4" hidden="1">#REF!</definedName>
    <definedName name="BExUD9WX9BWK72UWVSLYZJLAY5VY" hidden="1">#REF!</definedName>
    <definedName name="BExUDBEUJH9IACZDBL1VAUWPG0QW" hidden="1">#REF!</definedName>
    <definedName name="BExUDEV0CYVO7Y5IQQBEJ6FUY9S6" hidden="1">#REF!</definedName>
    <definedName name="BExUDWOXQGIZW0EAIIYLQUPXF8YV" hidden="1">#REF!</definedName>
    <definedName name="BExUDXAIC17W1FUU8Z10XUAVB7CS" hidden="1">#REF!</definedName>
    <definedName name="BExUE5OMY7OAJQ9WR8C8HG311ORP" hidden="1">#REF!</definedName>
    <definedName name="BExUEFKOQWXXGRNLAOJV2BJ66UB8" hidden="1">#REF!</definedName>
    <definedName name="BExUEJGX3OQQP5KFRJSRCZ70EI9V" hidden="1">#REF!</definedName>
    <definedName name="BExUEYR71COFS2X8PDNU21IPMQEU" hidden="1">#REF!</definedName>
    <definedName name="BExVPRLJ9I6RX45EDVFSQGCPJSOK" hidden="1">#REF!</definedName>
    <definedName name="BExVR6UK3K9V89F0I37EGQW3THD1" hidden="1">#REF!</definedName>
    <definedName name="BExVSL787C8E4HFQZ2NVLT35I2XV" hidden="1">#REF!</definedName>
    <definedName name="BExVSTFTVV14SFGHQUOJL5SQ5TX9" hidden="1">#REF!</definedName>
    <definedName name="BExVSVU4GZKFWBNZJJ8FQKN5R7MV" hidden="1">#REF!</definedName>
    <definedName name="BExVT3MPE8LQ5JFN3HQIFKSQ80U4" hidden="1">#REF!</definedName>
    <definedName name="BExVT7TRK3NZHPME2TFBXOF1WBR9" hidden="1">#REF!</definedName>
    <definedName name="BExVT9H0R0T7WGQAAC0HABMG54YM" hidden="1">#REF!</definedName>
    <definedName name="BExVTCMDDEDGLUIMUU6BSFHEWTOP" hidden="1">#REF!</definedName>
    <definedName name="BExVTCMDQMLKRA2NQR72XU6Y54IK" hidden="1">#REF!</definedName>
    <definedName name="BExVTCRV8FQ5U9OYWWL44N6KFNHU" hidden="1">#REF!</definedName>
    <definedName name="BExVTNESHPVG0A0KZ7BRX26MS0PF" hidden="1">#REF!</definedName>
    <definedName name="BExVTTJVTNRSBHBTUZ78WG2JM5MK" hidden="1">#REF!</definedName>
    <definedName name="BExVTXLMYR87BC04D1ERALPUFVPG" hidden="1">#REF!</definedName>
    <definedName name="BExVUL9V3H8ZF6Y72LQBBN639YAA" hidden="1">#REF!</definedName>
    <definedName name="BExVUUF1Y5VRCHCTX3DQFV1PFDTZ" hidden="1">#REF!</definedName>
    <definedName name="BExVV5T14N2HZIK7HQ4P2KG09U0J" hidden="1">#REF!</definedName>
    <definedName name="BExVV7R410VYLADLX9LNG63ID6H1" hidden="1">#REF!</definedName>
    <definedName name="BExVVCEED4JEKF59OV0G3T4XFMFO" hidden="1">#REF!</definedName>
    <definedName name="BExVVD5ADC4V08OBD1VEXA7EYW1S" hidden="1">#REF!</definedName>
    <definedName name="BExVVIUAQ7H8QL12XRA5LKJCQDRI" hidden="1">#REF!</definedName>
    <definedName name="BExVVKXUPOCZ5ZD8ZO11VIAZ0ZSR" hidden="1">#REF!</definedName>
    <definedName name="BExVVPFO2J7FMSRPD36909HN4BZJ" hidden="1">#REF!</definedName>
    <definedName name="BExVVQ19AQ3VCARJOC38SF7OYE9Y" hidden="1">#REF!</definedName>
    <definedName name="BExVVQ19TAECID45CS4HXT1RD3AQ" hidden="1">#REF!</definedName>
    <definedName name="BExVW3YV5XGIVJ97UUPDJGJ2P15B" hidden="1">#REF!</definedName>
    <definedName name="BExVW5X571GEYR5SCU1Z2DHKWM79" hidden="1">#REF!</definedName>
    <definedName name="BExVW6YTKA098AF57M4PHNQ54XMH" hidden="1">#REF!</definedName>
    <definedName name="BExVWAEYMVTEYQIL4YKFSAIAZWCB" hidden="1">#REF!</definedName>
    <definedName name="BExVWINKCH0V0NUWH363SMXAZE62" hidden="1">#REF!</definedName>
    <definedName name="BExVWYU8EK669NP172GEIGCTVPPA" hidden="1">#REF!</definedName>
    <definedName name="BExVX3MVJ0GHWPP1EL59ZQNKMX0B" hidden="1">#REF!</definedName>
    <definedName name="BExVX3XN2DRJKL8EDBIG58RYQ36R" hidden="1">#REF!</definedName>
    <definedName name="BExVX4DY5DX9VNAYHQVQP9R1WOB8" hidden="1">#REF!</definedName>
    <definedName name="BExVXDZ63PUART77BBR5SI63TPC6" hidden="1">#REF!</definedName>
    <definedName name="BExVXHKI6LFYMGWISMPACMO247HL" hidden="1">#REF!</definedName>
    <definedName name="BExVXLX2BZ5EF2X6R41BTKRJR1NM" hidden="1">#REF!</definedName>
    <definedName name="BExVY11V7U1SAY4QKYE0PBSPD7LW" hidden="1">#REF!</definedName>
    <definedName name="BExVY1SV37DL5YU59HS4IG3VBCP4" hidden="1">#REF!</definedName>
    <definedName name="BExVY35D9BJ5W36DCQLE78H2GAPL" hidden="1">#REF!</definedName>
    <definedName name="BExVY3WFGJKSQA08UF9NCMST928Y" hidden="1">#REF!</definedName>
    <definedName name="BExVY954UOEVQEIC5OFO4NEWVKAQ" hidden="1">#REF!</definedName>
    <definedName name="BExVYHDYIV5397LC02V4FEP8VD6W" hidden="1">#REF!</definedName>
    <definedName name="BExVYOVIZDA18YIQ0A30Q052PCAK" hidden="1">#REF!</definedName>
    <definedName name="BExVYQIXPEM6J4JVP78BRHIC05PV" hidden="1">#REF!</definedName>
    <definedName name="BExVYVGWN7SONLVDH9WJ2F1JS264" hidden="1">#REF!</definedName>
    <definedName name="BExVZ9EO732IK6MNMG17Y1EFTJQC" hidden="1">#REF!</definedName>
    <definedName name="BExVZB1Y5J4UL2LKK0363EU7GIJ1" hidden="1">#REF!</definedName>
    <definedName name="BExVZJQVO5LQ0BJH5JEN5NOBIAF6" hidden="1">#REF!</definedName>
    <definedName name="BExVZNXWS91RD7NXV5NE2R3C8WW7" hidden="1">#REF!</definedName>
    <definedName name="BExW0386REQRCQCVT9BCX80UPTRY" hidden="1">#REF!</definedName>
    <definedName name="BExW0FYP4WXY71CYUG40SUBG9UWU" hidden="1">#REF!</definedName>
    <definedName name="BExW0RI61B4VV0ARXTFVBAWRA1C5" hidden="1">#REF!</definedName>
    <definedName name="BExW17JBDMTF3ZH04IF1088P9CGH" hidden="1">#REF!</definedName>
    <definedName name="BExW1BVUYQTKMOR56MW7RVRX4L1L" hidden="1">#REF!</definedName>
    <definedName name="BExW1F1220628FOMTW5UAATHRJHK" hidden="1">#REF!</definedName>
    <definedName name="BExW1TKA0Z9OP2DTG50GZR5EG8C7" hidden="1">#REF!</definedName>
    <definedName name="BExW1U0JLKQ094DW5MMOI8UHO09V" hidden="1">#REF!</definedName>
    <definedName name="BExW1XM13IK4X0Z42P7WRAE2D79Q" hidden="1">#REF!</definedName>
    <definedName name="BExW283NP9D366XFPXLGSCI5UB0L" hidden="1">#REF!</definedName>
    <definedName name="BExW2H3C8WJSBW5FGTFKVDVJC4CL" hidden="1">#REF!</definedName>
    <definedName name="BExW2MSCKPGF5K3I7TL4KF5ISUOL" hidden="1">#REF!</definedName>
    <definedName name="BExW2SMO90FU9W8DVVES6Q4E6BZR" hidden="1">#REF!</definedName>
    <definedName name="BExW36V9N91OHCUMGWJQL3I5P4JK" hidden="1">#REF!</definedName>
    <definedName name="BExW3EIBA1J9Q9NA9VCGZGRS8WV7" hidden="1">#REF!</definedName>
    <definedName name="BExW3FEO8FI8N6AGQKYEG4SQVJWB" hidden="1">#REF!</definedName>
    <definedName name="BExW3GB28STOMJUSZEIA7YKYNS4Y" hidden="1">#REF!</definedName>
    <definedName name="BExW3T1K638HT5E0Y8MMK108P5JT" hidden="1">#REF!</definedName>
    <definedName name="BExW4217ZHL9VO39POSTJOD090WU" hidden="1">#REF!</definedName>
    <definedName name="BExW4GPW71EBF8XPS2QGVQHBCDX3" hidden="1">#REF!</definedName>
    <definedName name="BExW4JKC5837JBPCOJV337ZVYYY3" hidden="1">#REF!</definedName>
    <definedName name="BExW4QR9FV9MP5K610THBSM51RYO" hidden="1">#REF!</definedName>
    <definedName name="BExW4Z029R9E19ZENN3WEA3VDAD1" hidden="1">#REF!</definedName>
    <definedName name="BExW548U3L3SXBH6KME5A80ZCMN3" hidden="1">#REF!</definedName>
    <definedName name="BExW5AZNT6IAZGNF2C879ODHY1B8" hidden="1">#REF!</definedName>
    <definedName name="BExW5WPU27WD4NWZOT0ZEJIDLX5J" hidden="1">#REF!</definedName>
    <definedName name="BExW660AV1TUV2XNUPD65RZR3QOO" hidden="1">#REF!</definedName>
    <definedName name="BExW66LVVZK656PQY1257QMHP2AY" hidden="1">#REF!</definedName>
    <definedName name="BExW6EJPHAP1TWT380AZLXNHR22P" hidden="1">#REF!</definedName>
    <definedName name="BExW6G1PJ38H10DVLL8WPQ736OEB" hidden="1">#REF!</definedName>
    <definedName name="BExW78YTOQXXB7WFEP05DGEXGW7Y" hidden="1">#REF!</definedName>
    <definedName name="BExW794A74Z5F2K8LVQLD6VSKXUE" hidden="1">#REF!</definedName>
    <definedName name="BExW8AKYJV8BIEME1I2J9EQDS5OI" hidden="1">#REF!</definedName>
    <definedName name="BExW8K0SSIPSKBVP06IJ71600HJZ" hidden="1">#REF!</definedName>
    <definedName name="BExW8NM8DJJESE7GF7VGTO2XO6P1" hidden="1">#REF!</definedName>
    <definedName name="BExW8S44V9R5KPXKIL9NPZW9WVI4" hidden="1">#REF!</definedName>
    <definedName name="BExW8T0GVY3ZYO4ACSBLHS8SH895" hidden="1">#REF!</definedName>
    <definedName name="BExW8YEP73JMMU9HZ08PM4WHJQZ4" hidden="1">#REF!</definedName>
    <definedName name="BExW937AT53OZQRHNWQZ5BVH24IE" hidden="1">#REF!</definedName>
    <definedName name="BExW95LN5N0LYFFVP7GJEGDVDLF0" hidden="1">#REF!</definedName>
    <definedName name="BExW967733Q8RAJOHR2GJ3HO8JIW" hidden="1">#REF!</definedName>
    <definedName name="BExW9POK1KIOI0ALS5MZIKTDIYMA" hidden="1">#REF!</definedName>
    <definedName name="BExW9TVLB7OIHTG98I7I4EXBL61S" hidden="1">#REF!</definedName>
    <definedName name="BExXLDE6PN4ESWT3LXJNQCY94NE4" hidden="1">#REF!</definedName>
    <definedName name="BExXLQVPK2H3IF0NDDA5CT612EUK" hidden="1">#REF!</definedName>
    <definedName name="BExXLR6IO70TYTACKQH9M5PGV24J" hidden="1">#REF!</definedName>
    <definedName name="BExXM065WOLYRYHGHOJE0OOFXA4M" hidden="1">#REF!</definedName>
    <definedName name="BExXM3GUNXVDM82KUR17NNUMQCNI" hidden="1">#REF!</definedName>
    <definedName name="BExXMA28M8SH7MKIGETSDA72WUIZ" hidden="1">#REF!</definedName>
    <definedName name="BExXMOLHIAHDLFSA31PUB36SC3I9" hidden="1">#REF!</definedName>
    <definedName name="BExXMT8T5Z3M2JBQN65X2LKH0YQI" hidden="1">#REF!</definedName>
    <definedName name="BExXN1XNO7H60M9X1E7EVWFJDM5N" hidden="1">#REF!</definedName>
    <definedName name="BExXN22ZOTIW49GPLWFYKVM90FNZ" hidden="1">#REF!</definedName>
    <definedName name="BExXN4C031W9DK73MJHKL8YT1QA8" hidden="1">#REF!</definedName>
    <definedName name="BExXN6QAP8UJQVN4R4BQKPP4QK35" hidden="1">#REF!</definedName>
    <definedName name="BExXNBOA39T2X6Y5Y5GZ5DDNA1AX" hidden="1">#REF!</definedName>
    <definedName name="BExXND6872VJ3M2PGT056WQMWBHD" hidden="1">#REF!</definedName>
    <definedName name="BExXNPM24UN2PGVL9D1TUBFRIKR4" hidden="1">#REF!</definedName>
    <definedName name="BExXNWYB165VO9MHARCL5WLCHWS0" hidden="1">#REF!</definedName>
    <definedName name="BExXO278QHQN8JDK5425EJ615ECC" hidden="1">#REF!</definedName>
    <definedName name="BExXOBHOP0WGFHI2Y9AO4L440UVQ" hidden="1">#REF!</definedName>
    <definedName name="BExXOCJE23XY3M757HBQ0B9BRKNL" hidden="1">#REF!</definedName>
    <definedName name="BExXOHSAD2NSHOLLMZ2JWA4I3I1R" hidden="1">#REF!</definedName>
    <definedName name="BExXOKRZVR2K6S34K5O0DWMTPVE1" hidden="1">#REF!</definedName>
    <definedName name="BExXP80B5FGA00JCM7UXKPI3PB7Y" hidden="1">#REF!</definedName>
    <definedName name="BExXP85M4WXYVN1UVHUTOEKEG5XS" hidden="1">#REF!</definedName>
    <definedName name="BExXPELOTHOAG0OWILLAH94OZV5J" hidden="1">#REF!</definedName>
    <definedName name="BExXPS31W1VD2NMIE4E37LHVDF0L" hidden="1">#REF!</definedName>
    <definedName name="BExXPZKYEMVF5JOC14HYOOYQK6JK" hidden="1">#REF!</definedName>
    <definedName name="BExXQ89PA10X79WBWOEP1AJX1OQM" hidden="1">#REF!</definedName>
    <definedName name="BExXQATI07ZAQVAW5K9I0VCT5TDG" hidden="1">#REF!</definedName>
    <definedName name="BExXQCGQGGYSI0LTRVR73MUO50AW" hidden="1">#REF!</definedName>
    <definedName name="BExXQEEXFHDQ8DSRAJSB5ET6J004" hidden="1">#REF!</definedName>
    <definedName name="BExXQH41O5HZAH8BO6HCFY8YC3TU" hidden="1">#REF!</definedName>
    <definedName name="BExXQIRBLQSLAJTFL7224FCFUTKH" hidden="1">#REF!</definedName>
    <definedName name="BExXQJIEF5R3QQ6D8HO3NGPU0IQC" hidden="1">#REF!</definedName>
    <definedName name="BExXQTP80MALUTPVNQFLYTMLVG8C" hidden="1">#REF!</definedName>
    <definedName name="BExXQU00K9ER4I1WM7T9J0W1E7ZC" hidden="1">#REF!</definedName>
    <definedName name="BExXQU00KOR7XLM8B13DGJ1MIQDY" hidden="1">#REF!</definedName>
    <definedName name="BExXQXG18PS8HGBOS03OSTQ0KEYC" hidden="1">#REF!</definedName>
    <definedName name="BExXQXQT4OAFQT5B0YB3USDJOJOB" hidden="1">#REF!</definedName>
    <definedName name="BExXR3FSEXAHSXEQNJORWFCPX86N" hidden="1">#REF!</definedName>
    <definedName name="BExXR3W3FKYQBLR299HO9RZ70C43" hidden="1">#REF!</definedName>
    <definedName name="BExXR46U23CRRBV6IZT982MAEQKI" hidden="1">#REF!</definedName>
    <definedName name="BExXR8OKAVX7O70V5IYG2PRKXSTI" hidden="1">#REF!</definedName>
    <definedName name="BExXRA6N6XCLQM6XDV724ZIH6G93" hidden="1">#REF!</definedName>
    <definedName name="BExXRABZ1CNKCG6K1MR6OUFHF7J9" hidden="1">#REF!</definedName>
    <definedName name="BExXRB2VZ275C68M3QTNRGRGQJ9Q" hidden="1">#REF!</definedName>
    <definedName name="BExXRBOFETC0OTJ6WY3VPMFH03VB" hidden="1">#REF!</definedName>
    <definedName name="BExXRD13K1S9Y3JGR7CXSONT7RJZ" hidden="1">#REF!</definedName>
    <definedName name="BExXRIFB4QQ87QIGA9AG0NXP577K" hidden="1">#REF!</definedName>
    <definedName name="BExXRIQ2JF2CVTRDQX2D9SPH7FTN" hidden="1">#REF!</definedName>
    <definedName name="BExXRO4A6VUH1F4XV8N1BRJ4896W" hidden="1">#REF!</definedName>
    <definedName name="BExXRO9N1SNJZGKD90P4K7FU1J0P" hidden="1">#REF!</definedName>
    <definedName name="BExXRV5QP3Z0KAQ1EQT9JYT2FV0L" hidden="1">#REF!</definedName>
    <definedName name="BExXRWIFB78JWOIASS2I7JGSBIVU" hidden="1">#REF!</definedName>
    <definedName name="BExXRZ20LZZCW8LVGDK0XETOTSAI" hidden="1">#REF!</definedName>
    <definedName name="BExXRZNM651EJ5HJPGKGTVYLAZQ1" hidden="1">#REF!</definedName>
    <definedName name="BExXS63O4OMWMNXXAODZQFSDG33N" hidden="1">#REF!</definedName>
    <definedName name="BExXSBSP1TOY051HSPEPM0AEIO2M" hidden="1">#REF!</definedName>
    <definedName name="BExXSC8RFK5D68FJD2HI4K66SA6I" hidden="1">#REF!</definedName>
    <definedName name="BExXSKMVOQ0JEHBQOC6IF5LX58Q6" hidden="1">#REF!</definedName>
    <definedName name="BExXSNHC88W4UMXEOIOOATJAIKZO" hidden="1">#REF!</definedName>
    <definedName name="BExXSTBS08WIA9TLALV3UQ2Z3MRG" hidden="1">#REF!</definedName>
    <definedName name="BExXSVQ2WOJJ73YEO8Q2FK60V4G8" hidden="1">#REF!</definedName>
    <definedName name="BExXTHLRNL82GN7KZY3TOLO508N7" hidden="1">#REF!</definedName>
    <definedName name="BExXTL72MKEQSQH9L2OTFLU8DM2B" hidden="1">#REF!</definedName>
    <definedName name="BExXTM3M4RTCRSX7VGAXGQNPP668" hidden="1">#REF!</definedName>
    <definedName name="BExXTOCF78J7WY6FOVBRY1N2RBBR" hidden="1">#REF!</definedName>
    <definedName name="BExXTP3GYO6Z9RTKKT10XA0UTV3T" hidden="1">#REF!</definedName>
    <definedName name="BExXTZKZ4CG92ZQLIRKEXXH9BFIR" hidden="1">#REF!</definedName>
    <definedName name="BExXU4J2BM2964GD5UZHM752Q4NS" hidden="1">#REF!</definedName>
    <definedName name="BExXU6XDTT7RM93KILIDEYPA9XKF" hidden="1">#REF!</definedName>
    <definedName name="BExXU8VLZA7WLPZ3RAQZGNERUD26" hidden="1">#REF!</definedName>
    <definedName name="BExXUB9RSLSCNN5ETLXY72DAPZZM" hidden="1">#REF!</definedName>
    <definedName name="BExXUFRM82XQIN2T8KGLDQL1IBQW" hidden="1">#REF!</definedName>
    <definedName name="BExXUPT4H924B3SX7KIXVK9X93UB" hidden="1">#REF!</definedName>
    <definedName name="BExXUQEQBF6FI240ZGIF9YXZSRAU" hidden="1">#REF!</definedName>
    <definedName name="BExXUYND6EJO7CJ5KRICV4O1JNWK" hidden="1">#REF!</definedName>
    <definedName name="BExXV6FWG4H3S2QEUJZYIXILNGJ7" hidden="1">#REF!</definedName>
    <definedName name="BExXVK87BMMO6LHKV0CFDNIQVIBS" hidden="1">#REF!</definedName>
    <definedName name="BExXVKZ9WXPGL6IVY6T61IDD771I" hidden="1">#REF!</definedName>
    <definedName name="BExXVSMASUB6NCT7KTOC7XLRGIDQ" hidden="1">#REF!</definedName>
    <definedName name="BExXW0K72T1Y8K1I4VZT87UY9S2G" hidden="1">#REF!</definedName>
    <definedName name="BExXW27MMXHXUXX78SDTBE1JYTHT" hidden="1">#REF!</definedName>
    <definedName name="BExXW2YIM2MYBSHRIX0RP9D4PRMN" hidden="1">#REF!</definedName>
    <definedName name="BExXWBNE4KTFSXKVSRF6WX039WPB" hidden="1">#REF!</definedName>
    <definedName name="BExXWFP5AYE7EHYTJWBZSQ8PQ0YX" hidden="1">#REF!</definedName>
    <definedName name="BExXWVFIBQT8OY1O41FRFPFGXQHK" hidden="1">#REF!</definedName>
    <definedName name="BExXWWXHBZHA9J3N8K47F84X0M0L" hidden="1">#REF!</definedName>
    <definedName name="BExXXBM521DL8R4ZX7NZ3DBCUOR5" hidden="1">#REF!</definedName>
    <definedName name="BExXXC7OZI33XZ03NRMEP7VRLQK4" hidden="1">#REF!</definedName>
    <definedName name="BExXXH5N3NKBQ7BCJPJTBF8CYM2Q" hidden="1">#REF!</definedName>
    <definedName name="BExXXKWLM4D541BH6O8GOJMHFHMW" hidden="1">#REF!</definedName>
    <definedName name="BExXXPPA1Q87XPI97X0OXCPBPDON" hidden="1">#REF!</definedName>
    <definedName name="BExXXVUDA98IZTQ6MANKU4MTTDVR" hidden="1">#REF!</definedName>
    <definedName name="BExXXZQNZY6IZI45DJXJK0MQZWA7" hidden="1">#REF!</definedName>
    <definedName name="BExXY5QFG6QP94SFT3935OBM8Y4K" hidden="1">#REF!</definedName>
    <definedName name="BExXY7TYEBFXRYUYIFHTN65RJ8EW" hidden="1">#REF!</definedName>
    <definedName name="BExXYLBHANUXC5FCTDDTGOVD3GQS" hidden="1">#REF!</definedName>
    <definedName name="BExXYMNYAYH3WA2ZCFAYKZID9ZCI" hidden="1">#REF!</definedName>
    <definedName name="BExXYYT12SVN2VDMLVNV4P3ISD8T" hidden="1">#REF!</definedName>
    <definedName name="BExXZEDWUYH25UZMW2QU2RXFILJE" hidden="1">#REF!</definedName>
    <definedName name="BExXZFVV4YB42AZ3H1I40YG3JAPU" hidden="1">#REF!</definedName>
    <definedName name="BExXZHJ9T2JELF12CHHGD54J1B0C" hidden="1">#REF!</definedName>
    <definedName name="BExXZNJ2X1TK2LRK5ZY3MX49H5T7" hidden="1">#REF!</definedName>
    <definedName name="BExXZOVPCEP495TQSON6PSRQ8XCY" hidden="1">#REF!</definedName>
    <definedName name="BExXZXKH7NBARQQAZM69Z57IH1MM" hidden="1">#REF!</definedName>
    <definedName name="BExY07WSDH5QEVM7BJXJK2ZRAI1O" hidden="1">#REF!</definedName>
    <definedName name="BExY0C3UBVC4M59JIRXVQ8OWAJC1" hidden="1">#REF!</definedName>
    <definedName name="BExY0OE8GFHMLLTEAFIOQTOPEVPB" hidden="1">#REF!</definedName>
    <definedName name="BExY0OJHW85S0VKBA8T4HTYPYBOS" hidden="1">#REF!</definedName>
    <definedName name="BExY0T1E034D7XAXNC6F7540LLIE" hidden="1">#REF!</definedName>
    <definedName name="BExY0XTZLHN49J2JH94BYTKBJLT3" hidden="1">#REF!</definedName>
    <definedName name="BExY11FH9TXHERUYGG8FE50U7H7J" hidden="1">#REF!</definedName>
    <definedName name="BExY180UKNW5NIAWD6ZUYTFEH8QS" hidden="1">#REF!</definedName>
    <definedName name="BExY1DPTV4LSY9MEOUGXF8X052NA" hidden="1">#REF!</definedName>
    <definedName name="BExY1GK9ELBEKDD7O6HR6DUO8YGO" hidden="1">#REF!</definedName>
    <definedName name="BExY1NWOXXFV9GGZ3PX444LZ8TVX" hidden="1">#REF!</definedName>
    <definedName name="BExY1UCL0RND63LLSM9X5SFRG117" hidden="1">#REF!</definedName>
    <definedName name="BExY1WAT3937L08HLHIRQHMP2A3H" hidden="1">#REF!</definedName>
    <definedName name="BExY1YEBOSLMID7LURP8QB46AI91" hidden="1">#REF!</definedName>
    <definedName name="BExY2FS4LFX9OHOTQT7SJ2PXAC25" hidden="1">#REF!</definedName>
    <definedName name="BExY2GDPCZPVU0IQ6IJIB1YQQRQ6" hidden="1">#REF!</definedName>
    <definedName name="BExY2GTSZ3VA9TXLY7KW1LIAKJ61" hidden="1">#REF!</definedName>
    <definedName name="BExY2IXBR1SGYZH08T7QHKEFS8HA" hidden="1">#REF!</definedName>
    <definedName name="BExY2Q4B5FUDA5VU4VRUHX327QN0" hidden="1">#REF!</definedName>
    <definedName name="BExY3HOSK7YI364K15OX70AVR6F1" hidden="1">#REF!</definedName>
    <definedName name="BExY3T89AUR83SOAZZ3OMDEJDQ39" hidden="1">#REF!</definedName>
    <definedName name="BExY4MG771JQ84EMIVB6HQGGHZY7" hidden="1">#REF!</definedName>
    <definedName name="BExY4PWCSFB8P3J3TBQB2MD67263" hidden="1">#REF!</definedName>
    <definedName name="BExY4RZW3KK11JLYBA4DWZ92M6LQ" hidden="1">#REF!</definedName>
    <definedName name="BExY4XOVTTNVZ577RLIEC7NZQFIX" hidden="1">#REF!</definedName>
    <definedName name="BExY50JAF5CG01GTHAUS7I4ZLUDC" hidden="1">#REF!</definedName>
    <definedName name="BExY53J7EXFEOFTRNAHLK7IH3ACB" hidden="1">#REF!</definedName>
    <definedName name="BExY5515SJTJS3VM80M3YYR0WF37" hidden="1">#REF!</definedName>
    <definedName name="BExY5515WE39FQ3EG5QHG67V9C0O" hidden="1">#REF!</definedName>
    <definedName name="BExY5986WNAD8NFCPXC9TVLBU4FG" hidden="1">#REF!</definedName>
    <definedName name="BExY5DF9MS25IFNWGJ1YAS5MDN8R" hidden="1">#REF!</definedName>
    <definedName name="BExY5ERVGL3UM2MGT8LJ0XPKTZEK" hidden="1">#REF!</definedName>
    <definedName name="BExY5EX6NJFK8W754ZVZDN5DS04K" hidden="1">#REF!</definedName>
    <definedName name="BExY5S3XD1NJT109CV54IFOHVLQ6" hidden="1">#REF!</definedName>
    <definedName name="BExY5TB2VAI3GHKCPXMCVIOM8B8W" hidden="1">#REF!</definedName>
    <definedName name="BExY6KVS1MMZ2R34PGEFR2BMTU9W" hidden="1">#REF!</definedName>
    <definedName name="BExY6Q9YY7LW745GP7CYOGGSPHGE" hidden="1">#REF!</definedName>
    <definedName name="BExZIA3C8LKJTEH3MKQ57KJH5TA2" hidden="1">#REF!</definedName>
    <definedName name="BExZIIHH3QNQE3GFMHEE4UMHY6WQ" hidden="1">#REF!</definedName>
    <definedName name="BExZIYO22G5UXOB42GDLYGVRJ6U7" hidden="1">#REF!</definedName>
    <definedName name="BExZJ7I9T8XU4MZRKJ1VVU76V2LZ" hidden="1">#REF!</definedName>
    <definedName name="BExZJMY170JCUU1RWASNZ1HJPRTA" hidden="1">#REF!</definedName>
    <definedName name="BExZJOQR77H0P4SUKVYACDCFBBXO" hidden="1">#REF!</definedName>
    <definedName name="BExZJS6RG34ODDY9HMZ0O34MEMSB" hidden="1">#REF!</definedName>
    <definedName name="BExZK34NR4BAD7HJAP7SQ926UQP3" hidden="1">#REF!</definedName>
    <definedName name="BExZK3FGPHH5H771U7D5XY7XBS6E" hidden="1">#REF!</definedName>
    <definedName name="BExZKHYORG3O8C772XPFHM1N8T80" hidden="1">#REF!</definedName>
    <definedName name="BExZKJRF2IRR57DG9CLC7MSHWNNN" hidden="1">#REF!</definedName>
    <definedName name="BExZKV5GYXO0X760SBD9TWTIQHGI" hidden="1">#REF!</definedName>
    <definedName name="BExZL6E4YVXRUN7ZGF2BIGIXFR8K" hidden="1">#REF!</definedName>
    <definedName name="BExZLGVLMKTPFXG42QYT0PO81G7F" hidden="1">#REF!</definedName>
    <definedName name="BExZLKMK7LRK14S09WLMH7MXSQXM" hidden="1">#REF!</definedName>
    <definedName name="BExZM7JVLG0W8EG5RBU915U3SKBY" hidden="1">#REF!</definedName>
    <definedName name="BExZM85FOVUFF110XMQ9O2ODSJUK" hidden="1">#REF!</definedName>
    <definedName name="BExZMF1MMTZ1TA14PZ8ASSU2CBSP" hidden="1">#REF!</definedName>
    <definedName name="BExZMKL5YQZD7F0FUCSVFGLPFK52" hidden="1">#REF!</definedName>
    <definedName name="BExZMOC3VNZALJM71X2T6FV91GTB" hidden="1">#REF!</definedName>
    <definedName name="BExZMXH39OB0I43XEL3K11U3G9PM" hidden="1">#REF!</definedName>
    <definedName name="BExZMZQ3RBKDHT5GLFNLS52OSJA0" hidden="1">#REF!</definedName>
    <definedName name="BExZN2F7Y2J2L2LN5WZRG949MS4A" hidden="1">#REF!</definedName>
    <definedName name="BExZN847WUWKRYTZWG9TCQZJS3OL" hidden="1">#REF!</definedName>
    <definedName name="BExZNH3VISFF4NQI11BZDP5IQ7VG" hidden="1">#REF!</definedName>
    <definedName name="BExZNJYCFYVMAOI62GB2BABK1ELE" hidden="1">#REF!</definedName>
    <definedName name="BExZNV707LIU6Z5H6QI6H67LHTI1" hidden="1">#REF!</definedName>
    <definedName name="BExZNVCBKB930QQ9QW7KSGOZ0V1M" hidden="1">#REF!</definedName>
    <definedName name="BExZNW8QJ18X0RSGFDWAE9ZSDX39" hidden="1">#REF!</definedName>
    <definedName name="BExZNZDWRS6Q40L8OCWFEIVI0A1O" hidden="1">#REF!</definedName>
    <definedName name="BExZOBO9NYLGVJQ31LVQ9XS2ZT4N" hidden="1">#REF!</definedName>
    <definedName name="BExZOETNB1CJ3Y2RKLI1ZK0S8Z6H" hidden="1">#REF!</definedName>
    <definedName name="BExZOL9K1RUXBTLZ6FJ65BIE9G5R" hidden="1">#REF!</definedName>
    <definedName name="BExZOREMVSK4E5VSWM838KHUB8AI" hidden="1">#REF!</definedName>
    <definedName name="BExZOUK1IPRE8F76YZHB8EJL6O4B" hidden="1">#REF!</definedName>
    <definedName name="BExZOVR745T5P1KS9NV2PXZPZVRG" hidden="1">#REF!</definedName>
    <definedName name="BExZOZSWGLSY2XYVRIS6VSNJDSGD" hidden="1">#REF!</definedName>
    <definedName name="BExZP7AIJKLM6C6CSUIIFAHFBNX2" hidden="1">#REF!</definedName>
    <definedName name="BExZPQ0XY507N8FJMVPKCTK8HC9H" hidden="1">#REF!</definedName>
    <definedName name="BExZQ37OVBR25U32CO2YYVPZOMR5" hidden="1">#REF!</definedName>
    <definedName name="BExZQ3IHNAFF2HI20IH754T349LH" hidden="1">#REF!</definedName>
    <definedName name="BExZQ3NT7H06VO0AR48WHZULZB93" hidden="1">#REF!</definedName>
    <definedName name="BExZQ7PJU07SEJMDX18U9YVDC2GU" hidden="1">#REF!</definedName>
    <definedName name="BExZQIHTGHK7OOI2Y2PN3JYBY82I" hidden="1">#REF!</definedName>
    <definedName name="BExZQJJMGU5MHQOILGXGJPAQI5XI" hidden="1">#REF!</definedName>
    <definedName name="BExZQS8K2VJYNVHRUEXIT1BRDKLT" hidden="1">#REF!</definedName>
    <definedName name="BExZQU1ALMQHNATVCCSYC5ELLSFO" hidden="1">#REF!</definedName>
    <definedName name="BExZQXBYEBN28QUH1KOVW6KKA5UM" hidden="1">#REF!</definedName>
    <definedName name="BExZQZKT146WEN8FTVZ7Y5TSB8L5" hidden="1">#REF!</definedName>
    <definedName name="BExZR485AKBH93YZ08CMUC3WROED" hidden="1">#REF!</definedName>
    <definedName name="BExZR7TL98P2PPUVGIZYR5873DWW" hidden="1">#REF!</definedName>
    <definedName name="BExZRGD1603X5ACFALUUDKCD7X48" hidden="1">#REF!</definedName>
    <definedName name="BExZRP1X6UVLN1UOLHH5VF4STP1O" hidden="1">#REF!</definedName>
    <definedName name="BExZRQ930U6OCYNV00CH5I0Q4LPE" hidden="1">#REF!</definedName>
    <definedName name="BExZRW8W514W8OZ72YBONYJ64GXF" hidden="1">#REF!</definedName>
    <definedName name="BExZRWJP2BUVFJPO8U8ATQEP0LZU" hidden="1">#REF!</definedName>
    <definedName name="BExZS2OY9JTSSP01ZQ6V2T2LO5R9" hidden="1">#REF!</definedName>
    <definedName name="BExZSI9USDLZAN8LI8M4YYQL24GZ" hidden="1">#REF!</definedName>
    <definedName name="BExZSPX1FXO02HR3V778PDONO0LT" hidden="1">'[84]B-1 Trial Balance BEX'!#REF!</definedName>
    <definedName name="BExZSS0LA2JY4ZLJ1Z5YCMLJJZCH" localSheetId="0" hidden="1">#REF!</definedName>
    <definedName name="BExZSS0LA2JY4ZLJ1Z5YCMLJJZCH" localSheetId="3" hidden="1">#REF!</definedName>
    <definedName name="BExZSS0LA2JY4ZLJ1Z5YCMLJJZCH" hidden="1">#REF!</definedName>
    <definedName name="BExZTAQV2QVSZY5Y3VCCWUBSBW9P" localSheetId="0" hidden="1">#REF!</definedName>
    <definedName name="BExZTAQV2QVSZY5Y3VCCWUBSBW9P" hidden="1">#REF!</definedName>
    <definedName name="BExZTHSI2FX56PWRSNX9H5EWTZFO" localSheetId="0" hidden="1">#REF!</definedName>
    <definedName name="BExZTHSI2FX56PWRSNX9H5EWTZFO" hidden="1">#REF!</definedName>
    <definedName name="BExZTJL3HVBFY139H6CJHEQCT1EL" hidden="1">#REF!</definedName>
    <definedName name="BExZTLOL8OPABZI453E0KVNA1GJS" hidden="1">#REF!</definedName>
    <definedName name="BExZTT6J3X0TOX0ZY6YPLUVMCW9X" hidden="1">#REF!</definedName>
    <definedName name="BExZTW6ECBRA0BBITWBQ8R93RMCL" hidden="1">#REF!</definedName>
    <definedName name="BExZU2BHYAOKSCBM3C5014ZF6IXS" hidden="1">#REF!</definedName>
    <definedName name="BExZU2RMJTXOCS0ROPMYPE6WTD87" hidden="1">#REF!</definedName>
    <definedName name="BExZUF7G8FENTJKH9R1XUWXM6CWD" hidden="1">#REF!</definedName>
    <definedName name="BExZUNARUJBIZ08VCAV3GEVBIR3D" hidden="1">#REF!</definedName>
    <definedName name="BExZUSZT5496UMBP4LFSLTR1GVEW" hidden="1">#REF!</definedName>
    <definedName name="BExZUT54340I38GVCV79EL116WR0" hidden="1">#REF!</definedName>
    <definedName name="BExZUYDULCX65H9OZ9JHPBNKF3MI" hidden="1">#REF!</definedName>
    <definedName name="BExZV2QD5ZDK3AGDRULLA7JB46C3" hidden="1">#REF!</definedName>
    <definedName name="BExZVBQ29OM0V8XAL3HL0JIM0MMU" hidden="1">#REF!</definedName>
    <definedName name="BExZVEPYS6HYXG8RN9GMWZTHDEMK" hidden="1">#REF!</definedName>
    <definedName name="BExZVLM4T9ORS4ZWHME46U4Q103C" hidden="1">#REF!</definedName>
    <definedName name="BExZVM7OZWPPRH5YQW50EYMMIW1A" hidden="1">#REF!</definedName>
    <definedName name="BExZVPYGX2C5OSHMZ6F0KBKZ6B1S" hidden="1">#REF!</definedName>
    <definedName name="BExZVY7A345ZMWQGD3WP095F5C9R" hidden="1">#REF!</definedName>
    <definedName name="BExZW5UARC8W9AQNLJX2I5WQWS5F" hidden="1">#REF!</definedName>
    <definedName name="BExZW7HRGN6A9YS41KI2B2UUMJ7X" hidden="1">#REF!</definedName>
    <definedName name="BExZW8ZPNV43UXGOT98FDNIBQHZY" hidden="1">#REF!</definedName>
    <definedName name="BExZWKZ5N3RDXU8MZ8HQVYYD8O0F" hidden="1">#REF!</definedName>
    <definedName name="BExZWSMC9T48W74GFGQCIUJ8ZPP3" hidden="1">#REF!</definedName>
    <definedName name="BExZWUF2V4HY3HI8JN9ZVPRWK1H3" hidden="1">#REF!</definedName>
    <definedName name="BExZWX45URTK9KYDJHEXL1OTZ833" hidden="1">#REF!</definedName>
    <definedName name="BExZX0EWQEZO86WDAD9A4EAEZ012" hidden="1">#REF!</definedName>
    <definedName name="BExZX2T6ZT2DZLYSDJJBPVIT5OK2" hidden="1">#REF!</definedName>
    <definedName name="BExZXD5CGYZT17EFH4CI77FIDVU7" hidden="1">#REF!</definedName>
    <definedName name="BExZXOJDELULNLEH7WG0OYJT0NJ4" hidden="1">#REF!</definedName>
    <definedName name="BExZXOOTRNUK8LGEAZ8ZCFW9KXQ1" hidden="1">#REF!</definedName>
    <definedName name="BExZXT6JOXNKEDU23DKL8XZAJZIH" hidden="1">#REF!</definedName>
    <definedName name="BExZXUTYW1HWEEZ1LIX4OQWC7HL1" hidden="1">#REF!</definedName>
    <definedName name="BExZXY4NKQL9QD76YMQJ15U1C2G8" hidden="1">#REF!</definedName>
    <definedName name="BExZXYQ7U5G08FQGUIGYT14QCBOF" hidden="1">#REF!</definedName>
    <definedName name="BExZY02V77YJBMODJSWZOYCMPS5X" hidden="1">#REF!</definedName>
    <definedName name="BExZY49QRZIR6CA41LFA9LM6EULU" hidden="1">#REF!</definedName>
    <definedName name="BExZYONFLD93J37LWXUGQSPEUT4K" hidden="1">#REF!</definedName>
    <definedName name="BExZZ2FQA9A8C7CJKMEFQ9VPSLCE" hidden="1">#REF!</definedName>
    <definedName name="BExZZCHAVHW8C2H649KRGVQ0WVRT" hidden="1">#REF!</definedName>
    <definedName name="BExZZOM83SPDU3Z914070ZVL6O2H" hidden="1">#REF!</definedName>
    <definedName name="BExZZTK54OTLF2YB68BHGOS27GEN" hidden="1">#REF!</definedName>
    <definedName name="BExZZXB3JQQG4SIZS4MRU6NNW7HI" hidden="1">#REF!</definedName>
    <definedName name="BExZZZEMIIFKMLLV4DJKX5TB9R5V" hidden="1">#REF!</definedName>
    <definedName name="bfc">#REF!</definedName>
    <definedName name="BG_Del" hidden="1">15</definedName>
    <definedName name="BG_Ins" hidden="1">4</definedName>
    <definedName name="BG_Mod" hidden="1">6</definedName>
    <definedName name="bgmerge">#REF!</definedName>
    <definedName name="bhartiship">#REF!</definedName>
    <definedName name="bhel">#REF!</definedName>
    <definedName name="BHUVAN" localSheetId="5" hidden="1">{"'subnets'!$A$1:$F$20"}</definedName>
    <definedName name="BHUVAN" localSheetId="0" hidden="1">{"'subnets'!$A$1:$F$20"}</definedName>
    <definedName name="BHUVAN" localSheetId="3" hidden="1">{"'subnets'!$A$1:$F$20"}</definedName>
    <definedName name="BHUVAN" hidden="1">{"'subnets'!$A$1:$F$20"}</definedName>
    <definedName name="bia">#REF!</definedName>
    <definedName name="bill">#REF!</definedName>
    <definedName name="BILLING_RATE">#REF!</definedName>
    <definedName name="bin">#REF!</definedName>
    <definedName name="bio">#REF!</definedName>
    <definedName name="bir">#REF!</definedName>
    <definedName name="bit">#REF!</definedName>
    <definedName name="bjcdbw" localSheetId="5" hidden="1">{"'August 2000'!$A$1:$J$101"}</definedName>
    <definedName name="bjcdbw" localSheetId="0" hidden="1">{"'August 2000'!$A$1:$J$101"}</definedName>
    <definedName name="bjcdbw" localSheetId="3" hidden="1">{"'August 2000'!$A$1:$J$101"}</definedName>
    <definedName name="bjcdbw" hidden="1">{"'August 2000'!$A$1:$J$101"}</definedName>
    <definedName name="bll">#REF!</definedName>
    <definedName name="block.checksum.blue">#REF!</definedName>
    <definedName name="block.dividenddata.blue">[79]Scenarios!$BL$272:$BT$280</definedName>
    <definedName name="block.highslows.blue">[79]Scenarios!$BV$325:$CD$332</definedName>
    <definedName name="block.mainpoints.red">[79]Scenarios!$B$4:$J$27</definedName>
    <definedName name="block.perindex.blue">[79]Scenarios!$AG$101:$AN$106</definedName>
    <definedName name="block.profitbreakdown.blue">[79]Scenarios!$AQ$163:$AY$191</definedName>
    <definedName name="block.relperformance.blue">[79]Scenarios!$BV$316:$CD$324</definedName>
    <definedName name="block.warrconv.blue">[79]Scenarios!$BV$272:$CD$280</definedName>
    <definedName name="BLPH1" localSheetId="5" hidden="1">'[85]mkt cap'!#REF!</definedName>
    <definedName name="BLPH1" localSheetId="3" hidden="1">'[85]mkt cap'!#REF!</definedName>
    <definedName name="BLPH1" hidden="1">'[85]mkt cap'!#REF!</definedName>
    <definedName name="BLPH10" localSheetId="0" hidden="1">#REF!</definedName>
    <definedName name="BLPH10" localSheetId="3" hidden="1">#REF!</definedName>
    <definedName name="BLPH10" hidden="1">#REF!</definedName>
    <definedName name="BLPH100" localSheetId="5" hidden="1">[86]Sheet2!$BU$3</definedName>
    <definedName name="BLPH100" hidden="1">[86]Sheet2!$BU$3</definedName>
    <definedName name="BLPH101" localSheetId="0" hidden="1">#REF!</definedName>
    <definedName name="BLPH101" localSheetId="3" hidden="1">#REF!</definedName>
    <definedName name="BLPH101" hidden="1">#REF!</definedName>
    <definedName name="BLPH102" localSheetId="0" hidden="1">#REF!</definedName>
    <definedName name="BLPH102" hidden="1">#REF!</definedName>
    <definedName name="BLPH103" localSheetId="0" hidden="1">#REF!</definedName>
    <definedName name="BLPH103" hidden="1">#REF!</definedName>
    <definedName name="BLPH104" hidden="1">#REF!</definedName>
    <definedName name="BLPH105" hidden="1">#REF!</definedName>
    <definedName name="BLPH106" hidden="1">#REF!</definedName>
    <definedName name="BLPH107" hidden="1">#REF!</definedName>
    <definedName name="BLPH108" hidden="1">#REF!</definedName>
    <definedName name="BLPH109" hidden="1">#REF!</definedName>
    <definedName name="BLPH11" hidden="1">#REF!</definedName>
    <definedName name="BLPH110" hidden="1">#REF!</definedName>
    <definedName name="BLPH111" hidden="1">#REF!</definedName>
    <definedName name="BLPH112" hidden="1">#REF!</definedName>
    <definedName name="BLPH113" hidden="1">#REF!</definedName>
    <definedName name="BLPH114" hidden="1">#REF!</definedName>
    <definedName name="BLPH115" hidden="1">#REF!</definedName>
    <definedName name="BLPH116" hidden="1">#REF!</definedName>
    <definedName name="BLPH117" hidden="1">#REF!</definedName>
    <definedName name="BLPH118" hidden="1">#REF!</definedName>
    <definedName name="BLPH119" hidden="1">#REF!</definedName>
    <definedName name="BLPH12" hidden="1">[87]Sheet3!#REF!</definedName>
    <definedName name="BLPH120" localSheetId="0" hidden="1">#REF!</definedName>
    <definedName name="BLPH120" localSheetId="3" hidden="1">#REF!</definedName>
    <definedName name="BLPH120" hidden="1">#REF!</definedName>
    <definedName name="BLPH121" localSheetId="0" hidden="1">#REF!</definedName>
    <definedName name="BLPH121" hidden="1">#REF!</definedName>
    <definedName name="BLPH122" localSheetId="0" hidden="1">#REF!</definedName>
    <definedName name="BLPH122" hidden="1">#REF!</definedName>
    <definedName name="BLPH123" hidden="1">#REF!</definedName>
    <definedName name="BLPH124" hidden="1">#REF!</definedName>
    <definedName name="BLPH125" hidden="1">#REF!</definedName>
    <definedName name="BLPH126" hidden="1">#REF!</definedName>
    <definedName name="BLPH127" hidden="1">#REF!</definedName>
    <definedName name="BLPH128" hidden="1">#REF!</definedName>
    <definedName name="BLPH129" hidden="1">#REF!</definedName>
    <definedName name="BLPH13" hidden="1">[87]Sheet3!#REF!</definedName>
    <definedName name="BLPH130" localSheetId="0" hidden="1">#REF!</definedName>
    <definedName name="BLPH130" localSheetId="3" hidden="1">#REF!</definedName>
    <definedName name="BLPH130" hidden="1">#REF!</definedName>
    <definedName name="BLPH131" localSheetId="0" hidden="1">#REF!</definedName>
    <definedName name="BLPH131" hidden="1">#REF!</definedName>
    <definedName name="BLPH132" localSheetId="0" hidden="1">#REF!</definedName>
    <definedName name="BLPH132" hidden="1">#REF!</definedName>
    <definedName name="BLPH133" hidden="1">#REF!</definedName>
    <definedName name="BLPH134" hidden="1">#REF!</definedName>
    <definedName name="BLPH135" hidden="1">#REF!</definedName>
    <definedName name="BLPH136" hidden="1">#REF!</definedName>
    <definedName name="BLPH137" hidden="1">#REF!</definedName>
    <definedName name="BLPH138" hidden="1">#REF!</definedName>
    <definedName name="BLPH139" hidden="1">#REF!</definedName>
    <definedName name="BLPH14" hidden="1">[87]Sheet3!#REF!</definedName>
    <definedName name="BLPH140" localSheetId="0" hidden="1">#REF!</definedName>
    <definedName name="BLPH140" localSheetId="3" hidden="1">#REF!</definedName>
    <definedName name="BLPH140" hidden="1">#REF!</definedName>
    <definedName name="BLPH141" localSheetId="0" hidden="1">#REF!</definedName>
    <definedName name="BLPH141" hidden="1">#REF!</definedName>
    <definedName name="BLPH142" localSheetId="0" hidden="1">#REF!</definedName>
    <definedName name="BLPH142" hidden="1">#REF!</definedName>
    <definedName name="BLPH143" hidden="1">#REF!</definedName>
    <definedName name="BLPH144" hidden="1">#REF!</definedName>
    <definedName name="BLPH145" hidden="1">#REF!</definedName>
    <definedName name="BLPH146" hidden="1">#REF!</definedName>
    <definedName name="BLPH147" hidden="1">#REF!</definedName>
    <definedName name="BLPH148" hidden="1">#REF!</definedName>
    <definedName name="BLPH149" hidden="1">#REF!</definedName>
    <definedName name="BLPH15" hidden="1">[87]Sheet3!#REF!</definedName>
    <definedName name="BLPH150" localSheetId="0" hidden="1">#REF!</definedName>
    <definedName name="BLPH150" localSheetId="3" hidden="1">#REF!</definedName>
    <definedName name="BLPH150" hidden="1">#REF!</definedName>
    <definedName name="BLPH151" localSheetId="0" hidden="1">#REF!</definedName>
    <definedName name="BLPH151" hidden="1">#REF!</definedName>
    <definedName name="BLPH152" localSheetId="0" hidden="1">#REF!</definedName>
    <definedName name="BLPH152" hidden="1">#REF!</definedName>
    <definedName name="BLPH153" hidden="1">#REF!</definedName>
    <definedName name="BLPH154" hidden="1">#REF!</definedName>
    <definedName name="BLPH155" hidden="1">#REF!</definedName>
    <definedName name="BLPH156" hidden="1">#REF!</definedName>
    <definedName name="BLPH157" hidden="1">#REF!</definedName>
    <definedName name="BLPH158" hidden="1">#REF!</definedName>
    <definedName name="BLPH159" hidden="1">#REF!</definedName>
    <definedName name="BLPH16" hidden="1">[87]Sheet3!#REF!</definedName>
    <definedName name="BLPH160" localSheetId="0" hidden="1">#REF!</definedName>
    <definedName name="BLPH160" localSheetId="3" hidden="1">#REF!</definedName>
    <definedName name="BLPH160" hidden="1">#REF!</definedName>
    <definedName name="BLPH161" localSheetId="0" hidden="1">#REF!</definedName>
    <definedName name="BLPH161" hidden="1">#REF!</definedName>
    <definedName name="BLPH162" localSheetId="0" hidden="1">#REF!</definedName>
    <definedName name="BLPH162" hidden="1">#REF!</definedName>
    <definedName name="BLPH163" hidden="1">#REF!</definedName>
    <definedName name="BLPH164" hidden="1">#REF!</definedName>
    <definedName name="BLPH165" hidden="1">#REF!</definedName>
    <definedName name="BLPH166" hidden="1">#REF!</definedName>
    <definedName name="BLPH167" hidden="1">#REF!</definedName>
    <definedName name="BLPH168" hidden="1">#REF!</definedName>
    <definedName name="BLPH169" hidden="1">#REF!</definedName>
    <definedName name="BLPH17" hidden="1">#REF!</definedName>
    <definedName name="BLPH170" hidden="1">#REF!</definedName>
    <definedName name="BLPH171" hidden="1">#REF!</definedName>
    <definedName name="BLPH172" hidden="1">#REF!</definedName>
    <definedName name="BLPH173" hidden="1">#REF!</definedName>
    <definedName name="BLPH174" hidden="1">#REF!</definedName>
    <definedName name="BLPH175" hidden="1">#REF!</definedName>
    <definedName name="BLPH176" hidden="1">#REF!</definedName>
    <definedName name="BLPH177" hidden="1">#REF!</definedName>
    <definedName name="BLPH178" hidden="1">#REF!</definedName>
    <definedName name="BLPH179" hidden="1">#REF!</definedName>
    <definedName name="BLPH18" hidden="1">#REF!</definedName>
    <definedName name="BLPH180" hidden="1">#REF!</definedName>
    <definedName name="BLPH181" hidden="1">#REF!</definedName>
    <definedName name="BLPH182" hidden="1">#REF!</definedName>
    <definedName name="BLPH183" hidden="1">#REF!</definedName>
    <definedName name="BLPH184" hidden="1">#REF!</definedName>
    <definedName name="BLPH185" hidden="1">#REF!</definedName>
    <definedName name="BLPH186" hidden="1">#REF!</definedName>
    <definedName name="BLPH187" hidden="1">#REF!</definedName>
    <definedName name="BLPH188" hidden="1">#REF!</definedName>
    <definedName name="BLPH189" hidden="1">#REF!</definedName>
    <definedName name="BLPH19" hidden="1">#REF!</definedName>
    <definedName name="BLPH190" hidden="1">#REF!</definedName>
    <definedName name="BLPH191" hidden="1">#REF!</definedName>
    <definedName name="BLPH192" hidden="1">#REF!</definedName>
    <definedName name="BLPH193" hidden="1">#REF!</definedName>
    <definedName name="BLPH194" hidden="1">#REF!</definedName>
    <definedName name="BLPH195" hidden="1">#REF!</definedName>
    <definedName name="BLPH196" hidden="1">#REF!</definedName>
    <definedName name="BLPH197" hidden="1">#REF!</definedName>
    <definedName name="BLPH198" hidden="1">#REF!</definedName>
    <definedName name="BLPH199" hidden="1">#REF!</definedName>
    <definedName name="BLPH2" hidden="1">#REF!</definedName>
    <definedName name="BLPH20" hidden="1">#REF!</definedName>
    <definedName name="BLPH200" hidden="1">#REF!</definedName>
    <definedName name="BLPH201" hidden="1">#REF!</definedName>
    <definedName name="BLPH202" hidden="1">#REF!</definedName>
    <definedName name="BLPH203" hidden="1">#REF!</definedName>
    <definedName name="BLPH204" hidden="1">#REF!</definedName>
    <definedName name="BLPH205" hidden="1">#REF!</definedName>
    <definedName name="BLPH206" hidden="1">#REF!</definedName>
    <definedName name="BLPH207" hidden="1">#REF!</definedName>
    <definedName name="BLPH208" hidden="1">#REF!</definedName>
    <definedName name="BLPH209" hidden="1">#REF!</definedName>
    <definedName name="BLPH21" hidden="1">#REF!</definedName>
    <definedName name="BLPH210" hidden="1">#REF!</definedName>
    <definedName name="BLPH211" hidden="1">#REF!</definedName>
    <definedName name="BLPH212" hidden="1">#REF!</definedName>
    <definedName name="BLPH213" hidden="1">#REF!</definedName>
    <definedName name="BLPH214" hidden="1">#REF!</definedName>
    <definedName name="BLPH22" hidden="1">#REF!</definedName>
    <definedName name="BLPH23" hidden="1">#REF!</definedName>
    <definedName name="BLPH24" hidden="1">#REF!</definedName>
    <definedName name="BLPH25" hidden="1">#REF!</definedName>
    <definedName name="BLPH26" hidden="1">#REF!</definedName>
    <definedName name="BLPH27" hidden="1">#REF!</definedName>
    <definedName name="BLPH28" hidden="1">#REF!</definedName>
    <definedName name="BLPH29" hidden="1">#REF!</definedName>
    <definedName name="BLPH3" hidden="1">#REF!</definedName>
    <definedName name="BLPH30" localSheetId="5" hidden="1">[86]Sheet1!$FM$3</definedName>
    <definedName name="BLPH30" hidden="1">[86]Sheet1!$FM$3</definedName>
    <definedName name="BLPH31" localSheetId="5" hidden="1">[86]Sheet1!$FS$3</definedName>
    <definedName name="BLPH31" hidden="1">[86]Sheet1!$FS$3</definedName>
    <definedName name="BLPH32" localSheetId="5" hidden="1">[86]Sheet1!$FY$3</definedName>
    <definedName name="BLPH32" hidden="1">[86]Sheet1!$FY$3</definedName>
    <definedName name="BLPH33" localSheetId="5" hidden="1">[86]Sheet1!$GE$3</definedName>
    <definedName name="BLPH33" hidden="1">[86]Sheet1!$GE$3</definedName>
    <definedName name="BLPH34" localSheetId="5" hidden="1">[86]Sheet1!$GK$3</definedName>
    <definedName name="BLPH34" hidden="1">[86]Sheet1!$GK$3</definedName>
    <definedName name="BLPH35" localSheetId="5" hidden="1">[86]Sheet1!$GQ$3</definedName>
    <definedName name="BLPH35" hidden="1">[86]Sheet1!$GQ$3</definedName>
    <definedName name="BLPH36" localSheetId="5" hidden="1">[86]Sheet1!$GW$3</definedName>
    <definedName name="BLPH36" hidden="1">[86]Sheet1!$GW$3</definedName>
    <definedName name="BLPH37" localSheetId="5" hidden="1">[86]Sheet1!$HC$3</definedName>
    <definedName name="BLPH37" hidden="1">[86]Sheet1!$HC$3</definedName>
    <definedName name="BLPH38" localSheetId="5" hidden="1">[86]Sheet1!$HI$3</definedName>
    <definedName name="BLPH38" hidden="1">[86]Sheet1!$HI$3</definedName>
    <definedName name="BLPH39" localSheetId="5" hidden="1">[86]Sheet1!$HO$3</definedName>
    <definedName name="BLPH39" hidden="1">[86]Sheet1!$HO$3</definedName>
    <definedName name="BLPH4" localSheetId="0" hidden="1">#REF!</definedName>
    <definedName name="BLPH4" localSheetId="3" hidden="1">#REF!</definedName>
    <definedName name="BLPH4" hidden="1">#REF!</definedName>
    <definedName name="BLPH40" localSheetId="5" hidden="1">[86]Sheet1!$HU$3</definedName>
    <definedName name="BLPH40" hidden="1">[86]Sheet1!$HU$3</definedName>
    <definedName name="BLPH41" localSheetId="5" hidden="1">[86]Sheet1!$IA$3</definedName>
    <definedName name="BLPH41" hidden="1">[86]Sheet1!$IA$3</definedName>
    <definedName name="BLPH42" localSheetId="5" hidden="1">[86]Sheet1!$IG$3</definedName>
    <definedName name="BLPH42" hidden="1">[86]Sheet1!$IG$3</definedName>
    <definedName name="BLPH43" localSheetId="5" hidden="1">[86]Sheet1!$IM$3</definedName>
    <definedName name="BLPH43" hidden="1">[86]Sheet1!$IM$3</definedName>
    <definedName name="BLPH44" localSheetId="5" hidden="1">[86]Sheet1!$IS$3</definedName>
    <definedName name="BLPH44" hidden="1">[86]Sheet1!$IS$3</definedName>
    <definedName name="BLPH45" localSheetId="5" hidden="1">[86]Sheet2!#REF!</definedName>
    <definedName name="BLPH45" hidden="1">[86]Sheet2!#REF!</definedName>
    <definedName name="BLPH46" localSheetId="5" hidden="1">[86]Sheet2!#REF!</definedName>
    <definedName name="BLPH46" hidden="1">[86]Sheet2!#REF!</definedName>
    <definedName name="BLPH47" localSheetId="0" hidden="1">#REF!</definedName>
    <definedName name="BLPH47" localSheetId="3" hidden="1">#REF!</definedName>
    <definedName name="BLPH47" hidden="1">#REF!</definedName>
    <definedName name="BLPH48" localSheetId="0" hidden="1">#REF!</definedName>
    <definedName name="BLPH48" hidden="1">#REF!</definedName>
    <definedName name="BLPH49" localSheetId="0" hidden="1">#REF!</definedName>
    <definedName name="BLPH49" hidden="1">#REF!</definedName>
    <definedName name="BLPH5" hidden="1">#REF!</definedName>
    <definedName name="BLPH50" localSheetId="5" hidden="1">'[88]Pr.-hist.'!#REF!</definedName>
    <definedName name="BLPH50" hidden="1">'[88]Pr.-hist.'!#REF!</definedName>
    <definedName name="BLPH51" localSheetId="5" hidden="1">[86]Sheet2!#REF!</definedName>
    <definedName name="BLPH51" hidden="1">[86]Sheet2!#REF!</definedName>
    <definedName name="BLPH52" localSheetId="5" hidden="1">[86]Sheet2!#REF!</definedName>
    <definedName name="BLPH52" hidden="1">[86]Sheet2!#REF!</definedName>
    <definedName name="BLPH53" localSheetId="5" hidden="1">[86]Sheet2!#REF!</definedName>
    <definedName name="BLPH53" hidden="1">[86]Sheet2!#REF!</definedName>
    <definedName name="BLPH54" localSheetId="5" hidden="1">[86]Sheet2!#REF!</definedName>
    <definedName name="BLPH54" hidden="1">[86]Sheet2!#REF!</definedName>
    <definedName name="BLPH55" localSheetId="5" hidden="1">[86]Sheet2!#REF!</definedName>
    <definedName name="BLPH55" hidden="1">[86]Sheet2!#REF!</definedName>
    <definedName name="BLPH56" localSheetId="5" hidden="1">[86]Sheet2!#REF!</definedName>
    <definedName name="BLPH56" hidden="1">[86]Sheet2!#REF!</definedName>
    <definedName name="BLPH57" localSheetId="5" hidden="1">[86]Sheet2!#REF!</definedName>
    <definedName name="BLPH57" hidden="1">[86]Sheet2!#REF!</definedName>
    <definedName name="BLPH58" localSheetId="5" hidden="1">[86]Sheet2!#REF!</definedName>
    <definedName name="BLPH58" hidden="1">[86]Sheet2!#REF!</definedName>
    <definedName name="BLPH59" localSheetId="5" hidden="1">[86]Sheet2!#REF!</definedName>
    <definedName name="BLPH59" hidden="1">[86]Sheet2!#REF!</definedName>
    <definedName name="BLPH6" localSheetId="0" hidden="1">#REF!</definedName>
    <definedName name="BLPH6" localSheetId="3" hidden="1">#REF!</definedName>
    <definedName name="BLPH6" hidden="1">#REF!</definedName>
    <definedName name="BLPH60" localSheetId="5" hidden="1">[86]Sheet2!#REF!</definedName>
    <definedName name="BLPH60" localSheetId="3" hidden="1">[86]Sheet2!#REF!</definedName>
    <definedName name="BLPH60" hidden="1">[86]Sheet2!#REF!</definedName>
    <definedName name="BLPH61" localSheetId="5" hidden="1">[86]Sheet2!#REF!</definedName>
    <definedName name="BLPH61" localSheetId="3" hidden="1">[86]Sheet2!#REF!</definedName>
    <definedName name="BLPH61" hidden="1">[86]Sheet2!#REF!</definedName>
    <definedName name="BLPH62" localSheetId="5" hidden="1">[86]Sheet2!#REF!</definedName>
    <definedName name="BLPH62" hidden="1">[86]Sheet2!#REF!</definedName>
    <definedName name="BLPH63" localSheetId="5" hidden="1">[86]Sheet2!#REF!</definedName>
    <definedName name="BLPH63" hidden="1">[86]Sheet2!#REF!</definedName>
    <definedName name="BLPH64" localSheetId="5" hidden="1">[86]Sheet2!#REF!</definedName>
    <definedName name="BLPH64" hidden="1">[86]Sheet2!#REF!</definedName>
    <definedName name="BLPH65" localSheetId="5" hidden="1">[86]Sheet2!#REF!</definedName>
    <definedName name="BLPH65" hidden="1">[86]Sheet2!#REF!</definedName>
    <definedName name="BLPH66" localSheetId="5" hidden="1">[86]Sheet2!#REF!</definedName>
    <definedName name="BLPH66" hidden="1">[86]Sheet2!#REF!</definedName>
    <definedName name="BLPH67" localSheetId="5" hidden="1">[86]Sheet2!#REF!</definedName>
    <definedName name="BLPH67" hidden="1">[86]Sheet2!#REF!</definedName>
    <definedName name="BLPH68" localSheetId="5" hidden="1">[86]Sheet2!#REF!</definedName>
    <definedName name="BLPH68" hidden="1">[86]Sheet2!#REF!</definedName>
    <definedName name="BLPH69" localSheetId="5" hidden="1">[86]Sheet2!#REF!</definedName>
    <definedName name="BLPH69" hidden="1">[86]Sheet2!#REF!</definedName>
    <definedName name="BLPH7" localSheetId="0" hidden="1">#REF!</definedName>
    <definedName name="BLPH7" localSheetId="3" hidden="1">#REF!</definedName>
    <definedName name="BLPH7" hidden="1">#REF!</definedName>
    <definedName name="BLPH70" localSheetId="5" hidden="1">[86]Sheet2!#REF!</definedName>
    <definedName name="BLPH70" localSheetId="3" hidden="1">[86]Sheet2!#REF!</definedName>
    <definedName name="BLPH70" hidden="1">[86]Sheet2!#REF!</definedName>
    <definedName name="BLPH71" localSheetId="5" hidden="1">[86]Sheet2!#REF!</definedName>
    <definedName name="BLPH71" localSheetId="3" hidden="1">[86]Sheet2!#REF!</definedName>
    <definedName name="BLPH71" hidden="1">[86]Sheet2!#REF!</definedName>
    <definedName name="BLPH72" localSheetId="5" hidden="1">[86]Sheet2!#REF!</definedName>
    <definedName name="BLPH72" hidden="1">[86]Sheet2!#REF!</definedName>
    <definedName name="BLPH73" localSheetId="5" hidden="1">[86]Sheet2!#REF!</definedName>
    <definedName name="BLPH73" hidden="1">[86]Sheet2!#REF!</definedName>
    <definedName name="BLPH74" localSheetId="5" hidden="1">[86]Sheet2!#REF!</definedName>
    <definedName name="BLPH74" hidden="1">[86]Sheet2!#REF!</definedName>
    <definedName name="BLPH75" localSheetId="5" hidden="1">[86]Sheet2!#REF!</definedName>
    <definedName name="BLPH75" hidden="1">[86]Sheet2!#REF!</definedName>
    <definedName name="BLPH76" localSheetId="5" hidden="1">[86]Sheet2!#REF!</definedName>
    <definedName name="BLPH76" hidden="1">[86]Sheet2!#REF!</definedName>
    <definedName name="BLPH77" localSheetId="5" hidden="1">[86]Sheet2!#REF!</definedName>
    <definedName name="BLPH77" hidden="1">[86]Sheet2!#REF!</definedName>
    <definedName name="BLPH78" localSheetId="5" hidden="1">[86]Sheet2!#REF!</definedName>
    <definedName name="BLPH78" hidden="1">[86]Sheet2!#REF!</definedName>
    <definedName name="BLPH79" localSheetId="5" hidden="1">[86]Sheet2!#REF!</definedName>
    <definedName name="BLPH79" hidden="1">[86]Sheet2!#REF!</definedName>
    <definedName name="BLPH8" localSheetId="0" hidden="1">#REF!</definedName>
    <definedName name="BLPH8" localSheetId="3" hidden="1">#REF!</definedName>
    <definedName name="BLPH8" hidden="1">#REF!</definedName>
    <definedName name="BLPH80" localSheetId="5" hidden="1">[86]Sheet2!#REF!</definedName>
    <definedName name="BLPH80" localSheetId="3" hidden="1">[86]Sheet2!#REF!</definedName>
    <definedName name="BLPH80" hidden="1">[86]Sheet2!#REF!</definedName>
    <definedName name="BLPH81" localSheetId="5" hidden="1">[86]Sheet2!#REF!</definedName>
    <definedName name="BLPH81" localSheetId="3" hidden="1">[86]Sheet2!#REF!</definedName>
    <definedName name="BLPH81" hidden="1">[86]Sheet2!#REF!</definedName>
    <definedName name="BLPH82" localSheetId="5" hidden="1">[86]Sheet2!#REF!</definedName>
    <definedName name="BLPH82" hidden="1">[86]Sheet2!#REF!</definedName>
    <definedName name="BLPH83" localSheetId="5" hidden="1">[86]Sheet2!#REF!</definedName>
    <definedName name="BLPH83" hidden="1">[86]Sheet2!#REF!</definedName>
    <definedName name="BLPH84" localSheetId="5" hidden="1">[86]Sheet2!#REF!</definedName>
    <definedName name="BLPH84" hidden="1">[86]Sheet2!#REF!</definedName>
    <definedName name="BLPH85" localSheetId="5" hidden="1">[86]Sheet2!#REF!</definedName>
    <definedName name="BLPH85" hidden="1">[86]Sheet2!#REF!</definedName>
    <definedName name="BLPH86" localSheetId="5" hidden="1">[86]Sheet2!#REF!</definedName>
    <definedName name="BLPH86" hidden="1">[86]Sheet2!#REF!</definedName>
    <definedName name="BLPH87" localSheetId="5" hidden="1">[86]Sheet2!#REF!</definedName>
    <definedName name="BLPH87" hidden="1">[86]Sheet2!#REF!</definedName>
    <definedName name="BLPH88" localSheetId="5" hidden="1">[86]Sheet2!$A$3</definedName>
    <definedName name="BLPH88" hidden="1">[86]Sheet2!$A$3</definedName>
    <definedName name="BLPH89" localSheetId="5" hidden="1">[86]Sheet2!$G$3</definedName>
    <definedName name="BLPH89" hidden="1">[86]Sheet2!$G$3</definedName>
    <definedName name="BLPH9" localSheetId="0" hidden="1">#REF!</definedName>
    <definedName name="BLPH9" localSheetId="3" hidden="1">#REF!</definedName>
    <definedName name="BLPH9" hidden="1">#REF!</definedName>
    <definedName name="BLPH90" localSheetId="5" hidden="1">[86]Sheet2!$M$3</definedName>
    <definedName name="BLPH90" hidden="1">[86]Sheet2!$M$3</definedName>
    <definedName name="BLPH91" localSheetId="5" hidden="1">[86]Sheet2!$S$3</definedName>
    <definedName name="BLPH91" hidden="1">[86]Sheet2!$S$3</definedName>
    <definedName name="BLPH92" localSheetId="5" hidden="1">[86]Sheet2!$Y$3</definedName>
    <definedName name="BLPH92" hidden="1">[86]Sheet2!$Y$3</definedName>
    <definedName name="BLPH93" localSheetId="5" hidden="1">[86]Sheet2!$AE$3</definedName>
    <definedName name="BLPH93" hidden="1">[86]Sheet2!$AE$3</definedName>
    <definedName name="BLPH94" localSheetId="5" hidden="1">[86]Sheet2!$AK$3</definedName>
    <definedName name="BLPH94" hidden="1">[86]Sheet2!$AK$3</definedName>
    <definedName name="BLPH95" localSheetId="5" hidden="1">[86]Sheet2!$AQ$3</definedName>
    <definedName name="BLPH95" hidden="1">[86]Sheet2!$AQ$3</definedName>
    <definedName name="BLPH96" localSheetId="5" hidden="1">[86]Sheet2!$AW$3</definedName>
    <definedName name="BLPH96" hidden="1">[86]Sheet2!$AW$3</definedName>
    <definedName name="BLPH97" localSheetId="5" hidden="1">[86]Sheet2!$BC$3</definedName>
    <definedName name="BLPH97" hidden="1">[86]Sheet2!$BC$3</definedName>
    <definedName name="BLPH98" localSheetId="5" hidden="1">[86]Sheet2!$BI$3</definedName>
    <definedName name="BLPH98" hidden="1">[86]Sheet2!$BI$3</definedName>
    <definedName name="BLPH99" localSheetId="5" hidden="1">[86]Sheet2!$BO$3</definedName>
    <definedName name="BLPH99" hidden="1">[86]Sheet2!$BO$3</definedName>
    <definedName name="BlrChemCost" localSheetId="0">#REF!</definedName>
    <definedName name="BlrChemCost" localSheetId="3">#REF!</definedName>
    <definedName name="BlrChemCost">#REF!</definedName>
    <definedName name="blt" localSheetId="0">#REF!</definedName>
    <definedName name="blt">#REF!</definedName>
    <definedName name="bmi" localSheetId="0">#REF!</definedName>
    <definedName name="bmi">#REF!</definedName>
    <definedName name="bn" localSheetId="5" hidden="1">[89]cf!#REF!</definedName>
    <definedName name="bn" localSheetId="0" hidden="1">[89]cf!#REF!</definedName>
    <definedName name="bn" hidden="1">[89]cf!#REF!</definedName>
    <definedName name="bnd" localSheetId="0">#REF!</definedName>
    <definedName name="bnd" localSheetId="3">#REF!</definedName>
    <definedName name="bnd">#REF!</definedName>
    <definedName name="bndfj" localSheetId="0">#REF!</definedName>
    <definedName name="bndfj">#REF!</definedName>
    <definedName name="BNE_MESSAGES_HIDDEN" localSheetId="0" hidden="1">#REF!</definedName>
    <definedName name="BNE_MESSAGES_HIDDEN" hidden="1">#REF!</definedName>
    <definedName name="bnerj">#REF!</definedName>
    <definedName name="bnf">#REF!</definedName>
    <definedName name="bnjer">#REF!</definedName>
    <definedName name="boc">#REF!</definedName>
    <definedName name="boi">#REF!</definedName>
    <definedName name="bol">#REF!</definedName>
    <definedName name="bonus">[68]UploaderV4!$F$278:$AE$278</definedName>
    <definedName name="BonusFee">#REF!</definedName>
    <definedName name="bonusfv">[68]UploaderV4!$F$277:$AE$277</definedName>
    <definedName name="book_nav_share">[67]Template!$D$165:$T$165</definedName>
    <definedName name="BookDepr" localSheetId="0">[64]CapEx!$K$81:$AA$81</definedName>
    <definedName name="BookDepr" localSheetId="3">[64]CapEx!$K$81:$AA$81</definedName>
    <definedName name="BookDepr">[65]CapEx!$K$77:$AE$77</definedName>
    <definedName name="BOOKVALUE" localSheetId="5">'[90]Balance Sheet'!$E$99:$J$99</definedName>
    <definedName name="BOOKVALUE">'[90]Balance Sheet'!$E$99:$J$99</definedName>
    <definedName name="bor" localSheetId="0">#REF!</definedName>
    <definedName name="bor" localSheetId="3">#REF!</definedName>
    <definedName name="bor">#REF!</definedName>
    <definedName name="bot" localSheetId="0">#REF!</definedName>
    <definedName name="bot">#REF!</definedName>
    <definedName name="boxes" localSheetId="0">#REF!</definedName>
    <definedName name="boxes">#REF!</definedName>
    <definedName name="BPA" localSheetId="0">[13]Lead!#REF!</definedName>
    <definedName name="BPA">[13]Lead!#REF!</definedName>
    <definedName name="bpct1">'[91]BP-CT1'!$A$1:$R$28</definedName>
    <definedName name="bpct2">'[91]BP-CT2'!$A$1:$R$33</definedName>
    <definedName name="bpp" localSheetId="0">#REF!</definedName>
    <definedName name="bpp" localSheetId="3">#REF!</definedName>
    <definedName name="bpp">#REF!</definedName>
    <definedName name="bpu" localSheetId="0">#REF!</definedName>
    <definedName name="bpu">#REF!</definedName>
    <definedName name="BQWEGQWY" localSheetId="0">#REF!</definedName>
    <definedName name="BQWEGQWY">#REF!</definedName>
    <definedName name="Brandnames" localSheetId="4">#REF!</definedName>
    <definedName name="Brandnames" localSheetId="0">#REF!</definedName>
    <definedName name="Brandnames" localSheetId="3">#REF!</definedName>
    <definedName name="Brandnames">#REF!</definedName>
    <definedName name="brbrekg">#REF!</definedName>
    <definedName name="brct1">#REF!</definedName>
    <definedName name="brct2">#REF!</definedName>
    <definedName name="bre">#REF!</definedName>
    <definedName name="BReakupCapex">#REF!</definedName>
    <definedName name="brmeklrm">#REF!</definedName>
    <definedName name="BROADCASTING">#REF!</definedName>
    <definedName name="bs">[92]Input!#REF!</definedName>
    <definedName name="BSDiff" localSheetId="0">[70]Input!$K$565:$AA$565</definedName>
    <definedName name="BSDiff" localSheetId="3">[70]Input!$K$565:$AA$565</definedName>
    <definedName name="BSDiff">[65]Input!$K$564:$AE$564</definedName>
    <definedName name="BSEcode">[71]Introduction!$E$25</definedName>
    <definedName name="bsf" localSheetId="0">#REF!</definedName>
    <definedName name="bsf" localSheetId="3">#REF!</definedName>
    <definedName name="bsf">#REF!</definedName>
    <definedName name="bsheet1" localSheetId="0">#REF!</definedName>
    <definedName name="bsheet1">#REF!</definedName>
    <definedName name="bsheet1___0" localSheetId="0">#REF!</definedName>
    <definedName name="bsheet1___0">#REF!</definedName>
    <definedName name="bsheet1___0___0">#REF!</definedName>
    <definedName name="BSR">'[4]teo model'!#REF!</definedName>
    <definedName name="bst">#REF!</definedName>
    <definedName name="bsvd">"$#REF!.$A$107:$H$234"</definedName>
    <definedName name="bsvd_1">"$#REF!.$A$107:$H$234"</definedName>
    <definedName name="bsvd_14">"$#REF!.$A$107:$H$234"</definedName>
    <definedName name="bsvd_2">"$#REF!.$A$107:$H$234"</definedName>
    <definedName name="bsvd_8">#REF!</definedName>
    <definedName name="bt">'[1]K-format'!$AA$94:$AA$94</definedName>
    <definedName name="bta">#REF!</definedName>
    <definedName name="btd">#REF!</definedName>
    <definedName name="bte">#REF!</definedName>
    <definedName name="btl">#REF!</definedName>
    <definedName name="btp">#REF!</definedName>
    <definedName name="BTZ">#REF!</definedName>
    <definedName name="BTZ_10">#REF!</definedName>
    <definedName name="BTZ_25">#REF!</definedName>
    <definedName name="BTZ_3">#REF!</definedName>
    <definedName name="BTZ_7">#REF!</definedName>
    <definedName name="BTZ_9">#REF!</definedName>
    <definedName name="BUD">#N/A</definedName>
    <definedName name="Budget">#REF!</definedName>
    <definedName name="BUDGET_YEAR">#REF!</definedName>
    <definedName name="Budget1">#REF!</definedName>
    <definedName name="BuiltIn_AutoFilter___2">#REF!</definedName>
    <definedName name="BuiltIn_AutoFilter___3">#REF!</definedName>
    <definedName name="BuiltIn_Print_Area">#REF!</definedName>
    <definedName name="BuiltIn_Print_Area___0">#REF!</definedName>
    <definedName name="BuiltIn_Print_Area___0___0">#REF!</definedName>
    <definedName name="BuiltIn_Print_Area___0___0___0">#REF!</definedName>
    <definedName name="BuiltIn_Print_Area___0___0___0___0">#REF!</definedName>
    <definedName name="BuiltIn_Print_Area___0___0___0___0___0">#REF!</definedName>
    <definedName name="BuiltIn_Print_Area___0___0___0___0___0___0">#REF!</definedName>
    <definedName name="BuiltIn_Print_Area___0___0___0___0___0___0___0">#REF!</definedName>
    <definedName name="BuiltIn_Print_Area___0___0___0___0___0___0___0___0">#REF!</definedName>
    <definedName name="BuiltIn_Print_Area___0___0___0___0___0___0___0___0___0">#REF!</definedName>
    <definedName name="BuiltIn_Print_Area___0___0___0___0___0___0___0___0___0___0">#REF!</definedName>
    <definedName name="BuiltIn_Print_Area___0___0___0___0___0___0___0___0___0___0___0">#REF!</definedName>
    <definedName name="BuiltIn_Print_Area___0___0___0___0___0___0___0___0___0___0___0___0">#REF!</definedName>
    <definedName name="BuiltIn_Print_Area___0___0___0___0___0___0___2">#REF!</definedName>
    <definedName name="BuiltIn_Print_Area___0___0___0___0___0___0___3">#REF!</definedName>
    <definedName name="BuiltIn_Print_Area___0___0___0___0___0___3">#REF!</definedName>
    <definedName name="BuiltIn_Print_Area___0___0___0___0___0___3___0">#REF!</definedName>
    <definedName name="BuiltIn_Print_Area___0___0___0___0___3">#REF!</definedName>
    <definedName name="BuiltIn_Print_Area___0___0___0___3">#REF!</definedName>
    <definedName name="BuiltIn_Print_Area___0___0___3">#REF!</definedName>
    <definedName name="BuiltIn_Print_Area___0___0___3___0">#REF!</definedName>
    <definedName name="BuiltIn_Print_Area___0___0___3___0___0">#REF!</definedName>
    <definedName name="BuiltIn_Print_Area___0___2">#REF!</definedName>
    <definedName name="BuiltIn_Print_Area___0___3">#REF!</definedName>
    <definedName name="BuiltIn_Print_Area___0___3___0">#REF!</definedName>
    <definedName name="BuiltIn_Print_Area_25">#REF!</definedName>
    <definedName name="BuiltIn_Print_Area_7">#REF!</definedName>
    <definedName name="BuiltIn_Print_Area_8">#REF!</definedName>
    <definedName name="BuiltIn_Print_Titles">[93]BS!#REF!</definedName>
    <definedName name="BuiltIn_Print_Titles___0" localSheetId="0">#REF!</definedName>
    <definedName name="BuiltIn_Print_Titles___0" localSheetId="3">#REF!</definedName>
    <definedName name="BuiltIn_Print_Titles___0">#REF!</definedName>
    <definedName name="BuiltIn_Print_Titles___0___0" localSheetId="0">#REF!</definedName>
    <definedName name="BuiltIn_Print_Titles___0___0">#REF!</definedName>
    <definedName name="BuiltIn_Print_Titles___0___0___0" localSheetId="0">#REF!</definedName>
    <definedName name="BuiltIn_Print_Titles___0___0___0">#REF!</definedName>
    <definedName name="BuiltIn_Print_Titles___0___0___0___0">#REF!</definedName>
    <definedName name="BuiltIn_Print_Titles___0___0___0___0___0">#REF!</definedName>
    <definedName name="BuiltIn_Print_Titles___0___0___0___0___0___0">#REF!</definedName>
    <definedName name="BuiltIn_Print_Titles___0___0___0___0___0___0___0">#REF!</definedName>
    <definedName name="BuiltIn_Print_Titles___0___0___0___0___0___0___0___0">#REF!</definedName>
    <definedName name="BuiltIn_Print_Titles___0___0___0___0___0___0___0___0___0">#REF!</definedName>
    <definedName name="BuiltIn_Print_Titles___0___0___0___0___3">#REF!</definedName>
    <definedName name="BuiltIn_Print_Titles___0___0___0___3">#REF!</definedName>
    <definedName name="BuiltIn_Print_Titles___0___0___0_25">#REF!</definedName>
    <definedName name="BuiltIn_Print_Titles___0___0___0_7">#REF!</definedName>
    <definedName name="BuiltIn_Print_Titles___0___0___0_8">#REF!</definedName>
    <definedName name="BuiltIn_Print_Titles___0___0___3">#REF!</definedName>
    <definedName name="BuiltIn_Print_Titles___0___0_25">#REF!</definedName>
    <definedName name="BuiltIn_Print_Titles___0___0_7">#REF!</definedName>
    <definedName name="BuiltIn_Print_Titles___0___0_8">#REF!</definedName>
    <definedName name="BuiltIn_Print_Titles___0___3">#REF!</definedName>
    <definedName name="BuiltIn_Print_Titles___0_25">#REF!</definedName>
    <definedName name="BuiltIn_Print_Titles___0_7">#REF!</definedName>
    <definedName name="BuiltIn_Print_Titles___0_8">#REF!</definedName>
    <definedName name="BuiltIn_Print_Titles_25">#REF!</definedName>
    <definedName name="BuiltIn_Print_Titles_7">#REF!</definedName>
    <definedName name="BuiltIn_Print_Titles_8">#REF!</definedName>
    <definedName name="bulk_export">#REF!</definedName>
    <definedName name="Business_Unit">[94]Cover!$A$14</definedName>
    <definedName name="button_area_1" localSheetId="0">#REF!</definedName>
    <definedName name="button_area_1" localSheetId="3">#REF!</definedName>
    <definedName name="button_area_1">#REF!</definedName>
    <definedName name="bVal1_AvgLOS_BedSurch">#REF!</definedName>
    <definedName name="bVal1_AvgLOS_HospAllow">#REF!</definedName>
    <definedName name="bVal1_AvgLOS_InpCare">#REF!</definedName>
    <definedName name="bVal1_BedSurcharge">#REF!</definedName>
    <definedName name="bVal1_BedSurcharge_day">#REF!</definedName>
    <definedName name="bVal1_Cases_BedSurch">#REF!</definedName>
    <definedName name="bVal1_Cases_HospAllow">#REF!</definedName>
    <definedName name="bVal1_Cases_InpatPhys">#REF!</definedName>
    <definedName name="bVal1_Cases_InpCare">#REF!</definedName>
    <definedName name="bVal1_ClDental">#REF!</definedName>
    <definedName name="bVal1_ClHosp">#REF!</definedName>
    <definedName name="bVal1_ClHosp_Mio">#REF!</definedName>
    <definedName name="bVal1_ClIndem">#REF!</definedName>
    <definedName name="bVal1_ClMedAid">#REF!</definedName>
    <definedName name="bVal1_ClOutpDoc">#REF!</definedName>
    <definedName name="bVal1_ClPharma">#REF!</definedName>
    <definedName name="bVal1_ConvToMio">#REF!</definedName>
    <definedName name="bVal1_ConvToMio_Alias01">#REF!</definedName>
    <definedName name="bVal1_DailyHospAllow">#REF!</definedName>
    <definedName name="bVal1_DailyHospAllow_day">#REF!</definedName>
    <definedName name="bVal1_FullCovPolNo">#REF!</definedName>
    <definedName name="bVal1_FullCovPolPrem_Avg">#REF!</definedName>
    <definedName name="bVal1_InpatientCare">#REF!</definedName>
    <definedName name="bVal1_InpatientCare_day">#REF!</definedName>
    <definedName name="bVal1_InpatientPhys">#REF!</definedName>
    <definedName name="bVal1_InpatPhysUnits_Avg">#REF!</definedName>
    <definedName name="bVal1_OtherHospCosts">#REF!</definedName>
    <definedName name="bVal1_PhysPriceUnit">#REF!</definedName>
    <definedName name="bVal1_PrFull">#REF!</definedName>
    <definedName name="bVal1_PrFull_Mio">#REF!</definedName>
    <definedName name="bVal1_PrSuppl">#REF!</definedName>
    <definedName name="bVal1_TotClaimsPaid">#REF!</definedName>
    <definedName name="bVal1_TotPremWritten">#REF!</definedName>
    <definedName name="bVal2_AvgLOS_BedSurch">#REF!</definedName>
    <definedName name="bVal2_AvgLOS_HospAllow">#REF!</definedName>
    <definedName name="bVal2_AvgLOS_InpCare">#REF!</definedName>
    <definedName name="bVal2_BedSurcharge">#REF!</definedName>
    <definedName name="bVal2_BedSurcharge_day">#REF!</definedName>
    <definedName name="bVal2_Cases_BedSurch">#REF!</definedName>
    <definedName name="bVal2_Cases_HospAllow">#REF!</definedName>
    <definedName name="bVal2_Cases_InpatPhys">#REF!</definedName>
    <definedName name="bVal2_Cases_InpCare">#REF!</definedName>
    <definedName name="bVal2_ClDental">#REF!</definedName>
    <definedName name="bVal2_ClHosp">#REF!</definedName>
    <definedName name="bVal2_ClHosp_Mio">#REF!</definedName>
    <definedName name="bVal2_ClIndem">#REF!</definedName>
    <definedName name="bVal2_ClMedAid">#REF!</definedName>
    <definedName name="bVal2_ClOutpDoc">#REF!</definedName>
    <definedName name="bVal2_ClPharma">#REF!</definedName>
    <definedName name="bVal2_ConvToMio">#REF!</definedName>
    <definedName name="bVal2_ConvToMio_Alias01">#REF!</definedName>
    <definedName name="bVal2_DailyHospAllow">#REF!</definedName>
    <definedName name="bVal2_DailyHospAllow_day">#REF!</definedName>
    <definedName name="bVal2_FullCovPolNo">#REF!</definedName>
    <definedName name="bVal2_FullCovPolPrem_Avg">#REF!</definedName>
    <definedName name="bVal2_InpatientCare">#REF!</definedName>
    <definedName name="bVal2_InpatientCare_day">#REF!</definedName>
    <definedName name="bVal2_InpatientPhys">#REF!</definedName>
    <definedName name="bVal2_InpatPhysUnits_Avg">#REF!</definedName>
    <definedName name="bVal2_OtherHospCosts">#REF!</definedName>
    <definedName name="bVal2_PhysPriceUnit">#REF!</definedName>
    <definedName name="bVal2_PrFull">#REF!</definedName>
    <definedName name="bVal2_PrFull_Mio">#REF!</definedName>
    <definedName name="bVal2_PrSuppl">#REF!</definedName>
    <definedName name="bVal2_TotClaimsPaid">#REF!</definedName>
    <definedName name="bVal2_TotPremWritten">#REF!</definedName>
    <definedName name="bvps">[68]UploaderV4!$F$230:$AE$230</definedName>
    <definedName name="bvpsex">[68]UploaderV4!$F$231:$AE$231</definedName>
    <definedName name="C_F" localSheetId="0">#REF!</definedName>
    <definedName name="C_F">#REF!</definedName>
    <definedName name="CA" localSheetId="0">[64]Input!$K$86:$AA$86</definedName>
    <definedName name="CA" localSheetId="3">[64]Input!$K$86:$AA$86</definedName>
    <definedName name="CA">[65]Input!$K$85:$AE$85</definedName>
    <definedName name="CABLE" localSheetId="5">#REF!</definedName>
    <definedName name="CABLE" localSheetId="0">#REF!</definedName>
    <definedName name="CABLE" localSheetId="3">#REF!</definedName>
    <definedName name="CABLE">#REF!</definedName>
    <definedName name="cac" localSheetId="0">#REF!</definedName>
    <definedName name="cac">#REF!</definedName>
    <definedName name="cadfdff" localSheetId="0">#REF!</definedName>
    <definedName name="cadfdff">#REF!</definedName>
    <definedName name="cadfdffd">#REF!</definedName>
    <definedName name="CALCUTTA_DYE___CHEM.">#N/A</definedName>
    <definedName name="cam">#REF!</definedName>
    <definedName name="CAN">'[1]#REF'!$E$13</definedName>
    <definedName name="CANADAMilestone">#REF!</definedName>
    <definedName name="CANADARowFormulae">#REF!</definedName>
    <definedName name="canarabank">#REF!</definedName>
    <definedName name="cap">#REF!</definedName>
    <definedName name="capacity">[68]UploaderV4!$F$191:$AE$191</definedName>
    <definedName name="Capacity__Unit___million">[92]Input!#REF!</definedName>
    <definedName name="Cape">'[55]Kühne&amp;Nagel'!$A$197:$IV$197</definedName>
    <definedName name="capemploy">[68]UploaderV4!$F$134:$AE$134</definedName>
    <definedName name="Capex" localSheetId="4">#REF!</definedName>
    <definedName name="Capex" localSheetId="0">#REF!</definedName>
    <definedName name="Capex" localSheetId="3">#REF!</definedName>
    <definedName name="Capex">#REF!</definedName>
    <definedName name="Capex_Data">[95]Capex!$B$5:$O$90</definedName>
    <definedName name="capital" localSheetId="0">#REF!</definedName>
    <definedName name="capital" localSheetId="3">#REF!</definedName>
    <definedName name="capital">#REF!</definedName>
    <definedName name="CAPITAL_DEPLOYE">[5]BRIT!$IQ$8158</definedName>
    <definedName name="CAPITAL_EMPLOYE">[5]BRIT!$IQ$8158</definedName>
    <definedName name="capital_employed">[67]Template!$D$251:$T$251</definedName>
    <definedName name="capital_employed_avg">[67]Template!$D$252:$T$252</definedName>
    <definedName name="Capital_employed6">[10]Schedule_6_Template!$211:$211</definedName>
    <definedName name="capital_expenditure">#REF!</definedName>
    <definedName name="capital_wip">[67]Template!$D$121:$T$121</definedName>
    <definedName name="capitaladj" localSheetId="5">#REF!</definedName>
    <definedName name="capitaladj" localSheetId="0">#REF!</definedName>
    <definedName name="capitaladj" localSheetId="3">#REF!</definedName>
    <definedName name="capitaladj">#REF!</definedName>
    <definedName name="CapitalEmployed">'[96]Financials '!$J$115:$R$115</definedName>
    <definedName name="CapitalExpenditure">'[71]Financials '!$J$78:$R$78</definedName>
    <definedName name="Capitalisation">[71]Debt!$A$1:$S$209</definedName>
    <definedName name="Capitalization">#REF!</definedName>
    <definedName name="captax95">'[45]model by field'!#REF!</definedName>
    <definedName name="captax97">'[45]model by field'!#REF!</definedName>
    <definedName name="CardTime">'[79]Share data'!#REF!</definedName>
    <definedName name="cash" localSheetId="0">'[97]Financials '!$I$99:$R$99</definedName>
    <definedName name="cash" localSheetId="3">'[97]Financials '!$I$99:$R$99</definedName>
    <definedName name="Cash">[65]Input!$K$83:$AE$83</definedName>
    <definedName name="cash_bank">[67]Template!$D$98:$T$98</definedName>
    <definedName name="Cash_DCF">[69]DCF_VDF!$C$33:$AZ$33</definedName>
    <definedName name="Cash_Flow" localSheetId="5">#REF!</definedName>
    <definedName name="Cash_Flow" localSheetId="0">#REF!</definedName>
    <definedName name="Cash_Flow" localSheetId="3">#REF!</definedName>
    <definedName name="Cash_Flow">#REF!</definedName>
    <definedName name="cash_flow_from_financing">[67]Template!$D$92:$T$92</definedName>
    <definedName name="cash_flow_from_financing_activities">#REF!</definedName>
    <definedName name="Cash_flow_from_financing6">[10]Schedule_6_Template!$191:$191</definedName>
    <definedName name="cash_flow_from_investing">[67]Template!$D$85:$T$85</definedName>
    <definedName name="cash_flow_from_investing_activities">#REF!</definedName>
    <definedName name="Cash_flow_from_investing6">[10]Schedule_6_Template!$173:$173</definedName>
    <definedName name="cash_flow_from_operating_activities">#REF!</definedName>
    <definedName name="cash_flow_from_operations">[67]Template!$D$80:$T$80</definedName>
    <definedName name="cash_flow_from_operations6">[10]Schedule_6_Template!$164:$164</definedName>
    <definedName name="Cash_Flow_Statement">[5]BRIT!$A$128</definedName>
    <definedName name="Cash_fore">#REF!</definedName>
    <definedName name="Cash_growth_fore">#REF!</definedName>
    <definedName name="Cash_Operating_Taxes">[69]NOPAT_VDF!$C$39:$AU$39</definedName>
    <definedName name="Cash_operating_taxes_fore">#REF!</definedName>
    <definedName name="cashbk">[68]UploaderV4!$F$149:$AE$149</definedName>
    <definedName name="cashchange">[68]UploaderV4!$F$218:$AE$218</definedName>
    <definedName name="CashChg" localSheetId="0">[64]Input!$K$98:$AA$98</definedName>
    <definedName name="CashChg" localSheetId="3">[64]Input!$K$98:$AA$98</definedName>
    <definedName name="CashChg">[65]Input!$K$97:$AE$97</definedName>
    <definedName name="CashCr" localSheetId="0">[70]Debt!$K$144:$AA$144</definedName>
    <definedName name="CashCr" localSheetId="3">[70]Debt!$K$144:$AA$144</definedName>
    <definedName name="CashCr">[65]Debt!$K$144:$AE$144</definedName>
    <definedName name="cashcur">[68]UploaderV4!$F$150:$AE$150</definedName>
    <definedName name="casheps">[68]UploaderV4!$F$229:$AE$229</definedName>
    <definedName name="casheq">[68]UploaderV4!$F$148:$AE$148</definedName>
    <definedName name="cashf" localSheetId="5" hidden="1">{"page 1",#N/A,FALSE,"A";"page 2",#N/A,FALSE,"A";"page 3",#N/A,FALSE,"A";"page 4",#N/A,FALSE,"A";"page 5",#N/A,FALSE,"A"}</definedName>
    <definedName name="cashf" localSheetId="0" hidden="1">{"page 1",#N/A,FALSE,"A";"page 2",#N/A,FALSE,"A";"page 3",#N/A,FALSE,"A";"page 4",#N/A,FALSE,"A";"page 5",#N/A,FALSE,"A"}</definedName>
    <definedName name="cashf" localSheetId="3" hidden="1">{"page 1",#N/A,FALSE,"A";"page 2",#N/A,FALSE,"A";"page 3",#N/A,FALSE,"A";"page 4",#N/A,FALSE,"A";"page 5",#N/A,FALSE,"A"}</definedName>
    <definedName name="cashf" hidden="1">{"page 1",#N/A,FALSE,"A";"page 2",#N/A,FALSE,"A";"page 3",#N/A,FALSE,"A";"page 4",#N/A,FALSE,"A";"page 5",#N/A,FALSE,"A"}</definedName>
    <definedName name="Cashflow">'[1]K-format'!$A$5:$I$30</definedName>
    <definedName name="CashflowfromOperations">'[71]Financials '!$J$75:$R$75</definedName>
    <definedName name="CashLiquid" localSheetId="4">#REF!</definedName>
    <definedName name="CashLiquid" localSheetId="0">#REF!</definedName>
    <definedName name="CashLiquid" localSheetId="3">#REF!</definedName>
    <definedName name="CashLiquid">#REF!</definedName>
    <definedName name="cashnoncur">[68]UploaderV4!$F$151:$AE$151</definedName>
    <definedName name="CashPr" localSheetId="0">[70]Formats!$K$34:$AA$34</definedName>
    <definedName name="CashPr" localSheetId="3">[70]Formats!$K$34:$AA$34</definedName>
    <definedName name="CashPr">[65]Formats!$K$36:$AE$36</definedName>
    <definedName name="cashROE" localSheetId="5">#REF!</definedName>
    <definedName name="cashROE" localSheetId="0">#REF!</definedName>
    <definedName name="cashROE" localSheetId="3">#REF!</definedName>
    <definedName name="cashROE">#REF!</definedName>
    <definedName name="Catalog_Path">'[98]DDETABLE '!$AD$5</definedName>
    <definedName name="CATEGORY_HEADER" localSheetId="0">#REF!</definedName>
    <definedName name="CATEGORY_HEADER">#REF!</definedName>
    <definedName name="CBS">#REF!</definedName>
    <definedName name="CC">'[99]Customize Your Invoice'!$G$22:$G$25</definedName>
    <definedName name="cc_12mthRecom" localSheetId="0">#REF!</definedName>
    <definedName name="cc_12mthRecom" localSheetId="3">#REF!</definedName>
    <definedName name="cc_12mthRecom">#REF!</definedName>
    <definedName name="cc_3mthRecom" localSheetId="0">#REF!</definedName>
    <definedName name="cc_3mthRecom">#REF!</definedName>
    <definedName name="cc_AdjInvestCapital" localSheetId="0">#REF!</definedName>
    <definedName name="cc_AdjInvestCapital">#REF!</definedName>
    <definedName name="cc_AdjNOPAT">#REF!</definedName>
    <definedName name="cc_AdjWeightShares">#REF!</definedName>
    <definedName name="cc_AmortGoodwill">#REF!</definedName>
    <definedName name="cc_AnalystUpdated">#REF!</definedName>
    <definedName name="cc_AorF">#REF!</definedName>
    <definedName name="cc_AssocDiv">#REF!</definedName>
    <definedName name="cc_AssocProfit">#REF!</definedName>
    <definedName name="cc_AttEarnings">#REF!</definedName>
    <definedName name="cc_AvgAdjInvestCapital">#REF!</definedName>
    <definedName name="cc_AvgCODebt">#REF!</definedName>
    <definedName name="cc_bkABVPS">#REF!</definedName>
    <definedName name="cc_bkAdjBV">#REF!</definedName>
    <definedName name="cc_bkAvgCoF">#REF!</definedName>
    <definedName name="cc_bkAvgGrossLoans">#REF!</definedName>
    <definedName name="cc_bkAvgIntBearingAsset">#REF!</definedName>
    <definedName name="cc_bkBills">#REF!</definedName>
    <definedName name="cc_bkCalAdjBV">#REF!</definedName>
    <definedName name="cc_bkCAR">#REF!</definedName>
    <definedName name="cc_bkCash">#REF!</definedName>
    <definedName name="cc_bkCheckPreAssoProfit">#REF!</definedName>
    <definedName name="cc_bkCheckSum">#REF!</definedName>
    <definedName name="cc_bkCommitConti">#REF!</definedName>
    <definedName name="cc_bkCumGenProvision">#REF!</definedName>
    <definedName name="cc_bkCumProvision">#REF!</definedName>
    <definedName name="cc_bkCumSpeProvision">#REF!</definedName>
    <definedName name="cc_bkCustDeposits">#REF!</definedName>
    <definedName name="cc_bkDeferTaxation">#REF!</definedName>
    <definedName name="cc_bkDividendsNII">#REF!</definedName>
    <definedName name="cc_bkExCapRaised_Eq">#REF!</definedName>
    <definedName name="cc_bkFeeCommission">#REF!</definedName>
    <definedName name="cc_bkFinalModelAdjBV">#REF!</definedName>
    <definedName name="cc_bkFixedAsset">#REF!</definedName>
    <definedName name="cc_bkForexIncome">#REF!</definedName>
    <definedName name="cc_bkFRCD">#REF!</definedName>
    <definedName name="cc_bkGPRatio">#REF!</definedName>
    <definedName name="cc_bkGrossLoans">#REF!</definedName>
    <definedName name="cc_bkGrossNPL">#REF!</definedName>
    <definedName name="cc_bkICG">#REF!</definedName>
    <definedName name="cc_bkIntangibleAssets">#REF!</definedName>
    <definedName name="cc_bkIntBearingAsset">#REF!</definedName>
    <definedName name="cc_bkInterbankDeposits">#REF!</definedName>
    <definedName name="cc_bkInterBankLoans">#REF!</definedName>
    <definedName name="cc_bkIntExpense">#REF!</definedName>
    <definedName name="cc_bkIntIncome">#REF!</definedName>
    <definedName name="cc_bkIntInSusp">#REF!</definedName>
    <definedName name="cc_bkInvestments">#REF!</definedName>
    <definedName name="cc_bkInvtAssoc">#REF!</definedName>
    <definedName name="cc_bkLending_ConCredit">#REF!</definedName>
    <definedName name="cc_bkLending_Housing">#REF!</definedName>
    <definedName name="cc_bkLending_Prop_Cons">#REF!</definedName>
    <definedName name="cc_bkLiabSHFundsMI">#REF!</definedName>
    <definedName name="cc_bkLoanLossProvision">#REF!</definedName>
    <definedName name="cc_bkLoans">#REF!</definedName>
    <definedName name="cc_bkLTBorrowings">#REF!</definedName>
    <definedName name="cc_bkMinoritiesBS">#REF!</definedName>
    <definedName name="cc_bkMinoritiesPL">#REF!</definedName>
    <definedName name="cc_bkMktRelatedInc_bankIncome">#REF!</definedName>
    <definedName name="cc_bkMktRelatedInc_PTProfit">#REF!</definedName>
    <definedName name="cc_bkModelAdjBV">#REF!</definedName>
    <definedName name="cc_bkNBV">#REF!</definedName>
    <definedName name="cc_bkNetIncome">#REF!</definedName>
    <definedName name="cc_bkNetInterest">#REF!</definedName>
    <definedName name="cc_bkNetIntMargin">#REF!</definedName>
    <definedName name="cc_bkNetIntSpread">#REF!</definedName>
    <definedName name="cc_bkNetProfit">#REF!</definedName>
    <definedName name="cc_bkNonIntIncome">#REF!</definedName>
    <definedName name="cc_bkNPL">#REF!</definedName>
    <definedName name="cc_bkObligRepo">#REF!</definedName>
    <definedName name="cc_bkOffBalSht">#REF!</definedName>
    <definedName name="cc_bkOp_Exp">#REF!</definedName>
    <definedName name="cc_bkOtherAssets">#REF!</definedName>
    <definedName name="cc_bkOtherLiab">#REF!</definedName>
    <definedName name="cc_bkOthersNII">#REF!</definedName>
    <definedName name="cc_bkPeakNPL">#REF!</definedName>
    <definedName name="cc_bkPreAssoProfit">#REF!</definedName>
    <definedName name="cc_bkReserves">#REF!</definedName>
    <definedName name="cc_bkRWA">#REF!</definedName>
    <definedName name="cc_bkSecPurchased">#REF!</definedName>
    <definedName name="cc_bkShareCap">#REF!</definedName>
    <definedName name="cc_bkSHFunds">#REF!</definedName>
    <definedName name="cc_bkSP_GrossLoans">#REF!</definedName>
    <definedName name="cc_bkSP_GrossNPL">#REF!</definedName>
    <definedName name="cc_bkStatRes">#REF!</definedName>
    <definedName name="cc_bkStatReserves">#REF!</definedName>
    <definedName name="cc_bkSTBorrowings">#REF!</definedName>
    <definedName name="cc_bkSTLiab_BorrFunds">#REF!</definedName>
    <definedName name="cc_bkSubObligation">#REF!</definedName>
    <definedName name="cc_bkTax">#REF!</definedName>
    <definedName name="cc_bkTier1Cap">#REF!</definedName>
    <definedName name="cc_bkTier1Ratio">#REF!</definedName>
    <definedName name="cc_bkTotalAsset">#REF!</definedName>
    <definedName name="cc_bkTotalIncome">#REF!</definedName>
    <definedName name="cc_bkTotalLiab">#REF!</definedName>
    <definedName name="cc_bkYieldonEarningsAsset">#REF!</definedName>
    <definedName name="cc_BuyAtPrice">#REF!</definedName>
    <definedName name="cc_BuyAtTargetPriceDate">#REF!</definedName>
    <definedName name="cc_CapEmp">#REF!</definedName>
    <definedName name="cc_CapEx">#REF!</definedName>
    <definedName name="cc_CapitalYield">#REF!</definedName>
    <definedName name="cc_Cash">#REF!</definedName>
    <definedName name="cc_CashFlowPS">#REF!</definedName>
    <definedName name="cc_CFAssocDiv">#REF!</definedName>
    <definedName name="cc_CFAssocProfit">#REF!</definedName>
    <definedName name="cc_CFCheckSum">#REF!</definedName>
    <definedName name="cc_CFDebtSTMktSecMove">#REF!</definedName>
    <definedName name="cc_CFDepreciation">#REF!</definedName>
    <definedName name="cc_CFDividends">#REF!</definedName>
    <definedName name="cc_CFExcepItems">#REF!</definedName>
    <definedName name="cc_CFFxValuationAdj">#REF!</definedName>
    <definedName name="cc_CFInvestments">#REF!</definedName>
    <definedName name="cc_CFOthers">#REF!</definedName>
    <definedName name="cc_CFProceedsFromDisposal">#REF!</definedName>
    <definedName name="cc_CFPTProfit">#REF!</definedName>
    <definedName name="cc_CFReconciliation">#REF!</definedName>
    <definedName name="cc_CFSharesIssues">#REF!</definedName>
    <definedName name="cc_ChangeWorkCap">#REF!</definedName>
    <definedName name="cc_CheckSum">#REF!</definedName>
    <definedName name="cc_ChginDeferredtax">#REF!</definedName>
    <definedName name="cc_COE">#REF!</definedName>
    <definedName name="cc_CostofBorrowings">#REF!</definedName>
    <definedName name="cc_CostPrefShares">#REF!</definedName>
    <definedName name="cc_CumAmortGoodwill">#REF!</definedName>
    <definedName name="cc_DateLastModified">#REF!</definedName>
    <definedName name="cc_DeferTaxation">#REF!</definedName>
    <definedName name="cc_Depreciation">#REF!</definedName>
    <definedName name="cc_DividendPayable">#REF!</definedName>
    <definedName name="cc_DPSTaxRate">#REF!</definedName>
    <definedName name="cc_EBIT">#REF!</definedName>
    <definedName name="cc_EBITDA">#REF!</definedName>
    <definedName name="cc_EBITDAwithoutAssoc">#REF!</definedName>
    <definedName name="cc_EBITwithoutAssoc">#REF!</definedName>
    <definedName name="cc_EffectiveTaxRate">#REF!</definedName>
    <definedName name="cc_EnlgdGrossCashFlow">#REF!</definedName>
    <definedName name="cc_EnlgdNetProfit">#REF!</definedName>
    <definedName name="cc_EPSAdj">#REF!</definedName>
    <definedName name="cc_EPSDiluted">#REF!</definedName>
    <definedName name="cc_EVA">#REF!</definedName>
    <definedName name="cc_ExcepItems">#REF!</definedName>
    <definedName name="cc_ExcepItemsaftertax">#REF!</definedName>
    <definedName name="cc_ExtraItems">#REF!</definedName>
    <definedName name="cc_FDCFPS">#REF!</definedName>
    <definedName name="cc_FixedAssets">#REF!</definedName>
    <definedName name="cc_FutureLeasePayments">#REF!</definedName>
    <definedName name="cc_FYEnd">#REF!</definedName>
    <definedName name="cc_GEMRecommendation">#REF!</definedName>
    <definedName name="cc_GEMTargetPrice">#REF!</definedName>
    <definedName name="cc_GrossCashFlow">#REF!</definedName>
    <definedName name="cc_GrossDebt">#REF!</definedName>
    <definedName name="cc_GrossDPSUnadj">#REF!</definedName>
    <definedName name="cc_gsAvgstaffcost">#REF!</definedName>
    <definedName name="cc_gsCoreEarnings">#REF!</definedName>
    <definedName name="cc_gsCoreEPS">#REF!</definedName>
    <definedName name="cc_gsEmployees">#REF!</definedName>
    <definedName name="cc_gsEnlgdSHF">#REF!</definedName>
    <definedName name="cc_gsFXgainloss">#REF!</definedName>
    <definedName name="cc_gsIncperemployee">#REF!</definedName>
    <definedName name="cc_gsModelFDNBVPS">#REF!</definedName>
    <definedName name="cc_gsParValue">#REF!</definedName>
    <definedName name="cc_IntangibleAssets">#REF!</definedName>
    <definedName name="cc_InterestPaid">#REF!</definedName>
    <definedName name="cc_IntExpense">#REF!</definedName>
    <definedName name="cc_IntIncome">#REF!</definedName>
    <definedName name="cc_IntPVOperatingLease">#REF!</definedName>
    <definedName name="cc_InvestCapital">#REF!</definedName>
    <definedName name="cc_InvestInc">#REF!</definedName>
    <definedName name="cc_LTDebt">#REF!</definedName>
    <definedName name="cc_LTDebtRepay">#REF!</definedName>
    <definedName name="cc_MinoritiesBS">#REF!</definedName>
    <definedName name="cc_MinoritiesPL">#REF!</definedName>
    <definedName name="cc_ModifiedDate">#REF!</definedName>
    <definedName name="cc_NetCashDebtBSYE">#REF!</definedName>
    <definedName name="cc_NetCashDebtYE">#REF!</definedName>
    <definedName name="cc_NetCashFlow">#REF!</definedName>
    <definedName name="cc_NetDebt">#REF!</definedName>
    <definedName name="cc_NetDPS">#REF!</definedName>
    <definedName name="cc_NetInterest">#REF!</definedName>
    <definedName name="cc_NetProfit">#REF!</definedName>
    <definedName name="cc_NetProfit1H">#REF!</definedName>
    <definedName name="cc_NetProfit2H">#REF!</definedName>
    <definedName name="cc_non_op_inc">#REF!</definedName>
    <definedName name="cc_NonCashMovement">#REF!</definedName>
    <definedName name="cc_NOPAT">#REF!</definedName>
    <definedName name="cc_OtherAdj">#REF!</definedName>
    <definedName name="cc_OtherCreditors">#REF!</definedName>
    <definedName name="cc_OtherCurAssets">#REF!</definedName>
    <definedName name="cc_OtherCurLiabilities">#REF!</definedName>
    <definedName name="cc_OtherDebtors">#REF!</definedName>
    <definedName name="cc_OtherLTAssets">#REF!</definedName>
    <definedName name="cc_OtherLTLiabilities">#REF!</definedName>
    <definedName name="cc_Others">#REF!</definedName>
    <definedName name="cc_Overdraft">#REF!</definedName>
    <definedName name="cc_PostedDate">#REF!</definedName>
    <definedName name="cc_PrefDiv">#REF!</definedName>
    <definedName name="cc_PrefShares">#REF!</definedName>
    <definedName name="cc_PrevailingTaxRate">#REF!</definedName>
    <definedName name="cc_PTProfit">#REF!</definedName>
    <definedName name="cc_RDcosts">#REF!</definedName>
    <definedName name="cc_RDexp">#REF!</definedName>
    <definedName name="cc_RecommendDate">#REF!</definedName>
    <definedName name="cc_ReportCurrency">"INDR"</definedName>
    <definedName name="cc_ReportCurrencyUnit">"Rs"</definedName>
    <definedName name="cc_ReportCurrencyUnitFactor">1</definedName>
    <definedName name="cc_Reserves">#REF!</definedName>
    <definedName name="cc_RetainEarn">#REF!</definedName>
    <definedName name="cc_RetainedFreeCashFlow">#REF!</definedName>
    <definedName name="cc_RevalueReserve">#REF!</definedName>
    <definedName name="cc_RevNAV">#REF!</definedName>
    <definedName name="cc_RNBVPS">#REF!</definedName>
    <definedName name="cc_ROIC">#REF!</definedName>
    <definedName name="cc_ShareCap">#REF!</definedName>
    <definedName name="cc_SharePremium">#REF!</definedName>
    <definedName name="cc_SharesAtYE">#REF!</definedName>
    <definedName name="cc_SHFunds">#REF!</definedName>
    <definedName name="cc_STDebt">#REF!</definedName>
    <definedName name="cc_STDebtRepay">#REF!</definedName>
    <definedName name="cc_STMktSecurities">#REF!</definedName>
    <definedName name="cc_Stock">#REF!</definedName>
    <definedName name="cc_TargetPrice">#REF!</definedName>
    <definedName name="cc_Tax">#REF!</definedName>
    <definedName name="cc_TaxPaid">#REF!</definedName>
    <definedName name="cc_TaxPayable">#REF!</definedName>
    <definedName name="cc_tlAllincost">#REF!</definedName>
    <definedName name="cc_tlARPU">#REF!</definedName>
    <definedName name="cc_tlARPUCellular">#REF!</definedName>
    <definedName name="cc_tlARPUFixed">#REF!</definedName>
    <definedName name="cc_tlBasicfee_bus">#REF!</definedName>
    <definedName name="cc_tlBasicfee_res">#REF!</definedName>
    <definedName name="cc_tlCablefee">#REF!</definedName>
    <definedName name="cc_tlCellfee">#REF!</definedName>
    <definedName name="cc_tlCellMktShare">#REF!</definedName>
    <definedName name="cc_tlCellrate_MOU">#REF!</definedName>
    <definedName name="cc_tlCellsubscribers">#REF!</definedName>
    <definedName name="cc_tlDigital">#REF!</definedName>
    <definedName name="cc_tlDLD_MOU">#REF!</definedName>
    <definedName name="cc_tlFixedMktShare">#REF!</definedName>
    <definedName name="cc_tlIDD_MOU">#REF!</definedName>
    <definedName name="cc_tlInstalBus">#REF!</definedName>
    <definedName name="cc_tlInstalRes">#REF!</definedName>
    <definedName name="cc_tlInternetsubscribers">#REF!</definedName>
    <definedName name="cc_tlLinesconnect">#REF!</definedName>
    <definedName name="cc_tlLinesinstall">#REF!</definedName>
    <definedName name="cc_tlLocal_MOU">#REF!</definedName>
    <definedName name="cc_tlMOU">#REF!</definedName>
    <definedName name="cc_tlRevCellular">#REF!</definedName>
    <definedName name="cc_tlRevFixed">#REF!</definedName>
    <definedName name="cc_tlRevMisc">#REF!</definedName>
    <definedName name="cc_tlSettle">#REF!</definedName>
    <definedName name="cc_TO">#REF!</definedName>
    <definedName name="cc_ToReserve">#REF!</definedName>
    <definedName name="cc_TotalAssets">#REF!</definedName>
    <definedName name="cc_TotalCurAssets">#REF!</definedName>
    <definedName name="cc_TotalCurLiabilities">#REF!</definedName>
    <definedName name="cc_TotalDebtRepay">#REF!</definedName>
    <definedName name="cc_TotalDivPL">#REF!</definedName>
    <definedName name="cc_TotalLiabSHFundsMI">#REF!</definedName>
    <definedName name="cc_TotalLTAssets">#REF!</definedName>
    <definedName name="cc_TotalLTLiabilities">#REF!</definedName>
    <definedName name="cc_TotalNotionalInterestSavings">#REF!</definedName>
    <definedName name="cc_TotalOutstandingShares">#REF!</definedName>
    <definedName name="cc_TradeCreditors">#REF!</definedName>
    <definedName name="cc_TradeDebtors">#REF!</definedName>
    <definedName name="cc_utAttCap">#REF!</definedName>
    <definedName name="cc_utFuelcost">#REF!</definedName>
    <definedName name="cc_utInstalCap">#REF!</definedName>
    <definedName name="cc_utKWh">#REF!</definedName>
    <definedName name="cc_utNewCap">#REF!</definedName>
    <definedName name="cc_utPowerpurchased">#REF!</definedName>
    <definedName name="cc_utTariff">#REF!</definedName>
    <definedName name="cc_WACC">#REF!</definedName>
    <definedName name="cc_WACCDebt">#REF!</definedName>
    <definedName name="cc_WACCEquity">#REF!</definedName>
    <definedName name="cc_WACCPrefShares">#REF!</definedName>
    <definedName name="cc_WeightEnlgdShCap">#REF!</definedName>
    <definedName name="cc_WorkingCapital">#REF!</definedName>
    <definedName name="CC_Yr1">#REF!</definedName>
    <definedName name="CC_Yr10">#REF!</definedName>
    <definedName name="CC_Yr11">#REF!</definedName>
    <definedName name="CC_Yr12">#REF!</definedName>
    <definedName name="CC_Yr13">#REF!</definedName>
    <definedName name="CC_Yr14">#REF!</definedName>
    <definedName name="CC_Yr15">#REF!</definedName>
    <definedName name="CC_Yr16">#REF!</definedName>
    <definedName name="CC_Yr17">#REF!</definedName>
    <definedName name="CC_Yr18">#REF!</definedName>
    <definedName name="CC_Yr2">#REF!</definedName>
    <definedName name="CC_Yr3">#REF!</definedName>
    <definedName name="CC_Yr4">#REF!</definedName>
    <definedName name="CC_Yr5">#REF!</definedName>
    <definedName name="CC_Yr6">#REF!</definedName>
    <definedName name="CC_Yr7">#REF!</definedName>
    <definedName name="CC_Yr8">#REF!</definedName>
    <definedName name="CC_Yr9">#REF!</definedName>
    <definedName name="ccc" localSheetId="5" hidden="1">{#N/A,#N/A,FALSE,"Profit &amp; Loss statement"}</definedName>
    <definedName name="ccc" localSheetId="0" hidden="1">{#N/A,#N/A,FALSE,"Profit &amp; Loss statement"}</definedName>
    <definedName name="ccc" localSheetId="3" hidden="1">{#N/A,#N/A,FALSE,"Profit &amp; Loss statement"}</definedName>
    <definedName name="ccc" hidden="1">{#N/A,#N/A,FALSE,"Profit &amp; Loss statement"}</definedName>
    <definedName name="cce">#REF!</definedName>
    <definedName name="CCF">#REF!</definedName>
    <definedName name="ccn">#REF!</definedName>
    <definedName name="CCT">#REF!</definedName>
    <definedName name="cd">#REF!</definedName>
    <definedName name="cd_1">#REF!</definedName>
    <definedName name="cd_13">#N/A</definedName>
    <definedName name="cd_14">#N/A</definedName>
    <definedName name="cd_2">#N/A</definedName>
    <definedName name="cd_3">#N/A</definedName>
    <definedName name="cd_4">#N/A</definedName>
    <definedName name="cd_5">#REF!</definedName>
    <definedName name="cd_6">#REF!</definedName>
    <definedName name="cd_7">#REF!</definedName>
    <definedName name="cd_9">#REF!</definedName>
    <definedName name="cd_9_6">NA()</definedName>
    <definedName name="cde">#REF!</definedName>
    <definedName name="cdi">#REF!</definedName>
    <definedName name="cdp">#REF!</definedName>
    <definedName name="ce" hidden="1">{#N/A,#N/A,FALSE,"Status of Projects";#N/A,#N/A,FALSE,"CEA-TEC";#N/A,#N/A,FALSE,"U-Constr.";#N/A,#N/A,FALSE,"summary";#N/A,#N/A,FALSE,"PPP-3 yrs"}</definedName>
    <definedName name="celltips_area">#REF!</definedName>
    <definedName name="cem" hidden="1">{#N/A,#N/A,FALSE,"Status of Projects";#N/A,#N/A,FALSE,"CEA-TEC";#N/A,#N/A,FALSE,"U-Constr.";#N/A,#N/A,FALSE,"summary";#N/A,#N/A,FALSE,"PPP-3 yrs"}</definedName>
    <definedName name="CEPS" localSheetId="5">'[90]P&amp;L'!$E$87:$J$87</definedName>
    <definedName name="CEPS">'[90]P&amp;L'!$E$87:$J$87</definedName>
    <definedName name="cesc" localSheetId="0">#REF!</definedName>
    <definedName name="cesc" localSheetId="3">#REF!</definedName>
    <definedName name="cesc">#REF!</definedName>
    <definedName name="cf" localSheetId="0">[100]Forecast!#REF!</definedName>
    <definedName name="cf" localSheetId="3">[100]Forecast!#REF!</definedName>
    <definedName name="cf">[100]Forecast!#REF!</definedName>
    <definedName name="cfc" localSheetId="0">#REF!</definedName>
    <definedName name="cfc" localSheetId="3">#REF!</definedName>
    <definedName name="cfc">#REF!</definedName>
    <definedName name="CFDiff" localSheetId="0">[70]Input!$K$566:$AA$566</definedName>
    <definedName name="CFDiff" localSheetId="3">[70]Input!$K$566:$AA$566</definedName>
    <definedName name="CFDiff">[65]Input!$K$565:$AE$565</definedName>
    <definedName name="CFEBDITA" localSheetId="4">#REF!</definedName>
    <definedName name="CFEBDITA" localSheetId="0">#REF!</definedName>
    <definedName name="CFEBDITA" localSheetId="3">#REF!</definedName>
    <definedName name="CFEBDITA">#REF!</definedName>
    <definedName name="cff">[68]UploaderV4!$F$216:$AE$216</definedName>
    <definedName name="cfi">[68]UploaderV4!$F$210:$AE$210</definedName>
    <definedName name="cfo">[68]UploaderV4!$F$202:$AE$202</definedName>
    <definedName name="cfobwc">[68]UploaderV4!$F$198:$AE$198</definedName>
    <definedName name="CFormats">'[98]DDETABLE '!$AO$2:$AO$17</definedName>
    <definedName name="CFPS" localSheetId="4">#REF!</definedName>
    <definedName name="CFPS" localSheetId="0">#REF!</definedName>
    <definedName name="CFPS" localSheetId="3">#REF!</definedName>
    <definedName name="CFPS">#REF!</definedName>
    <definedName name="CFPS___eoy_shares">#REF!</definedName>
    <definedName name="CFPS_analysis_on_normalised_profits">#REF!</definedName>
    <definedName name="CFR">'[4]teo model'!#REF!</definedName>
    <definedName name="CFSC">#REF!</definedName>
    <definedName name="cfx">#REF!</definedName>
    <definedName name="CG" localSheetId="5" hidden="1">'[101]080 (2)'!$D$46</definedName>
    <definedName name="CG" hidden="1">'[101]080 (2)'!$D$46</definedName>
    <definedName name="CGTScale" localSheetId="0">#REF!</definedName>
    <definedName name="CGTScale" localSheetId="3">#REF!</definedName>
    <definedName name="CGTScale">#REF!</definedName>
    <definedName name="chambalfert" localSheetId="0">#REF!</definedName>
    <definedName name="chambalfert">#REF!</definedName>
    <definedName name="change_2" localSheetId="5" hidden="1">[102]A!#REF!</definedName>
    <definedName name="change_2" localSheetId="0" hidden="1">[103]A!#REF!</definedName>
    <definedName name="change_2" hidden="1">[103]A!#REF!</definedName>
    <definedName name="change_3" localSheetId="5" hidden="1">[102]A!#REF!</definedName>
    <definedName name="change_3" localSheetId="0" hidden="1">[103]A!#REF!</definedName>
    <definedName name="change_3" hidden="1">[103]A!#REF!</definedName>
    <definedName name="change_Actual_bgt_Sales_Qty_old">'[104] 02 03 Bgt Cost old '!$U$17:$U$86</definedName>
    <definedName name="change_it" localSheetId="5" hidden="1">[102]A!#REF!</definedName>
    <definedName name="change_it" localSheetId="0" hidden="1">[103]A!#REF!</definedName>
    <definedName name="change_it" hidden="1">[103]A!#REF!</definedName>
    <definedName name="change4" localSheetId="5" hidden="1">[102]A!#REF!</definedName>
    <definedName name="change4" localSheetId="0" hidden="1">[103]A!#REF!</definedName>
    <definedName name="change4" hidden="1">[103]A!#REF!</definedName>
    <definedName name="ChangesInWorkingCapital">'[71]Financials '!$J$79:$R$79</definedName>
    <definedName name="ChangeType" localSheetId="4">#REF!</definedName>
    <definedName name="ChangeType" localSheetId="2">#REF!</definedName>
    <definedName name="ChangeType" localSheetId="0">#REF!</definedName>
    <definedName name="ChangeType" localSheetId="3">#REF!</definedName>
    <definedName name="ChangeType">#REF!</definedName>
    <definedName name="Charges" localSheetId="5"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Charges" localSheetId="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Charges" localSheetId="3"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Charg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chart1">#REF!</definedName>
    <definedName name="CHEM">#REF!</definedName>
    <definedName name="CHENNAI">#REF!</definedName>
    <definedName name="chg_in_associates">#REF!</definedName>
    <definedName name="chg_in_current_liabilities">#REF!</definedName>
    <definedName name="chg_in_debt">#REF!</definedName>
    <definedName name="chg_in_debtors">#REF!</definedName>
    <definedName name="chg_in_inventory">#REF!</definedName>
    <definedName name="chg_in_investment">#REF!</definedName>
    <definedName name="chg_in_investments">#REF!</definedName>
    <definedName name="chg_in_loans_advances">#REF!</definedName>
    <definedName name="chg_in_marketable_securities">#REF!</definedName>
    <definedName name="chg_in_minorities">#REF!</definedName>
    <definedName name="chg_in_other_current_assets">#REF!</definedName>
    <definedName name="chg_in_other_non_current_assets">#REF!</definedName>
    <definedName name="chg_in_provisions">#REF!</definedName>
    <definedName name="CHGIC_SEMI_EX_END" localSheetId="2">[105]DCF!$P$78</definedName>
    <definedName name="CHGIC_SEMI_EX_END" localSheetId="0">[105]DCF!$P$78</definedName>
    <definedName name="CHGIC_SEMI_EX_END" localSheetId="3">[105]DCF!$P$78</definedName>
    <definedName name="CHGIC_SEMI_EX_END">[106]DCF!$P$78</definedName>
    <definedName name="China_map">#REF!</definedName>
    <definedName name="CHINAMilestone" localSheetId="0">#REF!</definedName>
    <definedName name="CHINAMilestone" localSheetId="3">#REF!</definedName>
    <definedName name="CHINAMilestone">#REF!</definedName>
    <definedName name="CHINARowFormulae" localSheetId="0">#REF!</definedName>
    <definedName name="CHINARowFormulae">#REF!</definedName>
    <definedName name="Choices_Wrapper">[0]!Choices_Wrapper</definedName>
    <definedName name="cii" localSheetId="0">#REF!</definedName>
    <definedName name="cii">#REF!</definedName>
    <definedName name="cipla">#REF!</definedName>
    <definedName name="CIQWBGuid" hidden="1">"ACIS_AMOS_ValDatabook_4May2015.xlsb"</definedName>
    <definedName name="CIRCOLANTEperUEOUTPUT">#REF!</definedName>
    <definedName name="CIRCOLANTEperUEOUTPUT_25">#REF!</definedName>
    <definedName name="CIRCOLANTEperUEOUTPUT_7">#REF!</definedName>
    <definedName name="civ">#REF!</definedName>
    <definedName name="CIVIL">#REF!</definedName>
    <definedName name="CL" localSheetId="0">[64]Input!$K$94:$AA$94</definedName>
    <definedName name="CL" localSheetId="3">[64]Input!$K$94:$AA$94</definedName>
    <definedName name="CL">[65]Input!$K$93:$AE$93</definedName>
    <definedName name="clause17">#REF!</definedName>
    <definedName name="clause29">#REF!</definedName>
    <definedName name="ClEqSh" localSheetId="0">[70]Capital!$K$17:$AA$17</definedName>
    <definedName name="ClEqSh" localSheetId="3">[70]Capital!$K$17:$AA$17</definedName>
    <definedName name="ClEqSh">[65]Capital!$K$17:$AE$17</definedName>
    <definedName name="CLORSULON" localSheetId="0">#REF!</definedName>
    <definedName name="CLORSULON" localSheetId="3">#REF!</definedName>
    <definedName name="CLORSULON">#REF!</definedName>
    <definedName name="CLORSULON_10" localSheetId="0">#REF!</definedName>
    <definedName name="CLORSULON_10" localSheetId="3">#REF!</definedName>
    <definedName name="CLORSULON_10">#REF!</definedName>
    <definedName name="CLORSULON_25" localSheetId="0">#REF!</definedName>
    <definedName name="CLORSULON_25" localSheetId="3">#REF!</definedName>
    <definedName name="CLORSULON_25">#REF!</definedName>
    <definedName name="CLORSULON_3">#REF!</definedName>
    <definedName name="CLORSULON_7">#REF!</definedName>
    <definedName name="CLORSULON_9">#REF!</definedName>
    <definedName name="closingstock">#N/A</definedName>
    <definedName name="cmb_TDS2.StateCode">#REF!</definedName>
    <definedName name="cmdOK2_click" localSheetId="3">[107]!cmdOK2_click</definedName>
    <definedName name="cmdOK2_click">[108]!cmdOK2_click</definedName>
    <definedName name="CMP" localSheetId="0">[64]Profile!$H$14</definedName>
    <definedName name="CMP" localSheetId="3">[64]Profile!$H$14</definedName>
    <definedName name="CMP">[65]Profile!$H$14</definedName>
    <definedName name="cn">"$#REF!.$W$8:$AM$102"</definedName>
    <definedName name="cn_1">"$#REF!.$W$8:$AM$102"</definedName>
    <definedName name="cn_14">"$#REF!.$W$8:$AM$102"</definedName>
    <definedName name="cn_15">"$#REF!.$W$8:$AM$102"</definedName>
    <definedName name="cn_2">"$#REF!.$U$8:$AK$102"</definedName>
    <definedName name="cn_8">#REF!</definedName>
    <definedName name="cni">#REF!</definedName>
    <definedName name="cnvjdjd">#REF!</definedName>
    <definedName name="coc">#REF!</definedName>
    <definedName name="cochinassest" localSheetId="5" hidden="1">{#N/A,#N/A,FALSE,"Aging Summary";#N/A,#N/A,FALSE,"Ratio Analysis";#N/A,#N/A,FALSE,"Test 120 Day Accts";#N/A,#N/A,FALSE,"Tickmarks"}</definedName>
    <definedName name="cochinassest" localSheetId="0" hidden="1">{#N/A,#N/A,FALSE,"Aging Summary";#N/A,#N/A,FALSE,"Ratio Analysis";#N/A,#N/A,FALSE,"Test 120 Day Accts";#N/A,#N/A,FALSE,"Tickmarks"}</definedName>
    <definedName name="cochinassest" localSheetId="3" hidden="1">{#N/A,#N/A,FALSE,"Aging Summary";#N/A,#N/A,FALSE,"Ratio Analysis";#N/A,#N/A,FALSE,"Test 120 Day Accts";#N/A,#N/A,FALSE,"Tickmarks"}</definedName>
    <definedName name="cochinassest" hidden="1">{#N/A,#N/A,FALSE,"Aging Summary";#N/A,#N/A,FALSE,"Ratio Analysis";#N/A,#N/A,FALSE,"Test 120 Day Accts";#N/A,#N/A,FALSE,"Tickmarks"}</definedName>
    <definedName name="codeDestination">'[98]DDETABLE '!$K$9</definedName>
    <definedName name="CODELK_Path">'[98]DDETABLE '!$AD$4</definedName>
    <definedName name="COGS">'[71]Operating Statistics'!$J$121:$R$121</definedName>
    <definedName name="coi" localSheetId="0">#REF!</definedName>
    <definedName name="coi" localSheetId="3">#REF!</definedName>
    <definedName name="coi">#REF!</definedName>
    <definedName name="Collections_Ravi" localSheetId="0">[109]Debtors!#REF!</definedName>
    <definedName name="Collections_Ravi" localSheetId="3">[109]Debtors!#REF!</definedName>
    <definedName name="Collections_Ravi">[109]Debtors!#REF!</definedName>
    <definedName name="com">"$#REF!.$CC$2:$CI$106"</definedName>
    <definedName name="com_1">"$#REF!.$CC$2:$CI$106"</definedName>
    <definedName name="com_14">"$#REF!.$CC$2:$CI$106"</definedName>
    <definedName name="com_2">"$#REF!.$CA$2:$CG$106"</definedName>
    <definedName name="com_8">#REF!</definedName>
    <definedName name="ComBarTitle" hidden="1">"Risk Analysis [loa-category-risk_analysis_v3.7_de.xls]"</definedName>
    <definedName name="COMGENLIAB">'[110]14'!#REF!</definedName>
    <definedName name="COMM_L_MONTHS" localSheetId="0">#REF!</definedName>
    <definedName name="COMM_L_MONTHS" localSheetId="3">#REF!</definedName>
    <definedName name="COMM_L_MONTHS">#REF!</definedName>
    <definedName name="comments" localSheetId="4">#REF!</definedName>
    <definedName name="comments" localSheetId="2">#REF!</definedName>
    <definedName name="comments" localSheetId="0">#REF!</definedName>
    <definedName name="comments" localSheetId="3">#REF!</definedName>
    <definedName name="comments">#REF!</definedName>
    <definedName name="commercial" localSheetId="5" hidden="1">[89]cf!#REF!</definedName>
    <definedName name="commercial" localSheetId="0" hidden="1">[89]cf!#REF!</definedName>
    <definedName name="commercial" localSheetId="3" hidden="1">[89]cf!#REF!</definedName>
    <definedName name="commercial" hidden="1">[89]cf!#REF!</definedName>
    <definedName name="CommonDividendPaidOut">'[71]Financials '!$J$77:$R$77</definedName>
    <definedName name="CommonStock">'[71]Financials '!$J$117:$R$117</definedName>
    <definedName name="COMN" localSheetId="0">#REF!</definedName>
    <definedName name="COMN" localSheetId="3">#REF!</definedName>
    <definedName name="COMN">#REF!</definedName>
    <definedName name="COMP" localSheetId="0">#REF!</definedName>
    <definedName name="COMP">#REF!</definedName>
    <definedName name="Company">[71]Introduction!$E$11</definedName>
    <definedName name="Company_Name">[10]Schedule_6_Template!$E$358:$E$1356</definedName>
    <definedName name="Company_reported_exceptionals">[111]Figures!#REF!</definedName>
    <definedName name="company_summary" localSheetId="4">#REF!</definedName>
    <definedName name="company_summary" localSheetId="2">#REF!</definedName>
    <definedName name="company_summary" localSheetId="0">#REF!</definedName>
    <definedName name="company_summary" localSheetId="3">#REF!</definedName>
    <definedName name="company_summary">#REF!</definedName>
    <definedName name="CompanyCard">#REF!</definedName>
    <definedName name="CompanyCodeName" localSheetId="4">#REF!</definedName>
    <definedName name="CompanyCodeName" localSheetId="0">#REF!</definedName>
    <definedName name="CompanyCodeName" localSheetId="3">#REF!</definedName>
    <definedName name="CompanyCodeName">#REF!</definedName>
    <definedName name="CompanyExchangeCode" localSheetId="4">#REF!</definedName>
    <definedName name="CompanyExchangeCode" localSheetId="0">#REF!</definedName>
    <definedName name="CompanyExchangeCode" localSheetId="3">#REF!</definedName>
    <definedName name="CompanyExchangeCode">#REF!</definedName>
    <definedName name="COMPANYNAMES">#REF!</definedName>
    <definedName name="Comparative">'[1]K-format'!$A$1:$AM$33</definedName>
    <definedName name="CoName" localSheetId="0" hidden="1">[64]Profile!$D$4</definedName>
    <definedName name="CoName" localSheetId="3" hidden="1">[64]Profile!$D$4</definedName>
    <definedName name="CoName" hidden="1">[65]Profile!$D$4</definedName>
    <definedName name="CondensateRtrn" localSheetId="5">#REF!</definedName>
    <definedName name="CondensateRtrn" localSheetId="0">#REF!</definedName>
    <definedName name="CondensateRtrn" localSheetId="3">#REF!</definedName>
    <definedName name="CondensateRtrn">#REF!</definedName>
    <definedName name="ConsAdjProf" localSheetId="4">#REF!</definedName>
    <definedName name="ConsAdjProf" localSheetId="2">[78]Download_Qrtly!$42:$42</definedName>
    <definedName name="ConsAdjProf" localSheetId="5">#REF!</definedName>
    <definedName name="ConsAdjProf" localSheetId="0">[78]Download_Qrtly!$42:$42</definedName>
    <definedName name="ConsAdjProf" localSheetId="3">[78]Download_Qrtly!$42:$42</definedName>
    <definedName name="ConsAdjProf">#REF!</definedName>
    <definedName name="_xlnm.Consolidate_Area">#N/A</definedName>
    <definedName name="CONT" localSheetId="5">#REF!</definedName>
    <definedName name="CONT" localSheetId="0">#REF!</definedName>
    <definedName name="CONT" localSheetId="3">#REF!</definedName>
    <definedName name="CONT">#REF!</definedName>
    <definedName name="Contents" localSheetId="0">#REF!</definedName>
    <definedName name="Contents">#REF!</definedName>
    <definedName name="contincapex">[68]UploaderV4!$F$177:$AE$177</definedName>
    <definedName name="contingrnt">[68]UploaderV4!$F$174:$AE$174</definedName>
    <definedName name="continoth">[68]UploaderV4!$F$175:$AE$175</definedName>
    <definedName name="continpur">[68]UploaderV4!$F$176:$AE$176</definedName>
    <definedName name="continrcbl">[68]UploaderV4!$F$173:$AE$173</definedName>
    <definedName name="continrw">[68]UploaderV4!$F$171:$AE$171</definedName>
    <definedName name="contintax">[68]UploaderV4!$F$172:$AE$172</definedName>
    <definedName name="CONTRACTOR" localSheetId="0">#REF!</definedName>
    <definedName name="CONTRACTOR">#REF!</definedName>
    <definedName name="ContrbUnit" localSheetId="0">[70]Formats!$K$132:$AA$132</definedName>
    <definedName name="ContrbUnit" localSheetId="3">[70]Formats!$K$132:$AA$132</definedName>
    <definedName name="ContrbUnit">[65]Formats!$K$134:$AE$134</definedName>
    <definedName name="ContrbVal" localSheetId="0">[70]Formats!$K$131:$AA$131</definedName>
    <definedName name="ContrbVal" localSheetId="3">[70]Formats!$K$131:$AA$131</definedName>
    <definedName name="ContrbVal">[65]Formats!$K$133:$AE$133</definedName>
    <definedName name="Conv" localSheetId="5">#REF!</definedName>
    <definedName name="Conv" localSheetId="0">#REF!</definedName>
    <definedName name="Conv" localSheetId="3">#REF!</definedName>
    <definedName name="Conv">#REF!</definedName>
    <definedName name="Convertiblelongtermdebt">'[71]Financials '!$J$148:$R$148</definedName>
    <definedName name="ConvertiblesOthers" localSheetId="4">#REF!</definedName>
    <definedName name="ConvertiblesOthers" localSheetId="0">#REF!</definedName>
    <definedName name="ConvertiblesOthers" localSheetId="3">#REF!</definedName>
    <definedName name="ConvertiblesOthers">#REF!</definedName>
    <definedName name="ConvertNote" localSheetId="4">#REF!</definedName>
    <definedName name="ConvertNote" localSheetId="0">#REF!</definedName>
    <definedName name="ConvertNote" localSheetId="3">#REF!</definedName>
    <definedName name="ConvertNote">#REF!</definedName>
    <definedName name="ConvertPrefShares" localSheetId="4">#REF!</definedName>
    <definedName name="ConvertPrefShares" localSheetId="0">#REF!</definedName>
    <definedName name="ConvertPrefShares" localSheetId="3">#REF!</definedName>
    <definedName name="ConvertPrefShares">#REF!</definedName>
    <definedName name="cop">#REF!</definedName>
    <definedName name="Copy" localSheetId="5" hidden="1">{"'W.W. Summary'!$A$1:$K$37"}</definedName>
    <definedName name="Copy" localSheetId="0" hidden="1">{"'W.W. Summary'!$A$1:$K$37"}</definedName>
    <definedName name="Copy" localSheetId="3" hidden="1">{"'W.W. Summary'!$A$1:$K$37"}</definedName>
    <definedName name="Copy" hidden="1">{"'W.W. Summary'!$A$1:$K$37"}</definedName>
    <definedName name="cost_of_debt">[67]Template!$D$258:$T$258</definedName>
    <definedName name="cost_of_equity">[67]Template!$D$262:$T$262</definedName>
    <definedName name="Cost_Of_Goods_Sold" localSheetId="4">#REF!</definedName>
    <definedName name="Cost_Of_Goods_Sold" localSheetId="2">#REF!</definedName>
    <definedName name="Cost_Of_Goods_Sold" localSheetId="0">#REF!</definedName>
    <definedName name="Cost_Of_Goods_Sold" localSheetId="3">#REF!</definedName>
    <definedName name="Cost_Of_Goods_Sold">#REF!</definedName>
    <definedName name="COST_OF_SALES">[5]BRIT!$IQ$8158</definedName>
    <definedName name="costdebt">[68]UploaderV4!$F$304:$AE$304</definedName>
    <definedName name="costequity">[68]UploaderV4!$F$308:$AE$308</definedName>
    <definedName name="CostOfGoodsSold" localSheetId="4">#REF!</definedName>
    <definedName name="CostOfGoodsSold" localSheetId="0">#REF!</definedName>
    <definedName name="CostOfGoodsSold" localSheetId="3">#REF!</definedName>
    <definedName name="CostOfGoodsSold">#REF!</definedName>
    <definedName name="cot" localSheetId="3">#REF!</definedName>
    <definedName name="cot">#REF!</definedName>
    <definedName name="Country">[71]Introduction!$E$13</definedName>
    <definedName name="Cov_00_PS">#REF!</definedName>
    <definedName name="Cov_00_Rev">#REF!</definedName>
    <definedName name="Cov_97_PS">#REF!</definedName>
    <definedName name="Cov_97_Rev">#REF!</definedName>
    <definedName name="Cov_98_PS">#REF!</definedName>
    <definedName name="Cov_98_Rev">#REF!</definedName>
    <definedName name="Cov_99_PS">#REF!</definedName>
    <definedName name="Cov_99_Rev">#REF!</definedName>
    <definedName name="Cov_EPS_00">#REF!</definedName>
    <definedName name="Cov_EPS_98">#REF!</definedName>
    <definedName name="Cov_EPS_99">#REF!</definedName>
    <definedName name="Cov_Mkt_Cap">#REF!</definedName>
    <definedName name="Cov_Off_High">#REF!</definedName>
    <definedName name="Cov_Perf_97">#REF!</definedName>
    <definedName name="Cov_Perf_98">#REF!</definedName>
    <definedName name="Cov_Perf_99">#REF!</definedName>
    <definedName name="cov_perf_99b">'[112]#REF'!$Q$162</definedName>
    <definedName name="Cov_Univ_Avg">#REF!</definedName>
    <definedName name="Cov_Univ_Total">#REF!</definedName>
    <definedName name="CP" localSheetId="0">[70]Debt!$K$145:$AA$145</definedName>
    <definedName name="CP" localSheetId="3">[70]Debt!$K$145:$AA$145</definedName>
    <definedName name="CP">[65]Debt!$K$145:$AE$145</definedName>
    <definedName name="cpct1">'[113]CP-CT1'!$A$1:$R$28</definedName>
    <definedName name="cpct2">'[113]CP-CT2'!$A$1:$R$33</definedName>
    <definedName name="CPL">#REF!</definedName>
    <definedName name="cpp">[68]UploaderV4!$F$29:$AE$29</definedName>
    <definedName name="CR">'[1]#REF'!$E$23</definedName>
    <definedName name="crct1" localSheetId="0">#REF!</definedName>
    <definedName name="crct1" localSheetId="3">#REF!</definedName>
    <definedName name="crct1">#REF!</definedName>
    <definedName name="crct2" localSheetId="0">#REF!</definedName>
    <definedName name="crct2" localSheetId="3">#REF!</definedName>
    <definedName name="crct2">#REF!</definedName>
    <definedName name="creditors">[67]Template!$D$129:$T$129</definedName>
    <definedName name="Credits" localSheetId="5">#REF!</definedName>
    <definedName name="Credits" localSheetId="0">#REF!</definedName>
    <definedName name="Credits" localSheetId="3">#REF!</definedName>
    <definedName name="Credits">#REF!</definedName>
    <definedName name="CRO">'[1]#REF'!$E$25</definedName>
    <definedName name="CS">#REF!</definedName>
    <definedName name="CSBS">#REF!</definedName>
    <definedName name="CSCF" localSheetId="0">#REF!</definedName>
    <definedName name="CSCF">#REF!</definedName>
    <definedName name="csi" localSheetId="0">#REF!</definedName>
    <definedName name="csi">#REF!</definedName>
    <definedName name="CSPL">#REF!</definedName>
    <definedName name="cta">#REF!</definedName>
    <definedName name="CTGMW">#REF!</definedName>
    <definedName name="CTopics">'[98]DDETABLE '!$AM$2:$AM$4</definedName>
    <definedName name="cu">#REF!</definedName>
    <definedName name="cu102.ShareScalingFactor" hidden="1">1000000</definedName>
    <definedName name="cu103.EmployeeScalingFactor" hidden="1">1000</definedName>
    <definedName name="cu107.DPSSymbol" hidden="1">"CHF"</definedName>
    <definedName name="cu107.EPSSymbol" hidden="1">"CHF"</definedName>
    <definedName name="cu71.ScalingFactor" hidden="1">1000000</definedName>
    <definedName name="curlabour2">#REF!</definedName>
    <definedName name="curlabour2_1">#REF!</definedName>
    <definedName name="curlabour2_1_2">NA()</definedName>
    <definedName name="curlabour2_1_3">NA()</definedName>
    <definedName name="curlabour2_1_4">NA()</definedName>
    <definedName name="curlabour2_1_6">NA()</definedName>
    <definedName name="curlabour2_10">#N/A</definedName>
    <definedName name="curlabour2_11">NA()</definedName>
    <definedName name="curlabour2_13">#N/A</definedName>
    <definedName name="curlabour2_14">#N/A</definedName>
    <definedName name="curlabour2_15">NA()</definedName>
    <definedName name="curlabour2_2">#REF!</definedName>
    <definedName name="curlabour2_3">#N/A</definedName>
    <definedName name="curlabour2_3_1">NA()</definedName>
    <definedName name="curlabour2_4">#REF!</definedName>
    <definedName name="curlabour2_4_1">NA()</definedName>
    <definedName name="curlabour2_4_2">NA()</definedName>
    <definedName name="curlabour2_4_3">NA()</definedName>
    <definedName name="curlabour2_4_4">NA()</definedName>
    <definedName name="curlabour2_5">#REF!</definedName>
    <definedName name="curlabour2_5_2">NA()</definedName>
    <definedName name="curlabour2_5_3">NA()</definedName>
    <definedName name="curlabour2_5_4">NA()</definedName>
    <definedName name="curlabour2_5_6">NA()</definedName>
    <definedName name="curlabour2_6">#REF!</definedName>
    <definedName name="curlabour2_6_1">NA()</definedName>
    <definedName name="curlabour2_6_2">NA()</definedName>
    <definedName name="curlabour2_6_3">NA()</definedName>
    <definedName name="curlabour2_6_4">NA()</definedName>
    <definedName name="curlabour2_6_6">NA()</definedName>
    <definedName name="curlabour2_7">#REF!</definedName>
    <definedName name="curlabour2_8">#REF!</definedName>
    <definedName name="curlabour2_8_2">NA()</definedName>
    <definedName name="curlabour2_8_3">NA()</definedName>
    <definedName name="curlabour2_8_4">NA()</definedName>
    <definedName name="curlabour2_8_6">NA()</definedName>
    <definedName name="curlabour2_9">#REF!</definedName>
    <definedName name="CurrAss" localSheetId="4">#REF!</definedName>
    <definedName name="CurrAss" localSheetId="0">#REF!</definedName>
    <definedName name="CurrAss" localSheetId="3">#REF!</definedName>
    <definedName name="CurrAss">#REF!</definedName>
    <definedName name="CurrAssOther" localSheetId="4">#REF!</definedName>
    <definedName name="CurrAssOther" localSheetId="0">#REF!</definedName>
    <definedName name="CurrAssOther" localSheetId="3">#REF!</definedName>
    <definedName name="CurrAssOther">#REF!</definedName>
    <definedName name="CurrDebt" localSheetId="4">#REF!</definedName>
    <definedName name="CurrDebt" localSheetId="0">#REF!</definedName>
    <definedName name="CurrDebt" localSheetId="3">#REF!</definedName>
    <definedName name="CurrDebt">#REF!</definedName>
    <definedName name="CURRENCIES">#REF!</definedName>
    <definedName name="Currency">[96]Introduction!$E$14</definedName>
    <definedName name="current_assets">[67]Template!$D$97:$T$97</definedName>
    <definedName name="Current_assets6">[10]Schedule_6_Template!$132:$132</definedName>
    <definedName name="Current_cost_adjusted_net_income">[111]Figures!#REF!</definedName>
    <definedName name="current_liabilities">[67]Template!$D$128:$T$128</definedName>
    <definedName name="Current_liabilities6">[10]Schedule_6_Template!$100:$100</definedName>
    <definedName name="current_tax">#REF!</definedName>
    <definedName name="CurrentLiab">'[96]Financials '!$J$112:$R$112</definedName>
    <definedName name="CurrentPortion">'[96]Financials '!$J$149:$R$149</definedName>
    <definedName name="CurrInvestments" localSheetId="4">#REF!</definedName>
    <definedName name="CurrInvestments" localSheetId="0">#REF!</definedName>
    <definedName name="CurrInvestments" localSheetId="3">#REF!</definedName>
    <definedName name="CurrInvestments">#REF!</definedName>
    <definedName name="CurrLiab" localSheetId="4">#REF!</definedName>
    <definedName name="CurrLiab" localSheetId="0">#REF!</definedName>
    <definedName name="CurrLiab" localSheetId="3">#REF!</definedName>
    <definedName name="CurrLiab">#REF!</definedName>
    <definedName name="CurrProvisions" localSheetId="4">#REF!</definedName>
    <definedName name="CurrProvisions" localSheetId="0">#REF!</definedName>
    <definedName name="CurrProvisions" localSheetId="3">#REF!</definedName>
    <definedName name="CurrProvisions">#REF!</definedName>
    <definedName name="CurrTradeCredit" localSheetId="4">#REF!</definedName>
    <definedName name="CurrTradeCredit" localSheetId="0">#REF!</definedName>
    <definedName name="CurrTradeCredit" localSheetId="3">#REF!</definedName>
    <definedName name="CurrTradeCredit">#REF!</definedName>
    <definedName name="curtax">[68]UploaderV4!$F$53:$AE$53</definedName>
    <definedName name="Customer_deposits_growth_fore">#REF!</definedName>
    <definedName name="cva">[58]!cva</definedName>
    <definedName name="cvdnj" localSheetId="5">#REF!</definedName>
    <definedName name="cvdnj" localSheetId="0">#REF!</definedName>
    <definedName name="cvdnj" localSheetId="3">#REF!</definedName>
    <definedName name="cvdnj">#REF!</definedName>
    <definedName name="CWIP" localSheetId="0">[64]CapEx!$K$112:$AA$112</definedName>
    <definedName name="CWIP" localSheetId="3">[64]CapEx!$K$112:$AA$112</definedName>
    <definedName name="CWIP">[65]CapEx!$K$106:$AE$106</definedName>
    <definedName name="CWIPChg" localSheetId="0">[64]CapEx!$K$118:$AA$118</definedName>
    <definedName name="CWIPChg" localSheetId="3">[64]CapEx!$K$118:$AA$118</definedName>
    <definedName name="CWIPChg">[65]CapEx!$K$112:$AE$112</definedName>
    <definedName name="cwipint">[68]UploaderV4!$F$146:$AE$146</definedName>
    <definedName name="cwipt">[68]UploaderV4!$F$145:$AE$145</definedName>
    <definedName name="cwo" localSheetId="0">#REF!</definedName>
    <definedName name="cwo" localSheetId="3">#REF!</definedName>
    <definedName name="cwo">#REF!</definedName>
    <definedName name="cwt" localSheetId="0">#REF!</definedName>
    <definedName name="cwt">#REF!</definedName>
    <definedName name="cxjj" localSheetId="0">#REF!</definedName>
    <definedName name="cxjj">#REF!</definedName>
    <definedName name="d" hidden="1">#REF!</definedName>
    <definedName name="D.DCF1" localSheetId="5" hidden="1">[114]DCF!#REF!</definedName>
    <definedName name="D.DCF1" hidden="1">[114]DCF!#REF!</definedName>
    <definedName name="D.DCF2" localSheetId="5" hidden="1">[114]DCF!#REF!</definedName>
    <definedName name="D.DCF2" hidden="1">[114]DCF!#REF!</definedName>
    <definedName name="D.DCF3" localSheetId="5" hidden="1">[114]DCF!#REF!</definedName>
    <definedName name="D.DCF3" hidden="1">[114]DCF!#REF!</definedName>
    <definedName name="D.DCF4" localSheetId="5" hidden="1">[114]DCF!#REF!</definedName>
    <definedName name="D.DCF4" hidden="1">[114]DCF!#REF!</definedName>
    <definedName name="D.DCF5" localSheetId="5" hidden="1">[114]DCF!#REF!</definedName>
    <definedName name="D.DCF5" hidden="1">[114]DCF!#REF!</definedName>
    <definedName name="D.DCF6" localSheetId="5" hidden="1">[114]DCF!#REF!</definedName>
    <definedName name="D.DCF6" hidden="1">[114]DCF!#REF!</definedName>
    <definedName name="D.DCF7" localSheetId="5" hidden="1">[114]DCF!#REF!</definedName>
    <definedName name="D.DCF7" hidden="1">[114]DCF!#REF!</definedName>
    <definedName name="D.DCF8" localSheetId="5" hidden="1">[114]DCF!#REF!</definedName>
    <definedName name="D.DCF8" hidden="1">[114]DCF!#REF!</definedName>
    <definedName name="da" localSheetId="0">#REF!</definedName>
    <definedName name="da" localSheetId="3">#REF!</definedName>
    <definedName name="da">#REF!</definedName>
    <definedName name="daa" localSheetId="0">#REF!</definedName>
    <definedName name="daa">#REF!</definedName>
    <definedName name="dad" localSheetId="0">#REF!</definedName>
    <definedName name="dad">#REF!</definedName>
    <definedName name="dadasd" hidden="1">#REF!</definedName>
    <definedName name="daf">#REF!</definedName>
    <definedName name="dai">#REF!</definedName>
    <definedName name="daily">#REF!</definedName>
    <definedName name="das">#REF!</definedName>
    <definedName name="dasa">#REF!</definedName>
    <definedName name="dasad">#REF!</definedName>
    <definedName name="dasda">#REF!</definedName>
    <definedName name="dasdasd" hidden="1">#REF!</definedName>
    <definedName name="data">'[115]Operational projects &gt;&gt;&gt;&gt;&gt;'!$A$1:$B$4662</definedName>
    <definedName name="Data.Dump" hidden="1">OFFSET([116]!Data.Top.Left,1,0)</definedName>
    <definedName name="data1" localSheetId="5" hidden="1">#REF!</definedName>
    <definedName name="data1" localSheetId="0" hidden="1">#REF!</definedName>
    <definedName name="data1" localSheetId="3" hidden="1">#REF!</definedName>
    <definedName name="data1" hidden="1">#REF!</definedName>
    <definedName name="DATA10" localSheetId="0">#REF!</definedName>
    <definedName name="DATA10" localSheetId="3">#REF!</definedName>
    <definedName name="DATA10">#REF!</definedName>
    <definedName name="DATA11" localSheetId="0">#REF!</definedName>
    <definedName name="DATA11">#REF!</definedName>
    <definedName name="DATA12">#REF!</definedName>
    <definedName name="DATA13">#REF!</definedName>
    <definedName name="DATA14">#REF!</definedName>
    <definedName name="data15">#REF!</definedName>
    <definedName name="data16">#REF!</definedName>
    <definedName name="data17">#REF!</definedName>
    <definedName name="data18">#REF!</definedName>
    <definedName name="data19">#REF!</definedName>
    <definedName name="data2" hidden="1">#REF!</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 hidden="1">#REF!</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#REF!</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#REF!</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#REF!</definedName>
    <definedName name="data60">#REF!</definedName>
    <definedName name="data61">#REF!</definedName>
    <definedName name="data62">#REF!</definedName>
    <definedName name="data63">#REF!</definedName>
    <definedName name="data64">#REF!</definedName>
    <definedName name="data65">#REF!</definedName>
    <definedName name="data66">#REF!</definedName>
    <definedName name="data67" localSheetId="5">'[117]E1 Invoice'!#REF!</definedName>
    <definedName name="data67" localSheetId="0">'[117]E1 Invoice'!#REF!</definedName>
    <definedName name="data67" localSheetId="3">'[117]E1 Invoice'!#REF!</definedName>
    <definedName name="data67">'[117]E1 Invoice'!#REF!</definedName>
    <definedName name="data68" localSheetId="0">#REF!</definedName>
    <definedName name="data68" localSheetId="3">#REF!</definedName>
    <definedName name="data68">#REF!</definedName>
    <definedName name="data69" localSheetId="0">#REF!</definedName>
    <definedName name="data69">#REF!</definedName>
    <definedName name="DATA7" localSheetId="0">#REF!</definedName>
    <definedName name="DATA7">#REF!</definedName>
    <definedName name="data70">#REF!</definedName>
    <definedName name="DATA8">#REF!</definedName>
    <definedName name="DATA9">#REF!</definedName>
    <definedName name="_xlnm.Database">#REF!</definedName>
    <definedName name="Database.File" hidden="1">#REF!</definedName>
    <definedName name="Date" localSheetId="4">OFFSET(#REF!,1,0,COUNT(#REF!),1)</definedName>
    <definedName name="Date" localSheetId="2">OFFSET(#REF!,1,0,COUNT(#REF!),1)</definedName>
    <definedName name="Date" localSheetId="0">OFFSET(#REF!,1,0,COUNT(#REF!),1)</definedName>
    <definedName name="Date" localSheetId="3">OFFSET(#REF!,1,0,COUNT(#REF!),1)</definedName>
    <definedName name="Date">OFFSET(#REF!,1,0,COUNT(#REF!),1)</definedName>
    <definedName name="Date_from">#REF!</definedName>
    <definedName name="Dates">'[71]Market Info'!$D$13:$D$412</definedName>
    <definedName name="DB">"WIREUK"</definedName>
    <definedName name="DBS">#REF!</definedName>
    <definedName name="DCF_EY1">[69]DCF_VDF!$D$1:$D$65536</definedName>
    <definedName name="DCF_EY10">[69]DCF_VDF!$M$1:$M$65536</definedName>
    <definedName name="DCF_EY14">[69]DCF_VDF!$Q$1:$Q$65536</definedName>
    <definedName name="DCF_EY15">[69]DCF_VDF!$R$1:$R$65536</definedName>
    <definedName name="DCF_EY2">[69]DCF_VDF!$E$1:$E$65536</definedName>
    <definedName name="DCF_EY24">[69]DCF_VDF!$AA$1:$AA$65536</definedName>
    <definedName name="DCF_EY25">[69]DCF_VDF!$AB$1:$AB$65536</definedName>
    <definedName name="DCF_EY3">[69]DCF_VDF!$F$1:$F$65536</definedName>
    <definedName name="DCF_EY4">[69]DCF_VDF!$G$1:$G$65536</definedName>
    <definedName name="DCF_EY5">[69]DCF_VDF!$H$1:$H$65536</definedName>
    <definedName name="DCF_EY9">[69]DCF_VDF!$L$1:$L$65536</definedName>
    <definedName name="DCF_P">[69]DCF_VDF!$C$1:$C$65536</definedName>
    <definedName name="dcnt2">#REF!</definedName>
    <definedName name="dd">#REF!</definedName>
    <definedName name="dda">[68]UploaderV4!$F$41:$AE$41</definedName>
    <definedName name="ddasdaff">"$#REF!.$A$3:$O$37"</definedName>
    <definedName name="ddays">[68]UploaderV4!$F$246:$AE$246</definedName>
    <definedName name="ddf">#REF!</definedName>
    <definedName name="ddki">#REF!</definedName>
    <definedName name="de">[100]Forecast!#REF!</definedName>
    <definedName name="deb" localSheetId="5" hidden="1">{#N/A,#N/A,FALSE,"Aging Summary";#N/A,#N/A,FALSE,"Ratio Analysis";#N/A,#N/A,FALSE,"Test 120 Day Accts";#N/A,#N/A,FALSE,"Tickmarks"}</definedName>
    <definedName name="deb" localSheetId="0" hidden="1">{#N/A,#N/A,FALSE,"Aging Summary";#N/A,#N/A,FALSE,"Ratio Analysis";#N/A,#N/A,FALSE,"Test 120 Day Accts";#N/A,#N/A,FALSE,"Tickmarks"}</definedName>
    <definedName name="deb" localSheetId="3" hidden="1">{#N/A,#N/A,FALSE,"Aging Summary";#N/A,#N/A,FALSE,"Ratio Analysis";#N/A,#N/A,FALSE,"Test 120 Day Accts";#N/A,#N/A,FALSE,"Tickmarks"}</definedName>
    <definedName name="deb" hidden="1">{#N/A,#N/A,FALSE,"Aging Summary";#N/A,#N/A,FALSE,"Ratio Analysis";#N/A,#N/A,FALSE,"Test 120 Day Accts";#N/A,#N/A,FALSE,"Tickmarks"}</definedName>
    <definedName name="Debits">#REF!</definedName>
    <definedName name="debors" localSheetId="5" hidden="1">{#N/A,#N/A,FALSE,"Aging Summary";#N/A,#N/A,FALSE,"Ratio Analysis";#N/A,#N/A,FALSE,"Test 120 Day Accts";#N/A,#N/A,FALSE,"Tickmarks"}</definedName>
    <definedName name="debors" localSheetId="0" hidden="1">{#N/A,#N/A,FALSE,"Aging Summary";#N/A,#N/A,FALSE,"Ratio Analysis";#N/A,#N/A,FALSE,"Test 120 Day Accts";#N/A,#N/A,FALSE,"Tickmarks"}</definedName>
    <definedName name="debors" localSheetId="3" hidden="1">{#N/A,#N/A,FALSE,"Aging Summary";#N/A,#N/A,FALSE,"Ratio Analysis";#N/A,#N/A,FALSE,"Test 120 Day Accts";#N/A,#N/A,FALSE,"Tickmarks"}</definedName>
    <definedName name="debors" hidden="1">{#N/A,#N/A,FALSE,"Aging Summary";#N/A,#N/A,FALSE,"Ratio Analysis";#N/A,#N/A,FALSE,"Test 120 Day Accts";#N/A,#N/A,FALSE,"Tickmarks"}</definedName>
    <definedName name="Debt_growth">[69]NOPAT_VDF!$M$153:$Q$153</definedName>
    <definedName name="debteurunhg">[68]UploaderV4!$F$126:$AE$126</definedName>
    <definedName name="debtfxhg">[68]UploaderV4!$F$124:$AE$124</definedName>
    <definedName name="debtinr">[68]UploaderV4!$F$123:$AE$123</definedName>
    <definedName name="debtissue">[68]UploaderV4!$F$212:$AE$212</definedName>
    <definedName name="debtjpyunhg">[68]UploaderV4!$F$127:$AE$127</definedName>
    <definedName name="DebtMove" localSheetId="4">#REF!</definedName>
    <definedName name="DebtMove" localSheetId="0">#REF!</definedName>
    <definedName name="DebtMove" localSheetId="3">#REF!</definedName>
    <definedName name="DebtMove">#REF!</definedName>
    <definedName name="debtnet" localSheetId="5">#N/A</definedName>
    <definedName name="debtnet" localSheetId="0">Summary!cash-Summary!TotalDebt</definedName>
    <definedName name="debtnet" localSheetId="3">Valuation!cash-Valuation!TotalDebt</definedName>
    <definedName name="debtnet">#N/A</definedName>
    <definedName name="debtor">[68]UploaderV4!$F$155:$AE$155</definedName>
    <definedName name="debtor_days">#REF!</definedName>
    <definedName name="debtors">[67]Template!$D$100:$T$100</definedName>
    <definedName name="Debtors_Ravi">[109]Debtors!#REF!</definedName>
    <definedName name="debtprofile">[68]UploaderV4!$F$132:$AE$132</definedName>
    <definedName name="debtusdunhg">[68]UploaderV4!$F$125:$AE$125</definedName>
    <definedName name="DEC" localSheetId="5"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DEC" localSheetId="0"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DEC" localSheetId="3"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DEC"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DECDATA?">#REF!</definedName>
    <definedName name="decrease_increase_in_stocks">[67]Template!$D$16:$T$16</definedName>
    <definedName name="dedef" localSheetId="5">#REF!</definedName>
    <definedName name="dedef" localSheetId="0">#REF!</definedName>
    <definedName name="dedef" localSheetId="3">#REF!</definedName>
    <definedName name="dedef">#REF!</definedName>
    <definedName name="dedewa" localSheetId="0">#REF!</definedName>
    <definedName name="dedewa">#REF!</definedName>
    <definedName name="DEFDEE" localSheetId="0">#REF!</definedName>
    <definedName name="DEFDEE">#REF!</definedName>
    <definedName name="Deferred_revenue_exp_w_off">#REF!</definedName>
    <definedName name="deferred_tax">[67]Template!$D$49:$T$49</definedName>
    <definedName name="Deferred_tax_asset_growth_fore">#REF!</definedName>
    <definedName name="deferred_tax_assets">[67]Template!$D$123:$T$123</definedName>
    <definedName name="deferred_tax_liabilities">[67]Template!$D$140:$T$140</definedName>
    <definedName name="Deferred_tax_liability_growth_fore">#REF!</definedName>
    <definedName name="deferred_tax_qtr">[67]Qtrly_Template!$E$30:$AN$30</definedName>
    <definedName name="deftax">[68]UploaderV4!$F$54:$AE$54</definedName>
    <definedName name="dep" localSheetId="0">#REF!</definedName>
    <definedName name="dep" localSheetId="3">#REF!</definedName>
    <definedName name="Dep">[118]CapEx!$K$77:$AE$77</definedName>
    <definedName name="Dep_and_Amort">[69]NOPAT_VDF!$C$100:$AU$100</definedName>
    <definedName name="Dep_margin_fore">#REF!</definedName>
    <definedName name="deple">[68]UploaderV4!$F$39:$AE$39</definedName>
    <definedName name="Depositss" localSheetId="0" hidden="1">#REF!</definedName>
    <definedName name="Depositss" localSheetId="3" hidden="1">#REF!</definedName>
    <definedName name="Depositss" hidden="1">#REF!</definedName>
    <definedName name="depre">[68]UploaderV4!$F$38:$AE$38</definedName>
    <definedName name="Depreciation" localSheetId="4">#REF!</definedName>
    <definedName name="Depreciation" localSheetId="0">#REF!</definedName>
    <definedName name="Depreciation" localSheetId="3">#REF!</definedName>
    <definedName name="Depreciation">#REF!</definedName>
    <definedName name="Depreciation_Book">[119]Capex!$D$113:$N$113</definedName>
    <definedName name="depreciation_bs">[67]Template!$D$120:$T$120</definedName>
    <definedName name="Depreciation_fore">#REF!</definedName>
    <definedName name="depreciation_qtr">[67]Qtrly_Template!$E$19:$AN$19</definedName>
    <definedName name="Depreciation6">[10]Schedule_6_Template!$35:$35</definedName>
    <definedName name="DEPRI" hidden="1">[17]EXPENSES!#REF!</definedName>
    <definedName name="description" localSheetId="5">#REF!</definedName>
    <definedName name="description" localSheetId="3">#REF!</definedName>
    <definedName name="description">#REF!</definedName>
    <definedName name="DESI" localSheetId="3">#REF!</definedName>
    <definedName name="DESI">#REF!</definedName>
    <definedName name="detail" localSheetId="3">'[120]Excess Calc'!#REF!</definedName>
    <definedName name="detail">'[120]Excess Calc'!#REF!</definedName>
    <definedName name="DETAILS" localSheetId="0">#REF!</definedName>
    <definedName name="DETAILS" localSheetId="3">#REF!</definedName>
    <definedName name="DETAILS">#REF!</definedName>
    <definedName name="DEVI" localSheetId="0">#REF!</definedName>
    <definedName name="DEVI">#REF!</definedName>
    <definedName name="df" localSheetId="0">[121]Input!#REF!</definedName>
    <definedName name="df">[121]Input!#REF!</definedName>
    <definedName name="dfd" localSheetId="0">#REF!</definedName>
    <definedName name="dfd" localSheetId="3">#REF!</definedName>
    <definedName name="dfd">#REF!</definedName>
    <definedName name="dfdf"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dfdf"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dfdf"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dfdf" hidden="1">{#N/A,#N/A,TRUE,"CONTENTS";#N/A,#N/A,TRUE,"M2";#N/A,#N/A,TRUE,"M2a";#N/A,#N/A,TRUE,"M2b";#N/A,#N/A,TRUE,"M3";#N/A,#N/A,TRUE,"M3a";#N/A,#N/A,TRUE,"M4-H";#N/A,#N/A,TRUE,"M4-P";#N/A,#N/A,TRUE,"M4a";#N/A,#N/A,TRUE,"M4b";#N/A,#N/A,TRUE,"M4c";#N/A,#N/A,TRUE,"M5";#N/A,#N/A,TRUE,"M6";#N/A,#N/A,TRUE,"M7";#N/A,#N/A,TRUE,"M8";#N/A,#N/A,TRUE,"M9";#N/A,#N/A,TRUE,"M10";#N/A,#N/A,TRUE,"M11";#N/A,#N/A,TRUE,"M13";#N/A,#N/A,TRUE,"M14";#N/A,#N/A,TRUE,"M15";#N/A,#N/A,TRUE,"K1"}</definedName>
    <definedName name="DFDFDF" hidden="1">0</definedName>
    <definedName name="dfgdsgsd" localSheetId="5" hidden="1">{"FORNDV",#N/A,FALSE,"Sheet1"}</definedName>
    <definedName name="dfgdsgsd" localSheetId="0" hidden="1">{"FORNDV",#N/A,FALSE,"Sheet1"}</definedName>
    <definedName name="dfgdsgsd" localSheetId="3" hidden="1">{"FORNDV",#N/A,FALSE,"Sheet1"}</definedName>
    <definedName name="dfgdsgsd" hidden="1">{"FORNDV",#N/A,FALSE,"Sheet1"}</definedName>
    <definedName name="DFGHJK" hidden="1">8</definedName>
    <definedName name="dflt1">'[122]Customize Your Invoice'!$E$22</definedName>
    <definedName name="dflt2">'[122]Customize Your Invoice'!$E$23</definedName>
    <definedName name="dflt3">'[122]Customize Your Invoice'!$D$24</definedName>
    <definedName name="dflt4">'[99]Customize Your Invoice'!$E$26</definedName>
    <definedName name="dflt5">'[99]Customize Your Invoice'!$E$27</definedName>
    <definedName name="dflt6">'[99]Customize Your Invoice'!$D$28</definedName>
    <definedName name="dflt7">'[122]Customize Your Invoice'!$G$27</definedName>
    <definedName name="DFNVFREJ" localSheetId="0">#REF!</definedName>
    <definedName name="DFNVFREJ" localSheetId="3">#REF!</definedName>
    <definedName name="DFNVFREJ">#REF!</definedName>
    <definedName name="DFSAD" localSheetId="0">#REF!</definedName>
    <definedName name="DFSAD" localSheetId="3">#REF!</definedName>
    <definedName name="DFSAD">#REF!</definedName>
    <definedName name="DFSFDD" localSheetId="0">#REF!</definedName>
    <definedName name="DFSFDD" localSheetId="3">#REF!</definedName>
    <definedName name="DFSFDD">#REF!</definedName>
    <definedName name="dfwdwd">#REF!</definedName>
    <definedName name="dfwfewf">#REF!</definedName>
    <definedName name="dhampursugar">#REF!</definedName>
    <definedName name="DIAG">#REF!</definedName>
    <definedName name="did">#REF!</definedName>
    <definedName name="Diff">[118]Input!$K$564:$AE$564</definedName>
    <definedName name="Difference" localSheetId="0">#REF!</definedName>
    <definedName name="Difference" localSheetId="3">#REF!</definedName>
    <definedName name="Difference">#REF!</definedName>
    <definedName name="Difference___0" localSheetId="0">[62]ExcessCalc!#REF!</definedName>
    <definedName name="Difference___0" localSheetId="3">[62]ExcessCalc!#REF!</definedName>
    <definedName name="Difference___0">[62]ExcessCalc!#REF!</definedName>
    <definedName name="DilEqSh" localSheetId="0">[70]Capital!$K$72:$AA$72</definedName>
    <definedName name="DilEqSh" localSheetId="3">[70]Capital!$K$72:$AA$72</definedName>
    <definedName name="DilEqSh">[65]Capital!$K$72:$AE$72</definedName>
    <definedName name="DIMINAZENE" localSheetId="0">#REF!</definedName>
    <definedName name="DIMINAZENE" localSheetId="3">#REF!</definedName>
    <definedName name="DIMINAZENE">#REF!</definedName>
    <definedName name="DIMINAZENE_10" localSheetId="0">#REF!</definedName>
    <definedName name="DIMINAZENE_10" localSheetId="3">#REF!</definedName>
    <definedName name="DIMINAZENE_10">#REF!</definedName>
    <definedName name="DIMINAZENE_25" localSheetId="0">#REF!</definedName>
    <definedName name="DIMINAZENE_25" localSheetId="3">#REF!</definedName>
    <definedName name="DIMINAZENE_25">#REF!</definedName>
    <definedName name="DIMINAZENE_3">#REF!</definedName>
    <definedName name="DIMINAZENE_7">#REF!</definedName>
    <definedName name="DIMINAZENE_9">#REF!</definedName>
    <definedName name="Disa">#REF!</definedName>
    <definedName name="Disaggregations">#REF!</definedName>
    <definedName name="Disburseemnt" hidden="1">{#N/A,#N/A,FALSE,"Quantum Optima Details"}</definedName>
    <definedName name="disc_old">'[104] 02 03 Bgt Cost old '!$BI$17:$BI$86</definedName>
    <definedName name="Discount" hidden="1">#REF!</definedName>
    <definedName name="DispFmt" localSheetId="4" hidden="1">[65]Input!#REF!</definedName>
    <definedName name="DispFmt" localSheetId="2" hidden="1">[65]Input!#REF!</definedName>
    <definedName name="DispFmt" localSheetId="0" hidden="1">[70]Input!$AB$3:$AE$3</definedName>
    <definedName name="DispFmt" localSheetId="3" hidden="1">[70]Input!$AB$3:$AE$3</definedName>
    <definedName name="DispFmt" hidden="1">[65]Input!#REF!</definedName>
    <definedName name="display_area_2" localSheetId="5" hidden="1">#REF!</definedName>
    <definedName name="display_area_2" localSheetId="0" hidden="1">#REF!</definedName>
    <definedName name="display_area_2" localSheetId="3" hidden="1">#REF!</definedName>
    <definedName name="display_area_2" hidden="1">#REF!</definedName>
    <definedName name="DISTRIBUTORS" localSheetId="0">#REF!</definedName>
    <definedName name="DISTRIBUTORS">#REF!</definedName>
    <definedName name="div">[68]UploaderV4!$F$69:$AE$69</definedName>
    <definedName name="Divdepts" localSheetId="0">#REF!</definedName>
    <definedName name="Divdepts">#REF!</definedName>
    <definedName name="Dividend_declared_Rs__m">#REF!</definedName>
    <definedName name="dividend_incl_tax">#REF!</definedName>
    <definedName name="dividend_paid">[67]Template!$D$58:$T$58</definedName>
    <definedName name="Dividend_payout_ratio" localSheetId="5">#REF!</definedName>
    <definedName name="Dividend_payout_ratio" localSheetId="0">#REF!</definedName>
    <definedName name="Dividend_payout_ratio" localSheetId="3">#REF!</definedName>
    <definedName name="Dividend_payout_ratio">#REF!</definedName>
    <definedName name="Dividend_provided">[10]Schedule_6_Template!$72:$72</definedName>
    <definedName name="dividend_received">[67]Template!$D$34:$T$34</definedName>
    <definedName name="dividendpaid">[68]UploaderV4!$F$214:$AE$214</definedName>
    <definedName name="dividends_payable">[67]Template!$D$131:$T$131</definedName>
    <definedName name="DivOut" localSheetId="0">[64]Input!$K$142:$AA$142</definedName>
    <definedName name="DivOut" localSheetId="3">[64]Input!$K$142:$AA$142</definedName>
    <definedName name="DivOut">[65]Input!$K$141:$AE$141</definedName>
    <definedName name="DivPaid" localSheetId="4">#REF!</definedName>
    <definedName name="DivPaid" localSheetId="0">#REF!</definedName>
    <definedName name="DivPaid" localSheetId="3">#REF!</definedName>
    <definedName name="DivPaid">#REF!</definedName>
    <definedName name="DivTax" localSheetId="0">[70]Profile!$K$18:$AA$18</definedName>
    <definedName name="DivTax" localSheetId="3">[70]Profile!$K$18:$AA$18</definedName>
    <definedName name="DivTax">[65]Profile!$K$18:$AE$18</definedName>
    <definedName name="divtotal">[68]UploaderV4!$F$68:$AE$68</definedName>
    <definedName name="DLD">'[4]teo model'!#REF!</definedName>
    <definedName name="DnA_fore">#REF!</definedName>
    <definedName name="DnA_growth_fore">#REF!</definedName>
    <definedName name="dnct1">'[123]debitnote-CT1'!$A$1:$U$28</definedName>
    <definedName name="dnct2" localSheetId="0">#REF!</definedName>
    <definedName name="dnct2" localSheetId="3">#REF!</definedName>
    <definedName name="dnct2">#REF!</definedName>
    <definedName name="Domestic_Bulk">'[1]K-format'!$A$5:$R$13</definedName>
    <definedName name="DOMLD">#REF!</definedName>
    <definedName name="DP">#REF!</definedName>
    <definedName name="DP__NRV">#REF!</definedName>
    <definedName name="DPS" localSheetId="4">#REF!</definedName>
    <definedName name="DPS" localSheetId="0">#REF!</definedName>
    <definedName name="DPS" localSheetId="3">#REF!</definedName>
    <definedName name="DPS">#REF!</definedName>
    <definedName name="DPS___Rs_per_share">#REF!</definedName>
    <definedName name="dqdq">#REF!</definedName>
    <definedName name="dqdqw">#REF!</definedName>
    <definedName name="DR">#REF!</definedName>
    <definedName name="Draft">[71]Introduction!$E$9</definedName>
    <definedName name="DRPDisc" localSheetId="4">#REF!</definedName>
    <definedName name="DRPDisc" localSheetId="0">#REF!</definedName>
    <definedName name="DRPDisc" localSheetId="3">#REF!</definedName>
    <definedName name="DRPDisc">#REF!</definedName>
    <definedName name="DRPPat" localSheetId="4">#REF!</definedName>
    <definedName name="DRPPat" localSheetId="0">#REF!</definedName>
    <definedName name="DRPPat" localSheetId="3">#REF!</definedName>
    <definedName name="DRPPat">#REF!</definedName>
    <definedName name="DrReddy">#REF!</definedName>
    <definedName name="ds">[121]Input!#REF!</definedName>
    <definedName name="DSA" localSheetId="0">#REF!</definedName>
    <definedName name="DSA" localSheetId="3">#REF!</definedName>
    <definedName name="DSA">#REF!</definedName>
    <definedName name="dsa\" localSheetId="0">#REF!</definedName>
    <definedName name="dsa\" localSheetId="3">#REF!</definedName>
    <definedName name="dsa\">#REF!</definedName>
    <definedName name="dsada" localSheetId="5" hidden="1">{"FORNDV",#N/A,FALSE,"Sheet1"}</definedName>
    <definedName name="dsada" localSheetId="0" hidden="1">{"FORNDV",#N/A,FALSE,"Sheet1"}</definedName>
    <definedName name="dsada" localSheetId="3" hidden="1">{"FORNDV",#N/A,FALSE,"Sheet1"}</definedName>
    <definedName name="dsada" hidden="1">{"FORNDV",#N/A,FALSE,"Sheet1"}</definedName>
    <definedName name="dsafds">#REF!</definedName>
    <definedName name="dsafghh" localSheetId="5" hidden="1">{"'40 Column'!$C$3:$AZ$57"}</definedName>
    <definedName name="dsafghh" localSheetId="0" hidden="1">{"'40 Column'!$C$3:$AZ$57"}</definedName>
    <definedName name="dsafghh" localSheetId="3" hidden="1">{"'40 Column'!$C$3:$AZ$57"}</definedName>
    <definedName name="dsafghh" hidden="1">{"'40 Column'!$C$3:$AZ$57"}</definedName>
    <definedName name="DSASA">#REF!</definedName>
    <definedName name="dsasdds">#REF!</definedName>
    <definedName name="dsd">#REF!</definedName>
    <definedName name="DSDA">#REF!</definedName>
    <definedName name="DSDDE_Path">'[98]DDETABLE '!$AD$3</definedName>
    <definedName name="dsds" hidden="1">{#N/A,#N/A,FALSE,"Quantum Optima Details"}</definedName>
    <definedName name="DSDSDFFE" localSheetId="5" hidden="1">{"FORNDV",#N/A,FALSE,"Sheet1"}</definedName>
    <definedName name="DSDSDFFE" localSheetId="0" hidden="1">{"FORNDV",#N/A,FALSE,"Sheet1"}</definedName>
    <definedName name="DSDSDFFE" localSheetId="3" hidden="1">{"FORNDV",#N/A,FALSE,"Sheet1"}</definedName>
    <definedName name="DSDSDFFE" hidden="1">{"FORNDV",#N/A,FALSE,"Sheet1"}</definedName>
    <definedName name="dsdsds">#REF!</definedName>
    <definedName name="dsfd">#REF!</definedName>
    <definedName name="DSFHR">#REF!</definedName>
    <definedName name="DSFWED" localSheetId="5" hidden="1">{"FORNDV",#N/A,FALSE,"Sheet1"}</definedName>
    <definedName name="DSFWED" localSheetId="0" hidden="1">{"FORNDV",#N/A,FALSE,"Sheet1"}</definedName>
    <definedName name="DSFWED" localSheetId="3" hidden="1">{"FORNDV",#N/A,FALSE,"Sheet1"}</definedName>
    <definedName name="DSFWED" hidden="1">{"FORNDV",#N/A,FALSE,"Sheet1"}</definedName>
    <definedName name="dsjdjs">'[124]SSL PB P&amp;L'!#REF!</definedName>
    <definedName name="DSVal3" localSheetId="2">[125]Data!$A$8:$B$100</definedName>
    <definedName name="DSVal3" localSheetId="0">[125]Data!$A$8:$B$100</definedName>
    <definedName name="DSVal3" localSheetId="3">[108]Data!$A$8:$B$100</definedName>
    <definedName name="DSVal3">[126]Data!$A$8:$B$100</definedName>
    <definedName name="dtd" localSheetId="0">#REF!</definedName>
    <definedName name="dtd" localSheetId="3">#REF!</definedName>
    <definedName name="dtd">#REF!</definedName>
    <definedName name="dtl">[68]UploaderV4!$F$133:$AE$133</definedName>
    <definedName name="dua" localSheetId="5" hidden="1">[39]H!#REF!</definedName>
    <definedName name="dua" localSheetId="0" hidden="1">[40]H!#REF!</definedName>
    <definedName name="dua" localSheetId="3" hidden="1">[41]H!#REF!</definedName>
    <definedName name="dua" hidden="1">[41]H!#REF!</definedName>
    <definedName name="Dupont">'[127]Dupont (Ab)'!$A$2:$B$9</definedName>
    <definedName name="durifx01">'[45]Block A'!#REF!</definedName>
    <definedName name="durifx99">'[45]Block A'!#REF!</definedName>
    <definedName name="durigas01">'[45]Block A'!$O$12</definedName>
    <definedName name="durigas99">'[45]Block A'!$I$12</definedName>
    <definedName name="duriopinc01">'[45]Block A'!#REF!</definedName>
    <definedName name="duriopinc99">'[45]Block A'!#REF!</definedName>
    <definedName name="duryapharma" localSheetId="5">#REF!</definedName>
    <definedName name="duryapharma" localSheetId="0">#REF!</definedName>
    <definedName name="duryapharma" localSheetId="3">#REF!</definedName>
    <definedName name="duryapharma">#REF!</definedName>
    <definedName name="DutyAppl" localSheetId="0">#REF!</definedName>
    <definedName name="DutyAppl">#REF!</definedName>
    <definedName name="DutyRate" localSheetId="0">#REF!</definedName>
    <definedName name="DutyRate">#REF!</definedName>
    <definedName name="dvdvd">#REF!</definedName>
    <definedName name="DVFJJR">#REF!</definedName>
    <definedName name="DWA">#REF!</definedName>
    <definedName name="dxdst">#REF!</definedName>
    <definedName name="e" localSheetId="0" hidden="1">#REF!</definedName>
    <definedName name="e" localSheetId="3" hidden="1">#REF!</definedName>
    <definedName name="E">[65]Formats!$Y$9</definedName>
    <definedName name="eaa" localSheetId="5">#REF!</definedName>
    <definedName name="eaa" localSheetId="0">#REF!</definedName>
    <definedName name="eaa" localSheetId="3">#REF!</definedName>
    <definedName name="eaa">#REF!</definedName>
    <definedName name="eap" localSheetId="0">#REF!</definedName>
    <definedName name="eap">#REF!</definedName>
    <definedName name="earn_summary" localSheetId="4">#REF!</definedName>
    <definedName name="earn_summary" localSheetId="2">#REF!</definedName>
    <definedName name="earn_summary" localSheetId="0">#REF!</definedName>
    <definedName name="earn_summary" localSheetId="3">#REF!</definedName>
    <definedName name="earn_summary">#REF!</definedName>
    <definedName name="EarnChk" localSheetId="0">[70]Profile!$L$19:$AA$19</definedName>
    <definedName name="EarnChk" localSheetId="3">[70]Profile!$L$19:$AA$19</definedName>
    <definedName name="EarnChk">[65]Profile!$L$19:$AE$19</definedName>
    <definedName name="earndet" localSheetId="5">#REF!</definedName>
    <definedName name="earndet" localSheetId="0">#REF!</definedName>
    <definedName name="earndet" localSheetId="3">#REF!</definedName>
    <definedName name="earndet">#REF!</definedName>
    <definedName name="Earnings" localSheetId="4">#REF!</definedName>
    <definedName name="Earnings" localSheetId="2">#REF!</definedName>
    <definedName name="Earnings" localSheetId="0">#REF!</definedName>
    <definedName name="Earnings" localSheetId="3">#REF!</definedName>
    <definedName name="Earnings">#REF!</definedName>
    <definedName name="EAST">#REF!</definedName>
    <definedName name="eat">#REF!</definedName>
    <definedName name="eaw">#REF!</definedName>
    <definedName name="EBDITOther" localSheetId="4">#REF!</definedName>
    <definedName name="EBDITOther" localSheetId="2">[78]Download_Qrtly!$75:$75</definedName>
    <definedName name="EBDITOther" localSheetId="5">#REF!</definedName>
    <definedName name="EBDITOther" localSheetId="0">[78]Download_Qrtly!$75:$75</definedName>
    <definedName name="EBDITOther" localSheetId="3">[78]Download_Qrtly!$75:$75</definedName>
    <definedName name="EBDITOther">#REF!</definedName>
    <definedName name="EBDT" localSheetId="0">[70]Formats!$K$25:$AA$25</definedName>
    <definedName name="EBDT" localSheetId="3">[70]Formats!$K$25:$AA$25</definedName>
    <definedName name="EBDT">[65]Formats!$K$27:$AE$27</definedName>
    <definedName name="ebdwebd" localSheetId="5">#REF!</definedName>
    <definedName name="ebdwebd" localSheetId="0">#REF!</definedName>
    <definedName name="ebdwebd" localSheetId="3">#REF!</definedName>
    <definedName name="ebdwebd">#REF!</definedName>
    <definedName name="EBIT">'[71]Financials '!$J$14:$R$14</definedName>
    <definedName name="EBIT_fore">#REF!</definedName>
    <definedName name="ebit_growth">#REF!</definedName>
    <definedName name="EBIT_margin">[69]NOPAT_VDF!$C$111:$AU$111</definedName>
    <definedName name="EBIT_margin_fore">#REF!</definedName>
    <definedName name="ebit_qtr">[67]Qtrly_Template!$E$23:$AN$23</definedName>
    <definedName name="EBIT6">[10]Schedule_6_Template!$46:$46</definedName>
    <definedName name="EBITA">[69]NOPAT_VDF!$C$101:$AZ$101</definedName>
    <definedName name="EBITA_fore">#REF!</definedName>
    <definedName name="EBITConsol" localSheetId="4">#REF!</definedName>
    <definedName name="EBITConsol" localSheetId="2">[78]Download_Qrtly!#REF!</definedName>
    <definedName name="EBITConsol" localSheetId="5">#REF!</definedName>
    <definedName name="EBITConsol" localSheetId="0">[78]Download_Qrtly!#REF!</definedName>
    <definedName name="EBITConsol" localSheetId="3">[78]Download_Qrtly!#REF!</definedName>
    <definedName name="EBITConsol">#REF!</definedName>
    <definedName name="EBITDA" localSheetId="4">#REF!</definedName>
    <definedName name="EBITDA" localSheetId="2">[78]Download_Qrtly!$19:$19</definedName>
    <definedName name="EBITDA" localSheetId="5">#REF!</definedName>
    <definedName name="EBITDA" localSheetId="0">[78]Download_Qrtly!$19:$19</definedName>
    <definedName name="EBITDA" localSheetId="3">[78]Download_Qrtly!$19:$19</definedName>
    <definedName name="EBITDA">#REF!</definedName>
    <definedName name="EBITDA_00">'[128]US West Model '!$AM$24</definedName>
    <definedName name="EBITDA_97">'[128]US West Model '!$X$24</definedName>
    <definedName name="EBITDA_98">'[128]US West Model '!$AC$24</definedName>
    <definedName name="EBITDA_99">'[128]US West Model '!$AH$24</definedName>
    <definedName name="EBITDA_DCF">[69]DCF_VDF!$C$15:$AZ$15</definedName>
    <definedName name="EBITDA_fore">#REF!</definedName>
    <definedName name="ebitda_growth">#REF!</definedName>
    <definedName name="EBITDA_growth_avg">[69]NOPAT_VDF!#REF!</definedName>
    <definedName name="EBITDA_margin">[69]NOPAT_VDF!$C$109:$AZ$109</definedName>
    <definedName name="EBITDA_margin_fore">#REF!</definedName>
    <definedName name="ebitda_qtr">[67]Qtrly_Template!$E$18:$AN$18</definedName>
    <definedName name="EBITDA_Share">[69]NOPAT_VDF!#REF!</definedName>
    <definedName name="EBITDA00">'[53]Income Statement'!$BD$66</definedName>
    <definedName name="EBITDA6">[10]Schedule_6_Template!$34:$34</definedName>
    <definedName name="EBITDA99">'[53]Income Statement'!$AY$66</definedName>
    <definedName name="EbitdaCalc" localSheetId="5" hidden="1">{#N/A,#N/A,FALSE,"One Pager";#N/A,#N/A,FALSE,"Technical"}</definedName>
    <definedName name="EbitdaCalc" localSheetId="0" hidden="1">{#N/A,#N/A,FALSE,"One Pager";#N/A,#N/A,FALSE,"Technical"}</definedName>
    <definedName name="EbitdaCalc" localSheetId="3" hidden="1">{#N/A,#N/A,FALSE,"One Pager";#N/A,#N/A,FALSE,"Technical"}</definedName>
    <definedName name="EbitdaCalc" hidden="1">{#N/A,#N/A,FALSE,"One Pager";#N/A,#N/A,FALSE,"Technical"}</definedName>
    <definedName name="EBITDisc" localSheetId="4">#REF!</definedName>
    <definedName name="EBITDisc" localSheetId="0">#REF!</definedName>
    <definedName name="EBITDisc" localSheetId="3">#REF!</definedName>
    <definedName name="EBITDisc">#REF!</definedName>
    <definedName name="EBITDiscName" localSheetId="4">#REF!</definedName>
    <definedName name="EBITDiscName" localSheetId="0">#REF!</definedName>
    <definedName name="EBITDiscName" localSheetId="3">#REF!</definedName>
    <definedName name="EBITDiscName">#REF!</definedName>
    <definedName name="EBITDiv1" localSheetId="4">#REF!</definedName>
    <definedName name="EBITDiv1" localSheetId="0">#REF!</definedName>
    <definedName name="EBITDiv1" localSheetId="3">#REF!</definedName>
    <definedName name="EBITDiv1">#REF!</definedName>
    <definedName name="EBITDiv1Name" localSheetId="4">#REF!</definedName>
    <definedName name="EBITDiv1Name" localSheetId="0">#REF!</definedName>
    <definedName name="EBITDiv1Name" localSheetId="3">#REF!</definedName>
    <definedName name="EBITDiv1Name">#REF!</definedName>
    <definedName name="EBITDiv2" localSheetId="4">#REF!</definedName>
    <definedName name="EBITDiv2" localSheetId="0">#REF!</definedName>
    <definedName name="EBITDiv2" localSheetId="3">#REF!</definedName>
    <definedName name="EBITDiv2">#REF!</definedName>
    <definedName name="EBITDiv2Name" localSheetId="4">#REF!</definedName>
    <definedName name="EBITDiv2Name" localSheetId="0">#REF!</definedName>
    <definedName name="EBITDiv2Name" localSheetId="3">#REF!</definedName>
    <definedName name="EBITDiv2Name">#REF!</definedName>
    <definedName name="EBITDiv3" localSheetId="4">#REF!</definedName>
    <definedName name="EBITDiv3" localSheetId="0">#REF!</definedName>
    <definedName name="EBITDiv3" localSheetId="3">#REF!</definedName>
    <definedName name="EBITDiv3">#REF!</definedName>
    <definedName name="EBITDiv3Name" localSheetId="4">#REF!</definedName>
    <definedName name="EBITDiv3Name" localSheetId="0">#REF!</definedName>
    <definedName name="EBITDiv3Name" localSheetId="3">#REF!</definedName>
    <definedName name="EBITDiv3Name">#REF!</definedName>
    <definedName name="EBITDiv4" localSheetId="4">#REF!</definedName>
    <definedName name="EBITDiv4" localSheetId="0">#REF!</definedName>
    <definedName name="EBITDiv4" localSheetId="3">#REF!</definedName>
    <definedName name="EBITDiv4">#REF!</definedName>
    <definedName name="EBITDiv4Name" localSheetId="4">#REF!</definedName>
    <definedName name="EBITDiv4Name" localSheetId="0">#REF!</definedName>
    <definedName name="EBITDiv4Name" localSheetId="3">#REF!</definedName>
    <definedName name="EBITDiv4Name">#REF!</definedName>
    <definedName name="EBITDiv5" localSheetId="4">#REF!</definedName>
    <definedName name="EBITDiv5" localSheetId="0">#REF!</definedName>
    <definedName name="EBITDiv5" localSheetId="3">#REF!</definedName>
    <definedName name="EBITDiv5">#REF!</definedName>
    <definedName name="EBITDiv5Name" localSheetId="4">#REF!</definedName>
    <definedName name="EBITDiv5Name" localSheetId="0">#REF!</definedName>
    <definedName name="EBITDiv5Name" localSheetId="3">#REF!</definedName>
    <definedName name="EBITDiv5Name">#REF!</definedName>
    <definedName name="EBITDiv6" localSheetId="4">#REF!</definedName>
    <definedName name="EBITDiv6" localSheetId="0">#REF!</definedName>
    <definedName name="EBITDiv6" localSheetId="3">#REF!</definedName>
    <definedName name="EBITDiv6">#REF!</definedName>
    <definedName name="EBITDiv6Name" localSheetId="4">#REF!</definedName>
    <definedName name="EBITDiv6Name" localSheetId="0">#REF!</definedName>
    <definedName name="EBITDiv6Name" localSheetId="3">#REF!</definedName>
    <definedName name="EBITDiv6Name">#REF!</definedName>
    <definedName name="EBITDiv7" localSheetId="4">#REF!</definedName>
    <definedName name="EBITDiv7" localSheetId="0">#REF!</definedName>
    <definedName name="EBITDiv7" localSheetId="3">#REF!</definedName>
    <definedName name="EBITDiv7">#REF!</definedName>
    <definedName name="EBITDiv7Name" localSheetId="4">#REF!</definedName>
    <definedName name="EBITDiv7Name" localSheetId="0">#REF!</definedName>
    <definedName name="EBITDiv7Name" localSheetId="3">#REF!</definedName>
    <definedName name="EBITDiv7Name">#REF!</definedName>
    <definedName name="EBITDiv8" localSheetId="4">#REF!</definedName>
    <definedName name="EBITDiv8" localSheetId="0">#REF!</definedName>
    <definedName name="EBITDiv8" localSheetId="3">#REF!</definedName>
    <definedName name="EBITDiv8">#REF!</definedName>
    <definedName name="EBITDiv8Name" localSheetId="4">#REF!</definedName>
    <definedName name="EBITDiv8Name" localSheetId="0">#REF!</definedName>
    <definedName name="EBITDiv8Name" localSheetId="3">#REF!</definedName>
    <definedName name="EBITDiv8Name">#REF!</definedName>
    <definedName name="EBITDiv9" localSheetId="4">#REF!</definedName>
    <definedName name="EBITDiv9" localSheetId="0">#REF!</definedName>
    <definedName name="EBITDiv9" localSheetId="3">#REF!</definedName>
    <definedName name="EBITDiv9">#REF!</definedName>
    <definedName name="EBITDiv9Name" localSheetId="4">#REF!</definedName>
    <definedName name="EBITDiv9Name" localSheetId="0">#REF!</definedName>
    <definedName name="EBITDiv9Name" localSheetId="3">#REF!</definedName>
    <definedName name="EBITDiv9Name">#REF!</definedName>
    <definedName name="EBITDivCorpOver" localSheetId="4">#REF!</definedName>
    <definedName name="EBITDivCorpOver" localSheetId="0">#REF!</definedName>
    <definedName name="EBITDivCorpOver" localSheetId="3">#REF!</definedName>
    <definedName name="EBITDivCorpOver">#REF!</definedName>
    <definedName name="EBITReg1" localSheetId="4">#REF!</definedName>
    <definedName name="EBITReg1" localSheetId="0">#REF!</definedName>
    <definedName name="EBITReg1" localSheetId="3">#REF!</definedName>
    <definedName name="EBITReg1">#REF!</definedName>
    <definedName name="EBITReg1Name" localSheetId="4">#REF!</definedName>
    <definedName name="EBITReg1Name" localSheetId="0">#REF!</definedName>
    <definedName name="EBITReg1Name" localSheetId="3">#REF!</definedName>
    <definedName name="EBITReg1Name">#REF!</definedName>
    <definedName name="EBITReg2" localSheetId="4">#REF!</definedName>
    <definedName name="EBITReg2" localSheetId="0">#REF!</definedName>
    <definedName name="EBITReg2" localSheetId="3">#REF!</definedName>
    <definedName name="EBITReg2">#REF!</definedName>
    <definedName name="EBITReg2Name" localSheetId="4">#REF!</definedName>
    <definedName name="EBITReg2Name" localSheetId="0">#REF!</definedName>
    <definedName name="EBITReg2Name" localSheetId="3">#REF!</definedName>
    <definedName name="EBITReg2Name">#REF!</definedName>
    <definedName name="EBITReg3" localSheetId="4">#REF!</definedName>
    <definedName name="EBITReg3" localSheetId="0">#REF!</definedName>
    <definedName name="EBITReg3" localSheetId="3">#REF!</definedName>
    <definedName name="EBITReg3">#REF!</definedName>
    <definedName name="EBITReg3Name" localSheetId="4">#REF!</definedName>
    <definedName name="EBITReg3Name" localSheetId="0">#REF!</definedName>
    <definedName name="EBITReg3Name" localSheetId="3">#REF!</definedName>
    <definedName name="EBITReg3Name">#REF!</definedName>
    <definedName name="EBITReg4" localSheetId="4">#REF!</definedName>
    <definedName name="EBITReg4" localSheetId="0">#REF!</definedName>
    <definedName name="EBITReg4" localSheetId="3">#REF!</definedName>
    <definedName name="EBITReg4">#REF!</definedName>
    <definedName name="EBITReg4Name" localSheetId="4">#REF!</definedName>
    <definedName name="EBITReg4Name" localSheetId="0">#REF!</definedName>
    <definedName name="EBITReg4Name" localSheetId="3">#REF!</definedName>
    <definedName name="EBITReg4Name">#REF!</definedName>
    <definedName name="EBITReg5" localSheetId="4">#REF!</definedName>
    <definedName name="EBITReg5" localSheetId="0">#REF!</definedName>
    <definedName name="EBITReg5" localSheetId="3">#REF!</definedName>
    <definedName name="EBITReg5">#REF!</definedName>
    <definedName name="EBITReg5Name" localSheetId="4">#REF!</definedName>
    <definedName name="EBITReg5Name" localSheetId="0">#REF!</definedName>
    <definedName name="EBITReg5Name" localSheetId="3">#REF!</definedName>
    <definedName name="EBITReg5Name">#REF!</definedName>
    <definedName name="EBITReg6" localSheetId="4">#REF!</definedName>
    <definedName name="EBITReg6" localSheetId="0">#REF!</definedName>
    <definedName name="EBITReg6" localSheetId="3">#REF!</definedName>
    <definedName name="EBITReg6">#REF!</definedName>
    <definedName name="EBITReg6Name" localSheetId="4">#REF!</definedName>
    <definedName name="EBITReg6Name" localSheetId="0">#REF!</definedName>
    <definedName name="EBITReg6Name" localSheetId="3">#REF!</definedName>
    <definedName name="EBITReg6Name">#REF!</definedName>
    <definedName name="EBITReg7" localSheetId="4">#REF!</definedName>
    <definedName name="EBITReg7" localSheetId="0">#REF!</definedName>
    <definedName name="EBITReg7" localSheetId="3">#REF!</definedName>
    <definedName name="EBITReg7">#REF!</definedName>
    <definedName name="EBITReg7Name" localSheetId="4">#REF!</definedName>
    <definedName name="EBITReg7Name" localSheetId="0">#REF!</definedName>
    <definedName name="EBITReg7Name" localSheetId="3">#REF!</definedName>
    <definedName name="EBITReg7Name">#REF!</definedName>
    <definedName name="EBITReg8" localSheetId="4">#REF!</definedName>
    <definedName name="EBITReg8" localSheetId="0">#REF!</definedName>
    <definedName name="EBITReg8" localSheetId="3">#REF!</definedName>
    <definedName name="EBITReg8">#REF!</definedName>
    <definedName name="EBITReg8Name" localSheetId="4">#REF!</definedName>
    <definedName name="EBITReg8Name" localSheetId="0">#REF!</definedName>
    <definedName name="EBITReg8Name" localSheetId="3">#REF!</definedName>
    <definedName name="EBITReg8Name">#REF!</definedName>
    <definedName name="EBITReg9" localSheetId="4">#REF!</definedName>
    <definedName name="EBITReg9" localSheetId="0">#REF!</definedName>
    <definedName name="EBITReg9" localSheetId="3">#REF!</definedName>
    <definedName name="EBITReg9">#REF!</definedName>
    <definedName name="EBITReg9Name" localSheetId="4">#REF!</definedName>
    <definedName name="EBITReg9Name" localSheetId="0">#REF!</definedName>
    <definedName name="EBITReg9Name" localSheetId="3">#REF!</definedName>
    <definedName name="EBITReg9Name">#REF!</definedName>
    <definedName name="EBITRegDisc" localSheetId="4">#REF!</definedName>
    <definedName name="EBITRegDisc" localSheetId="0">#REF!</definedName>
    <definedName name="EBITRegDisc" localSheetId="3">#REF!</definedName>
    <definedName name="EBITRegDisc">#REF!</definedName>
    <definedName name="EBITRegDiscName" localSheetId="4">#REF!</definedName>
    <definedName name="EBITRegDiscName" localSheetId="0">#REF!</definedName>
    <definedName name="EBITRegDiscName" localSheetId="3">#REF!</definedName>
    <definedName name="EBITRegDiscName">#REF!</definedName>
    <definedName name="EBITRegDivCorpOver" localSheetId="4">#REF!</definedName>
    <definedName name="EBITRegDivCorpOver" localSheetId="0">#REF!</definedName>
    <definedName name="EBITRegDivCorpOver" localSheetId="3">#REF!</definedName>
    <definedName name="EBITRegDivCorpOver">#REF!</definedName>
    <definedName name="EBITShareAssocNetProf" localSheetId="4">#REF!</definedName>
    <definedName name="EBITShareAssocNetProf" localSheetId="2">[78]Download_Qrtly!#REF!</definedName>
    <definedName name="EBITShareAssocNetProf" localSheetId="5">#REF!</definedName>
    <definedName name="EBITShareAssocNetProf" localSheetId="0">[78]Download_Qrtly!#REF!</definedName>
    <definedName name="EBITShareAssocNetProf" localSheetId="3">[78]Download_Qrtly!#REF!</definedName>
    <definedName name="EBITShareAssocNetProf">#REF!</definedName>
    <definedName name="EBITxSGARA" localSheetId="4">#REF!</definedName>
    <definedName name="EBITxSGARA" localSheetId="0">#REF!</definedName>
    <definedName name="EBITxSGARA" localSheetId="3">#REF!</definedName>
    <definedName name="EBITxSGARA">#REF!</definedName>
    <definedName name="ebpata">[129]earnmodel!#REF!</definedName>
    <definedName name="EconIndex" localSheetId="0">#REF!</definedName>
    <definedName name="EconIndex" localSheetId="3">#REF!</definedName>
    <definedName name="EconIndex">#REF!</definedName>
    <definedName name="ed" localSheetId="5" hidden="1">{"'W.W. Summary'!$A$1:$K$37"}</definedName>
    <definedName name="ed" localSheetId="0" hidden="1">{"'W.W. Summary'!$A$1:$K$37"}</definedName>
    <definedName name="ed" localSheetId="3" hidden="1">{"'W.W. Summary'!$A$1:$K$37"}</definedName>
    <definedName name="ed" hidden="1">{"'W.W. Summary'!$A$1:$K$37"}</definedName>
    <definedName name="ed_old">'[104] 02 03 Bgt Cost old '!$AQ$17:$AQ$86</definedName>
    <definedName name="ede">#REF!</definedName>
    <definedName name="EDRJDNRJF">#REF!</definedName>
    <definedName name="EDvTax" localSheetId="0">[64]Input!$K$140:$AA$140</definedName>
    <definedName name="EDvTax" localSheetId="3">[64]Input!$K$140:$AA$140</definedName>
    <definedName name="EDvTax">[65]Input!$K$139:$AE$139</definedName>
    <definedName name="ee" localSheetId="5">#REF!</definedName>
    <definedName name="ee" localSheetId="0">#REF!</definedName>
    <definedName name="ee" localSheetId="3">#REF!</definedName>
    <definedName name="ee">#REF!</definedName>
    <definedName name="eee" localSheetId="0">#REF!</definedName>
    <definedName name="eee">#REF!</definedName>
    <definedName name="eeee">[58]!eeee</definedName>
    <definedName name="EERNJF" localSheetId="5">#REF!</definedName>
    <definedName name="EERNJF" localSheetId="0">#REF!</definedName>
    <definedName name="EERNJF" localSheetId="3">#REF!</definedName>
    <definedName name="EERNJF">#REF!</definedName>
    <definedName name="EETE" localSheetId="0">#REF!</definedName>
    <definedName name="EETE">#REF!</definedName>
    <definedName name="EETT" localSheetId="0">#REF!</definedName>
    <definedName name="EETT">#REF!</definedName>
    <definedName name="EF">#REF!</definedName>
    <definedName name="EFE">#REF!</definedName>
    <definedName name="EFEWEF">#REF!</definedName>
    <definedName name="Effective_tax_rate">#REF!</definedName>
    <definedName name="EffEqShAd" localSheetId="0">[70]Capital!$K$52:$AA$52</definedName>
    <definedName name="EffEqShAd" localSheetId="3">[70]Capital!$K$52:$AA$52</definedName>
    <definedName name="EffEqShAd">[65]Capital!$K$52:$AE$52</definedName>
    <definedName name="EFFEWF" localSheetId="0">#REF!</definedName>
    <definedName name="EFFEWF" localSheetId="3">#REF!</definedName>
    <definedName name="EFFEWF">#REF!</definedName>
    <definedName name="EFFWEE" localSheetId="0">#REF!</definedName>
    <definedName name="EFFWEE" localSheetId="3">#REF!</definedName>
    <definedName name="EFFWEE">#REF!</definedName>
    <definedName name="efmkk" localSheetId="0">#REF!</definedName>
    <definedName name="efmkk" localSheetId="3">#REF!</definedName>
    <definedName name="efmkk">#REF!</definedName>
    <definedName name="EFPO" localSheetId="4">#REF!</definedName>
    <definedName name="EFPO" localSheetId="0">#REF!</definedName>
    <definedName name="EFPO" localSheetId="3">#REF!</definedName>
    <definedName name="EFPO">#REF!</definedName>
    <definedName name="EFPOWA" localSheetId="4">#REF!</definedName>
    <definedName name="EFPOWA" localSheetId="2">[78]Download_Qrtly!$68:$68</definedName>
    <definedName name="EFPOWA" localSheetId="5">#REF!</definedName>
    <definedName name="EFPOWA" localSheetId="0">[78]Download_Qrtly!$68:$68</definedName>
    <definedName name="EFPOWA" localSheetId="3">[78]Download_Qrtly!$68:$68</definedName>
    <definedName name="EFPOWA">#REF!</definedName>
    <definedName name="EFRER" localSheetId="0">#REF!</definedName>
    <definedName name="EFRER" localSheetId="3">#REF!</definedName>
    <definedName name="EFRER">#REF!</definedName>
    <definedName name="EFS" localSheetId="0">#REF!</definedName>
    <definedName name="EFS">#REF!</definedName>
    <definedName name="EFWF">#REF!</definedName>
    <definedName name="EG_DPS">[111]projections!#REF!</definedName>
    <definedName name="EG_Net_Profit">[111]projections!#REF!</definedName>
    <definedName name="egekg">#REF!</definedName>
    <definedName name="egfwkjek">#REF!</definedName>
    <definedName name="eggmwkem">#REF!</definedName>
    <definedName name="egmekm">#REF!</definedName>
    <definedName name="egmwkm">#REF!</definedName>
    <definedName name="eidparry">#REF!</definedName>
    <definedName name="eke">#REF!</definedName>
    <definedName name="el" hidden="1">{#N/A,#N/A,FALSE,"Quantum Optima Details"}</definedName>
    <definedName name="Eliminations06" localSheetId="5" hidden="1">{"'W.W. Summary'!$A$1:$K$37"}</definedName>
    <definedName name="Eliminations06" localSheetId="0" hidden="1">{"'W.W. Summary'!$A$1:$K$37"}</definedName>
    <definedName name="Eliminations06" localSheetId="3" hidden="1">{"'W.W. Summary'!$A$1:$K$37"}</definedName>
    <definedName name="Eliminations06" hidden="1">{"'W.W. Summary'!$A$1:$K$37"}</definedName>
    <definedName name="EMail" localSheetId="4">#REF!</definedName>
    <definedName name="EMail" localSheetId="2">#REF!</definedName>
    <definedName name="EMail" localSheetId="0">#REF!</definedName>
    <definedName name="EMail" localSheetId="3">#REF!</definedName>
    <definedName name="EMail">#REF!</definedName>
    <definedName name="EMEAMilestone">#REF!</definedName>
    <definedName name="EMEARowFormulae">#REF!</definedName>
    <definedName name="employee_expenses">[67]Template!$D$19:$T$19</definedName>
    <definedName name="employee_expenses_qtr">[67]Qtrly_Template!$E$14:$AN$14</definedName>
    <definedName name="EmployeeNumbers" localSheetId="4">#REF!</definedName>
    <definedName name="EmployeeNumbers" localSheetId="0">#REF!</definedName>
    <definedName name="EmployeeNumbers" localSheetId="3">#REF!</definedName>
    <definedName name="EmployeeNumbers">#REF!</definedName>
    <definedName name="Employees">'[71]Financials '!$J$146:$R$146</definedName>
    <definedName name="EmpNum" localSheetId="5">[130]Download_Qtr_RBXY!#REF!</definedName>
    <definedName name="EmpNum">[130]Download_Qtr_RBXY!#REF!</definedName>
    <definedName name="EnEsMode" localSheetId="0" hidden="1">[70]Profile!$K$9</definedName>
    <definedName name="EnEsMode" localSheetId="3" hidden="1">[70]Profile!$K$9</definedName>
    <definedName name="EnEsMode" hidden="1">[65]Profile!$K$9</definedName>
    <definedName name="Engg.">#REF!</definedName>
    <definedName name="Engineering_sector" localSheetId="5">'[131]NEW Earnings Guide'!#REF!</definedName>
    <definedName name="Engineering_sector">'[131]NEW Earnings Guide'!#REF!</definedName>
    <definedName name="engineersind" localSheetId="0">#REF!</definedName>
    <definedName name="engineersind" localSheetId="3">#REF!</definedName>
    <definedName name="engineersind">#REF!</definedName>
    <definedName name="enp" localSheetId="0">#REF!</definedName>
    <definedName name="enp" localSheetId="3">#REF!</definedName>
    <definedName name="enp">#REF!</definedName>
    <definedName name="enterprise_value">[67]Template!$D$255:$T$255</definedName>
    <definedName name="Enterprise_value6">[10]Schedule_6_Template!$307:$307</definedName>
    <definedName name="Entitywise_Collection_Flash">'[1]#REF'!$C$4</definedName>
    <definedName name="EnYrRng" localSheetId="0" hidden="1">[70]Profile!$L$11:$AA$11</definedName>
    <definedName name="EnYrRng" localSheetId="3" hidden="1">[70]Profile!$L$11:$AA$11</definedName>
    <definedName name="EnYrRng" hidden="1">[65]Profile!$L$11:$AE$11</definedName>
    <definedName name="epa" localSheetId="5">#REF!</definedName>
    <definedName name="epa" localSheetId="0">#REF!</definedName>
    <definedName name="epa" localSheetId="3">#REF!</definedName>
    <definedName name="epa">#REF!</definedName>
    <definedName name="epc" localSheetId="0">#REF!</definedName>
    <definedName name="epc">#REF!</definedName>
    <definedName name="EPS" localSheetId="4">#REF!</definedName>
    <definedName name="EPS" localSheetId="0">#REF!</definedName>
    <definedName name="EPS" localSheetId="3">#REF!</definedName>
    <definedName name="EPS">#REF!</definedName>
    <definedName name="EPS___eoy_shares">#REF!</definedName>
    <definedName name="EPS___fully_diluted">#REF!</definedName>
    <definedName name="EPS___on_PAT_rep.___eoy">#REF!</definedName>
    <definedName name="EPS___wt._avg_basis">#REF!</definedName>
    <definedName name="EPS_00">'[128]US West Model '!$AM$42</definedName>
    <definedName name="EPS_97">'[128]US West Model '!$X$42</definedName>
    <definedName name="EPS_98">'[128]US West Model '!$AC$42</definedName>
    <definedName name="EPS_99">'[128]US West Model '!$AH$42</definedName>
    <definedName name="EPS_analysis_on_normalised_profits" localSheetId="0">#REF!</definedName>
    <definedName name="EPS_analysis_on_normalised_profits" localSheetId="3">#REF!</definedName>
    <definedName name="EPS_analysis_on_normalised_profits">#REF!</definedName>
    <definedName name="EPS_Curr_Qtr" localSheetId="0">#REF!</definedName>
    <definedName name="EPS_Curr_Qtr" localSheetId="3">#REF!</definedName>
    <definedName name="EPS_Curr_Qtr">#REF!</definedName>
    <definedName name="EPS_Curr_Yr" localSheetId="0">#REF!</definedName>
    <definedName name="EPS_Curr_Yr" localSheetId="3">#REF!</definedName>
    <definedName name="EPS_Curr_Yr">#REF!</definedName>
    <definedName name="eps_growth">#REF!</definedName>
    <definedName name="EPS_growth_avg">[69]NOPAT_VDF!#REF!</definedName>
    <definedName name="EPS_Growth_Rate">#REF!</definedName>
    <definedName name="EPS_Lst_Yr">#REF!</definedName>
    <definedName name="EPS_Next_Yr">#REF!</definedName>
    <definedName name="EPS_Qtr_Date">#REF!</definedName>
    <definedName name="EPS00">'[132]Income Statement'!$BD$57</definedName>
    <definedName name="epsedli">'[72]ANNE8 OK'!#REF!</definedName>
    <definedName name="epw" localSheetId="0">#REF!</definedName>
    <definedName name="epw" localSheetId="3">#REF!</definedName>
    <definedName name="epw">#REF!</definedName>
    <definedName name="epx" localSheetId="0">#REF!</definedName>
    <definedName name="epx" localSheetId="3">#REF!</definedName>
    <definedName name="epx">#REF!</definedName>
    <definedName name="EqDiv" localSheetId="0">[64]Input!$K$137:$AA$137</definedName>
    <definedName name="EqDiv" localSheetId="3">[64]Input!$K$137:$AA$137</definedName>
    <definedName name="EqDiv">[65]Input!$K$136:$AE$136</definedName>
    <definedName name="EqIndex" localSheetId="5">#REF!</definedName>
    <definedName name="EqIndex" localSheetId="0">#REF!</definedName>
    <definedName name="EqIndex" localSheetId="3">#REF!</definedName>
    <definedName name="EqIndex">#REF!</definedName>
    <definedName name="EqMult" localSheetId="0" hidden="1">[70]Capital!$K$18:$AA$18</definedName>
    <definedName name="EqMult" localSheetId="3" hidden="1">[70]Capital!$K$18:$AA$18</definedName>
    <definedName name="EqMult" hidden="1">[65]Capital!$K$18:$AE$18</definedName>
    <definedName name="EquAbnor" localSheetId="4">#REF!</definedName>
    <definedName name="EquAbnor" localSheetId="0">#REF!</definedName>
    <definedName name="EquAbnor" localSheetId="3">#REF!</definedName>
    <definedName name="EquAbnor">#REF!</definedName>
    <definedName name="EquAdjProf" localSheetId="4">#REF!</definedName>
    <definedName name="EquAdjProf" localSheetId="0">#REF!</definedName>
    <definedName name="EquAdjProf" localSheetId="3">#REF!</definedName>
    <definedName name="EquAdjProf">#REF!</definedName>
    <definedName name="EquAssocComp" localSheetId="4">#REF!</definedName>
    <definedName name="EquAssocComp" localSheetId="0">#REF!</definedName>
    <definedName name="EquAssocComp" localSheetId="3">#REF!</definedName>
    <definedName name="EquAssocComp">#REF!</definedName>
    <definedName name="Equity_Del_Item">[133]!Equity_Del_Item</definedName>
    <definedName name="equity_dividend">#REF!</definedName>
    <definedName name="Equity_Ins_Item">[133]!Equity_Ins_Item</definedName>
    <definedName name="equity_raised">#REF!</definedName>
    <definedName name="Equity_Ticker" localSheetId="0">#REF!</definedName>
    <definedName name="Equity_Ticker" localSheetId="3">#REF!</definedName>
    <definedName name="Equity_Ticker">#REF!</definedName>
    <definedName name="equityissue">[68]UploaderV4!$F$211:$AE$211</definedName>
    <definedName name="EquMove" localSheetId="4">#REF!</definedName>
    <definedName name="EquMove" localSheetId="0">#REF!</definedName>
    <definedName name="EquMove" localSheetId="3">#REF!</definedName>
    <definedName name="EquMove">#REF!</definedName>
    <definedName name="EquProfContrib" localSheetId="4">#REF!</definedName>
    <definedName name="EquProfContrib" localSheetId="0">#REF!</definedName>
    <definedName name="EquProfContrib" localSheetId="3">#REF!</definedName>
    <definedName name="EquProfContrib">#REF!</definedName>
    <definedName name="ERERJKR">#REF!</definedName>
    <definedName name="ERERJKRJ">#REF!</definedName>
    <definedName name="EREW">#REF!</definedName>
    <definedName name="ERFEK">#REF!</definedName>
    <definedName name="ERFEKR">#REF!</definedName>
    <definedName name="ERFNE">#REF!</definedName>
    <definedName name="ERJJRJ">#REF!</definedName>
    <definedName name="ERKJR">#REF!</definedName>
    <definedName name="ERKJREK">#REF!</definedName>
    <definedName name="ERKKRK">#REF!</definedName>
    <definedName name="ERMKJ">#REF!</definedName>
    <definedName name="ERMNRJEK">#REF!</definedName>
    <definedName name="ERNEKJR">#REF!</definedName>
    <definedName name="ERNJRJ">#REF!</definedName>
    <definedName name="ERP" localSheetId="4">#REF!</definedName>
    <definedName name="ERP" localSheetId="0">#REF!</definedName>
    <definedName name="ERP" localSheetId="3">#REF!</definedName>
    <definedName name="ERP">#REF!</definedName>
    <definedName name="erqwerq">#REF!</definedName>
    <definedName name="ertet">#N/A</definedName>
    <definedName name="ertetete">#REF!</definedName>
    <definedName name="ertret">#REF!</definedName>
    <definedName name="ertretr">#REF!</definedName>
    <definedName name="ERTYUI">#REF!</definedName>
    <definedName name="ERUEYRBN">#REF!</definedName>
    <definedName name="EstInt" localSheetId="0">[70]Debt!$K$245:$AA$245</definedName>
    <definedName name="EstInt" localSheetId="3">[70]Debt!$K$245:$AA$245</definedName>
    <definedName name="EstInt">[65]Debt!$K$245:$AE$245</definedName>
    <definedName name="EstRef" localSheetId="0" hidden="1">[64]Profile!$K$13:$AA$13</definedName>
    <definedName name="EstRef" localSheetId="3" hidden="1">[64]Profile!$K$13:$AA$13</definedName>
    <definedName name="EstRef" hidden="1">[65]Profile!$K$13:$AE$13</definedName>
    <definedName name="EsYrRng" localSheetId="0" hidden="1">[70]Profile!$L$12:$AA$12</definedName>
    <definedName name="EsYrRng" localSheetId="3" hidden="1">[70]Profile!$L$12:$AA$12</definedName>
    <definedName name="EsYrRng" hidden="1">[65]Profile!$L$12:$AE$12</definedName>
    <definedName name="etc" localSheetId="5" hidden="1">#REF!</definedName>
    <definedName name="etc" localSheetId="0" hidden="1">#REF!</definedName>
    <definedName name="etc" localSheetId="3" hidden="1">#REF!</definedName>
    <definedName name="etc" hidden="1">#REF!</definedName>
    <definedName name="etsa" localSheetId="0">#REF!</definedName>
    <definedName name="etsa">#REF!</definedName>
    <definedName name="ETWA" localSheetId="0">#REF!</definedName>
    <definedName name="ETWA">#REF!</definedName>
    <definedName name="EV__LASTREFTIME__" hidden="1">40280.3830671296</definedName>
    <definedName name="ev_ce">#REF!</definedName>
    <definedName name="ev_ebitda">#REF!</definedName>
    <definedName name="ev_ic">[67]Template!$D$221:$T$221</definedName>
    <definedName name="EVA" localSheetId="0">[70]Formats!$K$173:$AA$173</definedName>
    <definedName name="EVA" localSheetId="3">[70]Formats!$K$173:$AA$173</definedName>
    <definedName name="EVA">[65]Formats!$K$175:$AE$175</definedName>
    <definedName name="EVDRE_Sheet1_A1">0</definedName>
    <definedName name="evinr">[68]UploaderV4!$F$294:$AE$294</definedName>
    <definedName name="evusd">[68]UploaderV4!$F$311:$AE$311</definedName>
    <definedName name="ewa" localSheetId="5">#REF!</definedName>
    <definedName name="ewa" localSheetId="3">#REF!</definedName>
    <definedName name="ewa">#REF!</definedName>
    <definedName name="ewaQ" localSheetId="3">#REF!</definedName>
    <definedName name="ewaQ">#REF!</definedName>
    <definedName name="EWE">#REF!</definedName>
    <definedName name="ewef">#REF!</definedName>
    <definedName name="EWFN">#REF!</definedName>
    <definedName name="ewjej">#REF!</definedName>
    <definedName name="EWMRK">#REF!</definedName>
    <definedName name="EWNEJ">#REF!</definedName>
    <definedName name="ewqa">#REF!</definedName>
    <definedName name="EWRUWIOER">#REF!</definedName>
    <definedName name="EWWE">'[124]SSL PB P&amp;L'!#REF!</definedName>
    <definedName name="ex" localSheetId="0">#REF!</definedName>
    <definedName name="ex" localSheetId="3">#REF!</definedName>
    <definedName name="ex">#REF!</definedName>
    <definedName name="EX_INDIA">'[1]#REF'!$A$1:$M$49</definedName>
    <definedName name="Exc" localSheetId="0">[64]Input!$K$304:$AA$304</definedName>
    <definedName name="Exc" localSheetId="3">[64]Input!$K$304:$AA$304</definedName>
    <definedName name="Exc">[65]Input!$K$303:$AE$303</definedName>
    <definedName name="Excel_BuiltIn__FilterDatabase_1" localSheetId="5">'[134]BSPL _ 31_03_08'!$A$1:$BR$685</definedName>
    <definedName name="Excel_BuiltIn__FilterDatabase_1">'[134]BSPL _ 31_03_08'!$A$1:$BR$685</definedName>
    <definedName name="Excel_BuiltIn__FilterDatabase_1_1">"$#REF!.$B$10:$CT$116"</definedName>
    <definedName name="Excel_BuiltIn__FilterDatabase_1_1_1">"$#REF!.$B$10:$CT$116"</definedName>
    <definedName name="Excel_BuiltIn__FilterDatabase_1_1_10">#REF!</definedName>
    <definedName name="Excel_BuiltIn__FilterDatabase_1_1_14">"$#REF!.$B$10:$CT$116"</definedName>
    <definedName name="Excel_BuiltIn__FilterDatabase_1_1_4">#REF!</definedName>
    <definedName name="Excel_BuiltIn__FilterDatabase_1_1_4_1">#REF!</definedName>
    <definedName name="Excel_BuiltIn__FilterDatabase_1_1_4_8">#REF!</definedName>
    <definedName name="Excel_BuiltIn__FilterDatabase_1_10">#REF!</definedName>
    <definedName name="Excel_BuiltIn__FilterDatabase_1_14">"$#REF!.$B$10:$CT$116"</definedName>
    <definedName name="Excel_BuiltIn__FilterDatabase_1_4">#REF!</definedName>
    <definedName name="Excel_BuiltIn__FilterDatabase_1_4_1">#REF!</definedName>
    <definedName name="Excel_BuiltIn__FilterDatabase_1_4_8">#REF!</definedName>
    <definedName name="Excel_BuiltIn__FilterDatabase_14">#REF!</definedName>
    <definedName name="Excel_BuiltIn__FilterDatabase_14_1">"$#REF!.$A$1:$GJ$836"</definedName>
    <definedName name="Excel_BuiltIn__FilterDatabase_14_1_1">"$#REF!.$A$1:$GJ$836"</definedName>
    <definedName name="Excel_BuiltIn__FilterDatabase_14_1_14">"$#REF!.$A$1:$GJ$836"</definedName>
    <definedName name="Excel_BuiltIn__FilterDatabase_14_1_8">#REF!</definedName>
    <definedName name="Excel_BuiltIn__FilterDatabase_14_1_8_1" localSheetId="5">'[134]BSPL _ 31_03_08'!$B$1:$GH$854</definedName>
    <definedName name="Excel_BuiltIn__FilterDatabase_14_1_8_1">'[134]BSPL _ 31_03_08'!$B$1:$GH$854</definedName>
    <definedName name="Excel_BuiltIn__FilterDatabase_14_14">"$#REF!.$A$1:$GJ$836"</definedName>
    <definedName name="Excel_BuiltIn__FilterDatabase_14_8">#REF!</definedName>
    <definedName name="Excel_BuiltIn__FilterDatabase_14_8_1" localSheetId="5">'[134]BSPL _ 31_03_08'!$B$1:$GH$854</definedName>
    <definedName name="Excel_BuiltIn__FilterDatabase_14_8_1">'[134]BSPL _ 31_03_08'!$B$1:$GH$854</definedName>
    <definedName name="Excel_BuiltIn__FilterDatabase_6_1">"$#REF!.$#REF!$#REF!:$#REF!$#REF!"</definedName>
    <definedName name="Excel_BuiltIn__FilterDatabase_6_1_14">"$#REF!.$#REF!$#REF!:$#REF!$#REF!"</definedName>
    <definedName name="Excel_BuiltIn__FilterDatabase_6_1_17">"$#REF!.$#REF!$#REF!:$#REF!$#REF!"</definedName>
    <definedName name="Excel_BuiltIn__FilterDatabase_6_1_8">#REF!</definedName>
    <definedName name="Excel_BuiltIn__FilterDatabase_6_1_8_1">"$#REF!.$#REF!$#REF!:$#REF!$#REF!"</definedName>
    <definedName name="Excel_BuiltIn__FilterDatabase_6_1_9">"$#REF!.$#REF!$#REF!:$#REF!$#REF!"</definedName>
    <definedName name="Excel_BuiltIn__FilterDatabase_7_1">"'file:///X:/data c/Kirit Patel/BARODA/80IA/80IA-YR-2005-2006/80IB-M-2006-03/bspl-auditor-15-Jun-06.xls'#$CF_working.$#REF!$#REF!:$#REF!$#REF!"</definedName>
    <definedName name="Excel_BuiltIn__FilterDatabase_7_1_1">"$#REF!.$B$17:$DE$873"</definedName>
    <definedName name="Excel_BuiltIn__FilterDatabase_7_1_14">"$#REF!.$C$11:$DF$1063"</definedName>
    <definedName name="Excel_BuiltIn__FilterDatabase_7_1_17">"$#REF!.$C$11:$DF$1063"</definedName>
    <definedName name="Excel_BuiltIn__FilterDatabase_7_1_8">#REF!</definedName>
    <definedName name="Excel_BuiltIn__FilterDatabase_7_1_8_1">"$#REF!.$C$11:$DF$1063"</definedName>
    <definedName name="Excel_BuiltIn__FilterDatabase_7_1_9">"$#REF!.$B$17:$DE$873"</definedName>
    <definedName name="Excel_BuiltIn__FilterDatabase_7_2">"'file:///X:/data c/Kirit Patel/BARODA/80IA/80IA-YR-2005-2006/80IB-M-2006-03/bspl-auditor-15-Jun-06.xls'#$CF_working.$#REF!$#REF!:$#REF!$#REF!"</definedName>
    <definedName name="Excel_BuiltIn__FilterDatabase_7_8">[135]CF_working!#REF!</definedName>
    <definedName name="Excel_BuiltIn_Database" localSheetId="0">#REF!</definedName>
    <definedName name="Excel_BuiltIn_Database" localSheetId="3">#REF!</definedName>
    <definedName name="Excel_BuiltIn_Database">#REF!</definedName>
    <definedName name="Excel_BuiltIn_Database_10" localSheetId="0">#REF!</definedName>
    <definedName name="Excel_BuiltIn_Database_10">#REF!</definedName>
    <definedName name="Excel_BuiltIn_Database_25" localSheetId="0">#REF!</definedName>
    <definedName name="Excel_BuiltIn_Database_25">#REF!</definedName>
    <definedName name="Excel_BuiltIn_Database_3">#REF!</definedName>
    <definedName name="Excel_BuiltIn_Database_7">#REF!</definedName>
    <definedName name="Excel_BuiltIn_Database_9">#REF!</definedName>
    <definedName name="Excel_BuiltIn_Print_Area_1_1">#REF!</definedName>
    <definedName name="Excel_BuiltIn_Print_Area_1_1_1">#REF!</definedName>
    <definedName name="Excel_BuiltIn_Print_Area_1_1_1_1">"$#REF!.$B$8:$X$116"</definedName>
    <definedName name="Excel_BuiltIn_Print_Area_1_1_1_1_1">"$#REF!.$B$8:$X$116"</definedName>
    <definedName name="Excel_BuiltIn_Print_Area_1_1_1_1_1_1">"$#REF!.$#REF!$#REF!:$#REF!$#REF!"</definedName>
    <definedName name="Excel_BuiltIn_Print_Area_1_1_1_1_1_1_1">"$#REF!.$#REF!$#REF!:$#REF!$#REF!"</definedName>
    <definedName name="Excel_BuiltIn_Print_Area_1_1_1_1_1_1_1_1">"$#REF!.$#REF!$#REF!:$#REF!$#REF!"</definedName>
    <definedName name="Excel_BuiltIn_Print_Area_1_1_1_1_1_1_1_1_1">"$#REF!.$B$3:$P$116"</definedName>
    <definedName name="Excel_BuiltIn_Print_Area_1_1_1_1_1_1_1_1_10">#REF!</definedName>
    <definedName name="Excel_BuiltIn_Print_Area_1_1_1_1_1_1_1_1_14">"$#REF!.$B$3:$P$116"</definedName>
    <definedName name="Excel_BuiltIn_Print_Area_1_1_1_1_1_1_1_1_4">#REF!</definedName>
    <definedName name="Excel_BuiltIn_Print_Area_1_1_1_1_1_1_1_1_4_1">#REF!</definedName>
    <definedName name="Excel_BuiltIn_Print_Area_1_1_1_1_1_1_1_1_4_8">#REF!</definedName>
    <definedName name="Excel_BuiltIn_Print_Area_1_1_1_1_1_1_1_14">"$#REF!.$#REF!$#REF!:$#REF!$#REF!"</definedName>
    <definedName name="Excel_BuiltIn_Print_Area_1_1_1_1_1_1_1_8">#REF!</definedName>
    <definedName name="Excel_BuiltIn_Print_Area_1_1_1_1_1_1_14">"$#REF!.$#REF!$#REF!:$#REF!$#REF!"</definedName>
    <definedName name="Excel_BuiltIn_Print_Area_1_1_1_1_1_1_8">#REF!</definedName>
    <definedName name="Excel_BuiltIn_Print_Area_1_1_1_1_1_1_9">"$#REF!.$#REF!$#REF!:$#REF!$#REF!"</definedName>
    <definedName name="Excel_BuiltIn_Print_Area_1_1_1_1_1_10">#REF!</definedName>
    <definedName name="Excel_BuiltIn_Print_Area_1_1_1_1_1_14">"$#REF!.$B$8:$X$116"</definedName>
    <definedName name="Excel_BuiltIn_Print_Area_1_1_1_1_1_4">#REF!</definedName>
    <definedName name="Excel_BuiltIn_Print_Area_1_1_1_1_1_4_1">#REF!</definedName>
    <definedName name="Excel_BuiltIn_Print_Area_1_1_1_1_1_4_8">#REF!</definedName>
    <definedName name="Excel_BuiltIn_Print_Area_1_1_1_1_10">#REF!</definedName>
    <definedName name="Excel_BuiltIn_Print_Area_1_1_1_1_14">"$#REF!.$B$8:$X$116"</definedName>
    <definedName name="Excel_BuiltIn_Print_Area_1_1_1_1_4">#REF!</definedName>
    <definedName name="Excel_BuiltIn_Print_Area_1_1_1_1_4_1">#REF!</definedName>
    <definedName name="Excel_BuiltIn_Print_Area_1_1_1_1_4_8">#REF!</definedName>
    <definedName name="Excel_BuiltIn_Print_Area_1_1_1_10">#REF!</definedName>
    <definedName name="Excel_BuiltIn_Print_Area_1_1_1_14">"$#REF!.$B$5:$P$116"</definedName>
    <definedName name="Excel_BuiltIn_Print_Area_1_1_1_4">#REF!</definedName>
    <definedName name="Excel_BuiltIn_Print_Area_1_1_1_4_1">#REF!</definedName>
    <definedName name="Excel_BuiltIn_Print_Area_1_1_1_4_8">#REF!</definedName>
    <definedName name="Excel_BuiltIn_Print_Area_1_1_10">#REF!</definedName>
    <definedName name="Excel_BuiltIn_Print_Area_1_1_14">"$#REF!.$B$5:$P$116"</definedName>
    <definedName name="Excel_BuiltIn_Print_Area_1_1_4">#REF!</definedName>
    <definedName name="Excel_BuiltIn_Print_Area_1_1_4_1">#REF!</definedName>
    <definedName name="Excel_BuiltIn_Print_Area_1_1_4_8">#REF!</definedName>
    <definedName name="Excel_BuiltIn_Print_Area_10_1_1">"$#REF!.$#REF!$#REF!:$#REF!$#REF!"</definedName>
    <definedName name="Excel_BuiltIn_Print_Area_10_1_1_14">"$#REF!.$#REF!$#REF!:$#REF!$#REF!"</definedName>
    <definedName name="Excel_BuiltIn_Print_Area_10_1_1_17">"$#REF!.$#REF!$#REF!:$#REF!$#REF!"</definedName>
    <definedName name="Excel_BuiltIn_Print_Area_10_1_1_8">#REF!</definedName>
    <definedName name="Excel_BuiltIn_Print_Area_10_1_1_8_1">"$#REF!.$#REF!$#REF!:$#REF!$#REF!"</definedName>
    <definedName name="Excel_BuiltIn_Print_Area_10_1_1_9">"$#REF!.$#REF!$#REF!:$#REF!$#REF!"</definedName>
    <definedName name="Excel_BuiltIn_Print_Area_12_1" localSheetId="5">'[136]R_d Exp_ Details 08'!#REF!</definedName>
    <definedName name="Excel_BuiltIn_Print_Area_12_1">'[137]R_d Exp_ Details 08'!#REF!</definedName>
    <definedName name="Excel_BuiltIn_Print_Area_12_1_1">"$#REF!.$A$1:$A$18"</definedName>
    <definedName name="Excel_BuiltIn_Print_Area_12_1_1_1">"$#REF!.$A$2:$A$107"</definedName>
    <definedName name="Excel_BuiltIn_Print_Area_12_1_1_14">"$#REF!.$A$2:$A$107"</definedName>
    <definedName name="Excel_BuiltIn_Print_Area_12_1_1_8">#REF!</definedName>
    <definedName name="Excel_BuiltIn_Print_Area_12_1_1_9">"$#REF!.$A$2:$A$107"</definedName>
    <definedName name="Excel_BuiltIn_Print_Area_12_1_14">"$#REF!.$A$3:$B$28"</definedName>
    <definedName name="Excel_BuiltIn_Print_Area_12_1_17">"$#REF!.$A$3:$B$28"</definedName>
    <definedName name="Excel_BuiltIn_Print_Area_12_1_8">#REF!</definedName>
    <definedName name="Excel_BuiltIn_Print_Area_12_1_8_1">"$#REF!.$A$3:$B$28"</definedName>
    <definedName name="Excel_BuiltIn_Print_Area_12_1_9">"$#REF!.$A$1:$A$18"</definedName>
    <definedName name="Excel_BuiltIn_Print_Area_15_1">#REF!</definedName>
    <definedName name="Excel_BuiltIn_Print_Area_15_1_1">"$#REF!.$A$1:$A$16"</definedName>
    <definedName name="Excel_BuiltIn_Print_Area_15_1_1_1">"$#REF!.$A$1:$E$21"</definedName>
    <definedName name="Excel_BuiltIn_Print_Area_15_1_1_1_1">"$#REF!.$C$3:$P$116"</definedName>
    <definedName name="Excel_BuiltIn_Print_Area_15_1_1_1_1_1">"$#REF!.$C$5:$P$116"</definedName>
    <definedName name="Excel_BuiltIn_Print_Area_15_1_1_1_1_1_1">"$#REF!.$C$5:$P$116"</definedName>
    <definedName name="Excel_BuiltIn_Print_Area_15_1_1_1_1_1_1_1">"$#REF!.$C$5:$P$116"</definedName>
    <definedName name="Excel_BuiltIn_Print_Area_15_1_1_1_1_1_1_1_10">#REF!</definedName>
    <definedName name="Excel_BuiltIn_Print_Area_15_1_1_1_1_1_1_1_14">"$#REF!.$C$5:$P$116"</definedName>
    <definedName name="Excel_BuiltIn_Print_Area_15_1_1_1_1_1_1_1_4">#REF!</definedName>
    <definedName name="Excel_BuiltIn_Print_Area_15_1_1_1_1_1_1_1_4_1">#REF!</definedName>
    <definedName name="Excel_BuiltIn_Print_Area_15_1_1_1_1_1_1_1_4_8">#REF!</definedName>
    <definedName name="Excel_BuiltIn_Print_Area_15_1_1_1_1_1_1_10">#REF!</definedName>
    <definedName name="Excel_BuiltIn_Print_Area_15_1_1_1_1_1_1_14">"$#REF!.$C$5:$P$116"</definedName>
    <definedName name="Excel_BuiltIn_Print_Area_15_1_1_1_1_1_1_4">#REF!</definedName>
    <definedName name="Excel_BuiltIn_Print_Area_15_1_1_1_1_1_1_4_1">#REF!</definedName>
    <definedName name="Excel_BuiltIn_Print_Area_15_1_1_1_1_1_1_4_8">#REF!</definedName>
    <definedName name="Excel_BuiltIn_Print_Area_15_1_1_1_1_1_10">#REF!</definedName>
    <definedName name="Excel_BuiltIn_Print_Area_15_1_1_1_1_1_14">"$#REF!.$C$5:$P$116"</definedName>
    <definedName name="Excel_BuiltIn_Print_Area_15_1_1_1_1_1_4">#REF!</definedName>
    <definedName name="Excel_BuiltIn_Print_Area_15_1_1_1_1_1_4_1">#REF!</definedName>
    <definedName name="Excel_BuiltIn_Print_Area_15_1_1_1_1_1_4_8">#REF!</definedName>
    <definedName name="Excel_BuiltIn_Print_Area_15_1_1_1_1_10">#REF!</definedName>
    <definedName name="Excel_BuiltIn_Print_Area_15_1_1_1_1_14">"$#REF!.$C$3:$P$116"</definedName>
    <definedName name="Excel_BuiltIn_Print_Area_15_1_1_1_1_4">#REF!</definedName>
    <definedName name="Excel_BuiltIn_Print_Area_15_1_1_1_1_4_1">#REF!</definedName>
    <definedName name="Excel_BuiltIn_Print_Area_15_1_1_1_1_4_8">#REF!</definedName>
    <definedName name="Excel_BuiltIn_Print_Area_15_1_1_14">"$#REF!.$A$1:$E$21"</definedName>
    <definedName name="Excel_BuiltIn_Print_Area_15_1_1_8">#REF!</definedName>
    <definedName name="Excel_BuiltIn_Print_Area_15_1_1_9">"$#REF!.$A$1:$E$21"</definedName>
    <definedName name="Excel_BuiltIn_Print_Area_15_1_14">"$#REF!.$A$3:$E$24"</definedName>
    <definedName name="Excel_BuiltIn_Print_Area_15_1_17">"$#REF!.$A$3:$E$24"</definedName>
    <definedName name="Excel_BuiltIn_Print_Area_15_1_8">#REF!</definedName>
    <definedName name="Excel_BuiltIn_Print_Area_15_1_8_1">"$#REF!.$A$3:$E$24"</definedName>
    <definedName name="Excel_BuiltIn_Print_Area_15_1_9">"$#REF!.$A$1:$A$16"</definedName>
    <definedName name="Excel_BuiltIn_Print_Area_15_14">"$#REF!.$A$2:$A$106"</definedName>
    <definedName name="Excel_BuiltIn_Print_Area_15_9">"$#REF!.$A$2:$A$106"</definedName>
    <definedName name="Excel_BuiltIn_Print_Area_16">"$#REF!.$A$1:$A$83"</definedName>
    <definedName name="Excel_BuiltIn_Print_Area_16_1">"$#REF!.$A$1:$A$16"</definedName>
    <definedName name="Excel_BuiltIn_Print_Area_16_1_1">"$#REF!.$A$7:$F$670"</definedName>
    <definedName name="Excel_BuiltIn_Print_Area_16_1_1_14">"$#REF!.$A$7:$F$670"</definedName>
    <definedName name="Excel_BuiltIn_Print_Area_16_1_1_8">#REF!</definedName>
    <definedName name="Excel_BuiltIn_Print_Area_16_1_1_8_1" localSheetId="5">'[134]BSPL _ 31_03_08'!$B$7:$G$688</definedName>
    <definedName name="Excel_BuiltIn_Print_Area_16_1_1_8_1">'[134]BSPL _ 31_03_08'!$B$7:$G$688</definedName>
    <definedName name="Excel_BuiltIn_Print_Area_16_1_14">"$#REF!.$A$3:$E$23"</definedName>
    <definedName name="Excel_BuiltIn_Print_Area_16_1_17">"$#REF!.$A$3:$E$23"</definedName>
    <definedName name="Excel_BuiltIn_Print_Area_16_1_8">#REF!</definedName>
    <definedName name="Excel_BuiltIn_Print_Area_16_1_8_1">"$#REF!.$A$3:$E$23"</definedName>
    <definedName name="Excel_BuiltIn_Print_Area_16_1_9">"$#REF!.$A$1:$A$16"</definedName>
    <definedName name="Excel_BuiltIn_Print_Area_16_14">"$#REF!.$A$1:$A$83"</definedName>
    <definedName name="Excel_BuiltIn_Print_Area_16_8">#REF!</definedName>
    <definedName name="Excel_BuiltIn_Print_Area_16_9">"$#REF!.$A$1:$A$83"</definedName>
    <definedName name="Excel_BuiltIn_Print_Area_17_14">"$#REF!.$A$1:$A$84"</definedName>
    <definedName name="Excel_BuiltIn_Print_Area_17_8">#REF!</definedName>
    <definedName name="Excel_BuiltIn_Print_Area_17_9">"$#REF!.$A$1:$A$84"</definedName>
    <definedName name="Excel_BuiltIn_Print_Area_18">#REF!</definedName>
    <definedName name="Excel_BuiltIn_Print_Area_18_1">"$#REF!.$A$2:$A$109"</definedName>
    <definedName name="Excel_BuiltIn_Print_Area_18_1_1">"$#REF!.$A$1:$G$94"</definedName>
    <definedName name="Excel_BuiltIn_Print_Area_18_1_1_1">"$#REF!.$A$1:$G$94"</definedName>
    <definedName name="Excel_BuiltIn_Print_Area_18_1_1_1_1">"$#REF!.$A$1:$G$95"</definedName>
    <definedName name="Excel_BuiltIn_Print_Area_18_1_1_1_1_1">"$#REF!.$A$1:$G$97"</definedName>
    <definedName name="Excel_BuiltIn_Print_Area_18_1_1_1_1_1_1">"$#REF!.$A$1:$G$101"</definedName>
    <definedName name="Excel_BuiltIn_Print_Area_18_1_1_1_1_1_1_1">"$#REF!.$B$1:$AP$109"</definedName>
    <definedName name="Excel_BuiltIn_Print_Area_18_1_1_1_1_1_1_14">"$#REF!.$C$3:$AQ$118"</definedName>
    <definedName name="Excel_BuiltIn_Print_Area_18_1_1_1_1_1_1_17">"$#REF!.$C$3:$AQ$118"</definedName>
    <definedName name="Excel_BuiltIn_Print_Area_18_1_1_1_1_1_1_8">#REF!</definedName>
    <definedName name="Excel_BuiltIn_Print_Area_18_1_1_1_1_1_1_8_1">"$#REF!.$C$3:$AQ$118"</definedName>
    <definedName name="Excel_BuiltIn_Print_Area_18_1_1_1_1_1_1_9">"$#REF!.$B$1:$AP$109"</definedName>
    <definedName name="Excel_BuiltIn_Print_Area_18_1_1_1_1_1_14">#REF!</definedName>
    <definedName name="Excel_BuiltIn_Print_Area_18_1_1_1_1_1_8">#REF!</definedName>
    <definedName name="Excel_BuiltIn_Print_Area_18_1_1_1_1_14">#REF!</definedName>
    <definedName name="Excel_BuiltIn_Print_Area_18_1_1_1_1_8">#REF!</definedName>
    <definedName name="Excel_BuiltIn_Print_Area_18_1_1_1_14">#REF!</definedName>
    <definedName name="Excel_BuiltIn_Print_Area_18_1_1_1_8">#REF!</definedName>
    <definedName name="Excel_BuiltIn_Print_Area_18_1_1_14">#REF!</definedName>
    <definedName name="Excel_BuiltIn_Print_Area_18_1_1_8">#REF!</definedName>
    <definedName name="Excel_BuiltIn_Print_Area_18_1_14">#REF!</definedName>
    <definedName name="Excel_BuiltIn_Print_Area_18_1_8">#REF!</definedName>
    <definedName name="Excel_BuiltIn_Print_Area_18_14">"$#REF!.$A$2:$A$109"</definedName>
    <definedName name="Excel_BuiltIn_Print_Area_18_9">"$#REF!.$A$2:$A$109"</definedName>
    <definedName name="Excel_BuiltIn_Print_Area_2">#N/A</definedName>
    <definedName name="Excel_BuiltIn_Print_Area_2_1">#REF!</definedName>
    <definedName name="Excel_BuiltIn_Print_Area_2_1_1">#REF!</definedName>
    <definedName name="Excel_BuiltIn_Print_Area_2_1_1_1">"$#REF!.$A$1:$W$59"</definedName>
    <definedName name="Excel_BuiltIn_Print_Area_2_1_1_1_1">"$#REF!.$A$1:$W$108"</definedName>
    <definedName name="Excel_BuiltIn_Print_Area_2_1_1_1_1_1">"$#REF!.$A$1:$V$108"</definedName>
    <definedName name="Excel_BuiltIn_Print_Area_2_1_1_1_1_1_14">"$#REF!.$A$1:$V$108"</definedName>
    <definedName name="Excel_BuiltIn_Print_Area_2_1_1_1_1_14">"$#REF!.$A$1:$W$108"</definedName>
    <definedName name="Excel_BuiltIn_Print_Area_2_1_1_1_14">"$#REF!.$A$1:$W$59"</definedName>
    <definedName name="Excel_BuiltIn_Print_Area_2_1_1_14">"$#REF!.$A$1:$V$58"</definedName>
    <definedName name="Excel_BuiltIn_Print_Area_2_1_14">"$#REF!.$A$1:$V$57"</definedName>
    <definedName name="Excel_BuiltIn_Print_Area_3">#N/A</definedName>
    <definedName name="Excel_BuiltIn_Print_Area_3_1">"$#REF!.$A$1:$F$665"</definedName>
    <definedName name="Excel_BuiltIn_Print_Area_3_1_1">"$#REF!.$A$1:$V$107"</definedName>
    <definedName name="Excel_BuiltIn_Print_Area_3_1_1_1">"$#REF!.$A$1:$E$22"</definedName>
    <definedName name="Excel_BuiltIn_Print_Area_3_1_1_1_1">"$#REF!.$B$1:$M$109"</definedName>
    <definedName name="Excel_BuiltIn_Print_Area_3_1_1_1_1_14">"$#REF!.$B$1:$M$109"</definedName>
    <definedName name="Excel_BuiltIn_Print_Area_3_1_1_1_1_8">#REF!</definedName>
    <definedName name="Excel_BuiltIn_Print_Area_3_1_1_1_1_9">"$#REF!.$B$1:$M$109"</definedName>
    <definedName name="Excel_BuiltIn_Print_Area_3_1_1_1_14">"$#REF!.$C$3:$AE$84"</definedName>
    <definedName name="Excel_BuiltIn_Print_Area_3_1_1_1_17">"$#REF!.$C$3:$AE$84"</definedName>
    <definedName name="Excel_BuiltIn_Print_Area_3_1_1_1_8">#REF!</definedName>
    <definedName name="Excel_BuiltIn_Print_Area_3_1_1_1_8_1">"$#REF!.$C$3:$AE$84"</definedName>
    <definedName name="Excel_BuiltIn_Print_Area_3_1_1_1_9">"$#REF!.$A$1:$E$22"</definedName>
    <definedName name="Excel_BuiltIn_Print_Area_3_1_1_14">"$#REF!.$A$1:$V$107"</definedName>
    <definedName name="Excel_BuiltIn_Print_Area_3_1_14">"$#REF!.$A$1:$F$665"</definedName>
    <definedName name="Excel_BuiltIn_Print_Area_3_1_8">#REF!</definedName>
    <definedName name="Excel_BuiltIn_Print_Area_31">"$#REF!.$#REF!$#REF!:$#REF!$#REF!"</definedName>
    <definedName name="Excel_BuiltIn_Print_Area_31_14">"$#REF!.$#REF!$#REF!:$#REF!$#REF!"</definedName>
    <definedName name="Excel_BuiltIn_Print_Area_31_17">"$#REF!.$#REF!$#REF!:$#REF!$#REF!"</definedName>
    <definedName name="Excel_BuiltIn_Print_Area_31_8">#REF!</definedName>
    <definedName name="Excel_BuiltIn_Print_Area_31_8_1">"$#REF!.$#REF!$#REF!:$#REF!$#REF!"</definedName>
    <definedName name="Excel_BuiltIn_Print_Area_31_9">"$#REF!.$#REF!$#REF!:$#REF!$#REF!"</definedName>
    <definedName name="Excel_BuiltIn_Print_Area_33">"$#REF!.$#REF!$#REF!:$#REF!$#REF!"</definedName>
    <definedName name="Excel_BuiltIn_Print_Area_33_14">"$#REF!.$C$3:$F$46"</definedName>
    <definedName name="Excel_BuiltIn_Print_Area_33_17">"$#REF!.$C$3:$F$46"</definedName>
    <definedName name="Excel_BuiltIn_Print_Area_33_8">#REF!</definedName>
    <definedName name="Excel_BuiltIn_Print_Area_33_8_1">"$#REF!.$C$3:$F$46"</definedName>
    <definedName name="Excel_BuiltIn_Print_Area_33_9">"$#REF!.$#REF!$#REF!:$#REF!$#REF!"</definedName>
    <definedName name="Excel_BuiltIn_Print_Area_4_1">"$#REF!.$B$211:$H$229"</definedName>
    <definedName name="Excel_BuiltIn_Print_Area_4_1_1">"$#REF!.$A$1:$G$229"</definedName>
    <definedName name="Excel_BuiltIn_Print_Area_4_1_1_1">"$#REF!.$A$58:$G$67"</definedName>
    <definedName name="Excel_BuiltIn_Print_Area_4_1_1_1_1">"$#REF!.$A$184:$U$196"</definedName>
    <definedName name="Excel_BuiltIn_Print_Area_4_1_1_1_1_1">"$#REF!.$A$183:$U$195"</definedName>
    <definedName name="Excel_BuiltIn_Print_Area_4_1_1_1_1_1_1">"$#REF!.$A$179:$U$191"</definedName>
    <definedName name="Excel_BuiltIn_Print_Area_4_1_1_1_1_1_1_1">"$#REF!.$A$178:$U$190"</definedName>
    <definedName name="Excel_BuiltIn_Print_Area_4_1_1_1_1_1_1_1_1">#REF!</definedName>
    <definedName name="Excel_BuiltIn_Print_Area_4_1_1_1_1_1_1_1_1_1">"$#REF!.$A$176:$U$188"</definedName>
    <definedName name="Excel_BuiltIn_Print_Area_4_1_1_1_1_1_1_1_1_1_1">#REF!</definedName>
    <definedName name="Excel_BuiltIn_Print_Area_4_1_1_1_1_1_1_1_1_1_1_1">"$#REF!.$A$110:$V$128"</definedName>
    <definedName name="Excel_BuiltIn_Print_Area_4_1_1_1_1_1_1_1_1_1_1_1_1">"$#REF!.$A$1:$A$16"</definedName>
    <definedName name="Excel_BuiltIn_Print_Area_4_1_1_1_1_1_1_1_1_1_14">"$#REF!.$A$1:$E$16"</definedName>
    <definedName name="Excel_BuiltIn_Print_Area_4_1_1_1_1_1_1_1_1_1_14_1">"$#REF!.$A$1:$A$16"</definedName>
    <definedName name="Excel_BuiltIn_Print_Area_4_1_1_1_1_1_1_1_1_1_8">#REF!</definedName>
    <definedName name="Excel_BuiltIn_Print_Area_4_1_1_1_1_1_1_1_1_1_9">"$#REF!.$A$1:$A$16"</definedName>
    <definedName name="Excel_BuiltIn_Print_Area_4_1_1_1_1_1_1_1_1_14">"$#REF!.$A$176:$U$188"</definedName>
    <definedName name="Excel_BuiltIn_Print_Area_4_1_1_1_1_1_1_1_1_14_1">"$#REF!.$A$110:$V$128"</definedName>
    <definedName name="Excel_BuiltIn_Print_Area_4_1_1_1_1_1_1_1_1_9">"$#REF!.$A$1:$E$16"</definedName>
    <definedName name="Excel_BuiltIn_Print_Area_4_1_1_1_1_1_1_1_14">"$#REF!.$A$178:$U$190"</definedName>
    <definedName name="Excel_BuiltIn_Print_Area_4_1_1_1_1_1_1_1_8">#REF!</definedName>
    <definedName name="Excel_BuiltIn_Print_Area_4_1_1_1_1_1_1_14">"$#REF!.$A$179:$U$191"</definedName>
    <definedName name="Excel_BuiltIn_Print_Area_4_1_1_1_1_1_1_8">#REF!</definedName>
    <definedName name="Excel_BuiltIn_Print_Area_4_1_1_1_1_1_14">"$#REF!.$A$183:$U$195"</definedName>
    <definedName name="Excel_BuiltIn_Print_Area_4_1_1_1_1_1_8">#REF!</definedName>
    <definedName name="Excel_BuiltIn_Print_Area_4_1_1_1_1_14">"$#REF!.$A$3:$E$22"</definedName>
    <definedName name="Excel_BuiltIn_Print_Area_4_1_1_1_1_17">"$#REF!.$A$3:$E$22"</definedName>
    <definedName name="Excel_BuiltIn_Print_Area_4_1_1_1_1_8">#REF!</definedName>
    <definedName name="Excel_BuiltIn_Print_Area_4_1_1_1_1_8_1">"$#REF!.$A$3:$E$22"</definedName>
    <definedName name="Excel_BuiltIn_Print_Area_4_1_1_1_14">"$#REF!.$A$58:$G$67"</definedName>
    <definedName name="Excel_BuiltIn_Print_Area_4_1_1_1_8">#REF!</definedName>
    <definedName name="Excel_BuiltIn_Print_Area_4_1_1_14">"$#REF!.$A$1:$G$229"</definedName>
    <definedName name="Excel_BuiltIn_Print_Area_4_1_1_8">#REF!</definedName>
    <definedName name="Excel_BuiltIn_Print_Area_4_1_14">"$#REF!.$B$211:$H$229"</definedName>
    <definedName name="Excel_BuiltIn_Print_Area_4_1_8">#REF!</definedName>
    <definedName name="Excel_BuiltIn_Print_Area_5_1">"$#REF!.$A$1:$E$24"</definedName>
    <definedName name="Excel_BuiltIn_Print_Area_5_1_1">"$#REF!.$A$1:$CE$669"</definedName>
    <definedName name="Excel_BuiltIn_Print_Area_5_1_1_1">"$#REF!.$A$560:$AV$670"</definedName>
    <definedName name="Excel_BuiltIn_Print_Area_5_1_1_1_1">"$#REF!.$A$599:$AV$713"</definedName>
    <definedName name="Excel_BuiltIn_Print_Area_5_1_1_1_1_1">"$#REF!.$A$595:$AV$709"</definedName>
    <definedName name="Excel_BuiltIn_Print_Area_5_1_1_1_1_1_1">"$#REF!.$A$560:$AV$669"</definedName>
    <definedName name="Excel_BuiltIn_Print_Area_5_1_1_1_1_1_1_1">"$#REF!.$A$1:$AF$655"</definedName>
    <definedName name="Excel_BuiltIn_Print_Area_5_1_1_1_1_1_1_1_1">"$#REF!.$A$1:$AF$657"</definedName>
    <definedName name="Excel_BuiltIn_Print_Area_5_1_1_1_1_1_1_1_1_1">"$#REF!.$A$1:$AF$665"</definedName>
    <definedName name="Excel_BuiltIn_Print_Area_5_1_1_1_1_1_1_1_1_1_1">"$#REF!.$A$1:$AF$667"</definedName>
    <definedName name="Excel_BuiltIn_Print_Area_5_1_1_1_1_1_1_1_1_1_1_1">"$#REF!.$A$1:$AF$669"</definedName>
    <definedName name="Excel_BuiltIn_Print_Area_5_1_1_1_1_1_1_1_1_1_1_1_1">"$#REF!.$A$1:$AF$670"</definedName>
    <definedName name="Excel_BuiltIn_Print_Area_5_1_1_1_1_1_1_1_1_1_1_1_1_1">"$#REF!.$A$1:$Z$593"</definedName>
    <definedName name="Excel_BuiltIn_Print_Area_5_1_1_1_1_1_1_1_1_1_1_1_1_1_1">"$#REF!.$A$1:$Z$619"</definedName>
    <definedName name="Excel_BuiltIn_Print_Area_5_1_1_1_1_1_1_1_1_1_1_1_1_1_1_1">"$#REF!.$A$1:$Z$636"</definedName>
    <definedName name="Excel_BuiltIn_Print_Area_5_1_1_1_1_1_1_1_1_1_1_1_1_1_1_1_1">"$#REF!.$A$1:$Z$670"</definedName>
    <definedName name="Excel_BuiltIn_Print_Area_5_1_1_1_1_1_1_1_1_1_1_1_1_1_1_1_1_1">"$#REF!.$#REF!$#REF!:$#REF!$#REF!"</definedName>
    <definedName name="Excel_BuiltIn_Print_Area_5_1_1_1_1_1_1_1_1_1_1_1_1_1_1_1_1_1_14">"$#REF!.$#REF!$#REF!:$#REF!$#REF!"</definedName>
    <definedName name="Excel_BuiltIn_Print_Area_5_1_1_1_1_1_1_1_1_1_1_1_1_1_1_1_1_1_8">#REF!</definedName>
    <definedName name="Excel_BuiltIn_Print_Area_5_1_1_1_1_1_1_1_1_1_1_1_1_1_1_1_1_1_9">"$#REF!.$#REF!$#REF!:$#REF!$#REF!"</definedName>
    <definedName name="Excel_BuiltIn_Print_Area_5_1_1_1_1_1_1_1_1_1_1_1_1_1_1_1_1_14">"$#REF!.$C$3:$C$46"</definedName>
    <definedName name="Excel_BuiltIn_Print_Area_5_1_1_1_1_1_1_1_1_1_1_1_1_1_1_1_1_17">"$#REF!.$C$3:$C$46"</definedName>
    <definedName name="Excel_BuiltIn_Print_Area_5_1_1_1_1_1_1_1_1_1_1_1_1_1_1_1_1_8">#REF!</definedName>
    <definedName name="Excel_BuiltIn_Print_Area_5_1_1_1_1_1_1_1_1_1_1_1_1_1_1_1_1_8_1">"$#REF!.$C$3:$C$46"</definedName>
    <definedName name="Excel_BuiltIn_Print_Area_5_1_1_1_1_1_1_1_1_1_1_1_1_1_1_1_14">"$#REF!.$A$1:$Z$636"</definedName>
    <definedName name="Excel_BuiltIn_Print_Area_5_1_1_1_1_1_1_1_1_1_1_1_1_1_1_1_8">#REF!</definedName>
    <definedName name="Excel_BuiltIn_Print_Area_5_1_1_1_1_1_1_1_1_1_1_1_1_1_1_1_8_1" localSheetId="5">'[134]BSPL _ 31_03_08'!$B$1:$Y$688</definedName>
    <definedName name="Excel_BuiltIn_Print_Area_5_1_1_1_1_1_1_1_1_1_1_1_1_1_1_1_8_1">'[134]BSPL _ 31_03_08'!$B$1:$Y$688</definedName>
    <definedName name="Excel_BuiltIn_Print_Area_5_1_1_1_1_1_1_1_1_1_1_1_1_1_1_14">"$#REF!.$A$1:$Z$619"</definedName>
    <definedName name="Excel_BuiltIn_Print_Area_5_1_1_1_1_1_1_1_1_1_1_1_1_1_1_8">#REF!</definedName>
    <definedName name="Excel_BuiltIn_Print_Area_5_1_1_1_1_1_1_1_1_1_1_1_1_1_1_8_1" localSheetId="5">'[134]BSPL _ 31_03_08'!$B$1:$Y$643</definedName>
    <definedName name="Excel_BuiltIn_Print_Area_5_1_1_1_1_1_1_1_1_1_1_1_1_1_1_8_1">'[134]BSPL _ 31_03_08'!$B$1:$Y$643</definedName>
    <definedName name="Excel_BuiltIn_Print_Area_5_1_1_1_1_1_1_1_1_1_1_1_1_1_14">"$#REF!.$A$1:$Z$593"</definedName>
    <definedName name="Excel_BuiltIn_Print_Area_5_1_1_1_1_1_1_1_1_1_1_1_1_1_8">#REF!</definedName>
    <definedName name="Excel_BuiltIn_Print_Area_5_1_1_1_1_1_1_1_1_1_1_1_1_1_8_1" localSheetId="5">'[134]BSPL _ 31_03_08'!$B$1:$Y$626</definedName>
    <definedName name="Excel_BuiltIn_Print_Area_5_1_1_1_1_1_1_1_1_1_1_1_1_1_8_1">'[134]BSPL _ 31_03_08'!$B$1:$Y$626</definedName>
    <definedName name="Excel_BuiltIn_Print_Area_5_1_1_1_1_1_1_1_1_1_1_1_1_14">"$#REF!.$A$1:$AF$670"</definedName>
    <definedName name="Excel_BuiltIn_Print_Area_5_1_1_1_1_1_1_1_1_1_1_1_1_8">#REF!</definedName>
    <definedName name="Excel_BuiltIn_Print_Area_5_1_1_1_1_1_1_1_1_1_1_1_1_8_1" localSheetId="5">'[134]BSPL _ 31_03_08'!$B$1:$Y$600</definedName>
    <definedName name="Excel_BuiltIn_Print_Area_5_1_1_1_1_1_1_1_1_1_1_1_1_8_1">'[134]BSPL _ 31_03_08'!$B$1:$Y$600</definedName>
    <definedName name="Excel_BuiltIn_Print_Area_5_1_1_1_1_1_1_1_1_1_1_1_14">"$#REF!.$A$1:$AF$669"</definedName>
    <definedName name="Excel_BuiltIn_Print_Area_5_1_1_1_1_1_1_1_1_1_1_1_8">#REF!</definedName>
    <definedName name="Excel_BuiltIn_Print_Area_5_1_1_1_1_1_1_1_1_1_1_1_8_1" localSheetId="5">'[134]BSPL _ 31_03_08'!$B$1:$AG$688</definedName>
    <definedName name="Excel_BuiltIn_Print_Area_5_1_1_1_1_1_1_1_1_1_1_1_8_1">'[134]BSPL _ 31_03_08'!$B$1:$AG$688</definedName>
    <definedName name="Excel_BuiltIn_Print_Area_5_1_1_1_1_1_1_1_1_1_1_14">"$#REF!.$A$1:$AF$667"</definedName>
    <definedName name="Excel_BuiltIn_Print_Area_5_1_1_1_1_1_1_1_1_1_1_8">#REF!</definedName>
    <definedName name="Excel_BuiltIn_Print_Area_5_1_1_1_1_1_1_1_1_1_1_8_1" localSheetId="5">'[134]BSPL _ 31_03_08'!$B$1:$AG$687</definedName>
    <definedName name="Excel_BuiltIn_Print_Area_5_1_1_1_1_1_1_1_1_1_1_8_1">'[134]BSPL _ 31_03_08'!$B$1:$AG$687</definedName>
    <definedName name="Excel_BuiltIn_Print_Area_5_1_1_1_1_1_1_1_1_1_14">"$#REF!.$A$1:$AF$665"</definedName>
    <definedName name="Excel_BuiltIn_Print_Area_5_1_1_1_1_1_1_1_1_1_8">#REF!</definedName>
    <definedName name="Excel_BuiltIn_Print_Area_5_1_1_1_1_1_1_1_1_1_8_1" localSheetId="5">'[134]BSPL _ 31_03_08'!$B$1:$AG$685</definedName>
    <definedName name="Excel_BuiltIn_Print_Area_5_1_1_1_1_1_1_1_1_1_8_1">'[134]BSPL _ 31_03_08'!$B$1:$AG$685</definedName>
    <definedName name="Excel_BuiltIn_Print_Area_5_1_1_1_1_1_1_1_1_14">"$#REF!.$A$1:$AF$657"</definedName>
    <definedName name="Excel_BuiltIn_Print_Area_5_1_1_1_1_1_1_1_1_8">#REF!</definedName>
    <definedName name="Excel_BuiltIn_Print_Area_5_1_1_1_1_1_1_1_1_8_1" localSheetId="5">'[134]BSPL _ 31_03_08'!$B$1:$AG$683</definedName>
    <definedName name="Excel_BuiltIn_Print_Area_5_1_1_1_1_1_1_1_1_8_1">'[134]BSPL _ 31_03_08'!$B$1:$AG$683</definedName>
    <definedName name="Excel_BuiltIn_Print_Area_5_1_1_1_1_1_1_1_14">"$#REF!.$A$1:$AF$655"</definedName>
    <definedName name="Excel_BuiltIn_Print_Area_5_1_1_1_1_1_1_1_8">#REF!</definedName>
    <definedName name="Excel_BuiltIn_Print_Area_5_1_1_1_1_1_1_1_8_1" localSheetId="5">'[134]BSPL _ 31_03_08'!$B$1:$AG$675</definedName>
    <definedName name="Excel_BuiltIn_Print_Area_5_1_1_1_1_1_1_1_8_1">'[134]BSPL _ 31_03_08'!$B$1:$AG$675</definedName>
    <definedName name="Excel_BuiltIn_Print_Area_5_1_1_1_1_1_1_14">"$#REF!.$A$560:$AV$669"</definedName>
    <definedName name="Excel_BuiltIn_Print_Area_5_1_1_1_1_1_1_8">#REF!</definedName>
    <definedName name="Excel_BuiltIn_Print_Area_5_1_1_1_1_1_1_8_1" localSheetId="5">'[134]BSPL _ 31_03_08'!$B$1:$AG$672</definedName>
    <definedName name="Excel_BuiltIn_Print_Area_5_1_1_1_1_1_1_8_1">'[134]BSPL _ 31_03_08'!$B$1:$AG$672</definedName>
    <definedName name="Excel_BuiltIn_Print_Area_5_1_1_1_1_1_14">"$#REF!.$A$595:$AV$709"</definedName>
    <definedName name="Excel_BuiltIn_Print_Area_5_1_1_1_1_1_8">#REF!</definedName>
    <definedName name="Excel_BuiltIn_Print_Area_5_1_1_1_1_1_8_1" localSheetId="5">'[134]BSPL _ 31_03_08'!$B$558:$BE$687</definedName>
    <definedName name="Excel_BuiltIn_Print_Area_5_1_1_1_1_1_8_1">'[134]BSPL _ 31_03_08'!$B$558:$BE$687</definedName>
    <definedName name="Excel_BuiltIn_Print_Area_5_1_1_1_1_14">"$#REF!.$A$599:$AV$713"</definedName>
    <definedName name="Excel_BuiltIn_Print_Area_5_1_1_1_1_8">#REF!</definedName>
    <definedName name="Excel_BuiltIn_Print_Area_5_1_1_1_1_8_1" localSheetId="5">'[134]BSPL _ 31_03_08'!$B$602:$BE$727</definedName>
    <definedName name="Excel_BuiltIn_Print_Area_5_1_1_1_1_8_1">'[134]BSPL _ 31_03_08'!$B$602:$BE$727</definedName>
    <definedName name="Excel_BuiltIn_Print_Area_5_1_1_1_14">"$#REF!.$A$560:$AV$670"</definedName>
    <definedName name="Excel_BuiltIn_Print_Area_5_1_1_1_8">#REF!</definedName>
    <definedName name="Excel_BuiltIn_Print_Area_5_1_1_1_8_1" localSheetId="5">'[134]BSPL _ 31_03_08'!$B$606:$BE$731</definedName>
    <definedName name="Excel_BuiltIn_Print_Area_5_1_1_1_8_1">'[134]BSPL _ 31_03_08'!$B$606:$BE$731</definedName>
    <definedName name="Excel_BuiltIn_Print_Area_5_1_1_14">"$#REF!.$A$1:$CE$669"</definedName>
    <definedName name="Excel_BuiltIn_Print_Area_5_1_1_8">#REF!</definedName>
    <definedName name="Excel_BuiltIn_Print_Area_5_1_1_8_1" localSheetId="5">'[134]BSPL _ 31_03_08'!$B$558:$BE$688</definedName>
    <definedName name="Excel_BuiltIn_Print_Area_5_1_1_8_1">'[134]BSPL _ 31_03_08'!$B$558:$BE$688</definedName>
    <definedName name="Excel_BuiltIn_Print_Area_5_1_14">"$#REF!.$A$1:$E$24"</definedName>
    <definedName name="Excel_BuiltIn_Print_Area_5_1_8">#REF!</definedName>
    <definedName name="Excel_BuiltIn_Print_Area_5_1_8_1" localSheetId="5">'[134]BSPL _ 31_03_08'!$B$1:$CC$687</definedName>
    <definedName name="Excel_BuiltIn_Print_Area_5_1_8_1">'[134]BSPL _ 31_03_08'!$B$1:$CC$687</definedName>
    <definedName name="Excel_BuiltIn_Print_Area_5_1_9">"$#REF!.$A$1:$E$24"</definedName>
    <definedName name="Excel_BuiltIn_Print_Area_6_1">#REF!</definedName>
    <definedName name="Excel_BuiltIn_Print_Area_6_1_1">"$#REF!.$A$7:$F$688"</definedName>
    <definedName name="Excel_BuiltIn_Print_Area_6_1_1_1">"$#REF!.$A$4:$F$669"</definedName>
    <definedName name="Excel_BuiltIn_Print_Area_6_1_1_1_1">"$#REF!.$A$84:$AV$151"</definedName>
    <definedName name="Excel_BuiltIn_Print_Area_6_1_1_1_1_1">"$#REF!.$A$1:$G$215"</definedName>
    <definedName name="Excel_BuiltIn_Print_Area_6_1_1_1_1_1_1">"$#REF!.$A$7:$F$699"</definedName>
    <definedName name="Excel_BuiltIn_Print_Area_6_1_1_1_1_1_1_1">"$#REF!.$A$1:$F$216"</definedName>
    <definedName name="Excel_BuiltIn_Print_Area_6_1_1_1_1_1_1_1_1">"$#REF!.$A$1:$G$100"</definedName>
    <definedName name="Excel_BuiltIn_Print_Area_6_1_1_1_1_1_1_1_1_1">"$#REF!.$A$1:$H$194"</definedName>
    <definedName name="Excel_BuiltIn_Print_Area_6_1_1_1_1_1_1_1_1_1_1">"$#REF!.$A$1:$H$214"</definedName>
    <definedName name="Excel_BuiltIn_Print_Area_6_1_1_1_1_1_1_1_1_1_1_1">"$#REF!.$A$1:$H$215"</definedName>
    <definedName name="Excel_BuiltIn_Print_Area_6_1_1_1_1_1_1_1_1_1_1_1_1">"$#REF!.$A$1:$H$217"</definedName>
    <definedName name="Excel_BuiltIn_Print_Area_6_1_1_1_1_1_1_1_1_1_1_1_1_1">"$#REF!.$A$1:$H$228"</definedName>
    <definedName name="Excel_BuiltIn_Print_Area_6_1_1_1_1_1_1_1_1_1_1_1_1_1_1">"$#REF!.$A$1:$H$229"</definedName>
    <definedName name="Excel_BuiltIn_Print_Area_6_1_1_1_1_1_1_1_1_1_1_1_1_1_1_1">"$#REF!.$A$116:$G$133"</definedName>
    <definedName name="Excel_BuiltIn_Print_Area_6_1_1_1_1_1_1_1_1_1_1_1_1_1_1_1_1">"$#REF!.$A$1:$G$210"</definedName>
    <definedName name="Excel_BuiltIn_Print_Area_6_1_1_1_1_1_1_1_1_1_1_1_1_1_1_1_1_1">"$#REF!.$A$1:$G$231"</definedName>
    <definedName name="Excel_BuiltIn_Print_Area_6_1_1_1_1_1_1_1_1_1_1_1_1_1_1_1_1_1_1">"$#REF!.$A$53:$G$63"</definedName>
    <definedName name="Excel_BuiltIn_Print_Area_6_1_1_1_1_1_1_1_1_1_1_1_1_1_1_1_1_1_1_1">"$#REF!.$A$1:$G$248"</definedName>
    <definedName name="Excel_BuiltIn_Print_Area_6_1_1_1_1_1_1_1_1_1_1_1_1_1_1_1_1_1_1_1_1">"$#REF!.$A$1:$G$243"</definedName>
    <definedName name="Excel_BuiltIn_Print_Area_6_1_1_1_1_1_1_1_1_1_1_1_1_1_1_1_1_1_1_1_1_1">"$#REF!.$A$1:$G$242"</definedName>
    <definedName name="Excel_BuiltIn_Print_Area_6_1_1_1_1_1_1_1_1_1_1_1_1_1_1_1_1_1_1_1_1_1_1">"$#REF!.$A$1:$V$197"</definedName>
    <definedName name="Excel_BuiltIn_Print_Area_6_1_1_1_1_1_1_1_1_1_1_1_1_1_1_1_1_1_1_1_1_1_1_1">"$#REF!.$A$1:$V$203"</definedName>
    <definedName name="Excel_BuiltIn_Print_Area_6_1_1_1_1_1_1_1_1_1_1_1_1_1_1_1_1_1_1_1_1_1_1_1_1">"$#REF!.$A$108:$U$115"</definedName>
    <definedName name="Excel_BuiltIn_Print_Area_6_1_1_1_1_1_1_1_1_1_1_1_1_1_1_1_1_1_1_1_1_1_1_1_1_1">"$#REF!.$A$1:$U$190"</definedName>
    <definedName name="Excel_BuiltIn_Print_Area_6_1_1_1_1_1_1_1_1_1_1_1_1_1_1_1_1_1_1_1_1_1_1_1_1_1_1">#REF!</definedName>
    <definedName name="Excel_BuiltIn_Print_Area_6_1_1_1_1_1_1_1_1_1_1_1_1_1_1_1_1_1_1_1_1_1_1_1_1_1_1_1">"$#REF!.$A$1:$U$205"</definedName>
    <definedName name="Excel_BuiltIn_Print_Area_6_1_1_1_1_1_1_1_1_1_1_1_1_1_1_1_1_1_1_1_1_1_1_1_1_1_1_1_1">"$#REF!.$A$39:$U$49"</definedName>
    <definedName name="Excel_BuiltIn_Print_Area_6_1_1_1_1_1_1_1_1_1_1_1_1_1_1_1_1_1_1_1_1_1_1_1_1_1_1_1_1_1">"$#REF!.$A$1:$U$222"</definedName>
    <definedName name="Excel_BuiltIn_Print_Area_6_1_1_1_1_1_1_1_1_1_1_1_1_1_1_1_1_1_1_1_1_1_1_1_1_1_1_1_1_1_1">"$#REF!.$A$1:$U$223"</definedName>
    <definedName name="Excel_BuiltIn_Print_Area_6_1_1_1_1_1_1_1_1_1_1_1_1_1_1_1_1_1_1_1_1_1_1_1_1_1_1_1_1_1_1_1">"$#REF!.$A$1:$U$217"</definedName>
    <definedName name="Excel_BuiltIn_Print_Area_6_1_1_1_1_1_1_1_1_1_1_1_1_1_1_1_1_1_1_1_1_1_1_1_1_1_1_1_1_1_1_1_1">"$#REF!.$A$1:$U$216"</definedName>
    <definedName name="Excel_BuiltIn_Print_Area_6_1_1_1_1_1_1_1_1_1_1_1_1_1_1_1_1_1_1_1_1_1_1_1_1_1_1_1_1_1_14">#REF!</definedName>
    <definedName name="Excel_BuiltIn_Print_Area_6_1_1_1_1_1_1_1_1_1_1_1_1_1_1_1_1_1_1_1_1_1_1_1_1_1_1_1_1_1_14_1">#REF!</definedName>
    <definedName name="Excel_BuiltIn_Print_Area_6_1_1_1_1_1_1_1_1_1_1_1_1_1_1_1_1_1_1_1_1_1_1_1_1_1_1_1_1_1_8">#REF!</definedName>
    <definedName name="Excel_BuiltIn_Print_Area_6_1_1_1_1_1_1_1_1_1_1_1_1_1_1_1_1_1_1_1_1_1_1_1_1_1_1_1_1_14">#REF!</definedName>
    <definedName name="Excel_BuiltIn_Print_Area_6_1_1_1_1_1_1_1_1_1_1_1_1_1_1_1_1_1_1_1_1_1_1_1_1_1_1_1_1_8">#REF!</definedName>
    <definedName name="Excel_BuiltIn_Print_Area_6_1_1_1_1_1_1_1_1_1_1_1_1_1_1_1_1_1_1_1_1_1_1_1_1_1_1_1_14">#REF!</definedName>
    <definedName name="Excel_BuiltIn_Print_Area_6_1_1_1_1_1_1_1_1_1_1_1_1_1_1_1_1_1_1_1_1_1_1_1_1_1_1_1_8">#REF!</definedName>
    <definedName name="Excel_BuiltIn_Print_Area_6_1_1_1_1_1_1_1_1_1_1_1_1_1_1_1_1_1_1_1_1_1_1_1_1_1_1_14">#REF!</definedName>
    <definedName name="Excel_BuiltIn_Print_Area_6_1_1_1_1_1_1_1_1_1_1_1_1_1_1_1_1_1_1_1_1_1_1_1_1_1_1_14_1">#REF!</definedName>
    <definedName name="Excel_BuiltIn_Print_Area_6_1_1_1_1_1_1_1_1_1_1_1_1_1_1_1_1_1_1_1_1_1_1_1_1_1_1_8">#REF!</definedName>
    <definedName name="Excel_BuiltIn_Print_Area_6_1_1_1_1_1_1_1_1_1_1_1_1_1_1_1_1_1_1_1_1_1_1_1_1_1_14">#REF!</definedName>
    <definedName name="Excel_BuiltIn_Print_Area_6_1_1_1_1_1_1_1_1_1_1_1_1_1_1_1_1_1_1_1_1_1_1_1_1_1_8">#REF!</definedName>
    <definedName name="Excel_BuiltIn_Print_Area_6_1_1_1_1_1_1_1_1_1_1_1_1_1_1_1_1_1_1_1_1_1_1_1_1_14">#REF!</definedName>
    <definedName name="Excel_BuiltIn_Print_Area_6_1_1_1_1_1_1_1_1_1_1_1_1_1_1_1_1_1_1_1_1_1_1_1_1_8">#REF!</definedName>
    <definedName name="Excel_BuiltIn_Print_Area_6_1_1_1_1_1_1_1_1_1_1_1_1_1_1_1_1_1_1_1_1_1_1_1_14">#REF!</definedName>
    <definedName name="Excel_BuiltIn_Print_Area_6_1_1_1_1_1_1_1_1_1_1_1_1_1_1_1_1_1_1_1_1_1_1_1_8">#REF!</definedName>
    <definedName name="Excel_BuiltIn_Print_Area_6_1_1_1_1_1_1_1_1_1_1_1_1_1_1_1_1_1_1_1_1_1_1_14">#REF!</definedName>
    <definedName name="Excel_BuiltIn_Print_Area_6_1_1_1_1_1_1_1_1_1_1_1_1_1_1_1_1_1_1_1_1_1_1_8">#REF!</definedName>
    <definedName name="Excel_BuiltIn_Print_Area_6_1_1_1_1_1_1_1_1_1_1_1_1_1_1_1_1_1_1_1_1_1_14">#REF!</definedName>
    <definedName name="Excel_BuiltIn_Print_Area_6_1_1_1_1_1_1_1_1_1_1_1_1_1_1_1_1_1_1_1_1_1_8">#REF!</definedName>
    <definedName name="Excel_BuiltIn_Print_Area_6_1_1_1_1_1_1_1_1_1_1_1_1_1_1_1_1_1_1_1_1_14">#REF!</definedName>
    <definedName name="Excel_BuiltIn_Print_Area_6_1_1_1_1_1_1_1_1_1_1_1_1_1_1_1_1_1_1_1_1_8">#REF!</definedName>
    <definedName name="Excel_BuiltIn_Print_Area_6_1_1_1_1_1_1_1_1_1_1_1_1_1_1_1_1_1_1_1_14">#REF!</definedName>
    <definedName name="Excel_BuiltIn_Print_Area_6_1_1_1_1_1_1_1_1_1_1_1_1_1_1_1_1_1_1_1_8">#REF!</definedName>
    <definedName name="Excel_BuiltIn_Print_Area_6_1_1_1_1_1_1_1_1_1_1_1_1_1_1_1_1_1_1_14">#REF!</definedName>
    <definedName name="Excel_BuiltIn_Print_Area_6_1_1_1_1_1_1_1_1_1_1_1_1_1_1_1_1_1_1_8">#REF!</definedName>
    <definedName name="Excel_BuiltIn_Print_Area_6_1_1_1_1_1_1_1_1_1_1_1_1_1_1_1_1_1_14">#REF!</definedName>
    <definedName name="Excel_BuiltIn_Print_Area_6_1_1_1_1_1_1_1_1_1_1_1_1_1_1_1_1_1_8">#REF!</definedName>
    <definedName name="Excel_BuiltIn_Print_Area_6_1_1_1_1_1_1_1_1_1_1_1_1_1_1_1_1_14">#REF!</definedName>
    <definedName name="Excel_BuiltIn_Print_Area_6_1_1_1_1_1_1_1_1_1_1_1_1_1_1_1_1_8">#REF!</definedName>
    <definedName name="Excel_BuiltIn_Print_Area_6_1_1_1_1_1_1_1_1_1_1_1_1_1_1_1_14">#REF!</definedName>
    <definedName name="Excel_BuiltIn_Print_Area_6_1_1_1_1_1_1_1_1_1_1_1_1_1_1_1_8">#REF!</definedName>
    <definedName name="Excel_BuiltIn_Print_Area_6_1_1_1_1_1_1_1_1_1_1_1_1_1_1_14">#REF!</definedName>
    <definedName name="Excel_BuiltIn_Print_Area_6_1_1_1_1_1_1_1_1_1_1_1_1_1_1_8">#REF!</definedName>
    <definedName name="Excel_BuiltIn_Print_Area_6_1_1_1_1_1_1_1_1_1_1_1_1_1_14">"$#REF!.$A$116:$G$133"</definedName>
    <definedName name="Excel_BuiltIn_Print_Area_6_1_1_1_1_1_1_1_1_1_1_1_1_1_8">#REF!</definedName>
    <definedName name="Excel_BuiltIn_Print_Area_6_1_1_1_1_1_1_1_1_1_1_1_1_1_8_1" localSheetId="5">'[134]BSPL _ 31_03_08'!$B$91:$BE$159</definedName>
    <definedName name="Excel_BuiltIn_Print_Area_6_1_1_1_1_1_1_1_1_1_1_1_1_1_8_1">'[134]BSPL _ 31_03_08'!$B$91:$BE$159</definedName>
    <definedName name="Excel_BuiltIn_Print_Area_6_1_1_1_1_1_1_1_1_1_1_1_1_14">"$#REF!.$A$1:$H$229"</definedName>
    <definedName name="Excel_BuiltIn_Print_Area_6_1_1_1_1_1_1_1_1_1_1_1_1_8">#REF!</definedName>
    <definedName name="Excel_BuiltIn_Print_Area_6_1_1_1_1_1_1_1_1_1_1_1_1_8_1" localSheetId="5">'[134]BSPL _ 31_03_08'!$B$4:$G$687</definedName>
    <definedName name="Excel_BuiltIn_Print_Area_6_1_1_1_1_1_1_1_1_1_1_1_1_8_1">'[134]BSPL _ 31_03_08'!$B$4:$G$687</definedName>
    <definedName name="Excel_BuiltIn_Print_Area_6_1_1_1_1_1_1_1_1_1_1_1_14">"$#REF!.$A$1:$H$228"</definedName>
    <definedName name="Excel_BuiltIn_Print_Area_6_1_1_1_1_1_1_1_1_1_1_1_8">#REF!</definedName>
    <definedName name="Excel_BuiltIn_Print_Area_6_1_1_1_1_1_1_1_1_1_1_1_8_1" localSheetId="5">'[134]BSPL _ 31_03_08'!$B$1:$G$684</definedName>
    <definedName name="Excel_BuiltIn_Print_Area_6_1_1_1_1_1_1_1_1_1_1_1_8_1">'[134]BSPL _ 31_03_08'!$B$1:$G$684</definedName>
    <definedName name="Excel_BuiltIn_Print_Area_6_1_1_1_1_1_1_1_1_1_1_14">"$#REF!.$A$1:$H$217"</definedName>
    <definedName name="Excel_BuiltIn_Print_Area_6_1_1_1_1_1_1_1_1_1_1_8">#REF!</definedName>
    <definedName name="Excel_BuiltIn_Print_Area_6_1_1_1_1_1_1_1_1_1_1_8_1" localSheetId="5">'[134]BSPL _ 31_03_08'!$B$1:$G$683</definedName>
    <definedName name="Excel_BuiltIn_Print_Area_6_1_1_1_1_1_1_1_1_1_1_8_1">'[134]BSPL _ 31_03_08'!$B$1:$G$683</definedName>
    <definedName name="Excel_BuiltIn_Print_Area_6_1_1_1_1_1_1_1_1_1_14">"$#REF!.$A$1:$H$215"</definedName>
    <definedName name="Excel_BuiltIn_Print_Area_6_1_1_1_1_1_1_1_1_1_8">#REF!</definedName>
    <definedName name="Excel_BuiltIn_Print_Area_6_1_1_1_1_1_1_1_1_1_8_1" localSheetId="5">'[134]BSPL _ 31_03_08'!$B$1:$G$679</definedName>
    <definedName name="Excel_BuiltIn_Print_Area_6_1_1_1_1_1_1_1_1_1_8_1">'[134]BSPL _ 31_03_08'!$B$1:$G$679</definedName>
    <definedName name="Excel_BuiltIn_Print_Area_6_1_1_1_1_1_1_1_1_14">"$#REF!.$A$1:$H$214"</definedName>
    <definedName name="Excel_BuiltIn_Print_Area_6_1_1_1_1_1_1_1_1_8">#REF!</definedName>
    <definedName name="Excel_BuiltIn_Print_Area_6_1_1_1_1_1_1_1_1_8_1" localSheetId="5">'[134]BSPL _ 31_03_08'!$B$1:$G$678</definedName>
    <definedName name="Excel_BuiltIn_Print_Area_6_1_1_1_1_1_1_1_1_8_1">'[134]BSPL _ 31_03_08'!$B$1:$G$678</definedName>
    <definedName name="Excel_BuiltIn_Print_Area_6_1_1_1_1_1_1_1_14">"$#REF!.$A$1:$H$194"</definedName>
    <definedName name="Excel_BuiltIn_Print_Area_6_1_1_1_1_1_1_1_8">#REF!</definedName>
    <definedName name="Excel_BuiltIn_Print_Area_6_1_1_1_1_1_1_1_8_1" localSheetId="5">'[134]BSPL _ 31_03_08'!$B$1:$G$680</definedName>
    <definedName name="Excel_BuiltIn_Print_Area_6_1_1_1_1_1_1_1_8_1">'[134]BSPL _ 31_03_08'!$B$1:$G$680</definedName>
    <definedName name="Excel_BuiltIn_Print_Area_6_1_1_1_1_1_1_14">"$#REF!.$A$1:$G$100"</definedName>
    <definedName name="Excel_BuiltIn_Print_Area_6_1_1_1_1_1_1_8">#REF!</definedName>
    <definedName name="Excel_BuiltIn_Print_Area_6_1_1_1_1_1_1_8_1" localSheetId="5">'[134]BSPL _ 31_03_08'!$B$7:$G$679</definedName>
    <definedName name="Excel_BuiltIn_Print_Area_6_1_1_1_1_1_1_8_1">'[134]BSPL _ 31_03_08'!$B$7:$G$679</definedName>
    <definedName name="Excel_BuiltIn_Print_Area_6_1_1_1_1_1_14">"$#REF!.$A$1:$G$218"</definedName>
    <definedName name="Excel_BuiltIn_Print_Area_6_1_1_1_1_1_8">#REF!</definedName>
    <definedName name="Excel_BuiltIn_Print_Area_6_1_1_1_1_1_8_1" localSheetId="5">'[134]BSPL _ 31_03_08'!$B$7:$G$680</definedName>
    <definedName name="Excel_BuiltIn_Print_Area_6_1_1_1_1_1_8_1">'[134]BSPL _ 31_03_08'!$B$7:$G$680</definedName>
    <definedName name="Excel_BuiltIn_Print_Area_6_1_1_1_1_14">"$#REF!.$A$7:$F$699"</definedName>
    <definedName name="Excel_BuiltIn_Print_Area_6_1_1_1_1_14_1">"$#REF!.$A$1:$F$216"</definedName>
    <definedName name="Excel_BuiltIn_Print_Area_6_1_1_1_1_8">#REF!</definedName>
    <definedName name="Excel_BuiltIn_Print_Area_6_1_1_1_1_8_1" localSheetId="5">'[134]BSPL _ 31_03_08'!$B$7:$G$689</definedName>
    <definedName name="Excel_BuiltIn_Print_Area_6_1_1_1_1_8_1">'[134]BSPL _ 31_03_08'!$B$7:$G$689</definedName>
    <definedName name="Excel_BuiltIn_Print_Area_6_1_1_1_14">"$#REF!.$A$1:$G$215"</definedName>
    <definedName name="Excel_BuiltIn_Print_Area_6_1_1_1_8">#REF!</definedName>
    <definedName name="Excel_BuiltIn_Print_Area_6_1_1_1_8_1" localSheetId="5">'[134]BSPL _ 31_03_08'!$B$7:$G$682</definedName>
    <definedName name="Excel_BuiltIn_Print_Area_6_1_1_1_8_1">'[134]BSPL _ 31_03_08'!$B$7:$G$682</definedName>
    <definedName name="Excel_BuiltIn_Print_Area_6_1_1_14">"$#REF!.$A$84:$AV$151"</definedName>
    <definedName name="Excel_BuiltIn_Print_Area_6_1_1_8">#REF!</definedName>
    <definedName name="Excel_BuiltIn_Print_Area_6_1_1_8_1" localSheetId="5">'[134]BSPL _ 31_03_08'!$B$7:$G$690</definedName>
    <definedName name="Excel_BuiltIn_Print_Area_6_1_1_8_1">'[134]BSPL _ 31_03_08'!$B$7:$G$690</definedName>
    <definedName name="Excel_BuiltIn_Print_Area_6_1_14">"$#REF!.$A$7:$F$688"</definedName>
    <definedName name="Excel_BuiltIn_Print_Area_6_1_14_1">"$#REF!.$A$4:$F$669"</definedName>
    <definedName name="Excel_BuiltIn_Print_Area_6_1_8">#REF!</definedName>
    <definedName name="Excel_BuiltIn_Print_Area_6_1_8_1" localSheetId="5">'[134]BSPL _ 31_03_08'!$B$7:$G$678</definedName>
    <definedName name="Excel_BuiltIn_Print_Area_6_1_8_1">'[134]BSPL _ 31_03_08'!$B$7:$G$678</definedName>
    <definedName name="Excel_BuiltIn_Print_Area_6_1_8_1_1" localSheetId="5">'[134]BSPL _ 31_03_08'!$B$7:$G$681</definedName>
    <definedName name="Excel_BuiltIn_Print_Area_6_1_8_1_1">'[134]BSPL _ 31_03_08'!$B$7:$G$681</definedName>
    <definedName name="Excel_BuiltIn_Print_Area_7_1">"$#REF!.$A$176:$G$188"</definedName>
    <definedName name="Excel_BuiltIn_Print_Area_7_1_1">"$#REF!.$A$1:$G$212"</definedName>
    <definedName name="Excel_BuiltIn_Print_Area_7_1_1_1">"$#REF!.$A$162:$U$171"</definedName>
    <definedName name="Excel_BuiltIn_Print_Area_7_1_1_1_1">"$#REF!.$A$1:$G$214"</definedName>
    <definedName name="Excel_BuiltIn_Print_Area_7_1_1_1_1_1">"$#REF!.$A$3:$O$37"</definedName>
    <definedName name="Excel_BuiltIn_Print_Area_7_1_1_1_1_1_1">"$#REF!.$#REF!$#REF!:$#REF!$#REF!"</definedName>
    <definedName name="Excel_BuiltIn_Print_Area_7_1_1_1_1_1_1_1">"$#REF!.$#REF!$#REF!:$#REF!$#REF!"</definedName>
    <definedName name="Excel_BuiltIn_Print_Area_7_1_1_1_1_1_1_1_14">"$#REF!.$#REF!$#REF!:$#REF!$#REF!"</definedName>
    <definedName name="Excel_BuiltIn_Print_Area_7_1_1_1_1_1_1_1_8">#REF!</definedName>
    <definedName name="Excel_BuiltIn_Print_Area_7_1_1_1_1_1_1_14">"$#REF!.$#REF!$#REF!:$#REF!$#REF!"</definedName>
    <definedName name="Excel_BuiltIn_Print_Area_7_1_1_1_1_1_1_8">#REF!</definedName>
    <definedName name="Excel_BuiltIn_Print_Area_7_1_1_1_1_1_1_9">"$#REF!.$#REF!$#REF!:$#REF!$#REF!"</definedName>
    <definedName name="Excel_BuiltIn_Print_Area_7_1_1_1_1_1_14">#REF!</definedName>
    <definedName name="Excel_BuiltIn_Print_Area_7_1_1_1_1_1_20">#REF!</definedName>
    <definedName name="Excel_BuiltIn_Print_Area_7_1_1_1_1_14">#REF!</definedName>
    <definedName name="Excel_BuiltIn_Print_Area_7_1_1_1_1_8">#REF!</definedName>
    <definedName name="Excel_BuiltIn_Print_Area_7_1_1_1_14">#REF!</definedName>
    <definedName name="Excel_BuiltIn_Print_Area_7_1_1_1_8">#REF!</definedName>
    <definedName name="Excel_BuiltIn_Print_Area_7_1_1_14">#REF!</definedName>
    <definedName name="Excel_BuiltIn_Print_Area_7_1_1_8">#REF!</definedName>
    <definedName name="Excel_BuiltIn_Print_Area_7_1_14">#REF!</definedName>
    <definedName name="Excel_BuiltIn_Print_Area_7_1_8">#REF!</definedName>
    <definedName name="Excel_BuiltIn_Print_Area_8">#REF!</definedName>
    <definedName name="Excel_BuiltIn_Print_Area_8_1">"$#REF!.$A$1:$A$16"</definedName>
    <definedName name="Excel_BuiltIn_Print_Area_8_1_1">"$#REF!.$A$1:$A$16"</definedName>
    <definedName name="Excel_BuiltIn_Print_Area_8_1_1_1_1">"$#REF!.$#REF!$#REF!:$#REF!$#REF!"</definedName>
    <definedName name="Excel_BuiltIn_Print_Area_8_1_1_1_1_1">"$#REF!.$#REF!$#REF!:$#REF!$#REF!"</definedName>
    <definedName name="Excel_BuiltIn_Print_Area_8_1_1_1_1_1_14">"$#REF!.$#REF!$#REF!:$#REF!$#REF!"</definedName>
    <definedName name="Excel_BuiltIn_Print_Area_8_1_1_1_1_1_8">#REF!</definedName>
    <definedName name="Excel_BuiltIn_Print_Area_8_1_1_1_1_1_9">"$#REF!.$#REF!$#REF!:$#REF!$#REF!"</definedName>
    <definedName name="Excel_BuiltIn_Print_Area_8_1_1_1_1_14">"$#REF!.$#REF!$#REF!:$#REF!$#REF!"</definedName>
    <definedName name="Excel_BuiltIn_Print_Area_8_1_1_1_1_17">"$#REF!.$#REF!$#REF!:$#REF!$#REF!"</definedName>
    <definedName name="Excel_BuiltIn_Print_Area_8_1_1_1_1_8">#REF!</definedName>
    <definedName name="Excel_BuiltIn_Print_Area_8_1_1_1_1_8_1">"$#REF!.$#REF!$#REF!:$#REF!$#REF!"</definedName>
    <definedName name="Excel_BuiltIn_Print_Area_8_1_1_1_1_9">"$#REF!.$#REF!$#REF!:$#REF!$#REF!"</definedName>
    <definedName name="Excel_BuiltIn_Print_Area_8_1_1_14">"$#REF!.$A$1:$A$16"</definedName>
    <definedName name="Excel_BuiltIn_Print_Area_8_1_1_8">#REF!</definedName>
    <definedName name="Excel_BuiltIn_Print_Area_8_1_1_9">"$#REF!.$A$1:$A$16"</definedName>
    <definedName name="Excel_BuiltIn_Print_Area_8_1_14">"$#REF!.$A$1:$A$16"</definedName>
    <definedName name="Excel_BuiltIn_Print_Area_8_1_8">#REF!</definedName>
    <definedName name="Excel_BuiltIn_Print_Area_8_1_9">"$#REF!.$A$1:$A$16"</definedName>
    <definedName name="Excel_BuiltIn_Print_Area_9">#N/A</definedName>
    <definedName name="Excel_BuiltIn_Print_Area_9_1">"$#REF!.$B$1:$BF$109"</definedName>
    <definedName name="Excel_BuiltIn_Print_Area_9_1_14">"$#REF!.$C$3:$BG$123"</definedName>
    <definedName name="Excel_BuiltIn_Print_Area_9_1_17">"$#REF!.$C$3:$BG$123"</definedName>
    <definedName name="Excel_BuiltIn_Print_Area_9_1_8">#REF!</definedName>
    <definedName name="Excel_BuiltIn_Print_Area_9_1_8_1">"$#REF!.$C$3:$BG$123"</definedName>
    <definedName name="Excel_BuiltIn_Print_Area_9_1_9">"$#REF!.$B$1:$BF$109"</definedName>
    <definedName name="Excel_BuiltIn_Print_Titles_1_1">"$#REF!.$A$2:$IA$10"</definedName>
    <definedName name="Excel_BuiltIn_Print_Titles_1_1_14">"$#REF!.$A$2:$IA$10"</definedName>
    <definedName name="Excel_BuiltIn_Print_Titles_1_1_8">#REF!</definedName>
    <definedName name="Excel_BuiltIn_Print_Titles_1_1_9">"$#REF!.$A$2:$IA$10"</definedName>
    <definedName name="Excel_BuiltIn_Print_Titles_11">"$#REF!.$B$1:$HL$2"</definedName>
    <definedName name="Excel_BuiltIn_Print_Titles_11_14">"$#REF!.$C$3:$HM$3"</definedName>
    <definedName name="Excel_BuiltIn_Print_Titles_11_17">"$#REF!.$C$3:$HM$3"</definedName>
    <definedName name="Excel_BuiltIn_Print_Titles_11_8">#REF!</definedName>
    <definedName name="Excel_BuiltIn_Print_Titles_11_8_1">"$#REF!.$C$3:$HM$3"</definedName>
    <definedName name="Excel_BuiltIn_Print_Titles_11_9">"$#REF!.$B$1:$HL$2"</definedName>
    <definedName name="Excel_BuiltIn_Print_Titles_12_1">"$#REF!.$B$1:$HL$3"</definedName>
    <definedName name="Excel_BuiltIn_Print_Titles_12_1_14">"$#REF!.$C$3:$HM$4"</definedName>
    <definedName name="Excel_BuiltIn_Print_Titles_12_1_17">"$#REF!.$C$3:$HM$4"</definedName>
    <definedName name="Excel_BuiltIn_Print_Titles_12_1_8">#REF!</definedName>
    <definedName name="Excel_BuiltIn_Print_Titles_12_1_8_1">"$#REF!.$C$3:$HM$4"</definedName>
    <definedName name="Excel_BuiltIn_Print_Titles_12_1_9">"$#REF!.$B$1:$HL$3"</definedName>
    <definedName name="Excel_BuiltIn_Print_Titles_15">#REF!</definedName>
    <definedName name="Excel_BuiltIn_Print_Titles_15_1">"$#REF!.$A$1:$HM$6"</definedName>
    <definedName name="Excel_BuiltIn_Print_Titles_15_1_1">"$#REF!.$A$3:$IK$3"</definedName>
    <definedName name="Excel_BuiltIn_Print_Titles_15_1_14">#REF!</definedName>
    <definedName name="Excel_BuiltIn_Print_Titles_15_1_8">#REF!</definedName>
    <definedName name="Excel_BuiltIn_Print_Titles_15_14">"$#REF!.$A$1:$HM$6"</definedName>
    <definedName name="Excel_BuiltIn_Print_Titles_15_9">"$#REF!.$A$1:$HM$6"</definedName>
    <definedName name="Excel_BuiltIn_Print_Titles_17_1">"$#REF!.$A$3:$IK$7"</definedName>
    <definedName name="Excel_BuiltIn_Print_Titles_17_1_14">#REF!</definedName>
    <definedName name="Excel_BuiltIn_Print_Titles_17_1_8">#REF!</definedName>
    <definedName name="Excel_BuiltIn_Print_Titles_18">#REF!</definedName>
    <definedName name="Excel_BuiltIn_Print_Titles_18_1">"$#REF!.$A$2:$HM$5"</definedName>
    <definedName name="Excel_BuiltIn_Print_Titles_18_14">"$#REF!.$A$2:$HM$5"</definedName>
    <definedName name="Excel_BuiltIn_Print_Titles_18_9">"$#REF!.$A$2:$HM$5"</definedName>
    <definedName name="Excel_BuiltIn_Print_Titles_2_1">"$#REF!.$B$5:$IO$11"</definedName>
    <definedName name="Excel_BuiltIn_Print_Titles_2_10">#REF!</definedName>
    <definedName name="Excel_BuiltIn_Print_Titles_2_14">"$#REF!.$B$5:$IO$11"</definedName>
    <definedName name="Excel_BuiltIn_Print_Titles_2_4">#REF!</definedName>
    <definedName name="Excel_BuiltIn_Print_Titles_2_4_1">#REF!</definedName>
    <definedName name="Excel_BuiltIn_Print_Titles_2_4_8">#REF!</definedName>
    <definedName name="Excel_BuiltIn_Print_Titles_3">"$#REF!.$B$1:$HL$16"</definedName>
    <definedName name="Excel_BuiltIn_Print_Titles_3_14">"$#REF!.$C$3:$HM$8"</definedName>
    <definedName name="Excel_BuiltIn_Print_Titles_3_17">"$#REF!.$C$3:$HM$8"</definedName>
    <definedName name="Excel_BuiltIn_Print_Titles_3_8">#REF!</definedName>
    <definedName name="Excel_BuiltIn_Print_Titles_3_8_1">"$#REF!.$C$3:$HM$8"</definedName>
    <definedName name="Excel_BuiltIn_Print_Titles_3_9">"$#REF!.$B$1:$HL$16"</definedName>
    <definedName name="Excel_BuiltIn_Print_Titles_5">"$#REF!.$A$1:$IG$10"</definedName>
    <definedName name="Excel_BuiltIn_Print_Titles_5_1">"$#REF!.$A$1:$IV$10"</definedName>
    <definedName name="Excel_BuiltIn_Print_Titles_5_1_14">"$#REF!.$A$1:$IV$10"</definedName>
    <definedName name="Excel_BuiltIn_Print_Titles_5_1_8">#REF!</definedName>
    <definedName name="Excel_BuiltIn_Print_Titles_5_14">"$#REF!.$A$1:$IG$10"</definedName>
    <definedName name="Excel_BuiltIn_Print_Titles_5_8">#REF!</definedName>
    <definedName name="Excel_BuiltIn_Print_Titles_5_8_1" localSheetId="5">'[134]BSPL _ 31_03_08'!$B$1:$IP$10</definedName>
    <definedName name="Excel_BuiltIn_Print_Titles_5_8_1">'[134]BSPL _ 31_03_08'!$B$1:$IP$10</definedName>
    <definedName name="Excel_BuiltIn_Print_Titles_6_1">"$#REF!.$A$1:$IK$3"</definedName>
    <definedName name="Excel_BuiltIn_Print_Titles_6_1_1">"$#REF!.$A$1:$IK$3"</definedName>
    <definedName name="Excel_BuiltIn_Print_Titles_6_1_1_14">#REF!</definedName>
    <definedName name="Excel_BuiltIn_Print_Titles_6_1_1_8">#REF!</definedName>
    <definedName name="Excel_BuiltIn_Print_Titles_6_1_14">#REF!</definedName>
    <definedName name="Excel_BuiltIn_Print_Titles_6_1_8">#REF!</definedName>
    <definedName name="Excel_BuiltIn_Print_Titles_7">"$#REF!.$A$1:$IL$3"</definedName>
    <definedName name="Excel_BuiltIn_Print_Titles_7_1">"$#REF!.$#REF!$#REF!:$#REF!$#REF!"</definedName>
    <definedName name="Excel_BuiltIn_Print_Titles_7_1_14">"$#REF!.$#REF!$#REF!:$#REF!$#REF!"</definedName>
    <definedName name="Excel_BuiltIn_Print_Titles_7_1_17">"$#REF!.$#REF!$#REF!:$#REF!$#REF!"</definedName>
    <definedName name="Excel_BuiltIn_Print_Titles_7_1_8">#REF!</definedName>
    <definedName name="Excel_BuiltIn_Print_Titles_7_1_8_1">"$#REF!.$#REF!$#REF!:$#REF!$#REF!"</definedName>
    <definedName name="Excel_BuiltIn_Print_Titles_7_1_9">"$#REF!.$#REF!$#REF!:$#REF!$#REF!"</definedName>
    <definedName name="Excel_BuiltIn_Print_Titles_7_14">"$#REF!.$A$1:$IL$3"</definedName>
    <definedName name="Excel_BuiltIn_Print_Titles_7_8">#REF!</definedName>
    <definedName name="Excel_BuiltIn_Print_Titles_8_1" localSheetId="5">'[134]BSPL _ 31_03_08'!$B$1:$C$65536</definedName>
    <definedName name="Excel_BuiltIn_Print_Titles_8_1">'[134]BSPL _ 31_03_08'!$B$1:$C$65536</definedName>
    <definedName name="Excel_BuiltIn_Print_Titles_9_1">"$#REF!.$A$2:$HM$5"</definedName>
    <definedName name="Excel_BuiltIn_Print_Titles_9_1_14">"$#REF!.$A$2:$HM$5"</definedName>
    <definedName name="Excel_BuiltIn_Print_Titles_9_1_8">#REF!</definedName>
    <definedName name="Excel_BuiltIn_Print_Titles_9_1_9">"$#REF!.$A$2:$HM$5"</definedName>
    <definedName name="Excel_Version">'[98]DDETABLE '!$AD$8</definedName>
    <definedName name="Exceptional_Items">[10]Schedule_6_Template!$53:$53</definedName>
    <definedName name="Exceptionals" localSheetId="4">#REF!</definedName>
    <definedName name="Exceptionals" localSheetId="0">#REF!</definedName>
    <definedName name="Exceptionals" localSheetId="3">#REF!</definedName>
    <definedName name="Exceptionals">#REF!</definedName>
    <definedName name="excess">[68]UploaderV4!$F$290:$AE$290</definedName>
    <definedName name="Excess_cash">'[69]Invested capital_VDF'!$C$5:$AE$5</definedName>
    <definedName name="Excess_utilisation" localSheetId="5">[138]Oprtns!#REF!</definedName>
    <definedName name="Excess_utilisation" localSheetId="0">[138]Oprtns!#REF!</definedName>
    <definedName name="Excess_utilisation" localSheetId="3">[138]Oprtns!#REF!</definedName>
    <definedName name="Excess_utilisation">[138]Oprtns!#REF!</definedName>
    <definedName name="EXCHANGE" localSheetId="5" hidden="1">{"'subnets'!$A$1:$F$20"}</definedName>
    <definedName name="EXCHANGE" localSheetId="0" hidden="1">{"'subnets'!$A$1:$F$20"}</definedName>
    <definedName name="EXCHANGE" localSheetId="3" hidden="1">{"'subnets'!$A$1:$F$20"}</definedName>
    <definedName name="EXCHANGE" hidden="1">{"'subnets'!$A$1:$F$20"}</definedName>
    <definedName name="ExchangeRt">#REF!</definedName>
    <definedName name="Excise_duty" localSheetId="5">#REF!</definedName>
    <definedName name="Excise_duty">#REF!</definedName>
    <definedName name="excise_duty_qtr">[67]Qtrly_Template!$E$7:$AN$7</definedName>
    <definedName name="EXCP" localSheetId="5">#REF!</definedName>
    <definedName name="EXCP" localSheetId="0">#REF!</definedName>
    <definedName name="EXCP" localSheetId="3">#REF!</definedName>
    <definedName name="EXCP">#REF!</definedName>
    <definedName name="EXECUTIVE__SUMMARY" localSheetId="0">#REF!</definedName>
    <definedName name="EXECUTIVE__SUMMARY">#REF!</definedName>
    <definedName name="ExItem" localSheetId="0">[64]Input!$K$132:$AA$132</definedName>
    <definedName name="ExItem" localSheetId="3">[64]Input!$K$132:$AA$132</definedName>
    <definedName name="ExItem">[65]Input!$K$131:$AE$131</definedName>
    <definedName name="exp" localSheetId="5">#REF!</definedName>
    <definedName name="exp" localSheetId="0">#REF!</definedName>
    <definedName name="exp" localSheetId="3">#REF!</definedName>
    <definedName name="exp">#REF!</definedName>
    <definedName name="ExpAdmDmy" localSheetId="0">[70]Input!$A$547:$IV$547</definedName>
    <definedName name="ExpAdmDmy" localSheetId="3">[70]Input!$A$547:$IV$547</definedName>
    <definedName name="ExpAdmDmy">[65]Input!$A$546:$IV$546</definedName>
    <definedName name="ExpansionaryCapex" localSheetId="4">#REF!</definedName>
    <definedName name="ExpansionaryCapex" localSheetId="0">#REF!</definedName>
    <definedName name="ExpansionaryCapex" localSheetId="3">#REF!</definedName>
    <definedName name="ExpansionaryCapex">#REF!</definedName>
    <definedName name="Expected_balance">#REF!</definedName>
    <definedName name="Expected_balance___0">[62]ExcessCalc!#REF!</definedName>
    <definedName name="Expense" localSheetId="5">#REF!</definedName>
    <definedName name="Expense" localSheetId="0">#REF!</definedName>
    <definedName name="Expense" localSheetId="3">#REF!</definedName>
    <definedName name="Expense">#REF!</definedName>
    <definedName name="Expenses" localSheetId="0">#REF!</definedName>
    <definedName name="Expenses">#REF!</definedName>
    <definedName name="ExpensesCap" localSheetId="0">[64]Input!$K$559:$AA$559</definedName>
    <definedName name="ExpensesCap" localSheetId="3">[64]Input!$K$559:$AA$559</definedName>
    <definedName name="ExpensesCap">[65]Input!$K$558:$AE$558</definedName>
    <definedName name="Expl_forecast_1st_yr">#REF!</definedName>
    <definedName name="Expl_forecast_2nd_yr">#REF!</definedName>
    <definedName name="Expl_forecast_3rd_yr">#REF!</definedName>
    <definedName name="expl93" localSheetId="5">'[45]model by field'!#REF!</definedName>
    <definedName name="expl93" localSheetId="3">'[45]model by field'!#REF!</definedName>
    <definedName name="expl93">'[45]model by field'!#REF!</definedName>
    <definedName name="expl94" localSheetId="5">'[45]model by field'!#REF!</definedName>
    <definedName name="expl94" localSheetId="3">'[45]model by field'!#REF!</definedName>
    <definedName name="expl94">'[45]model by field'!#REF!</definedName>
    <definedName name="ExpMfgDmy" localSheetId="0" hidden="1">[70]Input!$A$497:$IV$500</definedName>
    <definedName name="ExpMfgDmy" localSheetId="3" hidden="1">[70]Input!$A$497:$IV$500</definedName>
    <definedName name="ExpMfgDmy" hidden="1">[65]Input!$A$496:$IV$499</definedName>
    <definedName name="export_formula" localSheetId="5">#REF!</definedName>
    <definedName name="export_formula" localSheetId="0">#REF!</definedName>
    <definedName name="export_formula" localSheetId="3">#REF!</definedName>
    <definedName name="export_formula">#REF!</definedName>
    <definedName name="ExpPerDmy" localSheetId="0" hidden="1">[70]Input!$A$531:$IV$531</definedName>
    <definedName name="ExpPerDmy" localSheetId="3" hidden="1">[70]Input!$A$531:$IV$531</definedName>
    <definedName name="ExpPerDmy" hidden="1">[65]Input!$A$530:$IV$530</definedName>
    <definedName name="ExpPr" localSheetId="0">[70]Input!$K$311:$AA$311</definedName>
    <definedName name="ExpPr" localSheetId="3">[70]Input!$K$311:$AA$311</definedName>
    <definedName name="ExpPr">[65]Input!$K$310:$AE$310</definedName>
    <definedName name="ExpSaleDmy" localSheetId="0" hidden="1">[70]Input!$A$515:$IV$515</definedName>
    <definedName name="ExpSaleDmy" localSheetId="3" hidden="1">[70]Input!$A$515:$IV$515</definedName>
    <definedName name="ExpSaleDmy" hidden="1">[65]Input!$A$514:$IV$514</definedName>
    <definedName name="ext" localSheetId="5">#REF!</definedName>
    <definedName name="ext" localSheetId="0">#REF!</definedName>
    <definedName name="ext" localSheetId="3">#REF!</definedName>
    <definedName name="ext">#REF!</definedName>
    <definedName name="ExtFiles">'[98]DDETABLE '!$AG$2:$AG$10</definedName>
    <definedName name="Extraordinary_items">[10]Schedule_6_Template!$55:$55</definedName>
    <definedName name="Extraordinary_items_included_above" localSheetId="0">#REF!</definedName>
    <definedName name="Extraordinary_items_included_above">#REF!</definedName>
    <definedName name="f" localSheetId="0">#REF!</definedName>
    <definedName name="f">#REF!</definedName>
    <definedName name="F_1" localSheetId="0">#REF!</definedName>
    <definedName name="F_1" localSheetId="3">#REF!</definedName>
    <definedName name="F_1">#REF!</definedName>
    <definedName name="F_1_2">NA()</definedName>
    <definedName name="F_1_3">NA()</definedName>
    <definedName name="F_1_4">NA()</definedName>
    <definedName name="F_1_6">NA()</definedName>
    <definedName name="f_10" localSheetId="5">#REF!</definedName>
    <definedName name="f_10" localSheetId="0">#REF!</definedName>
    <definedName name="f_10" localSheetId="3">#REF!</definedName>
    <definedName name="f_10">#REF!</definedName>
    <definedName name="F_11">NA()</definedName>
    <definedName name="F_13">#N/A</definedName>
    <definedName name="F_14">#N/A</definedName>
    <definedName name="F_15">NA()</definedName>
    <definedName name="F_2" localSheetId="5">#REF!</definedName>
    <definedName name="F_2">#REF!</definedName>
    <definedName name="f_25" localSheetId="5">#REF!</definedName>
    <definedName name="f_25">#REF!</definedName>
    <definedName name="f_3" localSheetId="5">#REF!</definedName>
    <definedName name="f_3">#REF!</definedName>
    <definedName name="F_3_1">NA()</definedName>
    <definedName name="F_4">#REF!</definedName>
    <definedName name="F_4_1">NA()</definedName>
    <definedName name="F_4_2">NA()</definedName>
    <definedName name="F_4_3">NA()</definedName>
    <definedName name="F_4_4">NA()</definedName>
    <definedName name="F_5">#REF!</definedName>
    <definedName name="F_5_2">NA()</definedName>
    <definedName name="F_5_3">NA()</definedName>
    <definedName name="F_5_4">NA()</definedName>
    <definedName name="F_5_6">NA()</definedName>
    <definedName name="F_6">#REF!</definedName>
    <definedName name="F_6_1">NA()</definedName>
    <definedName name="F_6_2">NA()</definedName>
    <definedName name="F_6_3">NA()</definedName>
    <definedName name="F_6_4">NA()</definedName>
    <definedName name="F_6_6">NA()</definedName>
    <definedName name="f_7">#REF!</definedName>
    <definedName name="F_8">#REF!</definedName>
    <definedName name="F_8_6">NA()</definedName>
    <definedName name="f_9">#REF!</definedName>
    <definedName name="F_AFLCFM1">#REF!</definedName>
    <definedName name="F_AFLCFM2">#REF!</definedName>
    <definedName name="F_AFLPEM3">#REF!</definedName>
    <definedName name="F_AFLPEM4">#REF!</definedName>
    <definedName name="F_AFLPEMb">#REF!</definedName>
    <definedName name="F_AFLSD1">#REF!</definedName>
    <definedName name="F_AFLSD2">#REF!</definedName>
    <definedName name="F_Book_value_per_share" localSheetId="5">'[141]Calculation (2)'!#REF!</definedName>
    <definedName name="F_Book_value_per_share">'[141]Calculation (2)'!#REF!</definedName>
    <definedName name="F.2010.12" localSheetId="4">#REF!</definedName>
    <definedName name="F.2010.12" localSheetId="2">#REF!</definedName>
    <definedName name="F.2010.12" localSheetId="0">#REF!</definedName>
    <definedName name="F.2010.12" localSheetId="3">#REF!</definedName>
    <definedName name="F.2010.12">#REF!</definedName>
    <definedName name="F.2011.12" localSheetId="2">'[139]CUS Image'!$AW$1:$AW$683</definedName>
    <definedName name="F.2011.12" localSheetId="0">'[139]CUS Image'!$AW$1:$AW$683</definedName>
    <definedName name="F.2011.12" localSheetId="3">'[125]CUS Image'!$AW$1:$AW$683</definedName>
    <definedName name="F.2011.12">'[140]CUS Image'!$AW$1:$AW$683</definedName>
    <definedName name="F.2012.12" localSheetId="2">'[139]CUS Image'!$AZ$1:$AZ$683</definedName>
    <definedName name="F.2012.12" localSheetId="0">'[139]CUS Image'!$AZ$1:$AZ$683</definedName>
    <definedName name="F.2012.12" localSheetId="3">'[125]CUS Image'!$AZ$1:$AZ$683</definedName>
    <definedName name="F.2012.12">'[140]CUS Image'!$AZ$1:$AZ$683</definedName>
    <definedName name="fa" localSheetId="5" hidden="1">[17]EXPENSES!#REF!</definedName>
    <definedName name="fa" hidden="1">[17]EXPENSES!#REF!</definedName>
    <definedName name="fa.xls" localSheetId="5" hidden="1">{#N/A,#N/A,FALSE,"Full";#N/A,#N/A,FALSE,"Half";#N/A,#N/A,FALSE,"Op Expenses";#N/A,#N/A,FALSE,"Cap Charge";#N/A,#N/A,FALSE,"Cost C";#N/A,#N/A,FALSE,"PP&amp;E";#N/A,#N/A,FALSE,"R&amp;D"}</definedName>
    <definedName name="fa.xls" localSheetId="0" hidden="1">{#N/A,#N/A,FALSE,"Full";#N/A,#N/A,FALSE,"Half";#N/A,#N/A,FALSE,"Op Expenses";#N/A,#N/A,FALSE,"Cap Charge";#N/A,#N/A,FALSE,"Cost C";#N/A,#N/A,FALSE,"PP&amp;E";#N/A,#N/A,FALSE,"R&amp;D"}</definedName>
    <definedName name="fa.xls" localSheetId="3" hidden="1">{#N/A,#N/A,FALSE,"Full";#N/A,#N/A,FALSE,"Half";#N/A,#N/A,FALSE,"Op Expenses";#N/A,#N/A,FALSE,"Cap Charge";#N/A,#N/A,FALSE,"Cost C";#N/A,#N/A,FALSE,"PP&amp;E";#N/A,#N/A,FALSE,"R&amp;D"}</definedName>
    <definedName name="fa.xls" hidden="1">{#N/A,#N/A,FALSE,"Full";#N/A,#N/A,FALSE,"Half";#N/A,#N/A,FALSE,"Op Expenses";#N/A,#N/A,FALSE,"Cap Charge";#N/A,#N/A,FALSE,"Cost C";#N/A,#N/A,FALSE,"PP&amp;E";#N/A,#N/A,FALSE,"R&amp;D"}</definedName>
    <definedName name="FaceVal" localSheetId="0" hidden="1">[70]Profile!$K$15:$AA$15</definedName>
    <definedName name="FaceVal" localSheetId="3" hidden="1">[70]Profile!$K$15:$AA$15</definedName>
    <definedName name="FaceVal" hidden="1">[65]Profile!$K$15:$AE$15</definedName>
    <definedName name="faes" localSheetId="5">#REF!</definedName>
    <definedName name="faes" localSheetId="0">#REF!</definedName>
    <definedName name="faes" localSheetId="3">#REF!</definedName>
    <definedName name="faes">#REF!</definedName>
    <definedName name="faess" localSheetId="0">#REF!</definedName>
    <definedName name="faess">#REF!</definedName>
    <definedName name="FAETR" localSheetId="0">#REF!</definedName>
    <definedName name="FAETR">#REF!</definedName>
    <definedName name="faf">#REF!</definedName>
    <definedName name="FAIncr" localSheetId="0">[70]CapEx!$K$32:$AA$32</definedName>
    <definedName name="FAIncr" localSheetId="3">[70]CapEx!$K$32:$AA$32</definedName>
    <definedName name="FAIncr">[65]CapEx!$K$32:$AE$32</definedName>
    <definedName name="FAMERangeDJ_BALAL28" localSheetId="5">[142]EVA1!#REF!</definedName>
    <definedName name="FAMERangeDJ_BALAL28">[142]EVA1!#REF!</definedName>
    <definedName name="FAMERangeDJ_BALAM28" localSheetId="5">[142]EVA1!#REF!</definedName>
    <definedName name="FAMERangeDJ_BALAM28">[142]EVA1!#REF!</definedName>
    <definedName name="FAMERangeDJ_BALAN28" localSheetId="5">[142]EVA1!#REF!</definedName>
    <definedName name="FAMERangeDJ_BALAN28">[142]EVA1!#REF!</definedName>
    <definedName name="FAMERangeGCI_BALD62" localSheetId="5">[142]EVA1!#REF!</definedName>
    <definedName name="FAMERangeGCI_BALD62">[142]EVA1!#REF!</definedName>
    <definedName name="FAMERangeGCI_BALD63" localSheetId="5">[142]EVA1!#REF!</definedName>
    <definedName name="FAMERangeGCI_BALD63">[142]EVA1!#REF!</definedName>
    <definedName name="FAMERangeGCI_ISD88" localSheetId="0">#REF!</definedName>
    <definedName name="FAMERangeGCI_ISD88" localSheetId="3">#REF!</definedName>
    <definedName name="FAMERangeGCI_ISD88">#REF!</definedName>
    <definedName name="FAMERangeKRI_BALAL99" localSheetId="5">[142]EVA1!$U$93:$U$93</definedName>
    <definedName name="FAMERangeKRI_BALAL99">[142]EVA1!$U$93:$U$93</definedName>
    <definedName name="FAMERangeKRI_BALAM99" localSheetId="5">[142]EVA1!$V$93:$V$93</definedName>
    <definedName name="FAMERangeKRI_BALAM99">[142]EVA1!$V$93:$V$93</definedName>
    <definedName name="FAMERangeKRI_BALAN99" localSheetId="5">[142]EVA1!$W$93:$W$93</definedName>
    <definedName name="FAMERangeKRI_BALAN99">[142]EVA1!$W$93:$W$93</definedName>
    <definedName name="faqfrw" localSheetId="0">#REF!</definedName>
    <definedName name="faqfrw" localSheetId="3">#REF!</definedName>
    <definedName name="faqfrw">#REF!</definedName>
    <definedName name="faqfww" localSheetId="0">#REF!</definedName>
    <definedName name="faqfww">#REF!</definedName>
    <definedName name="faqwfa" localSheetId="0">#REF!</definedName>
    <definedName name="faqwfa">#REF!</definedName>
    <definedName name="FARedc" localSheetId="0">[70]CapEx!$K$43:$AA$43</definedName>
    <definedName name="FARedc" localSheetId="3">[70]CapEx!$K$43:$AA$43</definedName>
    <definedName name="FARedc">[65]CapEx!$K$43:$AE$43</definedName>
    <definedName name="FASer" localSheetId="0" hidden="1">[70]Profile!$BT$5:$BT$12</definedName>
    <definedName name="FASer" localSheetId="3" hidden="1">[70]Profile!$BT$5:$BT$12</definedName>
    <definedName name="FASer" hidden="1">[65]Profile!$BX$5:$BX$12</definedName>
    <definedName name="FBT" localSheetId="5">#REF!</definedName>
    <definedName name="FBT" localSheetId="0">#REF!</definedName>
    <definedName name="FBT" localSheetId="3">#REF!</definedName>
    <definedName name="FBT">#REF!</definedName>
    <definedName name="FBZ" localSheetId="0">#REF!</definedName>
    <definedName name="FBZ">#REF!</definedName>
    <definedName name="FBZ_10" localSheetId="0">#REF!</definedName>
    <definedName name="FBZ_10">#REF!</definedName>
    <definedName name="FBZ_25">#REF!</definedName>
    <definedName name="FBZ_3">#REF!</definedName>
    <definedName name="FBZ_7">#REF!</definedName>
    <definedName name="FBZ_9">#REF!</definedName>
    <definedName name="fc">#REF!</definedName>
    <definedName name="fccb">"$#REF!.$#REF!$#REF!:$#REF!$#REF!"</definedName>
    <definedName name="fccb_1">"$#REF!.$#REF!$#REF!:$#REF!$#REF!"</definedName>
    <definedName name="fccb_14">"$#REF!.$#REF!$#REF!:$#REF!$#REF!"</definedName>
    <definedName name="fccb_2">"$#REF!.$#REF!$#REF!:$#REF!$#REF!"</definedName>
    <definedName name="fccb_8">#REF!</definedName>
    <definedName name="fccbpremium">[68]UploaderV4!$F$128:$AE$128</definedName>
    <definedName name="fccbpremiumnw">[68]UploaderV4!$F$118:$AE$118</definedName>
    <definedName name="fcf">[68]UploaderV4!$F$204:$AE$204</definedName>
    <definedName name="FCode" hidden="1">#REF!</definedName>
    <definedName name="FD" localSheetId="0">[70]Debt!$K$143:$AA$143</definedName>
    <definedName name="FD" localSheetId="3">[70]Debt!$K$143:$AA$143</definedName>
    <definedName name="FD">[65]Debt!$K$143:$AE$143</definedName>
    <definedName name="FDEPS" localSheetId="0">[64]Capital!$K$11:$AA$11</definedName>
    <definedName name="FDEPS" localSheetId="3">[64]Capital!$K$11:$AA$11</definedName>
    <definedName name="FDEPS">[65]Capital!$K$11:$AE$11</definedName>
    <definedName name="FDEqSh" localSheetId="0">[64]Capital!$K$10:$AA$10</definedName>
    <definedName name="FDEqSh" localSheetId="3">[64]Capital!$K$10:$AA$10</definedName>
    <definedName name="FDEqSh">[65]Capital!$K$10:$AE$10</definedName>
    <definedName name="FDFDF" localSheetId="0">#REF!</definedName>
    <definedName name="FDFDF" localSheetId="3">#REF!</definedName>
    <definedName name="FDFDF">#REF!</definedName>
    <definedName name="fdhasdhsfkj" localSheetId="0">#REF!</definedName>
    <definedName name="fdhasdhsfkj">#REF!</definedName>
    <definedName name="FDSFESK" localSheetId="0">#REF!</definedName>
    <definedName name="FDSFESK">#REF!</definedName>
    <definedName name="fdsjal">#REF!</definedName>
    <definedName name="fdsmc">'[124]SSL PB P&amp;L'!#REF!</definedName>
    <definedName name="fdt">[68]UploaderV4!$F$55:$AE$55</definedName>
    <definedName name="fdv" hidden="1">{"quarterly",#N/A,FALSE,"Income Statement";#N/A,#N/A,FALSE,"print segment";#N/A,#N/A,FALSE,"Balance Sheet";#N/A,#N/A,FALSE,"Annl Inc";#N/A,#N/A,FALSE,"Cash Flow"}</definedName>
    <definedName name="feaz" localSheetId="0">#REF!</definedName>
    <definedName name="feaz" localSheetId="3">#REF!</definedName>
    <definedName name="feaz">#REF!</definedName>
    <definedName name="feb" localSheetId="0">#REF!</definedName>
    <definedName name="feb" localSheetId="3">#REF!</definedName>
    <definedName name="feb">#REF!</definedName>
    <definedName name="FEBDATA?" localSheetId="0">#REF!</definedName>
    <definedName name="FEBDATA?" localSheetId="3">#REF!</definedName>
    <definedName name="FEBDATA?">#REF!</definedName>
    <definedName name="fec">#REF!</definedName>
    <definedName name="fedfgre" localSheetId="5" hidden="1">{"FORNDV",#N/A,FALSE,"Sheet1"}</definedName>
    <definedName name="fedfgre" localSheetId="0" hidden="1">{"FORNDV",#N/A,FALSE,"Sheet1"}</definedName>
    <definedName name="fedfgre" localSheetId="3" hidden="1">{"FORNDV",#N/A,FALSE,"Sheet1"}</definedName>
    <definedName name="fedfgre" hidden="1">{"FORNDV",#N/A,FALSE,"Sheet1"}</definedName>
    <definedName name="fefe">#REF!</definedName>
    <definedName name="FEFEWFKNE">#REF!</definedName>
    <definedName name="fefs">#REF!</definedName>
    <definedName name="fejef">#REF!</definedName>
    <definedName name="FER">#REF!</definedName>
    <definedName name="FEREW">#REF!</definedName>
    <definedName name="fesdn">#REF!</definedName>
    <definedName name="FESE">#REF!</definedName>
    <definedName name="feseg">#REF!</definedName>
    <definedName name="FESFS">#REF!</definedName>
    <definedName name="FEW">#REF!</definedName>
    <definedName name="FEWA">#REF!</definedName>
    <definedName name="FEWFRW">#REF!</definedName>
    <definedName name="fewfwne">#REF!</definedName>
    <definedName name="ff">#REF!</definedName>
    <definedName name="ffgf">[143]EVA!#REF!</definedName>
    <definedName name="FG" hidden="1">[17]EXPENSES!#REF!</definedName>
    <definedName name="fgertwe" localSheetId="5">#REF!</definedName>
    <definedName name="fgertwe" localSheetId="3">#REF!</definedName>
    <definedName name="fgertwe">#REF!</definedName>
    <definedName name="fgf" localSheetId="5">[143]EVA!#REF!</definedName>
    <definedName name="fgf" localSheetId="3">[143]EVA!#REF!</definedName>
    <definedName name="fgf">[143]EVA!#REF!</definedName>
    <definedName name="FGHJK" localSheetId="0">#REF!</definedName>
    <definedName name="FGHJK" localSheetId="3">#REF!</definedName>
    <definedName name="FGHJK">#REF!</definedName>
    <definedName name="fhctr" localSheetId="0">#REF!</definedName>
    <definedName name="fhctr">#REF!</definedName>
    <definedName name="fhh" localSheetId="5" hidden="1">{#N/A,#N/A,FALSE,"Balance Sheets";#N/A,#N/A,FALSE,"96 Conservative";#N/A,#N/A,FALSE,"96 Possible"}</definedName>
    <definedName name="fhh" localSheetId="0" hidden="1">{#N/A,#N/A,FALSE,"Balance Sheets";#N/A,#N/A,FALSE,"96 Conservative";#N/A,#N/A,FALSE,"96 Possible"}</definedName>
    <definedName name="fhh" localSheetId="3" hidden="1">{#N/A,#N/A,FALSE,"Balance Sheets";#N/A,#N/A,FALSE,"96 Conservative";#N/A,#N/A,FALSE,"96 Possible"}</definedName>
    <definedName name="fhh" hidden="1">{#N/A,#N/A,FALSE,"Balance Sheets";#N/A,#N/A,FALSE,"96 Conservative";#N/A,#N/A,FALSE,"96 Possible"}</definedName>
    <definedName name="FILE">'[1]#REF'!$T$1</definedName>
    <definedName name="File.Type" hidden="1">#REF!</definedName>
    <definedName name="fill" localSheetId="5" hidden="1">'[144]Sheet3 (2)'!$A$60:$A$76</definedName>
    <definedName name="fill" hidden="1">'[144]Sheet3 (2)'!$A$60:$A$76</definedName>
    <definedName name="fin" localSheetId="0">#REF!</definedName>
    <definedName name="fin" localSheetId="3">#REF!</definedName>
    <definedName name="fin">#REF!</definedName>
    <definedName name="fin_1" localSheetId="0">#REF!</definedName>
    <definedName name="fin_1">#REF!</definedName>
    <definedName name="fin_1_6">NA()</definedName>
    <definedName name="fin_13">#N/A</definedName>
    <definedName name="fin_14">#N/A</definedName>
    <definedName name="fin_15">NA()</definedName>
    <definedName name="fin_2" localSheetId="5">#REF!</definedName>
    <definedName name="fin_2" localSheetId="0">#REF!</definedName>
    <definedName name="fin_2" localSheetId="3">#REF!</definedName>
    <definedName name="fin_2">#REF!</definedName>
    <definedName name="fin_3">#N/A</definedName>
    <definedName name="fin_3_1">NA()</definedName>
    <definedName name="fin_4" localSheetId="5">#REF!</definedName>
    <definedName name="fin_4" localSheetId="0">#REF!</definedName>
    <definedName name="fin_4" localSheetId="3">#REF!</definedName>
    <definedName name="fin_4">#REF!</definedName>
    <definedName name="fin_4_1">NA()</definedName>
    <definedName name="fin_4_2">NA()</definedName>
    <definedName name="fin_4_3">NA()</definedName>
    <definedName name="fin_4_4">NA()</definedName>
    <definedName name="fin_5" localSheetId="5">#REF!</definedName>
    <definedName name="fin_5">#REF!</definedName>
    <definedName name="fin_5_6">NA()</definedName>
    <definedName name="fin_6" localSheetId="5">#REF!</definedName>
    <definedName name="fin_6">#REF!</definedName>
    <definedName name="fin_6_1">NA()</definedName>
    <definedName name="fin_6_6">NA()</definedName>
    <definedName name="fin_7" localSheetId="5">#REF!</definedName>
    <definedName name="fin_7">#REF!</definedName>
    <definedName name="fin_8">#REF!</definedName>
    <definedName name="fin_8_6">NA()</definedName>
    <definedName name="fin_9">#REF!</definedName>
    <definedName name="fin_9_6">NA()</definedName>
    <definedName name="FIN_CF">[145]EquityTemplate!#REF!</definedName>
    <definedName name="final" localSheetId="0">#REF!</definedName>
    <definedName name="final" localSheetId="3">#REF!</definedName>
    <definedName name="final">#REF!</definedName>
    <definedName name="final_1" localSheetId="0">#REF!</definedName>
    <definedName name="final_1">#REF!</definedName>
    <definedName name="final_1_2">NA()</definedName>
    <definedName name="final_1_3">NA()</definedName>
    <definedName name="final_1_4">NA()</definedName>
    <definedName name="final_1_6">NA()</definedName>
    <definedName name="final_11">NA()</definedName>
    <definedName name="final_13">#N/A</definedName>
    <definedName name="final_14">#N/A</definedName>
    <definedName name="final_15">NA()</definedName>
    <definedName name="final_2" localSheetId="5">#REF!</definedName>
    <definedName name="final_2" localSheetId="0">#REF!</definedName>
    <definedName name="final_2" localSheetId="3">#REF!</definedName>
    <definedName name="final_2">#REF!</definedName>
    <definedName name="final_3">#N/A</definedName>
    <definedName name="final_3_1">NA()</definedName>
    <definedName name="final_4" localSheetId="5">#REF!</definedName>
    <definedName name="final_4" localSheetId="0">#REF!</definedName>
    <definedName name="final_4" localSheetId="3">#REF!</definedName>
    <definedName name="final_4">#REF!</definedName>
    <definedName name="final_4_1">NA()</definedName>
    <definedName name="final_4_2">NA()</definedName>
    <definedName name="final_4_3">NA()</definedName>
    <definedName name="final_4_4">NA()</definedName>
    <definedName name="final_5" localSheetId="5">#REF!</definedName>
    <definedName name="final_5">#REF!</definedName>
    <definedName name="final_5_6">NA()</definedName>
    <definedName name="final_6" localSheetId="5">#REF!</definedName>
    <definedName name="final_6">#REF!</definedName>
    <definedName name="final_6_1">NA()</definedName>
    <definedName name="final_6_6">NA()</definedName>
    <definedName name="final_7" localSheetId="5">#REF!</definedName>
    <definedName name="final_7">#REF!</definedName>
    <definedName name="final_8">#REF!</definedName>
    <definedName name="final_8_6">NA()</definedName>
    <definedName name="final_9">#REF!</definedName>
    <definedName name="final_9_2">NA()</definedName>
    <definedName name="final_9_3">NA()</definedName>
    <definedName name="final_9_4">NA()</definedName>
    <definedName name="final_9_6">NA()</definedName>
    <definedName name="Final_Results">#REF!</definedName>
    <definedName name="FinalYear">[79]Scenarios!$AA$14</definedName>
    <definedName name="Finance_Cost">[10]Schedule_6_Template!$47:$47</definedName>
    <definedName name="FinancialActivities">'[71]Financials '!$J$86:$R$86</definedName>
    <definedName name="Financials" localSheetId="0">#REF!</definedName>
    <definedName name="Financials" localSheetId="3">#REF!</definedName>
    <definedName name="Financials">#REF!</definedName>
    <definedName name="FINCriteriaType">1</definedName>
    <definedName name="FinInc" localSheetId="0">[64]Input!$K$126:$AA$126</definedName>
    <definedName name="FinInc" localSheetId="3">[64]Input!$K$126:$AA$126</definedName>
    <definedName name="FinInc">[65]Input!$K$125:$AE$125</definedName>
    <definedName name="FinInd" localSheetId="0">[65]Input!$AC$127</definedName>
    <definedName name="FinInd" localSheetId="3">[65]Input!$AC$127</definedName>
    <definedName name="FinInd">[65]Input!$AC$127</definedName>
    <definedName name="FirstCommYr" localSheetId="5">#REF!</definedName>
    <definedName name="FirstCommYr" localSheetId="0">#REF!</definedName>
    <definedName name="FirstCommYr" localSheetId="3">#REF!</definedName>
    <definedName name="FirstCommYr">#REF!</definedName>
    <definedName name="FirstYear">[71]Introduction!$E$16</definedName>
    <definedName name="FIVEDAY" localSheetId="0">#REF!</definedName>
    <definedName name="FIVEDAY" localSheetId="3">#REF!</definedName>
    <definedName name="FIVEDAY">#REF!</definedName>
    <definedName name="FixAss" localSheetId="4">#REF!</definedName>
    <definedName name="FixAss" localSheetId="0">#REF!</definedName>
    <definedName name="FixAss" localSheetId="3">#REF!</definedName>
    <definedName name="FixAss">#REF!</definedName>
    <definedName name="FixCost" localSheetId="4">#REF!</definedName>
    <definedName name="FixCost" localSheetId="0">#REF!</definedName>
    <definedName name="FixCost" localSheetId="3">#REF!</definedName>
    <definedName name="FixCost">#REF!</definedName>
    <definedName name="Fixed">#REF!</definedName>
    <definedName name="Fixed_asset_turns">'[69]Invested capital_VDF'!$C$99:$AU$99</definedName>
    <definedName name="Fixed_asset_turns_fore">#REF!</definedName>
    <definedName name="fixed_assets">[67]Template!$D$114:$T$114</definedName>
    <definedName name="Fixed_line">#REF!</definedName>
    <definedName name="fixed1">[48]fixd1!$A$1:$P$29</definedName>
    <definedName name="fixed2">[48]fixd2!$A$1:$P$34</definedName>
    <definedName name="FixExp" localSheetId="0">[70]Formats!$K$139:$AA$139</definedName>
    <definedName name="FixExp" localSheetId="3">[70]Formats!$K$139:$AA$139</definedName>
    <definedName name="FixExp">[65]Formats!$K$141:$AE$141</definedName>
    <definedName name="FJFJF" localSheetId="5">#REF!</definedName>
    <definedName name="FJFJF" localSheetId="0">#REF!</definedName>
    <definedName name="FJFJF" localSheetId="3">#REF!</definedName>
    <definedName name="FJFJF">#REF!</definedName>
    <definedName name="flash" hidden="1">'[146]Earnings model'!#REF!</definedName>
    <definedName name="FLOW0" localSheetId="0">#REF!</definedName>
    <definedName name="FLOW0">#REF!</definedName>
    <definedName name="FMEJWNM" localSheetId="0">#REF!</definedName>
    <definedName name="FMEJWNM">#REF!</definedName>
    <definedName name="fnewjnfw">#REF!</definedName>
    <definedName name="fninc" localSheetId="0">[65]Input!$AA$449</definedName>
    <definedName name="fninc" localSheetId="3">[65]Input!$AA$449</definedName>
    <definedName name="fninc">[65]Input!$AA$449</definedName>
    <definedName name="Following_Entries_Are_in_Ifiunik_But_not_in_JBCPL_As_on_30.06.99">#REF!</definedName>
    <definedName name="Following_Entries_Are_in_JBCP_L_But_not_in_UPLL_As_on_30_06_99">#REF!</definedName>
    <definedName name="Following_Entries_Are_in_Jbcpl__But_not_in_Ipl_As_on_30.06.99">#REF!</definedName>
    <definedName name="Following_Entries_Are_in_Jbcpl__But_not_in_Lpl_As_on_30.06.99">#REF!</definedName>
    <definedName name="Following_Entries_Are_in_JBCPL_But_not_in_LPL_As_on_30.06.99">#REF!</definedName>
    <definedName name="Following_Entries_Are_in_LEKAR_But_not_in_JBCPL_As_on_30.06.99">#REF!</definedName>
    <definedName name="ForCorporate.Four" localSheetId="5">#REF!</definedName>
    <definedName name="ForCorporate.Four" localSheetId="0">#REF!</definedName>
    <definedName name="ForCorporate.Four" localSheetId="3">#REF!</definedName>
    <definedName name="ForCorporate.Four">#REF!</definedName>
    <definedName name="FOREIGN_EXCHANG">[5]BRIT!$IQ$8158</definedName>
    <definedName name="Forex" localSheetId="5">#REF!</definedName>
    <definedName name="Forex">#REF!</definedName>
    <definedName name="forex_gains_losses">[67]Template!$D$38:$T$38</definedName>
    <definedName name="ForexGainsLosses" localSheetId="4">#REF!</definedName>
    <definedName name="ForexGainsLosses" localSheetId="0">#REF!</definedName>
    <definedName name="ForexGainsLosses" localSheetId="3">#REF!</definedName>
    <definedName name="ForexGainsLosses">#REF!</definedName>
    <definedName name="FORM">#REF!</definedName>
    <definedName name="Form10q_pg1">#REF!</definedName>
    <definedName name="Form10q_pg2">#REF!</definedName>
    <definedName name="form3cd" localSheetId="5" hidden="1">'[147]EAW Final Accounts - 99'!$M$175:$M$189</definedName>
    <definedName name="form3cd" hidden="1">'[148]EAW Final Accounts - 99'!$M$175:$M$189</definedName>
    <definedName name="Formats">'[98]DDETABLE '!$AN$2:$AN$11</definedName>
    <definedName name="Formulations" localSheetId="0">#REF!</definedName>
    <definedName name="Formulations" localSheetId="3">#REF!</definedName>
    <definedName name="Formulations">#REF!</definedName>
    <definedName name="forx00" localSheetId="0">'[45]model by field'!#REF!</definedName>
    <definedName name="forx00" localSheetId="3">'[45]model by field'!#REF!</definedName>
    <definedName name="forx00">'[45]model by field'!#REF!</definedName>
    <definedName name="forx01" localSheetId="0">'[45]model by field'!#REF!</definedName>
    <definedName name="forx01" localSheetId="3">'[45]model by field'!#REF!</definedName>
    <definedName name="forx01">'[45]model by field'!#REF!</definedName>
    <definedName name="forx93" localSheetId="3">'[45]model by field'!#REF!</definedName>
    <definedName name="forx93">'[45]model by field'!#REF!</definedName>
    <definedName name="forx94" localSheetId="3">'[45]model by field'!#REF!</definedName>
    <definedName name="forx94">'[45]model by field'!#REF!</definedName>
    <definedName name="forx95">'[45]model by field'!#REF!</definedName>
    <definedName name="forx96">'[45]model by field'!#REF!</definedName>
    <definedName name="forx97">'[45]model by field'!#REF!</definedName>
    <definedName name="forx98">'[45]model by field'!#REF!</definedName>
    <definedName name="forx99">'[45]model by field'!#REF!</definedName>
    <definedName name="fpnetprofit">'[71]Financials '!$J$20:$P$20</definedName>
    <definedName name="fqfdq" localSheetId="0" hidden="1">#REF!</definedName>
    <definedName name="fqfdq" localSheetId="3" hidden="1">#REF!</definedName>
    <definedName name="fqfdq" hidden="1">#REF!</definedName>
    <definedName name="fqr" localSheetId="0">#REF!</definedName>
    <definedName name="fqr">#REF!</definedName>
    <definedName name="Frank" localSheetId="4">#REF!</definedName>
    <definedName name="Frank" localSheetId="0">#REF!</definedName>
    <definedName name="Frank" localSheetId="3">#REF!</definedName>
    <definedName name="Frank">#REF!</definedName>
    <definedName name="FrankAccountVal" localSheetId="4">#REF!</definedName>
    <definedName name="FrankAccountVal" localSheetId="0">#REF!</definedName>
    <definedName name="FrankAccountVal" localSheetId="3">#REF!</definedName>
    <definedName name="FrankAccountVal">#REF!</definedName>
    <definedName name="FrankAmount" localSheetId="4">#REF!</definedName>
    <definedName name="FrankAmount" localSheetId="0">#REF!</definedName>
    <definedName name="FrankAmount" localSheetId="3">#REF!</definedName>
    <definedName name="FrankAmount">#REF!</definedName>
    <definedName name="frate">[149]CashFlow!#REF!</definedName>
    <definedName name="free_cash_flow">#REF!</definedName>
    <definedName name="Free_cash_flow6">[10]Schedule_6_Template!$174:$174</definedName>
    <definedName name="Free_Factor">#REF!</definedName>
    <definedName name="FreeFloat">[71]Introduction!$E$39</definedName>
    <definedName name="FreeFloatPer" localSheetId="4">#REF!</definedName>
    <definedName name="FreeFloatPer" localSheetId="0">#REF!</definedName>
    <definedName name="FreeFloatPer" localSheetId="3">#REF!</definedName>
    <definedName name="FreeFloatPer">#REF!</definedName>
    <definedName name="freight">[67]Template!$D$17:$T$17</definedName>
    <definedName name="FREQS">'[98]DDETABLE '!$AP$2:$AP$6</definedName>
    <definedName name="frety" localSheetId="5">#REF!</definedName>
    <definedName name="frety" localSheetId="0">#REF!</definedName>
    <definedName name="frety" localSheetId="3">#REF!</definedName>
    <definedName name="frety">#REF!</definedName>
    <definedName name="frh" localSheetId="0">#REF!</definedName>
    <definedName name="frh">#REF!</definedName>
    <definedName name="FRHH" localSheetId="0">#REF!</definedName>
    <definedName name="FRHH">#REF!</definedName>
    <definedName name="FS">#REF!</definedName>
    <definedName name="fsdf">#REF!</definedName>
    <definedName name="FSFEW">#REF!</definedName>
    <definedName name="fsffsdfddsa">#REF!</definedName>
    <definedName name="FSOne">[71]FS1!$A$1:$W$75</definedName>
    <definedName name="FSSSF" localSheetId="0">#REF!</definedName>
    <definedName name="FSSSF" localSheetId="3">#REF!</definedName>
    <definedName name="FSSSF">#REF!</definedName>
    <definedName name="FSTwo">[71]FS2!$A$1:$X$76</definedName>
    <definedName name="fsu00">'[45]IEA_02-99'!#REF!</definedName>
    <definedName name="FUEL" localSheetId="5">#REF!</definedName>
    <definedName name="FUEL" localSheetId="0">#REF!</definedName>
    <definedName name="FUEL" localSheetId="3">#REF!</definedName>
    <definedName name="FUEL">#REF!</definedName>
    <definedName name="Full_Detail" localSheetId="0">#REF!</definedName>
    <definedName name="Full_Detail">#REF!</definedName>
    <definedName name="fully_diluted_earnings">[67]Template!$D$308:$T$308</definedName>
    <definedName name="Fully_diluted_earnings6">[10]Schedule_6_Template!$78:$78</definedName>
    <definedName name="fully_diluted_shares">[67]Template!$D$62:$T$62</definedName>
    <definedName name="Fully_diluted_shares_m">[10]Schedule_6_Template!$76:$76</definedName>
    <definedName name="FullyDilutedYearEndEPS">'[71]Financials '!$J$30:$R$30</definedName>
    <definedName name="FullyDilutedYearEndShares">'[71]Financials '!$J$36:$R$36</definedName>
    <definedName name="fundflow" localSheetId="0">#REF!</definedName>
    <definedName name="fundflow" localSheetId="3">#REF!</definedName>
    <definedName name="fundflow">#REF!</definedName>
    <definedName name="FundsBorrow" localSheetId="4">#REF!</definedName>
    <definedName name="FundsBorrow" localSheetId="0">#REF!</definedName>
    <definedName name="FundsBorrow" localSheetId="3">#REF!</definedName>
    <definedName name="FundsBorrow">#REF!</definedName>
    <definedName name="FV" localSheetId="0">[70]Profile!$D$8</definedName>
    <definedName name="FV" localSheetId="3">[70]Profile!$D$8</definedName>
    <definedName name="FV">[65]Profile!$D$8</definedName>
    <definedName name="FVESS" localSheetId="5">#REF!</definedName>
    <definedName name="FVESS" localSheetId="0">#REF!</definedName>
    <definedName name="FVESS" localSheetId="3">#REF!</definedName>
    <definedName name="FVESS">#REF!</definedName>
    <definedName name="fw" localSheetId="0">#REF!</definedName>
    <definedName name="fw">#REF!</definedName>
    <definedName name="fwae" localSheetId="0">#REF!</definedName>
    <definedName name="fwae">#REF!</definedName>
    <definedName name="fx_actual_2006" localSheetId="0">[150]Ageing!#REF!</definedName>
    <definedName name="fx_actual_2006">[150]Ageing!#REF!</definedName>
    <definedName name="fx_comp_2006" localSheetId="0">[150]Ageing!#REF!</definedName>
    <definedName name="fx_comp_2006">[150]Ageing!#REF!</definedName>
    <definedName name="fxa" localSheetId="0">#REF!</definedName>
    <definedName name="fxa" localSheetId="3">#REF!</definedName>
    <definedName name="fxa">#REF!</definedName>
    <definedName name="fxe" localSheetId="0">#REF!</definedName>
    <definedName name="fxe">#REF!</definedName>
    <definedName name="fxRATE">'[151]#REF'!$A$2:$F$169</definedName>
    <definedName name="FXRATE00">'[45]model by field'!#REF!</definedName>
    <definedName name="FXRATE01">'[45]model by field'!#REF!</definedName>
    <definedName name="FXRATE93">'[45]model by field'!#REF!</definedName>
    <definedName name="FXRATE94">'[45]model by field'!#REF!</definedName>
    <definedName name="FXRATE95">'[45]model by field'!#REF!</definedName>
    <definedName name="FXRATE96">'[45]model by field'!#REF!</definedName>
    <definedName name="FXRATE97">'[45]model by field'!#REF!</definedName>
    <definedName name="FXRATE98">'[45]model by field'!#REF!</definedName>
    <definedName name="FXRATE99">'[45]model by field'!#REF!</definedName>
    <definedName name="FY1991_" localSheetId="5">#REF!</definedName>
    <definedName name="FY1991_" localSheetId="0">#REF!</definedName>
    <definedName name="FY1991_" localSheetId="3">#REF!</definedName>
    <definedName name="FY1991_">#REF!</definedName>
    <definedName name="FY1992_" localSheetId="0">#REF!</definedName>
    <definedName name="FY1992_">#REF!</definedName>
    <definedName name="FY1993_" localSheetId="0">#REF!</definedName>
    <definedName name="FY1993_">#REF!</definedName>
    <definedName name="FY1994_">#REF!</definedName>
    <definedName name="FY1995_">#REF!</definedName>
    <definedName name="FY1996_">#REF!</definedName>
    <definedName name="FY1997_">#REF!</definedName>
    <definedName name="FY1998_">#REF!</definedName>
    <definedName name="FY1999_">#REF!</definedName>
    <definedName name="FY2000_">#REF!</definedName>
    <definedName name="FY2001_">#REF!</definedName>
    <definedName name="FY2002_">#REF!</definedName>
    <definedName name="FY2003_">#REF!</definedName>
    <definedName name="FY2004_">#REF!</definedName>
    <definedName name="FY2005_">#REF!</definedName>
    <definedName name="FYEnd">[96]Introduction!$E$17</definedName>
    <definedName name="g" localSheetId="0" hidden="1">#REF!</definedName>
    <definedName name="g" localSheetId="3" hidden="1">#REF!</definedName>
    <definedName name="g" hidden="1">#REF!</definedName>
    <definedName name="g3ewe" localSheetId="0">#REF!</definedName>
    <definedName name="g3ewe">#REF!</definedName>
    <definedName name="g3wgt4e" localSheetId="0">#REF!</definedName>
    <definedName name="g3wgt4e">#REF!</definedName>
    <definedName name="gail">#REF!</definedName>
    <definedName name="gain94">'[45]Crude oil'!#REF!</definedName>
    <definedName name="gain95">'[45]Crude oil'!#REF!</definedName>
    <definedName name="gain96">'[45]Crude oil'!#REF!</definedName>
    <definedName name="gain97">'[45]Crude oil'!#REF!</definedName>
    <definedName name="gain98">'[45]Crude oil'!#REF!</definedName>
    <definedName name="gain99">'[45]Crude oil'!#REF!</definedName>
    <definedName name="ganesan" localSheetId="5" hidden="1">{"'W.W. Summary'!$A$1:$K$37"}</definedName>
    <definedName name="ganesan" localSheetId="0" hidden="1">{"'W.W. Summary'!$A$1:$K$37"}</definedName>
    <definedName name="ganesan" localSheetId="3" hidden="1">{"'W.W. Summary'!$A$1:$K$37"}</definedName>
    <definedName name="ganesan" hidden="1">{"'W.W. Summary'!$A$1:$K$37"}</definedName>
    <definedName name="gb">[68]UploaderV4!$F$135:$AE$135</definedName>
    <definedName name="gbint">[68]UploaderV4!$F$137:$AE$137</definedName>
    <definedName name="gbt">[68]UploaderV4!$F$136:$AE$136</definedName>
    <definedName name="gddfgr">#REF!</definedName>
    <definedName name="GDF" localSheetId="5" hidden="1">{#N/A,#N/A,FALSE,"COMP"}</definedName>
    <definedName name="GDF" localSheetId="0" hidden="1">{#N/A,#N/A,FALSE,"COMP"}</definedName>
    <definedName name="GDF" localSheetId="3" hidden="1">{#N/A,#N/A,FALSE,"COMP"}</definedName>
    <definedName name="GDF" hidden="1">{#N/A,#N/A,FALSE,"COMP"}</definedName>
    <definedName name="GDFA" localSheetId="5" hidden="1">{#N/A,#N/A,FALSE,"COMP"}</definedName>
    <definedName name="GDFA" localSheetId="0" hidden="1">{#N/A,#N/A,FALSE,"COMP"}</definedName>
    <definedName name="GDFA" localSheetId="3" hidden="1">{#N/A,#N/A,FALSE,"COMP"}</definedName>
    <definedName name="GDFA" hidden="1">{#N/A,#N/A,FALSE,"COMP"}</definedName>
    <definedName name="gdr" function="1" xlm="1">[152]icici!#REF!</definedName>
    <definedName name="GDR_Bid">#REF!</definedName>
    <definedName name="GDR_Mid" localSheetId="0">(#REF!+#REF!)/2</definedName>
    <definedName name="GDR_Mid" localSheetId="3">(#REF!+#REF!)/2</definedName>
    <definedName name="GDR_Mid">(#REF!+#REF!)/2</definedName>
    <definedName name="GDR_Mid1" localSheetId="0">(#REF!+#REF!)/2</definedName>
    <definedName name="GDR_Mid1">(#REF!+#REF!)/2</definedName>
    <definedName name="GDR_Offer">#REF!</definedName>
    <definedName name="GDRPRICE">[71]Introduction!$E$18</definedName>
    <definedName name="gearing">#REF!</definedName>
    <definedName name="GEE" localSheetId="0">#REF!</definedName>
    <definedName name="GEE" localSheetId="3">#REF!</definedName>
    <definedName name="GEE">#REF!</definedName>
    <definedName name="GEEKK" localSheetId="0">#REF!</definedName>
    <definedName name="GEEKK">#REF!</definedName>
    <definedName name="geg" localSheetId="0">#REF!</definedName>
    <definedName name="geg">#REF!</definedName>
    <definedName name="gege">#REF!</definedName>
    <definedName name="gekjje">#REF!</definedName>
    <definedName name="general93">'[45]model by field'!#REF!</definedName>
    <definedName name="general94">'[45]model by field'!#REF!</definedName>
    <definedName name="Genesc" localSheetId="5">#REF!</definedName>
    <definedName name="Genesc" localSheetId="0">#REF!</definedName>
    <definedName name="Genesc" localSheetId="3">#REF!</definedName>
    <definedName name="Genesc">#REF!</definedName>
    <definedName name="genjj" localSheetId="0">#REF!</definedName>
    <definedName name="genjj">#REF!</definedName>
    <definedName name="GEOG">'[4]teo model'!#REF!</definedName>
    <definedName name="GERG" localSheetId="0">#REF!</definedName>
    <definedName name="GERG">#REF!</definedName>
    <definedName name="gewjgf">#REF!</definedName>
    <definedName name="gewjje">#REF!</definedName>
    <definedName name="gewmgk">#REF!</definedName>
    <definedName name="gewq">#REF!</definedName>
    <definedName name="GFEERW">#REF!</definedName>
    <definedName name="gfemekmf">#REF!</definedName>
    <definedName name="GFEWM">#REF!</definedName>
    <definedName name="gfwfw">#REF!</definedName>
    <definedName name="gg" localSheetId="5" hidden="1">{"'W.W. Summary'!$A$1:$K$37"}</definedName>
    <definedName name="gg" localSheetId="0" hidden="1">{"'W.W. Summary'!$A$1:$K$37"}</definedName>
    <definedName name="gg" localSheetId="3" hidden="1">{"'W.W. Summary'!$A$1:$K$37"}</definedName>
    <definedName name="gg" hidden="1">{"'W.W. Summary'!$A$1:$K$37"}</definedName>
    <definedName name="GGA">#REF!</definedName>
    <definedName name="ggdjasgj">[58]!ggdjasgj</definedName>
    <definedName name="gh" localSheetId="5">#REF!</definedName>
    <definedName name="gh" localSheetId="0">#REF!</definedName>
    <definedName name="gh" localSheetId="3">#REF!</definedName>
    <definedName name="gh">#REF!</definedName>
    <definedName name="GI" localSheetId="0">[70]Formats!$K$5:$AA$5</definedName>
    <definedName name="GI" localSheetId="3">[70]Formats!$K$5:$AA$5</definedName>
    <definedName name="GI">[65]Formats!$K$7:$AE$7</definedName>
    <definedName name="gita">#REF!</definedName>
    <definedName name="gj" hidden="1">{#N/A,#N/A,FALSE,"Quantum Optima Details"}</definedName>
    <definedName name="Glaxo_Burroughs" localSheetId="5">#REF!</definedName>
    <definedName name="Glaxo_Burroughs" localSheetId="0">#REF!</definedName>
    <definedName name="Glaxo_Burroughs" localSheetId="3">#REF!</definedName>
    <definedName name="Glaxo_Burroughs">#REF!</definedName>
    <definedName name="Global_Sales_Entitywise">'[1]#REF'!$B$3</definedName>
    <definedName name="Global_Sales_Ytd">'[1]#REF'!#REF!</definedName>
    <definedName name="global1" localSheetId="0">#REF!</definedName>
    <definedName name="global1">#REF!</definedName>
    <definedName name="global2" localSheetId="0">#REF!</definedName>
    <definedName name="global2">#REF!</definedName>
    <definedName name="gmekm">#REF!</definedName>
    <definedName name="gmergklwl">#REF!</definedName>
    <definedName name="gmewm">#REF!</definedName>
    <definedName name="gmr">#REF!</definedName>
    <definedName name="GoAssetChart">[58]!GoAssetChart</definedName>
    <definedName name="GoBack">[58]!GoBack</definedName>
    <definedName name="GoBalanceSheet">[58]!GoBalanceSheet</definedName>
    <definedName name="GoCashFlow">[58]!GoCashFlow</definedName>
    <definedName name="GoData">[58]!GoData</definedName>
    <definedName name="GoIncomeChart">[58]!GoIncomeChart</definedName>
    <definedName name="Goodwill" localSheetId="4">#REF!</definedName>
    <definedName name="Goodwill" localSheetId="0">#REF!</definedName>
    <definedName name="Goodwill" localSheetId="3">#REF!</definedName>
    <definedName name="Goodwill">#REF!</definedName>
    <definedName name="Goodwill_growth_fore">#REF!</definedName>
    <definedName name="grasim">#REF!</definedName>
    <definedName name="gratuity">[68]UploaderV4!$F$187:$AE$187</definedName>
    <definedName name="gross">#REF!</definedName>
    <definedName name="gross_block">[67]Template!$D$115:$T$115</definedName>
    <definedName name="gross_fixed_assets">#REF!</definedName>
    <definedName name="Gross_inc_growth">[69]NOPAT_VDF!#REF!</definedName>
    <definedName name="Gross_income">[69]NOPAT_VDF!$C$10:$AE$10</definedName>
    <definedName name="Gross_income_fore">#REF!</definedName>
    <definedName name="Gross_income_growth_avg">#REF!</definedName>
    <definedName name="Gross_margin_fore">#REF!</definedName>
    <definedName name="gross_sales">[67]Template!$D$6:$T$6</definedName>
    <definedName name="gross_sales_qtr">[67]Qtrly_Template!$E$6:$AN$6</definedName>
    <definedName name="GrossCashFlow" localSheetId="4">#REF!</definedName>
    <definedName name="GrossCashFlow" localSheetId="0">#REF!</definedName>
    <definedName name="GrossCashFlow" localSheetId="3">#REF!</definedName>
    <definedName name="GrossCashFlow">#REF!</definedName>
    <definedName name="GrossIntExp" localSheetId="4">#REF!</definedName>
    <definedName name="GrossIntExp" localSheetId="0">#REF!</definedName>
    <definedName name="GrossIntExp" localSheetId="3">#REF!</definedName>
    <definedName name="GrossIntExp">#REF!</definedName>
    <definedName name="GrossIntInc" localSheetId="4">#REF!</definedName>
    <definedName name="GrossIntInc" localSheetId="0">#REF!</definedName>
    <definedName name="GrossIntInc" localSheetId="3">#REF!</definedName>
    <definedName name="GrossIntInc">#REF!</definedName>
    <definedName name="GrossProfit" localSheetId="4">#REF!</definedName>
    <definedName name="GrossProfit" localSheetId="0">#REF!</definedName>
    <definedName name="GrossProfit" localSheetId="3">#REF!</definedName>
    <definedName name="GrossProfit">#REF!</definedName>
    <definedName name="Grossrevenue">'[71]Operating Statistics'!$J$62:$R$62</definedName>
    <definedName name="growth">[152]icici!#REF!</definedName>
    <definedName name="Growth_97">#REF!</definedName>
    <definedName name="Growth_98">#REF!</definedName>
    <definedName name="Growth_99">#REF!</definedName>
    <definedName name="Growth_ratios__yoy">[5]Main!$A$67</definedName>
    <definedName name="GrPbtIt" localSheetId="0">[70]Tax!$K$33:$AA$33</definedName>
    <definedName name="GrPbtIt" localSheetId="3">[70]Tax!$K$33:$AA$33</definedName>
    <definedName name="GrPbtIt">[65]Tax!$K$33:$AE$33</definedName>
    <definedName name="GRRE" localSheetId="0">#REF!</definedName>
    <definedName name="GRRE" localSheetId="3">#REF!</definedName>
    <definedName name="GRRE">#REF!</definedName>
    <definedName name="grtger" localSheetId="0">#REF!</definedName>
    <definedName name="grtger" localSheetId="3">#REF!</definedName>
    <definedName name="grtger">#REF!</definedName>
    <definedName name="GRTGTR" localSheetId="0">#REF!</definedName>
    <definedName name="GRTGTR" localSheetId="3">#REF!</definedName>
    <definedName name="GRTGTR">#REF!</definedName>
    <definedName name="GS" localSheetId="0">[64]Input!$K$300:$AA$300</definedName>
    <definedName name="GS" localSheetId="3">[64]Input!$K$300:$AA$300</definedName>
    <definedName name="GS">[65]Input!$K$299:$AE$299</definedName>
    <definedName name="gsfds" localSheetId="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gsfds" localSheetId="0"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gsfds" localSheetId="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gsfds"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gsh" localSheetId="5">[153]dec98!#REF!</definedName>
    <definedName name="gsh">[154]dec98!#REF!</definedName>
    <definedName name="GTFixedPrice" localSheetId="0">#REF!</definedName>
    <definedName name="GTFixedPrice" localSheetId="3">#REF!</definedName>
    <definedName name="GTFixedPrice">#REF!</definedName>
    <definedName name="gtg" localSheetId="0" hidden="1">#REF!</definedName>
    <definedName name="gtg" localSheetId="3" hidden="1">#REF!</definedName>
    <definedName name="gtg" hidden="1">#REF!</definedName>
    <definedName name="GTScaler" localSheetId="0">#REF!</definedName>
    <definedName name="GTScaler" localSheetId="3">#REF!</definedName>
    <definedName name="GTScaler">#REF!</definedName>
    <definedName name="GTVariablePrice">#REF!</definedName>
    <definedName name="GUJARAT">#REF!</definedName>
    <definedName name="gujaratalka">#REF!</definedName>
    <definedName name="gujaratambuja">#REF!</definedName>
    <definedName name="gw">[68]UploaderV4!$F$143:$AE$143</definedName>
    <definedName name="h">[155]Audit!#REF!</definedName>
    <definedName name="H199RESULT">#REF!</definedName>
    <definedName name="HC">[156]Sheet2!$L$140:$L$140</definedName>
    <definedName name="hdfc" localSheetId="0">#REF!</definedName>
    <definedName name="hdfc" localSheetId="3">#REF!</definedName>
    <definedName name="hdfc">#REF!</definedName>
    <definedName name="hdfcbank" localSheetId="0">#REF!</definedName>
    <definedName name="hdfcbank" localSheetId="3">#REF!</definedName>
    <definedName name="hdfcbank">#REF!</definedName>
    <definedName name="hdfgfhj" hidden="1">{#N/A,#N/A,FALSE,"Quantum Optima Details"}</definedName>
    <definedName name="HEADCOUNT" localSheetId="0">#REF!</definedName>
    <definedName name="HEADCOUNT" localSheetId="3">#REF!</definedName>
    <definedName name="HEADCOUNT">#REF!</definedName>
    <definedName name="Header1" hidden="1">IF(COUNTA(#REF!)=0,0,INDEX(#REF!,MATCH(ROW(#REF!),#REF!,TRUE)))+1</definedName>
    <definedName name="Header2" localSheetId="5" hidden="1">[0]!Header1-1 &amp; "." &amp; MAX(1,COUNTA(INDEX(#REF!,MATCH([0]!Header1-1,#REF!,FALSE)):#REF!))</definedName>
    <definedName name="Header2" localSheetId="0" hidden="1">[0]!Header1-1 &amp; "." &amp; MAX(1,COUNTA(INDEX(#REF!,MATCH([0]!Header1-1,#REF!,FALSE)):#REF!))</definedName>
    <definedName name="Header2" localSheetId="3" hidden="1">[0]!Header1-1 &amp; "." &amp; MAX(1,COUNTA(INDEX(#REF!,MATCH([0]!Header1-1,#REF!,FALSE)):#REF!))</definedName>
    <definedName name="Header2" hidden="1">[0]!Header1-1 &amp; "." &amp; MAX(1,COUNTA(INDEX(#REF!,MATCH([0]!Header1-1,#REF!,FALSE)):#REF!))</definedName>
    <definedName name="Header3Find" localSheetId="5" hidden="1">MID('Share Price'!Header2,1,FIND(".",'Share Price'!Header2,1))&amp;MID('Share Price'!Header2,FIND(".",'Share Price'!Header2,1)+1,LEN('Share Price'!Header2))-1</definedName>
    <definedName name="Header3Find" localSheetId="0" hidden="1">MID(Summary!Header2,1,FIND(".",Summary!Header2,1))&amp;MID(Summary!Header2,FIND(".",Summary!Header2,1)+1,LEN(Summary!Header2))-1</definedName>
    <definedName name="Header3Find" localSheetId="3" hidden="1">MID(Valuation!Header2,1,FIND(".",Valuation!Header2,1))&amp;MID(Valuation!Header2,FIND(".",Valuation!Header2,1)+1,LEN(Valuation!Header2))-1</definedName>
    <definedName name="Header3Find" hidden="1">MID([0]!Header2,1,FIND(".",[0]!Header2,1))&amp;MID([0]!Header2,FIND(".",[0]!Header2,1)+1,LEN([0]!Header2))-1</definedName>
    <definedName name="Hemas" localSheetId="5" hidden="1">{"'August 2000'!$A$1:$J$101"}</definedName>
    <definedName name="Hemas" localSheetId="0" hidden="1">{"'August 2000'!$A$1:$J$101"}</definedName>
    <definedName name="Hemas" localSheetId="3" hidden="1">{"'August 2000'!$A$1:$J$101"}</definedName>
    <definedName name="Hemas" hidden="1">{"'August 2000'!$A$1:$J$101"}</definedName>
    <definedName name="herohonda">#REF!</definedName>
    <definedName name="hgfhgg">#REF!</definedName>
    <definedName name="hhhhh" hidden="1">{#N/A,#N/A,FALSE,"Quantum Optima Details"}</definedName>
    <definedName name="HiddenRows" hidden="1">#REF!</definedName>
    <definedName name="Highlights">[1]summary!#REF!</definedName>
    <definedName name="HighLow">[71]Introduction!$E$23</definedName>
    <definedName name="HJDG" localSheetId="0">#REF!</definedName>
    <definedName name="HJDG" localSheetId="3">#REF!</definedName>
    <definedName name="HJDG">#REF!</definedName>
    <definedName name="hjjh" localSheetId="0">#REF!</definedName>
    <definedName name="hjjh">#REF!</definedName>
    <definedName name="hjkfh_control" localSheetId="5" hidden="1">{"'August 2000'!$A$1:$J$101"}</definedName>
    <definedName name="hjkfh_control" localSheetId="0" hidden="1">{"'August 2000'!$A$1:$J$101"}</definedName>
    <definedName name="hjkfh_control" localSheetId="3" hidden="1">{"'August 2000'!$A$1:$J$101"}</definedName>
    <definedName name="hjkfh_control" hidden="1">{"'August 2000'!$A$1:$J$101"}</definedName>
    <definedName name="hkdollar">1/1.07</definedName>
    <definedName name="hlh" hidden="1">[157]EXPENSES!#REF!</definedName>
    <definedName name="HNB" localSheetId="0">#REF!</definedName>
    <definedName name="HNB" localSheetId="3">#REF!</definedName>
    <definedName name="HNB">#REF!</definedName>
    <definedName name="HNH" localSheetId="0">#REF!</definedName>
    <definedName name="HNH" localSheetId="3">#REF!</definedName>
    <definedName name="HNH">#REF!</definedName>
    <definedName name="Home" localSheetId="0">#REF!</definedName>
    <definedName name="Home" localSheetId="3">#REF!</definedName>
    <definedName name="Home">#REF!</definedName>
    <definedName name="HONGKONGMilestone">#REF!</definedName>
    <definedName name="HONGKONGRowFormulae">#REF!</definedName>
    <definedName name="HRSGFlow">#REF!</definedName>
    <definedName name="ht">[143]EVA!$AC$94:$AC$94</definedName>
    <definedName name="HTML_CodePage" hidden="1">1252</definedName>
    <definedName name="HTML_Control" localSheetId="5" hidden="1">{"'Input'!$D$3"}</definedName>
    <definedName name="HTML_Control" localSheetId="0" hidden="1">{"'Input'!$D$3"}</definedName>
    <definedName name="HTML_Control" localSheetId="3" hidden="1">{"'Input'!$D$3"}</definedName>
    <definedName name="HTML_Control" hidden="1">{"'Input'!$D$3"}</definedName>
    <definedName name="HTML_Control1" localSheetId="5" hidden="1">{"'40 Column'!$C$3:$AZ$57"}</definedName>
    <definedName name="HTML_Control1" localSheetId="0" hidden="1">{"'40 Column'!$C$3:$AZ$57"}</definedName>
    <definedName name="HTML_Control1" localSheetId="3" hidden="1">{"'40 Column'!$C$3:$AZ$57"}</definedName>
    <definedName name="HTML_Control1" hidden="1">{"'40 Column'!$C$3:$AZ$57"}</definedName>
    <definedName name="HTML_Description" hidden="1">""</definedName>
    <definedName name="HTML_Email" hidden="1">""</definedName>
    <definedName name="HTML_Header" hidden="1">"Input"</definedName>
    <definedName name="HTML_LastUpdate" hidden="1">"2/7/01"</definedName>
    <definedName name="HTML_LineAfter" hidden="1">FALSE</definedName>
    <definedName name="HTML_LineBefore" hidden="1">FALSE</definedName>
    <definedName name="HTML_Name" hidden="1">"I-SEC"</definedName>
    <definedName name="HTML_OBDlg2" hidden="1">TRUE</definedName>
    <definedName name="HTML_OBDlg3" hidden="1">TRUE</definedName>
    <definedName name="HTML_OBDlg4" hidden="1">TRUE</definedName>
    <definedName name="HTML_OS" hidden="1">0</definedName>
    <definedName name="HTML_PathFile" hidden="1">"I:\EQUITY\EQ_RSCH\PCM\RIL\MyHTML.htm"</definedName>
    <definedName name="HTML_PathTemplate" hidden="1">"C:\WIN95\Personal\MyHTML.htm"</definedName>
    <definedName name="HTML_Title" hidden="1">"RILDEC1"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2_1" hidden="1">"'[BSC-MTX Tool 4.04.02.xls]Materials List'!$A$1:$E$72,$F$1:$I$8"</definedName>
    <definedName name="HTML2_10" hidden="1">""</definedName>
    <definedName name="HTML2_11" hidden="1">1</definedName>
    <definedName name="HTML2_12" hidden="1">"C:\WINDOWS\DESKTOP\dallas.htm"</definedName>
    <definedName name="HTML2_2" hidden="1">1</definedName>
    <definedName name="HTML2_3" hidden="1">"BSC-MTX Tool 4"</definedName>
    <definedName name="HTML2_4" hidden="1">"Materials List"</definedName>
    <definedName name="HTML2_5" hidden="1">""</definedName>
    <definedName name="HTML2_6" hidden="1">-4146</definedName>
    <definedName name="HTML2_7" hidden="1">-4146</definedName>
    <definedName name="HTML2_8" hidden="1">"2/10/97"</definedName>
    <definedName name="HTML2_9" hidden="1">"Nortel"</definedName>
    <definedName name="HTML3_1" hidden="1">"'[BSC-MTX Tool 4.04.02.xls]Materials List'!$A$1:$E$73"</definedName>
    <definedName name="HTML3_10" hidden="1">""</definedName>
    <definedName name="HTML3_11" hidden="1">1</definedName>
    <definedName name="HTML3_12" hidden="1">"C:\WINDOWS\DESKTOP\MyHTML.htm"</definedName>
    <definedName name="HTML3_2" hidden="1">1</definedName>
    <definedName name="HTML3_3" hidden="1">"BSC-MTX Tool 4"</definedName>
    <definedName name="HTML3_4" hidden="1">"Materials List"</definedName>
    <definedName name="HTML3_5" hidden="1">""</definedName>
    <definedName name="HTML3_6" hidden="1">1</definedName>
    <definedName name="HTML3_7" hidden="1">1</definedName>
    <definedName name="HTML3_8" hidden="1">"2/10/97"</definedName>
    <definedName name="HTML3_9" hidden="1">"Nortel"</definedName>
    <definedName name="HTML4_1" hidden="1">"'[BSC-MTX Tool 4.04.03.xls]BSC Order Tool'!$B$10:$E$31"</definedName>
    <definedName name="HTML4_10" hidden="1">""</definedName>
    <definedName name="HTML4_11" hidden="1">1</definedName>
    <definedName name="HTML4_12" hidden="1">"C:\My Documents\MyHTML.htm"</definedName>
    <definedName name="HTML4_2" hidden="1">1</definedName>
    <definedName name="HTML4_3" hidden="1">"BSC-MTX Tool 4"</definedName>
    <definedName name="HTML4_4" hidden="1">"BSC Order Tool"</definedName>
    <definedName name="HTML4_5" hidden="1">""</definedName>
    <definedName name="HTML4_6" hidden="1">-4146</definedName>
    <definedName name="HTML4_7" hidden="1">-4146</definedName>
    <definedName name="HTML4_8" hidden="1">"2/10/97"</definedName>
    <definedName name="HTML4_9" hidden="1">"Nortel"</definedName>
    <definedName name="HTML5_1" hidden="1">"'[BSC-MTX Tool 4.04.03.xls]Materials List'!$A$1:$E$72"</definedName>
    <definedName name="HTML5_10" hidden="1">""</definedName>
    <definedName name="HTML5_11" hidden="1">1</definedName>
    <definedName name="HTML5_12" hidden="1">"C:\My Documents\MyHTML.htm"</definedName>
    <definedName name="HTML5_2" hidden="1">1</definedName>
    <definedName name="HTML5_3" hidden="1">"BSC-MTX Tool 4"</definedName>
    <definedName name="HTML5_4" hidden="1">"Materials List"</definedName>
    <definedName name="HTML5_5" hidden="1">""</definedName>
    <definedName name="HTML5_6" hidden="1">1</definedName>
    <definedName name="HTML5_7" hidden="1">1</definedName>
    <definedName name="HTML5_8" hidden="1">"2/10/97"</definedName>
    <definedName name="HTML5_9" hidden="1">"Nortel"</definedName>
    <definedName name="HTML6_1" hidden="1">"'[BSC-MTX Tool 4.04.03.xls]Results'!$A$1:$E$73"</definedName>
    <definedName name="HTML6_10" hidden="1">""</definedName>
    <definedName name="HTML6_11" hidden="1">1</definedName>
    <definedName name="HTML6_12" hidden="1">"C:\WINDOWS\DESKTOP\NetDesigns\KSCY02.htm"</definedName>
    <definedName name="HTML6_2" hidden="1">1</definedName>
    <definedName name="HTML6_3" hidden="1">"BSC-MTX Tool 4"</definedName>
    <definedName name="HTML6_4" hidden="1">"Materials List"</definedName>
    <definedName name="HTML6_5" hidden="1">""</definedName>
    <definedName name="HTML6_6" hidden="1">1</definedName>
    <definedName name="HTML6_7" hidden="1">1</definedName>
    <definedName name="HTML6_8" hidden="1">"2/11/97"</definedName>
    <definedName name="HTML6_9" hidden="1">"Nortel - CDMA Network Planning"</definedName>
    <definedName name="HTMLCount" hidden="1">1</definedName>
    <definedName name="htr">#REF!</definedName>
    <definedName name="huy" localSheetId="5" hidden="1">{"'Sheet1'!$L$16"}</definedName>
    <definedName name="huy" localSheetId="0" hidden="1">{"'Sheet1'!$L$16"}</definedName>
    <definedName name="huy" localSheetId="3" hidden="1">{"'Sheet1'!$L$16"}</definedName>
    <definedName name="huy" hidden="1">{"'Sheet1'!$L$16"}</definedName>
    <definedName name="hxdf">#REF!</definedName>
    <definedName name="HYDERABAD">#REF!</definedName>
    <definedName name="HYR">#REF!</definedName>
    <definedName name="i" hidden="1">#REF!</definedName>
    <definedName name="I1.2010.06" localSheetId="4">#REF!</definedName>
    <definedName name="I1.2010.06" localSheetId="2">#REF!</definedName>
    <definedName name="I1.2010.06" localSheetId="0">#REF!</definedName>
    <definedName name="I1.2010.06" localSheetId="3">#REF!</definedName>
    <definedName name="I1.2010.06">#REF!</definedName>
    <definedName name="I1.2011.06" localSheetId="2">'[139]CUS Image'!$AU$1:$AU$683</definedName>
    <definedName name="I1.2011.06" localSheetId="0">'[139]CUS Image'!$AU$1:$AU$683</definedName>
    <definedName name="I1.2011.06" localSheetId="3">'[125]CUS Image'!$AU$1:$AU$683</definedName>
    <definedName name="I1.2011.06">'[140]CUS Image'!$AU$1:$AU$683</definedName>
    <definedName name="I1.2012.06" localSheetId="2">'[139]CUS Image'!$AX$1:$AX$683</definedName>
    <definedName name="I1.2012.06" localSheetId="0">'[139]CUS Image'!$AX$1:$AX$683</definedName>
    <definedName name="I1.2012.06" localSheetId="3">'[125]CUS Image'!$AX$1:$AX$683</definedName>
    <definedName name="I1.2012.06">'[140]CUS Image'!$AX$1:$AX$683</definedName>
    <definedName name="I2.2010.12" localSheetId="4">#REF!</definedName>
    <definedName name="I2.2010.12" localSheetId="2">#REF!</definedName>
    <definedName name="I2.2010.12" localSheetId="0">#REF!</definedName>
    <definedName name="I2.2010.12" localSheetId="3">#REF!</definedName>
    <definedName name="I2.2010.12">#REF!</definedName>
    <definedName name="I2.2011.12" localSheetId="2">'[139]CUS Image'!$AV$1:$AV$683</definedName>
    <definedName name="I2.2011.12" localSheetId="0">'[139]CUS Image'!$AV$1:$AV$683</definedName>
    <definedName name="I2.2011.12" localSheetId="3">'[125]CUS Image'!$AV$1:$AV$683</definedName>
    <definedName name="I2.2011.12">'[140]CUS Image'!$AV$1:$AV$683</definedName>
    <definedName name="I2.2012.12" localSheetId="2">'[139]CUS Image'!$AY$1:$AY$683</definedName>
    <definedName name="I2.2012.12" localSheetId="0">'[139]CUS Image'!$AY$1:$AY$683</definedName>
    <definedName name="I2.2012.12" localSheetId="3">'[125]CUS Image'!$AY$1:$AY$683</definedName>
    <definedName name="I2.2012.12">'[140]CUS Image'!$AY$1:$AY$683</definedName>
    <definedName name="iAli1_ConvToMio_Alias01">[158]Input!$L$21</definedName>
    <definedName name="iAli2_ConvToMio_Alias01">[158]Input!$M$21</definedName>
    <definedName name="ian" localSheetId="0">#REF!</definedName>
    <definedName name="ian" localSheetId="3">#REF!</definedName>
    <definedName name="ian">#REF!</definedName>
    <definedName name="IB" localSheetId="0">#REF!</definedName>
    <definedName name="IB">#REF!</definedName>
    <definedName name="IB_all" localSheetId="0">#REF!</definedName>
    <definedName name="IB_all">#REF!</definedName>
    <definedName name="ibc">#REF!</definedName>
    <definedName name="ibf">#REF!</definedName>
    <definedName name="IC_1">'[69]Invested capital_VDF'!$P$1:$P$65536</definedName>
    <definedName name="IC_2">'[69]Invested capital_VDF'!$O$1:$O$65536</definedName>
    <definedName name="IC_P">'[69]Invested capital_VDF'!$Q$1:$Q$65536</definedName>
    <definedName name="IC_P1">'[69]Invested capital_VDF'!$R$1:$R$65536</definedName>
    <definedName name="IC_P2">'[69]Invested capital_VDF'!$S$1:$S$65536</definedName>
    <definedName name="IC_P3">'[69]Invested capital_VDF'!$T$1:$T$65536</definedName>
    <definedName name="iCablesub2002to2005">[159]Corp!#REF!</definedName>
    <definedName name="icd" localSheetId="0">#REF!</definedName>
    <definedName name="icd" localSheetId="3">#REF!</definedName>
    <definedName name="ICD">[65]Debt!$K$146:$AE$146</definedName>
    <definedName name="ICDInv" localSheetId="0">[70]Input!$K$55:$AA$55</definedName>
    <definedName name="ICDInv" localSheetId="3">[70]Input!$K$55:$AA$55</definedName>
    <definedName name="ICDInv">[65]Input!$K$54:$AE$54</definedName>
    <definedName name="ict" localSheetId="5">#REF!</definedName>
    <definedName name="ict" localSheetId="0">#REF!</definedName>
    <definedName name="ict" localSheetId="3">#REF!</definedName>
    <definedName name="ict">#REF!</definedName>
    <definedName name="icu" localSheetId="0">#REF!</definedName>
    <definedName name="icu">#REF!</definedName>
    <definedName name="ida" localSheetId="0">#REF!</definedName>
    <definedName name="ida">#REF!</definedName>
    <definedName name="idays">[68]UploaderV4!$F$247:$AE$247</definedName>
    <definedName name="iDefTx1">[158]Input!$L$1</definedName>
    <definedName name="iDefTx2">[158]Input!$M$1</definedName>
    <definedName name="IEUEN">#REF!</definedName>
    <definedName name="iex">#REF!</definedName>
    <definedName name="IEYEB">#REF!</definedName>
    <definedName name="ifd">#REF!</definedName>
    <definedName name="iff">#REF!</definedName>
    <definedName name="ifl">#REF!</definedName>
    <definedName name="iflexsolutions">#REF!</definedName>
    <definedName name="ifn">#REF!</definedName>
    <definedName name="ifo">#REF!</definedName>
    <definedName name="ihd">#REF!</definedName>
    <definedName name="II_control" localSheetId="5" hidden="1">{"'August 2000'!$A$1:$J$101"}</definedName>
    <definedName name="II_control" localSheetId="0" hidden="1">{"'August 2000'!$A$1:$J$101"}</definedName>
    <definedName name="II_control" localSheetId="3" hidden="1">{"'August 2000'!$A$1:$J$101"}</definedName>
    <definedName name="II_control" hidden="1">{"'August 2000'!$A$1:$J$101"}</definedName>
    <definedName name="III" hidden="1">#REF!</definedName>
    <definedName name="III_control" localSheetId="5" hidden="1">{"'August 2000'!$A$1:$J$101"}</definedName>
    <definedName name="III_control" localSheetId="0" hidden="1">{"'August 2000'!$A$1:$J$101"}</definedName>
    <definedName name="III_control" localSheetId="3" hidden="1">{"'August 2000'!$A$1:$J$101"}</definedName>
    <definedName name="III_control" hidden="1">{"'August 2000'!$A$1:$J$101"}</definedName>
    <definedName name="ijndf">#REF!</definedName>
    <definedName name="ikmdsg">#REF!</definedName>
    <definedName name="iknn">#REF!</definedName>
    <definedName name="IM">#REF!</definedName>
    <definedName name="Im_control" localSheetId="5" hidden="1">{"'August 2000'!$A$1:$J$101"}</definedName>
    <definedName name="Im_control" localSheetId="0" hidden="1">{"'August 2000'!$A$1:$J$101"}</definedName>
    <definedName name="Im_control" localSheetId="3" hidden="1">{"'August 2000'!$A$1:$J$101"}</definedName>
    <definedName name="Im_control" hidden="1">{"'August 2000'!$A$1:$J$101"}</definedName>
    <definedName name="ime">#REF!</definedName>
    <definedName name="Img_ML_3c7g1a7g" hidden="1">"IMG_4"</definedName>
    <definedName name="Img_ML_5h6q3g8u" hidden="1">"IMG_4"</definedName>
    <definedName name="Img_ML_7g5e5e2b" hidden="1">"IMG_4"</definedName>
    <definedName name="Img_ML_8b9j5t1p" hidden="1">"IMG_4"</definedName>
    <definedName name="Img_ML_8r1k8t4y" hidden="1">"IMG_4"</definedName>
    <definedName name="imptax93">[45]Sheet1!#REF!</definedName>
    <definedName name="imptax94">[45]Sheet1!#REF!</definedName>
    <definedName name="imptax95">[45]Sheet1!#REF!</definedName>
    <definedName name="imptax96">[45]Sheet1!#REF!</definedName>
    <definedName name="imptax97">[45]Sheet1!#REF!</definedName>
    <definedName name="imptax98">[45]Sheet1!#REF!</definedName>
    <definedName name="IN" localSheetId="5">#REF!</definedName>
    <definedName name="IN" localSheetId="0">#REF!</definedName>
    <definedName name="IN">#REF!</definedName>
    <definedName name="in10yr">[68]UploaderV4!$F$305:$AE$305</definedName>
    <definedName name="Inc_cap_RnD_fore">#REF!</definedName>
    <definedName name="Income" localSheetId="0">#REF!</definedName>
    <definedName name="Income">#REF!</definedName>
    <definedName name="INCOME___EXPENDITURE" localSheetId="0">#REF!</definedName>
    <definedName name="INCOME___EXPENDITURE">#REF!</definedName>
    <definedName name="Income_before_taxes">[69]NOPAT_VDF!#REF!</definedName>
    <definedName name="Income_equivalents">[69]NOPAT_VDF!$C$30:$AZ$30</definedName>
    <definedName name="Income_equivalents_fore">#REF!</definedName>
    <definedName name="Income_form_uncons_subs_fore">#REF!</definedName>
    <definedName name="Income_from_Unconsolidated_Subs">[69]NOPAT_VDF!$C$48:$AZ$48</definedName>
    <definedName name="Income_tax">[69]NOPAT_VDF!$C$34:$AE$34</definedName>
    <definedName name="Income_tax_fore">#REF!</definedName>
    <definedName name="Income_tax_growth_fore">#REF!</definedName>
    <definedName name="Income_taxes_payable_growth_fore">#REF!</definedName>
    <definedName name="incomesta">#REF!</definedName>
    <definedName name="IncomeTax">'[71]Financials '!$J$19:$R$19</definedName>
    <definedName name="IncomeTaxPaidOut">'[71]Financials '!$J$68:$R$68</definedName>
    <definedName name="Increase_cap_RnD_fore">#REF!</definedName>
    <definedName name="Increase_Capitalized_R_D_net">[69]NOPAT_VDF!$C$22:$AZ$22</definedName>
    <definedName name="Increase_in_other_liabilities">[69]NOPAT_VDF!#REF!</definedName>
    <definedName name="incremental_capital_employed">#REF!</definedName>
    <definedName name="incremental_ebit">#REF!</definedName>
    <definedName name="incremental_roce">#REF!</definedName>
    <definedName name="inctax93">'[45]model by field'!#REF!</definedName>
    <definedName name="inctax94">'[45]model by field'!#REF!</definedName>
    <definedName name="IncWorkCap" localSheetId="4">#REF!</definedName>
    <definedName name="IncWorkCap" localSheetId="2">[78]Download_Qrtly!$72:$72</definedName>
    <definedName name="IncWorkCap" localSheetId="5">#REF!</definedName>
    <definedName name="IncWorkCap" localSheetId="0">[78]Download_Qrtly!$72:$72</definedName>
    <definedName name="IncWorkCap" localSheetId="3">[78]Download_Qrtly!$72:$72</definedName>
    <definedName name="IncWorkCap">#REF!</definedName>
    <definedName name="IND">'[1]#REF'!$E$12</definedName>
    <definedName name="INDEX">'[1]#REF'!$A$1</definedName>
    <definedName name="India_Comps" localSheetId="0">#REF!</definedName>
    <definedName name="India_Comps" localSheetId="3">#REF!</definedName>
    <definedName name="India_Comps">#REF!</definedName>
    <definedName name="indianpetro" localSheetId="0">#REF!</definedName>
    <definedName name="indianpetro">#REF!</definedName>
    <definedName name="indodda94" localSheetId="0">[45]Corridor!#REF!</definedName>
    <definedName name="indodda94">[45]Corridor!#REF!</definedName>
    <definedName name="indodda95" localSheetId="0">[45]Corridor!#REF!</definedName>
    <definedName name="indodda95">[45]Corridor!#REF!</definedName>
    <definedName name="indoexpl94" localSheetId="0">[45]Corridor!#REF!</definedName>
    <definedName name="indoexpl94">[45]Corridor!#REF!</definedName>
    <definedName name="indoexpl95" localSheetId="0">[45]Corridor!#REF!</definedName>
    <definedName name="indoexpl95">[45]Corridor!#REF!</definedName>
    <definedName name="indooil00">[45]Corridor!$U$9</definedName>
    <definedName name="indooil01">[45]Corridor!$X$9</definedName>
    <definedName name="indooil94">[45]Corridor!#REF!</definedName>
    <definedName name="indooil95">[45]Corridor!#REF!</definedName>
    <definedName name="indooil96">[45]Corridor!$I$9</definedName>
    <definedName name="indooil97">[45]Corridor!$L$9</definedName>
    <definedName name="indooil98">[45]Corridor!$O$9</definedName>
    <definedName name="indooil99">[45]Corridor!$R$9</definedName>
    <definedName name="indoopinc94">[45]Corridor!#REF!</definedName>
    <definedName name="indoopinc95">[45]Corridor!#REF!</definedName>
    <definedName name="indoprod94">[45]Corridor!#REF!</definedName>
    <definedName name="indoprod95">[45]Corridor!#REF!</definedName>
    <definedName name="indorev00">[45]Corridor!#REF!</definedName>
    <definedName name="indorev01">[45]Corridor!#REF!</definedName>
    <definedName name="indorev94">[45]Corridor!#REF!</definedName>
    <definedName name="indorev95">[45]Corridor!#REF!</definedName>
    <definedName name="indorev96">[45]Corridor!#REF!</definedName>
    <definedName name="indorev97">[45]Corridor!#REF!</definedName>
    <definedName name="indorev98">[45]Corridor!#REF!</definedName>
    <definedName name="indorev99">[45]Corridor!#REF!</definedName>
    <definedName name="indoroy94">[45]Corridor!#REF!</definedName>
    <definedName name="indoroy95">[45]Corridor!#REF!</definedName>
    <definedName name="Industry">[71]Introduction!$E$12</definedName>
    <definedName name="infosystech" localSheetId="0">#REF!</definedName>
    <definedName name="infosystech" localSheetId="3">#REF!</definedName>
    <definedName name="infosystech">#REF!</definedName>
    <definedName name="inm" localSheetId="0">#REF!</definedName>
    <definedName name="inm">#REF!</definedName>
    <definedName name="input_AIRTOUCH" localSheetId="5">#REF!,#REF!,#REF!,#REF!,#REF!,#REF!,#REF!,#REF!,#REF!,#REF!,#REF!,#REF!,#REF!,#REF!,#REF!</definedName>
    <definedName name="input_AIRTOUCH" localSheetId="0">#REF!,#REF!,#REF!,#REF!,#REF!,#REF!,#REF!,#REF!,#REF!,#REF!,#REF!,#REF!,#REF!,#REF!,#REF!</definedName>
    <definedName name="input_AIRTOUCH" localSheetId="3">#REF!,#REF!,#REF!,#REF!,#REF!,#REF!,#REF!,#REF!,#REF!,#REF!,#REF!,#REF!,#REF!,#REF!,#REF!</definedName>
    <definedName name="input_AIRTOUCH">#REF!,#REF!,#REF!,#REF!,#REF!,#REF!,#REF!,#REF!,#REF!,#REF!,#REF!,#REF!,#REF!,#REF!,#REF!</definedName>
    <definedName name="input_BritishTelecom" localSheetId="0">#REF!,#REF!,#REF!,#REF!,#REF!,#REF!,#REF!,#REF!,#REF!,#REF!,#REF!,#REF!,#REF!,#REF!,#REF!</definedName>
    <definedName name="input_BritishTelecom">#REF!,#REF!,#REF!,#REF!,#REF!,#REF!,#REF!,#REF!,#REF!,#REF!,#REF!,#REF!,#REF!,#REF!,#REF!</definedName>
    <definedName name="input_CableWireless">[160]CW!$B$3:$B$4,[160]CW!$D$7:$H$20,[160]CW!$D$27:$D$29,[160]CW!$D$31,[160]CW!$D$34:$F$37,[160]CW!$K$4:$L$4,[160]CW!$K$6:$L$6,[160]CW!$K$8:$L$8,[160]CW!$K$10:$L$10,[160]CW!$K$12:$L$12,[160]CW!$K$16:$L$16,[160]CW!$K$18:$L$18,[160]CW!$K$20:$L$20,[160]CW!$K$22:$L$22,[160]CW!$K$24:$L$24</definedName>
    <definedName name="input_CELLNET" localSheetId="0">#REF!,#REF!,#REF!,#REF!,#REF!,#REF!,#REF!,#REF!,#REF!,#REF!,#REF!,#REF!,#REF!,#REF!,#REF!,#REF!,#REF!,#REF!,#REF!,#REF!,#REF!,#REF!,#REF!,#REF!,#REF!</definedName>
    <definedName name="input_CELLNET" localSheetId="3">#REF!,#REF!,#REF!,#REF!,#REF!,#REF!,#REF!,#REF!,#REF!,#REF!,#REF!,#REF!,#REF!,#REF!,#REF!,#REF!,#REF!,#REF!,#REF!,#REF!,#REF!,#REF!,#REF!,#REF!,#REF!</definedName>
    <definedName name="input_CELLNET">#REF!,#REF!,#REF!,#REF!,#REF!,#REF!,#REF!,#REF!,#REF!,#REF!,#REF!,#REF!,#REF!,#REF!,#REF!,#REF!,#REF!,#REF!,#REF!,#REF!,#REF!,#REF!,#REF!,#REF!,#REF!</definedName>
    <definedName name="input_Colt" localSheetId="5">#REF!,#REF!,#REF!,#REF!,#REF!,#REF!,#REF!,#REF!,#REF!,#REF!,#REF!,#REF!,#REF!,#REF!,#REF!</definedName>
    <definedName name="input_Colt" localSheetId="0">#REF!,#REF!,#REF!,#REF!,#REF!,#REF!,#REF!,#REF!,#REF!,#REF!,#REF!,#REF!,#REF!,#REF!,#REF!</definedName>
    <definedName name="input_Colt" localSheetId="3">#REF!,#REF!,#REF!,#REF!,#REF!,#REF!,#REF!,#REF!,#REF!,#REF!,#REF!,#REF!,#REF!,#REF!,#REF!</definedName>
    <definedName name="input_Colt">#REF!,#REF!,#REF!,#REF!,#REF!,#REF!,#REF!,#REF!,#REF!,#REF!,#REF!,#REF!,#REF!,#REF!,#REF!</definedName>
    <definedName name="input_CRK" localSheetId="5">#REF!,#REF!,#REF!,#REF!,#REF!,#REF!,#REF!,#REF!,#REF!,#REF!,#REF!,#REF!,#REF!,#REF!,#REF!,#REF!,#REF!,#REF!</definedName>
    <definedName name="input_CRK" localSheetId="0">#REF!,#REF!,#REF!,#REF!,#REF!,#REF!,#REF!,#REF!,#REF!,#REF!,#REF!,#REF!,#REF!,#REF!,#REF!,#REF!,#REF!,#REF!</definedName>
    <definedName name="input_CRK" localSheetId="3">#REF!,#REF!,#REF!,#REF!,#REF!,#REF!,#REF!,#REF!,#REF!,#REF!,#REF!,#REF!,#REF!,#REF!,#REF!,#REF!,#REF!,#REF!</definedName>
    <definedName name="input_CRK">#REF!,#REF!,#REF!,#REF!,#REF!,#REF!,#REF!,#REF!,#REF!,#REF!,#REF!,#REF!,#REF!,#REF!,#REF!,#REF!,#REF!,#REF!</definedName>
    <definedName name="input_CWComms" localSheetId="5">#REF!,#REF!,#REF!,#REF!,#REF!,#REF!,#REF!,#REF!,#REF!,#REF!,#REF!,#REF!,#REF!,#REF!,#REF!</definedName>
    <definedName name="input_CWComms" localSheetId="0">#REF!,#REF!,#REF!,#REF!,#REF!,#REF!,#REF!,#REF!,#REF!,#REF!,#REF!,#REF!,#REF!,#REF!,#REF!</definedName>
    <definedName name="input_CWComms" localSheetId="3">#REF!,#REF!,#REF!,#REF!,#REF!,#REF!,#REF!,#REF!,#REF!,#REF!,#REF!,#REF!,#REF!,#REF!,#REF!</definedName>
    <definedName name="input_CWComms">#REF!,#REF!,#REF!,#REF!,#REF!,#REF!,#REF!,#REF!,#REF!,#REF!,#REF!,#REF!,#REF!,#REF!,#REF!</definedName>
    <definedName name="input_DeutscheTelekom">[160]DT!$B$3:$B$4,[160]DT!$D$7:$H$20,[160]DT!$D$27:$D$29,[160]DT!$D$31,[160]DT!$D$34:$F$37,[160]DT!$K$4:$L$4,[160]DT!$K$6:$L$6,[160]DT!$K$8:$L$8,[160]DT!$K$10:$L$10,[160]DT!$K$12:$L$12,[160]DT!$K$16:$L$16,[160]DT!$K$18:$L$18,[160]DT!$K$20:$L$20,[160]DT!$K$22:$L$22,[160]DT!$K$24:$L$24</definedName>
    <definedName name="input_Energis" localSheetId="0">#REF!,#REF!,#REF!,#REF!,#REF!,#REF!,#REF!,#REF!,#REF!,#REF!,#REF!,#REF!,#REF!,#REF!,#REF!</definedName>
    <definedName name="input_Energis" localSheetId="3">#REF!,#REF!,#REF!,#REF!,#REF!,#REF!,#REF!,#REF!,#REF!,#REF!,#REF!,#REF!,#REF!,#REF!,#REF!</definedName>
    <definedName name="input_Energis">#REF!,#REF!,#REF!,#REF!,#REF!,#REF!,#REF!,#REF!,#REF!,#REF!,#REF!,#REF!,#REF!,#REF!,#REF!</definedName>
    <definedName name="input_EQUANT" localSheetId="0">#REF!,#REF!,#REF!,#REF!,#REF!,#REF!,#REF!,#REF!,#REF!,#REF!,#REF!,#REF!,#REF!,#REF!,#REF!</definedName>
    <definedName name="input_EQUANT" localSheetId="3">#REF!,#REF!,#REF!,#REF!,#REF!,#REF!,#REF!,#REF!,#REF!,#REF!,#REF!,#REF!,#REF!,#REF!,#REF!</definedName>
    <definedName name="input_EQUANT">#REF!,#REF!,#REF!,#REF!,#REF!,#REF!,#REF!,#REF!,#REF!,#REF!,#REF!,#REF!,#REF!,#REF!,#REF!</definedName>
    <definedName name="input_ESPRIT" localSheetId="0">#REF!,#REF!,#REF!,#REF!,#REF!,#REF!,#REF!,#REF!,#REF!,#REF!,#REF!,#REF!,#REF!,#REF!,#REF!</definedName>
    <definedName name="input_ESPRIT" localSheetId="3">#REF!,#REF!,#REF!,#REF!,#REF!,#REF!,#REF!,#REF!,#REF!,#REF!,#REF!,#REF!,#REF!,#REF!,#REF!</definedName>
    <definedName name="input_ESPRIT">#REF!,#REF!,#REF!,#REF!,#REF!,#REF!,#REF!,#REF!,#REF!,#REF!,#REF!,#REF!,#REF!,#REF!,#REF!</definedName>
    <definedName name="input_Europolitan">#REF!,#REF!,#REF!,#REF!,#REF!,#REF!,#REF!,#REF!,#REF!,#REF!,#REF!,#REF!,#REF!,#REF!,#REF!</definedName>
    <definedName name="input_FranceTelecom">[160]FT!$B$3:$B$4,[160]FT!$D$7:$H$20,[160]FT!$D$27:$D$29,[160]FT!$D$31,[160]FT!$D$34:$F$37,[160]FT!$K$4:$L$4,[160]FT!$K$6:$L$6,[160]FT!$K$8:$L$8,[160]FT!$K$10:$L$10,[160]FT!$K$12:$L$12,[160]FT!$K$16:$L$16,[160]FT!$K$18:$L$18,[160]FT!$K$20:$L$20,[160]FT!$K$22:$L$22,[160]FT!$K$24:$L$24</definedName>
    <definedName name="input_GlobalTeleSystems" localSheetId="0">#REF!,#REF!,#REF!,#REF!,#REF!,#REF!,#REF!,#REF!,#REF!,#REF!,#REF!,#REF!,#REF!,#REF!,#REF!</definedName>
    <definedName name="input_GlobalTeleSystems" localSheetId="3">#REF!,#REF!,#REF!,#REF!,#REF!,#REF!,#REF!,#REF!,#REF!,#REF!,#REF!,#REF!,#REF!,#REF!,#REF!</definedName>
    <definedName name="input_GlobalTeleSystems">#REF!,#REF!,#REF!,#REF!,#REF!,#REF!,#REF!,#REF!,#REF!,#REF!,#REF!,#REF!,#REF!,#REF!,#REF!</definedName>
    <definedName name="input_KPNUSGAAP">[160]KPN!$B$3:$B$4,[160]KPN!$D$7:$H$20,[160]KPN!$D$27:$D$29,[160]KPN!$D$31,[160]KPN!$D$34:$F$37,[160]KPN!$K$4:$L$4,[160]KPN!$K$6:$L$6,[160]KPN!$K$8:$L$8,[160]KPN!$K$10:$L$10,[160]KPN!$K$12:$L$12,[160]KPN!$K$16:$L$16,[160]KPN!$K$18:$L$18,[160]KPN!$K$20:$L$20,[160]KPN!$K$22:$L$22,[160]KPN!$K$24:$L$24</definedName>
    <definedName name="input_Mannesmann" localSheetId="0">#REF!,#REF!,#REF!,#REF!,#REF!,#REF!,#REF!,#REF!,#REF!,#REF!,#REF!,#REF!,#REF!,#REF!,#REF!</definedName>
    <definedName name="input_Mannesmann" localSheetId="3">#REF!,#REF!,#REF!,#REF!,#REF!,#REF!,#REF!,#REF!,#REF!,#REF!,#REF!,#REF!,#REF!,#REF!,#REF!</definedName>
    <definedName name="input_Mannesmann">#REF!,#REF!,#REF!,#REF!,#REF!,#REF!,#REF!,#REF!,#REF!,#REF!,#REF!,#REF!,#REF!,#REF!,#REF!</definedName>
    <definedName name="input_MATAVUSD" localSheetId="0">#REF!,#REF!,#REF!,#REF!,#REF!,#REF!,#REF!,#REF!,#REF!,#REF!,#REF!,#REF!,#REF!,#REF!,#REF!</definedName>
    <definedName name="input_MATAVUSD" localSheetId="3">#REF!,#REF!,#REF!,#REF!,#REF!,#REF!,#REF!,#REF!,#REF!,#REF!,#REF!,#REF!,#REF!,#REF!,#REF!</definedName>
    <definedName name="input_MATAVUSD">#REF!,#REF!,#REF!,#REF!,#REF!,#REF!,#REF!,#REF!,#REF!,#REF!,#REF!,#REF!,#REF!,#REF!,#REF!</definedName>
    <definedName name="input_Mobistar" localSheetId="0">#REF!,#REF!,#REF!,#REF!,#REF!,#REF!,#REF!,#REF!,#REF!,#REF!,#REF!,#REF!,#REF!,#REF!,#REF!</definedName>
    <definedName name="input_Mobistar" localSheetId="3">#REF!,#REF!,#REF!,#REF!,#REF!,#REF!,#REF!,#REF!,#REF!,#REF!,#REF!,#REF!,#REF!,#REF!,#REF!</definedName>
    <definedName name="input_Mobistar">#REF!,#REF!,#REF!,#REF!,#REF!,#REF!,#REF!,#REF!,#REF!,#REF!,#REF!,#REF!,#REF!,#REF!,#REF!</definedName>
    <definedName name="input_NETCOMa">#REF!,#REF!,#REF!,#REF!,#REF!,#REF!,#REF!,#REF!,#REF!,#REF!,#REF!,#REF!,#REF!,#REF!,#REF!</definedName>
    <definedName name="input_Olivetti">#REF!,#REF!,#REF!,#REF!,#REF!,#REF!,#REF!,#REF!,#REF!,#REF!,#REF!,#REF!,#REF!,#REF!,#REF!</definedName>
    <definedName name="input_ORANGE">#REF!,#REF!,#REF!,#REF!,#REF!,#REF!,#REF!,#REF!,#REF!,#REF!,#REF!,#REF!,#REF!,#REF!,#REF!</definedName>
    <definedName name="input_OTDUSD">#REF!,#REF!,#REF!,#REF!,#REF!,#REF!,#REF!,#REF!,#REF!,#REF!,#REF!,#REF!,#REF!,#REF!,#REF!</definedName>
    <definedName name="input_PTUSGAAP">[160]PT!$B$3:$B$4,[160]PT!$D$7:$H$20,[160]PT!$D$27:$D$29,[160]PT!$D$31,[160]PT!$D$34:$F$39,[160]PT!$K$4:$L$4,[160]PT!$K$6:$L$6,[160]PT!$K$8:$L$8,[160]PT!$K$10:$L$10,[160]PT!$K$12:$L$12,[160]PT!$K$16:$L$16,[160]PT!$K$18:$L$18,[160]PT!$K$20:$L$20,[160]PT!$K$22:$L$22,[160]PT!$K$24:$L$24</definedName>
    <definedName name="input_Sonera">[160]SON!$B$3:$B$4,[160]SON!$D$7:$H$20,[160]SON!$D$27:$D$29,[160]SON!$D$31,[160]SON!$D$34:$F$37,[160]SON!$K$4:$L$4,[160]SON!$K$6:$L$6,[160]SON!$K$8:$L$8,[160]SON!$K$10:$L$10,[160]SON!$K$12:$L$12,[160]SON!$K$16:$L$16,[160]SON!$K$18:$L$18,[160]SON!$K$20:$L$20,[160]SON!$K$22:$L$22,[160]SON!$K$24:$L$24</definedName>
    <definedName name="input_SPTUSD" localSheetId="0">#REF!,#REF!,#REF!,#REF!,#REF!,#REF!,#REF!,#REF!,#REF!,#REF!,#REF!,#REF!,#REF!,#REF!,#REF!</definedName>
    <definedName name="input_SPTUSD" localSheetId="3">#REF!,#REF!,#REF!,#REF!,#REF!,#REF!,#REF!,#REF!,#REF!,#REF!,#REF!,#REF!,#REF!,#REF!,#REF!</definedName>
    <definedName name="input_SPTUSD">#REF!,#REF!,#REF!,#REF!,#REF!,#REF!,#REF!,#REF!,#REF!,#REF!,#REF!,#REF!,#REF!,#REF!,#REF!</definedName>
    <definedName name="INPUT_StetHallas" localSheetId="0">#REF!,#REF!,#REF!,#REF!,#REF!,#REF!,#REF!,#REF!,#REF!,#REF!,#REF!,#REF!,#REF!,#REF!,#REF!</definedName>
    <definedName name="INPUT_StetHallas" localSheetId="3">#REF!,#REF!,#REF!,#REF!,#REF!,#REF!,#REF!,#REF!,#REF!,#REF!,#REF!,#REF!,#REF!,#REF!,#REF!</definedName>
    <definedName name="INPUT_StetHallas">#REF!,#REF!,#REF!,#REF!,#REF!,#REF!,#REF!,#REF!,#REF!,#REF!,#REF!,#REF!,#REF!,#REF!,#REF!</definedName>
    <definedName name="input_Swisscom">[160]SWCM!$B$3:$B$4,[160]SWCM!$D$7:$H$20,[160]SWCM!$D$27:$D$29,[160]SWCM!$D$31,[160]SWCM!$D$34:$F$37,[160]SWCM!$K$4:$L$4,[160]SWCM!$K$6:$L$6,[160]SWCM!$K$8:$L$8,[160]SWCM!$K$10:$L$10,[160]SWCM!$K$12:$L$12,[160]SWCM!$K$16:$L$16,[160]SWCM!$K$18:$L$18,[160]SWCM!$K$20:$L$20,[160]SWCM!$K$22:$L$22,[160]SWCM!$K$24:$L$24</definedName>
    <definedName name="input_TELECEL" localSheetId="0">#REF!,#REF!,#REF!,#REF!,#REF!,#REF!,#REF!,#REF!,#REF!,#REF!,#REF!,#REF!,#REF!,#REF!,#REF!</definedName>
    <definedName name="input_TELECEL" localSheetId="3">#REF!,#REF!,#REF!,#REF!,#REF!,#REF!,#REF!,#REF!,#REF!,#REF!,#REF!,#REF!,#REF!,#REF!,#REF!</definedName>
    <definedName name="input_TELECEL">#REF!,#REF!,#REF!,#REF!,#REF!,#REF!,#REF!,#REF!,#REF!,#REF!,#REF!,#REF!,#REF!,#REF!,#REF!</definedName>
    <definedName name="input_TelecomItalia">[160]TI!$B$3:$B$4,[160]TI!$D$7:$H$20,[160]TI!$D$27:$D$29,[160]TI!$D$31,[160]TI!$D$34:$F$39,[160]TI!$K$4:$L$4,[160]TI!$K$6:$L$6,[160]TI!$K$8:$L$8,[160]TI!$K$10:$L$10,[160]TI!$K$12:$L$12,[160]TI!$K$16:$L$16,[160]TI!$K$18:$L$18,[160]TI!$K$20:$L$20,[160]TI!$K$22:$L$22,[160]TI!$K$24:$L$24</definedName>
    <definedName name="input_Teledanmark">[160]TLD!$B$3:$B$4,[160]TLD!$D$7:$H$20,[160]TLD!$D$27:$D$29,[160]TLD!$D$31,[160]TLD!$D$34:$F$37,[160]TLD!$K$4:$L$4,[160]TLD!$K$6:$L$6,[160]TLD!$K$8:$L$8,[160]TLD!$K$10:$L$10,[160]TLD!$K$12:$L$12,[160]TLD!$K$16:$L$16,[160]TLD!$K$18:$L$18,[160]TLD!$K$20:$L$20,[160]TLD!$K$22:$L$22,[160]TLD!$K$24:$L$24</definedName>
    <definedName name="input_TelefonicaUSGAAP">[160]TEF!$B$3:$B$4,[160]TEF!$D$7:$H$20,[160]TEF!$D$27:$D$29,[160]TEF!$D$31,[160]TEF!$D$34:$F$39,[160]TEF!$K$4:$L$4,[160]TEF!$K$6:$L$6,[160]TEF!$K$8:$L$8,[160]TEF!$K$10:$L$10,[160]TEF!$K$12:$L$12,[160]TEF!$K$16:$L$16,[160]TEF!$K$18:$L$18,[160]TEF!$K$20:$L$20,[160]TEF!$K$22:$L$22,[160]TEF!$K$24:$L$24</definedName>
    <definedName name="input_TeleWest" localSheetId="0">#REF!,#REF!,#REF!,#REF!,#REF!,#REF!,#REF!,#REF!,#REF!,#REF!,#REF!,#REF!,#REF!,#REF!,#REF!</definedName>
    <definedName name="input_TeleWest" localSheetId="3">#REF!,#REF!,#REF!,#REF!,#REF!,#REF!,#REF!,#REF!,#REF!,#REF!,#REF!,#REF!,#REF!,#REF!,#REF!</definedName>
    <definedName name="input_TeleWest">#REF!,#REF!,#REF!,#REF!,#REF!,#REF!,#REF!,#REF!,#REF!,#REF!,#REF!,#REF!,#REF!,#REF!,#REF!</definedName>
    <definedName name="input_TIM" localSheetId="0">#REF!,#REF!,#REF!,#REF!,#REF!,#REF!,#REF!,#REF!,#REF!,#REF!,#REF!,#REF!,#REF!,#REF!,#REF!</definedName>
    <definedName name="input_TIM" localSheetId="3">#REF!,#REF!,#REF!,#REF!,#REF!,#REF!,#REF!,#REF!,#REF!,#REF!,#REF!,#REF!,#REF!,#REF!,#REF!</definedName>
    <definedName name="input_TIM">#REF!,#REF!,#REF!,#REF!,#REF!,#REF!,#REF!,#REF!,#REF!,#REF!,#REF!,#REF!,#REF!,#REF!,#REF!</definedName>
    <definedName name="input_VEBA" localSheetId="0">#REF!,#REF!,#REF!,#REF!,#REF!,#REF!,#REF!,#REF!,#REF!,#REF!,#REF!,#REF!,#REF!,#REF!,#REF!</definedName>
    <definedName name="input_VEBA" localSheetId="3">#REF!,#REF!,#REF!,#REF!,#REF!,#REF!,#REF!,#REF!,#REF!,#REF!,#REF!,#REF!,#REF!,#REF!,#REF!</definedName>
    <definedName name="input_VEBA">#REF!,#REF!,#REF!,#REF!,#REF!,#REF!,#REF!,#REF!,#REF!,#REF!,#REF!,#REF!,#REF!,#REF!,#REF!</definedName>
    <definedName name="input_Vivendi">#REF!,#REF!,#REF!,#REF!,#REF!,#REF!,#REF!,#REF!,#REF!,#REF!,#REF!,#REF!,#REF!,#REF!,#REF!</definedName>
    <definedName name="input_Vodafone">#REF!,#REF!,#REF!,#REF!,#REF!,#REF!,#REF!,#REF!,#REF!,#REF!,#REF!,#REF!,#REF!,#REF!,#REF!</definedName>
    <definedName name="INR_USD_Avg">[10]Schedule_6_Template!$305:$305</definedName>
    <definedName name="INR_USD_Cls">[10]Schedule_6_Template!$304:$304</definedName>
    <definedName name="insc">#REF!</definedName>
    <definedName name="INSTAL">#REF!</definedName>
    <definedName name="InstCap" localSheetId="0" hidden="1">[80]Input!$K$149:$AC$149,[80]Input!$K$167:$AC$167,[80]Input!$K$185:$AC$185,[80]Input!$K$203:$AC$203,[80]Input!$K$221:$AC$221,[80]Input!$K$239:$AC$239,[80]Input!$K$257:$AC$257,[80]Input!$K$275:$AC$275</definedName>
    <definedName name="InstCap" localSheetId="3" hidden="1">[80]Input!$K$149:$AC$149,[80]Input!$K$167:$AC$167,[80]Input!$K$185:$AC$185,[80]Input!$K$203:$AC$203,[80]Input!$K$221:$AC$221,[80]Input!$K$239:$AC$239,[80]Input!$K$257:$AC$257,[80]Input!$K$275:$AC$275</definedName>
    <definedName name="InstCap" hidden="1">[65]Input!$K$148:$AE$148,[65]Input!$K$166:$AE$166,[65]Input!$K$184:$AE$184,[65]Input!$K$202:$AE$202,[65]Input!$K$220:$AE$220,[65]Input!$K$238:$AE$238,[65]Input!$K$256:$AE$256,[65]Input!$K$274:$AE$274</definedName>
    <definedName name="INSTITUTIONS" localSheetId="5">#REF!</definedName>
    <definedName name="INSTITUTIONS" localSheetId="0">#REF!</definedName>
    <definedName name="INSTITUTIONS" localSheetId="3">#REF!</definedName>
    <definedName name="INSTITUTIONS">#REF!</definedName>
    <definedName name="INT" localSheetId="5" hidden="1">{#N/A,#N/A,FALSE,"COMP"}</definedName>
    <definedName name="INT" localSheetId="0" hidden="1">{#N/A,#N/A,FALSE,"COMP"}</definedName>
    <definedName name="INT" localSheetId="3" hidden="1">{#N/A,#N/A,FALSE,"COMP"}</definedName>
    <definedName name="INT" hidden="1">{#N/A,#N/A,FALSE,"COMP"}</definedName>
    <definedName name="int_paid">[67]Template!$D$42:$T$42</definedName>
    <definedName name="int_paid_qtr">[67]Qtrly_Template!$E$24:$AN$24</definedName>
    <definedName name="int_recd">#REF!</definedName>
    <definedName name="intangible_fixed_assets">[67]Template!$D$119:$T$119</definedName>
    <definedName name="IntCap" localSheetId="0">[70]Debt!$K$246:$AA$246</definedName>
    <definedName name="IntCap" localSheetId="3">[70]Debt!$K$246:$AA$246</definedName>
    <definedName name="IntCap">[65]Debt!$K$246:$AE$246</definedName>
    <definedName name="Intcash">[68]UploaderV4!$F$47:$AE$47</definedName>
    <definedName name="IntCost" localSheetId="0">[64]Input!$K$131:$AA$131</definedName>
    <definedName name="IntCost" localSheetId="3">[64]Input!$K$131:$AA$131</definedName>
    <definedName name="IntCost">[65]Input!$K$130:$AE$130</definedName>
    <definedName name="IntDivTrf" localSheetId="0">[64]Input!$K$560:$AA$560</definedName>
    <definedName name="IntDivTrf" localSheetId="3">[64]Input!$K$560:$AA$560</definedName>
    <definedName name="IntDivTrf">[65]Input!$K$559:$AE$559</definedName>
    <definedName name="Interest" localSheetId="5">#REF!</definedName>
    <definedName name="Interest" localSheetId="0">#REF!</definedName>
    <definedName name="Interest" localSheetId="3">#REF!</definedName>
    <definedName name="Interest">#REF!</definedName>
    <definedName name="interest_cover">[67]Template!$D$206:$T$206</definedName>
    <definedName name="Interest_exp_growth_fore">#REF!</definedName>
    <definedName name="Interest_exp_inc_fore">#REF!</definedName>
    <definedName name="Interest_expense_income">[69]NOPAT_VDF!$C$63:$AE$63</definedName>
    <definedName name="interest_received">[67]Template!$D$35:$T$35</definedName>
    <definedName name="InterestCapitalised" localSheetId="4">#REF!</definedName>
    <definedName name="InterestCapitalised" localSheetId="0">#REF!</definedName>
    <definedName name="InterestCapitalised" localSheetId="3">#REF!</definedName>
    <definedName name="InterestCapitalised">#REF!</definedName>
    <definedName name="InterestExpense">'[96]Financials '!$J$15:$R$15</definedName>
    <definedName name="InterestIncome">'[96]Financials '!$J$16:$R$16</definedName>
    <definedName name="interestnet" localSheetId="5">[0]!InterestIncome-[0]!InterestExpense</definedName>
    <definedName name="interestnet" localSheetId="0">[0]!InterestIncome-[0]!InterestExpense</definedName>
    <definedName name="interestnet" localSheetId="3">[0]!InterestIncome-[0]!InterestExpense</definedName>
    <definedName name="interestnet">[0]!InterestIncome-[0]!InterestExpense</definedName>
    <definedName name="intgross">[68]UploaderV4!$F$44:$AE$44</definedName>
    <definedName name="inticd">[68]UploaderV4!$F$48:$AE$48</definedName>
    <definedName name="intinc94" localSheetId="5">'[45]Crude oil'!#REF!</definedName>
    <definedName name="intinc94" localSheetId="0">'[45]Crude oil'!#REF!</definedName>
    <definedName name="intinc94" localSheetId="3">'[45]Crude oil'!#REF!</definedName>
    <definedName name="intinc94">'[45]Crude oil'!#REF!</definedName>
    <definedName name="intinc95" localSheetId="0">'[45]Crude oil'!#REF!</definedName>
    <definedName name="intinc95" localSheetId="3">'[45]Crude oil'!#REF!</definedName>
    <definedName name="intinc95">'[45]Crude oil'!#REF!</definedName>
    <definedName name="intinc99" localSheetId="0">'[45]Crude oil'!#REF!</definedName>
    <definedName name="intinc99">'[45]Crude oil'!#REF!</definedName>
    <definedName name="intincome">[68]UploaderV4!$F$206:$AE$206</definedName>
    <definedName name="INTLD">#REF!</definedName>
    <definedName name="Intnet">[68]UploaderV4!$F$43:$AE$43</definedName>
    <definedName name="intpaid">[68]UploaderV4!$F$213:$AE$213</definedName>
    <definedName name="IntSens" localSheetId="5">[130]Download_Qtr_RBXY!#REF!</definedName>
    <definedName name="IntSens" localSheetId="0">[130]Download_Qtr_RBXY!#REF!</definedName>
    <definedName name="IntSens">[130]Download_Qtr_RBXY!#REF!</definedName>
    <definedName name="Inv" localSheetId="4">#REF!</definedName>
    <definedName name="Inv" localSheetId="0">#REF!</definedName>
    <definedName name="Inv" localSheetId="3">#REF!</definedName>
    <definedName name="Inv">#REF!</definedName>
    <definedName name="InvChg" localSheetId="0" hidden="1">[64]Input!$K$100:$AA$100</definedName>
    <definedName name="InvChg" localSheetId="3" hidden="1">[64]Input!$K$100:$AA$100</definedName>
    <definedName name="InvChg" hidden="1">[65]Input!$K$99:$AE$99</definedName>
    <definedName name="inventory">[67]Template!$D$101:$T$101</definedName>
    <definedName name="inventory_days">#REF!</definedName>
    <definedName name="Inventory_growth_fore">#REF!</definedName>
    <definedName name="Inventorych">[68]UploaderV4!$F$18:$AE$18</definedName>
    <definedName name="invest">[68]UploaderV4!$F$147:$AE$147</definedName>
    <definedName name="invested_capital">#REF!</definedName>
    <definedName name="invested_capital_avg">[67]Template!$D$254:$T$254</definedName>
    <definedName name="Invested_capital_avg6">[10]Schedule_6_Template!$214:$214</definedName>
    <definedName name="Invested_capital_DCF">[69]DCF_VDF!$C$77:$AZ$77</definedName>
    <definedName name="Invested_capital_growth_fore">#REF!</definedName>
    <definedName name="Invested_capital_turns">'[69]Invested capital_VDF'!$C$102:$AU$102</definedName>
    <definedName name="Invested_capital_turns_DCF">[69]DCF_VDF!$C$83:$AZ$83</definedName>
    <definedName name="Invested_capital_turns_fore">#REF!</definedName>
    <definedName name="Invested_capital6">[10]Schedule_6_Template!$213:$213</definedName>
    <definedName name="Investments">'[71]Financials '!$J$96:$R$96</definedName>
    <definedName name="Invt" localSheetId="0">[65]Formats!$W$76</definedName>
    <definedName name="Invt" localSheetId="3">[65]Formats!$W$76</definedName>
    <definedName name="Invt">[65]Formats!$W$76</definedName>
    <definedName name="iob" localSheetId="5">#REF!</definedName>
    <definedName name="iob" localSheetId="0">#REF!</definedName>
    <definedName name="iob" localSheetId="3">#REF!</definedName>
    <definedName name="iob">#REF!</definedName>
    <definedName name="ip1_" localSheetId="0">#REF!</definedName>
    <definedName name="ip1_">#REF!</definedName>
    <definedName name="ip2_" localSheetId="0">#REF!</definedName>
    <definedName name="ip2_">#REF!</definedName>
    <definedName name="ip3_">#REF!</definedName>
    <definedName name="ip4_">#REF!</definedName>
    <definedName name="ip5_">#REF!</definedName>
    <definedName name="ipofd">#REF!</definedName>
    <definedName name="ipr">#REF!</definedName>
    <definedName name="ipu">#REF!</definedName>
    <definedName name="ipv">#REF!</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L_DATE_SCHEDULE" hidden="1">"c2481"</definedName>
    <definedName name="IQ_CALL_FEATURE" hidden="1">"c2197"</definedName>
    <definedName name="IQ_CALL_PRICE_SCHEDULE" hidden="1">"c2482"</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 hidden="1">"c2219"</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GW_ACT_OR_EST" hidden="1">"c2223"</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ORM_EST" hidden="1">"c2226"</definedName>
    <definedName name="IQ_EPS_NORM_HIGH_EST" hidden="1">"c2228"</definedName>
    <definedName name="IQ_EPS_NORM_LOW_EST" hidden="1">"c2229"</definedName>
    <definedName name="IQ_EPS_NORM_MEDIAN_EST" hidden="1">"c2227"</definedName>
    <definedName name="IQ_EPS_NORM_NUM_EST" hidden="1">"c2230"</definedName>
    <definedName name="IQ_EPS_NORM_STDDEV_EST" hidden="1">"c2231"</definedName>
    <definedName name="IQ_EPS_NUM_EST" hidden="1">"c402"</definedName>
    <definedName name="IQ_EPS_REPORT_ACT_OR_EST" hidden="1">"c2224"</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NORM" hidden="1">"c2232"</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NORM_DIFF" hidden="1">"c2247"</definedName>
    <definedName name="IQ_EST_EPS_NORM_SURPRISE_PERCENT" hidden="1">"c2248"</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"interior specialists"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localSheetId="2" hidden="1">42347.1874074074</definedName>
    <definedName name="IQ_NAMES_REVISION_DATE_" localSheetId="0" hidden="1">42347.1874074074</definedName>
    <definedName name="IQ_NAMES_REVISION_DATE_" localSheetId="3" hidden="1">42347.1874074074</definedName>
    <definedName name="IQ_NAMES_REVISION_DATE_" hidden="1">41205.6540162037</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ED55" hidden="1">1</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_TAX_ACT_OR_EST" hidden="1">"c2221"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CFPS_FWD" hidden="1">"c2237"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ACT_OR_EST" hidden="1">"c2214"</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39211.7829166667</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B_BOOKMARK_COUNT" hidden="1">1</definedName>
    <definedName name="IQRAA10" hidden="1">"$AA$11"</definedName>
    <definedName name="IQRAA11" hidden="1">"$AA$12"</definedName>
    <definedName name="IQRAB11" hidden="1">"$AB$12"</definedName>
    <definedName name="IQRAC10" hidden="1">"$AC$11"</definedName>
    <definedName name="IQRAC11" hidden="1">"$AC$12"</definedName>
    <definedName name="IQRAD11" hidden="1">"$AD$12"</definedName>
    <definedName name="IQRAE10" hidden="1">"$AE$11"</definedName>
    <definedName name="IQRAE11" hidden="1">"$AE$12"</definedName>
    <definedName name="IQRAF11" hidden="1">"$AF$12"</definedName>
    <definedName name="IQRAF1709" hidden="1">"$AF$1710"</definedName>
    <definedName name="IQRAF23" hidden="1">"$AF$24"</definedName>
    <definedName name="IQRAF864" hidden="1">"$AF$865"</definedName>
    <definedName name="IQRAG10" hidden="1">"$AG$11"</definedName>
    <definedName name="IQRAI10" hidden="1">"$AI$11"</definedName>
    <definedName name="IQRAK10" hidden="1">"$AK$11"</definedName>
    <definedName name="IQRAM10" hidden="1">"$AM$11"</definedName>
    <definedName name="IQRAO10" hidden="1">"$AO$11"</definedName>
    <definedName name="IQRAQ10" hidden="1">"$AQ$11"</definedName>
    <definedName name="IQRAS10" hidden="1">"$AS$11"</definedName>
    <definedName name="IQRAU10" hidden="1">"$AU$11"</definedName>
    <definedName name="IQRAU1709" hidden="1">"$AU$1710"</definedName>
    <definedName name="IQRAU23" hidden="1">"$AU$24"</definedName>
    <definedName name="IQRAU864" hidden="1">"$AU$865"</definedName>
    <definedName name="IQRAW10" hidden="1">"$AW$11"</definedName>
    <definedName name="IQRAY10" hidden="1">"$AY$11"</definedName>
    <definedName name="IQRAZ865" hidden="1">"$AZ$866:$AZ$1624"</definedName>
    <definedName name="IQRB1709" hidden="1">"$B$1710"</definedName>
    <definedName name="IQRB23" hidden="1">"$B$24"</definedName>
    <definedName name="IQRB24" hidden="1">"$B$25:$B$780"</definedName>
    <definedName name="IQRB864" hidden="1">"$B$865"</definedName>
    <definedName name="IQRBA10" hidden="1">"$BA$11"</definedName>
    <definedName name="IQRBetaAC14" hidden="1">[161]Beta!$AC$15:$AC$299</definedName>
    <definedName name="IQRBetaAU14" hidden="1">[161]Beta!$AU$15:$AU$732</definedName>
    <definedName name="IQRBetaB14" hidden="1">[162]Beta!$B$15:$B$210</definedName>
    <definedName name="IQRBetaBD14" hidden="1">[161]Beta!$BD$15:$BD$692</definedName>
    <definedName name="IQRBetaBM14" hidden="1">[162]Beta!$BM$15:$BM$686</definedName>
    <definedName name="IQRBetaBV14" hidden="1">[162]Beta!$BV$15:$BV$60</definedName>
    <definedName name="IQRBetaCE14" hidden="1">[161]Beta!$CE$15:$CE$751</definedName>
    <definedName name="IQRBetaCN14" hidden="1">[161]Beta!$CN$15:$CN$365</definedName>
    <definedName name="IQRBetaCW14" hidden="1">[161]Beta!$CW$15:$CW$571</definedName>
    <definedName name="IQRBetaDF14" hidden="1">[162]Beta!$DF$15:$DF$362</definedName>
    <definedName name="IQRBetaDO14" hidden="1">[161]Beta!$DO$15:$DO$175</definedName>
    <definedName name="IQRBetaDX14" hidden="1">[162]Beta!$DX$15:$DX$346</definedName>
    <definedName name="IQRBetaEG14" hidden="1">[161]Beta!$EG$15:$EG$271</definedName>
    <definedName name="IQRBetaEP14" hidden="1">[161]Beta!$EP$15:$EP$751</definedName>
    <definedName name="IQRBetaEY14" hidden="1">[162]Beta!$EY$15:$EY$346</definedName>
    <definedName name="IQRBetaK14" hidden="1">[161]Beta!$K$15:$K$172</definedName>
    <definedName name="IQRBetaT14" hidden="1">[161]Beta!$T$15:$T$153</definedName>
    <definedName name="IQRBJ1709" hidden="1">"$BJ$1710"</definedName>
    <definedName name="IQRBJ23" hidden="1">"$BJ$24"</definedName>
    <definedName name="IQRBJ864" hidden="1">"$BJ$865"</definedName>
    <definedName name="IQRBY1709" hidden="1">"$BY$1710"</definedName>
    <definedName name="IQRBY23" hidden="1">"$BY$24"</definedName>
    <definedName name="IQRBY864" hidden="1">"$BY$865"</definedName>
    <definedName name="IQRC23" hidden="1">"$C$24:$C$778"</definedName>
    <definedName name="IQRC24" hidden="1">"$C$25:$C$779"</definedName>
    <definedName name="IQRCapStruA5" hidden="1">[163]CapStru!$A$6:$A$7</definedName>
    <definedName name="IQRCapStruAG5" hidden="1">[163]CapStru!$AG$6:$AG$7</definedName>
    <definedName name="IQRCapStruAW5" hidden="1">[163]CapStru!$AW$6:$AW$11</definedName>
    <definedName name="IQRCapStruBE5" hidden="1">[163]CapStru!$BE$6:$BE$10</definedName>
    <definedName name="IQRCapStruBM5" hidden="1">[163]CapStru!$BM$6:$BM$14</definedName>
    <definedName name="IQRCapStruBU5" hidden="1">[162]CapStru!$BU$6</definedName>
    <definedName name="IQRCapStruCK5" hidden="1">[163]CapStru!$CK$6:$CK$7</definedName>
    <definedName name="IQRCapStruQ5" hidden="1">[162]CapStru!$Q$6:$Q$9</definedName>
    <definedName name="IQRCapStruY5" hidden="1">[162]CapStru!$Y$6:$Y$7</definedName>
    <definedName name="IQRCN1709" hidden="1">"$CN$1710"</definedName>
    <definedName name="IQRCN23" hidden="1">"$CN$24"</definedName>
    <definedName name="IQRCN864" hidden="1">"$CN$865"</definedName>
    <definedName name="IQRD10" hidden="1">"$D$11"</definedName>
    <definedName name="IQRD23" hidden="1">"$D$24:$D$778"</definedName>
    <definedName name="IQRD24" hidden="1">"$D$25:$D$779"</definedName>
    <definedName name="IQRDC1709" hidden="1">"$DC$1710"</definedName>
    <definedName name="IQRDC23" hidden="1">"$DC$24"</definedName>
    <definedName name="IQRDC864" hidden="1">"$DC$865"</definedName>
    <definedName name="IQRDR23" hidden="1">"$DR$24"</definedName>
    <definedName name="IQRDR864" hidden="1">"$DR$865"</definedName>
    <definedName name="IQRE23" hidden="1">"$E$24:$E$778"</definedName>
    <definedName name="IQRE24" hidden="1">"$E$25:$E$779"</definedName>
    <definedName name="IQREG23" hidden="1">"$EG$24"</definedName>
    <definedName name="IQREG864" hidden="1">"$EG$865"</definedName>
    <definedName name="IQREV23" hidden="1">"$EV$24"</definedName>
    <definedName name="IQREV864" hidden="1">"$EV$865"</definedName>
    <definedName name="IQRF23" hidden="1">"$F$24:$F$778"</definedName>
    <definedName name="IQRF24" hidden="1">"$F$25:$F$779"</definedName>
    <definedName name="IQRFK23" hidden="1">"$FK$24"</definedName>
    <definedName name="IQRFK864" hidden="1">"$FK$865"</definedName>
    <definedName name="IQRFZ23" hidden="1">"$FZ$24"</definedName>
    <definedName name="IQRFZ864" hidden="1">"$FZ$865"</definedName>
    <definedName name="IQRG23" hidden="1">"$G$24:$G$778"</definedName>
    <definedName name="IQRG24" hidden="1">"$G$25:$G$779"</definedName>
    <definedName name="IQRGO23" hidden="1">"$GO$24"</definedName>
    <definedName name="IQRGO864" hidden="1">"$GO$865"</definedName>
    <definedName name="IQRGS6AF1365" hidden="1">#REF!</definedName>
    <definedName name="IQRGS6AF1366" hidden="1">#REF!</definedName>
    <definedName name="IQRGS6AF1709" hidden="1">#REF!</definedName>
    <definedName name="IQRGS6AF1710" hidden="1">#REF!</definedName>
    <definedName name="IQRGS6AF2210" hidden="1">#REF!</definedName>
    <definedName name="IQRGS6AF23" hidden="1">#REF!</definedName>
    <definedName name="IQRGS6AF24" hidden="1">#REF!</definedName>
    <definedName name="IQRGS6AF25" hidden="1">#REF!</definedName>
    <definedName name="IQRGS6AF2710" hidden="1">#REF!</definedName>
    <definedName name="IQRGS6AF2711" hidden="1">#REF!</definedName>
    <definedName name="IQRGS6AF2712" hidden="1">#REF!</definedName>
    <definedName name="IQRGS6AF864" hidden="1">#REF!</definedName>
    <definedName name="IQRGS6AF865" hidden="1">#REF!</definedName>
    <definedName name="IQRGS6AH1366" hidden="1">#REF!</definedName>
    <definedName name="IQRGS6AH24" hidden="1">#REF!</definedName>
    <definedName name="IQRGS6AH2712" hidden="1">#REF!</definedName>
    <definedName name="IQRGS6AU1365" hidden="1">#REF!</definedName>
    <definedName name="IQRGS6AU1366" hidden="1">#REF!</definedName>
    <definedName name="IQRGS6AU1709" hidden="1">#REF!</definedName>
    <definedName name="IQRGS6AU1710" hidden="1">#REF!</definedName>
    <definedName name="IQRGS6AU2210" hidden="1">#REF!</definedName>
    <definedName name="IQRGS6AU23" hidden="1">#REF!</definedName>
    <definedName name="IQRGS6AU24" hidden="1">#REF!</definedName>
    <definedName name="IQRGS6AU25" hidden="1">#REF!</definedName>
    <definedName name="IQRGS6AU2710" hidden="1">#REF!</definedName>
    <definedName name="IQRGS6AU2711" hidden="1">#REF!</definedName>
    <definedName name="IQRGS6AU2712" hidden="1">#REF!</definedName>
    <definedName name="IQRGS6AU864" hidden="1">#REF!</definedName>
    <definedName name="IQRGS6AU865" hidden="1">#REF!</definedName>
    <definedName name="IQRGS6AX1366" hidden="1">#REF!</definedName>
    <definedName name="IQRGS6AX24" hidden="1">#REF!</definedName>
    <definedName name="IQRGS6AX2712" hidden="1">#REF!</definedName>
    <definedName name="IQRGS6B1365" hidden="1">#REF!</definedName>
    <definedName name="IQRGS6B1366" hidden="1">#REF!</definedName>
    <definedName name="IQRGS6B1709" hidden="1">#REF!</definedName>
    <definedName name="IQRGS6B1710" hidden="1">#REF!</definedName>
    <definedName name="IQRGS6B2210" hidden="1">#REF!</definedName>
    <definedName name="IQRGS6B23" hidden="1">#REF!</definedName>
    <definedName name="IQRGS6B24" hidden="1">#REF!</definedName>
    <definedName name="IQRGS6B25" hidden="1">#REF!</definedName>
    <definedName name="IQRGS6B2710" hidden="1">#REF!</definedName>
    <definedName name="IQRGS6B2711" hidden="1">#REF!</definedName>
    <definedName name="IQRGS6B2712" hidden="1">#REF!</definedName>
    <definedName name="IQRGS6B864" hidden="1">#REF!</definedName>
    <definedName name="IQRGS6B865" hidden="1">#REF!</definedName>
    <definedName name="IQRGS6Betashet1AH1366" hidden="1">#REF!</definedName>
    <definedName name="IQRGS6Betashet1AH2712" hidden="1">#REF!</definedName>
    <definedName name="IQRGS6Betashet1AX1366" hidden="1">#REF!</definedName>
    <definedName name="IQRGS6Betashet1AX2712" hidden="1">#REF!</definedName>
    <definedName name="IQRGS6Betashet1B1366" hidden="1">#REF!</definedName>
    <definedName name="IQRGS6Betashet1B2712" hidden="1">#REF!</definedName>
    <definedName name="IQRGS6Betashet1BN1366" hidden="1">#REF!</definedName>
    <definedName name="IQRGS6Betashet1CD1366" hidden="1">#REF!</definedName>
    <definedName name="IQRGS6Betashet1CT1366" hidden="1">#REF!</definedName>
    <definedName name="IQRGS6Betashet1DJ1366" hidden="1">#REF!</definedName>
    <definedName name="IQRGS6Betashet1R1366" hidden="1">#REF!</definedName>
    <definedName name="IQRGS6Betashet1R2712" hidden="1">#REF!</definedName>
    <definedName name="IQRGS6BetashetA1366" hidden="1">#REF!</definedName>
    <definedName name="IQRGS6BetashetAH1366" hidden="1">#REF!</definedName>
    <definedName name="IQRGS6BetashetAH24" hidden="1">#REF!</definedName>
    <definedName name="IQRGS6BetashetAH2712" hidden="1">#REF!</definedName>
    <definedName name="IQRGS6BetashetAX1366" hidden="1">#REF!</definedName>
    <definedName name="IQRGS6BetashetAX24" hidden="1">#REF!</definedName>
    <definedName name="IQRGS6BetashetAX2712" hidden="1">#REF!</definedName>
    <definedName name="IQRGS6BetashetBN1366" hidden="1">#REF!</definedName>
    <definedName name="IQRGS6BetashetBN24" hidden="1">#REF!</definedName>
    <definedName name="IQRGS6BetashetCD1366" hidden="1">#REF!</definedName>
    <definedName name="IQRGS6BetashetCD24" hidden="1">#REF!</definedName>
    <definedName name="IQRGS6BetashetCT1366" hidden="1">#REF!</definedName>
    <definedName name="IQRGS6BetashetCT24" hidden="1">#REF!</definedName>
    <definedName name="IQRGS6BetashetDJ1366" hidden="1">#REF!</definedName>
    <definedName name="IQRGS6BetashetDJ24" hidden="1">#REF!</definedName>
    <definedName name="IQRGS6BetashetR1366" hidden="1">#REF!</definedName>
    <definedName name="IQRGS6BetashetR24" hidden="1">#REF!</definedName>
    <definedName name="IQRGS6BetashetR2712" hidden="1">#REF!</definedName>
    <definedName name="IQRGS6BJ1365" hidden="1">#REF!</definedName>
    <definedName name="IQRGS6BJ1366" hidden="1">#REF!</definedName>
    <definedName name="IQRGS6BJ1709" hidden="1">#REF!</definedName>
    <definedName name="IQRGS6BJ1710" hidden="1">#REF!</definedName>
    <definedName name="IQRGS6BJ2210" hidden="1">#REF!</definedName>
    <definedName name="IQRGS6BJ23" hidden="1">#REF!</definedName>
    <definedName name="IQRGS6BJ24" hidden="1">#REF!</definedName>
    <definedName name="IQRGS6BJ25" hidden="1">#REF!</definedName>
    <definedName name="IQRGS6BJ2710" hidden="1">#REF!</definedName>
    <definedName name="IQRGS6BJ2711" hidden="1">#REF!</definedName>
    <definedName name="IQRGS6BJ2712" hidden="1">#REF!</definedName>
    <definedName name="IQRGS6BJ864" hidden="1">#REF!</definedName>
    <definedName name="IQRGS6BJ865" hidden="1">#REF!</definedName>
    <definedName name="IQRGS6BN1366" hidden="1">#REF!</definedName>
    <definedName name="IQRGS6BN24" hidden="1">#REF!</definedName>
    <definedName name="IQRGS6BY1365" hidden="1">#REF!</definedName>
    <definedName name="IQRGS6BY1366" hidden="1">#REF!</definedName>
    <definedName name="IQRGS6BY1709" hidden="1">#REF!</definedName>
    <definedName name="IQRGS6BY1710" hidden="1">#REF!</definedName>
    <definedName name="IQRGS6BY2210" hidden="1">#REF!</definedName>
    <definedName name="IQRGS6BY23" hidden="1">#REF!</definedName>
    <definedName name="IQRGS6BY24" hidden="1">#REF!</definedName>
    <definedName name="IQRGS6BY25" hidden="1">#REF!</definedName>
    <definedName name="IQRGS6BY2710" hidden="1">#REF!</definedName>
    <definedName name="IQRGS6BY2711" hidden="1">#REF!</definedName>
    <definedName name="IQRGS6BY2712" hidden="1">#REF!</definedName>
    <definedName name="IQRGS6BY864" hidden="1">#REF!</definedName>
    <definedName name="IQRGS6BY865" hidden="1">#REF!</definedName>
    <definedName name="IQRGS6CD1366" hidden="1">#REF!</definedName>
    <definedName name="IQRGS6CD24" hidden="1">#REF!</definedName>
    <definedName name="IQRGS6CN1365" hidden="1">#REF!</definedName>
    <definedName name="IQRGS6CN1366" hidden="1">#REF!</definedName>
    <definedName name="IQRGS6CN1709" hidden="1">#REF!</definedName>
    <definedName name="IQRGS6CN1710" hidden="1">#REF!</definedName>
    <definedName name="IQRGS6CN2210" hidden="1">#REF!</definedName>
    <definedName name="IQRGS6CN23" hidden="1">#REF!</definedName>
    <definedName name="IQRGS6CN24" hidden="1">#REF!</definedName>
    <definedName name="IQRGS6CN25" hidden="1">#REF!</definedName>
    <definedName name="IQRGS6CN2710" hidden="1">#REF!</definedName>
    <definedName name="IQRGS6CN2711" hidden="1">#REF!</definedName>
    <definedName name="IQRGS6CN2712" hidden="1">#REF!</definedName>
    <definedName name="IQRGS6CN864" hidden="1">#REF!</definedName>
    <definedName name="IQRGS6CN865" hidden="1">#REF!</definedName>
    <definedName name="IQRGS6CT1366" hidden="1">#REF!</definedName>
    <definedName name="IQRGS6CT24" hidden="1">#REF!</definedName>
    <definedName name="IQRGS6DC1365" hidden="1">#REF!</definedName>
    <definedName name="IQRGS6DC1366" hidden="1">#REF!</definedName>
    <definedName name="IQRGS6DC1709" hidden="1">#REF!</definedName>
    <definedName name="IQRGS6DC1710" hidden="1">#REF!</definedName>
    <definedName name="IQRGS6DC2210" hidden="1">#REF!</definedName>
    <definedName name="IQRGS6DC23" hidden="1">#REF!</definedName>
    <definedName name="IQRGS6DC24" hidden="1">#REF!</definedName>
    <definedName name="IQRGS6DC25" hidden="1">#REF!</definedName>
    <definedName name="IQRGS6DC2710" hidden="1">#REF!</definedName>
    <definedName name="IQRGS6DC2711" hidden="1">#REF!</definedName>
    <definedName name="IQRGS6DC2712" hidden="1">#REF!</definedName>
    <definedName name="IQRGS6DC864" hidden="1">#REF!</definedName>
    <definedName name="IQRGS6DC865" hidden="1">#REF!</definedName>
    <definedName name="IQRGS6DJ1366" hidden="1">#REF!</definedName>
    <definedName name="IQRGS6DJ24" hidden="1">#REF!</definedName>
    <definedName name="IQRGS6DR1365" hidden="1">#REF!</definedName>
    <definedName name="IQRGS6DR1366" hidden="1">#REF!</definedName>
    <definedName name="IQRGS6DR23" hidden="1">#REF!</definedName>
    <definedName name="IQRGS6DR24" hidden="1">#REF!</definedName>
    <definedName name="IQRGS6DR25" hidden="1">#REF!</definedName>
    <definedName name="IQRGS6DR864" hidden="1">#REF!</definedName>
    <definedName name="IQRGS6DR865" hidden="1">#REF!</definedName>
    <definedName name="IQRGS6EG1365" hidden="1">#REF!</definedName>
    <definedName name="IQRGS6EG1366" hidden="1">#REF!</definedName>
    <definedName name="IQRGS6EG23" hidden="1">#REF!</definedName>
    <definedName name="IQRGS6EG24" hidden="1">#REF!</definedName>
    <definedName name="IQRGS6EG25" hidden="1">#REF!</definedName>
    <definedName name="IQRGS6EG864" hidden="1">#REF!</definedName>
    <definedName name="IQRGS6EG865" hidden="1">#REF!</definedName>
    <definedName name="IQRGS6EV1365" hidden="1">#REF!</definedName>
    <definedName name="IQRGS6EV1366" hidden="1">#REF!</definedName>
    <definedName name="IQRGS6EV23" hidden="1">#REF!</definedName>
    <definedName name="IQRGS6EV24" hidden="1">#REF!</definedName>
    <definedName name="IQRGS6EV25" hidden="1">#REF!</definedName>
    <definedName name="IQRGS6EV864" hidden="1">#REF!</definedName>
    <definedName name="IQRGS6EV865" hidden="1">#REF!</definedName>
    <definedName name="IQRGS6FK1365" hidden="1">#REF!</definedName>
    <definedName name="IQRGS6FK1366" hidden="1">#REF!</definedName>
    <definedName name="IQRGS6FK23" hidden="1">#REF!</definedName>
    <definedName name="IQRGS6FK24" hidden="1">#REF!</definedName>
    <definedName name="IQRGS6FK25" hidden="1">#REF!</definedName>
    <definedName name="IQRGS6FK864" hidden="1">#REF!</definedName>
    <definedName name="IQRGS6FK865" hidden="1">#REF!</definedName>
    <definedName name="IQRGS6FZ1365" hidden="1">#REF!</definedName>
    <definedName name="IQRGS6FZ1366" hidden="1">#REF!</definedName>
    <definedName name="IQRGS6FZ23" hidden="1">#REF!</definedName>
    <definedName name="IQRGS6FZ24" hidden="1">#REF!</definedName>
    <definedName name="IQRGS6FZ25" hidden="1">#REF!</definedName>
    <definedName name="IQRGS6FZ864" hidden="1">#REF!</definedName>
    <definedName name="IQRGS6FZ865" hidden="1">#REF!</definedName>
    <definedName name="IQRGS6GO1365" hidden="1">#REF!</definedName>
    <definedName name="IQRGS6GO1366" hidden="1">#REF!</definedName>
    <definedName name="IQRGS6GO23" hidden="1">#REF!</definedName>
    <definedName name="IQRGS6GO24" hidden="1">#REF!</definedName>
    <definedName name="IQRGS6GO25" hidden="1">#REF!</definedName>
    <definedName name="IQRGS6GO864" hidden="1">#REF!</definedName>
    <definedName name="IQRGS6GO865" hidden="1">#REF!</definedName>
    <definedName name="IQRGS6HD1365" hidden="1">#REF!</definedName>
    <definedName name="IQRGS6HD1366" hidden="1">#REF!</definedName>
    <definedName name="IQRGS6HD23" hidden="1">#REF!</definedName>
    <definedName name="IQRGS6HD24" hidden="1">#REF!</definedName>
    <definedName name="IQRGS6HD25" hidden="1">#REF!</definedName>
    <definedName name="IQRGS6HD864" hidden="1">#REF!</definedName>
    <definedName name="IQRGS6HD865" hidden="1">#REF!</definedName>
    <definedName name="IQRGS6HS1365" hidden="1">#REF!</definedName>
    <definedName name="IQRGS6HS1366" hidden="1">#REF!</definedName>
    <definedName name="IQRGS6HS23" hidden="1">#REF!</definedName>
    <definedName name="IQRGS6HS24" hidden="1">#REF!</definedName>
    <definedName name="IQRGS6HS25" hidden="1">#REF!</definedName>
    <definedName name="IQRGS6HS864" hidden="1">#REF!</definedName>
    <definedName name="IQRGS6HS865" hidden="1">#REF!</definedName>
    <definedName name="IQRGS6MktCapAC22" hidden="1">#REF!</definedName>
    <definedName name="IQRGS6MktCapAL22" hidden="1">#REF!</definedName>
    <definedName name="IQRGS6MktCapAU22" hidden="1">#REF!</definedName>
    <definedName name="IQRGS6MktCapB22" hidden="1">#REF!</definedName>
    <definedName name="IQRGS6MktCapBD22" hidden="1">#REF!</definedName>
    <definedName name="IQRGS6MktCapBM22" hidden="1">#REF!</definedName>
    <definedName name="IQRGS6MktCapBV22" hidden="1">#REF!</definedName>
    <definedName name="IQRGS6MktCapCE22" hidden="1">#REF!</definedName>
    <definedName name="IQRGS6MktCapCN22" hidden="1">#REF!</definedName>
    <definedName name="IQRGS6MktCapCW22" hidden="1">#REF!</definedName>
    <definedName name="IQRGS6MktCapDF22" hidden="1">#REF!</definedName>
    <definedName name="IQRGS6MktCapDO22" hidden="1">#REF!</definedName>
    <definedName name="IQRGS6MktCapDX22" hidden="1">#REF!</definedName>
    <definedName name="IQRGS6MktCapEG22" hidden="1">#REF!</definedName>
    <definedName name="IQRGS6MktCapEP22" hidden="1">#REF!</definedName>
    <definedName name="IQRGS6MktCapEY22" hidden="1">#REF!</definedName>
    <definedName name="IQRGS6MktCapFH22" hidden="1">#REF!</definedName>
    <definedName name="IQRGS6MktCapFQ22" hidden="1">#REF!</definedName>
    <definedName name="IQRGS6MktCapK22" hidden="1">#REF!</definedName>
    <definedName name="IQRGS6MktCapT22" hidden="1">#REF!</definedName>
    <definedName name="IQRGS6Q1365" hidden="1">#REF!</definedName>
    <definedName name="IQRGS6Q1366" hidden="1">#REF!</definedName>
    <definedName name="IQRGS6Q1709" hidden="1">#REF!</definedName>
    <definedName name="IQRGS6Q1710" hidden="1">#REF!</definedName>
    <definedName name="IQRGS6Q2210" hidden="1">#REF!</definedName>
    <definedName name="IQRGS6Q23" hidden="1">#REF!</definedName>
    <definedName name="IQRGS6Q24" hidden="1">#REF!</definedName>
    <definedName name="IQRGS6Q25" hidden="1">#REF!</definedName>
    <definedName name="IQRGS6Q2710" hidden="1">#REF!</definedName>
    <definedName name="IQRGS6Q2711" hidden="1">#REF!</definedName>
    <definedName name="IQRGS6Q2712" hidden="1">#REF!</definedName>
    <definedName name="IQRGS6Q864" hidden="1">#REF!</definedName>
    <definedName name="IQRGS6Q865" hidden="1">#REF!</definedName>
    <definedName name="IQRGS6R1366" hidden="1">#REF!</definedName>
    <definedName name="IQRGS6R2712" hidden="1">#REF!</definedName>
    <definedName name="IQRH10" hidden="1">"$H$11:$H$24"</definedName>
    <definedName name="IQRH11" hidden="1">"$H$12:$H$21"</definedName>
    <definedName name="IQRHD23" hidden="1">"$HD$24"</definedName>
    <definedName name="IQRHD864" hidden="1">"$HD$865"</definedName>
    <definedName name="IQRHS23" hidden="1">"$HS$24"</definedName>
    <definedName name="IQRHS864" hidden="1">"$HS$865"</definedName>
    <definedName name="IQRM10" hidden="1">"$M$11:$M$24"</definedName>
    <definedName name="IQRM11" hidden="1">"$M$12:$M$25"</definedName>
    <definedName name="IQRMktCapAH16" hidden="1">[163]MktCap!$AH$17:$AH$263</definedName>
    <definedName name="IQRMktCapAP16" hidden="1">[162]MktCap!$AP$17:$AP$256</definedName>
    <definedName name="IQRMktCapAX16" hidden="1">[162]MktCap!$AX$17:$AX$257</definedName>
    <definedName name="IQRMktCapB16" hidden="1">[163]MktCap!$B$17:$B$263</definedName>
    <definedName name="IQRMktCapBF16" hidden="1">[162]MktCap!$BF$17:$BF$259</definedName>
    <definedName name="IQRMktCapBN16" hidden="1">[163]MktCap!$BN$17:$BN$263</definedName>
    <definedName name="IQRMktCapBV16" hidden="1">[162]MktCap!$BV$17:$BV$259</definedName>
    <definedName name="IQRMktCapCD16" hidden="1">[163]MktCap!$CD$17:$CD$263</definedName>
    <definedName name="IQRMktCapCL16" hidden="1">[162]MktCap!$CL$17:$CL$218</definedName>
    <definedName name="IQRMktCapJ16" hidden="1">[163]MktCap!$J$17:$J$263</definedName>
    <definedName name="IQRMktCapR16" hidden="1">[163]MktCap!$R$17:$R$263</definedName>
    <definedName name="IQRMktCapZ16" hidden="1">[162]MktCap!$Z$17:$Z$137</definedName>
    <definedName name="IQRN11" hidden="1">"$N$12:$N$16"</definedName>
    <definedName name="IQRO10" hidden="1">"$O$11:$O$24"</definedName>
    <definedName name="IQRO11" hidden="1">"$O$12"</definedName>
    <definedName name="IQRP11" hidden="1">"$P$12"</definedName>
    <definedName name="IQRPrefShareAA6" hidden="1">#REF!</definedName>
    <definedName name="IQRPrefShareAC6" hidden="1">#REF!</definedName>
    <definedName name="IQRPrefShareAE6" hidden="1">#REF!</definedName>
    <definedName name="IQRPrefShareAG6" hidden="1">#REF!</definedName>
    <definedName name="IQRPrefShareAI6" hidden="1">#REF!</definedName>
    <definedName name="IQRPrefShareAK6" hidden="1">#REF!</definedName>
    <definedName name="IQRPrefShareAM6" hidden="1">#REF!</definedName>
    <definedName name="IQRPrefShareAO6" hidden="1">#REF!</definedName>
    <definedName name="IQRPrefShareAQ6" hidden="1">#REF!</definedName>
    <definedName name="IQRPrefShareAS6" hidden="1">#REF!</definedName>
    <definedName name="IQRPrefShareAU6" hidden="1">#REF!</definedName>
    <definedName name="IQRPrefShareAW6" hidden="1">#REF!</definedName>
    <definedName name="IQRPrefShareAY6" hidden="1">#REF!</definedName>
    <definedName name="IQRPrefShareB6" hidden="1">#REF!</definedName>
    <definedName name="IQRPrefShareBA6" hidden="1">#REF!</definedName>
    <definedName name="IQRPrefShareBC6" hidden="1">#REF!</definedName>
    <definedName name="IQRPrefShareQ5" hidden="1">#REF!</definedName>
    <definedName name="IQRPrefShareQ6" hidden="1">#REF!</definedName>
    <definedName name="IQRPrefShareS6" hidden="1">#REF!</definedName>
    <definedName name="IQRPrefShareU6" hidden="1">#REF!</definedName>
    <definedName name="IQRPrefShareW6" hidden="1">#REF!</definedName>
    <definedName name="IQRPrefShareY6" hidden="1">#REF!</definedName>
    <definedName name="IQRQ10" hidden="1">"$Q$11:$Q$15"</definedName>
    <definedName name="IQRQ11" hidden="1">"$Q$12"</definedName>
    <definedName name="IQRQ1709" hidden="1">"$Q$1710"</definedName>
    <definedName name="IQRQ23" hidden="1">"$Q$24"</definedName>
    <definedName name="IQRQ864" hidden="1">"$Q$865"</definedName>
    <definedName name="IQRR11" hidden="1">"$R$12"</definedName>
    <definedName name="IQRS10" hidden="1">"$S$11"</definedName>
    <definedName name="IQRS11" hidden="1">"$S$12"</definedName>
    <definedName name="IQRSheet1B6" hidden="1">#REF!</definedName>
    <definedName name="IQRT11" hidden="1">"$T$12"</definedName>
    <definedName name="IQRTradingVolAC9" hidden="1">[163]TradingVol!$AC$10:$AC$11</definedName>
    <definedName name="IQRTradingVolAF9" hidden="1">[163]TradingVol!$AF$10:$AF$14</definedName>
    <definedName name="IQRTradingVolAI9" hidden="1">[163]TradingVol!$AI$10:$AI$11</definedName>
    <definedName name="IQRTradingVolB9" hidden="1">[163]TradingVol!$B$10:$B$12</definedName>
    <definedName name="IQRTradingVolE9" hidden="1">[163]TradingVol!$E$10:$E$14</definedName>
    <definedName name="IQRTradingVolH9" hidden="1">[163]TradingVol!$H$10:$H$11</definedName>
    <definedName name="IQRTradingVolK9" hidden="1">[163]TradingVol!$K$10:$K$12</definedName>
    <definedName name="IQRTradingVolN9" hidden="1">[163]TradingVol!$N$10:$N$11</definedName>
    <definedName name="IQRTradingVolQ9" hidden="1">[163]TradingVol!$Q$10:$Q$11</definedName>
    <definedName name="IQRTradingVolT9" hidden="1">[163]TradingVol!$T$10:$T$12</definedName>
    <definedName name="IQRTradingVolW9" hidden="1">[163]TradingVol!$W$10:$W$11</definedName>
    <definedName name="IQRTradingVolZ9" hidden="1">[163]TradingVol!$Z$10:$Z$11</definedName>
    <definedName name="IQRU10" hidden="1">"$U$11"</definedName>
    <definedName name="IQRU11" hidden="1">"$U$12"</definedName>
    <definedName name="IQRV11" hidden="1">"$V$12"</definedName>
    <definedName name="IQRW10" hidden="1">"$W$11"</definedName>
    <definedName name="IQRW11" hidden="1">"$W$12"</definedName>
    <definedName name="IQRX11" hidden="1">"$X$12"</definedName>
    <definedName name="IQRY10" hidden="1">"$Y$11"</definedName>
    <definedName name="IQRY11" hidden="1">"$Y$12"</definedName>
    <definedName name="IQRZ11" hidden="1">"$Z$12"</definedName>
    <definedName name="iQShowHideColumns" hidden="1">"iQShowAnnual"</definedName>
    <definedName name="irc">#REF!</definedName>
    <definedName name="ire">#REF!</definedName>
    <definedName name="irf">#REF!</definedName>
    <definedName name="irg">#REF!</definedName>
    <definedName name="IRI_WorkspaceId" hidden="1">"24ef5b85e26b4881bf33bf59640a9147"</definedName>
    <definedName name="IRNF">#REF!</definedName>
    <definedName name="IRNP">#REF!</definedName>
    <definedName name="irp">#REF!</definedName>
    <definedName name="IRYCV">#REF!</definedName>
    <definedName name="is1_">#REF!</definedName>
    <definedName name="is2_">#REF!</definedName>
    <definedName name="is3_">#REF!</definedName>
    <definedName name="is4_">#REF!</definedName>
    <definedName name="is5_">#REF!</definedName>
    <definedName name="isb">#REF!</definedName>
    <definedName name="isc">#REF!</definedName>
    <definedName name="ISCUMULATIVE">#REF!</definedName>
    <definedName name="ise">#REF!</definedName>
    <definedName name="isf">#REF!</definedName>
    <definedName name="isi">#REF!</definedName>
    <definedName name="isl">#REF!</definedName>
    <definedName name="ISMONTH">#REF!</definedName>
    <definedName name="ist">#REF!</definedName>
    <definedName name="it">#REF!</definedName>
    <definedName name="itc">#REF!</definedName>
    <definedName name="ITDepr" localSheetId="0">[70]Tax!$K$22:$AA$22</definedName>
    <definedName name="ITDepr" localSheetId="3">[70]Tax!$K$22:$AA$22</definedName>
    <definedName name="ITDepr">[65]Tax!$K$22:$AE$22</definedName>
    <definedName name="ITDepRt" localSheetId="0">[70]Profile!$K$16:$AA$16</definedName>
    <definedName name="ITDepRt" localSheetId="3">[70]Profile!$K$16:$AA$16</definedName>
    <definedName name="ITDepRt">[65]Profile!$K$16:$AE$16</definedName>
    <definedName name="item" localSheetId="5">#REF!</definedName>
    <definedName name="item" localSheetId="0">#REF!</definedName>
    <definedName name="item" localSheetId="3">#REF!</definedName>
    <definedName name="item">#REF!</definedName>
    <definedName name="ITER" localSheetId="0">#REF!</definedName>
    <definedName name="ITER">#REF!</definedName>
    <definedName name="iTx1_AvgLOS_BedSurch">[158]Input!$J$34</definedName>
    <definedName name="iTx1_AvgLOS_HospAllow">[158]Input!$J$35</definedName>
    <definedName name="iTx1_AvgLOS_InpCare">[158]Input!$J$32</definedName>
    <definedName name="iTx1_BedSurcharge">[158]Input!$J$17</definedName>
    <definedName name="iTx1_BedSurcharge_day">[158]Input!$J$30</definedName>
    <definedName name="iTx1_Cases_BedSurch">[158]Input!$J$26</definedName>
    <definedName name="iTx1_Cases_HospAllow">[158]Input!$J$27</definedName>
    <definedName name="iTx1_Cases_InpatPhys">[158]Input!$J$25</definedName>
    <definedName name="iTx1_Cases_InpCare">[158]Input!$J$24</definedName>
    <definedName name="iTx1_ClaimsRatio">[158]Input!$J$2</definedName>
    <definedName name="iTx1_ClDental">[158]Input!$J$9</definedName>
    <definedName name="iTx1_ClHosp">[158]Input!$J$6</definedName>
    <definedName name="iTx1_ClHosp_Mio">[158]Input!$J$5</definedName>
    <definedName name="iTx1_ClIndem">[158]Input!$J$12</definedName>
    <definedName name="iTx1_ClMedAid">[158]Input!$J$11</definedName>
    <definedName name="iTx1_ClOutpDoc">[158]Input!$J$8</definedName>
    <definedName name="iTx1_ClPharma">[158]Input!$J$10</definedName>
    <definedName name="iTx1_ConvToMio">[158]Input!$J$7</definedName>
    <definedName name="iTx1_ConvToMio_Alias01">[158]Input!$J$21</definedName>
    <definedName name="iTx1_DailyHospAllow">[158]Input!$J$18</definedName>
    <definedName name="iTx1_DailyHospAllow_day">[158]Input!$J$31</definedName>
    <definedName name="iTx1_FullCovPolNo">[158]Input!$J$22</definedName>
    <definedName name="iTx1_FullCovPolPrem_Avg">[158]Input!$J$23</definedName>
    <definedName name="iTx1_InpatientCare">[158]Input!$J$15</definedName>
    <definedName name="iTx1_InpatientCare_day">[158]Input!$J$28</definedName>
    <definedName name="iTx1_InpatientPhys">[158]Input!$J$16</definedName>
    <definedName name="iTx1_InpatPhysUnits_Avg">[158]Input!$J$33</definedName>
    <definedName name="iTx1_OtherHospCosts">[158]Input!$J$19</definedName>
    <definedName name="iTx1_PhysPriceUnit">[158]Input!$J$29</definedName>
    <definedName name="iTx1_PrFull">[158]Input!$J$20</definedName>
    <definedName name="iTx1_PrFull_Mio">[158]Input!$J$13</definedName>
    <definedName name="iTx1_PrSuppl">[158]Input!$J$14</definedName>
    <definedName name="iTx1_TotClaimsPaid">[158]Input!$J$3</definedName>
    <definedName name="iTx1_TotPremWritten">[158]Input!$J$4</definedName>
    <definedName name="iTx2_AvgLOS_BedSurch">[158]Input!$K$34</definedName>
    <definedName name="iTx2_AvgLOS_HospAllow">[158]Input!$K$35</definedName>
    <definedName name="iTx2_AvgLOS_InpCare">[158]Input!$K$32</definedName>
    <definedName name="iTx2_BedSurcharge">[158]Input!$K$17</definedName>
    <definedName name="iTx2_BedSurcharge_day">[158]Input!$K$30</definedName>
    <definedName name="iTx2_Cases_BedSurch">[158]Input!$K$26</definedName>
    <definedName name="iTx2_Cases_HospAllow">[158]Input!$K$27</definedName>
    <definedName name="iTx2_Cases_InpatPhys">[158]Input!$K$25</definedName>
    <definedName name="iTx2_Cases_InpCare">[158]Input!$K$24</definedName>
    <definedName name="iTx2_ClaimsRatio">[158]Input!$K$2</definedName>
    <definedName name="iTx2_ClDental">[158]Input!$K$9</definedName>
    <definedName name="iTx2_ClHosp">[158]Input!$K$6</definedName>
    <definedName name="iTx2_ClHosp_Mio">[158]Input!$K$5</definedName>
    <definedName name="iTx2_ClIndem">[158]Input!$K$12</definedName>
    <definedName name="iTx2_ClMedAid">[158]Input!$K$11</definedName>
    <definedName name="iTx2_ClOutpDoc">[158]Input!$K$8</definedName>
    <definedName name="iTx2_ClPharma">[158]Input!$K$10</definedName>
    <definedName name="iTx2_ConvToMio">[158]Input!$K$7</definedName>
    <definedName name="iTx2_ConvToMio_Alias01">[158]Input!$K$21</definedName>
    <definedName name="iTx2_DailyHospAllow">[158]Input!$K$18</definedName>
    <definedName name="iTx2_DailyHospAllow_day">[158]Input!$K$31</definedName>
    <definedName name="iTx2_FullCovPolNo">[158]Input!$K$22</definedName>
    <definedName name="iTx2_FullCovPolPrem_Avg">[158]Input!$K$23</definedName>
    <definedName name="iTx2_InpatientCare">[158]Input!$K$15</definedName>
    <definedName name="iTx2_InpatientCare_day">[158]Input!$K$28</definedName>
    <definedName name="iTx2_InpatientPhys">[158]Input!$K$16</definedName>
    <definedName name="iTx2_InpatPhysUnits_Avg">[158]Input!$K$33</definedName>
    <definedName name="iTx2_OtherHospCosts">[158]Input!$K$19</definedName>
    <definedName name="iTx2_PhysPriceUnit">[158]Input!$K$29</definedName>
    <definedName name="iTx2_PrFull">[158]Input!$K$20</definedName>
    <definedName name="iTx2_PrFull_Mio">[158]Input!$K$13</definedName>
    <definedName name="iTx2_PrSuppl">[158]Input!$K$14</definedName>
    <definedName name="iTx2_TotClaimsPaid">[158]Input!$K$3</definedName>
    <definedName name="iTx2_TotPremWritten">[158]Input!$K$4</definedName>
    <definedName name="IUEN" localSheetId="0">#REF!</definedName>
    <definedName name="IUEN">#REF!</definedName>
    <definedName name="IUENDI">#REF!</definedName>
    <definedName name="iuvgf">#REF!</definedName>
    <definedName name="IUYENL">'[124]SSL PB P&amp;L'!#REF!</definedName>
    <definedName name="iuyubnm" localSheetId="0">#REF!</definedName>
    <definedName name="iuyubnm" localSheetId="3">#REF!</definedName>
    <definedName name="iuyubnm">#REF!</definedName>
    <definedName name="iva" localSheetId="0">#REF!</definedName>
    <definedName name="iva" localSheetId="3">#REF!</definedName>
    <definedName name="iva">#REF!</definedName>
    <definedName name="iVal1_AvgLOS_BedSurch">[158]Input!$L$34</definedName>
    <definedName name="iVal1_AvgLOS_HospAllow">[158]Input!$L$35</definedName>
    <definedName name="iVal1_AvgLOS_InpCare">[158]Input!$L$32</definedName>
    <definedName name="iVal1_BedSurcharge_day">[158]Input!$L$30</definedName>
    <definedName name="iVal1_Cases_BedSurch">[158]Input!$L$26</definedName>
    <definedName name="iVal1_Cases_HospAllow">[158]Input!$L$27</definedName>
    <definedName name="iVal1_Cases_InpatPhys">[158]Input!$L$25</definedName>
    <definedName name="iVal1_Cases_InpCare">[158]Input!$L$24</definedName>
    <definedName name="iVal1_ClDental">[158]Input!$L$9</definedName>
    <definedName name="iVal1_ClIndem">[158]Input!$L$12</definedName>
    <definedName name="iVal1_ClMedAid">[158]Input!$L$11</definedName>
    <definedName name="iVal1_ClOutpDoc">[158]Input!$L$8</definedName>
    <definedName name="iVal1_ClPharma">[158]Input!$L$10</definedName>
    <definedName name="iVal1_ConvToMio">[158]Input!$L$7</definedName>
    <definedName name="iVal1_DailyHospAllow_day">[158]Input!$L$31</definedName>
    <definedName name="iVal1_FullCovPolNo">[158]Input!$L$22</definedName>
    <definedName name="iVal1_FullCovPolPrem_Avg">[158]Input!$L$23</definedName>
    <definedName name="iVal1_InpatientCare_day">[158]Input!$L$28</definedName>
    <definedName name="iVal1_InpatPhysUnits_Avg">[158]Input!$L$33</definedName>
    <definedName name="iVal1_OtherHospCosts">[158]Input!$L$19</definedName>
    <definedName name="iVal1_PhysPriceUnit">[158]Input!$L$29</definedName>
    <definedName name="iVal1_PrSuppl">[158]Input!$L$14</definedName>
    <definedName name="iVal2_AvgLOS_BedSurch">[158]Input!$M$34</definedName>
    <definedName name="iVal2_AvgLOS_HospAllow">[158]Input!$M$35</definedName>
    <definedName name="iVal2_AvgLOS_InpCare">[158]Input!$M$32</definedName>
    <definedName name="iVal2_BedSurcharge_day">[158]Input!$M$30</definedName>
    <definedName name="iVal2_Cases_BedSurch">[158]Input!$M$26</definedName>
    <definedName name="iVal2_Cases_HospAllow">[158]Input!$M$27</definedName>
    <definedName name="iVal2_Cases_InpatPhys">[158]Input!$M$25</definedName>
    <definedName name="iVal2_Cases_InpCare">[158]Input!$M$24</definedName>
    <definedName name="iVal2_ClDental">[158]Input!$M$9</definedName>
    <definedName name="iVal2_ClIndem">[158]Input!$M$12</definedName>
    <definedName name="iVal2_ClMedAid">[158]Input!$M$11</definedName>
    <definedName name="iVal2_ClOutpDoc">[158]Input!$M$8</definedName>
    <definedName name="iVal2_ClPharma">[158]Input!$M$10</definedName>
    <definedName name="iVal2_ConvToMio">[158]Input!$M$7</definedName>
    <definedName name="iVal2_DailyHospAllow_day">[158]Input!$M$31</definedName>
    <definedName name="iVal2_FullCovPolNo">[158]Input!$M$22</definedName>
    <definedName name="iVal2_FullCovPolPrem_Avg">[158]Input!$M$23</definedName>
    <definedName name="iVal2_InpatientCare_day">[158]Input!$M$28</definedName>
    <definedName name="iVal2_InpatPhysUnits_Avg">[158]Input!$M$33</definedName>
    <definedName name="iVal2_OtherHospCosts">[158]Input!$M$19</definedName>
    <definedName name="iVal2_PhysPriceUnit">[158]Input!$M$29</definedName>
    <definedName name="iVal2_PrSuppl">[158]Input!$M$14</definedName>
    <definedName name="Ivnt" localSheetId="0">[64]Input!$K$64:$AA$64</definedName>
    <definedName name="Ivnt" localSheetId="3">[64]Input!$K$64:$AA$64</definedName>
    <definedName name="Ivnt">[65]Input!$K$63:$AE$63</definedName>
    <definedName name="IvntDays" localSheetId="0">[64]Input!$K$65:$AA$65</definedName>
    <definedName name="IvntDays" localSheetId="3">[64]Input!$K$65:$AA$65</definedName>
    <definedName name="IvntDays">[65]Input!$K$64:$AE$64</definedName>
    <definedName name="IWNWHJCX" localSheetId="5">#REF!</definedName>
    <definedName name="IWNWHJCX" localSheetId="0">#REF!</definedName>
    <definedName name="IWNWHJCX" localSheetId="3">#REF!</definedName>
    <definedName name="IWNWHJCX">#REF!</definedName>
    <definedName name="IWYWBC" localSheetId="0">#REF!</definedName>
    <definedName name="IWYWBC">#REF!</definedName>
    <definedName name="iyebf" localSheetId="0">#REF!</definedName>
    <definedName name="iyebf">#REF!</definedName>
    <definedName name="J" localSheetId="5" hidden="1">{#N/A,#N/A,FALSE,"COMP"}</definedName>
    <definedName name="J" localSheetId="0" hidden="1">{#N/A,#N/A,FALSE,"COMP"}</definedName>
    <definedName name="J" localSheetId="3" hidden="1">{#N/A,#N/A,FALSE,"COMP"}</definedName>
    <definedName name="J" hidden="1">{#N/A,#N/A,FALSE,"COMP"}</definedName>
    <definedName name="Jai" localSheetId="5" hidden="1">{"'August 2000'!$A$1:$J$101"}</definedName>
    <definedName name="Jai" localSheetId="0" hidden="1">{"'August 2000'!$A$1:$J$101"}</definedName>
    <definedName name="Jai" localSheetId="3" hidden="1">{"'August 2000'!$A$1:$J$101"}</definedName>
    <definedName name="Jai" hidden="1">{"'August 2000'!$A$1:$J$101"}</definedName>
    <definedName name="JANDATA?">#REF!</definedName>
    <definedName name="janrate" localSheetId="5">'[164]MB5B Jan 09'!$A$1:$P$196</definedName>
    <definedName name="janrate">'[164]MB5B Jan 09'!$A$1:$P$196</definedName>
    <definedName name="JAPANMilestone" localSheetId="0">#REF!</definedName>
    <definedName name="JAPANMilestone" localSheetId="3">#REF!</definedName>
    <definedName name="JAPANMilestone">#REF!</definedName>
    <definedName name="JAPANRowFormulae" localSheetId="0">#REF!</definedName>
    <definedName name="JAPANRowFormulae" localSheetId="3">#REF!</definedName>
    <definedName name="JAPANRowFormulae">#REF!</definedName>
    <definedName name="JDW" localSheetId="0">#REF!</definedName>
    <definedName name="JDW" localSheetId="3">#REF!</definedName>
    <definedName name="JDW">#REF!</definedName>
    <definedName name="jfjfj_control" localSheetId="5" hidden="1">{"'August 2000'!$A$1:$J$101"}</definedName>
    <definedName name="jfjfj_control" localSheetId="0" hidden="1">{"'August 2000'!$A$1:$J$101"}</definedName>
    <definedName name="jfjfj_control" localSheetId="3" hidden="1">{"'August 2000'!$A$1:$J$101"}</definedName>
    <definedName name="jfjfj_control" hidden="1">{"'August 2000'!$A$1:$J$101"}</definedName>
    <definedName name="jim"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jim"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jim"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jim" hidden="1">{#N/A,#N/A,TRUE,"CONTENTS";#N/A,#N/A,TRUE,"M2";#N/A,#N/A,TRUE,"M2a";#N/A,#N/A,TRUE,"M2b";#N/A,#N/A,TRUE,"M3";#N/A,#N/A,TRUE,"M3a";#N/A,#N/A,TRUE,"M4-H";#N/A,#N/A,TRUE,"M4-P";#N/A,#N/A,TRUE,"M4a";#N/A,#N/A,TRUE,"M4b";#N/A,#N/A,TRUE,"M4c";#N/A,#N/A,TRUE,"M5";#N/A,#N/A,TRUE,"M6";#N/A,#N/A,TRUE,"M7";#N/A,#N/A,TRUE,"M8";#N/A,#N/A,TRUE,"M9";#N/A,#N/A,TRUE,"M10";#N/A,#N/A,TRUE,"M11";#N/A,#N/A,TRUE,"M13";#N/A,#N/A,TRUE,"M14";#N/A,#N/A,TRUE,"M15";#N/A,#N/A,TRUE,"K1"}</definedName>
    <definedName name="JJ_control" localSheetId="5" hidden="1">{"'August 2000'!$A$1:$J$101"}</definedName>
    <definedName name="JJ_control" localSheetId="0" hidden="1">{"'August 2000'!$A$1:$J$101"}</definedName>
    <definedName name="JJ_control" localSheetId="3" hidden="1">{"'August 2000'!$A$1:$J$101"}</definedName>
    <definedName name="JJ_control" hidden="1">{"'August 2000'!$A$1:$J$101"}</definedName>
    <definedName name="jjj" localSheetId="5" hidden="1">{"page 1",#N/A,FALSE,"A";"page 2",#N/A,FALSE,"A";"page 3",#N/A,FALSE,"A";"page 4",#N/A,FALSE,"A";"page 5",#N/A,FALSE,"A"}</definedName>
    <definedName name="jjj" localSheetId="0" hidden="1">{"page 1",#N/A,FALSE,"A";"page 2",#N/A,FALSE,"A";"page 3",#N/A,FALSE,"A";"page 4",#N/A,FALSE,"A";"page 5",#N/A,FALSE,"A"}</definedName>
    <definedName name="jjj" localSheetId="3" hidden="1">{"page 1",#N/A,FALSE,"A";"page 2",#N/A,FALSE,"A";"page 3",#N/A,FALSE,"A";"page 4",#N/A,FALSE,"A";"page 5",#N/A,FALSE,"A"}</definedName>
    <definedName name="jjj" hidden="1">{"page 1",#N/A,FALSE,"A";"page 2",#N/A,FALSE,"A";"page 3",#N/A,FALSE,"A";"page 4",#N/A,FALSE,"A";"page 5",#N/A,FALSE,"A"}</definedName>
    <definedName name="jkhljkh">#REF!</definedName>
    <definedName name="jkhljkh_1">#REF!</definedName>
    <definedName name="jkhljkh_13">#N/A</definedName>
    <definedName name="jkhljkh_14">#N/A</definedName>
    <definedName name="jkhljkh_2">#N/A</definedName>
    <definedName name="jkhljkh_3">#N/A</definedName>
    <definedName name="jkhljkh_4">#N/A</definedName>
    <definedName name="jkhljkh_5">#REF!</definedName>
    <definedName name="jkhljkh_6">#REF!</definedName>
    <definedName name="jkhljkh_7">#REF!</definedName>
    <definedName name="jkhljkh_9">#REF!</definedName>
    <definedName name="jkhljkh_9_6">NA()</definedName>
    <definedName name="JKR">#REF!</definedName>
    <definedName name="joint_venture">#REF!</definedName>
    <definedName name="JP" localSheetId="5" hidden="1">{#N/A,#N/A,TRUE,"CONTENTS";#N/A,#N/A,TRUE,"M2";#N/A,#N/A,TRUE,"M2a";#N/A,#N/A,TRUE,"M2b";#N/A,#N/A,TRUE,"M3";#N/A,#N/A,TRUE,"M3a";#N/A,#N/A,TRUE,"M4-P";#N/A,#N/A,TRUE,"M5";#N/A,#N/A,TRUE,"M6";#N/A,#N/A,TRUE,"M7";#N/A,#N/A,TRUE,"M8";#N/A,#N/A,TRUE,"M9";#N/A,#N/A,TRUE,"M10";#N/A,#N/A,TRUE,"M11";#N/A,#N/A,TRUE,"M13";#N/A,#N/A,TRUE,"M14";#N/A,#N/A,TRUE,"M15";#N/A,#N/A,TRUE,"K1"}</definedName>
    <definedName name="JP" localSheetId="0" hidden="1">{#N/A,#N/A,TRUE,"CONTENTS";#N/A,#N/A,TRUE,"M2";#N/A,#N/A,TRUE,"M2a";#N/A,#N/A,TRUE,"M2b";#N/A,#N/A,TRUE,"M3";#N/A,#N/A,TRUE,"M3a";#N/A,#N/A,TRUE,"M4-P";#N/A,#N/A,TRUE,"M5";#N/A,#N/A,TRUE,"M6";#N/A,#N/A,TRUE,"M7";#N/A,#N/A,TRUE,"M8";#N/A,#N/A,TRUE,"M9";#N/A,#N/A,TRUE,"M10";#N/A,#N/A,TRUE,"M11";#N/A,#N/A,TRUE,"M13";#N/A,#N/A,TRUE,"M14";#N/A,#N/A,TRUE,"M15";#N/A,#N/A,TRUE,"K1"}</definedName>
    <definedName name="JP" localSheetId="3" hidden="1">{#N/A,#N/A,TRUE,"CONTENTS";#N/A,#N/A,TRUE,"M2";#N/A,#N/A,TRUE,"M2a";#N/A,#N/A,TRUE,"M2b";#N/A,#N/A,TRUE,"M3";#N/A,#N/A,TRUE,"M3a";#N/A,#N/A,TRUE,"M4-P";#N/A,#N/A,TRUE,"M5";#N/A,#N/A,TRUE,"M6";#N/A,#N/A,TRUE,"M7";#N/A,#N/A,TRUE,"M8";#N/A,#N/A,TRUE,"M9";#N/A,#N/A,TRUE,"M10";#N/A,#N/A,TRUE,"M11";#N/A,#N/A,TRUE,"M13";#N/A,#N/A,TRUE,"M14";#N/A,#N/A,TRUE,"M15";#N/A,#N/A,TRUE,"K1"}</definedName>
    <definedName name="JP" hidden="1">{#N/A,#N/A,TRUE,"CONTENTS";#N/A,#N/A,TRUE,"M2";#N/A,#N/A,TRUE,"M2a";#N/A,#N/A,TRUE,"M2b";#N/A,#N/A,TRUE,"M3";#N/A,#N/A,TRUE,"M3a";#N/A,#N/A,TRUE,"M4-P";#N/A,#N/A,TRUE,"M5";#N/A,#N/A,TRUE,"M6";#N/A,#N/A,TRUE,"M7";#N/A,#N/A,TRUE,"M8";#N/A,#N/A,TRUE,"M9";#N/A,#N/A,TRUE,"M10";#N/A,#N/A,TRUE,"M11";#N/A,#N/A,TRUE,"M13";#N/A,#N/A,TRUE,"M14";#N/A,#N/A,TRUE,"M15";#N/A,#N/A,TRUE,"K1"}</definedName>
    <definedName name="jsw" hidden="1">{#N/A,#N/A,FALSE,"Quantum Optima Details"}</definedName>
    <definedName name="JULDATA?">#REF!</definedName>
    <definedName name="july06">'[6]2006-07'!$B$13:$AB$114</definedName>
    <definedName name="July07">'[11]2007-07'!$B$13:$AB$131</definedName>
    <definedName name="JUNDATA?" localSheetId="0">#REF!</definedName>
    <definedName name="JUNDATA?" localSheetId="3">#REF!</definedName>
    <definedName name="JUNDATA?">#REF!</definedName>
    <definedName name="June08">'[12]2008-06'!$B$10:$Q$132</definedName>
    <definedName name="june09">'[21]2009-06'!$B$10:$Q$136</definedName>
    <definedName name="JV" hidden="1">{#N/A,#N/A,FALSE,"Quantum Optima Details"}</definedName>
    <definedName name="jvhvh" localSheetId="0">#REF!</definedName>
    <definedName name="jvhvh" localSheetId="3">#REF!</definedName>
    <definedName name="jvhvh">#REF!</definedName>
    <definedName name="JVs_Subsidiaries_Sales_Local_Currency">'[1]#REF'!$B$68</definedName>
    <definedName name="JVs_Subsidiaries_Sales_US___000">'[1]#REF'!#REF!</definedName>
    <definedName name="JY" localSheetId="5" hidden="1">{#N/A,#N/A,FALSE,"Part ABC"}</definedName>
    <definedName name="JY" localSheetId="0" hidden="1">{#N/A,#N/A,FALSE,"Part ABC"}</definedName>
    <definedName name="JY" localSheetId="3" hidden="1">{#N/A,#N/A,FALSE,"Part ABC"}</definedName>
    <definedName name="JY" hidden="1">{#N/A,#N/A,FALSE,"Part ABC"}</definedName>
    <definedName name="k" hidden="1">{#N/A,#N/A,FALSE,"Quantum Optima Details"}</definedName>
    <definedName name="K_3s">#REF!</definedName>
    <definedName name="karnatakabank">#REF!</definedName>
    <definedName name="karthik">#REF!</definedName>
    <definedName name="Kd">[69]WACC_VDF!#REF!</definedName>
    <definedName name="Ke">[69]WACC_VDF!$D$11</definedName>
    <definedName name="kewmke">#REF!</definedName>
    <definedName name="key" hidden="1">#REF!</definedName>
    <definedName name="kfkfk">[165]ExcessCalc!#REF!</definedName>
    <definedName name="khkh" hidden="1">[157]EXPENSES!#REF!</definedName>
    <definedName name="kijun" localSheetId="0">#REF!</definedName>
    <definedName name="kijun" localSheetId="3">#REF!</definedName>
    <definedName name="kijun">#REF!</definedName>
    <definedName name="KIJV" localSheetId="0">#REF!</definedName>
    <definedName name="KIJV" localSheetId="3">#REF!</definedName>
    <definedName name="KIJV">#REF!</definedName>
    <definedName name="KIT" localSheetId="0">#REF!</definedName>
    <definedName name="KIT" localSheetId="3">#REF!</definedName>
    <definedName name="KIT">#REF!</definedName>
    <definedName name="kjnknk">#REF!</definedName>
    <definedName name="KJR">#REF!</definedName>
    <definedName name="KKK" localSheetId="5" hidden="1">{"page 1",#N/A,FALSE,"A";"page 2",#N/A,FALSE,"A";"page 3",#N/A,FALSE,"A";"page 4",#N/A,FALSE,"A";"page 5",#N/A,FALSE,"A"}</definedName>
    <definedName name="KKK" localSheetId="0" hidden="1">{"page 1",#N/A,FALSE,"A";"page 2",#N/A,FALSE,"A";"page 3",#N/A,FALSE,"A";"page 4",#N/A,FALSE,"A";"page 5",#N/A,FALSE,"A"}</definedName>
    <definedName name="KKK" localSheetId="3" hidden="1">{"page 1",#N/A,FALSE,"A";"page 2",#N/A,FALSE,"A";"page 3",#N/A,FALSE,"A";"page 4",#N/A,FALSE,"A";"page 5",#N/A,FALSE,"A"}</definedName>
    <definedName name="KKK" hidden="1">{"page 1",#N/A,FALSE,"A";"page 2",#N/A,FALSE,"A";"page 3",#N/A,FALSE,"A";"page 4",#N/A,FALSE,"A";"page 5",#N/A,FALSE,"A"}</definedName>
    <definedName name="kkkkk" localSheetId="5" hidden="1">{"Full view",#N/A,FALSE,"Market view";"Full view",#N/A,FALSE,"Market view"}</definedName>
    <definedName name="kkkkk" localSheetId="0" hidden="1">{"Full view",#N/A,FALSE,"Market view";"Full view",#N/A,FALSE,"Market view"}</definedName>
    <definedName name="kkkkk" localSheetId="3" hidden="1">{"Full view",#N/A,FALSE,"Market view";"Full view",#N/A,FALSE,"Market view"}</definedName>
    <definedName name="kkkkk" hidden="1">{"Full view",#N/A,FALSE,"Market view";"Full view",#N/A,FALSE,"Market view"}</definedName>
    <definedName name="kljkl" localSheetId="5">[45]Book1!#REF!,[45]Book1!#REF!,[45]Book1!#REF!,[45]Book1!#REF!,[45]Book1!#REF!,[45]Book1!#REF!,[45]Book1!#REF!,[45]Book1!#REF!</definedName>
    <definedName name="kljkl" localSheetId="0">[45]Book1!#REF!,[45]Book1!#REF!,[45]Book1!#REF!,[45]Book1!#REF!,[45]Book1!#REF!,[45]Book1!#REF!,[45]Book1!#REF!,[45]Book1!#REF!</definedName>
    <definedName name="kljkl" localSheetId="3">[45]Book1!#REF!,[45]Book1!#REF!,[45]Book1!#REF!,[45]Book1!#REF!,[45]Book1!#REF!,[45]Book1!#REF!,[45]Book1!#REF!,[45]Book1!#REF!</definedName>
    <definedName name="kljkl">[45]Book1!#REF!,[45]Book1!#REF!,[45]Book1!#REF!,[45]Book1!#REF!,[45]Book1!#REF!,[45]Book1!#REF!,[45]Book1!#REF!,[45]Book1!#REF!</definedName>
    <definedName name="klm.gtg02" localSheetId="5" hidden="1">{#N/A,#N/A,FALSE,"BS"}</definedName>
    <definedName name="klm.gtg02" localSheetId="0" hidden="1">{#N/A,#N/A,FALSE,"BS"}</definedName>
    <definedName name="klm.gtg02" localSheetId="3" hidden="1">{#N/A,#N/A,FALSE,"BS"}</definedName>
    <definedName name="klm.gtg02" hidden="1">{#N/A,#N/A,FALSE,"BS"}</definedName>
    <definedName name="koa" hidden="1">[166]Lead!$F$34</definedName>
    <definedName name="koko" hidden="1">[166]Lead!$F$28</definedName>
    <definedName name="kpof" localSheetId="0">#REF!</definedName>
    <definedName name="kpof" localSheetId="3">#REF!</definedName>
    <definedName name="kpof">#REF!</definedName>
    <definedName name="ksdkdsk" localSheetId="0" hidden="1">#REF!</definedName>
    <definedName name="ksdkdsk" localSheetId="3" hidden="1">#REF!</definedName>
    <definedName name="ksdkdsk" hidden="1">#REF!</definedName>
    <definedName name="l">'[167]BALANCE SHEET'!$B$84:$IV$7880</definedName>
    <definedName name="L_Adjust">[74]Links!$H$1:$H$65536</definedName>
    <definedName name="L_AJE_Tot">[74]Links!$G$1:$G$65536</definedName>
    <definedName name="L_CY_Beg">[74]Links!$F$1:$F$65536</definedName>
    <definedName name="L_CY_End">[74]Links!$J$1:$J$65536</definedName>
    <definedName name="L_PY_End">[74]Links!$K$1:$K$65536</definedName>
    <definedName name="L_RJE_Tot">[74]Links!$I$1:$I$65536</definedName>
    <definedName name="L_TCost" localSheetId="0">#REF!</definedName>
    <definedName name="L_TCost" localSheetId="3">#REF!</definedName>
    <definedName name="L_TCost">#REF!</definedName>
    <definedName name="LABOR3" localSheetId="0">#REF!</definedName>
    <definedName name="LABOR3" localSheetId="3">#REF!</definedName>
    <definedName name="LABOR3">#REF!</definedName>
    <definedName name="lakda">#REF!</definedName>
    <definedName name="lalit" localSheetId="0">#REF!</definedName>
    <definedName name="lalit" localSheetId="3">#REF!</definedName>
    <definedName name="lalit">#REF!</definedName>
    <definedName name="lan" localSheetId="5" hidden="1">{#N/A,#N/A,TRUE,"BT M200 da 10x20"}</definedName>
    <definedName name="lan" localSheetId="0" hidden="1">{#N/A,#N/A,TRUE,"BT M200 da 10x20"}</definedName>
    <definedName name="lan" localSheetId="3" hidden="1">{#N/A,#N/A,TRUE,"BT M200 da 10x20"}</definedName>
    <definedName name="lan" hidden="1">{#N/A,#N/A,TRUE,"BT M200 da 10x20"}</definedName>
    <definedName name="land_buildings">[67]Template!$D$116:$T$116</definedName>
    <definedName name="Last_Update">'[98]DDETABLE '!$E$9</definedName>
    <definedName name="LastListUpdate">0</definedName>
    <definedName name="LastRefreshed">#REF!</definedName>
    <definedName name="LCI">[168]DATABOX!#REF!</definedName>
    <definedName name="ldfd94">'[45]Crude oil'!#REF!</definedName>
    <definedName name="LeaseAdj" localSheetId="4">[65]Input!#REF!</definedName>
    <definedName name="LeaseAdj" localSheetId="2">[65]Input!#REF!</definedName>
    <definedName name="LeaseAdj" localSheetId="0">[80]Input!#REF!</definedName>
    <definedName name="LeaseAdj" localSheetId="3">[80]Input!#REF!</definedName>
    <definedName name="LeaseAdj">[65]Input!#REF!</definedName>
    <definedName name="LevMaint_" localSheetId="5">#REF!</definedName>
    <definedName name="LevMaint_" localSheetId="0">#REF!</definedName>
    <definedName name="LevMaint_" localSheetId="3">#REF!</definedName>
    <definedName name="LevMaint_">#REF!</definedName>
    <definedName name="lfdsh00" localSheetId="5">'[45]Crude oil'!#REF!</definedName>
    <definedName name="lfdsh00" localSheetId="3">'[45]Crude oil'!#REF!</definedName>
    <definedName name="lfdsh00">'[45]Crude oil'!#REF!</definedName>
    <definedName name="lfdsh01" localSheetId="3">'[45]Crude oil'!#REF!</definedName>
    <definedName name="lfdsh01">'[45]Crude oil'!#REF!</definedName>
    <definedName name="lfdsh94">'[45]Crude oil'!#REF!</definedName>
    <definedName name="lfdsh96">'[45]Crude oil'!#REF!</definedName>
    <definedName name="lfdsh97">'[45]Crude oil'!#REF!</definedName>
    <definedName name="lfdsh98">'[45]Crude oil'!#REF!</definedName>
    <definedName name="lfdsh99">'[45]Crude oil'!#REF!</definedName>
    <definedName name="lfdshr00">'[45]Crude oil'!#REF!</definedName>
    <definedName name="lfdshr01">'[45]Crude oil'!#REF!</definedName>
    <definedName name="Liberalization">#REF!</definedName>
    <definedName name="Library">#REF!</definedName>
    <definedName name="Licsng_GrSector01" localSheetId="0">#REF!</definedName>
    <definedName name="Licsng_GrSector01" localSheetId="3">#REF!</definedName>
    <definedName name="Licsng_GrSector01">#REF!</definedName>
    <definedName name="Licsng_GrSector02" localSheetId="0">#REF!</definedName>
    <definedName name="Licsng_GrSector02">#REF!</definedName>
    <definedName name="limcount" hidden="1">1</definedName>
    <definedName name="Linking_ciplaBS">#REF!</definedName>
    <definedName name="Linking_ciplaBS22">#REF!</definedName>
    <definedName name="Linking_CIPLACF">#REF!</definedName>
    <definedName name="Linking_CIPLACF22">#REF!</definedName>
    <definedName name="Linking_ciplaPnL">#REF!</definedName>
    <definedName name="Linking_ciplaPnL22">#REF!</definedName>
    <definedName name="Linking_ciplaratios">#REF!</definedName>
    <definedName name="Linking_ciplaratios22">#REF!</definedName>
    <definedName name="Links">'[98]DDETABLE '!$AH$2</definedName>
    <definedName name="lintexp94" localSheetId="0">'[45]Crude oil'!#REF!</definedName>
    <definedName name="lintexp94">'[45]Crude oil'!#REF!</definedName>
    <definedName name="liquid">[68]UploaderV4!$F$208:$AE$208</definedName>
    <definedName name="liste" localSheetId="0">#REF!</definedName>
    <definedName name="liste" localSheetId="3">#REF!</definedName>
    <definedName name="liste">#REF!</definedName>
    <definedName name="LiveReqs">'[98]DDETABLE '!$H$6</definedName>
    <definedName name="LL_control" localSheetId="5" hidden="1">{"'August 2000'!$A$1:$J$101"}</definedName>
    <definedName name="LL_control" localSheetId="0" hidden="1">{"'August 2000'!$A$1:$J$101"}</definedName>
    <definedName name="LL_control" localSheetId="3" hidden="1">{"'August 2000'!$A$1:$J$101"}</definedName>
    <definedName name="LL_control" hidden="1">{"'August 2000'!$A$1:$J$101"}</definedName>
    <definedName name="llxall" function="1" xlm="1">'[45]Summary model'!#REF!</definedName>
    <definedName name="llxcfboe" function="1" xlm="1">'[45]Summary model'!#REF!</definedName>
    <definedName name="llxcsh">'[45]Summary model'!#REF!</definedName>
    <definedName name="llxop" function="1" xlm="1">'[45]Summary model'!#REF!</definedName>
    <definedName name="Loan" localSheetId="0">[70]Debt!$K$149:$AA$149</definedName>
    <definedName name="Loan" localSheetId="3">[70]Debt!$K$149:$AA$149</definedName>
    <definedName name="Loan">[65]Debt!$K$149:$AE$149</definedName>
    <definedName name="Loan_Loss_Provision_fore">#REF!</definedName>
    <definedName name="loans_advances">[67]Template!$D$102:$T$102</definedName>
    <definedName name="LOC">"'file:///C:/Documents and Settings/Kirit Patel/depreciation/yr-06-07/DEP-M-2006-12/Consol-Dep-2006-12.xls'#$base_04_05.$#REF!$#REF!:$#REF!$#REF!"</definedName>
    <definedName name="LOC_1">"'file:///C:/Kirit Patel/depreciation/yr-06-07/DEP-M-2006-12/Consol-Dep-2006-12.xls'#$base_04_05.$#REF!$#REF!:$#REF!$#REF!"</definedName>
    <definedName name="LOC_15">"'file:///C:/Kirit Patel/depreciation/yr-06-07/DEP-M-2006-12/Consol-Dep-2006-12.xls'#$base_04_05.$#REF!$#REF!:$#REF!$#REF!"</definedName>
    <definedName name="LOC_2">"'file:///C:/Kirit Patel/depreciation/yr-06-07/DEP-M-2006-12/Consol-Dep-2006-12.xls'#$base_04_05.$#REF!$#REF!:$#REF!$#REF!"</definedName>
    <definedName name="LOC_8" localSheetId="5">[169]base_04_05!#REF!</definedName>
    <definedName name="LOC_8">[170]base_04_05!#REF!</definedName>
    <definedName name="LOCAL">#REF!</definedName>
    <definedName name="Local_Currency">[94]Cover!$B$24</definedName>
    <definedName name="Local_Price" localSheetId="0">#REF!</definedName>
    <definedName name="Local_Price" localSheetId="3">#REF!</definedName>
    <definedName name="Local_Price">#REF!</definedName>
    <definedName name="LogInResponse" localSheetId="0">'[151]#REF'!#REF!</definedName>
    <definedName name="LogInResponse" localSheetId="3">'[151]#REF'!#REF!</definedName>
    <definedName name="LogInResponse">'[151]#REF'!#REF!</definedName>
    <definedName name="long" localSheetId="0">#REF!</definedName>
    <definedName name="long" localSheetId="3">#REF!</definedName>
    <definedName name="long">#REF!</definedName>
    <definedName name="long_term_debt">[67]Template!$D$138:$T$138</definedName>
    <definedName name="LongTermDebt">'[96]Financials '!$J$147:$R$147</definedName>
    <definedName name="loth00">'[45]Crude oil'!#REF!</definedName>
    <definedName name="loth01">'[45]Crude oil'!#REF!</definedName>
    <definedName name="loth94">'[45]Crude oil'!#REF!</definedName>
    <definedName name="loth96">'[45]Crude oil'!#REF!</definedName>
    <definedName name="loth97">'[45]Crude oil'!#REF!</definedName>
    <definedName name="loth98">'[45]Crude oil'!#REF!</definedName>
    <definedName name="loth99">'[45]Crude oil'!#REF!</definedName>
    <definedName name="lpfd95">'[45]Crude oil'!#REF!</definedName>
    <definedName name="lpfd96">'[45]Crude oil'!#REF!</definedName>
    <definedName name="lpfd97">'[45]Crude oil'!#REF!</definedName>
    <definedName name="lpfd98">'[45]Crude oil'!#REF!</definedName>
    <definedName name="lshr00">'[45]Crude oil'!#REF!</definedName>
    <definedName name="lshr01">'[45]Crude oil'!#REF!</definedName>
    <definedName name="lshr94">'[45]Crude oil'!#REF!</definedName>
    <definedName name="lshr96">'[45]Crude oil'!#REF!</definedName>
    <definedName name="lslsl" localSheetId="0" hidden="1">#REF!</definedName>
    <definedName name="lslsl" localSheetId="3" hidden="1">#REF!</definedName>
    <definedName name="lslsl" hidden="1">#REF!</definedName>
    <definedName name="lt" localSheetId="0">#REF!</definedName>
    <definedName name="lt">#REF!</definedName>
    <definedName name="LT_bank_debt">[79]Scenarios!$A$38:$IV$38</definedName>
    <definedName name="lt_debt">#REF!</definedName>
    <definedName name="LT_debt_growth_fore">#REF!</definedName>
    <definedName name="LT_Deferred_creditors">[79]Scenarios!$A$39:$IV$39</definedName>
    <definedName name="LTAss" localSheetId="4">#REF!</definedName>
    <definedName name="LTAss" localSheetId="0">#REF!</definedName>
    <definedName name="LTAss" localSheetId="3">#REF!</definedName>
    <definedName name="LTAss">#REF!</definedName>
    <definedName name="LTAssOther" localSheetId="4">#REF!</definedName>
    <definedName name="LTAssOther" localSheetId="0">#REF!</definedName>
    <definedName name="LTAssOther" localSheetId="3">#REF!</definedName>
    <definedName name="LTAssOther">#REF!</definedName>
    <definedName name="ltax94">'[45]Crude oil'!#REF!</definedName>
    <definedName name="LTDebt" localSheetId="0">[64]Debt!$K$139:$AA$139</definedName>
    <definedName name="LTDebt" localSheetId="3">[64]Debt!$K$139:$AA$139</definedName>
    <definedName name="LTDebt">[65]Debt!$K$139:$AE$139</definedName>
    <definedName name="LtDebtChg" localSheetId="0" hidden="1">[64]Debt!$K$257:$AA$257</definedName>
    <definedName name="LtDebtChg" localSheetId="3" hidden="1">[64]Debt!$K$257:$AA$257</definedName>
    <definedName name="LtDebtChg" hidden="1">[65]Debt!$K$257:$AE$257</definedName>
    <definedName name="LtDebtDmy" localSheetId="0" hidden="1">[80]Debt!$A$46:$IV$46,[80]Debt!$A$92:$IV$92,[80]Debt!$A$138:$IV$138,[80]Debt!$A$187:$IV$187,[80]Debt!$A$231:$IV$231</definedName>
    <definedName name="LtDebtDmy" localSheetId="3" hidden="1">[80]Debt!$A$46:$IV$46,[80]Debt!$A$92:$IV$92,[80]Debt!$A$138:$IV$138,[80]Debt!$A$187:$IV$187,[80]Debt!$A$231:$IV$231</definedName>
    <definedName name="LtDebtDmy" hidden="1">[65]Debt!$A$46:$IV$46,[65]Debt!$A$92:$IV$92,[65]Debt!$A$138:$IV$138,[65]Debt!$A$187:$IV$187,[65]Debt!$A$231:$IV$231</definedName>
    <definedName name="LtDebtInt" localSheetId="0">[70]Profile!$BF$5:$BF$35</definedName>
    <definedName name="LtDebtInt" localSheetId="3">[70]Profile!$BF$5:$BF$35</definedName>
    <definedName name="LtDebtInt">[65]Profile!$BJ$5:$BJ$35</definedName>
    <definedName name="LTDebtSer" localSheetId="0" hidden="1">[70]Profile!$BE$5:$BE$35</definedName>
    <definedName name="LTDebtSer" localSheetId="3" hidden="1">[70]Profile!$BE$5:$BE$35</definedName>
    <definedName name="LTDebtSer" hidden="1">[65]Profile!$BI$5:$BI$35</definedName>
    <definedName name="LtInt" localSheetId="0">[70]Debt!$K$232:$AA$232</definedName>
    <definedName name="LtInt" localSheetId="3">[70]Debt!$K$232:$AA$232</definedName>
    <definedName name="LtInt">[65]Debt!$K$232:$AE$232</definedName>
    <definedName name="LTSAOppTrkSummCost" localSheetId="5">[171]OpTrack!$A$31:$AB$44</definedName>
    <definedName name="LTSAOppTrkSummCost">[171]OpTrack!$A$31:$AB$44</definedName>
    <definedName name="LTSAOppTrkSummPctList" localSheetId="5">[171]OpTrack!$A$47:$B$53</definedName>
    <definedName name="LTSAOppTrkSummPctList">[171]OpTrack!$A$47:$B$53</definedName>
    <definedName name="LTSAOppTrkSummSales" localSheetId="5">[171]OpTrack!$A$11:$AB$24</definedName>
    <definedName name="LTSAOppTrkSummSales">[171]OpTrack!$A$11:$AB$24</definedName>
    <definedName name="LUCKNOW.XLS">#REF!</definedName>
    <definedName name="M" localSheetId="5">[172]CFS!$G$1</definedName>
    <definedName name="M">[172]CFS!$G$1</definedName>
    <definedName name="M_ACost" localSheetId="0">#REF!</definedName>
    <definedName name="M_ACost" localSheetId="3">#REF!</definedName>
    <definedName name="M_ACost">#REF!</definedName>
    <definedName name="M_PlaceofPath" hidden="1">"\\SNYCEQT0100\HOME\LZURLO\DATA\TELMEX\Models\tmx_vdf.xls"</definedName>
    <definedName name="macmillan">#REF!</definedName>
    <definedName name="macro"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macro"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macro"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macro" hidden="1">{#N/A,#N/A,TRUE,"CONTENTS";#N/A,#N/A,TRUE,"M2";#N/A,#N/A,TRUE,"M2a";#N/A,#N/A,TRUE,"M2b";#N/A,#N/A,TRUE,"M3";#N/A,#N/A,TRUE,"M3a";#N/A,#N/A,TRUE,"M4-H";#N/A,#N/A,TRUE,"M4-P";#N/A,#N/A,TRUE,"M4a";#N/A,#N/A,TRUE,"M4b";#N/A,#N/A,TRUE,"M4c";#N/A,#N/A,TRUE,"M5";#N/A,#N/A,TRUE,"M6";#N/A,#N/A,TRUE,"M7";#N/A,#N/A,TRUE,"M8";#N/A,#N/A,TRUE,"M9";#N/A,#N/A,TRUE,"M10";#N/A,#N/A,TRUE,"M11";#N/A,#N/A,TRUE,"M13";#N/A,#N/A,TRUE,"M14";#N/A,#N/A,TRUE,"M15";#N/A,#N/A,TRUE,"K1"}</definedName>
    <definedName name="macro06">[173]!macro06</definedName>
    <definedName name="Macro1">[174]!Macro1</definedName>
    <definedName name="Macro1.1">[175]!Macro1.1</definedName>
    <definedName name="macro2" localSheetId="5"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cro2" localSheetId="0"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cro2" localSheetId="3"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cro2"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cro2.1">[175]!Macro2.1</definedName>
    <definedName name="macro3" localSheetId="5" hidden="1">{#N/A,#N/A,TRUE,"CONTENTS";#N/A,#N/A,TRUE,"M2";#N/A,#N/A,TRUE,"M2a";#N/A,#N/A,TRUE,"M2b";#N/A,#N/A,TRUE,"M3";#N/A,#N/A,TRUE,"M3a";#N/A,#N/A,TRUE,"M4-P";#N/A,#N/A,TRUE,"M5";#N/A,#N/A,TRUE,"M6";#N/A,#N/A,TRUE,"M7";#N/A,#N/A,TRUE,"M8";#N/A,#N/A,TRUE,"M9";#N/A,#N/A,TRUE,"M10";#N/A,#N/A,TRUE,"M11";#N/A,#N/A,TRUE,"M13";#N/A,#N/A,TRUE,"M14";#N/A,#N/A,TRUE,"M15";#N/A,#N/A,TRUE,"K1"}</definedName>
    <definedName name="macro3" localSheetId="0" hidden="1">{#N/A,#N/A,TRUE,"CONTENTS";#N/A,#N/A,TRUE,"M2";#N/A,#N/A,TRUE,"M2a";#N/A,#N/A,TRUE,"M2b";#N/A,#N/A,TRUE,"M3";#N/A,#N/A,TRUE,"M3a";#N/A,#N/A,TRUE,"M4-P";#N/A,#N/A,TRUE,"M5";#N/A,#N/A,TRUE,"M6";#N/A,#N/A,TRUE,"M7";#N/A,#N/A,TRUE,"M8";#N/A,#N/A,TRUE,"M9";#N/A,#N/A,TRUE,"M10";#N/A,#N/A,TRUE,"M11";#N/A,#N/A,TRUE,"M13";#N/A,#N/A,TRUE,"M14";#N/A,#N/A,TRUE,"M15";#N/A,#N/A,TRUE,"K1"}</definedName>
    <definedName name="macro3" localSheetId="3" hidden="1">{#N/A,#N/A,TRUE,"CONTENTS";#N/A,#N/A,TRUE,"M2";#N/A,#N/A,TRUE,"M2a";#N/A,#N/A,TRUE,"M2b";#N/A,#N/A,TRUE,"M3";#N/A,#N/A,TRUE,"M3a";#N/A,#N/A,TRUE,"M4-P";#N/A,#N/A,TRUE,"M5";#N/A,#N/A,TRUE,"M6";#N/A,#N/A,TRUE,"M7";#N/A,#N/A,TRUE,"M8";#N/A,#N/A,TRUE,"M9";#N/A,#N/A,TRUE,"M10";#N/A,#N/A,TRUE,"M11";#N/A,#N/A,TRUE,"M13";#N/A,#N/A,TRUE,"M14";#N/A,#N/A,TRUE,"M15";#N/A,#N/A,TRUE,"K1"}</definedName>
    <definedName name="macro3" hidden="1">{#N/A,#N/A,TRUE,"CONTENTS";#N/A,#N/A,TRUE,"M2";#N/A,#N/A,TRUE,"M2a";#N/A,#N/A,TRUE,"M2b";#N/A,#N/A,TRUE,"M3";#N/A,#N/A,TRUE,"M3a";#N/A,#N/A,TRUE,"M4-P";#N/A,#N/A,TRUE,"M5";#N/A,#N/A,TRUE,"M6";#N/A,#N/A,TRUE,"M7";#N/A,#N/A,TRUE,"M8";#N/A,#N/A,TRUE,"M9";#N/A,#N/A,TRUE,"M10";#N/A,#N/A,TRUE,"M11";#N/A,#N/A,TRUE,"M13";#N/A,#N/A,TRUE,"M14";#N/A,#N/A,TRUE,"M15";#N/A,#N/A,TRUE,"K1"}</definedName>
    <definedName name="macro5">#N/A</definedName>
    <definedName name="Macro9">#N/A</definedName>
    <definedName name="macroa" localSheetId="5"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croa" localSheetId="0"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croa" localSheetId="3"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croa"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CROS">'[4]teo model'!#REF!</definedName>
    <definedName name="mahindra">#REF!</definedName>
    <definedName name="MaintenanceCapex" localSheetId="4">#REF!</definedName>
    <definedName name="MaintenanceCapex" localSheetId="0">#REF!</definedName>
    <definedName name="MaintenanceCapex" localSheetId="3">#REF!</definedName>
    <definedName name="MaintenanceCapex">#REF!</definedName>
    <definedName name="MAJOR">#REF!</definedName>
    <definedName name="MAJORFUND">#REF!</definedName>
    <definedName name="MakeUpGPH">#REF!</definedName>
    <definedName name="malli">[149]CashFlow!#REF!</definedName>
    <definedName name="MANPOWER_COSTS" localSheetId="0">#REF!</definedName>
    <definedName name="MANPOWER_COSTS" localSheetId="3">#REF!</definedName>
    <definedName name="MANPOWER_COSTS">#REF!</definedName>
    <definedName name="march" localSheetId="5" hidden="1">[89]cf!#REF!</definedName>
    <definedName name="march" localSheetId="3" hidden="1">[89]cf!#REF!</definedName>
    <definedName name="march" hidden="1">[89]cf!#REF!</definedName>
    <definedName name="march06" localSheetId="5" hidden="1">{#N/A,#N/A,FALSE,"Aging Summary";#N/A,#N/A,FALSE,"Ratio Analysis";#N/A,#N/A,FALSE,"Test 120 Day Accts";#N/A,#N/A,FALSE,"Tickmarks"}</definedName>
    <definedName name="march06" localSheetId="0" hidden="1">{#N/A,#N/A,FALSE,"Aging Summary";#N/A,#N/A,FALSE,"Ratio Analysis";#N/A,#N/A,FALSE,"Test 120 Day Accts";#N/A,#N/A,FALSE,"Tickmarks"}</definedName>
    <definedName name="march06" localSheetId="3" hidden="1">{#N/A,#N/A,FALSE,"Aging Summary";#N/A,#N/A,FALSE,"Ratio Analysis";#N/A,#N/A,FALSE,"Test 120 Day Accts";#N/A,#N/A,FALSE,"Tickmarks"}</definedName>
    <definedName name="march06" hidden="1">{#N/A,#N/A,FALSE,"Aging Summary";#N/A,#N/A,FALSE,"Ratio Analysis";#N/A,#N/A,FALSE,"Test 120 Day Accts";#N/A,#N/A,FALSE,"Tickmarks"}</definedName>
    <definedName name="march06topsheet" localSheetId="5" hidden="1">{#N/A,#N/A,FALSE,"Aging Summary";#N/A,#N/A,FALSE,"Ratio Analysis";#N/A,#N/A,FALSE,"Test 120 Day Accts";#N/A,#N/A,FALSE,"Tickmarks"}</definedName>
    <definedName name="march06topsheet" localSheetId="0" hidden="1">{#N/A,#N/A,FALSE,"Aging Summary";#N/A,#N/A,FALSE,"Ratio Analysis";#N/A,#N/A,FALSE,"Test 120 Day Accts";#N/A,#N/A,FALSE,"Tickmarks"}</definedName>
    <definedName name="march06topsheet" localSheetId="3" hidden="1">{#N/A,#N/A,FALSE,"Aging Summary";#N/A,#N/A,FALSE,"Ratio Analysis";#N/A,#N/A,FALSE,"Test 120 Day Accts";#N/A,#N/A,FALSE,"Tickmarks"}</definedName>
    <definedName name="march06topsheet" hidden="1">{#N/A,#N/A,FALSE,"Aging Summary";#N/A,#N/A,FALSE,"Ratio Analysis";#N/A,#N/A,FALSE,"Test 120 Day Accts";#N/A,#N/A,FALSE,"Tickmarks"}</definedName>
    <definedName name="MARDATA?">#REF!</definedName>
    <definedName name="Margin">#REF!</definedName>
    <definedName name="Market_cap_Rs_m">[10]Schedule_6_Template!$306:$306</definedName>
    <definedName name="market_capitalisation">[67]Template!$D$290:$D$290</definedName>
    <definedName name="Market_capitalization">'[69]Summary Page_VDF'!#REF!</definedName>
    <definedName name="marketable_securities">[67]Template!$D$99:$T$99</definedName>
    <definedName name="marketable_securities_at_cost">#REF!</definedName>
    <definedName name="MarketCap">[71]Introduction!$E$27</definedName>
    <definedName name="Marketing_managerwise_Global_Sales">'[1]#REF'!#REF!</definedName>
    <definedName name="MARKF98L" localSheetId="5"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RKF98L" localSheetId="0"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RKF98L" localSheetId="3"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RKF98L"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masso">[68]UploaderV4!$F$102:$AE$102</definedName>
    <definedName name="MAT">#REF!</definedName>
    <definedName name="matcredit">[68]UploaderV4!$F$57:$AE$57</definedName>
    <definedName name="Materials">#REF!</definedName>
    <definedName name="MATL">#REF!</definedName>
    <definedName name="mattrpatequity">[68]UploaderV4!$F$105:$AE$105</definedName>
    <definedName name="MAY">#REF!</definedName>
    <definedName name="MAYDATA?">#REF!</definedName>
    <definedName name="MBD">'[1]#REF'!$E$14</definedName>
    <definedName name="mbrekmg">#REF!</definedName>
    <definedName name="MC"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MC"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MC"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MC" hidden="1">{#N/A,#N/A,TRUE,"CONTENTS";#N/A,#N/A,TRUE,"M2";#N/A,#N/A,TRUE,"M2a";#N/A,#N/A,TRUE,"M2b";#N/A,#N/A,TRUE,"M3";#N/A,#N/A,TRUE,"M3a";#N/A,#N/A,TRUE,"M4-H";#N/A,#N/A,TRUE,"M4-P";#N/A,#N/A,TRUE,"M4a";#N/A,#N/A,TRUE,"M4b";#N/A,#N/A,TRUE,"M4c";#N/A,#N/A,TRUE,"M5";#N/A,#N/A,TRUE,"M6";#N/A,#N/A,TRUE,"M7";#N/A,#N/A,TRUE,"M8";#N/A,#N/A,TRUE,"M9";#N/A,#N/A,TRUE,"M10";#N/A,#N/A,TRUE,"M11";#N/A,#N/A,TRUE,"M13";#N/A,#N/A,TRUE,"M14";#N/A,#N/A,TRUE,"M15";#N/A,#N/A,TRUE,"K1"}</definedName>
    <definedName name="mcdowell">#REF!</definedName>
    <definedName name="mcfd94">'[45]model by field'!#REF!</definedName>
    <definedName name="MCFEK" localSheetId="5">#REF!</definedName>
    <definedName name="MCFEK" localSheetId="0">#REF!</definedName>
    <definedName name="MCFEK" localSheetId="3">#REF!</definedName>
    <definedName name="MCFEK">#REF!</definedName>
    <definedName name="MCO" localSheetId="0">#REF!</definedName>
    <definedName name="MCO">#REF!</definedName>
    <definedName name="mdda">[68]UploaderV4!$F$94:$AE$94</definedName>
    <definedName name="mebit">[68]UploaderV4!$F$95:$AE$95</definedName>
    <definedName name="mebitda">[68]UploaderV4!$F$93:$AE$93</definedName>
    <definedName name="Medchem">#REF!</definedName>
    <definedName name="MEFKW" localSheetId="0">#REF!</definedName>
    <definedName name="MEFKW">#REF!</definedName>
    <definedName name="MEKJFW">#REF!</definedName>
    <definedName name="MemFree">'[98]DDETABLE '!$AD$11</definedName>
    <definedName name="MemTotal">'[98]DDETABLE '!$AD$10</definedName>
    <definedName name="meps">[68]UploaderV4!$F$228:$AE$228</definedName>
    <definedName name="Merger">#REF!</definedName>
    <definedName name="Merger_Ratio">#REF!</definedName>
    <definedName name="META">#REF!</definedName>
    <definedName name="METF">#REF!</definedName>
    <definedName name="METT">#REF!</definedName>
    <definedName name="METU">#REF!</definedName>
    <definedName name="mexp">[68]UploaderV4!$F$92:$AE$92</definedName>
    <definedName name="mfccbint">[68]UploaderV4!$F$85:$AE$85</definedName>
    <definedName name="MfgExp" localSheetId="0">[64]Input!$K$501:$AA$501</definedName>
    <definedName name="MfgExp" localSheetId="3">[64]Input!$K$501:$AA$501</definedName>
    <definedName name="MfgExp">[65]Input!$K$500:$AE$500</definedName>
    <definedName name="MfgExpSer" localSheetId="0" hidden="1">[70]Profile!$AQ$5:$AQ$12</definedName>
    <definedName name="MfgExpSer" localSheetId="3" hidden="1">[70]Profile!$AQ$5:$AQ$12</definedName>
    <definedName name="MfgExpSer" hidden="1">[65]Profile!$AU$5:$AU$12</definedName>
    <definedName name="mi">[68]UploaderV4!$F$63:$AE$63</definedName>
    <definedName name="mibs">[68]UploaderV4!$F$120:$AE$120</definedName>
    <definedName name="miebitda">[68]UploaderV4!$F$87:$AE$87</definedName>
    <definedName name="mina" localSheetId="5">#REF!</definedName>
    <definedName name="mina" localSheetId="0">#REF!</definedName>
    <definedName name="mina" localSheetId="3">#REF!</definedName>
    <definedName name="mina">#REF!</definedName>
    <definedName name="minetdebt">[68]UploaderV4!$F$88:$AE$88</definedName>
    <definedName name="Minimum_net_generation_commitment__mn_kWh" localSheetId="5">[138]Oprtns!#REF!</definedName>
    <definedName name="Minimum_net_generation_commitment__mn_kWh" localSheetId="0">[138]Oprtns!#REF!</definedName>
    <definedName name="Minimum_net_generation_commitment__mn_kWh" localSheetId="3">[138]Oprtns!#REF!</definedName>
    <definedName name="Minimum_net_generation_commitment__mn_kWh">[138]Oprtns!#REF!</definedName>
    <definedName name="Minimum_utilisation_hour_commitment" localSheetId="0">[138]Oprtns!#REF!</definedName>
    <definedName name="Minimum_utilisation_hour_commitment" localSheetId="3">[138]Oprtns!#REF!</definedName>
    <definedName name="Minimum_utilisation_hour_commitment">[138]Oprtns!#REF!</definedName>
    <definedName name="MinIntA" localSheetId="4">#REF!</definedName>
    <definedName name="MinIntA" localSheetId="0">#REF!</definedName>
    <definedName name="MinIntA" localSheetId="3">#REF!</definedName>
    <definedName name="MinIntA">#REF!</definedName>
    <definedName name="MinIntP" localSheetId="4">#REF!</definedName>
    <definedName name="MinIntP" localSheetId="0">#REF!</definedName>
    <definedName name="MinIntP" localSheetId="3">#REF!</definedName>
    <definedName name="MinIntP">#REF!</definedName>
    <definedName name="minorities">#REF!</definedName>
    <definedName name="minorities_interests_bs">[67]Template!$D$154:$T$154</definedName>
    <definedName name="minorities_pl">#REF!</definedName>
    <definedName name="minority_interests_pl">[67]Template!$D$55:$T$55</definedName>
    <definedName name="minority_interests_pl_qtr">[67]Qtrly_Template!$E$36:$AN$36</definedName>
    <definedName name="Minority_interests_PL6">[10]Schedule_6_Template!$66:$66</definedName>
    <definedName name="mint">[68]UploaderV4!$F$96:$AE$96</definedName>
    <definedName name="misc_exp">[67]Template!$D$152:$T$152</definedName>
    <definedName name="miscellaneous_income">[67]Template!$D$40:$T$40</definedName>
    <definedName name="miscnotwoff">[68]UploaderV4!$F$117:$AE$117</definedName>
    <definedName name="mj">[143]EVA!#REF!</definedName>
    <definedName name="MJJJ" localSheetId="0">#REF!</definedName>
    <definedName name="MJJJ" localSheetId="3">#REF!</definedName>
    <definedName name="MJJJ">#REF!</definedName>
    <definedName name="MJWEF" localSheetId="0">#REF!</definedName>
    <definedName name="MJWEF">#REF!</definedName>
    <definedName name="mknmkmkl\" localSheetId="0">#REF!</definedName>
    <definedName name="mknmkmkl\">#REF!</definedName>
    <definedName name="mktcap">[68]UploaderV4!$F$293:$AE$293</definedName>
    <definedName name="mktpremium">[68]UploaderV4!$F$307:$AE$307</definedName>
    <definedName name="ML_Table_1">'[176]P &amp; L'!$A$17:$I$24</definedName>
    <definedName name="ML_Table_10">[177]NextGen_Data!$L$18:$M$21</definedName>
    <definedName name="ML_Table_11">[127]NextGen_Data!$L$18:$M$22</definedName>
    <definedName name="ML_Table_2">'[176]P &amp; L (ML)'!$A$2:$O$47</definedName>
    <definedName name="ML_Table_3">[176]Dupont!$A$3:$O$30</definedName>
    <definedName name="ML_Table_4">'[176]BS (ML)'!$A$2:$O$28</definedName>
    <definedName name="ML_Table_5">'[176]CF (ML)'!$A$2:$O$28</definedName>
    <definedName name="ML_Table_6">[176]NextGen_Data!$L$18:$M$20</definedName>
    <definedName name="ML_Table_7">[176]NextGen_Data!$L$19:$M$20</definedName>
    <definedName name="ML_Table_8">'[176]sales break-up value'!$A$2:$O$18</definedName>
    <definedName name="ML_Table_9">'[176]sales break-up value'!$A$20:$N$29</definedName>
    <definedName name="mlkm" localSheetId="0">#REF!</definedName>
    <definedName name="mlkm" localSheetId="3">#REF!</definedName>
    <definedName name="mlkm">#REF!</definedName>
    <definedName name="mm" hidden="1">{#N/A,#N/A,FALSE,"Status of Projects";#N/A,#N/A,FALSE,"CEA-TEC";#N/A,#N/A,FALSE,"U-Constr.";#N/A,#N/A,FALSE,"summary";#N/A,#N/A,FALSE,"PPP-3 yrs"}</definedName>
    <definedName name="mmboe101_00" localSheetId="0">'[45]model by field'!#REF!</definedName>
    <definedName name="mmboe101_00" localSheetId="3">'[45]model by field'!#REF!</definedName>
    <definedName name="mmboe101_00">'[45]model by field'!#REF!</definedName>
    <definedName name="mmboe101_01" localSheetId="0">'[45]model by field'!#REF!</definedName>
    <definedName name="mmboe101_01" localSheetId="3">'[45]model by field'!#REF!</definedName>
    <definedName name="mmboe101_01">'[45]model by field'!#REF!</definedName>
    <definedName name="mmboe101_94" localSheetId="3">'[45]model by field'!#REF!</definedName>
    <definedName name="mmboe101_94">'[45]model by field'!#REF!</definedName>
    <definedName name="mmboe101_96" localSheetId="3">'[45]model by field'!#REF!</definedName>
    <definedName name="mmboe101_96">'[45]model by field'!#REF!</definedName>
    <definedName name="mmboe101_99">'[45]model by field'!#REF!</definedName>
    <definedName name="mmboe61_93">'[45]model by field'!#REF!</definedName>
    <definedName name="mmi">[68]UploaderV4!$F$103:$AE$103</definedName>
    <definedName name="MMLB_SO_DECEMBE" localSheetId="5">#REF!</definedName>
    <definedName name="MMLB_SO_DECEMBE" localSheetId="0">#REF!</definedName>
    <definedName name="MMLB_SO_DECEMBE" localSheetId="3">#REF!</definedName>
    <definedName name="MMLB_SO_DECEMBE">#REF!</definedName>
    <definedName name="MMLB_SO_FEBRUAR" localSheetId="0">#REF!</definedName>
    <definedName name="MMLB_SO_FEBRUAR">#REF!</definedName>
    <definedName name="MMLB_SO_JANUARY" localSheetId="0">#REF!</definedName>
    <definedName name="MMLB_SO_JANUARY">#REF!</definedName>
    <definedName name="MMLB_SO_NOVEMBE">#REF!</definedName>
    <definedName name="MMLB_SO_OCTOBER">#REF!</definedName>
    <definedName name="MMLB_SO_SEPTEMB">#REF!</definedName>
    <definedName name="MMLB_SOLD_ANNUA">#REF!</definedName>
    <definedName name="MMLB_SOLD_APRIL">#REF!</definedName>
    <definedName name="MMLB_SOLD_AUGUS">#REF!</definedName>
    <definedName name="MMLB_SOLD_JULY">#REF!</definedName>
    <definedName name="MMLB_SOLD_JUNE">#REF!</definedName>
    <definedName name="MMLB_SOLD_MARCH">#REF!</definedName>
    <definedName name="MMLB_SOLD_MAY">#REF!</definedName>
    <definedName name="mna">[68]UploaderV4!$F$205:$AE$205</definedName>
    <definedName name="mnmfbas">[58]!mnmfbas</definedName>
    <definedName name="model">[45]cs1997!$A$2:$BE$60</definedName>
    <definedName name="ModeName" localSheetId="0">[64]Profile!$K$8</definedName>
    <definedName name="ModeName" localSheetId="3">[64]Profile!$K$8</definedName>
    <definedName name="ModeName">[65]Profile!$K$8</definedName>
    <definedName name="mof" localSheetId="5">#REF!</definedName>
    <definedName name="mof" localSheetId="0">#REF!</definedName>
    <definedName name="mof" localSheetId="3">#REF!</definedName>
    <definedName name="mof">#REF!</definedName>
    <definedName name="Monetary_Precision" localSheetId="0">#REF!</definedName>
    <definedName name="Monetary_Precision">#REF!</definedName>
    <definedName name="MONTH" localSheetId="0">#REF!</definedName>
    <definedName name="MONTH">#REF!</definedName>
    <definedName name="Months">'[71]Market Info'!$B$13:$B$382</definedName>
    <definedName name="motherincome">[68]UploaderV4!$F$97:$AE$97</definedName>
    <definedName name="MP" localSheetId="0">#REF!</definedName>
    <definedName name="MP" localSheetId="3">#REF!</definedName>
    <definedName name="MP">#REF!</definedName>
    <definedName name="mpat">[68]UploaderV4!$F$101:$AE$101</definedName>
    <definedName name="mpbt">[68]UploaderV4!$F$98:$AE$98</definedName>
    <definedName name="mperbondint">[68]UploaderV4!$F$86:$AE$86</definedName>
    <definedName name="mprefdiv">[68]UploaderV4!$F$104:$AE$104</definedName>
    <definedName name="MPs" localSheetId="0">#REF!</definedName>
    <definedName name="MPs">#REF!</definedName>
    <definedName name="mrcall" localSheetId="0">'[45]Summary model'!#REF!</definedName>
    <definedName name="mrcall">'[45]Summary model'!#REF!</definedName>
    <definedName name="mrccfboe" localSheetId="0">'[45]Summary model'!#REF!</definedName>
    <definedName name="mrccfboe">'[45]Summary model'!#REF!</definedName>
    <definedName name="mrcniboe" localSheetId="0">'[45]Summary model'!#REF!</definedName>
    <definedName name="mrcniboe">'[45]Summary model'!#REF!</definedName>
    <definedName name="mrev">[68]UploaderV4!$F$91:$AE$91</definedName>
    <definedName name="MrgnTax" localSheetId="4">[65]Profile!#REF!</definedName>
    <definedName name="MrgnTax" localSheetId="2">[65]Profile!#REF!</definedName>
    <definedName name="MrgnTax" localSheetId="0">[80]Profile!#REF!</definedName>
    <definedName name="MrgnTax" localSheetId="3">[80]Profile!#REF!</definedName>
    <definedName name="MrgnTax">[65]Profile!#REF!</definedName>
    <definedName name="mrmg" localSheetId="5">#REF!</definedName>
    <definedName name="mrmg" localSheetId="0">#REF!</definedName>
    <definedName name="mrmg" localSheetId="3">#REF!</definedName>
    <definedName name="mrmg">#REF!</definedName>
    <definedName name="MRowFormulae" localSheetId="0">#REF!</definedName>
    <definedName name="MRowFormulae">#REF!</definedName>
    <definedName name="mtax">[68]UploaderV4!$F$99:$AE$99</definedName>
    <definedName name="mtaxrate">[68]UploaderV4!$F$100:$AE$100</definedName>
    <definedName name="Mth">#N/A</definedName>
    <definedName name="Mult_Analysis" hidden="1">{#N/A,#N/A,TRUE,"Cover sheet";#N/A,#N/A,TRUE,"Summary";#N/A,#N/A,TRUE,"Key Assumptions";#N/A,#N/A,TRUE,"Profit &amp; Loss";#N/A,#N/A,TRUE,"Balance Sheet";#N/A,#N/A,TRUE,"Cashflow";#N/A,#N/A,TRUE,"IRR";#N/A,#N/A,TRUE,"Ratios";#N/A,#N/A,TRUE,"Debt analysis"}</definedName>
    <definedName name="MUMBAI" localSheetId="5">#REF!</definedName>
    <definedName name="MUMBAI" localSheetId="0">#REF!</definedName>
    <definedName name="MUMBAI" localSheetId="3">#REF!</definedName>
    <definedName name="MUMBAI">#REF!</definedName>
    <definedName name="MWScale" localSheetId="0">#REF!</definedName>
    <definedName name="MWScale" localSheetId="3">#REF!</definedName>
    <definedName name="MWScale">#REF!</definedName>
    <definedName name="myPASSWORD" localSheetId="0">'[151]#REF'!#REF!</definedName>
    <definedName name="myPASSWORD" localSheetId="3">'[151]#REF'!#REF!</definedName>
    <definedName name="myPASSWORD">'[151]#REF'!#REF!</definedName>
    <definedName name="N" localSheetId="0">#REF!</definedName>
    <definedName name="N" localSheetId="3">#REF!</definedName>
    <definedName name="N">#REF!</definedName>
    <definedName name="NAL">'[1]#REF'!$E$11</definedName>
    <definedName name="nas" localSheetId="0">#REF!</definedName>
    <definedName name="nas">#REF!</definedName>
    <definedName name="natunagas00">'[45]Valuation (F)'!$F$11</definedName>
    <definedName name="nbd" localSheetId="0">#REF!</definedName>
    <definedName name="nbd" localSheetId="3">#REF!</definedName>
    <definedName name="nbd">#REF!</definedName>
    <definedName name="nbn" localSheetId="0">#REF!</definedName>
    <definedName name="nbn">#REF!</definedName>
    <definedName name="NDDS">#REF!</definedName>
    <definedName name="NDEWYDBWE" localSheetId="0">#REF!</definedName>
    <definedName name="NDEWYDBWE">#REF!</definedName>
    <definedName name="Neeraj" localSheetId="5"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 localSheetId="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 localSheetId="3"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eraj"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Net">[118]Input!$K$29:$AE$29</definedName>
    <definedName name="Net_adj_for_capitalized_expenses">#REF!</definedName>
    <definedName name="Net_capex">[79]Scenarios!$A$389:$IV$389</definedName>
    <definedName name="net_chg_in_cash">#REF!</definedName>
    <definedName name="Net_chg_in_cash6">[10]Schedule_6_Template!$192:$192</definedName>
    <definedName name="net_current_assets">#REF!</definedName>
    <definedName name="net_debt_cash">[67]Template!$D$245:$T$245</definedName>
    <definedName name="Net_debt_cash6">[10]Schedule_6_Template!$202:$202</definedName>
    <definedName name="net_fixed_assets">#REF!</definedName>
    <definedName name="net_fixed_assets_avg">[67]Template!$D$248:$T$248</definedName>
    <definedName name="Net_fixed_assets_avg6">[10]Schedule_6_Template!$208:$208</definedName>
    <definedName name="net_income">[67]Template!$D$57:$T$57</definedName>
    <definedName name="Net_Income_Adj_Earnings_PreAbnormal_Goodwill_Amort" localSheetId="4">#REF!</definedName>
    <definedName name="Net_Income_Adj_Earnings_PreAbnormal_Goodwill_Amort" localSheetId="2">#REF!</definedName>
    <definedName name="Net_Income_Adj_Earnings_PreAbnormal_Goodwill_Amort" localSheetId="0">#REF!</definedName>
    <definedName name="Net_Income_Adj_Earnings_PreAbnormal_Goodwill_Amort" localSheetId="3">#REF!</definedName>
    <definedName name="Net_Income_Adj_Earnings_PreAbnormal_Goodwill_Amort">#REF!</definedName>
    <definedName name="Net_income_fore">#REF!</definedName>
    <definedName name="Net_income_growth_avg">[69]NOPAT_VDF!#REF!</definedName>
    <definedName name="net_income_qtr">[67]Qtrly_Template!$E$38:$AN$38</definedName>
    <definedName name="net_int">#REF!</definedName>
    <definedName name="Net_Interest_saved_on_account_of_Dilution">[10]Schedule_6_Template!$77:$77</definedName>
    <definedName name="Net_margin">[69]NOPAT_VDF!$C$113:$AU$113</definedName>
    <definedName name="Net_margin_fore">#REF!</definedName>
    <definedName name="Net_PPE_growth_fore">#REF!</definedName>
    <definedName name="Net_profit" localSheetId="5">[79]Scenarios!#REF!</definedName>
    <definedName name="Net_profit">[79]Scenarios!#REF!</definedName>
    <definedName name="net_profit_growth">#REF!</definedName>
    <definedName name="net_profit_margin">#REF!</definedName>
    <definedName name="net_profit_qtr">[67]Qtrly_Template!$E$31:$AN$31</definedName>
    <definedName name="net_sales">[67]Template!$D$12:$T$12</definedName>
    <definedName name="Net_sales_DCF">[69]DCF_VDF!$C$9:$AZ$9</definedName>
    <definedName name="Net_sales_fore">#REF!</definedName>
    <definedName name="net_sales_growth">#REF!</definedName>
    <definedName name="Net_sales_growth_fore">#REF!</definedName>
    <definedName name="net_sales_qtr">[67]Qtrly_Template!$E$8:$AN$8</definedName>
    <definedName name="Net_working_capital_turns">'[69]Invested capital_VDF'!$C$97:$AU$97</definedName>
    <definedName name="NetAbnor" localSheetId="4">#REF!</definedName>
    <definedName name="NetAbnor" localSheetId="2">[78]Download_Qrtly!#REF!</definedName>
    <definedName name="NetAbnor" localSheetId="5">#REF!</definedName>
    <definedName name="NetAbnor" localSheetId="0">[78]Download_Qrtly!#REF!</definedName>
    <definedName name="NetAbnor" localSheetId="3">[78]Download_Qrtly!#REF!</definedName>
    <definedName name="NetAbnor">#REF!</definedName>
    <definedName name="netassetvalue" localSheetId="0">#REF!</definedName>
    <definedName name="netassetvalue" localSheetId="3">#REF!</definedName>
    <definedName name="netassetvalue">#REF!</definedName>
    <definedName name="netattrdebt">[68]UploaderV4!$F$292:$AE$292</definedName>
    <definedName name="NetCA" localSheetId="0">[70]Input!$K$96:$AA$96</definedName>
    <definedName name="NetCA" localSheetId="3">[70]Input!$K$96:$AA$96</definedName>
    <definedName name="NetCA">[65]Input!$K$95:$AE$95</definedName>
    <definedName name="NetCAChg" localSheetId="0" hidden="1">[64]Input!$K$101:$AA$101</definedName>
    <definedName name="NetCAChg" localSheetId="3" hidden="1">[64]Input!$K$101:$AA$101</definedName>
    <definedName name="NetCAChg" hidden="1">[65]Input!$K$100:$AE$100</definedName>
    <definedName name="NetCashBorrowMove" localSheetId="4">#REF!</definedName>
    <definedName name="NetCashBorrowMove" localSheetId="0">#REF!</definedName>
    <definedName name="NetCashBorrowMove" localSheetId="3">#REF!</definedName>
    <definedName name="NetCashBorrowMove">#REF!</definedName>
    <definedName name="NetCashFinance" localSheetId="4">#REF!</definedName>
    <definedName name="NetCashFinance" localSheetId="0">#REF!</definedName>
    <definedName name="NetCashFinance" localSheetId="3">#REF!</definedName>
    <definedName name="NetCashFinance">#REF!</definedName>
    <definedName name="NetCashGenerated">#REF!</definedName>
    <definedName name="NetCashInvest" localSheetId="4">#REF!</definedName>
    <definedName name="NetCashInvest" localSheetId="0">#REF!</definedName>
    <definedName name="NetCashInvest" localSheetId="3">#REF!</definedName>
    <definedName name="NetCashInvest">#REF!</definedName>
    <definedName name="NetCashInvestOther" localSheetId="4">#REF!</definedName>
    <definedName name="NetCashInvestOther" localSheetId="0">#REF!</definedName>
    <definedName name="NetCashInvestOther" localSheetId="3">#REF!</definedName>
    <definedName name="NetCashInvestOther">#REF!</definedName>
    <definedName name="NetCashOpAct" localSheetId="4">#REF!</definedName>
    <definedName name="NetCashOpAct" localSheetId="0">#REF!</definedName>
    <definedName name="NetCashOpAct" localSheetId="3">#REF!</definedName>
    <definedName name="NetCashOpAct">#REF!</definedName>
    <definedName name="NetCashOpActOther" localSheetId="4">#REF!</definedName>
    <definedName name="NetCashOpActOther" localSheetId="0">#REF!</definedName>
    <definedName name="NetCashOpActOther" localSheetId="3">#REF!</definedName>
    <definedName name="NetCashOpActOther">#REF!</definedName>
    <definedName name="Netch" hidden="1">[118]Input!$K$45:$AE$45</definedName>
    <definedName name="NetDebt" localSheetId="0">Summary!cash-Summary!TotalDebt</definedName>
    <definedName name="NetDebt" localSheetId="3">Valuation!cash-Valuation!TotalDebt</definedName>
    <definedName name="NetDebt">[65]Formats!$K$115:$AE$115</definedName>
    <definedName name="NetDebtChg" localSheetId="0" hidden="1">[70]Formats!$K$107:$AA$107</definedName>
    <definedName name="NetDebtChg" localSheetId="3" hidden="1">[70]Formats!$K$107:$AA$107</definedName>
    <definedName name="NetDebtChg" hidden="1">[65]Formats!$K$109:$AE$109</definedName>
    <definedName name="NetDebtPerShare">[111]projections!#REF!</definedName>
    <definedName name="NetDebtToEquity">'[71]Financials '!$J$126:$R$126</definedName>
    <definedName name="NetEq" localSheetId="0">[64]Input!$K$30:$AA$30</definedName>
    <definedName name="NetEq" localSheetId="3">[64]Input!$K$30:$AA$30</definedName>
    <definedName name="NetEq">[65]Input!$K$29:$AE$29</definedName>
    <definedName name="NetEqChg" localSheetId="0" hidden="1">[64]Input!$K$46:$AA$46</definedName>
    <definedName name="NetEqChg" localSheetId="3" hidden="1">[64]Input!$K$46:$AA$46</definedName>
    <definedName name="NetEqChg" hidden="1">[65]Input!$K$45:$AE$45</definedName>
    <definedName name="NetEstInt" localSheetId="0">[64]Debt!$K$247:$AA$247</definedName>
    <definedName name="NetEstInt" localSheetId="3">[64]Debt!$K$247:$AA$247</definedName>
    <definedName name="NetEstInt">[65]Debt!$K$247:$AE$247</definedName>
    <definedName name="NetExchDiff" localSheetId="4">#REF!</definedName>
    <definedName name="NetExchDiff" localSheetId="0">#REF!</definedName>
    <definedName name="NetExchDiff" localSheetId="3">#REF!</definedName>
    <definedName name="NetExchDiff">#REF!</definedName>
    <definedName name="NetExtra" localSheetId="4">#REF!</definedName>
    <definedName name="NetExtra" localSheetId="0">#REF!</definedName>
    <definedName name="NetExtra" localSheetId="3">#REF!</definedName>
    <definedName name="NetExtra">#REF!</definedName>
    <definedName name="NetFixedAssets">'[71]Financials '!$J$94:$R$94</definedName>
    <definedName name="NetIncCash" localSheetId="4">#REF!</definedName>
    <definedName name="NetIncCash" localSheetId="0">#REF!</definedName>
    <definedName name="NetIncCash" localSheetId="3">#REF!</definedName>
    <definedName name="NetIncCash">#REF!</definedName>
    <definedName name="NetIncCashAdjust" localSheetId="4">#REF!</definedName>
    <definedName name="NetIncCashAdjust" localSheetId="0">#REF!</definedName>
    <definedName name="NetIncCashAdjust" localSheetId="3">#REF!</definedName>
    <definedName name="NetIncCashAdjust">#REF!</definedName>
    <definedName name="NetInterest" localSheetId="5">[0]!InterestIncome-[0]!InterestExpense</definedName>
    <definedName name="NetInterest" localSheetId="0">[0]!InterestIncome-[0]!InterestExpense</definedName>
    <definedName name="NetInterest" localSheetId="3">[0]!InterestIncome-[0]!InterestExpense</definedName>
    <definedName name="NetInterest">[0]!InterestIncome-[0]!InterestExpense</definedName>
    <definedName name="NetIntPaid" localSheetId="4">#REF!</definedName>
    <definedName name="NetIntPaid" localSheetId="0">#REF!</definedName>
    <definedName name="NetIntPaid" localSheetId="3">#REF!</definedName>
    <definedName name="NetIntPaid">#REF!</definedName>
    <definedName name="NetProf" localSheetId="4">#REF!</definedName>
    <definedName name="NetProf" localSheetId="0">#REF!</definedName>
    <definedName name="NetProf" localSheetId="3">#REF!</definedName>
    <definedName name="NetProf">#REF!</definedName>
    <definedName name="NetProfit">'[71]Financials '!$J$20:$R$20</definedName>
    <definedName name="NetProfitMargin">'[71]Financials '!$J$44:$R$44</definedName>
    <definedName name="netrevenue">'[71]Operating Statistics'!$J$64:$P$64</definedName>
    <definedName name="NetRsrv" localSheetId="0">[64]Input!$K$42:$AA$42</definedName>
    <definedName name="NetRsrv" localSheetId="3">[64]Input!$K$42:$AA$42</definedName>
    <definedName name="NetRsrv">[65]Input!$K$41:$AE$41</definedName>
    <definedName name="netsales">[68]UploaderV4!$F$11:$AE$11</definedName>
    <definedName name="NetWC_turns_fore">#REF!</definedName>
    <definedName name="Netwrth96">[178]earnmodl!$I$202</definedName>
    <definedName name="NEW" localSheetId="0" hidden="1">#REF!</definedName>
    <definedName name="NEW" localSheetId="3" hidden="1">#REF!</definedName>
    <definedName name="NEW" hidden="1">#REF!</definedName>
    <definedName name="NEW_COLUMN_3" hidden="1">'[179]FA Schedule Dec 07'!$M$1:$M$65536</definedName>
    <definedName name="New_Products" localSheetId="0">#REF!</definedName>
    <definedName name="New_Products" localSheetId="3">#REF!</definedName>
    <definedName name="New_Products">#REF!</definedName>
    <definedName name="newbel" localSheetId="5" hidden="1">{"'Directory'!$A$72:$E$91"}</definedName>
    <definedName name="newbel" localSheetId="0" hidden="1">{"'Directory'!$A$72:$E$91"}</definedName>
    <definedName name="newbel" localSheetId="3" hidden="1">{"'Directory'!$A$72:$E$91"}</definedName>
    <definedName name="newbel" hidden="1">{"'Directory'!$A$72:$E$91"}</definedName>
    <definedName name="newbls" localSheetId="5" hidden="1">{"'Directory'!$A$72:$E$91"}</definedName>
    <definedName name="newbls" localSheetId="0" hidden="1">{"'Directory'!$A$72:$E$91"}</definedName>
    <definedName name="newbls" localSheetId="3" hidden="1">{"'Directory'!$A$72:$E$91"}</definedName>
    <definedName name="newbls" hidden="1">{"'Directory'!$A$72:$E$91"}</definedName>
    <definedName name="NEWSPAPERS">#REF!</definedName>
    <definedName name="newt" localSheetId="5" hidden="1">{"'Directory'!$A$72:$E$91"}</definedName>
    <definedName name="newt" localSheetId="0" hidden="1">{"'Directory'!$A$72:$E$91"}</definedName>
    <definedName name="newt" localSheetId="3" hidden="1">{"'Directory'!$A$72:$E$91"}</definedName>
    <definedName name="newt" hidden="1">{"'Directory'!$A$72:$E$91"}</definedName>
    <definedName name="newusw">#REF!</definedName>
    <definedName name="newwcom" localSheetId="5" hidden="1">{"'Directory'!$A$72:$E$91"}</definedName>
    <definedName name="newwcom" localSheetId="0" hidden="1">{"'Directory'!$A$72:$E$91"}</definedName>
    <definedName name="newwcom" localSheetId="3" hidden="1">{"'Directory'!$A$72:$E$91"}</definedName>
    <definedName name="newwcom" hidden="1">{"'Directory'!$A$72:$E$91"}</definedName>
    <definedName name="neyveli">#REF!</definedName>
    <definedName name="NFA" localSheetId="0">[64]CapEx!$K$106:$AA$106</definedName>
    <definedName name="NFA" localSheetId="3">[64]CapEx!$K$106:$AA$106</definedName>
    <definedName name="NFA">[65]CapEx!$K$100:$AE$100</definedName>
    <definedName name="NFAChg" localSheetId="0" hidden="1">[64]CapEx!$K$117:$AA$117</definedName>
    <definedName name="NFAChg" localSheetId="3" hidden="1">[64]CapEx!$K$117:$AA$117</definedName>
    <definedName name="NFAChg" hidden="1">[65]CapEx!$K$111:$AE$111</definedName>
    <definedName name="ngekjwk" localSheetId="0">#REF!</definedName>
    <definedName name="ngekjwk" localSheetId="3">#REF!</definedName>
    <definedName name="ngekjwk">#REF!</definedName>
    <definedName name="ngew" localSheetId="0">#REF!</definedName>
    <definedName name="ngew">#REF!</definedName>
    <definedName name="NI" localSheetId="0">[70]Formats!$K$9:$AA$9</definedName>
    <definedName name="NI" localSheetId="3">[70]Formats!$K$9:$AA$9</definedName>
    <definedName name="NI">[65]Formats!$K$11:$AE$11</definedName>
    <definedName name="nifty" localSheetId="5">#REF!</definedName>
    <definedName name="nifty" localSheetId="0">#REF!</definedName>
    <definedName name="nifty" localSheetId="3">#REF!</definedName>
    <definedName name="nifty">#REF!</definedName>
    <definedName name="NIPD">#REF!</definedName>
    <definedName name="Nitin" hidden="1">'[180]Sheet3 (2)'!$A$60:$A$76</definedName>
    <definedName name="njew">'[124]SSL PB P&amp;L'!#REF!</definedName>
    <definedName name="njjd" localSheetId="0">#REF!</definedName>
    <definedName name="njjd" localSheetId="3">#REF!</definedName>
    <definedName name="njjd">#REF!</definedName>
    <definedName name="nkjkjnekj" localSheetId="0">#REF!</definedName>
    <definedName name="nkjkjnekj" localSheetId="3">#REF!</definedName>
    <definedName name="nkjkjnekj">#REF!</definedName>
    <definedName name="nkjnkjnk" localSheetId="0">#REF!</definedName>
    <definedName name="nkjnkjnk" localSheetId="3">#REF!</definedName>
    <definedName name="nkjnkjnk">#REF!</definedName>
    <definedName name="nknjkn">#REF!</definedName>
    <definedName name="nmcdei">#REF!</definedName>
    <definedName name="nmnn">#REF!</definedName>
    <definedName name="NMWH_ANNUAL">#REF!</definedName>
    <definedName name="NMWH_APRIL">#REF!</definedName>
    <definedName name="NMWH_AUGUST">#REF!</definedName>
    <definedName name="NMWH_DECEMBER">#REF!</definedName>
    <definedName name="NMWH_FEBRUARY">#REF!</definedName>
    <definedName name="NMWH_JANUARY">#REF!</definedName>
    <definedName name="NMWH_JULY">#REF!</definedName>
    <definedName name="NMWH_JUNE">#REF!</definedName>
    <definedName name="NMWH_MARCH">#REF!</definedName>
    <definedName name="NMWH_MAY">#REF!</definedName>
    <definedName name="NMWH_NOVEMBER">#REF!</definedName>
    <definedName name="NMWH_OCTOBER">#REF!</definedName>
    <definedName name="NMWH_SEPTEMBER">#REF!</definedName>
    <definedName name="nn" localSheetId="5" hidden="1">{#N/A,#N/A,FALSE,"Part ABC"}</definedName>
    <definedName name="nn" localSheetId="0" hidden="1">{#N/A,#N/A,FALSE,"Part ABC"}</definedName>
    <definedName name="nn" localSheetId="3" hidden="1">{#N/A,#N/A,FALSE,"Part ABC"}</definedName>
    <definedName name="nn" hidden="1">{#N/A,#N/A,FALSE,"Part ABC"}</definedName>
    <definedName name="NO">#REF!</definedName>
    <definedName name="No_of_Months_in_the_reporting_period">[10]Schedule_6_Template!$8:$8</definedName>
    <definedName name="non_current_assets">[67]Template!$D$104:$T$104</definedName>
    <definedName name="Non_current_assets6">[10]Schedule_6_Template!$111:$111</definedName>
    <definedName name="non_current_liabilities">[67]Template!$D$135:$T$135</definedName>
    <definedName name="non_recurring_items">[67]Template!$D$44:$T$44</definedName>
    <definedName name="non_recurring_items_qtr">[67]Qtrly_Template!$E$26:$AN$26</definedName>
    <definedName name="NonAssocDivRec" localSheetId="4">#REF!</definedName>
    <definedName name="NonAssocDivRec" localSheetId="0">#REF!</definedName>
    <definedName name="NonAssocDivRec" localSheetId="3">#REF!</definedName>
    <definedName name="NonAssocDivRec">#REF!</definedName>
    <definedName name="NonCurrConvDebt" localSheetId="4">#REF!</definedName>
    <definedName name="NonCurrConvDebt" localSheetId="0">#REF!</definedName>
    <definedName name="NonCurrConvDebt" localSheetId="3">#REF!</definedName>
    <definedName name="NonCurrConvDebt">#REF!</definedName>
    <definedName name="NonCurrDebt" localSheetId="4">#REF!</definedName>
    <definedName name="NonCurrDebt" localSheetId="0">#REF!</definedName>
    <definedName name="NonCurrDebt" localSheetId="3">#REF!</definedName>
    <definedName name="NonCurrDebt">#REF!</definedName>
    <definedName name="NonCurrLiab" localSheetId="4">#REF!</definedName>
    <definedName name="NonCurrLiab" localSheetId="0">#REF!</definedName>
    <definedName name="NonCurrLiab" localSheetId="3">#REF!</definedName>
    <definedName name="NonCurrLiab">#REF!</definedName>
    <definedName name="NonCurrProvisions" localSheetId="4">#REF!</definedName>
    <definedName name="NonCurrProvisions" localSheetId="0">#REF!</definedName>
    <definedName name="NonCurrProvisions" localSheetId="3">#REF!</definedName>
    <definedName name="NonCurrProvisions">#REF!</definedName>
    <definedName name="NonCurrTradeCredit" localSheetId="4">#REF!</definedName>
    <definedName name="NonCurrTradeCredit" localSheetId="0">#REF!</definedName>
    <definedName name="NonCurrTradeCredit" localSheetId="3">#REF!</definedName>
    <definedName name="NonCurrTradeCredit">#REF!</definedName>
    <definedName name="NONREG">#REF!</definedName>
    <definedName name="NOPAT">#REF!</definedName>
    <definedName name="NOPAT_DCF">[69]DCF_VDF!$C$12:$AZ$12</definedName>
    <definedName name="NOPAT_fore">#REF!</definedName>
    <definedName name="NOPAT_growth_avg">[69]NOPAT_VDF!#REF!</definedName>
    <definedName name="NOPAT_margin">[69]NOPAT_VDF!$C$112:$AU$112</definedName>
    <definedName name="NOPAT_margin_fore">#REF!</definedName>
    <definedName name="NOPAT_Share">[69]NOPAT_VDF!#REF!</definedName>
    <definedName name="nopatadj">#REF!</definedName>
    <definedName name="NOPBT">[69]NOPAT_VDF!$C$32:$AU$32</definedName>
    <definedName name="NOPBT_fore">#REF!</definedName>
    <definedName name="noplat">[67]Template!$D$247:$T$247</definedName>
    <definedName name="NOPLAT6">[10]Schedule_6_Template!$207:$207</definedName>
    <definedName name="Norm_forecast_11_15">#REF!</definedName>
    <definedName name="Norm_forecast_16_25">#REF!</definedName>
    <definedName name="Norm_forecast_4_5">#REF!</definedName>
    <definedName name="Norm_forecast_6_10">#REF!</definedName>
    <definedName name="Normalised_profit" localSheetId="5">#REF!</definedName>
    <definedName name="Normalised_profit" localSheetId="0">#REF!</definedName>
    <definedName name="Normalised_profit" localSheetId="3">#REF!</definedName>
    <definedName name="Normalised_profit">#REF!</definedName>
    <definedName name="NORTH" localSheetId="0">#REF!</definedName>
    <definedName name="NORTH">#REF!</definedName>
    <definedName name="NotionalIntAdj" localSheetId="4">#REF!</definedName>
    <definedName name="NotionalIntAdj" localSheetId="2">[78]Download_Qrtly!$48:$48</definedName>
    <definedName name="NotionalIntAdj" localSheetId="5">#REF!</definedName>
    <definedName name="NotionalIntAdj" localSheetId="0">[78]Download_Qrtly!$48:$48</definedName>
    <definedName name="NotionalIntAdj" localSheetId="3">[78]Download_Qrtly!$48:$48</definedName>
    <definedName name="NotionalIntAdj">#REF!</definedName>
    <definedName name="NOVDATA?" localSheetId="0">#REF!</definedName>
    <definedName name="NOVDATA?" localSheetId="3">#REF!</definedName>
    <definedName name="NOVDATA?">#REF!</definedName>
    <definedName name="novrate" localSheetId="0">#REF!</definedName>
    <definedName name="novrate">#REF!</definedName>
    <definedName name="NPATFX" localSheetId="4">#REF!</definedName>
    <definedName name="NPATFX" localSheetId="0">#REF!</definedName>
    <definedName name="NPATFX" localSheetId="3">#REF!</definedName>
    <definedName name="NPATFX">#REF!</definedName>
    <definedName name="NPATxSGARA" localSheetId="4">#REF!</definedName>
    <definedName name="NPATxSGARA" localSheetId="0">#REF!</definedName>
    <definedName name="NPATxSGARA" localSheetId="3">#REF!</definedName>
    <definedName name="NPATxSGARA">#REF!</definedName>
    <definedName name="NPSH">#REF!</definedName>
    <definedName name="NPT_1">[69]NOPAT_VDF!$P$1:$P$65536</definedName>
    <definedName name="NPT_2">[69]NOPAT_VDF!$O$1:$O$65536</definedName>
    <definedName name="NPT_P">[69]NOPAT_VDF!$Q$1:$Q$65536</definedName>
    <definedName name="NPV" localSheetId="4">#REF!</definedName>
    <definedName name="NPV" localSheetId="0">#REF!</definedName>
    <definedName name="NPV" localSheetId="3">#REF!</definedName>
    <definedName name="NPV">#REF!</definedName>
    <definedName name="NPVDisc" localSheetId="4">#REF!</definedName>
    <definedName name="NPVDisc" localSheetId="0">#REF!</definedName>
    <definedName name="NPVDisc" localSheetId="3">#REF!</definedName>
    <definedName name="NPVDisc">#REF!</definedName>
    <definedName name="NRItem" localSheetId="0">[64]Input!$K$133:$AA$133</definedName>
    <definedName name="NRItem" localSheetId="3">[64]Input!$K$133:$AA$133</definedName>
    <definedName name="NRItem">[65]Input!$K$132:$AE$132</definedName>
    <definedName name="nrv_old">'[104] 02 03 Bgt Cost old '!$AH$17:$AH$86</definedName>
    <definedName name="NS" localSheetId="0">[64]Input!$K$308:$AA$308</definedName>
    <definedName name="NS" localSheetId="3">[64]Input!$K$308:$AA$308</definedName>
    <definedName name="NS">[65]Input!$K$307:$AE$307</definedName>
    <definedName name="NTAAdju" localSheetId="4">#REF!</definedName>
    <definedName name="NTAAdju" localSheetId="0">#REF!</definedName>
    <definedName name="NTAAdju" localSheetId="3">#REF!</definedName>
    <definedName name="NTAAdju">#REF!</definedName>
    <definedName name="NtnlPr" localSheetId="0" hidden="1">[70]Capital!$K$77:$AA$77</definedName>
    <definedName name="NtnlPr" localSheetId="3" hidden="1">[70]Capital!$K$77:$AA$77</definedName>
    <definedName name="NtnlPr" hidden="1">[65]Capital!$K$77:$AE$77</definedName>
    <definedName name="ntpc" localSheetId="0">#REF!</definedName>
    <definedName name="ntpc" localSheetId="3">#REF!</definedName>
    <definedName name="ntpc">#REF!</definedName>
    <definedName name="NUWP" localSheetId="0">#REF!</definedName>
    <definedName name="NUWP" localSheetId="3">#REF!</definedName>
    <definedName name="NUWP">#REF!</definedName>
    <definedName name="NW" localSheetId="0">[70]Formats!$K$61:$AA$61</definedName>
    <definedName name="NW" localSheetId="3">[70]Formats!$K$61:$AA$61</definedName>
    <definedName name="NW">[65]Formats!$K$63:$AE$63</definedName>
    <definedName name="nwc">[68]UploaderV4!$F$166:$AE$166</definedName>
    <definedName name="nwexgwreval">[68]UploaderV4!$F$285:$AE$285</definedName>
    <definedName name="nxnxn" localSheetId="5">#REF!</definedName>
    <definedName name="nxnxn" localSheetId="0">#REF!</definedName>
    <definedName name="nxnxn" localSheetId="3">#REF!</definedName>
    <definedName name="nxnxn">#REF!</definedName>
    <definedName name="o" localSheetId="0" hidden="1">#REF!</definedName>
    <definedName name="o" hidden="1">#REF!</definedName>
    <definedName name="OCTDATA?" localSheetId="0">#REF!</definedName>
    <definedName name="OCTDATA?">#REF!</definedName>
    <definedName name="OENEU">#REF!</definedName>
    <definedName name="OEUEBN">#REF!</definedName>
    <definedName name="Off_B_S_Income">[69]NOPAT_VDF!$C$7:$AZ$7</definedName>
    <definedName name="Off_B_S_Income_DCF">[69]DCF_VDF!$C$8:$BZ$8</definedName>
    <definedName name="Off_B_S_Income_fore">#REF!</definedName>
    <definedName name="Off_B_S_Income_growth_fore">#REF!</definedName>
    <definedName name="Off_High_Cov">#REF!</definedName>
    <definedName name="offbsrw">[68]UploaderV4!$F$186:$AE$186</definedName>
    <definedName name="oi">"$#REF!.$A$5:$W$76"</definedName>
    <definedName name="oi_1">"$#REF!.$A$5:$W$76"</definedName>
    <definedName name="oi_14">"$#REF!.$A$5:$W$76"</definedName>
    <definedName name="oi_2">"$#REF!.$A$5:$U$76"</definedName>
    <definedName name="oi_8">#REF!</definedName>
    <definedName name="OIEB">#REF!</definedName>
    <definedName name="OIEBVKL">#REF!</definedName>
    <definedName name="OIIUYTFCVBN">#REF!</definedName>
    <definedName name="oingb">#REF!</definedName>
    <definedName name="oitr">#REF!</definedName>
    <definedName name="oiurbv">#REF!</definedName>
    <definedName name="ojah">#REF!</definedName>
    <definedName name="ok" localSheetId="5" hidden="1">{#N/A,#N/A,FALSE,"Aging Summary";#N/A,#N/A,FALSE,"Ratio Analysis";#N/A,#N/A,FALSE,"Test 120 Day Accts";#N/A,#N/A,FALSE,"Tickmarks"}</definedName>
    <definedName name="ok" localSheetId="0" hidden="1">{#N/A,#N/A,FALSE,"Aging Summary";#N/A,#N/A,FALSE,"Ratio Analysis";#N/A,#N/A,FALSE,"Test 120 Day Accts";#N/A,#N/A,FALSE,"Tickmarks"}</definedName>
    <definedName name="ok" localSheetId="3" hidden="1">{#N/A,#N/A,FALSE,"Aging Summary";#N/A,#N/A,FALSE,"Ratio Analysis";#N/A,#N/A,FALSE,"Test 120 Day Accts";#N/A,#N/A,FALSE,"Tickmarks"}</definedName>
    <definedName name="ok" hidden="1">{#N/A,#N/A,FALSE,"Aging Summary";#N/A,#N/A,FALSE,"Ratio Analysis";#N/A,#N/A,FALSE,"Test 120 Day Accts";#N/A,#N/A,FALSE,"Tickmarks"}</definedName>
    <definedName name="okd">#REF!</definedName>
    <definedName name="OKNHG">#REF!</definedName>
    <definedName name="OL_1">'[69]PV of Op Leases_VDF'!$AD$1:$AD$65536</definedName>
    <definedName name="OL_P">'[69]PV of Op Leases_VDF'!$AF$1:$AF$65536</definedName>
    <definedName name="old">'[104] 02 03 Bgt Cost old '!$AB$1:$AB$65536</definedName>
    <definedName name="OLKJ">#REF!</definedName>
    <definedName name="ondshasd">#REF!</definedName>
    <definedName name="OnePager">#REF!</definedName>
    <definedName name="ongc">#REF!</definedName>
    <definedName name="OPCAP">#REF!</definedName>
    <definedName name="opencash">[68]UploaderV4!$F$219:$AE$219</definedName>
    <definedName name="opencashtranslation">[68]UploaderV4!$F$220:$AE$220</definedName>
    <definedName name="OpEqSh" localSheetId="0">[70]Capital!$K$15:$AA$15</definedName>
    <definedName name="OpEqSh" localSheetId="3">[70]Capital!$K$15:$AA$15</definedName>
    <definedName name="OpEqSh">[65]Capital!$K$15:$AE$15</definedName>
    <definedName name="Operating_costs" localSheetId="0">#REF!</definedName>
    <definedName name="Operating_costs" localSheetId="3">#REF!</definedName>
    <definedName name="Operating_costs">#REF!</definedName>
    <definedName name="operating_expenses">[67]Template!$D$13:$T$13</definedName>
    <definedName name="operating_expenses_qtr">[67]Qtrly_Template!$E$9:$AN$9</definedName>
    <definedName name="Operating_expenses6">[10]Schedule_6_Template!$18:$18</definedName>
    <definedName name="Operating_income_fore">#REF!</definedName>
    <definedName name="Operating_Lease_Expense">[69]NOPAT_VDF!$C$23:$AZ$23</definedName>
    <definedName name="Operating_Lease_Expense_fore">#REF!</definedName>
    <definedName name="Operating_profit" localSheetId="5">#REF!</definedName>
    <definedName name="Operating_profit" localSheetId="0">#REF!</definedName>
    <definedName name="Operating_profit" localSheetId="3">#REF!</definedName>
    <definedName name="Operating_profit">#REF!</definedName>
    <definedName name="Operating_Profit_before_working_Capital_changes">[10]Schedule_6_Template!$152:$152</definedName>
    <definedName name="operating_profit_qtr">[67]Qtrly_Template!$E$16:$AN$16</definedName>
    <definedName name="Operating_profit6">[10]Schedule_6_Template!$32:$32</definedName>
    <definedName name="Operating_Sys">'[98]DDETABLE '!$AD$9</definedName>
    <definedName name="OperatingHrs" localSheetId="5">#REF!</definedName>
    <definedName name="OperatingHrs" localSheetId="0">#REF!</definedName>
    <definedName name="OperatingHrs" localSheetId="3">#REF!</definedName>
    <definedName name="OperatingHrs">#REF!</definedName>
    <definedName name="OperatingProfit" localSheetId="0">#REF!</definedName>
    <definedName name="OperatingProfit">#REF!</definedName>
    <definedName name="OperatingProfitMargin">'[71]Financials '!$J$44:$R$44</definedName>
    <definedName name="OperatingStatistics">'[71]Operating Statistics'!$A$1:$T$144</definedName>
    <definedName name="Operations">[181]Data!$A$277:$A$306</definedName>
    <definedName name="Operations_1" localSheetId="0">#REF!</definedName>
    <definedName name="Operations_1" localSheetId="3">#REF!</definedName>
    <definedName name="Operations_1">#REF!</definedName>
    <definedName name="Operations_1_6">NA()</definedName>
    <definedName name="Operations_13">#N/A</definedName>
    <definedName name="Operations_14">#N/A</definedName>
    <definedName name="Operations_2">#N/A</definedName>
    <definedName name="Operations_3">#N/A</definedName>
    <definedName name="Operations_3_1">NA()</definedName>
    <definedName name="Operations_4">#N/A</definedName>
    <definedName name="Operations_4_1">NA()</definedName>
    <definedName name="Operations_5" localSheetId="5">#REF!</definedName>
    <definedName name="Operations_5" localSheetId="0">#REF!</definedName>
    <definedName name="Operations_5" localSheetId="3">#REF!</definedName>
    <definedName name="Operations_5">#REF!</definedName>
    <definedName name="Operations_5_6">NA()</definedName>
    <definedName name="Operations_6" localSheetId="5">#REF!</definedName>
    <definedName name="Operations_6" localSheetId="0">#REF!</definedName>
    <definedName name="Operations_6" localSheetId="3">#REF!</definedName>
    <definedName name="Operations_6">#REF!</definedName>
    <definedName name="Operations_7" localSheetId="0">#REF!</definedName>
    <definedName name="Operations_7" localSheetId="3">#REF!</definedName>
    <definedName name="Operations_7">#REF!</definedName>
    <definedName name="Operations_9" localSheetId="0">#REF!</definedName>
    <definedName name="Operations_9" localSheetId="3">#REF!</definedName>
    <definedName name="Operations_9">#REF!</definedName>
    <definedName name="Operations_9_6">NA()</definedName>
    <definedName name="opgstock">#N/A</definedName>
    <definedName name="OpIncDmy" localSheetId="0" hidden="1">[70]Input!$A$115:$IV$115</definedName>
    <definedName name="OpIncDmy" localSheetId="3" hidden="1">[70]Input!$A$115:$IV$115</definedName>
    <definedName name="OpIncDmy" hidden="1">[65]Input!$A$114:$IV$114</definedName>
    <definedName name="OpIncSer" localSheetId="0" hidden="1">[70]Profile!$BP$5:$BP$12</definedName>
    <definedName name="OpIncSer" localSheetId="3" hidden="1">[70]Profile!$BP$5:$BP$12</definedName>
    <definedName name="OpIncSer" hidden="1">[65]Profile!$BT$5:$BT$12</definedName>
    <definedName name="OpLease" localSheetId="4">#REF!</definedName>
    <definedName name="OpLease" localSheetId="0">#REF!</definedName>
    <definedName name="OpLease" localSheetId="3">#REF!</definedName>
    <definedName name="OpLease">#REF!</definedName>
    <definedName name="OpLeaseRent" localSheetId="4">#REF!</definedName>
    <definedName name="OpLeaseRent" localSheetId="0">#REF!</definedName>
    <definedName name="OpLeaseRent" localSheetId="3">#REF!</definedName>
    <definedName name="OpLeaseRent">#REF!</definedName>
    <definedName name="OppTrkSummCost" localSheetId="5">[171]OpTrack!$A$31:$AB$44</definedName>
    <definedName name="OppTrkSummCost">[171]OpTrack!$A$31:$AB$44</definedName>
    <definedName name="OppTrkSummPctList" localSheetId="5">[171]OpTrack!$A$47:$B$53</definedName>
    <definedName name="OppTrkSummPctList">[171]OpTrack!$A$47:$B$53</definedName>
    <definedName name="OppTrkSummSales" localSheetId="5">[171]OpTrack!$A$11:$AB$24</definedName>
    <definedName name="OppTrkSummSales">[171]OpTrack!$A$11:$AB$24</definedName>
    <definedName name="Options" localSheetId="4">#REF!</definedName>
    <definedName name="Options" localSheetId="0">#REF!</definedName>
    <definedName name="Options" localSheetId="3">#REF!</definedName>
    <definedName name="Options">#REF!</definedName>
    <definedName name="OrdEqu" localSheetId="4">#REF!</definedName>
    <definedName name="OrdEqu" localSheetId="0">#REF!</definedName>
    <definedName name="OrdEqu" localSheetId="3">#REF!</definedName>
    <definedName name="OrdEqu">#REF!</definedName>
    <definedName name="OrderTable" hidden="1">#REF!</definedName>
    <definedName name="Ordinary" localSheetId="4">#REF!</definedName>
    <definedName name="Ordinary" localSheetId="0">#REF!</definedName>
    <definedName name="Ordinary" localSheetId="3">#REF!</definedName>
    <definedName name="Ordinary">#REF!</definedName>
    <definedName name="orientalbank">#REF!</definedName>
    <definedName name="ORND">#REF!</definedName>
    <definedName name="ORTYD">#REF!</definedName>
    <definedName name="os"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os"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os"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os" hidden="1">{#N/A,#N/A,TRUE,"CONTENTS";#N/A,#N/A,TRUE,"M2";#N/A,#N/A,TRUE,"M2a";#N/A,#N/A,TRUE,"M2b";#N/A,#N/A,TRUE,"M3";#N/A,#N/A,TRUE,"M3a";#N/A,#N/A,TRUE,"M4-H";#N/A,#N/A,TRUE,"M4-P";#N/A,#N/A,TRUE,"M4a";#N/A,#N/A,TRUE,"M4b";#N/A,#N/A,TRUE,"M4c";#N/A,#N/A,TRUE,"M5";#N/A,#N/A,TRUE,"M6";#N/A,#N/A,TRUE,"M7";#N/A,#N/A,TRUE,"M8";#N/A,#N/A,TRUE,"M9";#N/A,#N/A,TRUE,"M10";#N/A,#N/A,TRUE,"M11";#N/A,#N/A,TRUE,"M13";#N/A,#N/A,TRUE,"M14";#N/A,#N/A,TRUE,"M15";#N/A,#N/A,TRUE,"K1"}</definedName>
    <definedName name="othca">[68]UploaderV4!$F$158:$AE$158</definedName>
    <definedName name="othcff">[68]UploaderV4!$F$215:$AE$215</definedName>
    <definedName name="othcfi">[68]UploaderV4!$F$209:$AE$209</definedName>
    <definedName name="OthCFItem" localSheetId="0">[64]Input!$K$567:$AA$567</definedName>
    <definedName name="OthCFItem" localSheetId="3">[64]Input!$K$567:$AA$567</definedName>
    <definedName name="OthCFItem">[65]Input!$K$566:$AE$566</definedName>
    <definedName name="othcfo">[68]UploaderV4!$F$201:$AE$201</definedName>
    <definedName name="othcl">[68]UploaderV4!$F$162:$AE$162</definedName>
    <definedName name="Other" localSheetId="4">#REF!</definedName>
    <definedName name="Other" localSheetId="0">#REF!</definedName>
    <definedName name="Other" localSheetId="3">#REF!</definedName>
    <definedName name="Other">#REF!</definedName>
    <definedName name="Other_asset_turns">'[69]Invested capital_VDF'!$A$101:$Z$101</definedName>
    <definedName name="Other_asset_turns_fore">#REF!</definedName>
    <definedName name="other_current_assets">[67]Template!$D$103:$T$103</definedName>
    <definedName name="Other_current_assets_growth_fore">#REF!</definedName>
    <definedName name="other_current_liabilities">[67]Template!$D$133:$T$133</definedName>
    <definedName name="Other_current_liabilities_growth_fore">#REF!</definedName>
    <definedName name="other_deferred_assets">[67]Template!$D$124:$T$124</definedName>
    <definedName name="other_deferred_liabilities">[67]Template!$D$141:$T$141</definedName>
    <definedName name="Other_dividends">'[69]Invested capital_VDF'!#REF!</definedName>
    <definedName name="Other_Expenses">[69]NOPAT_VDF!$C$59:$AZ$59</definedName>
    <definedName name="Other_Expenses_fore">#REF!</definedName>
    <definedName name="Other_expenses_gains">[69]NOPAT_VDF!$C$14:$AZ$14</definedName>
    <definedName name="Other_expenses_gains_fore">#REF!</definedName>
    <definedName name="Other_expenses_growth_fore">#REF!</definedName>
    <definedName name="other_financing_activities">#REF!</definedName>
    <definedName name="Other_fixed_asset_turns_fore">#REF!</definedName>
    <definedName name="Other_fixed_assets_growth_fore">#REF!</definedName>
    <definedName name="Other_growth_fore">#REF!</definedName>
    <definedName name="Other_inc_exp_fore">#REF!</definedName>
    <definedName name="other_income">[67]Template!$D$33:$T$33</definedName>
    <definedName name="Other_income___investments" localSheetId="5">#REF!</definedName>
    <definedName name="Other_income___investments" localSheetId="0">#REF!</definedName>
    <definedName name="Other_income___investments" localSheetId="3">#REF!</definedName>
    <definedName name="Other_income___investments">#REF!</definedName>
    <definedName name="Other_income___operating" localSheetId="0">#REF!</definedName>
    <definedName name="Other_income___operating">#REF!</definedName>
    <definedName name="Other_income_as___of_PBT" localSheetId="0">#REF!</definedName>
    <definedName name="Other_income_as___of_PBT">#REF!</definedName>
    <definedName name="Other_income_growth_fore">#REF!</definedName>
    <definedName name="other_income_pbt">#REF!</definedName>
    <definedName name="other_income_qtr">[67]Qtrly_Template!$E$22:$AN$22</definedName>
    <definedName name="Other_income6">[10]Schedule_6_Template!$38:$38</definedName>
    <definedName name="Other_liabilities_growth_fore">#REF!</definedName>
    <definedName name="other_non_current_assets">[67]Template!$D$122:$T$122</definedName>
    <definedName name="other_non_current_liabilities">[67]Template!$D$139:$T$139</definedName>
    <definedName name="other_operating_activities">#REF!</definedName>
    <definedName name="other_operating_expenses">[67]Template!$D$26:$T$26</definedName>
    <definedName name="other_operating_expenses_qtr">[67]Qtrly_Template!$E$15:$AN$15</definedName>
    <definedName name="other_operating_income">[67]Template!$D$28:$T$28</definedName>
    <definedName name="other_operating_income_qtr">[67]Qtrly_Template!$E$17:$AN$17</definedName>
    <definedName name="Other_operating_income6">[10]Schedule_6_Template!$33:$33</definedName>
    <definedName name="other_provisions">[67]Template!$D$24:$T$24</definedName>
    <definedName name="other_provisions_bs">[67]Template!$D$134:$T$134</definedName>
    <definedName name="other_reserves">[67]Template!$D$151:$T$151</definedName>
    <definedName name="Other_Segment_Revenues">[69]NOPAT_VDF!#REF!</definedName>
    <definedName name="other_tangible_fixed_assets">[67]Template!$D$118:$T$118</definedName>
    <definedName name="OtherAmortisation" localSheetId="4">#REF!</definedName>
    <definedName name="OtherAmortisation" localSheetId="0">#REF!</definedName>
    <definedName name="OtherAmortisation" localSheetId="3">#REF!</definedName>
    <definedName name="OtherAmortisation">#REF!</definedName>
    <definedName name="OtherCurrLiab" localSheetId="4">#REF!</definedName>
    <definedName name="OtherCurrLiab" localSheetId="0">#REF!</definedName>
    <definedName name="OtherCurrLiab" localSheetId="3">#REF!</definedName>
    <definedName name="OtherCurrLiab">#REF!</definedName>
    <definedName name="OtherIncome">'[71]Financials '!$J$17:$R$17</definedName>
    <definedName name="OtherInv" localSheetId="4">#REF!</definedName>
    <definedName name="OtherInv" localSheetId="0">#REF!</definedName>
    <definedName name="OtherInv" localSheetId="3">#REF!</definedName>
    <definedName name="OtherInv">#REF!</definedName>
    <definedName name="OtherLTAssets">'[71]Financials '!$J$97:$R$97</definedName>
    <definedName name="OtherLTLiabilities">'[71]Financials '!$J$122:$R$122</definedName>
    <definedName name="OtherNonCurrLiab" localSheetId="4">#REF!</definedName>
    <definedName name="OtherNonCurrLiab" localSheetId="0">#REF!</definedName>
    <definedName name="OtherNonCurrLiab" localSheetId="3">#REF!</definedName>
    <definedName name="OtherNonCurrLiab">#REF!</definedName>
    <definedName name="OtherNonTradeProf" localSheetId="4">#REF!</definedName>
    <definedName name="OtherNonTradeProf" localSheetId="0">#REF!</definedName>
    <definedName name="OtherNonTradeProf" localSheetId="3">#REF!</definedName>
    <definedName name="OtherNonTradeProf">#REF!</definedName>
    <definedName name="OtherOperatingExpenses" localSheetId="4">#REF!</definedName>
    <definedName name="OtherOperatingExpenses" localSheetId="0">#REF!</definedName>
    <definedName name="OtherOperatingExpenses" localSheetId="3">#REF!</definedName>
    <definedName name="OtherOperatingExpenses">#REF!</definedName>
    <definedName name="OtherPretaxIncExp" localSheetId="4">#REF!</definedName>
    <definedName name="OtherPretaxIncExp" localSheetId="0">#REF!</definedName>
    <definedName name="OtherPretaxIncExp" localSheetId="3">#REF!</definedName>
    <definedName name="OtherPretaxIncExp">#REF!</definedName>
    <definedName name="OtherRev" localSheetId="4">#REF!</definedName>
    <definedName name="OtherRev" localSheetId="0">#REF!</definedName>
    <definedName name="OtherRev" localSheetId="3">#REF!</definedName>
    <definedName name="OtherRev">#REF!</definedName>
    <definedName name="OTHERS">#REF!</definedName>
    <definedName name="others_non_current_assets">[67]Template!$D$125:$T$125</definedName>
    <definedName name="others_non_current_liabilities">[67]Template!$D$142:$T$142</definedName>
    <definedName name="othexp">[68]UploaderV4!$F$33:$AE$33</definedName>
    <definedName name="othinc">[68]UploaderV4!$F$49:$AE$49</definedName>
    <definedName name="othinvest">[68]UploaderV4!$F$207:$AE$207</definedName>
    <definedName name="othltwcl">[68]UploaderV4!$F$163:$AE$163</definedName>
    <definedName name="othnonca">[68]UploaderV4!$F$159:$AE$159</definedName>
    <definedName name="othoffbs">[68]UploaderV4!$F$189:$AE$189</definedName>
    <definedName name="OthOpInc" localSheetId="0">[64]Input!$K$116:$AA$116</definedName>
    <definedName name="OthOpInc" localSheetId="3">[64]Input!$K$116:$AA$116</definedName>
    <definedName name="OthOpInc">[65]Input!$K$115:$AE$115</definedName>
    <definedName name="othoprincome">[68]UploaderV4!$F$15:$AE$15</definedName>
    <definedName name="ouerr" localSheetId="5">#REF!</definedName>
    <definedName name="ouerr" localSheetId="0">#REF!</definedName>
    <definedName name="ouerr" localSheetId="3">#REF!</definedName>
    <definedName name="ouerr">#REF!</definedName>
    <definedName name="OVERVIEW" localSheetId="0">#REF!</definedName>
    <definedName name="OVERVIEW">#REF!</definedName>
    <definedName name="OWN">'[4]teo model'!#REF!</definedName>
    <definedName name="Ownership" hidden="1">OFFSET([116]!Data.Top.Left,1,0)</definedName>
    <definedName name="ownership1" hidden="1">OFFSET([116]!Data.Top.Left,1,0)</definedName>
    <definedName name="OXFENDAZOLE" localSheetId="5">#REF!</definedName>
    <definedName name="OXFENDAZOLE" localSheetId="0">#REF!</definedName>
    <definedName name="OXFENDAZOLE" localSheetId="3">#REF!</definedName>
    <definedName name="OXFENDAZOLE">#REF!</definedName>
    <definedName name="OXFENDAZOLE_10" localSheetId="0">#REF!</definedName>
    <definedName name="OXFENDAZOLE_10" localSheetId="3">#REF!</definedName>
    <definedName name="OXFENDAZOLE_10">#REF!</definedName>
    <definedName name="OXFENDAZOLE_25" localSheetId="0">#REF!</definedName>
    <definedName name="OXFENDAZOLE_25">#REF!</definedName>
    <definedName name="OXFENDAZOLE_3">#REF!</definedName>
    <definedName name="OXFENDAZOLE_7">#REF!</definedName>
    <definedName name="OXFENDAZOLE_9">#REF!</definedName>
    <definedName name="p" hidden="1">#REF!</definedName>
    <definedName name="P_L" localSheetId="5">#REF!</definedName>
    <definedName name="P_L">#REF!</definedName>
    <definedName name="p.2" localSheetId="5" hidden="1">{#N/A,#N/A,TRUE,"CONTENTS";#N/A,#N/A,TRUE,"M2";#N/A,#N/A,TRUE,"M2a";#N/A,#N/A,TRUE,"M2b";#N/A,#N/A,TRUE,"M3";#N/A,#N/A,TRUE,"M3a";#N/A,#N/A,TRUE,"M4-P";#N/A,#N/A,TRUE,"M5";#N/A,#N/A,TRUE,"M6";#N/A,#N/A,TRUE,"M7";#N/A,#N/A,TRUE,"M8";#N/A,#N/A,TRUE,"M9";#N/A,#N/A,TRUE,"M10";#N/A,#N/A,TRUE,"M11";#N/A,#N/A,TRUE,"M13";#N/A,#N/A,TRUE,"M14";#N/A,#N/A,TRUE,"M15";#N/A,#N/A,TRUE,"K1"}</definedName>
    <definedName name="p.2" localSheetId="0" hidden="1">{#N/A,#N/A,TRUE,"CONTENTS";#N/A,#N/A,TRUE,"M2";#N/A,#N/A,TRUE,"M2a";#N/A,#N/A,TRUE,"M2b";#N/A,#N/A,TRUE,"M3";#N/A,#N/A,TRUE,"M3a";#N/A,#N/A,TRUE,"M4-P";#N/A,#N/A,TRUE,"M5";#N/A,#N/A,TRUE,"M6";#N/A,#N/A,TRUE,"M7";#N/A,#N/A,TRUE,"M8";#N/A,#N/A,TRUE,"M9";#N/A,#N/A,TRUE,"M10";#N/A,#N/A,TRUE,"M11";#N/A,#N/A,TRUE,"M13";#N/A,#N/A,TRUE,"M14";#N/A,#N/A,TRUE,"M15";#N/A,#N/A,TRUE,"K1"}</definedName>
    <definedName name="p.2" localSheetId="3" hidden="1">{#N/A,#N/A,TRUE,"CONTENTS";#N/A,#N/A,TRUE,"M2";#N/A,#N/A,TRUE,"M2a";#N/A,#N/A,TRUE,"M2b";#N/A,#N/A,TRUE,"M3";#N/A,#N/A,TRUE,"M3a";#N/A,#N/A,TRUE,"M4-P";#N/A,#N/A,TRUE,"M5";#N/A,#N/A,TRUE,"M6";#N/A,#N/A,TRUE,"M7";#N/A,#N/A,TRUE,"M8";#N/A,#N/A,TRUE,"M9";#N/A,#N/A,TRUE,"M10";#N/A,#N/A,TRUE,"M11";#N/A,#N/A,TRUE,"M13";#N/A,#N/A,TRUE,"M14";#N/A,#N/A,TRUE,"M15";#N/A,#N/A,TRUE,"K1"}</definedName>
    <definedName name="p.2" hidden="1">{#N/A,#N/A,TRUE,"CONTENTS";#N/A,#N/A,TRUE,"M2";#N/A,#N/A,TRUE,"M2a";#N/A,#N/A,TRUE,"M2b";#N/A,#N/A,TRUE,"M3";#N/A,#N/A,TRUE,"M3a";#N/A,#N/A,TRUE,"M4-P";#N/A,#N/A,TRUE,"M5";#N/A,#N/A,TRUE,"M6";#N/A,#N/A,TRUE,"M7";#N/A,#N/A,TRUE,"M8";#N/A,#N/A,TRUE,"M9";#N/A,#N/A,TRUE,"M10";#N/A,#N/A,TRUE,"M11";#N/A,#N/A,TRUE,"M13";#N/A,#N/A,TRUE,"M14";#N/A,#N/A,TRUE,"M15";#N/A,#N/A,TRUE,"K1"}</definedName>
    <definedName name="P19940630" localSheetId="5">[130]Download_Qtr_RBXY!#REF!</definedName>
    <definedName name="P19940630">[130]Download_Qtr_RBXY!#REF!</definedName>
    <definedName name="P19940930" localSheetId="5">[130]Download_Qtr_RBXY!#REF!</definedName>
    <definedName name="P19940930">[130]Download_Qtr_RBXY!#REF!</definedName>
    <definedName name="P19941231" localSheetId="5">[130]Download_Qtr_RBXY!#REF!</definedName>
    <definedName name="P19941231">[130]Download_Qtr_RBXY!#REF!</definedName>
    <definedName name="PACK" localSheetId="0">#REF!</definedName>
    <definedName name="PACK" localSheetId="3">#REF!</definedName>
    <definedName name="PACK">#REF!</definedName>
    <definedName name="PAGE_1">'[1]#REF'!$A$1:$W$59</definedName>
    <definedName name="PAGE_2">'[1]#REF'!$A$1:$U$86</definedName>
    <definedName name="PAGE_3">'[1]#REF'!$A$1:$AA$46</definedName>
    <definedName name="PAGE_4">'[1]#REF'!$A$1:$P$79</definedName>
    <definedName name="Page_6">'[1]#REF'!$B$5:$N$43</definedName>
    <definedName name="PAGE1" localSheetId="4">[182]GROMM!#REF!</definedName>
    <definedName name="PAGE1" localSheetId="2">[182]GROMM!#REF!</definedName>
    <definedName name="PAGE1" localSheetId="0">[182]GROMM!#REF!</definedName>
    <definedName name="PAGE1" localSheetId="3">[139]GROMM!#REF!</definedName>
    <definedName name="PAGE1">[182]GROMM!#REF!</definedName>
    <definedName name="PAGE2" localSheetId="4">#REF!</definedName>
    <definedName name="PAGE2" localSheetId="2">#REF!</definedName>
    <definedName name="PAGE2" localSheetId="0">#REF!</definedName>
    <definedName name="PAGE2" localSheetId="3">#REF!</definedName>
    <definedName name="PAGE2">#REF!</definedName>
    <definedName name="Page3">[79]Scenarios!$AP$162:$BI$249</definedName>
    <definedName name="Page4">[79]Scenarios!$BK$250:$CD$334</definedName>
    <definedName name="pai" localSheetId="5">#REF!</definedName>
    <definedName name="pai" localSheetId="0">#REF!</definedName>
    <definedName name="pai" localSheetId="3">#REF!</definedName>
    <definedName name="pai">#REF!</definedName>
    <definedName name="paid_up_capital">[67]Template!$D$146:$T$146</definedName>
    <definedName name="pandl" localSheetId="5">#REF!</definedName>
    <definedName name="pandl" localSheetId="0">#REF!</definedName>
    <definedName name="pandl" localSheetId="3">#REF!</definedName>
    <definedName name="pandl">#REF!</definedName>
    <definedName name="Param_1" localSheetId="0">#REF!</definedName>
    <definedName name="Param_1">#REF!</definedName>
    <definedName name="Param_2" localSheetId="0">#REF!</definedName>
    <definedName name="Param_2">#REF!</definedName>
    <definedName name="parse" hidden="1">#REF!</definedName>
    <definedName name="PartPaidShare" localSheetId="4">#REF!</definedName>
    <definedName name="PartPaidShare" localSheetId="0">#REF!</definedName>
    <definedName name="PartPaidShare" localSheetId="3">#REF!</definedName>
    <definedName name="PartPaidShare">#REF!</definedName>
    <definedName name="ParValue">[71]Introduction!$E$22</definedName>
    <definedName name="PAT" localSheetId="0">[70]Formats!$K$32:$AA$32</definedName>
    <definedName name="PAT" localSheetId="3">[70]Formats!$K$32:$AA$32</definedName>
    <definedName name="PAT">[65]Formats!$K$34:$AE$34</definedName>
    <definedName name="PAT_as_reported" localSheetId="5">#REF!</definedName>
    <definedName name="PAT_as_reported" localSheetId="0">#REF!</definedName>
    <definedName name="PAT_as_reported" localSheetId="3">#REF!</definedName>
    <definedName name="PAT_as_reported">#REF!</definedName>
    <definedName name="Patent">#REF!</definedName>
    <definedName name="PATRNETTOperUEOUTPUT" localSheetId="0">#REF!</definedName>
    <definedName name="PATRNETTOperUEOUTPUT">#REF!</definedName>
    <definedName name="PATRNETTOperUEOUTPUT_25" localSheetId="0">#REF!</definedName>
    <definedName name="PATRNETTOperUEOUTPUT_25">#REF!</definedName>
    <definedName name="PATRNETTOperUEOUTPUT_7">#REF!</definedName>
    <definedName name="payable">[68]UploaderV4!$F$161:$AE$161</definedName>
    <definedName name="Payout_ratio_on_underlying">[111]Figures!#REF!</definedName>
    <definedName name="PBC_Memberwise_Global_Sales">'[1]#REF'!$A$1</definedName>
    <definedName name="PBDIT">#REF!</definedName>
    <definedName name="PBIT">#REF!</definedName>
    <definedName name="PBT" localSheetId="0">[70]Formats!$K$30:$AA$30</definedName>
    <definedName name="PBT" localSheetId="3">[70]Formats!$K$30:$AA$30</definedName>
    <definedName name="PBT">[65]Formats!$K$32:$AE$32</definedName>
    <definedName name="pbtaxo">[68]UploaderV4!$F$52:$AE$52</definedName>
    <definedName name="pbtbxo">[68]UploaderV4!$F$50:$AE$50</definedName>
    <definedName name="pbv">#REF!</definedName>
    <definedName name="pco" localSheetId="5">#REF!</definedName>
    <definedName name="pco" localSheetId="0">#REF!</definedName>
    <definedName name="pco" localSheetId="3">#REF!</definedName>
    <definedName name="pco">#REF!</definedName>
    <definedName name="PD">'[4]teo model'!#REF!</definedName>
    <definedName name="PDateUpdated" localSheetId="0">#REF!</definedName>
    <definedName name="PDateUpdated">#REF!</definedName>
    <definedName name="pdays">[68]UploaderV4!$F$248:$AE$248</definedName>
    <definedName name="pde" localSheetId="0">#REF!</definedName>
    <definedName name="pde">#REF!</definedName>
    <definedName name="PDN">#REF!</definedName>
    <definedName name="pdp">#REF!</definedName>
    <definedName name="PDvTax" localSheetId="0">[64]Input!$K$141:$AA$141</definedName>
    <definedName name="PDvTax" localSheetId="3">[64]Input!$K$141:$AA$141</definedName>
    <definedName name="PDvTax">[65]Input!$K$140:$AE$140</definedName>
    <definedName name="PE_band_1" localSheetId="4">OFFSET(#REF!,1,0,COUNT(#REF!),1)</definedName>
    <definedName name="PE_band_1" localSheetId="2">OFFSET(#REF!,1,0,COUNT(#REF!),1)</definedName>
    <definedName name="PE_band_1" localSheetId="0">OFFSET(#REF!,1,0,COUNT(#REF!),1)</definedName>
    <definedName name="PE_band_1" localSheetId="3">OFFSET(#REF!,1,0,COUNT(#REF!),1)</definedName>
    <definedName name="PE_band_1">OFFSET(#REF!,1,0,COUNT(#REF!),1)</definedName>
    <definedName name="PE_band_2" localSheetId="4">OFFSET(#REF!,1,0,COUNT(#REF!),1)</definedName>
    <definedName name="PE_band_2" localSheetId="2">OFFSET(#REF!,1,0,COUNT(#REF!),1)</definedName>
    <definedName name="PE_band_2" localSheetId="0">OFFSET(#REF!,1,0,COUNT(#REF!),1)</definedName>
    <definedName name="PE_band_2" localSheetId="3">OFFSET(#REF!,1,0,COUNT(#REF!),1)</definedName>
    <definedName name="PE_band_2">OFFSET(#REF!,1,0,COUNT(#REF!),1)</definedName>
    <definedName name="PE_band_3" localSheetId="4">OFFSET(#REF!,1,0,COUNT(#REF!),1)</definedName>
    <definedName name="PE_band_3" localSheetId="2">OFFSET(#REF!,1,0,COUNT(#REF!),1)</definedName>
    <definedName name="PE_band_3" localSheetId="0">OFFSET(#REF!,1,0,COUNT(#REF!),1)</definedName>
    <definedName name="PE_band_3" localSheetId="3">OFFSET(#REF!,1,0,COUNT(#REF!),1)</definedName>
    <definedName name="PE_band_3">OFFSET(#REF!,1,0,COUNT(#REF!),1)</definedName>
    <definedName name="PE_band_4" localSheetId="4">OFFSET(#REF!,1,0,COUNT(#REF!),1)</definedName>
    <definedName name="PE_band_4" localSheetId="2">OFFSET(#REF!,1,0,COUNT(#REF!),1)</definedName>
    <definedName name="PE_band_4" localSheetId="0">OFFSET(#REF!,1,0,COUNT(#REF!),1)</definedName>
    <definedName name="PE_band_4" localSheetId="3">OFFSET(#REF!,1,0,COUNT(#REF!),1)</definedName>
    <definedName name="PE_band_4">OFFSET(#REF!,1,0,COUNT(#REF!),1)</definedName>
    <definedName name="PE_band_5" localSheetId="4">OFFSET(#REF!,1,0,COUNT(#REF!),1)</definedName>
    <definedName name="PE_band_5" localSheetId="2">OFFSET(#REF!,1,0,COUNT(#REF!),1)</definedName>
    <definedName name="PE_band_5" localSheetId="0">OFFSET(#REF!,1,0,COUNT(#REF!),1)</definedName>
    <definedName name="PE_band_5" localSheetId="3">OFFSET(#REF!,1,0,COUNT(#REF!),1)</definedName>
    <definedName name="PE_band_5">OFFSET(#REF!,1,0,COUNT(#REF!),1)</definedName>
    <definedName name="peb">#REF!</definedName>
    <definedName name="pei">#REF!</definedName>
    <definedName name="PEMultiplesFirstyear">'[71]Market Info'!$M$13:$M$412</definedName>
    <definedName name="PEMultiplesLastyear">'[71]Market Info'!$L$13:$L$412</definedName>
    <definedName name="pension">[68]UploaderV4!$F$188:$AE$188</definedName>
    <definedName name="per">#REF!</definedName>
    <definedName name="PerEndDateSerial" localSheetId="4">#REF!</definedName>
    <definedName name="PerEndDateSerial" localSheetId="2">#REF!</definedName>
    <definedName name="PerEndDateSerial" localSheetId="0">#REF!</definedName>
    <definedName name="PerEndDateSerial" localSheetId="3">#REF!</definedName>
    <definedName name="PerEndDateSerial">#REF!</definedName>
    <definedName name="perf">#REF!</definedName>
    <definedName name="Perf_97">#REF!</definedName>
    <definedName name="Perf_98">#REF!</definedName>
    <definedName name="Perf_99">#REF!</definedName>
    <definedName name="Performance">#REF!</definedName>
    <definedName name="period_months">[67]Template!$D$2:$T$2</definedName>
    <definedName name="period_months_qtr">[67]Qtrly_Template!$E$2:$AN$2</definedName>
    <definedName name="Personnel" localSheetId="5">#REF!</definedName>
    <definedName name="Personnel" localSheetId="0">#REF!</definedName>
    <definedName name="Personnel" localSheetId="3">#REF!</definedName>
    <definedName name="Personnel">#REF!</definedName>
    <definedName name="pet" localSheetId="0">#REF!</definedName>
    <definedName name="pet">#REF!</definedName>
    <definedName name="pfizer" localSheetId="0">#REF!</definedName>
    <definedName name="pfizer">#REF!</definedName>
    <definedName name="pfizer_1">#REF!</definedName>
    <definedName name="pfizer_1_2">NA()</definedName>
    <definedName name="pfizer_1_3">NA()</definedName>
    <definedName name="pfizer_1_4">NA()</definedName>
    <definedName name="pfizer_1_6">NA()</definedName>
    <definedName name="pfizer_11">NA()</definedName>
    <definedName name="pfizer_13">#N/A</definedName>
    <definedName name="pfizer_14">#N/A</definedName>
    <definedName name="pfizer_15">NA()</definedName>
    <definedName name="pfizer_2">#REF!</definedName>
    <definedName name="pfizer_3">#N/A</definedName>
    <definedName name="pfizer_3_1">NA()</definedName>
    <definedName name="pfizer_4">#REF!</definedName>
    <definedName name="pfizer_4_1">NA()</definedName>
    <definedName name="pfizer_4_2">NA()</definedName>
    <definedName name="pfizer_4_3">NA()</definedName>
    <definedName name="pfizer_4_4">NA()</definedName>
    <definedName name="pfizer_5">#REF!</definedName>
    <definedName name="pfizer_5_6">NA()</definedName>
    <definedName name="pfizer_6">#REF!</definedName>
    <definedName name="pfizer_6_1">NA()</definedName>
    <definedName name="pfizer_6_6">NA()</definedName>
    <definedName name="pfizer_7">#REF!</definedName>
    <definedName name="pfizer_8">#REF!</definedName>
    <definedName name="pfizer_8_6">NA()</definedName>
    <definedName name="pfizer_9">#REF!</definedName>
    <definedName name="pfizer_9_2">NA()</definedName>
    <definedName name="pfizer_9_3">NA()</definedName>
    <definedName name="pfizer_9_4">NA()</definedName>
    <definedName name="pfizer_9_6">NA()</definedName>
    <definedName name="pfx">#REF!</definedName>
    <definedName name="PG2A">#REF!</definedName>
    <definedName name="PG2B">#REF!</definedName>
    <definedName name="PG8A">#REF!</definedName>
    <definedName name="PG8B">#REF!</definedName>
    <definedName name="PG8C">#REF!</definedName>
    <definedName name="PG8D">#REF!</definedName>
    <definedName name="PG8E">#REF!</definedName>
    <definedName name="pga">#REF!</definedName>
    <definedName name="pgp">#REF!</definedName>
    <definedName name="Phones_Sales_GR">[183]Mobilephones!#REF!</definedName>
    <definedName name="phyqty" localSheetId="5">[184]SRC!$B$430:$D$485</definedName>
    <definedName name="phyqty">[184]SRC!$B$430:$D$485</definedName>
    <definedName name="pie" localSheetId="0">#REF!</definedName>
    <definedName name="pie" localSheetId="3">#REF!</definedName>
    <definedName name="pie">#REF!</definedName>
    <definedName name="PIEGRAPH" localSheetId="0">#REF!</definedName>
    <definedName name="PIEGRAPH">#REF!</definedName>
    <definedName name="pii" localSheetId="0">#REF!</definedName>
    <definedName name="pii">#REF!</definedName>
    <definedName name="pin">#REF!</definedName>
    <definedName name="PJCapex">'[71]Capex &amp; Depreciation'!$N$99:$R$99</definedName>
    <definedName name="PJConvDebtInterest">[71]Debt!$N$200:$R$200</definedName>
    <definedName name="pjdepreciation">'[71]Capex &amp; Depreciation'!$O$109:$R$109</definedName>
    <definedName name="PJInterestIncome">[71]Debt!$N$13:$R$13</definedName>
    <definedName name="PJLongTermDebtChanges">[71]Debt!$N$197:$R$197</definedName>
    <definedName name="PJLongTermInterestExpense">[71]Debt!$N$196:$R$196</definedName>
    <definedName name="PJNetCashFlow" localSheetId="0">#REF!</definedName>
    <definedName name="PJNetCashFlow" localSheetId="3">#REF!</definedName>
    <definedName name="PJNetCashFlow">#REF!</definedName>
    <definedName name="PJShortTermDebtChanges">[71]Debt!$N$22:$R$22</definedName>
    <definedName name="PJShortTermInterestExpense">[71]Debt!$N$21:$R$21</definedName>
    <definedName name="PJYears" localSheetId="0">#REF!</definedName>
    <definedName name="PJYears" localSheetId="3">#REF!</definedName>
    <definedName name="PJYears">#REF!</definedName>
    <definedName name="PkgBrlFlow" localSheetId="0">#REF!</definedName>
    <definedName name="PkgBrlFlow">#REF!</definedName>
    <definedName name="PKK" localSheetId="0" hidden="1">#REF!</definedName>
    <definedName name="PKK" hidden="1">#REF!</definedName>
    <definedName name="pl" localSheetId="0">[92]Input!#REF!</definedName>
    <definedName name="pl">[92]Input!#REF!</definedName>
    <definedName name="plant" localSheetId="0">#REF!</definedName>
    <definedName name="plant" localSheetId="3">#REF!</definedName>
    <definedName name="plant">#REF!</definedName>
    <definedName name="plant_equipment">[67]Template!$D$117:$T$117</definedName>
    <definedName name="PLastColumn" localSheetId="5">#REF!</definedName>
    <definedName name="PLastColumn" localSheetId="0">#REF!</definedName>
    <definedName name="PLastColumn" localSheetId="3">#REF!</definedName>
    <definedName name="PLastColumn">#REF!</definedName>
    <definedName name="pldetail" localSheetId="0">#REF!</definedName>
    <definedName name="pldetail">#REF!</definedName>
    <definedName name="plgdf" localSheetId="0">#REF!</definedName>
    <definedName name="plgdf">#REF!</definedName>
    <definedName name="PLN">#REF!</definedName>
    <definedName name="ploss1">#REF!</definedName>
    <definedName name="ploss1___0">#REF!</definedName>
    <definedName name="ploss1___0___0">#REF!</definedName>
    <definedName name="ploss2">#REF!</definedName>
    <definedName name="ploss2___0">#REF!</definedName>
    <definedName name="ploss2___0___0">#REF!</definedName>
    <definedName name="PLOSSFIN">#REF!</definedName>
    <definedName name="PLOSSFIN___0">#REF!</definedName>
    <definedName name="PLOSSFIN___0___0">#REF!</definedName>
    <definedName name="plr">[67]Template!$D$256:$T$256</definedName>
    <definedName name="plunitwisesummary" localSheetId="5">#REF!</definedName>
    <definedName name="plunitwisesummary" localSheetId="0">#REF!</definedName>
    <definedName name="plunitwisesummary" localSheetId="3">#REF!</definedName>
    <definedName name="plunitwisesummary">#REF!</definedName>
    <definedName name="PMD">'[1]#REF'!$E$19</definedName>
    <definedName name="pmi" localSheetId="0">#REF!</definedName>
    <definedName name="pmi">#REF!</definedName>
    <definedName name="PMilestone" localSheetId="0">#REF!</definedName>
    <definedName name="PMilestone">#REF!</definedName>
    <definedName name="PMonthDates">#REF!</definedName>
    <definedName name="pnb">#REF!</definedName>
    <definedName name="pnboptions">#REF!</definedName>
    <definedName name="PND">#REF!</definedName>
    <definedName name="PNL_Proj_Balance_Period_Ank_Amt_As_Per_Mkt_Proj_Sales_Qty">'[185]Pres 4 P&amp;L'!#REF!</definedName>
    <definedName name="pnp">#REF!</definedName>
    <definedName name="Pofitability_analysis">#REF!</definedName>
    <definedName name="poi">#REF!</definedName>
    <definedName name="POIK">#REF!</definedName>
    <definedName name="polorisoft">#REF!</definedName>
    <definedName name="pop">#REF!</definedName>
    <definedName name="Possible2004_Patrick_12Nov2003" localSheetId="5" hidden="1">{"'W.W. Summary'!$A$1:$K$37"}</definedName>
    <definedName name="Possible2004_Patrick_12Nov2003" localSheetId="0" hidden="1">{"'W.W. Summary'!$A$1:$K$37"}</definedName>
    <definedName name="Possible2004_Patrick_12Nov2003" localSheetId="3" hidden="1">{"'W.W. Summary'!$A$1:$K$37"}</definedName>
    <definedName name="Possible2004_Patrick_12Nov2003" hidden="1">{"'W.W. Summary'!$A$1:$K$37"}</definedName>
    <definedName name="Post_tax_stock_gains_losses">[111]Figures!#REF!</definedName>
    <definedName name="Postage" localSheetId="5" hidden="1">{#N/A,#N/A,FALSE,"Aging Summary";#N/A,#N/A,FALSE,"Ratio Analysis";#N/A,#N/A,FALSE,"Test 120 Day Accts";#N/A,#N/A,FALSE,"Tickmarks"}</definedName>
    <definedName name="Postage" localSheetId="0" hidden="1">{#N/A,#N/A,FALSE,"Aging Summary";#N/A,#N/A,FALSE,"Ratio Analysis";#N/A,#N/A,FALSE,"Test 120 Day Accts";#N/A,#N/A,FALSE,"Tickmarks"}</definedName>
    <definedName name="Postage" localSheetId="3" hidden="1">{#N/A,#N/A,FALSE,"Aging Summary";#N/A,#N/A,FALSE,"Ratio Analysis";#N/A,#N/A,FALSE,"Test 120 Day Accts";#N/A,#N/A,FALSE,"Tickmarks"}</definedName>
    <definedName name="Postage" hidden="1">{#N/A,#N/A,FALSE,"Aging Summary";#N/A,#N/A,FALSE,"Ratio Analysis";#N/A,#N/A,FALSE,"Test 120 Day Accts";#N/A,#N/A,FALSE,"Tickmarks"}</definedName>
    <definedName name="PostageCourierTelephoneExpenses" localSheetId="5" hidden="1">{#N/A,#N/A,FALSE,"Aging Summary";#N/A,#N/A,FALSE,"Ratio Analysis";#N/A,#N/A,FALSE,"Test 120 Day Accts";#N/A,#N/A,FALSE,"Tickmarks"}</definedName>
    <definedName name="PostageCourierTelephoneExpenses" localSheetId="0" hidden="1">{#N/A,#N/A,FALSE,"Aging Summary";#N/A,#N/A,FALSE,"Ratio Analysis";#N/A,#N/A,FALSE,"Test 120 Day Accts";#N/A,#N/A,FALSE,"Tickmarks"}</definedName>
    <definedName name="PostageCourierTelephoneExpenses" localSheetId="3" hidden="1">{#N/A,#N/A,FALSE,"Aging Summary";#N/A,#N/A,FALSE,"Ratio Analysis";#N/A,#N/A,FALSE,"Test 120 Day Accts";#N/A,#N/A,FALSE,"Tickmarks"}</definedName>
    <definedName name="PostageCourierTelephoneExpenses" hidden="1">{#N/A,#N/A,FALSE,"Aging Summary";#N/A,#N/A,FALSE,"Ratio Analysis";#N/A,#N/A,FALSE,"Test 120 Day Accts";#N/A,#N/A,FALSE,"Tickmarks"}</definedName>
    <definedName name="potr">#REF!</definedName>
    <definedName name="power">[68]UploaderV4!$F$27:$AE$27</definedName>
    <definedName name="power_fuel">[67]Template!$D$18:$T$18</definedName>
    <definedName name="powerpur">[68]UploaderV4!$F$28:$AE$28</definedName>
    <definedName name="pp" localSheetId="5" hidden="1">#REF!</definedName>
    <definedName name="pp" localSheetId="0" hidden="1">#REF!</definedName>
    <definedName name="pp" localSheetId="3" hidden="1">#REF!</definedName>
    <definedName name="pp" hidden="1">#REF!</definedName>
    <definedName name="PPnE_turns_fore">#REF!</definedName>
    <definedName name="ppr" localSheetId="0">#REF!</definedName>
    <definedName name="ppr">#REF!</definedName>
    <definedName name="PProjects" localSheetId="0">#REF!</definedName>
    <definedName name="PProjects">#REF!</definedName>
    <definedName name="ppt">#REF!</definedName>
    <definedName name="pr">#REF!</definedName>
    <definedName name="pr10_7">#REF!</definedName>
    <definedName name="prakash" localSheetId="5" hidden="1">{#N/A,#N/A,FALSE,"COMICRO";#N/A,#N/A,FALSE,"BALSCH";#N/A,#N/A,FALSE,"GLASS";#N/A,#N/A,FALSE,"DEPRE";#N/A,#N/A,FALSE,"A&amp;MCUR";#N/A,#N/A,FALSE,"AGEANAlysis";#N/A,#N/A,FALSE,"CHECKS";#N/A,#N/A,FALSE,"CHECKS"}</definedName>
    <definedName name="prakash" localSheetId="0" hidden="1">{#N/A,#N/A,FALSE,"COMICRO";#N/A,#N/A,FALSE,"BALSCH";#N/A,#N/A,FALSE,"GLASS";#N/A,#N/A,FALSE,"DEPRE";#N/A,#N/A,FALSE,"A&amp;MCUR";#N/A,#N/A,FALSE,"AGEANAlysis";#N/A,#N/A,FALSE,"CHECKS";#N/A,#N/A,FALSE,"CHECKS"}</definedName>
    <definedName name="prakash" localSheetId="3" hidden="1">{#N/A,#N/A,FALSE,"COMICRO";#N/A,#N/A,FALSE,"BALSCH";#N/A,#N/A,FALSE,"GLASS";#N/A,#N/A,FALSE,"DEPRE";#N/A,#N/A,FALSE,"A&amp;MCUR";#N/A,#N/A,FALSE,"AGEANAlysis";#N/A,#N/A,FALSE,"CHECKS";#N/A,#N/A,FALSE,"CHECKS"}</definedName>
    <definedName name="prakash" hidden="1">{#N/A,#N/A,FALSE,"COMICRO";#N/A,#N/A,FALSE,"BALSCH";#N/A,#N/A,FALSE,"GLASS";#N/A,#N/A,FALSE,"DEPRE";#N/A,#N/A,FALSE,"A&amp;MCUR";#N/A,#N/A,FALSE,"AGEANAlysis";#N/A,#N/A,FALSE,"CHECKS";#N/A,#N/A,FALSE,"CHECKS"}</definedName>
    <definedName name="pravin" hidden="1">[186]Summary!#REF!</definedName>
    <definedName name="PrDEPRI" localSheetId="0">#REF!</definedName>
    <definedName name="PrDEPRI" localSheetId="3">#REF!</definedName>
    <definedName name="PrDEPRI">#REF!</definedName>
    <definedName name="PrDiv" localSheetId="0">[64]Input!$K$138:$AA$138</definedName>
    <definedName name="PrDiv" localSheetId="3">[64]Input!$K$138:$AA$138</definedName>
    <definedName name="PrDiv">[65]Input!$K$137:$AE$137</definedName>
    <definedName name="pre" localSheetId="5">#REF!</definedName>
    <definedName name="pre" localSheetId="0">#REF!</definedName>
    <definedName name="pre" localSheetId="3">#REF!</definedName>
    <definedName name="pre">#REF!</definedName>
    <definedName name="Pre_Tax_Income" localSheetId="4">#REF!</definedName>
    <definedName name="Pre_Tax_Income" localSheetId="2">#REF!</definedName>
    <definedName name="Pre_Tax_Income" localSheetId="0">#REF!</definedName>
    <definedName name="Pre_Tax_Income" localSheetId="3">#REF!</definedName>
    <definedName name="Pre_Tax_Income">#REF!</definedName>
    <definedName name="pre_tax_profit">[67]Template!$D$46:$T$46</definedName>
    <definedName name="pre_tax_profit_before_non_recurring_items">[67]Template!$D$43:$T$43</definedName>
    <definedName name="pre_tax_profit_before_non_recurring_items_qtr">[67]Qtrly_Template!$E$25:$AN$25</definedName>
    <definedName name="pre_tax_profit_qtr">[67]Qtrly_Template!$E$27:$AN$27</definedName>
    <definedName name="PrefCap" localSheetId="4">#REF!</definedName>
    <definedName name="PrefCap" localSheetId="0">#REF!</definedName>
    <definedName name="PrefCap" localSheetId="3">#REF!</definedName>
    <definedName name="PrefCap">#REF!</definedName>
    <definedName name="PrefDiv" localSheetId="4">#REF!</definedName>
    <definedName name="PrefDiv" localSheetId="0">#REF!</definedName>
    <definedName name="PrefDiv" localSheetId="3">#REF!</definedName>
    <definedName name="PrefDiv">#REF!</definedName>
    <definedName name="PrefDivDebt" localSheetId="4">#REF!</definedName>
    <definedName name="PrefDivDebt" localSheetId="0">#REF!</definedName>
    <definedName name="PrefDivDebt" localSheetId="3">#REF!</definedName>
    <definedName name="PrefDivDebt">#REF!</definedName>
    <definedName name="PrefDivEquity" localSheetId="4">#REF!</definedName>
    <definedName name="PrefDivEquity" localSheetId="0">#REF!</definedName>
    <definedName name="PrefDivEquity" localSheetId="3">#REF!</definedName>
    <definedName name="PrefDivEquity">#REF!</definedName>
    <definedName name="preference_dividend">[67]Template!$D$56:$T$56</definedName>
    <definedName name="preference_dividend_qtr">[67]Qtrly_Template!$E$37:$AN$37</definedName>
    <definedName name="Preference_dividend6">[10]Schedule_6_Template!$67:$67</definedName>
    <definedName name="Preference_dividends" localSheetId="5">#REF!</definedName>
    <definedName name="Preference_dividends" localSheetId="0">#REF!</definedName>
    <definedName name="Preference_dividends" localSheetId="3">#REF!</definedName>
    <definedName name="Preference_dividends">#REF!</definedName>
    <definedName name="preference_share_capital">#REF!</definedName>
    <definedName name="Preferred_stock_growth_fore">#REF!</definedName>
    <definedName name="prefperpe">[68]UploaderV4!$F$122:$AE$122</definedName>
    <definedName name="PrefShare" localSheetId="4">#REF!</definedName>
    <definedName name="PrefShare" localSheetId="0">#REF!</definedName>
    <definedName name="PrefShare" localSheetId="3">#REF!</definedName>
    <definedName name="PrefShare">#REF!</definedName>
    <definedName name="PRegion">#REF!</definedName>
    <definedName name="PREPAID">#REF!</definedName>
    <definedName name="Pres" hidden="1">{#N/A,#N/A,TRUE,"Cover sheet";#N/A,#N/A,TRUE,"Summary";#N/A,#N/A,TRUE,"Key Assumptions";#N/A,#N/A,TRUE,"Profit &amp; Loss";#N/A,#N/A,TRUE,"Balance Sheet";#N/A,#N/A,TRUE,"Cashflow";#N/A,#N/A,TRUE,"IRR";#N/A,#N/A,TRUE,"Ratios";#N/A,#N/A,TRUE,"Debt analysis"}</definedName>
    <definedName name="Present_Value_Oper_lease">'[69]PV of Op Leases_VDF'!$C$51:$AW$51</definedName>
    <definedName name="Presi">#REF!</definedName>
    <definedName name="Pretax_income">[69]NOPAT_VDF!$C$90:$AE$90</definedName>
    <definedName name="PreTax_Income_Adj" localSheetId="4">#REF!</definedName>
    <definedName name="PreTax_Income_Adj" localSheetId="2">#REF!</definedName>
    <definedName name="PreTax_Income_Adj" localSheetId="0">#REF!</definedName>
    <definedName name="PreTax_Income_Adj" localSheetId="3">#REF!</definedName>
    <definedName name="PreTax_Income_Adj">#REF!</definedName>
    <definedName name="Pretax_income_fore">#REF!</definedName>
    <definedName name="PreTaxProf" localSheetId="4">#REF!</definedName>
    <definedName name="PreTaxProf" localSheetId="0">#REF!</definedName>
    <definedName name="PreTaxProf" localSheetId="3">#REF!</definedName>
    <definedName name="PreTaxProf">#REF!</definedName>
    <definedName name="PretaxProfit">'[71]Financials '!$J$18:$R$18</definedName>
    <definedName name="PrfDmy" localSheetId="0" hidden="1">[70]Input!$A$27:$IV$27</definedName>
    <definedName name="PrfDmy" localSheetId="3" hidden="1">[70]Input!$A$27:$IV$27</definedName>
    <definedName name="PrfDmy" hidden="1">[65]Input!$A$26:$IV$26</definedName>
    <definedName name="Prfin" localSheetId="5">#REF!</definedName>
    <definedName name="Prfin" localSheetId="0">#REF!</definedName>
    <definedName name="Prfin" localSheetId="3">#REF!</definedName>
    <definedName name="Prfin">#REF!</definedName>
    <definedName name="Prfin_7" localSheetId="0">#REF!</definedName>
    <definedName name="Prfin_7">#REF!</definedName>
    <definedName name="PrfShSer" localSheetId="0" hidden="1">[70]Profile!$AX$5:$AX$12</definedName>
    <definedName name="PrfShSer" localSheetId="3" hidden="1">[70]Profile!$AX$5:$AX$12</definedName>
    <definedName name="PrfShSer" hidden="1">[65]Profile!$BB$5:$BB$12</definedName>
    <definedName name="prg" localSheetId="5">#REF!</definedName>
    <definedName name="prg" localSheetId="0">#REF!</definedName>
    <definedName name="prg" localSheetId="3">#REF!</definedName>
    <definedName name="prg">#REF!</definedName>
    <definedName name="Price" localSheetId="2">[108]Template!#REF!</definedName>
    <definedName name="Price" localSheetId="0">[108]Template!#REF!</definedName>
    <definedName name="Price" localSheetId="3">[107]Template!#REF!</definedName>
    <definedName name="price">'[55]Kühne&amp;Nagel'!$I$9</definedName>
    <definedName name="PriceChg1">[71]Introduction!$E$34</definedName>
    <definedName name="PriceChg12">[71]Introduction!$E$36</definedName>
    <definedName name="PriceChg3">[71]Introduction!$E$35</definedName>
    <definedName name="Prices">'[71]Market Info'!$E$13:$E$412</definedName>
    <definedName name="PricesFYEnd">'[96]Capital History'!$J$26:$T$26</definedName>
    <definedName name="PricesIndexed">'[71]Market Info'!$I$13:$I$412</definedName>
    <definedName name="print" localSheetId="0">#REF!</definedName>
    <definedName name="print" localSheetId="3">#REF!</definedName>
    <definedName name="print">#REF!</definedName>
    <definedName name="_xlnm.Print_Area" localSheetId="2">'Quarterly results'!$A$2:$AV$59</definedName>
    <definedName name="_xlnm.Print_Area" localSheetId="5">'[187]NEW FINANCIALS'!#REF!</definedName>
    <definedName name="_xlnm.Print_Area" localSheetId="0">Summary!$A$1:$X$61</definedName>
    <definedName name="_xlnm.Print_Area" localSheetId="3">'[187]NEW FINANCIALS'!#REF!</definedName>
    <definedName name="_xlnm.Print_Area">'[187]NEW FINANCIALS'!#REF!</definedName>
    <definedName name="Print_Area_MI" localSheetId="4">#REF!</definedName>
    <definedName name="Print_Area_MI" localSheetId="2">#REF!</definedName>
    <definedName name="Print_Area_MI" localSheetId="0">#REF!</definedName>
    <definedName name="Print_Area_MI" localSheetId="3">#REF!</definedName>
    <definedName name="Print_Area_MI">#REF!</definedName>
    <definedName name="Print_Area_MI_1">#REF!</definedName>
    <definedName name="Print_Area_MI_1_2">NA()</definedName>
    <definedName name="Print_Area_MI_1_3">NA()</definedName>
    <definedName name="Print_Area_MI_1_4">NA()</definedName>
    <definedName name="Print_Area_MI_1_6">NA()</definedName>
    <definedName name="Print_Area_MI_10" localSheetId="5">#REF!</definedName>
    <definedName name="Print_Area_MI_10" localSheetId="0">#REF!</definedName>
    <definedName name="Print_Area_MI_10" localSheetId="3">#REF!</definedName>
    <definedName name="Print_Area_MI_10">#REF!</definedName>
    <definedName name="Print_Area_MI_11">#N/A</definedName>
    <definedName name="Print_Area_MI_13">#N/A</definedName>
    <definedName name="Print_Area_MI_14">#N/A</definedName>
    <definedName name="Print_Area_MI_15">NA()</definedName>
    <definedName name="Print_Area_MI_2" localSheetId="5">#REF!</definedName>
    <definedName name="Print_Area_MI_2" localSheetId="0">#REF!</definedName>
    <definedName name="Print_Area_MI_2" localSheetId="3">#REF!</definedName>
    <definedName name="Print_Area_MI_2">#REF!</definedName>
    <definedName name="Print_Area_MI_24" localSheetId="0">#REF!</definedName>
    <definedName name="Print_Area_MI_24" localSheetId="3">#REF!</definedName>
    <definedName name="Print_Area_MI_24">#REF!</definedName>
    <definedName name="Print_Area_MI_25" localSheetId="0">#REF!</definedName>
    <definedName name="Print_Area_MI_25" localSheetId="3">#REF!</definedName>
    <definedName name="Print_Area_MI_25">#REF!</definedName>
    <definedName name="Print_Area_MI_3">#REF!</definedName>
    <definedName name="Print_Area_MI_3_1">NA()</definedName>
    <definedName name="Print_Area_MI_4">#REF!</definedName>
    <definedName name="Print_Area_MI_4_1">NA()</definedName>
    <definedName name="Print_Area_MI_4_2">NA()</definedName>
    <definedName name="Print_Area_MI_4_3">NA()</definedName>
    <definedName name="Print_Area_MI_4_4">NA()</definedName>
    <definedName name="Print_Area_MI_5">#REF!</definedName>
    <definedName name="Print_Area_MI_5_2">NA()</definedName>
    <definedName name="Print_Area_MI_5_3">NA()</definedName>
    <definedName name="Print_Area_MI_5_4">NA()</definedName>
    <definedName name="Print_Area_MI_5_6">NA()</definedName>
    <definedName name="Print_Area_MI_6">#REF!</definedName>
    <definedName name="Print_Area_MI_6_1">NA()</definedName>
    <definedName name="Print_Area_MI_6_2">NA()</definedName>
    <definedName name="Print_Area_MI_6_3">NA()</definedName>
    <definedName name="Print_Area_MI_6_4">NA()</definedName>
    <definedName name="Print_Area_MI_6_6">NA()</definedName>
    <definedName name="Print_Area_MI_7">#REF!</definedName>
    <definedName name="Print_Area_MI_8">#REF!</definedName>
    <definedName name="Print_Area_MI_8_2">NA()</definedName>
    <definedName name="Print_Area_MI_8_3">NA()</definedName>
    <definedName name="Print_Area_MI_8_4">NA()</definedName>
    <definedName name="Print_Area_MI_8_6">NA()</definedName>
    <definedName name="PRINT_AREA_MI_9">#REF!</definedName>
    <definedName name="Print_Area1">#REF!</definedName>
    <definedName name="Print_Area2">'[1]#REF'!$B$62:$J$102</definedName>
    <definedName name="PRINT_CATEGS">'[110]3:40'!$A$1:$I$62</definedName>
    <definedName name="PRINT_CF" localSheetId="4">#REF!</definedName>
    <definedName name="PRINT_CF" localSheetId="2">#REF!</definedName>
    <definedName name="PRINT_CF" localSheetId="0">#REF!</definedName>
    <definedName name="PRINT_CF" localSheetId="3">#REF!</definedName>
    <definedName name="PRINT_CF">#REF!</definedName>
    <definedName name="PRINT_E" localSheetId="4">#REF!</definedName>
    <definedName name="PRINT_E" localSheetId="2">#REF!</definedName>
    <definedName name="PRINT_E" localSheetId="0">#REF!</definedName>
    <definedName name="PRINT_E" localSheetId="3">#REF!</definedName>
    <definedName name="PRINT_E">#REF!</definedName>
    <definedName name="PRINT_EDI" localSheetId="4">#REF!</definedName>
    <definedName name="PRINT_EDI" localSheetId="2">#REF!</definedName>
    <definedName name="PRINT_EDI" localSheetId="0">#REF!</definedName>
    <definedName name="PRINT_EDI" localSheetId="3">#REF!</definedName>
    <definedName name="PRINT_EDI">#REF!</definedName>
    <definedName name="PRINT_I" localSheetId="4">#REF!</definedName>
    <definedName name="PRINT_I" localSheetId="2">#REF!</definedName>
    <definedName name="PRINT_I" localSheetId="0">#REF!</definedName>
    <definedName name="PRINT_I" localSheetId="3">#REF!</definedName>
    <definedName name="PRINT_I">#REF!</definedName>
    <definedName name="Print_Investor_Copy">#REF!</definedName>
    <definedName name="PRINT_MP" localSheetId="4">#REF!</definedName>
    <definedName name="PRINT_MP" localSheetId="2">#REF!</definedName>
    <definedName name="PRINT_MP" localSheetId="0">#REF!</definedName>
    <definedName name="PRINT_MP" localSheetId="3">#REF!</definedName>
    <definedName name="PRINT_MP">#REF!</definedName>
    <definedName name="PRINT_NA" localSheetId="4">#REF!</definedName>
    <definedName name="PRINT_NA" localSheetId="2">#REF!</definedName>
    <definedName name="PRINT_NA" localSheetId="0">#REF!</definedName>
    <definedName name="PRINT_NA" localSheetId="3">#REF!</definedName>
    <definedName name="PRINT_NA">#REF!</definedName>
    <definedName name="PRINT_R" localSheetId="4">#REF!</definedName>
    <definedName name="PRINT_R" localSheetId="2">#REF!</definedName>
    <definedName name="PRINT_R" localSheetId="0">#REF!</definedName>
    <definedName name="PRINT_R" localSheetId="3">#REF!</definedName>
    <definedName name="PRINT_R">#REF!</definedName>
    <definedName name="PRINT_SUMMARY">#REF!</definedName>
    <definedName name="_xlnm.Print_Titles">#N/A</definedName>
    <definedName name="Print_Titles_MI">#REF!</definedName>
    <definedName name="PrintZone">[79]Scenarios!$A$1:$T$76,[79]Scenarios!$V$77:$AN$161,[79]Scenarios!$AP$162:$BI$249,[79]Scenarios!$BK$250:$CD$334</definedName>
    <definedName name="prior_period_adjustments">[67]Template!$D$52:$T$52</definedName>
    <definedName name="prior_period_adjustments_qtr">[67]Qtrly_Template!$E$32:$AN$32</definedName>
    <definedName name="priortax">[68]UploaderV4!$F$56:$AE$56</definedName>
    <definedName name="PROC" localSheetId="5">#REF!</definedName>
    <definedName name="PROC" localSheetId="0">#REF!</definedName>
    <definedName name="PROC" localSheetId="3">#REF!</definedName>
    <definedName name="PROC">#REF!</definedName>
    <definedName name="ProcBusInv" localSheetId="4">#REF!</definedName>
    <definedName name="ProcBusInv" localSheetId="0">#REF!</definedName>
    <definedName name="ProcBusInv" localSheetId="3">#REF!</definedName>
    <definedName name="ProcBusInv">#REF!</definedName>
    <definedName name="ProcPPE" localSheetId="4">#REF!</definedName>
    <definedName name="ProcPPE" localSheetId="0">#REF!</definedName>
    <definedName name="ProcPPE" localSheetId="3">#REF!</definedName>
    <definedName name="ProcPPE">#REF!</definedName>
    <definedName name="PROD">#REF!</definedName>
    <definedName name="ProdDmy" localSheetId="0" hidden="1">[70]Input!$A$274:$AE$291</definedName>
    <definedName name="ProdDmy" localSheetId="3" hidden="1">[70]Input!$A$274:$AE$291</definedName>
    <definedName name="ProdDmy" hidden="1">[65]Input!$A$273:$AI$290</definedName>
    <definedName name="ProdForm" localSheetId="5" hidden="1">#REF!</definedName>
    <definedName name="ProdForm" localSheetId="0" hidden="1">#REF!</definedName>
    <definedName name="ProdForm" localSheetId="3" hidden="1">#REF!</definedName>
    <definedName name="ProdForm" hidden="1">#REF!</definedName>
    <definedName name="PRODLAB" localSheetId="0">#REF!</definedName>
    <definedName name="PRODLAB">#REF!</definedName>
    <definedName name="PRODLAB_1" localSheetId="0">#REF!</definedName>
    <definedName name="PRODLAB_1">#REF!</definedName>
    <definedName name="PRODLAB_1_2">NA()</definedName>
    <definedName name="PRODLAB_1_3">NA()</definedName>
    <definedName name="PRODLAB_1_4">NA()</definedName>
    <definedName name="PRODLAB_1_6">NA()</definedName>
    <definedName name="PRODLAB_10">#N/A</definedName>
    <definedName name="PRODLAB_11">#N/A</definedName>
    <definedName name="PRODLAB_13">#N/A</definedName>
    <definedName name="PRODLAB_14">#N/A</definedName>
    <definedName name="PRODLAB_15">NA()</definedName>
    <definedName name="PRODLAB_2">#REF!</definedName>
    <definedName name="PRODLAB_3">#N/A</definedName>
    <definedName name="PRODLAB_3_1">NA()</definedName>
    <definedName name="PRODLAB_4">#REF!</definedName>
    <definedName name="PRODLAB_4_1">NA()</definedName>
    <definedName name="PRODLAB_4_2">NA()</definedName>
    <definedName name="PRODLAB_4_3">NA()</definedName>
    <definedName name="PRODLAB_4_4">NA()</definedName>
    <definedName name="PRODLAB_5">#REF!</definedName>
    <definedName name="PRODLAB_5_2">NA()</definedName>
    <definedName name="PRODLAB_5_3">NA()</definedName>
    <definedName name="PRODLAB_5_4">NA()</definedName>
    <definedName name="PRODLAB_5_6">NA()</definedName>
    <definedName name="PRODLAB_6">#REF!</definedName>
    <definedName name="PRODLAB_6_1">NA()</definedName>
    <definedName name="PRODLAB_6_2">NA()</definedName>
    <definedName name="PRODLAB_6_3">NA()</definedName>
    <definedName name="PRODLAB_6_4">NA()</definedName>
    <definedName name="PRODLAB_6_6">NA()</definedName>
    <definedName name="PRODLAB_7">#REF!</definedName>
    <definedName name="PRODLAB_8">#REF!</definedName>
    <definedName name="PRODLAB_8_2">NA()</definedName>
    <definedName name="PRODLAB_8_3">NA()</definedName>
    <definedName name="PRODLAB_8_4">NA()</definedName>
    <definedName name="PRODLAB_8_6">NA()</definedName>
    <definedName name="PRODLAB_9">#REF!</definedName>
    <definedName name="PRODN">#REF!</definedName>
    <definedName name="Product" localSheetId="0" hidden="1">[70]Profile!$AE$5:$AE$12</definedName>
    <definedName name="Product" localSheetId="3" hidden="1">[70]Profile!$AE$5:$AE$12</definedName>
    <definedName name="Product" hidden="1">[65]Profile!$AI$5:$AI$12</definedName>
    <definedName name="Product___Pack">#REF!</definedName>
    <definedName name="Product_Devel" localSheetId="5">#REF!</definedName>
    <definedName name="Product_Devel" localSheetId="0">#REF!</definedName>
    <definedName name="Product_Devel" localSheetId="3">#REF!</definedName>
    <definedName name="Product_Devel">#REF!</definedName>
    <definedName name="Product_Lines" localSheetId="0">#REF!</definedName>
    <definedName name="Product_Lines">#REF!</definedName>
    <definedName name="Production_costs" localSheetId="0">#REF!</definedName>
    <definedName name="Production_costs">#REF!</definedName>
    <definedName name="ProdUnit" localSheetId="0" hidden="1">[70]Profile!$AF$5:$AF$12</definedName>
    <definedName name="ProdUnit" localSheetId="3" hidden="1">[70]Profile!$AF$5:$AF$12</definedName>
    <definedName name="ProdUnit" hidden="1">[65]Profile!$AJ$5:$AJ$12</definedName>
    <definedName name="PRODUZIONEperUEOUTPUT" localSheetId="5">#REF!</definedName>
    <definedName name="PRODUZIONEperUEOUTPUT" localSheetId="0">#REF!</definedName>
    <definedName name="PRODUZIONEperUEOUTPUT" localSheetId="3">#REF!</definedName>
    <definedName name="PRODUZIONEperUEOUTPUT">#REF!</definedName>
    <definedName name="PRODUZIONEperUEOUTPUT_25" localSheetId="0">#REF!</definedName>
    <definedName name="PRODUZIONEperUEOUTPUT_25">#REF!</definedName>
    <definedName name="PRODUZIONEperUEOUTPUT_7" localSheetId="0">#REF!</definedName>
    <definedName name="PRODUZIONEperUEOUTPUT_7">#REF!</definedName>
    <definedName name="ProfAssetSale" localSheetId="4">#REF!</definedName>
    <definedName name="ProfAssetSale" localSheetId="0">#REF!</definedName>
    <definedName name="ProfAssetSale" localSheetId="3">#REF!</definedName>
    <definedName name="ProfAssetSale">#REF!</definedName>
    <definedName name="PROFIT___LOSS">#REF!</definedName>
    <definedName name="PROFIT___LOSS___0">[188]BS!#REF!</definedName>
    <definedName name="PROFIT___LOSS___0___0" localSheetId="0">#REF!</definedName>
    <definedName name="PROFIT___LOSS___0___0" localSheetId="3">#REF!</definedName>
    <definedName name="PROFIT___LOSS___0___0">#REF!</definedName>
    <definedName name="PROFIT___LOSS_16" localSheetId="0">#REF!</definedName>
    <definedName name="PROFIT___LOSS_16">#REF!</definedName>
    <definedName name="PROFIT___LOSS_17" localSheetId="0">#REF!</definedName>
    <definedName name="PROFIT___LOSS_17">#REF!</definedName>
    <definedName name="PROFIT___LOSS_18">#REF!</definedName>
    <definedName name="PROFIT___LOSS_7">#REF!</definedName>
    <definedName name="PROFIT___LOSS_8">#REF!</definedName>
    <definedName name="Profit___Loss_for_the_period">[10]Schedule_6_Template!$64:$64</definedName>
    <definedName name="Profit___Loss_for_the_period_from_continuing_Operations">[10]Schedule_6_Template!$60:$60</definedName>
    <definedName name="Profit___Loss_form_discontinuing_Operations">[10]Schedule_6_Template!$61:$61</definedName>
    <definedName name="Profit_after_tax" function="1" xlm="1">[152]icici!$A$97</definedName>
    <definedName name="Profit_and_Loss_Account">#REF!</definedName>
    <definedName name="Profit_before_exceptional_and_extraordinary_items_and_tax">[10]Schedule_6_Template!$52:$52</definedName>
    <definedName name="Profit_before_extraordinary_items_and_tax">[10]Schedule_6_Template!$54:$54</definedName>
    <definedName name="Profit_before_tax">[10]Schedule_6_Template!$56:$56</definedName>
    <definedName name="profit_loss_on_sale_of_assets">[67]Template!$D$36:$T$36</definedName>
    <definedName name="profit_loss_on_sale_of_investments">[67]Template!$D$37:$T$37</definedName>
    <definedName name="Profit_model" localSheetId="5">#REF!</definedName>
    <definedName name="Profit_model" localSheetId="0">#REF!</definedName>
    <definedName name="Profit_model" localSheetId="3">#REF!</definedName>
    <definedName name="Profit_model">#REF!</definedName>
    <definedName name="Profit_n_Loss_of_associate">[10]Schedule_6_Template!$65:$65</definedName>
    <definedName name="profitandloss" localSheetId="0">#REF!</definedName>
    <definedName name="profitandloss">#REF!</definedName>
    <definedName name="Profits_for_equity_shareholders" localSheetId="0">#REF!</definedName>
    <definedName name="Profits_for_equity_shareholders">#REF!</definedName>
    <definedName name="ProjDesc">#REF!</definedName>
    <definedName name="Project">[71]Introduction!$E$7</definedName>
    <definedName name="PROJECT_NAME" localSheetId="0">#REF!</definedName>
    <definedName name="PROJECT_NAME" localSheetId="3">#REF!</definedName>
    <definedName name="PROJECT_NAME">#REF!</definedName>
    <definedName name="ProjName" localSheetId="0">#REF!</definedName>
    <definedName name="ProjName">#REF!</definedName>
    <definedName name="PROVENTIperUEOUTPUT" localSheetId="0">#REF!</definedName>
    <definedName name="PROVENTIperUEOUTPUT">#REF!</definedName>
    <definedName name="PROVENTIperUEOUTPUT_25">#REF!</definedName>
    <definedName name="PROVENTIperUEOUTPUT_7">#REF!</definedName>
    <definedName name="provlt">[68]UploaderV4!$F$165:$AE$165</definedName>
    <definedName name="provst">[68]UploaderV4!$F$164:$AE$164</definedName>
    <definedName name="PrsExp" localSheetId="0">[64]Input!$K$532:$AA$532</definedName>
    <definedName name="PrsExp" localSheetId="3">[64]Input!$K$532:$AA$532</definedName>
    <definedName name="PrsExp">[65]Input!$K$531:$AE$531</definedName>
    <definedName name="PrsExpSer" localSheetId="0" hidden="1">[70]Profile!$AS$5:$AS$12</definedName>
    <definedName name="PrsExpSer" localSheetId="3" hidden="1">[70]Profile!$AS$5:$AS$12</definedName>
    <definedName name="PrsExpSer" hidden="1">[65]Profile!$AW$5:$AW$12</definedName>
    <definedName name="PrsVar" localSheetId="0">[64]Input!$K$538:$AA$538</definedName>
    <definedName name="PrsVar" localSheetId="3">[64]Input!$K$538:$AA$538</definedName>
    <definedName name="PrsVar">[65]Input!$K$537:$AE$537</definedName>
    <definedName name="PrTax" localSheetId="0">[64]Profile!$K$17:$AA$17</definedName>
    <definedName name="PrTax" localSheetId="3">[64]Profile!$K$17:$AA$17</definedName>
    <definedName name="PrTax">[65]Profile!$K$17:$AE$17</definedName>
    <definedName name="PrtMajMaint" localSheetId="5">#REF!</definedName>
    <definedName name="PrtMajMaint" localSheetId="0">#REF!</definedName>
    <definedName name="PrtMajMaint" localSheetId="3">#REF!</definedName>
    <definedName name="PrtMajMaint">#REF!</definedName>
    <definedName name="PrtOffsite" localSheetId="0">#REF!</definedName>
    <definedName name="PrtOffsite">#REF!</definedName>
    <definedName name="PrtPrecomm" localSheetId="0">#REF!</definedName>
    <definedName name="PrtPrecomm">#REF!</definedName>
    <definedName name="PrtSetup">#REF!</definedName>
    <definedName name="pryear" localSheetId="0">[189]Profile!$K$16:$AA$16</definedName>
    <definedName name="pryear" localSheetId="3">[189]Profile!$K$16:$AA$16</definedName>
    <definedName name="pryear">[65]Profile!$K$16:$AE$16</definedName>
    <definedName name="PrYears" localSheetId="0" hidden="1">[64]Profile!$K$5:$AA$5</definedName>
    <definedName name="PrYears" localSheetId="3" hidden="1">[64]Profile!$K$5:$AA$5</definedName>
    <definedName name="PrYears" hidden="1">[65]Profile!$K$5:$AE$5</definedName>
    <definedName name="pse" localSheetId="5">#REF!</definedName>
    <definedName name="pse" localSheetId="0">#REF!</definedName>
    <definedName name="pse" localSheetId="3">#REF!</definedName>
    <definedName name="pse">#REF!</definedName>
    <definedName name="PSFvsCotton"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pss" localSheetId="5" hidden="1">{#N/A,#N/A,FALSE,"COMICRO";#N/A,#N/A,FALSE,"BALSCH";#N/A,#N/A,FALSE,"GLASS";#N/A,#N/A,FALSE,"DEPRE";#N/A,#N/A,FALSE,"A&amp;MCUR";#N/A,#N/A,FALSE,"AGEANAlysis";#N/A,#N/A,FALSE,"CHECKS";#N/A,#N/A,FALSE,"CHECKS"}</definedName>
    <definedName name="pss" localSheetId="0" hidden="1">{#N/A,#N/A,FALSE,"COMICRO";#N/A,#N/A,FALSE,"BALSCH";#N/A,#N/A,FALSE,"GLASS";#N/A,#N/A,FALSE,"DEPRE";#N/A,#N/A,FALSE,"A&amp;MCUR";#N/A,#N/A,FALSE,"AGEANAlysis";#N/A,#N/A,FALSE,"CHECKS";#N/A,#N/A,FALSE,"CHECKS"}</definedName>
    <definedName name="pss" localSheetId="3" hidden="1">{#N/A,#N/A,FALSE,"COMICRO";#N/A,#N/A,FALSE,"BALSCH";#N/A,#N/A,FALSE,"GLASS";#N/A,#N/A,FALSE,"DEPRE";#N/A,#N/A,FALSE,"A&amp;MCUR";#N/A,#N/A,FALSE,"AGEANAlysis";#N/A,#N/A,FALSE,"CHECKS";#N/A,#N/A,FALSE,"CHECKS"}</definedName>
    <definedName name="pss" hidden="1">{#N/A,#N/A,FALSE,"COMICRO";#N/A,#N/A,FALSE,"BALSCH";#N/A,#N/A,FALSE,"GLASS";#N/A,#N/A,FALSE,"DEPRE";#N/A,#N/A,FALSE,"A&amp;MCUR";#N/A,#N/A,FALSE,"AGEANAlysis";#N/A,#N/A,FALSE,"CHECKS";#N/A,#N/A,FALSE,"CHECKS"}</definedName>
    <definedName name="PStage">#REF!</definedName>
    <definedName name="PSYvsCY"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pta">#REF!</definedName>
    <definedName name="Ptas">#REF!</definedName>
    <definedName name="PTitle">#REF!</definedName>
    <definedName name="PTitleLineFour">#REF!</definedName>
    <definedName name="PTitleLineOne">#REF!</definedName>
    <definedName name="PTitleLineThree">#REF!</definedName>
    <definedName name="PTitleLineTwo">#REF!</definedName>
    <definedName name="pto">#REF!</definedName>
    <definedName name="pub">#REF!</definedName>
    <definedName name="PUNE">#REF!</definedName>
    <definedName name="pur">'[190]Purchases-CT1'!$A$1:$AZ$28</definedName>
    <definedName name="purchase_of_finished_goods">[67]Template!$D$15:$T$15</definedName>
    <definedName name="purchase_of_finished_goods_qtr">[67]Qtrly_Template!$E$12:$AN$12</definedName>
    <definedName name="Purchase_of_goods_trading" localSheetId="5">#REF!</definedName>
    <definedName name="Purchase_of_goods_trading" localSheetId="0">#REF!</definedName>
    <definedName name="Purchase_of_goods_trading" localSheetId="3">#REF!</definedName>
    <definedName name="Purchase_of_goods_trading">#REF!</definedName>
    <definedName name="pxd" localSheetId="0">#REF!</definedName>
    <definedName name="pxd">#REF!</definedName>
    <definedName name="PYearDates" localSheetId="0">#REF!</definedName>
    <definedName name="PYearDates">#REF!</definedName>
    <definedName name="q" hidden="1">[186]Summary!$D$46</definedName>
    <definedName name="Q_25" localSheetId="0">#REF!</definedName>
    <definedName name="Q_25" localSheetId="3">#REF!</definedName>
    <definedName name="Q_25">#REF!</definedName>
    <definedName name="q1sa">"$#REF!.$C$3:$I$61"</definedName>
    <definedName name="q1sa_1">"$#REF!.$C$3:$I$61"</definedName>
    <definedName name="q1sa_14">"$#REF!.$C$3:$I$61"</definedName>
    <definedName name="q1sa_2">"$#REF!.$C$3:$I$61"</definedName>
    <definedName name="q1sa_8">#REF!</definedName>
    <definedName name="q1ss">"$#REF!.$K$3:$O$61"</definedName>
    <definedName name="q1ss_1">"$#REF!.$K$3:$O$61"</definedName>
    <definedName name="q1ss_14">"$#REF!.$K$3:$O$61"</definedName>
    <definedName name="q1ss_2">"$#REF!.$J$3:$M$61"</definedName>
    <definedName name="q1ss_8">#REF!</definedName>
    <definedName name="Q399_">#REF!</definedName>
    <definedName name="Q399RESULT">#REF!</definedName>
    <definedName name="Q4FY2005" localSheetId="5" hidden="1">{#N/A,#N/A,FALSE,"One Pager";#N/A,#N/A,FALSE,"Technical"}</definedName>
    <definedName name="Q4FY2005" localSheetId="0" hidden="1">{#N/A,#N/A,FALSE,"One Pager";#N/A,#N/A,FALSE,"Technical"}</definedName>
    <definedName name="Q4FY2005" localSheetId="3" hidden="1">{#N/A,#N/A,FALSE,"One Pager";#N/A,#N/A,FALSE,"Technical"}</definedName>
    <definedName name="Q4FY2005" hidden="1">{#N/A,#N/A,FALSE,"One Pager";#N/A,#N/A,FALSE,"Technical"}</definedName>
    <definedName name="QA">#REF!</definedName>
    <definedName name="QA_25">#REF!</definedName>
    <definedName name="QAActiveSheetID">#N/A</definedName>
    <definedName name="QANTAS_AIRWAYS___CAPITAL_STRUCTURE">#REF!</definedName>
    <definedName name="QANTAS_AIRWAYS___CASH_FLOW">#REF!</definedName>
    <definedName name="QANTAS_AIRWAYS___INTEREST_COSTS">#REF!</definedName>
    <definedName name="QANTAS_AIRWAYS___OPERATING__COSTS">#REF!</definedName>
    <definedName name="QANTAS_AIRWAYS___PROFIT_FORECAST">#REF!</definedName>
    <definedName name="qaw">"$#REF!.$#REF!$#REF!:$#REF!$#REF!"</definedName>
    <definedName name="qaw_1">"$#REF!.$#REF!$#REF!:$#REF!$#REF!"</definedName>
    <definedName name="qaw_14">"$#REF!.$#REF!$#REF!:$#REF!$#REF!"</definedName>
    <definedName name="qaw_2">"$#REF!.$#REF!$#REF!:$#REF!$#REF!"</definedName>
    <definedName name="qaw_8">#REF!</definedName>
    <definedName name="QC">#REF!</definedName>
    <definedName name="QC_25">#REF!</definedName>
    <definedName name="QCQ">#REF!</definedName>
    <definedName name="QCQ_25">#REF!</definedName>
    <definedName name="qeqeq">#REF!</definedName>
    <definedName name="QQ" localSheetId="5" hidden="1">{#N/A,#N/A,FALSE,"Part ABC"}</definedName>
    <definedName name="QQ" localSheetId="0" hidden="1">{#N/A,#N/A,FALSE,"Part ABC"}</definedName>
    <definedName name="QQ" localSheetId="3" hidden="1">{#N/A,#N/A,FALSE,"Part ABC"}</definedName>
    <definedName name="QQ" hidden="1">{#N/A,#N/A,FALSE,"Part ABC"}</definedName>
    <definedName name="QQ_25">#REF!</definedName>
    <definedName name="qqqq" localSheetId="5" hidden="1">{#N/A,#N/A,TRUE,"pd_SSS";#N/A,#N/A,TRUE,"fo_SSS";#N/A,#N/A,TRUE,"eqpt_SSS";#N/A,#N/A,TRUE,"ftrs_SSS"}</definedName>
    <definedName name="qqqq" localSheetId="0" hidden="1">{#N/A,#N/A,TRUE,"pd_SSS";#N/A,#N/A,TRUE,"fo_SSS";#N/A,#N/A,TRUE,"eqpt_SSS";#N/A,#N/A,TRUE,"ftrs_SSS"}</definedName>
    <definedName name="qqqq" localSheetId="3" hidden="1">{#N/A,#N/A,TRUE,"pd_SSS";#N/A,#N/A,TRUE,"fo_SSS";#N/A,#N/A,TRUE,"eqpt_SSS";#N/A,#N/A,TRUE,"ftrs_SSS"}</definedName>
    <definedName name="qqqq" hidden="1">{#N/A,#N/A,TRUE,"pd_SSS";#N/A,#N/A,TRUE,"fo_SSS";#N/A,#N/A,TRUE,"eqpt_SSS";#N/A,#N/A,TRUE,"ftrs_SSS"}</definedName>
    <definedName name="qqqteqwe">#REF!</definedName>
    <definedName name="qqwerq">#REF!</definedName>
    <definedName name="qsa">"$#REF!.$C$3:$I$61"</definedName>
    <definedName name="qsa_1">"$#REF!.$C$3:$I$61"</definedName>
    <definedName name="qsa_14">"$#REF!.$C$3:$I$61"</definedName>
    <definedName name="qsa_2">"$#REF!.$C$3:$I$61"</definedName>
    <definedName name="qsa_8">#REF!</definedName>
    <definedName name="qt" localSheetId="5" hidden="1">{"'Sheet1'!$L$16"}</definedName>
    <definedName name="qt" localSheetId="0" hidden="1">{"'Sheet1'!$L$16"}</definedName>
    <definedName name="qt" localSheetId="3" hidden="1">{"'Sheet1'!$L$16"}</definedName>
    <definedName name="qt" hidden="1">{"'Sheet1'!$L$16"}</definedName>
    <definedName name="QuanOpDmy" localSheetId="0">#REF!,#REF!,#REF!,#REF!,#REF!,#REF!</definedName>
    <definedName name="QuanOpDmy" localSheetId="3">#REF!,#REF!,#REF!,#REF!,#REF!,#REF!</definedName>
    <definedName name="QuanOpDmy">[65]QuanOP!$A$15:$IV$15,[65]QuanOP!$A$25:$IV$25,[65]QuanOP!$A$35:$IV$35,[65]QuanOP!$A$45:$IV$45,[65]QuanOP!$A$55:$IV$55,[65]QuanOP!$A$65:$IV$65</definedName>
    <definedName name="QUARTERS" localSheetId="5">#REF!</definedName>
    <definedName name="QUARTERS" localSheetId="0">#REF!</definedName>
    <definedName name="QUARTERS" localSheetId="3">#REF!</definedName>
    <definedName name="QUARTERS">#REF!</definedName>
    <definedName name="R_" localSheetId="0">#REF!</definedName>
    <definedName name="R_">#REF!</definedName>
    <definedName name="R_A" localSheetId="0">#REF!</definedName>
    <definedName name="R_A">#REF!</definedName>
    <definedName name="R_D_amort_years">'[69]Invested capital_VDF'!$A$34</definedName>
    <definedName name="R_D_Amortization">'[69]Invested capital_VDF'!$C$31:$AU$31</definedName>
    <definedName name="R_D_expense">'[69]Invested capital_VDF'!$C$28:$AZ$28</definedName>
    <definedName name="R_Factor">#REF!</definedName>
    <definedName name="R_factors">#REF!</definedName>
    <definedName name="R_factorss">#REF!</definedName>
    <definedName name="RA">#REF!</definedName>
    <definedName name="rad">#REF!</definedName>
    <definedName name="radha" localSheetId="5">'[191]15'!#REF!</definedName>
    <definedName name="radha">'[191]15'!#REF!</definedName>
    <definedName name="Raja" hidden="1">'[192]P&amp;L Summary Page'!#REF!</definedName>
    <definedName name="ram" localSheetId="5">'[191]15'!#REF!</definedName>
    <definedName name="ram">'[191]15'!#REF!</definedName>
    <definedName name="rama" localSheetId="5" hidden="1">{"'August 2000'!$A$1:$J$101"}</definedName>
    <definedName name="rama" localSheetId="0" hidden="1">{"'August 2000'!$A$1:$J$101"}</definedName>
    <definedName name="rama" localSheetId="3" hidden="1">{"'August 2000'!$A$1:$J$101"}</definedName>
    <definedName name="rama" hidden="1">{"'August 2000'!$A$1:$J$101"}</definedName>
    <definedName name="rama1">#REF!</definedName>
    <definedName name="ramcoindus">#REF!</definedName>
    <definedName name="ramcosys">#REF!</definedName>
    <definedName name="ranbaxy">#REF!</definedName>
    <definedName name="ranbaxylabs">#REF!</definedName>
    <definedName name="Range_Names">#REF!</definedName>
    <definedName name="RAO">#REF!</definedName>
    <definedName name="RAT">'[4]teo model'!#REF!</definedName>
    <definedName name="Rate">#REF!</definedName>
    <definedName name="rate_1">#REF!</definedName>
    <definedName name="rate_1_2">NA()</definedName>
    <definedName name="rate_1_3">NA()</definedName>
    <definedName name="rate_1_4">NA()</definedName>
    <definedName name="rate_1_6">NA()</definedName>
    <definedName name="rate_10">#N/A</definedName>
    <definedName name="rate_11">NA()</definedName>
    <definedName name="rate_13">#N/A</definedName>
    <definedName name="rate_14">#N/A</definedName>
    <definedName name="rate_15">NA()</definedName>
    <definedName name="rate_2">#REF!</definedName>
    <definedName name="rate_3">#N/A</definedName>
    <definedName name="rate_3_1">NA()</definedName>
    <definedName name="rate_4">#REF!</definedName>
    <definedName name="rate_4_1">NA()</definedName>
    <definedName name="rate_4_2">NA()</definedName>
    <definedName name="rate_4_3">NA()</definedName>
    <definedName name="rate_4_4">NA()</definedName>
    <definedName name="rate_5">#REF!</definedName>
    <definedName name="rate_5_6">NA()</definedName>
    <definedName name="rate_6">#REF!</definedName>
    <definedName name="rate_6_1">NA()</definedName>
    <definedName name="rate_6_2">NA()</definedName>
    <definedName name="rate_6_3">NA()</definedName>
    <definedName name="rate_6_4">NA()</definedName>
    <definedName name="rate_6_6">NA()</definedName>
    <definedName name="rate_7">#REF!</definedName>
    <definedName name="rate_8">#REF!</definedName>
    <definedName name="rate_8_6">NA()</definedName>
    <definedName name="rate_9">#REF!</definedName>
    <definedName name="Rate_of_return">'[138]P &amp; L'!#REF!</definedName>
    <definedName name="rate_redn_rebates">[79]Scenarios!$A$239:$IV$239</definedName>
    <definedName name="rate_redn_rsv_transfers">[79]Scenarios!$A$219:$IV$219</definedName>
    <definedName name="Rate_Reduction_Reserve">[79]Scenarios!$A$242:$IV$242</definedName>
    <definedName name="rate10">[193]Schedules!#REF!</definedName>
    <definedName name="rate11">[193]Schedules!#REF!</definedName>
    <definedName name="rate12">[193]Schedules!#REF!</definedName>
    <definedName name="rate13">[193]Schedules!#REF!</definedName>
    <definedName name="rate14">[193]Schedules!#REF!</definedName>
    <definedName name="rate15">[193]Schedules!#REF!</definedName>
    <definedName name="rate2">[193]Schedules!#REF!</definedName>
    <definedName name="rate3">[193]Schedules!#REF!</definedName>
    <definedName name="rate4">[193]Schedules!#REF!</definedName>
    <definedName name="rate5">[193]Schedules!#REF!</definedName>
    <definedName name="rate6">[193]Schedules!#REF!</definedName>
    <definedName name="rate7">[193]Schedules!#REF!</definedName>
    <definedName name="rate8">[193]Schedules!#REF!</definedName>
    <definedName name="rate9">[193]Schedules!#REF!</definedName>
    <definedName name="RATEIperUEOUTPUT" localSheetId="0">#REF!</definedName>
    <definedName name="RATEIperUEOUTPUT" localSheetId="3">#REF!</definedName>
    <definedName name="RATEIperUEOUTPUT">#REF!</definedName>
    <definedName name="RATEIperUEOUTPUT_25" localSheetId="0">#REF!</definedName>
    <definedName name="RATEIperUEOUTPUT_25">#REF!</definedName>
    <definedName name="RATEIperUEOUTPUT_7" localSheetId="0">#REF!</definedName>
    <definedName name="RATEIperUEOUTPUT_7">#REF!</definedName>
    <definedName name="RATES">'[4]teo model'!#REF!</definedName>
    <definedName name="RATES2">'[4]teo model'!#REF!</definedName>
    <definedName name="RATESBUD">#REF!</definedName>
    <definedName name="RATESBUD_1">#REF!</definedName>
    <definedName name="RATESBUD_1_2">NA()</definedName>
    <definedName name="RATESBUD_1_3">NA()</definedName>
    <definedName name="RATESBUD_1_4">NA()</definedName>
    <definedName name="RATESBUD_1_6">NA()</definedName>
    <definedName name="RATESBUD_10">#N/A</definedName>
    <definedName name="RATESBUD_11">#N/A</definedName>
    <definedName name="RATESBUD_13">#N/A</definedName>
    <definedName name="RATESBUD_14">#N/A</definedName>
    <definedName name="RATESBUD_15">NA()</definedName>
    <definedName name="RATESBUD_2">#REF!</definedName>
    <definedName name="RATESBUD_3">#N/A</definedName>
    <definedName name="RATESBUD_3_1">NA()</definedName>
    <definedName name="RATESBUD_4">#REF!</definedName>
    <definedName name="RATESBUD_4_1">NA()</definedName>
    <definedName name="RATESBUD_4_2">NA()</definedName>
    <definedName name="RATESBUD_4_3">NA()</definedName>
    <definedName name="RATESBUD_4_4">NA()</definedName>
    <definedName name="RATESBUD_5">#REF!</definedName>
    <definedName name="RATESBUD_5_2">NA()</definedName>
    <definedName name="RATESBUD_5_3">NA()</definedName>
    <definedName name="RATESBUD_5_4">NA()</definedName>
    <definedName name="RATESBUD_5_6">NA()</definedName>
    <definedName name="RATESBUD_6">#REF!</definedName>
    <definedName name="RATESBUD_6_1">NA()</definedName>
    <definedName name="RATESBUD_6_2">NA()</definedName>
    <definedName name="RATESBUD_6_3">NA()</definedName>
    <definedName name="RATESBUD_6_4">NA()</definedName>
    <definedName name="RATESBUD_6_6">NA()</definedName>
    <definedName name="RATESBUD_7">#REF!</definedName>
    <definedName name="RATESBUD_8">#REF!</definedName>
    <definedName name="RATESBUD_8_2">NA()</definedName>
    <definedName name="RATESBUD_8_3">NA()</definedName>
    <definedName name="RATESBUD_8_4">NA()</definedName>
    <definedName name="RATESBUD_8_6">NA()</definedName>
    <definedName name="RATESBUD_9">#REF!</definedName>
    <definedName name="RATESLIVE">#REF!</definedName>
    <definedName name="RATESLIVE_1">#REF!</definedName>
    <definedName name="RATESLIVE_1_2">NA()</definedName>
    <definedName name="RATESLIVE_1_3">NA()</definedName>
    <definedName name="RATESLIVE_1_4">NA()</definedName>
    <definedName name="RATESLIVE_1_6">NA()</definedName>
    <definedName name="RATESLIVE_10">#N/A</definedName>
    <definedName name="RATESLIVE_11">#N/A</definedName>
    <definedName name="RATESLIVE_13">#N/A</definedName>
    <definedName name="RATESLIVE_14">#N/A</definedName>
    <definedName name="RATESLIVE_15">NA()</definedName>
    <definedName name="RATESLIVE_2">#REF!</definedName>
    <definedName name="RATESLIVE_3">#N/A</definedName>
    <definedName name="RATESLIVE_3_1">NA()</definedName>
    <definedName name="RATESLIVE_4">#REF!</definedName>
    <definedName name="RATESLIVE_4_1">NA()</definedName>
    <definedName name="RATESLIVE_4_2">NA()</definedName>
    <definedName name="RATESLIVE_4_3">NA()</definedName>
    <definedName name="RATESLIVE_4_4">NA()</definedName>
    <definedName name="RATESLIVE_5">#REF!</definedName>
    <definedName name="RATESLIVE_5_2">NA()</definedName>
    <definedName name="RATESLIVE_5_3">NA()</definedName>
    <definedName name="RATESLIVE_5_4">NA()</definedName>
    <definedName name="RATESLIVE_5_6">NA()</definedName>
    <definedName name="RATESLIVE_6">#REF!</definedName>
    <definedName name="RATESLIVE_6_1">NA()</definedName>
    <definedName name="RATESLIVE_6_2">NA()</definedName>
    <definedName name="RATESLIVE_6_3">NA()</definedName>
    <definedName name="RATESLIVE_6_4">NA()</definedName>
    <definedName name="RATESLIVE_6_6">NA()</definedName>
    <definedName name="RATESLIVE_7">#REF!</definedName>
    <definedName name="RATESLIVE_8">#REF!</definedName>
    <definedName name="RATESLIVE_8_2">NA()</definedName>
    <definedName name="RATESLIVE_8_3">NA()</definedName>
    <definedName name="RATESLIVE_8_4">NA()</definedName>
    <definedName name="RATESLIVE_8_6">NA()</definedName>
    <definedName name="RATESLIVE_9">#REF!</definedName>
    <definedName name="RATESLIVEP">#REF!</definedName>
    <definedName name="RATESLIVEP_1">#REF!</definedName>
    <definedName name="RATESLIVEP_1_2">NA()</definedName>
    <definedName name="RATESLIVEP_1_3">NA()</definedName>
    <definedName name="RATESLIVEP_1_4">NA()</definedName>
    <definedName name="RATESLIVEP_1_6">NA()</definedName>
    <definedName name="RATESLIVEP_10">#N/A</definedName>
    <definedName name="RATESLIVEP_11">#N/A</definedName>
    <definedName name="RATESLIVEP_13">#N/A</definedName>
    <definedName name="RATESLIVEP_14">#N/A</definedName>
    <definedName name="RATESLIVEP_15">NA()</definedName>
    <definedName name="RATESLIVEP_2">#REF!</definedName>
    <definedName name="RATESLIVEP_3">#N/A</definedName>
    <definedName name="RATESLIVEP_3_1">NA()</definedName>
    <definedName name="RATESLIVEP_4">#REF!</definedName>
    <definedName name="RATESLIVEP_4_1">NA()</definedName>
    <definedName name="RATESLIVEP_4_2">NA()</definedName>
    <definedName name="RATESLIVEP_4_3">NA()</definedName>
    <definedName name="RATESLIVEP_4_4">NA()</definedName>
    <definedName name="RATESLIVEP_5">#REF!</definedName>
    <definedName name="RATESLIVEP_5_2">NA()</definedName>
    <definedName name="RATESLIVEP_5_3">NA()</definedName>
    <definedName name="RATESLIVEP_5_4">NA()</definedName>
    <definedName name="RATESLIVEP_5_6">NA()</definedName>
    <definedName name="RATESLIVEP_6">#REF!</definedName>
    <definedName name="RATESLIVEP_6_1">NA()</definedName>
    <definedName name="RATESLIVEP_6_2">NA()</definedName>
    <definedName name="RATESLIVEP_6_3">NA()</definedName>
    <definedName name="RATESLIVEP_6_4">NA()</definedName>
    <definedName name="RATESLIVEP_6_6">NA()</definedName>
    <definedName name="RATESLIVEP_7">#REF!</definedName>
    <definedName name="RATESLIVEP_8">#REF!</definedName>
    <definedName name="RATESLIVEP_8_2">NA()</definedName>
    <definedName name="RATESLIVEP_8_3">NA()</definedName>
    <definedName name="RATESLIVEP_8_4">NA()</definedName>
    <definedName name="RATESLIVEP_8_6">NA()</definedName>
    <definedName name="RATESLIVEP_9">#REF!</definedName>
    <definedName name="ratio" localSheetId="5" hidden="1">#REF!</definedName>
    <definedName name="ratio" hidden="1">#REF!</definedName>
    <definedName name="Ratio_Analysis" function="1" xlm="1">#REF!</definedName>
    <definedName name="Ratio1">#REF!</definedName>
    <definedName name="Ratio1___0">#REF!</definedName>
    <definedName name="Ratio2">#REF!</definedName>
    <definedName name="Ratio2___0">#REF!</definedName>
    <definedName name="ratio3">#REF!</definedName>
    <definedName name="ratio3___0">#REF!</definedName>
    <definedName name="ratios">[152]icici!$A$22</definedName>
    <definedName name="raw_material">#REF!</definedName>
    <definedName name="raw_material_consumed">[67]Template!$D$14:$T$14</definedName>
    <definedName name="raw_material_consumed_qtr">[67]Qtrly_Template!$E$10:$AN$10</definedName>
    <definedName name="RawMat" localSheetId="0" hidden="1">[70]Profile!$AK$5:$AK$12</definedName>
    <definedName name="RawMat" localSheetId="3" hidden="1">[70]Profile!$AK$5:$AK$12</definedName>
    <definedName name="RawMat" hidden="1">[65]Profile!$AO$5:$AO$12</definedName>
    <definedName name="RCArea" localSheetId="5" hidden="1">#REF!</definedName>
    <definedName name="RCArea" localSheetId="0" hidden="1">#REF!</definedName>
    <definedName name="RCArea" localSheetId="3" hidden="1">#REF!</definedName>
    <definedName name="RCArea" hidden="1">#REF!</definedName>
    <definedName name="rce" localSheetId="0">#REF!</definedName>
    <definedName name="rce">#REF!</definedName>
    <definedName name="rcr" localSheetId="0">#REF!</definedName>
    <definedName name="rcr">#REF!</definedName>
    <definedName name="RD">#REF!</definedName>
    <definedName name="rd_expenses">[67]Template!$D$22:$T$22</definedName>
    <definedName name="RDateUpdated" localSheetId="5">#REF!</definedName>
    <definedName name="RDateUpdated" localSheetId="0">#REF!</definedName>
    <definedName name="RDateUpdated" localSheetId="3">#REF!</definedName>
    <definedName name="RDateUpdated">#REF!</definedName>
    <definedName name="rde" localSheetId="0">#REF!</definedName>
    <definedName name="rde">#REF!</definedName>
    <definedName name="RDN">'[1]#REF'!$E$15</definedName>
    <definedName name="re" localSheetId="5" hidden="1">{#N/A,#N/A,FALSE,"COMP"}</definedName>
    <definedName name="re" localSheetId="0" hidden="1">{#N/A,#N/A,FALSE,"COMP"}</definedName>
    <definedName name="re" localSheetId="3" hidden="1">{#N/A,#N/A,FALSE,"COMP"}</definedName>
    <definedName name="re" hidden="1">{#N/A,#N/A,FALSE,"COMP"}</definedName>
    <definedName name="Reco" localSheetId="4">#REF!</definedName>
    <definedName name="Reco" localSheetId="2">#REF!</definedName>
    <definedName name="Reco" localSheetId="0">#REF!</definedName>
    <definedName name="Reco" localSheetId="3">#REF!</definedName>
    <definedName name="Reco">#REF!</definedName>
    <definedName name="RECOBENDAZOLE">#REF!</definedName>
    <definedName name="RECOBENDAZOLE_10">#REF!</definedName>
    <definedName name="RECOBENDAZOLE_25">#REF!</definedName>
    <definedName name="RECOBENDAZOLE_3">#REF!</definedName>
    <definedName name="RECOBENDAZOLE_7">#REF!</definedName>
    <definedName name="RECOBENDAZOLE_9">#REF!</definedName>
    <definedName name="Recommendation">[71]Introduction!$E$26</definedName>
    <definedName name="Reconciliation_of_LEKAR_v_s_JBCPL_As_on__30.06.99">#REF!</definedName>
    <definedName name="Reconciliation_of_UPLL_v_s_JBCPL_As_on__30_06_99">#REF!</definedName>
    <definedName name="_xlnm.Recorder" localSheetId="0">#REF!</definedName>
    <definedName name="_xlnm.Recorder" localSheetId="3">#REF!</definedName>
    <definedName name="_xlnm.Recorder">#REF!</definedName>
    <definedName name="ReductInInvestments">'[71]Financials '!$J$80:$R$80</definedName>
    <definedName name="RegenCost" localSheetId="0">#REF!</definedName>
    <definedName name="RegenCost" localSheetId="3">#REF!</definedName>
    <definedName name="RegenCost">#REF!</definedName>
    <definedName name="REJRN" localSheetId="0">#REF!</definedName>
    <definedName name="REJRN">#REF!</definedName>
    <definedName name="rekha">#N/A</definedName>
    <definedName name="relenergy" localSheetId="5">#REF!</definedName>
    <definedName name="relenergy" localSheetId="0">#REF!</definedName>
    <definedName name="relenergy" localSheetId="3">#REF!</definedName>
    <definedName name="relenergy">#REF!</definedName>
    <definedName name="relindus" localSheetId="0">#REF!</definedName>
    <definedName name="relindus" localSheetId="3">#REF!</definedName>
    <definedName name="relindus">#REF!</definedName>
    <definedName name="REMKR" localSheetId="0">#REF!</definedName>
    <definedName name="REMKR">#REF!</definedName>
    <definedName name="RENDICONTO_FINANZperPROC1">#REF!</definedName>
    <definedName name="RENDICONTO_FINANZperPROC1_25">#REF!</definedName>
    <definedName name="RENDICONTO_FINANZperPROC1_7">#REF!</definedName>
    <definedName name="RepayBorrow" localSheetId="4">#REF!</definedName>
    <definedName name="RepayBorrow" localSheetId="0">#REF!</definedName>
    <definedName name="RepayBorrow" localSheetId="3">#REF!</definedName>
    <definedName name="RepayBorrow">#REF!</definedName>
    <definedName name="Report">[194]TB!$H$1</definedName>
    <definedName name="Report_Month">[195]Cover!$B$16</definedName>
    <definedName name="Reported_Net_Income" localSheetId="4">#REF!</definedName>
    <definedName name="Reported_Net_Income" localSheetId="2">#REF!</definedName>
    <definedName name="Reported_Net_Income" localSheetId="0">#REF!</definedName>
    <definedName name="Reported_Net_Income" localSheetId="3">#REF!</definedName>
    <definedName name="Reported_Net_Income">#REF!</definedName>
    <definedName name="Reported_Net_profit">#REF!</definedName>
    <definedName name="Reported_Profit___Loss_for_the_period">[10]Schedule_6_Template!$68:$68</definedName>
    <definedName name="Reporting_Currency">[94]Cover!$B$25</definedName>
    <definedName name="RepProf" localSheetId="4">#REF!</definedName>
    <definedName name="RepProf" localSheetId="0">#REF!</definedName>
    <definedName name="RepProf" localSheetId="3">#REF!</definedName>
    <definedName name="RepProf">#REF!</definedName>
    <definedName name="reps">[68]UploaderV4!$F$226:$AE$226</definedName>
    <definedName name="reqdetails">'[98]DDETABLE '!$O$15:$T$345</definedName>
    <definedName name="Required_cash_percent">'[69]Invested capital_VDF'!$A$9</definedName>
    <definedName name="rerw">#REF!</definedName>
    <definedName name="res">[68]UploaderV4!$F$109:$AE$109</definedName>
    <definedName name="resbrr">[68]UploaderV4!$F$116:$AE$116</definedName>
    <definedName name="rescap">[68]UploaderV4!$F$112:$AE$112</definedName>
    <definedName name="ResDevCap" localSheetId="4">#REF!</definedName>
    <definedName name="ResDevCap" localSheetId="0">#REF!</definedName>
    <definedName name="ResDevCap" localSheetId="3">#REF!</definedName>
    <definedName name="ResDevCap">#REF!</definedName>
    <definedName name="ResDevExp" localSheetId="4">#REF!</definedName>
    <definedName name="ResDevExp" localSheetId="0">#REF!</definedName>
    <definedName name="ResDevExp" localSheetId="3">#REF!</definedName>
    <definedName name="ResDevExp">#REF!</definedName>
    <definedName name="Reserves" localSheetId="4">#REF!</definedName>
    <definedName name="Reserves" localSheetId="0">#REF!</definedName>
    <definedName name="Reserves" localSheetId="3">#REF!</definedName>
    <definedName name="Reserves">#REF!</definedName>
    <definedName name="reserves_surplus">[67]Template!$D$147:$T$147</definedName>
    <definedName name="ReservesAndPremium">'[71]Financials '!$J$118:$R$118</definedName>
    <definedName name="Residual_difference" localSheetId="0">#REF!</definedName>
    <definedName name="Residual_difference" localSheetId="3">#REF!</definedName>
    <definedName name="Residual_difference">#REF!</definedName>
    <definedName name="Residual_difference___0" localSheetId="0">[62]ExcessCalc!#REF!</definedName>
    <definedName name="Residual_difference___0" localSheetId="3">[62]ExcessCalc!#REF!</definedName>
    <definedName name="Residual_difference___0">[62]ExcessCalc!#REF!</definedName>
    <definedName name="resoth">[68]UploaderV4!$F$114:$AE$114</definedName>
    <definedName name="respremium">[68]UploaderV4!$F$113:$AE$113</definedName>
    <definedName name="resreval">[68]UploaderV4!$F$111:$AE$111</definedName>
    <definedName name="restranslation">[68]UploaderV4!$F$115:$AE$115</definedName>
    <definedName name="Restructuring_charges">'[69]Invested capital_VDF'!#REF!</definedName>
    <definedName name="Restructuring_charges_growth_fore">#REF!</definedName>
    <definedName name="result" localSheetId="0">[92]Input!#REF!</definedName>
    <definedName name="result" localSheetId="3">[92]Input!#REF!</definedName>
    <definedName name="result">[92]Input!#REF!</definedName>
    <definedName name="resultdt">[68]UploaderV4!$E$342</definedName>
    <definedName name="Results">#REF!</definedName>
    <definedName name="reswar">[68]UploaderV4!$F$110:$AE$110</definedName>
    <definedName name="ret" localSheetId="0">#REF!</definedName>
    <definedName name="ret" localSheetId="3">#REF!</definedName>
    <definedName name="ret">#REF!</definedName>
    <definedName name="retained_earnings">[67]Template!$D$149:$T$149</definedName>
    <definedName name="RetainedEarnings">'[71]Financials '!$J$119:$R$119</definedName>
    <definedName name="RetEarn" localSheetId="4">#REF!</definedName>
    <definedName name="RetEarn" localSheetId="0">#REF!</definedName>
    <definedName name="RetEarn" localSheetId="3">#REF!</definedName>
    <definedName name="RetEarn">#REF!</definedName>
    <definedName name="retete" localSheetId="5" hidden="1">{"'40 Column'!$C$3:$AZ$57"}</definedName>
    <definedName name="retete" localSheetId="0" hidden="1">{"'40 Column'!$C$3:$AZ$57"}</definedName>
    <definedName name="retete" localSheetId="3" hidden="1">{"'40 Column'!$C$3:$AZ$57"}</definedName>
    <definedName name="retete" hidden="1">{"'40 Column'!$C$3:$AZ$57"}</definedName>
    <definedName name="return1" localSheetId="5">nopat1/capital1</definedName>
    <definedName name="return1" localSheetId="0">nopat1/capital1</definedName>
    <definedName name="return1" localSheetId="3">nopat1/capital1</definedName>
    <definedName name="return1">nopat1/capital1</definedName>
    <definedName name="ReutersCode">[71]Introduction!$E$24</definedName>
    <definedName name="rev" localSheetId="0">#REF!</definedName>
    <definedName name="rev" localSheetId="3">#REF!</definedName>
    <definedName name="rev">#REF!</definedName>
    <definedName name="Rev_FY00">'[128]US West Model '!$AM$12</definedName>
    <definedName name="Rev_FY97">'[128]US West Model '!$X$12</definedName>
    <definedName name="Rev_FY98">'[128]US West Model '!$AC$12</definedName>
    <definedName name="Rev_FY99">'[128]US West Model '!$AH$12</definedName>
    <definedName name="rev00">'[53]Income Statement'!$BD$17</definedName>
    <definedName name="RevalRsrv" localSheetId="0">[70]Input!$K$44:$AA$44</definedName>
    <definedName name="RevalRsrv" localSheetId="3">[70]Input!$K$44:$AA$44</definedName>
    <definedName name="RevalRsrv">[65]Input!$K$43:$AE$43</definedName>
    <definedName name="revaluation_reserves">[67]Template!$D$150:$T$150</definedName>
    <definedName name="RevDisc" localSheetId="4">#REF!</definedName>
    <definedName name="RevDisc" localSheetId="0">#REF!</definedName>
    <definedName name="RevDisc" localSheetId="3">#REF!</definedName>
    <definedName name="RevDisc">#REF!</definedName>
    <definedName name="RevDiscName" localSheetId="4">#REF!</definedName>
    <definedName name="RevDiscName" localSheetId="0">#REF!</definedName>
    <definedName name="RevDiscName" localSheetId="3">#REF!</definedName>
    <definedName name="RevDiscName">#REF!</definedName>
    <definedName name="RevDiv1" localSheetId="4">#REF!</definedName>
    <definedName name="RevDiv1" localSheetId="0">#REF!</definedName>
    <definedName name="RevDiv1" localSheetId="3">#REF!</definedName>
    <definedName name="RevDiv1">#REF!</definedName>
    <definedName name="RevDiv1Name" localSheetId="4">#REF!</definedName>
    <definedName name="RevDiv1Name" localSheetId="0">#REF!</definedName>
    <definedName name="RevDiv1Name" localSheetId="3">#REF!</definedName>
    <definedName name="RevDiv1Name">#REF!</definedName>
    <definedName name="RevDiv2" localSheetId="4">#REF!</definedName>
    <definedName name="RevDiv2" localSheetId="0">#REF!</definedName>
    <definedName name="RevDiv2" localSheetId="3">#REF!</definedName>
    <definedName name="RevDiv2">#REF!</definedName>
    <definedName name="RevDiv2Name" localSheetId="4">#REF!</definedName>
    <definedName name="RevDiv2Name" localSheetId="0">#REF!</definedName>
    <definedName name="RevDiv2Name" localSheetId="3">#REF!</definedName>
    <definedName name="RevDiv2Name">#REF!</definedName>
    <definedName name="RevDiv3" localSheetId="4">#REF!</definedName>
    <definedName name="RevDiv3" localSheetId="0">#REF!</definedName>
    <definedName name="RevDiv3" localSheetId="3">#REF!</definedName>
    <definedName name="RevDiv3">#REF!</definedName>
    <definedName name="RevDiv3Name" localSheetId="4">#REF!</definedName>
    <definedName name="RevDiv3Name" localSheetId="0">#REF!</definedName>
    <definedName name="RevDiv3Name" localSheetId="3">#REF!</definedName>
    <definedName name="RevDiv3Name">#REF!</definedName>
    <definedName name="RevDiv4" localSheetId="4">#REF!</definedName>
    <definedName name="RevDiv4" localSheetId="0">#REF!</definedName>
    <definedName name="RevDiv4" localSheetId="3">#REF!</definedName>
    <definedName name="RevDiv4">#REF!</definedName>
    <definedName name="RevDiv4Name" localSheetId="4">#REF!</definedName>
    <definedName name="RevDiv4Name" localSheetId="0">#REF!</definedName>
    <definedName name="RevDiv4Name" localSheetId="3">#REF!</definedName>
    <definedName name="RevDiv4Name">#REF!</definedName>
    <definedName name="RevDiv5" localSheetId="4">#REF!</definedName>
    <definedName name="RevDiv5" localSheetId="0">#REF!</definedName>
    <definedName name="RevDiv5" localSheetId="3">#REF!</definedName>
    <definedName name="RevDiv5">#REF!</definedName>
    <definedName name="RevDiv5Name" localSheetId="4">#REF!</definedName>
    <definedName name="RevDiv5Name" localSheetId="0">#REF!</definedName>
    <definedName name="RevDiv5Name" localSheetId="3">#REF!</definedName>
    <definedName name="RevDiv5Name">#REF!</definedName>
    <definedName name="RevDiv6" localSheetId="4">#REF!</definedName>
    <definedName name="RevDiv6" localSheetId="0">#REF!</definedName>
    <definedName name="RevDiv6" localSheetId="3">#REF!</definedName>
    <definedName name="RevDiv6">#REF!</definedName>
    <definedName name="RevDiv6Name" localSheetId="4">#REF!</definedName>
    <definedName name="RevDiv6Name" localSheetId="0">#REF!</definedName>
    <definedName name="RevDiv6Name" localSheetId="3">#REF!</definedName>
    <definedName name="RevDiv6Name">#REF!</definedName>
    <definedName name="RevDiv7" localSheetId="4">#REF!</definedName>
    <definedName name="RevDiv7" localSheetId="0">#REF!</definedName>
    <definedName name="RevDiv7" localSheetId="3">#REF!</definedName>
    <definedName name="RevDiv7">#REF!</definedName>
    <definedName name="RevDiv7Name" localSheetId="4">#REF!</definedName>
    <definedName name="RevDiv7Name" localSheetId="0">#REF!</definedName>
    <definedName name="RevDiv7Name" localSheetId="3">#REF!</definedName>
    <definedName name="RevDiv7Name">#REF!</definedName>
    <definedName name="RevDiv8" localSheetId="4">#REF!</definedName>
    <definedName name="RevDiv8" localSheetId="0">#REF!</definedName>
    <definedName name="RevDiv8" localSheetId="3">#REF!</definedName>
    <definedName name="RevDiv8">#REF!</definedName>
    <definedName name="RevDiv8Name" localSheetId="4">#REF!</definedName>
    <definedName name="RevDiv8Name" localSheetId="0">#REF!</definedName>
    <definedName name="RevDiv8Name" localSheetId="3">#REF!</definedName>
    <definedName name="RevDiv8Name">#REF!</definedName>
    <definedName name="RevDiv9" localSheetId="4">#REF!</definedName>
    <definedName name="RevDiv9" localSheetId="0">#REF!</definedName>
    <definedName name="RevDiv9" localSheetId="3">#REF!</definedName>
    <definedName name="RevDiv9">#REF!</definedName>
    <definedName name="RevDiv9Name" localSheetId="4">#REF!</definedName>
    <definedName name="RevDiv9Name" localSheetId="0">#REF!</definedName>
    <definedName name="RevDiv9Name" localSheetId="3">#REF!</definedName>
    <definedName name="RevDiv9Name">#REF!</definedName>
    <definedName name="RevDivCorpOver" localSheetId="4">#REF!</definedName>
    <definedName name="RevDivCorpOver" localSheetId="0">#REF!</definedName>
    <definedName name="RevDivCorpOver" localSheetId="3">#REF!</definedName>
    <definedName name="RevDivCorpOver">#REF!</definedName>
    <definedName name="Revenue">'[71]Operating Statistics'!$J$62:$R$62</definedName>
    <definedName name="Revenue_2">'[196]Rev sum'!#REF!</definedName>
    <definedName name="Revenue_from_Operations">[10]Schedule_6_Template!$12:$12</definedName>
    <definedName name="Revision">[79]Scenarios!$AA$23</definedName>
    <definedName name="RevReg1" localSheetId="4">#REF!</definedName>
    <definedName name="RevReg1" localSheetId="0">#REF!</definedName>
    <definedName name="RevReg1" localSheetId="3">#REF!</definedName>
    <definedName name="RevReg1">#REF!</definedName>
    <definedName name="RevReg1Name" localSheetId="4">#REF!</definedName>
    <definedName name="RevReg1Name" localSheetId="0">#REF!</definedName>
    <definedName name="RevReg1Name" localSheetId="3">#REF!</definedName>
    <definedName name="RevReg1Name">#REF!</definedName>
    <definedName name="RevReg2" localSheetId="4">#REF!</definedName>
    <definedName name="RevReg2" localSheetId="0">#REF!</definedName>
    <definedName name="RevReg2" localSheetId="3">#REF!</definedName>
    <definedName name="RevReg2">#REF!</definedName>
    <definedName name="RevReg2Name" localSheetId="4">#REF!</definedName>
    <definedName name="RevReg2Name" localSheetId="0">#REF!</definedName>
    <definedName name="RevReg2Name" localSheetId="3">#REF!</definedName>
    <definedName name="RevReg2Name">#REF!</definedName>
    <definedName name="RevReg3" localSheetId="4">#REF!</definedName>
    <definedName name="RevReg3" localSheetId="0">#REF!</definedName>
    <definedName name="RevReg3" localSheetId="3">#REF!</definedName>
    <definedName name="RevReg3">#REF!</definedName>
    <definedName name="RevReg3Name" localSheetId="4">#REF!</definedName>
    <definedName name="RevReg3Name" localSheetId="0">#REF!</definedName>
    <definedName name="RevReg3Name" localSheetId="3">#REF!</definedName>
    <definedName name="RevReg3Name">#REF!</definedName>
    <definedName name="RevReg4" localSheetId="4">#REF!</definedName>
    <definedName name="RevReg4" localSheetId="0">#REF!</definedName>
    <definedName name="RevReg4" localSheetId="3">#REF!</definedName>
    <definedName name="RevReg4">#REF!</definedName>
    <definedName name="RevReg4Name" localSheetId="4">#REF!</definedName>
    <definedName name="RevReg4Name" localSheetId="0">#REF!</definedName>
    <definedName name="RevReg4Name" localSheetId="3">#REF!</definedName>
    <definedName name="RevReg4Name">#REF!</definedName>
    <definedName name="RevReg5" localSheetId="4">#REF!</definedName>
    <definedName name="RevReg5" localSheetId="0">#REF!</definedName>
    <definedName name="RevReg5" localSheetId="3">#REF!</definedName>
    <definedName name="RevReg5">#REF!</definedName>
    <definedName name="RevReg5Name" localSheetId="4">#REF!</definedName>
    <definedName name="RevReg5Name" localSheetId="0">#REF!</definedName>
    <definedName name="RevReg5Name" localSheetId="3">#REF!</definedName>
    <definedName name="RevReg5Name">#REF!</definedName>
    <definedName name="RevReg6" localSheetId="4">#REF!</definedName>
    <definedName name="RevReg6" localSheetId="0">#REF!</definedName>
    <definedName name="RevReg6" localSheetId="3">#REF!</definedName>
    <definedName name="RevReg6">#REF!</definedName>
    <definedName name="RevReg6Name" localSheetId="4">#REF!</definedName>
    <definedName name="RevReg6Name" localSheetId="0">#REF!</definedName>
    <definedName name="RevReg6Name" localSheetId="3">#REF!</definedName>
    <definedName name="RevReg6Name">#REF!</definedName>
    <definedName name="RevReg7" localSheetId="4">#REF!</definedName>
    <definedName name="RevReg7" localSheetId="0">#REF!</definedName>
    <definedName name="RevReg7" localSheetId="3">#REF!</definedName>
    <definedName name="RevReg7">#REF!</definedName>
    <definedName name="RevReg7Name" localSheetId="4">#REF!</definedName>
    <definedName name="RevReg7Name" localSheetId="0">#REF!</definedName>
    <definedName name="RevReg7Name" localSheetId="3">#REF!</definedName>
    <definedName name="RevReg7Name">#REF!</definedName>
    <definedName name="RevReg8" localSheetId="4">#REF!</definedName>
    <definedName name="RevReg8" localSheetId="0">#REF!</definedName>
    <definedName name="RevReg8" localSheetId="3">#REF!</definedName>
    <definedName name="RevReg8">#REF!</definedName>
    <definedName name="RevReg8Name" localSheetId="4">#REF!</definedName>
    <definedName name="RevReg8Name" localSheetId="0">#REF!</definedName>
    <definedName name="RevReg8Name" localSheetId="3">#REF!</definedName>
    <definedName name="RevReg8Name">#REF!</definedName>
    <definedName name="RevReg9" localSheetId="4">#REF!</definedName>
    <definedName name="RevReg9" localSheetId="0">#REF!</definedName>
    <definedName name="RevReg9" localSheetId="3">#REF!</definedName>
    <definedName name="RevReg9">#REF!</definedName>
    <definedName name="RevReg9Name" localSheetId="4">#REF!</definedName>
    <definedName name="RevReg9Name" localSheetId="0">#REF!</definedName>
    <definedName name="RevReg9Name" localSheetId="3">#REF!</definedName>
    <definedName name="RevReg9Name">#REF!</definedName>
    <definedName name="RevRegDisc" localSheetId="4">#REF!</definedName>
    <definedName name="RevRegDisc" localSheetId="0">#REF!</definedName>
    <definedName name="RevRegDisc" localSheetId="3">#REF!</definedName>
    <definedName name="RevRegDisc">#REF!</definedName>
    <definedName name="RevRegDiscName" localSheetId="4">#REF!</definedName>
    <definedName name="RevRegDiscName" localSheetId="0">#REF!</definedName>
    <definedName name="RevRegDiscName" localSheetId="3">#REF!</definedName>
    <definedName name="RevRegDiscName">#REF!</definedName>
    <definedName name="RevRegDivCorpOver" localSheetId="4">#REF!</definedName>
    <definedName name="RevRegDivCorpOver" localSheetId="0">#REF!</definedName>
    <definedName name="RevRegDivCorpOver" localSheetId="3">#REF!</definedName>
    <definedName name="RevRegDivCorpOver">#REF!</definedName>
    <definedName name="rew" localSheetId="5"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 localSheetId="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 localSheetId="3"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REWALL">#REF!</definedName>
    <definedName name="rewta">#REF!</definedName>
    <definedName name="RF">#REF!</definedName>
    <definedName name="rfa">#REF!</definedName>
    <definedName name="RFR" localSheetId="4">#REF!</definedName>
    <definedName name="RFR" localSheetId="0">#REF!</definedName>
    <definedName name="RFR" localSheetId="3">#REF!</definedName>
    <definedName name="RFR">#REF!</definedName>
    <definedName name="rfs">#REF!</definedName>
    <definedName name="rg" hidden="1">{#N/A,#N/A,FALSE,"Quantum Optima Details"}</definedName>
    <definedName name="rgenren">#REF!</definedName>
    <definedName name="rghjl">#REF!</definedName>
    <definedName name="RGTR">#REF!</definedName>
    <definedName name="RIC" localSheetId="4">#REF!</definedName>
    <definedName name="RIC" localSheetId="2">#REF!</definedName>
    <definedName name="RIC" localSheetId="0">#REF!</definedName>
    <definedName name="RIC" localSheetId="3">#REF!</definedName>
    <definedName name="RIC">#REF!</definedName>
    <definedName name="RJURUT">#REF!</definedName>
    <definedName name="RK">#REF!</definedName>
    <definedName name="RM" localSheetId="0">[64]Input!$K$457:$AA$457</definedName>
    <definedName name="RM" localSheetId="3">[64]Input!$K$457:$AA$457</definedName>
    <definedName name="RM">[65]Input!$K$456:$AE$456</definedName>
    <definedName name="RMDmy" localSheetId="0" hidden="1">[70]Input!$A$424:$AF$438</definedName>
    <definedName name="RMDmy" localSheetId="3" hidden="1">[70]Input!$A$424:$AF$438</definedName>
    <definedName name="RMDmy" hidden="1">[65]Input!$A$423:$AJ$437</definedName>
    <definedName name="RMEIRM" localSheetId="5">#REF!</definedName>
    <definedName name="RMEIRM" localSheetId="0">#REF!</definedName>
    <definedName name="RMEIRM" localSheetId="3">#REF!</definedName>
    <definedName name="RMEIRM">#REF!</definedName>
    <definedName name="rminr">[68]UploaderV4!$F$22:$AE$22</definedName>
    <definedName name="RMonthDates" localSheetId="0">#REF!</definedName>
    <definedName name="RMonthDates">#REF!</definedName>
    <definedName name="RMUnit" localSheetId="0" hidden="1">[70]Profile!$AL$5:$AL$12</definedName>
    <definedName name="RMUnit" localSheetId="3" hidden="1">[70]Profile!$AL$5:$AL$12</definedName>
    <definedName name="RMUnit" hidden="1">[65]Profile!$AP$5:$AP$12</definedName>
    <definedName name="rmusd">[68]UploaderV4!$F$21:$AE$21</definedName>
    <definedName name="RnD_expense">'[69]Invested capital_VDF'!$C$28:$AZ$28</definedName>
    <definedName name="RnD_expense_fore">#REF!</definedName>
    <definedName name="RnD_expense_growth_fore">#REF!</definedName>
    <definedName name="RnD_expenses_fore">#REF!</definedName>
    <definedName name="RNERJ" localSheetId="5">#REF!</definedName>
    <definedName name="RNERJ" localSheetId="0">#REF!</definedName>
    <definedName name="RNERJ" localSheetId="3">#REF!</definedName>
    <definedName name="RNERJ">#REF!</definedName>
    <definedName name="RNERJNER" localSheetId="0">#REF!</definedName>
    <definedName name="RNERJNER">#REF!</definedName>
    <definedName name="rnf" localSheetId="0">#REF!</definedName>
    <definedName name="rnf">#REF!</definedName>
    <definedName name="rns">#REF!</definedName>
    <definedName name="RO?">#REF!</definedName>
    <definedName name="roce">[67]Template!$D$189:$T$189</definedName>
    <definedName name="roe" localSheetId="5">#REF!</definedName>
    <definedName name="roe" localSheetId="0">#REF!</definedName>
    <definedName name="roe" localSheetId="3">#REF!</definedName>
    <definedName name="roe">#REF!</definedName>
    <definedName name="ROE_1a" localSheetId="0">#REF!</definedName>
    <definedName name="ROE_1a">#REF!</definedName>
    <definedName name="ROE_2" localSheetId="0">#REF!</definedName>
    <definedName name="ROE_2">#REF!</definedName>
    <definedName name="ROIC" localSheetId="0">[70]Formats!$K$163:$AA$163</definedName>
    <definedName name="ROIC" localSheetId="3">[70]Formats!$K$163:$AA$163</definedName>
    <definedName name="ROIC">[65]Formats!$K$165:$AE$165</definedName>
    <definedName name="ROIC_EX_END" localSheetId="2">[105]DCF!$K$84</definedName>
    <definedName name="ROIC_EX_END" localSheetId="0">[105]DCF!$K$84</definedName>
    <definedName name="ROIC_EX_END" localSheetId="3">[105]DCF!$K$84</definedName>
    <definedName name="ROIC_EX_END">[106]DCF!$K$84</definedName>
    <definedName name="roic_wacc">[67]Template!$D$187:$T$187</definedName>
    <definedName name="roic97">'[55]WDR EVA'!$H$27</definedName>
    <definedName name="rot" localSheetId="0">#REF!</definedName>
    <definedName name="rot" localSheetId="3">#REF!</definedName>
    <definedName name="rot">#REF!</definedName>
    <definedName name="Round">[194]TB!$I$1</definedName>
    <definedName name="Row10Col2" localSheetId="4">[197]Freeform!#REF!</definedName>
    <definedName name="Row10Col2" localSheetId="2">[198]Freeform!#REF!</definedName>
    <definedName name="Row10Col2" localSheetId="5">[197]Freeform!#REF!</definedName>
    <definedName name="Row10Col2" localSheetId="0">[198]Freeform!#REF!</definedName>
    <definedName name="Row10Col2" localSheetId="3">[182]Freeform!#REF!</definedName>
    <definedName name="Row10Col2">[197]Freeform!#REF!</definedName>
    <definedName name="Row11Col2" localSheetId="4">[197]Freeform!#REF!</definedName>
    <definedName name="Row11Col2" localSheetId="2">[198]Freeform!#REF!</definedName>
    <definedName name="Row11Col2" localSheetId="5">[197]Freeform!#REF!</definedName>
    <definedName name="Row11Col2" localSheetId="0">[198]Freeform!#REF!</definedName>
    <definedName name="Row11Col2" localSheetId="3">[182]Freeform!#REF!</definedName>
    <definedName name="Row11Col2">[197]Freeform!#REF!</definedName>
    <definedName name="Row12Col2" localSheetId="4">[197]Freeform!#REF!</definedName>
    <definedName name="Row12Col2" localSheetId="2">[198]Freeform!#REF!</definedName>
    <definedName name="Row12Col2" localSheetId="5">[197]Freeform!#REF!</definedName>
    <definedName name="Row12Col2" localSheetId="0">[198]Freeform!#REF!</definedName>
    <definedName name="Row12Col2" localSheetId="3">[182]Freeform!#REF!</definedName>
    <definedName name="Row12Col2">[197]Freeform!#REF!</definedName>
    <definedName name="Row13Col2" localSheetId="4">[197]Freeform!#REF!</definedName>
    <definedName name="Row13Col2" localSheetId="2">[198]Freeform!#REF!</definedName>
    <definedName name="Row13Col2" localSheetId="5">[197]Freeform!#REF!</definedName>
    <definedName name="Row13Col2" localSheetId="0">[198]Freeform!#REF!</definedName>
    <definedName name="Row13Col2" localSheetId="3">[182]Freeform!#REF!</definedName>
    <definedName name="Row13Col2">[197]Freeform!#REF!</definedName>
    <definedName name="Row14Col2" localSheetId="4">[197]Freeform!#REF!</definedName>
    <definedName name="Row14Col2" localSheetId="2">[198]Freeform!#REF!</definedName>
    <definedName name="Row14Col2" localSheetId="5">[197]Freeform!#REF!</definedName>
    <definedName name="Row14Col2" localSheetId="0">[198]Freeform!#REF!</definedName>
    <definedName name="Row14Col2" localSheetId="3">[182]Freeform!#REF!</definedName>
    <definedName name="Row14Col2">[197]Freeform!#REF!</definedName>
    <definedName name="Row2Col2" localSheetId="4">[197]Freeform!#REF!</definedName>
    <definedName name="Row2Col2" localSheetId="2">[198]Freeform!#REF!</definedName>
    <definedName name="Row2Col2" localSheetId="5">[197]Freeform!#REF!</definedName>
    <definedName name="Row2Col2" localSheetId="0">[198]Freeform!#REF!</definedName>
    <definedName name="Row2Col2" localSheetId="3">[182]Freeform!#REF!</definedName>
    <definedName name="Row2Col2">[197]Freeform!#REF!</definedName>
    <definedName name="Row3Col2" localSheetId="4">[197]Freeform!#REF!</definedName>
    <definedName name="Row3Col2" localSheetId="2">[198]Freeform!#REF!</definedName>
    <definedName name="Row3Col2" localSheetId="5">[197]Freeform!#REF!</definedName>
    <definedName name="Row3Col2" localSheetId="0">[198]Freeform!#REF!</definedName>
    <definedName name="Row3Col2" localSheetId="3">[182]Freeform!#REF!</definedName>
    <definedName name="Row3Col2">[197]Freeform!#REF!</definedName>
    <definedName name="Row4Col2" localSheetId="4">[197]Freeform!#REF!</definedName>
    <definedName name="Row4Col2" localSheetId="2">[198]Freeform!#REF!</definedName>
    <definedName name="Row4Col2" localSheetId="5">[197]Freeform!#REF!</definedName>
    <definedName name="Row4Col2" localSheetId="0">[198]Freeform!#REF!</definedName>
    <definedName name="Row4Col2" localSheetId="3">[182]Freeform!#REF!</definedName>
    <definedName name="Row4Col2">[197]Freeform!#REF!</definedName>
    <definedName name="Row5Col2" localSheetId="4">[197]Freeform!#REF!</definedName>
    <definedName name="Row5Col2" localSheetId="2">[198]Freeform!#REF!</definedName>
    <definedName name="Row5Col2" localSheetId="5">[197]Freeform!#REF!</definedName>
    <definedName name="Row5Col2" localSheetId="0">[198]Freeform!#REF!</definedName>
    <definedName name="Row5Col2" localSheetId="3">[182]Freeform!#REF!</definedName>
    <definedName name="Row5Col2">[197]Freeform!#REF!</definedName>
    <definedName name="Row6Col2" localSheetId="4">[197]Freeform!#REF!</definedName>
    <definedName name="Row6Col2" localSheetId="2">[198]Freeform!#REF!</definedName>
    <definedName name="Row6Col2" localSheetId="5">[197]Freeform!#REF!</definedName>
    <definedName name="Row6Col2" localSheetId="0">[198]Freeform!#REF!</definedName>
    <definedName name="Row6Col2" localSheetId="3">[182]Freeform!#REF!</definedName>
    <definedName name="Row6Col2">[197]Freeform!#REF!</definedName>
    <definedName name="Row7Col2" localSheetId="4">[197]Freeform!#REF!</definedName>
    <definedName name="Row7Col2" localSheetId="2">[198]Freeform!#REF!</definedName>
    <definedName name="Row7Col2" localSheetId="5">[197]Freeform!#REF!</definedName>
    <definedName name="Row7Col2" localSheetId="0">[198]Freeform!#REF!</definedName>
    <definedName name="Row7Col2" localSheetId="3">[182]Freeform!#REF!</definedName>
    <definedName name="Row7Col2">[197]Freeform!#REF!</definedName>
    <definedName name="Row8Col2" localSheetId="4">[197]Freeform!#REF!</definedName>
    <definedName name="Row8Col2" localSheetId="2">[198]Freeform!#REF!</definedName>
    <definedName name="Row8Col2" localSheetId="5">[197]Freeform!#REF!</definedName>
    <definedName name="Row8Col2" localSheetId="0">[198]Freeform!#REF!</definedName>
    <definedName name="Row8Col2" localSheetId="3">[182]Freeform!#REF!</definedName>
    <definedName name="Row8Col2">[197]Freeform!#REF!</definedName>
    <definedName name="Row9Col2" localSheetId="4">[197]Freeform!#REF!</definedName>
    <definedName name="Row9Col2" localSheetId="2">[198]Freeform!#REF!</definedName>
    <definedName name="Row9Col2" localSheetId="5">[197]Freeform!#REF!</definedName>
    <definedName name="Row9Col2" localSheetId="0">[198]Freeform!#REF!</definedName>
    <definedName name="Row9Col2" localSheetId="3">[182]Freeform!#REF!</definedName>
    <definedName name="Row9Col2">[197]Freeform!#REF!</definedName>
    <definedName name="royal">[68]UploaderV4!$F$30:$AE$30</definedName>
    <definedName name="royalty">[67]Template!$D$25:$T$25</definedName>
    <definedName name="rpat">[68]UploaderV4!$F$60:$AE$60</definedName>
    <definedName name="rqwrqwrqw" localSheetId="5">#REF!</definedName>
    <definedName name="rqwrqwrqw" localSheetId="0">#REF!</definedName>
    <definedName name="rqwrqwrqw" localSheetId="3">#REF!</definedName>
    <definedName name="rqwrqwrqw">#REF!</definedName>
    <definedName name="rr" localSheetId="5" hidden="1">{#N/A,#N/A,FALSE,"Part ABC"}</definedName>
    <definedName name="rr" localSheetId="0" hidden="1">{#N/A,#N/A,FALSE,"Part ABC"}</definedName>
    <definedName name="rr" localSheetId="3" hidden="1">{#N/A,#N/A,FALSE,"Part ABC"}</definedName>
    <definedName name="rr" hidden="1">{#N/A,#N/A,FALSE,"Part ABC"}</definedName>
    <definedName name="rradj" localSheetId="5">[0]!nopatadj/'Share Price'!capitaladj</definedName>
    <definedName name="rradj" localSheetId="0">[0]!nopatadj/Summary!capitaladj</definedName>
    <definedName name="rradj" localSheetId="3">[0]!nopatadj/Valuation!capitaladj</definedName>
    <definedName name="rradj">[0]!nopatadj/[0]!capitaladj</definedName>
    <definedName name="rrate" localSheetId="5">[149]CashFlow!#REF!</definedName>
    <definedName name="rrate" localSheetId="0">[149]CashFlow!#REF!</definedName>
    <definedName name="rrate" localSheetId="3">[149]CashFlow!#REF!</definedName>
    <definedName name="rrate">[149]CashFlow!#REF!</definedName>
    <definedName name="rre" localSheetId="0">#REF!</definedName>
    <definedName name="rre" localSheetId="3">#REF!</definedName>
    <definedName name="rre">#REF!</definedName>
    <definedName name="RRowFormulae" localSheetId="0">#REF!</definedName>
    <definedName name="RRowFormulae">#REF!</definedName>
    <definedName name="rrtg" localSheetId="0">#REF!</definedName>
    <definedName name="rrtg">#REF!</definedName>
    <definedName name="rs">'[199]Dem-HH'!$I$13</definedName>
    <definedName name="Rs_m">#REF!</definedName>
    <definedName name="Rs.2.25">#REF!</definedName>
    <definedName name="RSAccountsPayable">#REF!</definedName>
    <definedName name="RSBasicDPS">#REF!</definedName>
    <definedName name="RSBasicEPS">#REF!</definedName>
    <definedName name="RSBasicShares">#REF!</definedName>
    <definedName name="RSBookIncomeTax">#REF!</definedName>
    <definedName name="RSCapitalExpenditure">#REF!</definedName>
    <definedName name="RSCash">#REF!</definedName>
    <definedName name="RSChangesinCommonStock">#REF!</definedName>
    <definedName name="RSChangesinLTDebt">#REF!</definedName>
    <definedName name="RSChangesinOtherEquity">#REF!</definedName>
    <definedName name="RSChangesinReservesandPremium">#REF!</definedName>
    <definedName name="RSChangesinSTDebt">#REF!</definedName>
    <definedName name="RSChangesinWorkingCapital">#REF!</definedName>
    <definedName name="RSCOGS">#REF!</definedName>
    <definedName name="RSCommonDividendsPaid">#REF!</definedName>
    <definedName name="RSCommonStock">#REF!</definedName>
    <definedName name="RSDepreciation">#REF!</definedName>
    <definedName name="RSFullyDilutedCEPS">#REF!</definedName>
    <definedName name="RSFullyDilutedEPS">#REF!</definedName>
    <definedName name="RSInvestments">#REF!</definedName>
    <definedName name="RSLongTermDebt">#REF!</definedName>
    <definedName name="RSNetAssets">#REF!</definedName>
    <definedName name="RSNetFixedAssets">#REF!</definedName>
    <definedName name="RSNetInterest">#REF!</definedName>
    <definedName name="RSNetRevenue">#REF!</definedName>
    <definedName name="RSNetWorth">#REF!</definedName>
    <definedName name="RSNPAT">#REF!</definedName>
    <definedName name="RSOperatingProfit">#REF!</definedName>
    <definedName name="RSortedBy">#REF!</definedName>
    <definedName name="RSOtherEquity">#REF!</definedName>
    <definedName name="RSOtherIncome">#REF!</definedName>
    <definedName name="RSOtherLTAssets">#REF!</definedName>
    <definedName name="RSOtherLTLiabilities">#REF!</definedName>
    <definedName name="RSPretaxProfit">#REF!</definedName>
    <definedName name="RSReservesandPremium">#REF!</definedName>
    <definedName name="RSRetainedEarnings">#REF!</definedName>
    <definedName name="RSRONW">#REF!</definedName>
    <definedName name="RSSGandA">#REF!</definedName>
    <definedName name="RSShortTermDebt">#REF!</definedName>
    <definedName name="RSTotalAssets">#REF!</definedName>
    <definedName name="RSTotalCurrentAssets">#REF!</definedName>
    <definedName name="RSTotalCurrentLiabilities">#REF!</definedName>
    <definedName name="RSTotalDebt">#REF!</definedName>
    <definedName name="RSTotalEquity">#REF!</definedName>
    <definedName name="RSTOTALNETASSETS">#REF!</definedName>
    <definedName name="RSYears">#REF!</definedName>
    <definedName name="rt">#REF!</definedName>
    <definedName name="rt_1">#REF!</definedName>
    <definedName name="rt_1_6">NA()</definedName>
    <definedName name="rt_13">#N/A</definedName>
    <definedName name="rt_14">#N/A</definedName>
    <definedName name="rt_2">#N/A</definedName>
    <definedName name="rt_3">#N/A</definedName>
    <definedName name="rt_4">#N/A</definedName>
    <definedName name="rt_5">#REF!</definedName>
    <definedName name="rt_5_6">NA()</definedName>
    <definedName name="rt_6">#REF!</definedName>
    <definedName name="rt_9">#REF!</definedName>
    <definedName name="rt_9_6">NA()</definedName>
    <definedName name="RunDate">#REF!</definedName>
    <definedName name="RunName">#REF!</definedName>
    <definedName name="Rupee00" localSheetId="5">[200]PL!#REF!</definedName>
    <definedName name="Rupee00">[200]PL!#REF!</definedName>
    <definedName name="Rupee96" localSheetId="5">[200]PL!$L$74</definedName>
    <definedName name="Rupee96">[200]PL!$L$74</definedName>
    <definedName name="Rupee98" localSheetId="5">[200]PL!$P$74</definedName>
    <definedName name="Rupee98">[200]PL!$P$74</definedName>
    <definedName name="Rupee99" localSheetId="5">[200]PL!$AA$74</definedName>
    <definedName name="Rupee99">[200]PL!$AA$74</definedName>
    <definedName name="RupeeNow" localSheetId="0">#REF!</definedName>
    <definedName name="RupeeNow" localSheetId="3">#REF!</definedName>
    <definedName name="RupeeNow">#REF!</definedName>
    <definedName name="rus" localSheetId="0">#REF!</definedName>
    <definedName name="rus">#REF!</definedName>
    <definedName name="RV">#REF!</definedName>
    <definedName name="rwc" localSheetId="0">#REF!</definedName>
    <definedName name="rwc">#REF!</definedName>
    <definedName name="RWMKW" localSheetId="0">'[124]SSL PB P&amp;L'!#REF!</definedName>
    <definedName name="RWMKW">'[124]SSL PB P&amp;L'!#REF!</definedName>
    <definedName name="RWNERN" localSheetId="0">#REF!</definedName>
    <definedName name="RWNERN" localSheetId="3">#REF!</definedName>
    <definedName name="RWNERN">#REF!</definedName>
    <definedName name="rwoffbs">[68]UploaderV4!$F$289:$AE$289</definedName>
    <definedName name="RWRW" localSheetId="0">#REF!</definedName>
    <definedName name="RWRW" localSheetId="3">#REF!</definedName>
    <definedName name="RWRW">#REF!</definedName>
    <definedName name="RWRWA" localSheetId="0">#REF!</definedName>
    <definedName name="RWRWA">#REF!</definedName>
    <definedName name="rwt">#REF!</definedName>
    <definedName name="RWW">#REF!</definedName>
    <definedName name="RWWQ">#REF!</definedName>
    <definedName name="RWwR">#REF!</definedName>
    <definedName name="RWWW">#REF!</definedName>
    <definedName name="RYearDates">#REF!</definedName>
    <definedName name="rytru">#REF!</definedName>
    <definedName name="RZFGF">#REF!</definedName>
    <definedName name="s" localSheetId="2">[201]Download_Qrtrly!#REF!</definedName>
    <definedName name="s" localSheetId="0">[201]Download_Qrtrly!#REF!</definedName>
    <definedName name="s" localSheetId="3">[198]Download_Qrtrly!#REF!</definedName>
    <definedName name="S">[156]Sheet2!$L$30:$L$30</definedName>
    <definedName name="S_1" localSheetId="0">#REF!</definedName>
    <definedName name="S_1" localSheetId="3">#REF!</definedName>
    <definedName name="S_1">#REF!</definedName>
    <definedName name="S_1_2">NA()</definedName>
    <definedName name="S_1_3">NA()</definedName>
    <definedName name="S_1_4">NA()</definedName>
    <definedName name="S_1_6">NA()</definedName>
    <definedName name="S_11">NA()</definedName>
    <definedName name="S_13">#N/A</definedName>
    <definedName name="S_14">#N/A</definedName>
    <definedName name="S_15">NA()</definedName>
    <definedName name="S_2" localSheetId="5">#REF!</definedName>
    <definedName name="S_2" localSheetId="0">#REF!</definedName>
    <definedName name="S_2" localSheetId="3">#REF!</definedName>
    <definedName name="S_2">#REF!</definedName>
    <definedName name="S_3">#N/A</definedName>
    <definedName name="S_3_1">NA()</definedName>
    <definedName name="S_4" localSheetId="5">#REF!</definedName>
    <definedName name="S_4" localSheetId="0">#REF!</definedName>
    <definedName name="S_4" localSheetId="3">#REF!</definedName>
    <definedName name="S_4">#REF!</definedName>
    <definedName name="S_4_1">NA()</definedName>
    <definedName name="S_4_2">NA()</definedName>
    <definedName name="S_4_3">NA()</definedName>
    <definedName name="S_4_4">NA()</definedName>
    <definedName name="S_5" localSheetId="5">#REF!</definedName>
    <definedName name="S_5" localSheetId="0">#REF!</definedName>
    <definedName name="S_5" localSheetId="3">#REF!</definedName>
    <definedName name="S_5">#REF!</definedName>
    <definedName name="S_5_6">NA()</definedName>
    <definedName name="S_6" localSheetId="5">#REF!</definedName>
    <definedName name="S_6">#REF!</definedName>
    <definedName name="S_6_1">NA()</definedName>
    <definedName name="S_6_6">NA()</definedName>
    <definedName name="S_7" localSheetId="5">#REF!</definedName>
    <definedName name="S_7">#REF!</definedName>
    <definedName name="S_8" localSheetId="5">#REF!</definedName>
    <definedName name="S_8">#REF!</definedName>
    <definedName name="S_8_6">NA()</definedName>
    <definedName name="S_9" localSheetId="5">#REF!</definedName>
    <definedName name="S_9">#REF!</definedName>
    <definedName name="S_9_2">NA()</definedName>
    <definedName name="S_9_3">NA()</definedName>
    <definedName name="S_9_4">NA()</definedName>
    <definedName name="S_9_6">NA()</definedName>
    <definedName name="S_Adjust_Data">[74]Lead!$I$1:$I$15</definedName>
    <definedName name="S_AJE_Tot_Data">[74]Lead!$H$1:$H$15</definedName>
    <definedName name="S_CY_Beg_Data">[74]Lead!$F$1:$F$15</definedName>
    <definedName name="S_CY_End_Data">[74]Lead!$K$1:$K$15</definedName>
    <definedName name="S_CY_End_GT">[74]Lead!$K$15</definedName>
    <definedName name="S_PY_End_Data">[74]Lead!$M$1:$M$15</definedName>
    <definedName name="S_PY_End_GT">[74]Lead!$M$15</definedName>
    <definedName name="S_RJE_Tot_Data">[74]Lead!$J$1:$J$15</definedName>
    <definedName name="S3a" localSheetId="5" hidden="1">{#N/A,#N/A,TRUE,"CONTENTS";#N/A,#N/A,TRUE,"M2";#N/A,#N/A,TRUE,"M2a";#N/A,#N/A,TRUE,"M2b";#N/A,#N/A,TRUE,"M3";#N/A,#N/A,TRUE,"M3a";#N/A,#N/A,TRUE,"M4-P";#N/A,#N/A,TRUE,"M5";#N/A,#N/A,TRUE,"M6";#N/A,#N/A,TRUE,"M7";#N/A,#N/A,TRUE,"M8";#N/A,#N/A,TRUE,"M9";#N/A,#N/A,TRUE,"M10";#N/A,#N/A,TRUE,"M11";#N/A,#N/A,TRUE,"M13";#N/A,#N/A,TRUE,"M14";#N/A,#N/A,TRUE,"M15";#N/A,#N/A,TRUE,"K1"}</definedName>
    <definedName name="S3a" localSheetId="0" hidden="1">{#N/A,#N/A,TRUE,"CONTENTS";#N/A,#N/A,TRUE,"M2";#N/A,#N/A,TRUE,"M2a";#N/A,#N/A,TRUE,"M2b";#N/A,#N/A,TRUE,"M3";#N/A,#N/A,TRUE,"M3a";#N/A,#N/A,TRUE,"M4-P";#N/A,#N/A,TRUE,"M5";#N/A,#N/A,TRUE,"M6";#N/A,#N/A,TRUE,"M7";#N/A,#N/A,TRUE,"M8";#N/A,#N/A,TRUE,"M9";#N/A,#N/A,TRUE,"M10";#N/A,#N/A,TRUE,"M11";#N/A,#N/A,TRUE,"M13";#N/A,#N/A,TRUE,"M14";#N/A,#N/A,TRUE,"M15";#N/A,#N/A,TRUE,"K1"}</definedName>
    <definedName name="S3a" localSheetId="3" hidden="1">{#N/A,#N/A,TRUE,"CONTENTS";#N/A,#N/A,TRUE,"M2";#N/A,#N/A,TRUE,"M2a";#N/A,#N/A,TRUE,"M2b";#N/A,#N/A,TRUE,"M3";#N/A,#N/A,TRUE,"M3a";#N/A,#N/A,TRUE,"M4-P";#N/A,#N/A,TRUE,"M5";#N/A,#N/A,TRUE,"M6";#N/A,#N/A,TRUE,"M7";#N/A,#N/A,TRUE,"M8";#N/A,#N/A,TRUE,"M9";#N/A,#N/A,TRUE,"M10";#N/A,#N/A,TRUE,"M11";#N/A,#N/A,TRUE,"M13";#N/A,#N/A,TRUE,"M14";#N/A,#N/A,TRUE,"M15";#N/A,#N/A,TRUE,"K1"}</definedName>
    <definedName name="S3a" hidden="1">{#N/A,#N/A,TRUE,"CONTENTS";#N/A,#N/A,TRUE,"M2";#N/A,#N/A,TRUE,"M2a";#N/A,#N/A,TRUE,"M2b";#N/A,#N/A,TRUE,"M3";#N/A,#N/A,TRUE,"M3a";#N/A,#N/A,TRUE,"M4-P";#N/A,#N/A,TRUE,"M5";#N/A,#N/A,TRUE,"M6";#N/A,#N/A,TRUE,"M7";#N/A,#N/A,TRUE,"M8";#N/A,#N/A,TRUE,"M9";#N/A,#N/A,TRUE,"M10";#N/A,#N/A,TRUE,"M11";#N/A,#N/A,TRUE,"M13";#N/A,#N/A,TRUE,"M14";#N/A,#N/A,TRUE,"M15";#N/A,#N/A,TRUE,"K1"}</definedName>
    <definedName name="sa">"$#REF!.$AD$2:$AO$114"</definedName>
    <definedName name="sa_1">"$#REF!.$AD$2:$AO$114"</definedName>
    <definedName name="sa_14">"$#REF!.$AD$2:$AO$114"</definedName>
    <definedName name="sa_2">"$#REF!.$AB$2:$AM$114"</definedName>
    <definedName name="sa_8">#REF!</definedName>
    <definedName name="saa">#REF!</definedName>
    <definedName name="sad" localSheetId="3">#REF!</definedName>
    <definedName name="sad">#REF!</definedName>
    <definedName name="sadew">#REF!</definedName>
    <definedName name="sadfdsa">#REF!</definedName>
    <definedName name="sadfdsafds" localSheetId="5">'[202]Setup Variables'!$D$11</definedName>
    <definedName name="sadfdsafds">'[202]Setup Variables'!$D$11</definedName>
    <definedName name="saf" localSheetId="0">#REF!</definedName>
    <definedName name="saf" localSheetId="3">#REF!</definedName>
    <definedName name="saf">#REF!</definedName>
    <definedName name="sail" localSheetId="0">#REF!</definedName>
    <definedName name="sail">#REF!</definedName>
    <definedName name="sal" localSheetId="0">#REF!</definedName>
    <definedName name="sal">#REF!</definedName>
    <definedName name="Sale">'[55]Kühne&amp;Nagel'!$A$25:$IV$25</definedName>
    <definedName name="salect2" localSheetId="5">#REF!</definedName>
    <definedName name="salect2" localSheetId="0">#REF!</definedName>
    <definedName name="salect2" localSheetId="3">#REF!</definedName>
    <definedName name="salect2">#REF!</definedName>
    <definedName name="Sales" localSheetId="0">#REF!</definedName>
    <definedName name="Sales">#REF!</definedName>
    <definedName name="Sales_Bup" localSheetId="0">#REF!</definedName>
    <definedName name="Sales_Bup">#REF!</definedName>
    <definedName name="Sales_growth_avg">#REF!</definedName>
    <definedName name="Sales_Q3" hidden="1">{#N/A,#N/A,FALSE,"Quantum Optima Details"}</definedName>
    <definedName name="sales_qty_old">'[104] 02 03 Bgt Cost old '!$T$17:$T$86</definedName>
    <definedName name="sales_qty_old_old">'[104] 02 03 Bgt Cost old '!$S$17:$S$105</definedName>
    <definedName name="sales00">'[55]Kühne&amp;Nagel'!$K$25</definedName>
    <definedName name="Sales2000">[203]earnmodel!#REF!</definedName>
    <definedName name="sales95">'[45]model by field'!#REF!</definedName>
    <definedName name="Sales96">[203]earnmodel!#REF!</definedName>
    <definedName name="Sales97">[203]earnmodel!#REF!</definedName>
    <definedName name="Sales98">[203]earnmodel!#REF!</definedName>
    <definedName name="Sales99">[203]earnmodel!#REF!</definedName>
    <definedName name="SalesRev" localSheetId="4">#REF!</definedName>
    <definedName name="SalesRev" localSheetId="0">#REF!</definedName>
    <definedName name="SalesRev" localSheetId="3">#REF!</definedName>
    <definedName name="SalesRev">#REF!</definedName>
    <definedName name="salesusd">[68]UploaderV4!$F$12:$AE$12</definedName>
    <definedName name="salesusdlnk">[68]UploaderV4!$F$13:$AE$13</definedName>
    <definedName name="SaleUnit" localSheetId="0" hidden="1">[80]Input!$K$156:$AC$156,[80]Input!$K$174:$AC$174,[80]Input!$K$192:$AC$192,[80]Input!$K$210:$AC$210,[80]Input!$K$228:$AC$228,[80]Input!$K$246:$AC$246,[80]Input!$K$264:$AC$264,[80]Input!$K$282:$AC$282</definedName>
    <definedName name="SaleUnit" localSheetId="3" hidden="1">[80]Input!$K$156:$AC$156,[80]Input!$K$174:$AC$174,[80]Input!$K$192:$AC$192,[80]Input!$K$210:$AC$210,[80]Input!$K$228:$AC$228,[80]Input!$K$246:$AC$246,[80]Input!$K$264:$AC$264,[80]Input!$K$282:$AC$282</definedName>
    <definedName name="SaleUnit" hidden="1">[65]Input!$K$155:$AE$155,[65]Input!$K$173:$AE$173,[65]Input!$K$191:$AE$191,[65]Input!$K$209:$AE$209,[65]Input!$K$227:$AE$227,[65]Input!$K$245:$AE$245,[65]Input!$K$263:$AE$263,[65]Input!$K$281:$AE$281</definedName>
    <definedName name="SaleVal" localSheetId="0">[64]Input!$K$294:$AA$294</definedName>
    <definedName name="SaleVal" localSheetId="3">[64]Input!$K$294:$AA$294</definedName>
    <definedName name="SaleVal">[65]Input!$K$293:$AE$293</definedName>
    <definedName name="SaleValue" localSheetId="0" hidden="1">[80]Input!$K$159:$AC$159,[80]Input!$K$177:$AC$177,[80]Input!$K$195:$AC$195,[80]Input!$K$213:$AC$213,[80]Input!$K$231:$AC$231,[80]Input!$K$249:$AC$249,[80]Input!$K$267:$AC$267,[80]Input!$K$285:$AC$285</definedName>
    <definedName name="SaleValue" localSheetId="3" hidden="1">[80]Input!$K$159:$AC$159,[80]Input!$K$177:$AC$177,[80]Input!$K$195:$AC$195,[80]Input!$K$213:$AC$213,[80]Input!$K$231:$AC$231,[80]Input!$K$249:$AC$249,[80]Input!$K$267:$AC$267,[80]Input!$K$285:$AC$285</definedName>
    <definedName name="SaleValue" hidden="1">[65]Input!$K$158:$AE$158,[65]Input!$K$176:$AE$176,[65]Input!$K$194:$AE$194,[65]Input!$K$212:$AE$212,[65]Input!$K$230:$AE$230,[65]Input!$K$248:$AE$248,[65]Input!$K$266:$AE$266,[65]Input!$K$284:$AE$284</definedName>
    <definedName name="SaleVol" localSheetId="0">[64]Input!$K$293:$AA$293</definedName>
    <definedName name="SaleVol" localSheetId="3">[64]Input!$K$293:$AA$293</definedName>
    <definedName name="SaleVol">[65]Input!$K$292:$AE$292</definedName>
    <definedName name="samples_old">'[104] 02 03 Bgt Cost old '!$J$17:$J$86</definedName>
    <definedName name="Samples_used_for_launch" localSheetId="5">#REF!</definedName>
    <definedName name="Samples_used_for_launch" localSheetId="0">#REF!</definedName>
    <definedName name="Samples_used_for_launch" localSheetId="3">#REF!</definedName>
    <definedName name="Samples_used_for_launch">#REF!</definedName>
    <definedName name="SAPBEXhrIndnt" hidden="1">"Wide"</definedName>
    <definedName name="SAPBEXrevision" hidden="1">3</definedName>
    <definedName name="SAPBEXsysID" hidden="1">"BAP"</definedName>
    <definedName name="SAPBEXwbID" hidden="1">"40BUNZCZTCQHDPD636A8ETFK3"</definedName>
    <definedName name="SAPFuncF4Help" localSheetId="5" hidden="1">Main.SAPF4Help()</definedName>
    <definedName name="SAPFuncF4Help" localSheetId="0" hidden="1">Main.SAPF4Help()</definedName>
    <definedName name="SAPFuncF4Help" localSheetId="3" hidden="1">Main.SAPF4Help()</definedName>
    <definedName name="SAPFuncF4Help" hidden="1">Main.SAPF4Help()</definedName>
    <definedName name="SAPsysID" hidden="1">"708C5W7SBKP804JT78WJ0JNKI"</definedName>
    <definedName name="SAPwbID" hidden="1">"ARS"</definedName>
    <definedName name="sas">#REF!</definedName>
    <definedName name="sasd">#REF!</definedName>
    <definedName name="satyamcomp">#REF!</definedName>
    <definedName name="SAVE">'[45]IEA_02-99'!#REF!</definedName>
    <definedName name="sawlq">"$#REF!.$T$1:$AO$106"</definedName>
    <definedName name="sawlq_1">"$#REF!.$T$1:$AO$106"</definedName>
    <definedName name="sawlq_14">"$#REF!.$T$1:$AO$106"</definedName>
    <definedName name="sawlq_2">"$#REF!.$R$1:$AM$106"</definedName>
    <definedName name="sawlq_8">#REF!</definedName>
    <definedName name="sb">#N/A</definedName>
    <definedName name="sbi">#REF!</definedName>
    <definedName name="sbiplr">[68]UploaderV4!$F$302:$AE$302</definedName>
    <definedName name="sch1___0">#REF!</definedName>
    <definedName name="sch1___0___0">#REF!</definedName>
    <definedName name="sch2___0">#REF!</definedName>
    <definedName name="sch2___0___0">#REF!</definedName>
    <definedName name="sch3___0">'[188]Sch BS Lib'!#REF!</definedName>
    <definedName name="sch3___0___0" localSheetId="0">#REF!</definedName>
    <definedName name="sch3___0___0" localSheetId="3">#REF!</definedName>
    <definedName name="sch3___0___0">#REF!</definedName>
    <definedName name="sch4___0" localSheetId="0">#REF!</definedName>
    <definedName name="sch4___0">#REF!</definedName>
    <definedName name="sch4___0___0" localSheetId="0">#REF!</definedName>
    <definedName name="sch4___0___0">#REF!</definedName>
    <definedName name="SCHED_PG1">#REF!</definedName>
    <definedName name="SCHED_PG1___0">'[188]P&amp;L'!#REF!</definedName>
    <definedName name="SCHED_PG1___0___0" localSheetId="0">#REF!</definedName>
    <definedName name="SCHED_PG1___0___0" localSheetId="3">#REF!</definedName>
    <definedName name="SCHED_PG1___0___0">#REF!</definedName>
    <definedName name="SCHED_PG1_16" localSheetId="0">#REF!</definedName>
    <definedName name="SCHED_PG1_16">#REF!</definedName>
    <definedName name="SCHED_PG1_17" localSheetId="0">#REF!</definedName>
    <definedName name="SCHED_PG1_17">#REF!</definedName>
    <definedName name="SCHED_PG1_18">#REF!</definedName>
    <definedName name="SCHED_PG1_7">#REF!</definedName>
    <definedName name="SCHED_PG1_8">#REF!</definedName>
    <definedName name="SCHED_PG2">#REF!</definedName>
    <definedName name="SCHED_PG2___0">[204]BS!#REF!</definedName>
    <definedName name="SCHED_PG2___0___0" localSheetId="0">#REF!</definedName>
    <definedName name="SCHED_PG2___0___0" localSheetId="3">#REF!</definedName>
    <definedName name="SCHED_PG2___0___0">#REF!</definedName>
    <definedName name="SCHED_PG2_16" localSheetId="0">#REF!</definedName>
    <definedName name="SCHED_PG2_16">#REF!</definedName>
    <definedName name="SCHED_PG2_17" localSheetId="0">#REF!</definedName>
    <definedName name="SCHED_PG2_17">#REF!</definedName>
    <definedName name="SCHED_PG2_18">#REF!</definedName>
    <definedName name="SCHED_PG2_20" localSheetId="5">'[205]SSL-BSHEET-DEC-08'!#REF!</definedName>
    <definedName name="SCHED_PG2_20">'[205]SSL-BSHEET-DEC-08'!#REF!</definedName>
    <definedName name="SCHED_PG2_7" localSheetId="0">#REF!</definedName>
    <definedName name="SCHED_PG2_7" localSheetId="3">#REF!</definedName>
    <definedName name="SCHED_PG2_7">#REF!</definedName>
    <definedName name="SCHED_PG2_8" localSheetId="0">#REF!</definedName>
    <definedName name="SCHED_PG2_8">#REF!</definedName>
    <definedName name="SCHED_PG3" localSheetId="0">#REF!</definedName>
    <definedName name="SCHED_PG3">#REF!</definedName>
    <definedName name="SCHED_PG3___0" localSheetId="5">[204]BS!#REF!</definedName>
    <definedName name="SCHED_PG3___0" localSheetId="0">[204]BS!#REF!</definedName>
    <definedName name="SCHED_PG3___0" localSheetId="3">[204]BS!#REF!</definedName>
    <definedName name="SCHED_PG3___0">[204]BS!#REF!</definedName>
    <definedName name="SCHED_PG3___0___0" localSheetId="0">#REF!</definedName>
    <definedName name="SCHED_PG3___0___0" localSheetId="3">#REF!</definedName>
    <definedName name="SCHED_PG3___0___0">#REF!</definedName>
    <definedName name="SCHED_PG3_16" localSheetId="0">#REF!</definedName>
    <definedName name="SCHED_PG3_16">#REF!</definedName>
    <definedName name="SCHED_PG3_17" localSheetId="0">#REF!</definedName>
    <definedName name="SCHED_PG3_17">#REF!</definedName>
    <definedName name="SCHED_PG3_18">#REF!</definedName>
    <definedName name="SCHED_PG3_20" localSheetId="5">'[205]SSL-BSHEET-DEC-08'!#REF!</definedName>
    <definedName name="SCHED_PG3_20">'[205]SSL-BSHEET-DEC-08'!#REF!</definedName>
    <definedName name="SCHED_PG3_7" localSheetId="0">#REF!</definedName>
    <definedName name="SCHED_PG3_7" localSheetId="3">#REF!</definedName>
    <definedName name="SCHED_PG3_7">#REF!</definedName>
    <definedName name="SCHED_PG3_8" localSheetId="0">#REF!</definedName>
    <definedName name="SCHED_PG3_8">#REF!</definedName>
    <definedName name="SCHED_PG4" localSheetId="0">#REF!</definedName>
    <definedName name="SCHED_PG4">#REF!</definedName>
    <definedName name="SCHED_PG4___0" localSheetId="5">[204]BS!#REF!</definedName>
    <definedName name="SCHED_PG4___0" localSheetId="0">[204]BS!#REF!</definedName>
    <definedName name="SCHED_PG4___0" localSheetId="3">[204]BS!#REF!</definedName>
    <definedName name="SCHED_PG4___0">[204]BS!#REF!</definedName>
    <definedName name="SCHED_PG4___0___0" localSheetId="0">#REF!</definedName>
    <definedName name="SCHED_PG4___0___0" localSheetId="3">#REF!</definedName>
    <definedName name="SCHED_PG4___0___0">#REF!</definedName>
    <definedName name="SCHED_PG4_16" localSheetId="0">#REF!</definedName>
    <definedName name="SCHED_PG4_16">#REF!</definedName>
    <definedName name="SCHED_PG4_17" localSheetId="0">#REF!</definedName>
    <definedName name="SCHED_PG4_17">#REF!</definedName>
    <definedName name="SCHED_PG4_18">#REF!</definedName>
    <definedName name="SCHED_PG4_20" localSheetId="5">'[205]SSL-BSHEET-DEC-08'!#REF!</definedName>
    <definedName name="SCHED_PG4_20">'[205]SSL-BSHEET-DEC-08'!#REF!</definedName>
    <definedName name="SCHED_PG4_7" localSheetId="0">#REF!</definedName>
    <definedName name="SCHED_PG4_7" localSheetId="3">#REF!</definedName>
    <definedName name="SCHED_PG4_7">#REF!</definedName>
    <definedName name="SCHED_PG4_8" localSheetId="0">#REF!</definedName>
    <definedName name="SCHED_PG4_8">#REF!</definedName>
    <definedName name="SCHED_PG5" localSheetId="0">#REF!</definedName>
    <definedName name="SCHED_PG5">#REF!</definedName>
    <definedName name="SCHED_PG5___0" localSheetId="5">[188]BS!#REF!</definedName>
    <definedName name="SCHED_PG5___0" localSheetId="0">[188]BS!#REF!</definedName>
    <definedName name="SCHED_PG5___0" localSheetId="3">[188]BS!#REF!</definedName>
    <definedName name="SCHED_PG5___0">[188]BS!#REF!</definedName>
    <definedName name="SCHED_PG5___0___0" localSheetId="0">#REF!</definedName>
    <definedName name="SCHED_PG5___0___0" localSheetId="3">#REF!</definedName>
    <definedName name="SCHED_PG5___0___0">#REF!</definedName>
    <definedName name="SCHED_PG5_16" localSheetId="0">#REF!</definedName>
    <definedName name="SCHED_PG5_16">#REF!</definedName>
    <definedName name="SCHED_PG5_17" localSheetId="0">#REF!</definedName>
    <definedName name="SCHED_PG5_17">#REF!</definedName>
    <definedName name="SCHED_PG5_18">#REF!</definedName>
    <definedName name="SCHED_PG5_7">#REF!</definedName>
    <definedName name="SCHED_PG5_8">#REF!</definedName>
    <definedName name="SCHED_PG6">#REF!</definedName>
    <definedName name="SCHED_PG6___0">[204]BS!#REF!</definedName>
    <definedName name="SCHED_PG6___0___0" localSheetId="0">#REF!</definedName>
    <definedName name="SCHED_PG6___0___0" localSheetId="3">#REF!</definedName>
    <definedName name="SCHED_PG6___0___0">#REF!</definedName>
    <definedName name="SCHED_PG6_16" localSheetId="0">#REF!</definedName>
    <definedName name="SCHED_PG6_16">#REF!</definedName>
    <definedName name="SCHED_PG6_17" localSheetId="0">#REF!</definedName>
    <definedName name="SCHED_PG6_17">#REF!</definedName>
    <definedName name="SCHED_PG6_18">#REF!</definedName>
    <definedName name="SCHED_PG6_20" localSheetId="5">'[205]SSL-BSHEET-DEC-08'!#REF!</definedName>
    <definedName name="SCHED_PG6_20">'[205]SSL-BSHEET-DEC-08'!#REF!</definedName>
    <definedName name="SCHED_PG6_7" localSheetId="0">#REF!</definedName>
    <definedName name="SCHED_PG6_7" localSheetId="3">#REF!</definedName>
    <definedName name="SCHED_PG6_7">#REF!</definedName>
    <definedName name="SCHED_PG6_8" localSheetId="0">#REF!</definedName>
    <definedName name="SCHED_PG6_8">#REF!</definedName>
    <definedName name="SCHED_PG7" localSheetId="0">#REF!</definedName>
    <definedName name="SCHED_PG7">#REF!</definedName>
    <definedName name="SCHED_PG7___0" localSheetId="5">[204]BS!#REF!</definedName>
    <definedName name="SCHED_PG7___0" localSheetId="0">[204]BS!#REF!</definedName>
    <definedName name="SCHED_PG7___0" localSheetId="3">[204]BS!#REF!</definedName>
    <definedName name="SCHED_PG7___0">[204]BS!#REF!</definedName>
    <definedName name="SCHED_PG7___0___0" localSheetId="0">#REF!</definedName>
    <definedName name="SCHED_PG7___0___0" localSheetId="3">#REF!</definedName>
    <definedName name="SCHED_PG7___0___0">#REF!</definedName>
    <definedName name="SCHED_PG7_16" localSheetId="0">#REF!</definedName>
    <definedName name="SCHED_PG7_16">#REF!</definedName>
    <definedName name="SCHED_PG7_17" localSheetId="0">#REF!</definedName>
    <definedName name="SCHED_PG7_17">#REF!</definedName>
    <definedName name="SCHED_PG7_18">#REF!</definedName>
    <definedName name="SCHED_PG7_20" localSheetId="5">'[205]SSL-BSHEET-DEC-08'!#REF!</definedName>
    <definedName name="SCHED_PG7_20">'[205]SSL-BSHEET-DEC-08'!#REF!</definedName>
    <definedName name="SCHED_PG7_7" localSheetId="0">#REF!</definedName>
    <definedName name="SCHED_PG7_7" localSheetId="3">#REF!</definedName>
    <definedName name="SCHED_PG7_7">#REF!</definedName>
    <definedName name="SCHED_PG7_8" localSheetId="0">#REF!</definedName>
    <definedName name="SCHED_PG7_8">#REF!</definedName>
    <definedName name="SCHED_PG8" localSheetId="0">#REF!</definedName>
    <definedName name="SCHED_PG8">#REF!</definedName>
    <definedName name="SCHED_PG8___0" localSheetId="5">[204]BS!#REF!</definedName>
    <definedName name="SCHED_PG8___0" localSheetId="0">[204]BS!#REF!</definedName>
    <definedName name="SCHED_PG8___0" localSheetId="3">[204]BS!#REF!</definedName>
    <definedName name="SCHED_PG8___0">[204]BS!#REF!</definedName>
    <definedName name="SCHED_PG8___0___0" localSheetId="0">#REF!</definedName>
    <definedName name="SCHED_PG8___0___0" localSheetId="3">#REF!</definedName>
    <definedName name="SCHED_PG8___0___0">#REF!</definedName>
    <definedName name="SCHED_PG8_16" localSheetId="0">#REF!</definedName>
    <definedName name="SCHED_PG8_16">#REF!</definedName>
    <definedName name="SCHED_PG8_17" localSheetId="0">#REF!</definedName>
    <definedName name="SCHED_PG8_17">#REF!</definedName>
    <definedName name="SCHED_PG8_18">#REF!</definedName>
    <definedName name="SCHED_PG8_20" localSheetId="5">'[205]SSL-BSHEET-DEC-08'!#REF!</definedName>
    <definedName name="SCHED_PG8_20">'[205]SSL-BSHEET-DEC-08'!#REF!</definedName>
    <definedName name="SCHED_PG8_7" localSheetId="0">#REF!</definedName>
    <definedName name="SCHED_PG8_7" localSheetId="3">#REF!</definedName>
    <definedName name="SCHED_PG8_7">#REF!</definedName>
    <definedName name="SCHED_PG8_8" localSheetId="0">#REF!</definedName>
    <definedName name="SCHED_PG8_8">#REF!</definedName>
    <definedName name="Schedule">'[98]DDETABLE '!$E$5</definedName>
    <definedName name="Schroder_exceptionals">[111]Figures!#REF!</definedName>
    <definedName name="SCRAP" localSheetId="5" hidden="1">{"'subnets'!$A$1:$F$20"}</definedName>
    <definedName name="SCRAP" localSheetId="0" hidden="1">{"'subnets'!$A$1:$F$20"}</definedName>
    <definedName name="SCRAP" localSheetId="3" hidden="1">{"'subnets'!$A$1:$F$20"}</definedName>
    <definedName name="SCRAP" hidden="1">{"'subnets'!$A$1:$F$20"}</definedName>
    <definedName name="SCrt" localSheetId="0">[70]Input!$K$88:$AA$88</definedName>
    <definedName name="SCrt" localSheetId="3">[70]Input!$K$88:$AA$88</definedName>
    <definedName name="SCrt">[65]Input!$K$87:$AE$87</definedName>
    <definedName name="ScrtDays" localSheetId="0">[64]Input!$K$89:$AA$89</definedName>
    <definedName name="ScrtDays" localSheetId="3">[64]Input!$K$89:$AA$89</definedName>
    <definedName name="ScrtDays">[65]Input!$K$88:$AE$88</definedName>
    <definedName name="sda" localSheetId="5">#REF!</definedName>
    <definedName name="sda" localSheetId="0">#REF!</definedName>
    <definedName name="sda" localSheetId="3">#REF!</definedName>
    <definedName name="sda">#REF!</definedName>
    <definedName name="sdafds" localSheetId="0">#REF!</definedName>
    <definedName name="sdafds">#REF!</definedName>
    <definedName name="sdasd" localSheetId="0" hidden="1">#REF!</definedName>
    <definedName name="sdasd" hidden="1">#REF!</definedName>
    <definedName name="sdasda" hidden="1">#REF!</definedName>
    <definedName name="SDbt" localSheetId="0">[64]Input!$K$81:$AA$81</definedName>
    <definedName name="SDbt" localSheetId="3">[64]Input!$K$81:$AA$81</definedName>
    <definedName name="SDbt">[65]Input!$K$80:$AE$80</definedName>
    <definedName name="SdbtDays" localSheetId="0">[64]Input!$K$82:$AA$82</definedName>
    <definedName name="SdbtDays" localSheetId="3">[64]Input!$K$82:$AA$82</definedName>
    <definedName name="SdbtDays">[65]Input!$K$81:$AE$81</definedName>
    <definedName name="sdf" localSheetId="5">#REF!</definedName>
    <definedName name="sdf" localSheetId="0">#REF!</definedName>
    <definedName name="sdf" localSheetId="3">#REF!</definedName>
    <definedName name="sdf">#REF!</definedName>
    <definedName name="sdfd" localSheetId="0">#REF!</definedName>
    <definedName name="sdfd">#REF!</definedName>
    <definedName name="SDFDS" localSheetId="0">#REF!</definedName>
    <definedName name="SDFDS">#REF!</definedName>
    <definedName name="sdfsagh">'[6]2006-03'!$A$9:$AA$95</definedName>
    <definedName name="sector" localSheetId="5">[206]Input!$B$4</definedName>
    <definedName name="sector">[206]Input!$B$4</definedName>
    <definedName name="sedmf" localSheetId="0">#REF!</definedName>
    <definedName name="sedmf" localSheetId="3">#REF!</definedName>
    <definedName name="sedmf">#REF!</definedName>
    <definedName name="sef" localSheetId="0">#REF!</definedName>
    <definedName name="sef">#REF!</definedName>
    <definedName name="segment1" localSheetId="0">#REF!</definedName>
    <definedName name="segment1">#REF!</definedName>
    <definedName name="Segment1_income">[69]NOPAT_VDF!$C$5:$AZ$5</definedName>
    <definedName name="Segment1_income_DCF">[69]DCF_VDF!$C$6:$BZ$6</definedName>
    <definedName name="Segment1_income_fore">#REF!</definedName>
    <definedName name="Segment1_income_growth_fore">#REF!</definedName>
    <definedName name="Segment2_income">[69]NOPAT_VDF!$C$6:$AZ$6</definedName>
    <definedName name="Segment2_income_DCF">[69]DCF_VDF!$C$7:$BZ$7</definedName>
    <definedName name="Segment2_income_fore">#REF!</definedName>
    <definedName name="Segment2_income_growth_fore">#REF!</definedName>
    <definedName name="select2">#REF!</definedName>
    <definedName name="select2.Next">#REF!</definedName>
    <definedName name="SelExp" localSheetId="0">[64]Input!$K$517:$AA$517</definedName>
    <definedName name="SelExp" localSheetId="3">[64]Input!$K$517:$AA$517</definedName>
    <definedName name="SelExp">[65]Input!$K$516:$AE$516</definedName>
    <definedName name="SelExpSer" localSheetId="0" hidden="1">[70]Profile!$AR$5:$AR$12</definedName>
    <definedName name="SelExpSer" localSheetId="3" hidden="1">[70]Profile!$AR$5:$AR$12</definedName>
    <definedName name="SelExpSer" hidden="1">[65]Profile!$AV$5:$AV$12</definedName>
    <definedName name="Selling" localSheetId="5">#REF!</definedName>
    <definedName name="Selling" localSheetId="0">#REF!</definedName>
    <definedName name="Selling" localSheetId="3">#REF!</definedName>
    <definedName name="Selling">#REF!</definedName>
    <definedName name="selling_distribution_expenses">[67]Template!$D$20:$T$20</definedName>
    <definedName name="SellingGeneralAdministration">'[71]Operating Statistics'!$J$133:$R$133</definedName>
    <definedName name="selUSER">'[151]#REF'!#REF!</definedName>
    <definedName name="sencount" hidden="1">1</definedName>
    <definedName name="SENSE">#REF!</definedName>
    <definedName name="Sensex">[71]Introduction!$E$19</definedName>
    <definedName name="SENSEXIndexed">'[71]Market Info'!$J$13:$J$412</definedName>
    <definedName name="SENSEXPrices">'[71]Market Info'!$G$13:$G$412</definedName>
    <definedName name="SensGrossMargin">[207]Corp!#REF!</definedName>
    <definedName name="sensitivity" localSheetId="5"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sensitivity" localSheetId="0"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sensitivity" localSheetId="3"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sensitivity"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sensOfficeOc">[159]Corp!$A$761</definedName>
    <definedName name="sensOfficeRental">[159]Corp!$A$758</definedName>
    <definedName name="SensOffOc">[207]Corp!#REF!</definedName>
    <definedName name="SensOffRev">[207]Corp!#REF!</definedName>
    <definedName name="sensResOc">[159]Corp!$A$773</definedName>
    <definedName name="sensResRental">[159]Corp!$A$770</definedName>
    <definedName name="SensRetailOc">[207]Corp!#REF!</definedName>
    <definedName name="sensRetailRental">[159]Corp!$A$764</definedName>
    <definedName name="SensRetailRev">[207]Corp!#REF!</definedName>
    <definedName name="SensRevGrowth">[207]Corp!#REF!</definedName>
    <definedName name="SEPDATA?" localSheetId="0">#REF!</definedName>
    <definedName name="SEPDATA?" localSheetId="3">#REF!</definedName>
    <definedName name="SEPDATA?">#REF!</definedName>
    <definedName name="Sept06">'[6]2006-09'!$B$13:$AB$118</definedName>
    <definedName name="sept07">'[11]2007-09'!$B$13:$AB$131</definedName>
    <definedName name="Sept07new">'[11]2007-09 (2)'!$B$9:$Q$130</definedName>
    <definedName name="sept08">'[12]2008-09'!$B$10:$Q$133</definedName>
    <definedName name="sept09">'[21]2009-09'!$B$10:$Q$139</definedName>
    <definedName name="Setup">'[98]DDETABLE '!$AC$2</definedName>
    <definedName name="SETUP_PRINT" localSheetId="0">#REF!</definedName>
    <definedName name="SETUP_PRINT" localSheetId="3">#REF!</definedName>
    <definedName name="SETUP_PRINT">#REF!</definedName>
    <definedName name="SEVENDAY" localSheetId="0">#REF!</definedName>
    <definedName name="SEVENDAY">#REF!</definedName>
    <definedName name="SFDSE" localSheetId="0">#REF!</definedName>
    <definedName name="SFDSE">#REF!</definedName>
    <definedName name="sfdthg">#REF!</definedName>
    <definedName name="sFormat">'[98]DDETABLE '!$AQ$4</definedName>
    <definedName name="sFreq">'[98]DDETABLE '!$AQ$5</definedName>
    <definedName name="SGA" localSheetId="4">#REF!</definedName>
    <definedName name="SGA" localSheetId="0">#REF!</definedName>
    <definedName name="SGA" localSheetId="3">#REF!</definedName>
    <definedName name="SGA">#REF!</definedName>
    <definedName name="sga_expenses">#REF!</definedName>
    <definedName name="SGA_fore">#REF!</definedName>
    <definedName name="SGA_growth">[69]NOPAT_VDF!#REF!</definedName>
    <definedName name="SGA_growth_avg">#REF!</definedName>
    <definedName name="SGA_growth_fore">#REF!</definedName>
    <definedName name="SGA_margin_fore">#REF!</definedName>
    <definedName name="SGARARevenue" localSheetId="4">#REF!</definedName>
    <definedName name="SGARARevenue" localSheetId="0">#REF!</definedName>
    <definedName name="SGARARevenue" localSheetId="3">#REF!</definedName>
    <definedName name="SGARARevenue">#REF!</definedName>
    <definedName name="SGARATax" localSheetId="4">#REF!</definedName>
    <definedName name="SGARATax" localSheetId="0">#REF!</definedName>
    <definedName name="SGARATax" localSheetId="3">#REF!</definedName>
    <definedName name="SGARATax">#REF!</definedName>
    <definedName name="SGCInv" localSheetId="0">[64]Input!$K$58:$AA$58</definedName>
    <definedName name="SGCInv" localSheetId="3">[64]Input!$K$58:$AA$58</definedName>
    <definedName name="SGCInv">[65]Input!$K$57:$AE$57</definedName>
    <definedName name="SGCInvChg" localSheetId="0" hidden="1">[64]Input!$K$99:$AA$99</definedName>
    <definedName name="SGCInvChg" localSheetId="3" hidden="1">[64]Input!$K$99:$AA$99</definedName>
    <definedName name="SGCInvChg" hidden="1">[65]Input!$K$98:$AE$98</definedName>
    <definedName name="sgdz" localSheetId="5">#REF!</definedName>
    <definedName name="sgdz" localSheetId="0">#REF!</definedName>
    <definedName name="sgdz" localSheetId="3">#REF!</definedName>
    <definedName name="sgdz">#REF!</definedName>
    <definedName name="SH_Pt" localSheetId="0">#REF!</definedName>
    <definedName name="SH_Pt">#REF!</definedName>
    <definedName name="shailesh" localSheetId="5" hidden="1">[89]cf!#REF!</definedName>
    <definedName name="shailesh" localSheetId="0" hidden="1">[89]cf!#REF!</definedName>
    <definedName name="shailesh" hidden="1">[89]cf!#REF!</definedName>
    <definedName name="Share_Data" localSheetId="0">#REF!</definedName>
    <definedName name="Share_Data" localSheetId="3">#REF!</definedName>
    <definedName name="Share_Data">#REF!</definedName>
    <definedName name="share_of_associate_profit_qtr">[67]Qtrly_Template!$E$35:$AN$35</definedName>
    <definedName name="share_premium">[67]Template!$D$148:$T$148</definedName>
    <definedName name="Share_price" localSheetId="5">#REF!</definedName>
    <definedName name="Share_price" localSheetId="0">#REF!</definedName>
    <definedName name="Share_price" localSheetId="3">#REF!</definedName>
    <definedName name="Share_price">#REF!</definedName>
    <definedName name="ShareAssocNetProfMem" localSheetId="4">#REF!</definedName>
    <definedName name="ShareAssocNetProfMem" localSheetId="0">#REF!</definedName>
    <definedName name="ShareAssocNetProfMem" localSheetId="3">#REF!</definedName>
    <definedName name="ShareAssocNetProfMem">#REF!</definedName>
    <definedName name="sharecap">[68]UploaderV4!$F$108:$AE$108</definedName>
    <definedName name="Shareholder1" localSheetId="4">#REF!</definedName>
    <definedName name="Shareholder1" localSheetId="0">#REF!</definedName>
    <definedName name="Shareholder1" localSheetId="3">#REF!</definedName>
    <definedName name="Shareholder1">#REF!</definedName>
    <definedName name="Shareholder2" localSheetId="4">#REF!</definedName>
    <definedName name="Shareholder2" localSheetId="0">#REF!</definedName>
    <definedName name="Shareholder2" localSheetId="3">#REF!</definedName>
    <definedName name="Shareholder2">#REF!</definedName>
    <definedName name="Shareholder3" localSheetId="4">#REF!</definedName>
    <definedName name="Shareholder3" localSheetId="0">#REF!</definedName>
    <definedName name="Shareholder3" localSheetId="3">#REF!</definedName>
    <definedName name="Shareholder3">#REF!</definedName>
    <definedName name="Shareholder4" localSheetId="4">#REF!</definedName>
    <definedName name="Shareholder4" localSheetId="0">#REF!</definedName>
    <definedName name="Shareholder4" localSheetId="3">#REF!</definedName>
    <definedName name="Shareholder4">#REF!</definedName>
    <definedName name="Shareholder5" localSheetId="4">#REF!</definedName>
    <definedName name="Shareholder5" localSheetId="0">#REF!</definedName>
    <definedName name="Shareholder5" localSheetId="3">#REF!</definedName>
    <definedName name="Shareholder5">#REF!</definedName>
    <definedName name="shareholders_equity">#REF!</definedName>
    <definedName name="shareholders_funds">[67]Template!$D$153:$T$153</definedName>
    <definedName name="ShareholdersEquity">'[71]Financials '!$J$120:$R$120</definedName>
    <definedName name="ShareHoldFund" localSheetId="4">#REF!</definedName>
    <definedName name="ShareHoldFund" localSheetId="0">#REF!</definedName>
    <definedName name="ShareHoldFund" localSheetId="3">#REF!</definedName>
    <definedName name="ShareHoldFund">#REF!</definedName>
    <definedName name="Shareholding1" localSheetId="4">#REF!</definedName>
    <definedName name="Shareholding1" localSheetId="0">#REF!</definedName>
    <definedName name="Shareholding1" localSheetId="3">#REF!</definedName>
    <definedName name="Shareholding1">#REF!</definedName>
    <definedName name="Shareholding2" localSheetId="4">#REF!</definedName>
    <definedName name="Shareholding2" localSheetId="0">#REF!</definedName>
    <definedName name="Shareholding2" localSheetId="3">#REF!</definedName>
    <definedName name="Shareholding2">#REF!</definedName>
    <definedName name="Shareholding3" localSheetId="4">#REF!</definedName>
    <definedName name="Shareholding3" localSheetId="0">#REF!</definedName>
    <definedName name="Shareholding3" localSheetId="3">#REF!</definedName>
    <definedName name="Shareholding3">#REF!</definedName>
    <definedName name="Shareholding4" localSheetId="4">#REF!</definedName>
    <definedName name="Shareholding4" localSheetId="0">#REF!</definedName>
    <definedName name="Shareholding4" localSheetId="3">#REF!</definedName>
    <definedName name="Shareholding4">#REF!</definedName>
    <definedName name="Shareholding5" localSheetId="4">#REF!</definedName>
    <definedName name="Shareholding5" localSheetId="0">#REF!</definedName>
    <definedName name="Shareholding5" localSheetId="3">#REF!</definedName>
    <definedName name="Shareholding5">#REF!</definedName>
    <definedName name="shares" localSheetId="2">[208]Swisslog!$K$10</definedName>
    <definedName name="shares" localSheetId="0">[208]Swisslog!$K$10</definedName>
    <definedName name="shares" localSheetId="3">[201]Swisslog!$K$10</definedName>
    <definedName name="shares">[201]Swisslog!$K$10</definedName>
    <definedName name="Shares_DCF">[69]DCF_VDF!$C$37:$AZ$37</definedName>
    <definedName name="Shares_fore">#REF!</definedName>
    <definedName name="Shares_growth">[69]NOPAT_VDF!$M$151:$Q$151</definedName>
    <definedName name="Shares_growth_fore">#REF!</definedName>
    <definedName name="Shares_o_s_at_year_end" localSheetId="0">#REF!</definedName>
    <definedName name="Shares_o_s_at_year_end" localSheetId="3">#REF!</definedName>
    <definedName name="Shares_o_s_at_year_end">#REF!</definedName>
    <definedName name="Shares_repurchase_liability">'[69]Invested capital_VDF'!#REF!</definedName>
    <definedName name="Shares_wt._avg_for_the_year" localSheetId="0">#REF!</definedName>
    <definedName name="Shares_wt._avg_for_the_year">#REF!</definedName>
    <definedName name="SHARES00">[168]DATABOX!$AD$3,[168]DATABOX!$AF$1:$AF$65536</definedName>
    <definedName name="SHARES98">[168]DATABOX!$AD$3,[168]DATABOX!$AD$1:$AD$65536</definedName>
    <definedName name="SHARES99">[168]DATABOX!$AD$3,[168]DATABOX!$AE$1:$AE$65536</definedName>
    <definedName name="sharesnew" localSheetId="2">[209]Swisslog!$L$9</definedName>
    <definedName name="sharesnew" localSheetId="0">[209]Swisslog!$L$9</definedName>
    <definedName name="sharesnew" localSheetId="3">[208]Swisslog!$L$9</definedName>
    <definedName name="sharesnew">[208]Swisslog!$L$9</definedName>
    <definedName name="sharry1" localSheetId="0">#REF!</definedName>
    <definedName name="sharry1" localSheetId="3">#REF!</definedName>
    <definedName name="sharry1">#REF!</definedName>
    <definedName name="sharry2" localSheetId="0">#REF!</definedName>
    <definedName name="sharry2">#REF!</definedName>
    <definedName name="Sheet" localSheetId="0">#REF!</definedName>
    <definedName name="Sheet">#REF!</definedName>
    <definedName name="Sheet4" localSheetId="5" hidden="1">{#N/A,#N/A,FALSE,"BS"}</definedName>
    <definedName name="Sheet4" localSheetId="0" hidden="1">{#N/A,#N/A,FALSE,"BS"}</definedName>
    <definedName name="Sheet4" localSheetId="3" hidden="1">{#N/A,#N/A,FALSE,"BS"}</definedName>
    <definedName name="Sheet4" hidden="1">{#N/A,#N/A,FALSE,"BS"}</definedName>
    <definedName name="SheetNames" localSheetId="4">#REF!</definedName>
    <definedName name="SheetNames" localSheetId="2">#REF!</definedName>
    <definedName name="SheetNames" localSheetId="0">#REF!</definedName>
    <definedName name="SheetNames" localSheetId="3">#REF!</definedName>
    <definedName name="SheetNames">#REF!</definedName>
    <definedName name="Shet">#REF!</definedName>
    <definedName name="short_term_debt">[67]Template!$D$137:$T$137</definedName>
    <definedName name="ShortTermDebt">'[96]Financials '!$J$150:$R$150</definedName>
    <definedName name="Shos2000">[203]earnmodel!#REF!</definedName>
    <definedName name="Shos96">[203]earnmodel!#REF!</definedName>
    <definedName name="Shos97">[203]earnmodel!#REF!</definedName>
    <definedName name="Shos98">[203]earnmodel!#REF!</definedName>
    <definedName name="Shos99">[203]earnmodel!#REF!</definedName>
    <definedName name="ShOutst" localSheetId="0">[64]Capital!$K$7:$AA$7</definedName>
    <definedName name="ShOutst" localSheetId="3">[64]Capital!$K$7:$AA$7</definedName>
    <definedName name="ShOutst">[65]Capital!$K$7:$AE$7</definedName>
    <definedName name="Show.Acct.Update.Warning" localSheetId="0" hidden="1">#REF!</definedName>
    <definedName name="Show.Acct.Update.Warning" localSheetId="3" hidden="1">#REF!</definedName>
    <definedName name="Show.Acct.Update.Warning" hidden="1">#REF!</definedName>
    <definedName name="Show.MDB.Update.Warning" localSheetId="0" hidden="1">#REF!</definedName>
    <definedName name="Show.MDB.Update.Warning" hidden="1">#REF!</definedName>
    <definedName name="ShowDetails">'[98]DDETABLE '!$AH$13</definedName>
    <definedName name="ShPrm" localSheetId="0">[64]Input!$K$36:$AA$36</definedName>
    <definedName name="ShPrm" localSheetId="3">[64]Input!$K$36:$AA$36</definedName>
    <definedName name="ShPrm">[65]Input!$K$35:$AE$35</definedName>
    <definedName name="ShPrmChg" localSheetId="0" hidden="1">[64]Input!$K$47:$AA$47</definedName>
    <definedName name="ShPrmChg" localSheetId="3" hidden="1">[64]Input!$K$47:$AA$47</definedName>
    <definedName name="ShPrmChg" hidden="1">[65]Input!$K$46:$AE$46</definedName>
    <definedName name="shrs93" localSheetId="5">'[45]model by field'!#REF!</definedName>
    <definedName name="shrs93" localSheetId="3">'[45]model by field'!#REF!</definedName>
    <definedName name="shrs93">'[45]model by field'!#REF!</definedName>
    <definedName name="shrs94" localSheetId="5">'[45]model by field'!#REF!</definedName>
    <definedName name="shrs94" localSheetId="3">'[45]model by field'!#REF!</definedName>
    <definedName name="shrs94">'[45]model by field'!#REF!</definedName>
    <definedName name="shs" localSheetId="5">#REF!</definedName>
    <definedName name="shs" localSheetId="0">#REF!</definedName>
    <definedName name="shs" localSheetId="3">#REF!</definedName>
    <definedName name="shs">#REF!</definedName>
    <definedName name="SI" localSheetId="5" hidden="1">{"'subnets'!$A$1:$F$20"}</definedName>
    <definedName name="SI" localSheetId="0" hidden="1">{"'subnets'!$A$1:$F$20"}</definedName>
    <definedName name="SI" localSheetId="3" hidden="1">{"'subnets'!$A$1:$F$20"}</definedName>
    <definedName name="SI" hidden="1">{"'subnets'!$A$1:$F$20"}</definedName>
    <definedName name="sib" hidden="1">{#N/A,#N/A,FALSE,"Quantum Optima Details"}</definedName>
    <definedName name="sibas" hidden="1">{#N/A,#N/A,FALSE,"Quantum Optima Details"}</definedName>
    <definedName name="SINGAPOREMilestone">#REF!</definedName>
    <definedName name="SINGAPORERowFormulae">#REF!</definedName>
    <definedName name="SINTESI_ECONOMICAperPROC1BILANCIO">#REF!</definedName>
    <definedName name="SINTESI_ECONOMICAperPROC1BILANCIO_25">#REF!</definedName>
    <definedName name="SINTESI_ECONOMICAperPROC1BILANCIO_7">#REF!</definedName>
    <definedName name="SINTESI_ECONOMICAperPROC1SEMESTRALE">#REF!</definedName>
    <definedName name="SINTESI_ECONOMICAperPROC1SEMESTRALE_25">#REF!</definedName>
    <definedName name="SINTESI_ECONOMICAperPROC1SEMESTRALE_7">#REF!</definedName>
    <definedName name="SINTESI_PATRIMperPROC1BILANCIO">#REF!</definedName>
    <definedName name="SINTESI_PATRIMperPROC1BILANCIO_25">#REF!</definedName>
    <definedName name="SINTESI_PATRIMperPROC1BILANCIO_7">#REF!</definedName>
    <definedName name="SINTESI_PATRIMperPROC1SEMESTRALE">#REF!</definedName>
    <definedName name="SINTESI_PATRIMperPROC1SEMESTRALE_25">#REF!</definedName>
    <definedName name="SINTESI_PATRIMperPROC1SEMESTRALE_7">#REF!</definedName>
    <definedName name="SKAJKSDNFS">#REF!</definedName>
    <definedName name="slprc9900">#REF!</definedName>
    <definedName name="sls" localSheetId="5" hidden="1">{"'40 Column'!$C$3:$AZ$57"}</definedName>
    <definedName name="sls" localSheetId="0" hidden="1">{"'40 Column'!$C$3:$AZ$57"}</definedName>
    <definedName name="sls" localSheetId="3" hidden="1">{"'40 Column'!$C$3:$AZ$57"}</definedName>
    <definedName name="sls" hidden="1">{"'40 Column'!$C$3:$AZ$57"}</definedName>
    <definedName name="SNAP">[210]STORY!#REF!</definedName>
    <definedName name="SNG">[168]DATABOX!#REF!</definedName>
    <definedName name="SOC_depreciation">[79]Scenarios!$A$377:$IV$377</definedName>
    <definedName name="SoC_Electricity_Revenues">[79]Scenarios!$A$19:$IV$19</definedName>
    <definedName name="SOC_Fixed_Assets">[79]Scenarios!$A$381:$IV$381</definedName>
    <definedName name="SOL_PHARMACEUTICALS" localSheetId="5">#REF!</definedName>
    <definedName name="SOL_PHARMACEUTICALS" localSheetId="0">#REF!</definedName>
    <definedName name="SOL_PHARMACEUTICALS" localSheetId="3">#REF!</definedName>
    <definedName name="SOL_PHARMACEUTICALS">#REF!</definedName>
    <definedName name="solus" localSheetId="5" hidden="1">[211]TREND!$F$533:$Q$533</definedName>
    <definedName name="solus" localSheetId="0" hidden="1">[212]TREND!$F$533:$Q$533</definedName>
    <definedName name="solus" hidden="1">[213]TREND!$F$533:$Q$533</definedName>
    <definedName name="solver_adj" localSheetId="0" hidden="1">#REF!</definedName>
    <definedName name="solver_adj" localSheetId="3" hidden="1">#REF!</definedName>
    <definedName name="solver_adj" hidden="1">#REF!</definedName>
    <definedName name="solver_lhs10" hidden="1">#REF!</definedName>
    <definedName name="solver_lhs11" hidden="1">#REF!</definedName>
    <definedName name="solver_lhs12" hidden="1">#REF!</definedName>
    <definedName name="solver_lhs13" hidden="1">#REF!</definedName>
    <definedName name="solver_lhs14" hidden="1">#REF!</definedName>
    <definedName name="solver_lhs15" hidden="1">#REF!</definedName>
    <definedName name="solver_lhs16" hidden="1">#REF!</definedName>
    <definedName name="solver_lhs17" hidden="1">#REF!</definedName>
    <definedName name="solver_lhs18" hidden="1">#REF!</definedName>
    <definedName name="solver_lhs19" hidden="1">#REF!</definedName>
    <definedName name="solver_lhs20" hidden="1">#REF!</definedName>
    <definedName name="solver_lhs21" hidden="1">#REF!</definedName>
    <definedName name="solver_lhs22" hidden="1">#REF!</definedName>
    <definedName name="solver_lhs23" hidden="1">#REF!</definedName>
    <definedName name="solver_lhs24" hidden="1">#REF!</definedName>
    <definedName name="solver_lhs25" hidden="1">#REF!</definedName>
    <definedName name="solver_lhs26" hidden="1">#REF!</definedName>
    <definedName name="solver_lhs27" hidden="1">#REF!</definedName>
    <definedName name="solver_lhs6" hidden="1">#REF!</definedName>
    <definedName name="solver_lhs7" hidden="1">#REF!</definedName>
    <definedName name="solver_lhs8" hidden="1">#REF!</definedName>
    <definedName name="solver_lhs9" hidden="1">#REF!</definedName>
    <definedName name="solver_lin" hidden="1">0</definedName>
    <definedName name="solver_num" hidden="1">0</definedName>
    <definedName name="solver_opt" localSheetId="0" hidden="1">#REF!</definedName>
    <definedName name="solver_opt" hidden="1">#REF!</definedName>
    <definedName name="solver_rel10" hidden="1">3</definedName>
    <definedName name="solver_rel11" hidden="1">3</definedName>
    <definedName name="solver_rel12" hidden="1">3</definedName>
    <definedName name="solver_rel13" hidden="1">3</definedName>
    <definedName name="solver_rel14" hidden="1">3</definedName>
    <definedName name="solver_rel15" hidden="1">2</definedName>
    <definedName name="solver_rel16" hidden="1">3</definedName>
    <definedName name="solver_rel17" hidden="1">3</definedName>
    <definedName name="solver_rel18" hidden="1">3</definedName>
    <definedName name="solver_rel19" hidden="1">3</definedName>
    <definedName name="solver_rel20" hidden="1">3</definedName>
    <definedName name="solver_rel21" hidden="1">3</definedName>
    <definedName name="solver_rel22" hidden="1">2</definedName>
    <definedName name="solver_rel23" hidden="1">2</definedName>
    <definedName name="solver_rel24" hidden="1">3</definedName>
    <definedName name="solver_rel25" hidden="1">3</definedName>
    <definedName name="solver_rel26" hidden="1">1</definedName>
    <definedName name="solver_rel27" hidden="1">3</definedName>
    <definedName name="solver_rel6" hidden="1">3</definedName>
    <definedName name="solver_rel7" hidden="1">3</definedName>
    <definedName name="solver_rel8" hidden="1">3</definedName>
    <definedName name="solver_rel9" hidden="1">3</definedName>
    <definedName name="solver_rhs10" hidden="1">270</definedName>
    <definedName name="solver_rhs11" hidden="1">10</definedName>
    <definedName name="solver_rhs12" hidden="1">40</definedName>
    <definedName name="solver_rhs13" hidden="1">30</definedName>
    <definedName name="solver_rhs14" hidden="1">20</definedName>
    <definedName name="solver_rhs15" hidden="1">100</definedName>
    <definedName name="solver_rhs16" hidden="1">15</definedName>
    <definedName name="solver_rhs17" hidden="1">10</definedName>
    <definedName name="solver_rhs18" hidden="1">5</definedName>
    <definedName name="solver_rhs19" hidden="1">1</definedName>
    <definedName name="solver_rhs20" hidden="1">1</definedName>
    <definedName name="solver_rhs21" hidden="1">15</definedName>
    <definedName name="solver_rhs22" hidden="1">0</definedName>
    <definedName name="solver_rhs23" hidden="1">0</definedName>
    <definedName name="solver_rhs24" hidden="1">4</definedName>
    <definedName name="solver_rhs25" hidden="1">5</definedName>
    <definedName name="solver_rhs26" hidden="1">3</definedName>
    <definedName name="solver_rhs27" hidden="1">10</definedName>
    <definedName name="solver_rhs6" hidden="1">8.5</definedName>
    <definedName name="solver_rhs7" hidden="1">25</definedName>
    <definedName name="solver_rhs8" hidden="1">110</definedName>
    <definedName name="solver_rhs9" hidden="1">40</definedName>
    <definedName name="solver_typ" hidden="1">2</definedName>
    <definedName name="solver_val" hidden="1">0</definedName>
    <definedName name="sources00" localSheetId="0">'[45]model by field'!#REF!</definedName>
    <definedName name="sources00">'[45]model by field'!#REF!</definedName>
    <definedName name="sources01" localSheetId="0">'[45]model by field'!#REF!</definedName>
    <definedName name="sources01">'[45]model by field'!#REF!</definedName>
    <definedName name="sources93" localSheetId="0">'[45]model by field'!#REF!</definedName>
    <definedName name="sources93">'[45]model by field'!#REF!</definedName>
    <definedName name="sources94" localSheetId="0">'[45]model by field'!#REF!</definedName>
    <definedName name="sources94">'[45]model by field'!#REF!</definedName>
    <definedName name="sources95" localSheetId="0">'[45]model by field'!#REF!</definedName>
    <definedName name="sources95">'[45]model by field'!#REF!</definedName>
    <definedName name="sources96">'[45]model by field'!#REF!</definedName>
    <definedName name="sources97">'[45]model by field'!#REF!</definedName>
    <definedName name="sources98">'[45]model by field'!#REF!</definedName>
    <definedName name="sources99">'[45]model by field'!#REF!</definedName>
    <definedName name="sourcing" localSheetId="5">#REF!</definedName>
    <definedName name="sourcing" localSheetId="0">#REF!</definedName>
    <definedName name="sourcing" localSheetId="3">#REF!</definedName>
    <definedName name="sourcing">#REF!</definedName>
    <definedName name="sp" localSheetId="0">#REF!</definedName>
    <definedName name="sp">#REF!</definedName>
    <definedName name="SPECIAL" localSheetId="0">#REF!</definedName>
    <definedName name="SPECIAL">#REF!</definedName>
    <definedName name="SpecialDPS" localSheetId="4">#REF!</definedName>
    <definedName name="SpecialDPS" localSheetId="0">#REF!</definedName>
    <definedName name="SpecialDPS" localSheetId="3">#REF!</definedName>
    <definedName name="SpecialDPS">#REF!</definedName>
    <definedName name="SpecialPrice" hidden="1">#REF!</definedName>
    <definedName name="Spectra" hidden="1">#REF!</definedName>
    <definedName name="Spectramind" hidden="1">#REF!</definedName>
    <definedName name="Spectramind1" hidden="1">#REF!</definedName>
    <definedName name="spread">[68]UploaderV4!$F$303:$AE$303</definedName>
    <definedName name="Spring">#REF!</definedName>
    <definedName name="Spring_Detail">#REF!</definedName>
    <definedName name="sps">#REF!</definedName>
    <definedName name="srate">[149]CashFlow!#REF!</definedName>
    <definedName name="ss" localSheetId="0" hidden="1">#REF!</definedName>
    <definedName name="ss" localSheetId="3" hidden="1">#REF!</definedName>
    <definedName name="ss" hidden="1">#REF!</definedName>
    <definedName name="ss_1">"$#REF!.$BO$2:$BZ$114"</definedName>
    <definedName name="ss_14">"$#REF!.$BO$2:$BZ$114"</definedName>
    <definedName name="ss_2">"$#REF!.$BM$2:$BX$114"</definedName>
    <definedName name="ss_8">#REF!</definedName>
    <definedName name="ssa">#REF!</definedName>
    <definedName name="SSEW">#REF!</definedName>
    <definedName name="ssh" hidden="1">#REF!</definedName>
    <definedName name="ssi">#REF!</definedName>
    <definedName name="sslpl">'[124]SSL PB P&amp;L'!#REF!</definedName>
    <definedName name="SSS"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SSS"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SSS"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SSS" hidden="1">{#N/A,#N/A,TRUE,"CONTENTS";#N/A,#N/A,TRUE,"M2";#N/A,#N/A,TRUE,"M2a";#N/A,#N/A,TRUE,"M2b";#N/A,#N/A,TRUE,"M3";#N/A,#N/A,TRUE,"M3a";#N/A,#N/A,TRUE,"M4-H";#N/A,#N/A,TRUE,"M4-P";#N/A,#N/A,TRUE,"M4a";#N/A,#N/A,TRUE,"M4b";#N/A,#N/A,TRUE,"M4c";#N/A,#N/A,TRUE,"M5";#N/A,#N/A,TRUE,"M6";#N/A,#N/A,TRUE,"M7";#N/A,#N/A,TRUE,"M8";#N/A,#N/A,TRUE,"M9";#N/A,#N/A,TRUE,"M10";#N/A,#N/A,TRUE,"M11";#N/A,#N/A,TRUE,"M13";#N/A,#N/A,TRUE,"M14";#N/A,#N/A,TRUE,"M15";#N/A,#N/A,TRUE,"K1"}</definedName>
    <definedName name="ssss">#REF!</definedName>
    <definedName name="sssss" hidden="1">#REF!</definedName>
    <definedName name="sswlq">"$#REF!.$BE$2:$BZ$106"</definedName>
    <definedName name="sswlq_1">"$#REF!.$BE$2:$BZ$106"</definedName>
    <definedName name="sswlq_14">"$#REF!.$BE$2:$BZ$106"</definedName>
    <definedName name="sswlq_2">"$#REF!.$BC$2:$BX$106"</definedName>
    <definedName name="sswlq_8">#REF!</definedName>
    <definedName name="ST">#REF!</definedName>
    <definedName name="st_1">"$#REF!.$B$1:$O$91"</definedName>
    <definedName name="st_14">"$#REF!.$B$1:$O$91"</definedName>
    <definedName name="st_15">"$#REF!.$B$1:$O$91"</definedName>
    <definedName name="st_2">"$#REF!.$B$1:$M$91"</definedName>
    <definedName name="st_8">#REF!</definedName>
    <definedName name="st_debt">#REF!</definedName>
    <definedName name="ST_debt_growth_fore">#REF!</definedName>
    <definedName name="st2curlabour">#REF!</definedName>
    <definedName name="st2curlabour_1">#REF!</definedName>
    <definedName name="st2curlabour_1_2">NA()</definedName>
    <definedName name="st2curlabour_1_3">NA()</definedName>
    <definedName name="st2curlabour_1_4">NA()</definedName>
    <definedName name="st2curlabour_1_6">NA()</definedName>
    <definedName name="st2curlabour_10">#N/A</definedName>
    <definedName name="st2curlabour_11">NA()</definedName>
    <definedName name="st2curlabour_13">#N/A</definedName>
    <definedName name="st2curlabour_14">#N/A</definedName>
    <definedName name="st2curlabour_15">NA()</definedName>
    <definedName name="st2curlabour_2">#REF!</definedName>
    <definedName name="st2curlabour_3">#N/A</definedName>
    <definedName name="st2curlabour_3_1">NA()</definedName>
    <definedName name="st2curlabour_4">#REF!</definedName>
    <definedName name="st2curlabour_4_1">NA()</definedName>
    <definedName name="st2curlabour_4_2">NA()</definedName>
    <definedName name="st2curlabour_4_3">NA()</definedName>
    <definedName name="st2curlabour_4_4">NA()</definedName>
    <definedName name="st2curlabour_5">#REF!</definedName>
    <definedName name="st2curlabour_5_2">NA()</definedName>
    <definedName name="st2curlabour_5_3">NA()</definedName>
    <definedName name="st2curlabour_5_4">NA()</definedName>
    <definedName name="st2curlabour_5_6">NA()</definedName>
    <definedName name="st2curlabour_6">#REF!</definedName>
    <definedName name="st2curlabour_6_1">NA()</definedName>
    <definedName name="st2curlabour_6_2">NA()</definedName>
    <definedName name="st2curlabour_6_3">NA()</definedName>
    <definedName name="st2curlabour_6_4">NA()</definedName>
    <definedName name="st2curlabour_6_6">NA()</definedName>
    <definedName name="st2curlabour_7">#REF!</definedName>
    <definedName name="st2curlabour_8">#REF!</definedName>
    <definedName name="st2curlabour_8_2">NA()</definedName>
    <definedName name="st2curlabour_8_3">NA()</definedName>
    <definedName name="st2curlabour_8_4">NA()</definedName>
    <definedName name="st2curlabour_8_6">NA()</definedName>
    <definedName name="st2curlabour_9">#REF!</definedName>
    <definedName name="sTable">'[98]DDETABLE '!$AJ$2:$AQ$11</definedName>
    <definedName name="staff">[68]UploaderV4!$F$23:$AE$23</definedName>
    <definedName name="staffinr">[68]UploaderV4!$F$25:$AE$25</definedName>
    <definedName name="StaffScale">#REF!</definedName>
    <definedName name="staffusd">[68]UploaderV4!$F$24:$AE$24</definedName>
    <definedName name="Stage">#REF!</definedName>
    <definedName name="Stage_1">#REF!</definedName>
    <definedName name="Stage_1_6">NA()</definedName>
    <definedName name="Stage_13">#N/A</definedName>
    <definedName name="Stage_14">#N/A</definedName>
    <definedName name="Stage_2">#N/A</definedName>
    <definedName name="Stage_3">#N/A</definedName>
    <definedName name="Stage_4">#N/A</definedName>
    <definedName name="Stage_5">#REF!</definedName>
    <definedName name="Stage_5_6">NA()</definedName>
    <definedName name="Stage_6">#REF!</definedName>
    <definedName name="Stage_9">#REF!</definedName>
    <definedName name="Stage_9_6">NA()</definedName>
    <definedName name="Start_Detail">#REF!</definedName>
    <definedName name="Start_Header">#REF!</definedName>
    <definedName name="startCompany" localSheetId="4">[108]Sheet1!#REF!</definedName>
    <definedName name="startCompany" localSheetId="2">[108]Sheet1!#REF!</definedName>
    <definedName name="startCompany" localSheetId="0">[108]Sheet1!#REF!</definedName>
    <definedName name="startCompany" localSheetId="3">[107]Sheet1!#REF!</definedName>
    <definedName name="startCompany">[108]Sheet1!#REF!</definedName>
    <definedName name="StartPosition" localSheetId="0">#REF!</definedName>
    <definedName name="StartPosition" localSheetId="3">#REF!</definedName>
    <definedName name="StartPosition">#REF!</definedName>
    <definedName name="state_mktsh" localSheetId="0">#REF!</definedName>
    <definedName name="state_mktsh">#REF!</definedName>
    <definedName name="StatedNP">'[55]Kühne&amp;Nagel'!$A$99:$IV$99</definedName>
    <definedName name="statutory_rate_of_tax">#REF!</definedName>
    <definedName name="std" localSheetId="5">#REF!</definedName>
    <definedName name="std" localSheetId="0">#REF!</definedName>
    <definedName name="std" localSheetId="3">#REF!</definedName>
    <definedName name="std">#REF!</definedName>
    <definedName name="StDebt" localSheetId="0">[64]Debt!$K$150:$AA$150</definedName>
    <definedName name="StDebt" localSheetId="3">[64]Debt!$K$150:$AA$150</definedName>
    <definedName name="StDebt">[65]Debt!$K$150:$AE$150</definedName>
    <definedName name="StDebtChg" localSheetId="0" hidden="1">[64]Debt!$K$258:$AA$258</definedName>
    <definedName name="StDebtChg" localSheetId="3" hidden="1">[64]Debt!$K$258:$AA$258</definedName>
    <definedName name="StDebtChg" hidden="1">[65]Debt!$K$258:$AE$258</definedName>
    <definedName name="StDebtDmy" localSheetId="0" hidden="1">[80]Debt!$A$57:$IV$57,[80]Debt!$A$103:$IV$103,[80]Debt!$A$149:$IV$149,[80]Debt!$A$197:$IV$197,[80]Debt!$A$242:$IV$242</definedName>
    <definedName name="StDebtDmy" localSheetId="3" hidden="1">[80]Debt!$A$57:$IV$57,[80]Debt!$A$103:$IV$103,[80]Debt!$A$149:$IV$149,[80]Debt!$A$197:$IV$197,[80]Debt!$A$242:$IV$242</definedName>
    <definedName name="StDebtDmy" hidden="1">[65]Debt!$A$57:$IV$57,[65]Debt!$A$103:$IV$103,[65]Debt!$A$149:$IV$149,[65]Debt!$A$197:$IV$197,[65]Debt!$A$242:$IV$242</definedName>
    <definedName name="STDebtSer" localSheetId="0" hidden="1">[70]Profile!$BK$5:$BK$12</definedName>
    <definedName name="STDebtSer" localSheetId="3" hidden="1">[70]Profile!$BK$5:$BK$12</definedName>
    <definedName name="STDebtSer" hidden="1">[65]Profile!$BO$5:$BO$12</definedName>
    <definedName name="stebitda00">[214]Consolidated!$T$38</definedName>
    <definedName name="stEBITDA99">[214]Consolidated!$O$38</definedName>
    <definedName name="stef" hidden="1">{#N/A,#N/A,TRUE,"Cover sheet";#N/A,#N/A,TRUE,"Summary";#N/A,#N/A,TRUE,"Key Assumptions";#N/A,#N/A,TRUE,"Profit &amp; Loss";#N/A,#N/A,TRUE,"Balance Sheet";#N/A,#N/A,TRUE,"Cashflow";#N/A,#N/A,TRUE,"IRR";#N/A,#N/A,TRUE,"Ratios";#N/A,#N/A,TRUE,"Debt analysis"}</definedName>
    <definedName name="steps00">[214]Consolidated!$T$34</definedName>
    <definedName name="steps99">[214]Consolidated!$O$34</definedName>
    <definedName name="StInt" localSheetId="0">[70]Debt!$K$243:$AA$243</definedName>
    <definedName name="StInt" localSheetId="3">[70]Debt!$K$243:$AA$243</definedName>
    <definedName name="StInt">[65]Debt!$K$243:$AE$243</definedName>
    <definedName name="stock_adjustment_qtr">[67]Qtrly_Template!$E$11:$AN$11</definedName>
    <definedName name="Stock_changes" localSheetId="5">#REF!</definedName>
    <definedName name="Stock_changes" localSheetId="0">#REF!</definedName>
    <definedName name="Stock_changes" localSheetId="3">#REF!</definedName>
    <definedName name="Stock_changes">#REF!</definedName>
    <definedName name="StockPrice">[79]Scenarios!$AA$8</definedName>
    <definedName name="sTopic">'[98]DDETABLE '!$AQ$3</definedName>
    <definedName name="stRev00">[214]Consolidated!$T$14</definedName>
    <definedName name="stREV99">[214]Consolidated!$O$14</definedName>
    <definedName name="STScale" localSheetId="0">#REF!</definedName>
    <definedName name="STScale" localSheetId="3">#REF!</definedName>
    <definedName name="STScale">#REF!</definedName>
    <definedName name="subcon">[68]UploaderV4!$F$32:$AE$32</definedName>
    <definedName name="SUM" localSheetId="0">#REF!</definedName>
    <definedName name="SUM">#REF!</definedName>
    <definedName name="Summary_Date" localSheetId="0">#REF!</definedName>
    <definedName name="Summary_Date">#REF!</definedName>
    <definedName name="summary_stn"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summaryclgstk">#N/A</definedName>
    <definedName name="summaryincreasedecrease">#N/A</definedName>
    <definedName name="summaryopgstk">#N/A</definedName>
    <definedName name="SUMMOD">#REF!</definedName>
    <definedName name="SUMONTHWISE">#REF!</definedName>
    <definedName name="sunflag">#REF!</definedName>
    <definedName name="Super" localSheetId="4">#REF!</definedName>
    <definedName name="Super" localSheetId="0">#REF!</definedName>
    <definedName name="Super" localSheetId="3">#REF!</definedName>
    <definedName name="Super">#REF!</definedName>
    <definedName name="SURESH">#N/A</definedName>
    <definedName name="suryapharma">#REF!</definedName>
    <definedName name="suspend">#REF!</definedName>
    <definedName name="swa">#REF!</definedName>
    <definedName name="Swap_Ratio">#REF!</definedName>
    <definedName name="swapna">#REF!</definedName>
    <definedName name="swl">#REF!</definedName>
    <definedName name="sws">#REF!</definedName>
    <definedName name="sy" localSheetId="5" hidden="1">{#N/A,#N/A,FALSE,"Part ABC"}</definedName>
    <definedName name="sy" localSheetId="0" hidden="1">{#N/A,#N/A,FALSE,"Part ABC"}</definedName>
    <definedName name="sy" localSheetId="3" hidden="1">{#N/A,#N/A,FALSE,"Part ABC"}</definedName>
    <definedName name="sy" hidden="1">{#N/A,#N/A,FALSE,"Part ABC"}</definedName>
    <definedName name="sYesNo">'[98]DDETABLE '!$AQ$2</definedName>
    <definedName name="sysPWORD">[160]systems!#REF!</definedName>
    <definedName name="t" localSheetId="0">#REF!</definedName>
    <definedName name="t" localSheetId="3">#REF!</definedName>
    <definedName name="t">#REF!</definedName>
    <definedName name="t_1" localSheetId="0">#REF!</definedName>
    <definedName name="t_1">#REF!</definedName>
    <definedName name="t_1_6">NA()</definedName>
    <definedName name="T_10" localSheetId="5">#REF!</definedName>
    <definedName name="T_10" localSheetId="0">#REF!</definedName>
    <definedName name="T_10" localSheetId="3">#REF!</definedName>
    <definedName name="T_10">#REF!</definedName>
    <definedName name="T_11" localSheetId="0">#REF!</definedName>
    <definedName name="T_11" localSheetId="3">#REF!</definedName>
    <definedName name="T_11">#REF!</definedName>
    <definedName name="T_12" localSheetId="0">#REF!</definedName>
    <definedName name="T_12">#REF!</definedName>
    <definedName name="t_13">#N/A</definedName>
    <definedName name="t_14">#N/A</definedName>
    <definedName name="t_15">NA()</definedName>
    <definedName name="T_16">#REF!</definedName>
    <definedName name="T_17">#REF!</definedName>
    <definedName name="T_18">#REF!</definedName>
    <definedName name="t_19">#REF!</definedName>
    <definedName name="t_2">#REF!</definedName>
    <definedName name="T_20">#REF!</definedName>
    <definedName name="T_21">#REF!</definedName>
    <definedName name="t_3">#N/A</definedName>
    <definedName name="t_3_1">NA()</definedName>
    <definedName name="t_4">#REF!</definedName>
    <definedName name="t_4_1">NA()</definedName>
    <definedName name="t_4_2">NA()</definedName>
    <definedName name="t_4_3">NA()</definedName>
    <definedName name="t_4_4">NA()</definedName>
    <definedName name="t_5">#REF!</definedName>
    <definedName name="t_5_6">NA()</definedName>
    <definedName name="t_6">#REF!</definedName>
    <definedName name="t_6_1">NA()</definedName>
    <definedName name="t_6_6">NA()</definedName>
    <definedName name="t_7">#REF!</definedName>
    <definedName name="t_8">#REF!</definedName>
    <definedName name="t_8_6">NA()</definedName>
    <definedName name="t_9">#REF!</definedName>
    <definedName name="t_9_6">NA()</definedName>
    <definedName name="tab" localSheetId="5">'[215]data-bs'!$A$2:$C$131</definedName>
    <definedName name="tab">'[215]data-bs'!$A$2:$C$131</definedName>
    <definedName name="TABL" localSheetId="0">#REF!</definedName>
    <definedName name="TABL" localSheetId="3">#REF!</definedName>
    <definedName name="TABL">#REF!</definedName>
    <definedName name="TABLE" localSheetId="4">[156]Quarter!#REF!</definedName>
    <definedName name="TABLE" localSheetId="2">[156]Quarter!#REF!</definedName>
    <definedName name="TABLE" localSheetId="5">[156]Quarter!#REF!</definedName>
    <definedName name="Table" localSheetId="0">#REF!</definedName>
    <definedName name="Table" localSheetId="3">#REF!</definedName>
    <definedName name="TABLE">[156]Quarter!#REF!</definedName>
    <definedName name="TABLE___13">[156]Sheet1!$B$3:$D$4</definedName>
    <definedName name="TABLE___14">[156]Sheet2!$L$32:$O$80</definedName>
    <definedName name="TABLE_10">[156]Sheet1!$J$6:$L$25</definedName>
    <definedName name="TABLE_10___14">[156]Sheet2!$L$168:$O$195</definedName>
    <definedName name="TABLE_11">[156]Sheet1!$J$32:$L$37</definedName>
    <definedName name="TABLE_11___14">[156]Sheet2!$L$165:$O$196</definedName>
    <definedName name="TABLE_12">[156]Sheet1!$J$26:$L$40</definedName>
    <definedName name="TABLE_12___14">[156]Sheet2!$L$199:$O$208</definedName>
    <definedName name="TABLE_13">[156]Sheet1!$N$3:$P$4</definedName>
    <definedName name="TABLE_13___14">[156]Sheet2!$L$197:$O$208</definedName>
    <definedName name="TABLE_14">[156]Sheet1!$N$6:$P$25</definedName>
    <definedName name="TABLE_14___14">[156]Sheet2!$L$212:$P$235</definedName>
    <definedName name="TABLE_15">[156]Sheet1!$N$30:$P$35</definedName>
    <definedName name="TABLE_15___14">[156]Sheet2!$L$210:$P$235</definedName>
    <definedName name="TABLE_16">[156]Sheet1!$N$26:$P$38</definedName>
    <definedName name="TABLE_16___14">[156]Sheet2!$L$240:$P$244</definedName>
    <definedName name="TABLE_17">[156]Sheet2!$L$250:$P$252</definedName>
    <definedName name="TABLE_18">[156]Sheet2!$L$237:$P$252</definedName>
    <definedName name="TABLE_19">[156]Sheet2!$L$256:$M$272</definedName>
    <definedName name="TABLE_2" localSheetId="4">[156]Quarter!#REF!</definedName>
    <definedName name="TABLE_2" localSheetId="2">[156]Quarter!#REF!</definedName>
    <definedName name="TABLE_2" localSheetId="0">[156]Quarter!#REF!</definedName>
    <definedName name="TABLE_2" localSheetId="3">[156]Quarter!#REF!</definedName>
    <definedName name="TABLE_2">[156]Quarter!#REF!</definedName>
    <definedName name="TABLE_2___13">[156]Sheet1!$B$6:$D$26</definedName>
    <definedName name="TABLE_2___14">[156]Sheet2!$L$30:$O$80</definedName>
    <definedName name="TABLE_20">[156]Sheet2!$L$254:$M$273</definedName>
    <definedName name="TABLE_3">[156]Sheet1!$B$33:$D$38</definedName>
    <definedName name="TABLE_3___14">[156]Sheet2!$L$87:$O$118</definedName>
    <definedName name="TABLE_4">[156]Sheet1!$B$27:$D$42</definedName>
    <definedName name="TABLE_4___14">[156]Sheet2!$L$85:$O$118</definedName>
    <definedName name="TABLE_5">[156]Sheet1!$F$2:$H$4</definedName>
    <definedName name="TABLE_5___14">[156]Sheet2!$L$121:$O$139</definedName>
    <definedName name="TABLE_6">[156]Sheet1!$F$6:$H$26</definedName>
    <definedName name="TABLE_6___14">[156]Sheet2!$L$121:$O$141</definedName>
    <definedName name="TABLE_7">[156]Sheet1!$F$33:$H$38</definedName>
    <definedName name="TABLE_7___14">[156]Sheet2!$L$121:$O$141</definedName>
    <definedName name="TABLE_8">[156]Sheet1!$F$27:$H$42</definedName>
    <definedName name="TABLE_8___14">[156]Sheet2!$L$146:$M$160</definedName>
    <definedName name="TABLE_9">[156]Sheet1!$J$3:$L$4</definedName>
    <definedName name="TABLE_9___14">[156]Sheet2!$L$144:$M$161</definedName>
    <definedName name="table1" localSheetId="0">#REF!</definedName>
    <definedName name="table1" localSheetId="3">#REF!</definedName>
    <definedName name="table1">#REF!</definedName>
    <definedName name="table2" localSheetId="0">#REF!</definedName>
    <definedName name="table2" localSheetId="3">#REF!</definedName>
    <definedName name="table2">#REF!</definedName>
    <definedName name="table3" localSheetId="0">#REF!</definedName>
    <definedName name="table3" localSheetId="3">#REF!</definedName>
    <definedName name="table3">#REF!</definedName>
    <definedName name="TableName">'[98]DDETABLE '!$E$6</definedName>
    <definedName name="tap">#N/A</definedName>
    <definedName name="Target" localSheetId="4">[216]Accounts!#REF!</definedName>
    <definedName name="Target" localSheetId="2">[217]Accounts!#REF!</definedName>
    <definedName name="Target" localSheetId="0">[217]Accounts!#REF!</definedName>
    <definedName name="Target" localSheetId="3">[209]Accounts!#REF!</definedName>
    <definedName name="Target">[216]Accounts!#REF!</definedName>
    <definedName name="Target_debt_to_capital">#REF!</definedName>
    <definedName name="TargetPrice" localSheetId="4">[216]Accounts!#REF!</definedName>
    <definedName name="TargetPrice" localSheetId="2">[217]Accounts!#REF!</definedName>
    <definedName name="TargetPrice" localSheetId="0">[217]Accounts!#REF!</definedName>
    <definedName name="TargetPrice" localSheetId="3">[209]Accounts!#REF!</definedName>
    <definedName name="TargetPrice">[216]Accounts!#REF!</definedName>
    <definedName name="tatachemical" localSheetId="0">#REF!</definedName>
    <definedName name="tatachemical" localSheetId="3">#REF!</definedName>
    <definedName name="tatachemical">#REF!</definedName>
    <definedName name="Tax" localSheetId="0">[64]Tax!$K$40:$AA$40</definedName>
    <definedName name="Tax" localSheetId="3">[64]Tax!$K$40:$AA$40</definedName>
    <definedName name="Tax">[65]Tax!$K$40:$AE$40</definedName>
    <definedName name="Tax_current_n_deferred">[10]Schedule_6_Template!$57:$57</definedName>
    <definedName name="tax_on_dividend_paid">[67]Template!$D$59:$T$59</definedName>
    <definedName name="Tax_on_dividend_provided">[10]Schedule_6_Template!$73:$73</definedName>
    <definedName name="tax_on_dividends_payable">[67]Template!$D$132:$T$132</definedName>
    <definedName name="tax_on_equity_dividend">#REF!</definedName>
    <definedName name="tax_on_non_recurring_items">[67]Template!$D$45:$T$45</definedName>
    <definedName name="tax_on_non_recurring_items_qtr">[67]Qtrly_Template!$E$39:$AN$39</definedName>
    <definedName name="tax_on_preference_dividend">#REF!</definedName>
    <definedName name="tax_payable">[67]Template!$D$130:$T$130</definedName>
    <definedName name="tax_provided">[67]Template!$D$48:$T$48</definedName>
    <definedName name="tax_provided_qtr">[67]Qtrly_Template!$E$29:$AN$29</definedName>
    <definedName name="tax_qtr">[67]Qtrly_Template!$E$28:$AN$28</definedName>
    <definedName name="tax_rate">[67]Template!$D$166:$T$166</definedName>
    <definedName name="Tax_rate_for_WACC">[69]WACC_VDF!#REF!</definedName>
    <definedName name="tax00">'[55]Kühne&amp;Nagel'!$K$90</definedName>
    <definedName name="TaxConsolidated" localSheetId="4">#REF!</definedName>
    <definedName name="TaxConsolidated" localSheetId="0">#REF!</definedName>
    <definedName name="TaxConsolidated" localSheetId="3">#REF!</definedName>
    <definedName name="TaxConsolidated">#REF!</definedName>
    <definedName name="TaxExceptionals" localSheetId="4">#REF!</definedName>
    <definedName name="TaxExceptionals" localSheetId="0">#REF!</definedName>
    <definedName name="TaxExceptionals" localSheetId="3">#REF!</definedName>
    <definedName name="TaxExceptionals">#REF!</definedName>
    <definedName name="TaxPaid" localSheetId="4">#REF!</definedName>
    <definedName name="TaxPaid" localSheetId="0">#REF!</definedName>
    <definedName name="TaxPaid" localSheetId="3">#REF!</definedName>
    <definedName name="TaxPaid">#REF!</definedName>
    <definedName name="taxrate00">'[45]model by field'!#REF!</definedName>
    <definedName name="taxrate01">'[45]model by field'!#REF!</definedName>
    <definedName name="taxrate93">'[45]model by field'!#REF!</definedName>
    <definedName name="taxrate94">'[45]model by field'!#REF!</definedName>
    <definedName name="taxrate95">'[45]model by field'!#REF!</definedName>
    <definedName name="taxrate97">'[45]model by field'!#REF!</definedName>
    <definedName name="taxrate98">'[45]model by field'!#REF!</definedName>
    <definedName name="tbl_ProdInfo" localSheetId="5" hidden="1">#REF!</definedName>
    <definedName name="tbl_ProdInfo" localSheetId="0" hidden="1">#REF!</definedName>
    <definedName name="tbl_ProdInfo" localSheetId="3" hidden="1">#REF!</definedName>
    <definedName name="tbl_ProdInfo" hidden="1">#REF!</definedName>
    <definedName name="tci" localSheetId="0">#REF!</definedName>
    <definedName name="tci">#REF!</definedName>
    <definedName name="tcs" localSheetId="0">#REF!</definedName>
    <definedName name="tcs">#REF!</definedName>
    <definedName name="TDCF94">[45]Sheet1!$AK$34</definedName>
    <definedName name="TDCF95">[45]Sheet1!$AW$34</definedName>
    <definedName name="TDS___850" localSheetId="5">#REF!</definedName>
    <definedName name="TDS___850" localSheetId="0">#REF!</definedName>
    <definedName name="TDS___850">#REF!</definedName>
    <definedName name="TDS___850_10" localSheetId="0">#REF!</definedName>
    <definedName name="TDS___850_10">#REF!</definedName>
    <definedName name="TDS___850_25" localSheetId="0">#REF!</definedName>
    <definedName name="TDS___850_25">#REF!</definedName>
    <definedName name="TDS___850_3">#REF!</definedName>
    <definedName name="TDS___850_7">#REF!</definedName>
    <definedName name="TDS___850_9">#REF!</definedName>
    <definedName name="TECH">'[4]teo model'!#REF!</definedName>
    <definedName name="Technical">#REF!</definedName>
    <definedName name="TEETE">#REF!</definedName>
    <definedName name="Telephone" localSheetId="4">#REF!</definedName>
    <definedName name="Telephone" localSheetId="2">#REF!</definedName>
    <definedName name="Telephone" localSheetId="0">#REF!</definedName>
    <definedName name="Telephone" localSheetId="3">#REF!</definedName>
    <definedName name="Telephone">#REF!</definedName>
    <definedName name="Template.WIRE">"DBACCESS"</definedName>
    <definedName name="TENDAY">#REF!</definedName>
    <definedName name="TEST0">#REF!</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18">#REF!</definedName>
    <definedName name="TEST19">#REF!</definedName>
    <definedName name="TEST2">#REF!</definedName>
    <definedName name="TEST20">#REF!</definedName>
    <definedName name="TEST21">#REF!</definedName>
    <definedName name="TEST22">#REF!</definedName>
    <definedName name="TEST23">#REF!</definedName>
    <definedName name="TEST24">#REF!</definedName>
    <definedName name="TEST25">#REF!</definedName>
    <definedName name="TEST26">#REF!</definedName>
    <definedName name="TEST27">#REF!</definedName>
    <definedName name="TEST28">#REF!</definedName>
    <definedName name="TEST29">#REF!</definedName>
    <definedName name="TEST3">#REF!</definedName>
    <definedName name="TEST30">#REF!</definedName>
    <definedName name="TEST31">#REF!</definedName>
    <definedName name="TEST32">#REF!</definedName>
    <definedName name="TEST33">#REF!</definedName>
    <definedName name="TEST34">#REF!</definedName>
    <definedName name="TEST35">#REF!</definedName>
    <definedName name="TEST36">#REF!</definedName>
    <definedName name="TEST37">#REF!</definedName>
    <definedName name="TEST38">#REF!</definedName>
    <definedName name="TEST39">#REF!</definedName>
    <definedName name="TEST4">#REF!</definedName>
    <definedName name="TEST40">#REF!</definedName>
    <definedName name="TEST41">#REF!</definedName>
    <definedName name="TEST42">#REF!</definedName>
    <definedName name="TEST43">#REF!</definedName>
    <definedName name="TEST44">#REF!</definedName>
    <definedName name="TEST45">#REF!</definedName>
    <definedName name="TEST46">#REF!</definedName>
    <definedName name="TEST47">#REF!</definedName>
    <definedName name="TEST48">#REF!</definedName>
    <definedName name="TEST49">#REF!</definedName>
    <definedName name="TEST5">#REF!</definedName>
    <definedName name="TEST50">#REF!</definedName>
    <definedName name="TEST51">#REF!</definedName>
    <definedName name="TEST52">#REF!</definedName>
    <definedName name="TEST53">#REF!</definedName>
    <definedName name="TEST6">#REF!</definedName>
    <definedName name="TEST7">#REF!</definedName>
    <definedName name="TEST8">#REF!</definedName>
    <definedName name="TEST9">#REF!</definedName>
    <definedName name="TESTHKEY">#REF!</definedName>
    <definedName name="TESTKEYS">#REF!</definedName>
    <definedName name="TESTVKEY">#REF!</definedName>
    <definedName name="tev">#REF!</definedName>
    <definedName name="text1" localSheetId="5" hidden="1">{"'Sheet1'!$L$16"}</definedName>
    <definedName name="text1" localSheetId="0" hidden="1">{"'Sheet1'!$L$16"}</definedName>
    <definedName name="text1" localSheetId="3" hidden="1">{"'Sheet1'!$L$16"}</definedName>
    <definedName name="text1" hidden="1">{"'Sheet1'!$L$16"}</definedName>
    <definedName name="TextRefCopy1">[218]Taxation!$I$19</definedName>
    <definedName name="TextRefCopy10" localSheetId="0">#REF!</definedName>
    <definedName name="TextRefCopy10" localSheetId="3">#REF!</definedName>
    <definedName name="TextRefCopy10">#REF!</definedName>
    <definedName name="TextRefCopy11" localSheetId="0">#REF!</definedName>
    <definedName name="TextRefCopy11">#REF!</definedName>
    <definedName name="TextRefCopy12" localSheetId="0">#REF!</definedName>
    <definedName name="TextRefCopy12">#REF!</definedName>
    <definedName name="TextRefCopy13">#REF!</definedName>
    <definedName name="TextRefCopy14">#REF!</definedName>
    <definedName name="TextRefCopy15">'[219]3558'!#REF!</definedName>
    <definedName name="TextRefCopy16" localSheetId="0">#REF!</definedName>
    <definedName name="TextRefCopy16" localSheetId="3">#REF!</definedName>
    <definedName name="TextRefCopy16">#REF!</definedName>
    <definedName name="TextRefCopy17" localSheetId="0">[220]depreciation!#REF!</definedName>
    <definedName name="TextRefCopy17" localSheetId="3">[220]depreciation!#REF!</definedName>
    <definedName name="TextRefCopy17">[220]depreciation!#REF!</definedName>
    <definedName name="TextRefCopy18" localSheetId="3">[220]depreciation!#REF!</definedName>
    <definedName name="TextRefCopy18">[220]depreciation!#REF!</definedName>
    <definedName name="TextRefCopy19" localSheetId="3">'[221]Printing-Billing'!#REF!</definedName>
    <definedName name="TextRefCopy19">'[221]Printing-Billing'!#REF!</definedName>
    <definedName name="TextRefCopy2" localSheetId="0">#REF!</definedName>
    <definedName name="TextRefCopy2" localSheetId="3">#REF!</definedName>
    <definedName name="TextRefCopy2">#REF!</definedName>
    <definedName name="TextRefCopy20" localSheetId="0">'[221]Printing-Billing'!#REF!</definedName>
    <definedName name="TextRefCopy20" localSheetId="3">'[221]Printing-Billing'!#REF!</definedName>
    <definedName name="TextRefCopy20">'[221]Printing-Billing'!#REF!</definedName>
    <definedName name="TextRefCopy21" localSheetId="3">'[221]Printing-Billing'!#REF!</definedName>
    <definedName name="TextRefCopy21">'[221]Printing-Billing'!#REF!</definedName>
    <definedName name="TextRefCopy22" localSheetId="3">'[222]Rate analysis'!#REF!</definedName>
    <definedName name="TextRefCopy22">'[222]Rate analysis'!#REF!</definedName>
    <definedName name="TextRefCopy23" localSheetId="3">'[219]3558'!#REF!</definedName>
    <definedName name="TextRefCopy23">'[219]3558'!#REF!</definedName>
    <definedName name="TextRefCopy24" localSheetId="0">#REF!</definedName>
    <definedName name="TextRefCopy24" localSheetId="3">#REF!</definedName>
    <definedName name="TextRefCopy24">#REF!</definedName>
    <definedName name="TextRefCopy25" localSheetId="0">'[219]3558'!#REF!</definedName>
    <definedName name="TextRefCopy25" localSheetId="3">'[219]3558'!#REF!</definedName>
    <definedName name="TextRefCopy25">'[219]3558'!#REF!</definedName>
    <definedName name="TextRefCopy26" localSheetId="0">#REF!</definedName>
    <definedName name="TextRefCopy26" localSheetId="3">#REF!</definedName>
    <definedName name="TextRefCopy26">#REF!</definedName>
    <definedName name="TextRefCopy27" localSheetId="0">#REF!</definedName>
    <definedName name="TextRefCopy27">#REF!</definedName>
    <definedName name="TextRefCopy28" localSheetId="0">#REF!</definedName>
    <definedName name="TextRefCopy28">#REF!</definedName>
    <definedName name="TextRefCopy29">#REF!</definedName>
    <definedName name="TextRefCopy3">#REF!</definedName>
    <definedName name="TextRefCopy30">'[219]3552 '!#REF!</definedName>
    <definedName name="TextRefCopy35" localSheetId="0">#REF!</definedName>
    <definedName name="TextRefCopy35" localSheetId="3">#REF!</definedName>
    <definedName name="TextRefCopy35">#REF!</definedName>
    <definedName name="TextRefCopy4" localSheetId="0">#REF!</definedName>
    <definedName name="TextRefCopy4">#REF!</definedName>
    <definedName name="TextRefCopy43">'[223]Subschedule '!$E$7</definedName>
    <definedName name="TextRefCopy44">'[223]Subschedule '!$E$9</definedName>
    <definedName name="TextRefCopy45">'[223]Subschedule '!$E$11</definedName>
    <definedName name="TextRefCopy46">'[223]Subschedule '!$E$12</definedName>
    <definedName name="TextRefCopy47">'[223]Subschedule '!$E$15</definedName>
    <definedName name="TextRefCopy48">'[223]Subschedule '!$E$16</definedName>
    <definedName name="TextRefCopy49">'[223]Subschedule '!$E$26</definedName>
    <definedName name="TextRefCopy5" localSheetId="0">#REF!</definedName>
    <definedName name="TextRefCopy5" localSheetId="3">#REF!</definedName>
    <definedName name="TextRefCopy5">#REF!</definedName>
    <definedName name="TextRefCopy50">'[223]Subschedule '!$E$28</definedName>
    <definedName name="TextRefCopy51">'[223]Subschedule '!$E$29</definedName>
    <definedName name="TextRefCopy52">'[223]Subschedule '!$E$31</definedName>
    <definedName name="TextRefCopy53">'[223]Subschedule '!$E$33</definedName>
    <definedName name="TextRefCopy54">'[223]Subschedule '!$E$36</definedName>
    <definedName name="TextRefCopy55">'[223]Subschedule '!$E$37</definedName>
    <definedName name="TextRefCopy56">'[223]Subschedule '!$E$38</definedName>
    <definedName name="TextRefCopy57">'[223]Subschedule '!$E$39</definedName>
    <definedName name="TextRefCopy58">'[223]Subschedule '!$E$52</definedName>
    <definedName name="TextRefCopy59">'[223]Subschedule '!$E$52</definedName>
    <definedName name="TextRefCopy6" localSheetId="0">#REF!</definedName>
    <definedName name="TextRefCopy6" localSheetId="3">#REF!</definedName>
    <definedName name="TextRefCopy6">#REF!</definedName>
    <definedName name="TextRefCopy60">'[223]Subschedule '!$E$54</definedName>
    <definedName name="TextRefCopy61">'[223]Subschedule '!$E$57</definedName>
    <definedName name="TextRefCopy63" localSheetId="0">#REF!</definedName>
    <definedName name="TextRefCopy63" localSheetId="3">#REF!</definedName>
    <definedName name="TextRefCopy63">#REF!</definedName>
    <definedName name="TextRefCopy65" localSheetId="0">[224]Summary!#REF!</definedName>
    <definedName name="TextRefCopy65" localSheetId="3">[224]Summary!#REF!</definedName>
    <definedName name="TextRefCopy65">[224]Summary!#REF!</definedName>
    <definedName name="TextRefCopy7" localSheetId="0">#REF!</definedName>
    <definedName name="TextRefCopy7" localSheetId="3">#REF!</definedName>
    <definedName name="TextRefCopy7">#REF!</definedName>
    <definedName name="TextRefCopy8" localSheetId="0">#REF!</definedName>
    <definedName name="TextRefCopy8">#REF!</definedName>
    <definedName name="TextRefCopyRangeCount" hidden="1">104</definedName>
    <definedName name="textToday" localSheetId="5">#REF!</definedName>
    <definedName name="textToday" localSheetId="0">#REF!</definedName>
    <definedName name="textToday" localSheetId="3">#REF!</definedName>
    <definedName name="textToday">#REF!</definedName>
    <definedName name="tfc" localSheetId="0">#REF!</definedName>
    <definedName name="tfc" localSheetId="3">#REF!</definedName>
    <definedName name="tfc">#REF!</definedName>
    <definedName name="tfd" localSheetId="0">#REF!</definedName>
    <definedName name="tfd">#REF!</definedName>
    <definedName name="tfo">#REF!</definedName>
    <definedName name="tfr">#REF!</definedName>
    <definedName name="TGR" localSheetId="4">#REF!</definedName>
    <definedName name="TGR" localSheetId="0">#REF!</definedName>
    <definedName name="TGR" localSheetId="3">#REF!</definedName>
    <definedName name="TGR">#REF!</definedName>
    <definedName name="TH">#REF!</definedName>
    <definedName name="THREEDAY">#REF!</definedName>
    <definedName name="Threshold">#REF!</definedName>
    <definedName name="Threshold___0">[62]ExcessCalc!#REF!</definedName>
    <definedName name="tim">#REF!</definedName>
    <definedName name="timeline" localSheetId="5">#REF!</definedName>
    <definedName name="timeline" localSheetId="0">#REF!</definedName>
    <definedName name="timeline" localSheetId="3">#REF!</definedName>
    <definedName name="timeline">#REF!</definedName>
    <definedName name="timeline_1" localSheetId="0">#REF!</definedName>
    <definedName name="timeline_1">#REF!</definedName>
    <definedName name="timeline_13">#N/A</definedName>
    <definedName name="timeline_14">#N/A</definedName>
    <definedName name="timeline_2">#N/A</definedName>
    <definedName name="timeline_3">#N/A</definedName>
    <definedName name="timeline_4">#N/A</definedName>
    <definedName name="timeline_5" localSheetId="5">#REF!</definedName>
    <definedName name="timeline_5" localSheetId="0">#REF!</definedName>
    <definedName name="timeline_5" localSheetId="3">#REF!</definedName>
    <definedName name="timeline_5">#REF!</definedName>
    <definedName name="timeline_6" localSheetId="0">#REF!</definedName>
    <definedName name="timeline_6" localSheetId="3">#REF!</definedName>
    <definedName name="timeline_6">#REF!</definedName>
    <definedName name="timeline_7" localSheetId="0">#REF!</definedName>
    <definedName name="timeline_7">#REF!</definedName>
    <definedName name="timeline_9">#REF!</definedName>
    <definedName name="timeline_9_6">NA()</definedName>
    <definedName name="timeline1">#REF!</definedName>
    <definedName name="timeline1_1">#REF!</definedName>
    <definedName name="timeline1_13">#N/A</definedName>
    <definedName name="timeline1_14">#N/A</definedName>
    <definedName name="timeline1_2">#N/A</definedName>
    <definedName name="timeline1_3">#N/A</definedName>
    <definedName name="timeline1_4">#N/A</definedName>
    <definedName name="timeline1_5">#REF!</definedName>
    <definedName name="timeline1_6">#REF!</definedName>
    <definedName name="timeline1_7">#REF!</definedName>
    <definedName name="timeline1_9">#REF!</definedName>
    <definedName name="timeline1_9_6">NA()</definedName>
    <definedName name="tin">#REF!</definedName>
    <definedName name="tisco">#REF!</definedName>
    <definedName name="tisco3" hidden="1">{#N/A,#N/A,FALSE,"Status of Projects";#N/A,#N/A,FALSE,"CEA-TEC";#N/A,#N/A,FALSE,"U-Constr.";#N/A,#N/A,FALSE,"summary";#N/A,#N/A,FALSE,"PPP-3 yrs"}</definedName>
    <definedName name="title" localSheetId="5">[200]PL!$A$1:$O$3</definedName>
    <definedName name="title">[200]PL!$A$1:$O$3</definedName>
    <definedName name="TITLE_1" localSheetId="5">#REF!</definedName>
    <definedName name="TITLE_1" localSheetId="0">#REF!</definedName>
    <definedName name="TITLE_1" localSheetId="3">#REF!</definedName>
    <definedName name="TITLE_1">#REF!</definedName>
    <definedName name="TITLE_2" localSheetId="0">#REF!</definedName>
    <definedName name="TITLE_2">#REF!</definedName>
    <definedName name="TITLE_3" localSheetId="0">#REF!</definedName>
    <definedName name="TITLE_3">#REF!</definedName>
    <definedName name="TITLE_4">#REF!</definedName>
    <definedName name="TITLE_5">#REF!</definedName>
    <definedName name="TITLE_6">#REF!</definedName>
    <definedName name="TITLE_7">#REF!</definedName>
    <definedName name="title.appraisednav">[79]Scenarios!$BA$210:$BI$210</definedName>
    <definedName name="title.balancesheet">[79]Scenarios!$AQ$210:$AY$210</definedName>
    <definedName name="title.businessbackground">[79]Scenarios!$W$125:$AE$125</definedName>
    <definedName name="title.capitalhistory">[79]Scenarios!$BV$251:$CD$251</definedName>
    <definedName name="title.cashflow">[79]Scenarios!$BA$163:$BI$163</definedName>
    <definedName name="title.changes">[79]Scenarios!$BV$282:$CD$282</definedName>
    <definedName name="title.comment">[79]Scenarios!$BL$282:$BT$282</definedName>
    <definedName name="title.companyhistory">[79]Scenarios!$W$78:$AE$78</definedName>
    <definedName name="title.dateoflast">[79]Scenarios!$BL$290:$BT$290</definedName>
    <definedName name="title.dividenddata">[79]Scenarios!$BL$272:$BT$272</definedName>
    <definedName name="title.ebitbreakdown">[79]Scenarios!$AG$108:$AN$108</definedName>
    <definedName name="title.expansionplans">[79]Scenarios!$BA$193:$BI$193</definedName>
    <definedName name="title.forecasts">[79]Scenarios!$B$30:$T$30</definedName>
    <definedName name="title.highslows">[79]Scenarios!$BV$325:$CD$325</definedName>
    <definedName name="title.interimresults">[79]Scenarios!$BL$251:$BT$251</definedName>
    <definedName name="title.investmentstructure">[79]Scenarios!$BV$308:$CD$308</definedName>
    <definedName name="title.mainpoints">[79]Scenarios!$B$4:$J$4</definedName>
    <definedName name="title.majorshareholders">[79]Scenarios!$BV$299:$CD$299</definedName>
    <definedName name="title.navbreakdown">[79]Scenarios!$AG$125:$AN$125</definedName>
    <definedName name="title.negfactors">[79]Scenarios!$L$37:$T$37</definedName>
    <definedName name="title.perrelative">[79]Scenarios!$AG$78:$AN$78</definedName>
    <definedName name="title.posfactors">[79]Scenarios!$B$37:$J$37</definedName>
    <definedName name="title.pricechart">[79]Scenarios!$L$4:$T$4</definedName>
    <definedName name="title.profitbreakdown">[79]Scenarios!$AQ$163:$AY$163</definedName>
    <definedName name="title.profitforecast">[79]Scenarios!$AQ$193:$AY$193</definedName>
    <definedName name="title.propschemes">[79]Scenarios!$AG$142:$AN$142</definedName>
    <definedName name="title.ratioanalysis">[79]Scenarios!$BL$299:$BT$299</definedName>
    <definedName name="title.relperformance">[79]Scenarios!$BV$316:$CD$316</definedName>
    <definedName name="title.salesbreakdown">[79]Scenarios!$W$108:$AE$108</definedName>
    <definedName name="title.tenyear">[79]Scenarios!$BL$316:$BT$316</definedName>
    <definedName name="title.title">[79]Scenarios!$H$2:$N$2</definedName>
    <definedName name="title.warrconv">[79]Scenarios!$BV$272:$CD$272</definedName>
    <definedName name="title2">'[225]HDFC BANK'!$A$2:$IV$2</definedName>
    <definedName name="title3" localSheetId="0">#REF!</definedName>
    <definedName name="title3" localSheetId="3">#REF!</definedName>
    <definedName name="title3">#REF!</definedName>
    <definedName name="tmkk_control" localSheetId="5" hidden="1">{"'August 2000'!$A$1:$J$101"}</definedName>
    <definedName name="tmkk_control" localSheetId="0" hidden="1">{"'August 2000'!$A$1:$J$101"}</definedName>
    <definedName name="tmkk_control" localSheetId="3" hidden="1">{"'August 2000'!$A$1:$J$101"}</definedName>
    <definedName name="tmkk_control" hidden="1">{"'August 2000'!$A$1:$J$101"}</definedName>
    <definedName name="TML_control" localSheetId="5" hidden="1">{"'August 2000'!$A$1:$J$101"}</definedName>
    <definedName name="TML_control" localSheetId="0" hidden="1">{"'August 2000'!$A$1:$J$101"}</definedName>
    <definedName name="TML_control" localSheetId="3" hidden="1">{"'August 2000'!$A$1:$J$101"}</definedName>
    <definedName name="TML_control" hidden="1">{"'August 2000'!$A$1:$J$101"}</definedName>
    <definedName name="tnd">#REF!</definedName>
    <definedName name="TOP">[156]Sheet2!$L$197:$L$197</definedName>
    <definedName name="Topics">'[98]DDETABLE '!$AL$2:$AL$3</definedName>
    <definedName name="TOT" localSheetId="0">#REF!</definedName>
    <definedName name="TOT" localSheetId="3">#REF!</definedName>
    <definedName name="TOT">#REF!</definedName>
    <definedName name="Total_amort_fore">#REF!</definedName>
    <definedName name="total_amortisation">[67]Template!$D$32:$T$32</definedName>
    <definedName name="total_amortisation_qtr">[67]Qtrly_Template!$E$21:$AN$21</definedName>
    <definedName name="Total_Amortization">[69]NOPAT_VDF!$C$18:$AZ$18</definedName>
    <definedName name="Total_Amortization_fore">#REF!</definedName>
    <definedName name="total_assets">[67]Template!$D$126:$T$126</definedName>
    <definedName name="total_assets_avg">[67]Template!$D$249:$T$249</definedName>
    <definedName name="Total_assets_avg6">[10]Schedule_6_Template!$209:$209</definedName>
    <definedName name="Total_COS">[69]NOPAT_VDF!$C$9:$AZ$9</definedName>
    <definedName name="Total_COS_fore">#REF!</definedName>
    <definedName name="Total_COS_growth_fore">#REF!</definedName>
    <definedName name="Total_COS_net_DnA_fore">#REF!</definedName>
    <definedName name="total_current_assets">#REF!</definedName>
    <definedName name="total_current_liabilities">#REF!</definedName>
    <definedName name="total_debt">[67]Template!$D$136:$T$136</definedName>
    <definedName name="Total_debt_DCF">[69]DCF_VDF!$C$35:$AZ$35</definedName>
    <definedName name="Total_debt_fore">#REF!</definedName>
    <definedName name="Total_debt_growth_fore">#REF!</definedName>
    <definedName name="Total_debt6">[10]Schedule_6_Template!$199:$199</definedName>
    <definedName name="total_depreciation">[67]Template!$D$31:$T$31</definedName>
    <definedName name="total_depreciation_qtr">[67]Qtrly_Template!$E$20:$AN$20</definedName>
    <definedName name="Total_Equity_and_Liablities">[10]Schedule_6_Template!$109:$109</definedName>
    <definedName name="total_equity_liabilities">[67]Template!$D$155:$T$155</definedName>
    <definedName name="Total_Equity_shareholders_funds">[10]Schedule_6_Template!$83:$83</definedName>
    <definedName name="total_income">#REF!</definedName>
    <definedName name="Total_Increase_in_EEs_fore">#REF!</definedName>
    <definedName name="total_liabilities">[67]Template!$D$143:$T$143</definedName>
    <definedName name="total_material_cost">[67]Qtrly_Template!$E$13:$AN$13</definedName>
    <definedName name="total_non_current_assets">#REF!</definedName>
    <definedName name="total_non_current_liabilities">#REF!</definedName>
    <definedName name="Total_sales_of_electricity">[79]Scenarios!$A$406:$IV$406</definedName>
    <definedName name="total_shareholders_equity">#REF!</definedName>
    <definedName name="total_shareholders_equity_avg">#REF!</definedName>
    <definedName name="total_shareholders_equity_ex_RR" localSheetId="5">#REF!</definedName>
    <definedName name="total_shareholders_equity_ex_RR" localSheetId="0">#REF!</definedName>
    <definedName name="total_shareholders_equity_ex_RR" localSheetId="3">#REF!</definedName>
    <definedName name="total_shareholders_equity_ex_RR">#REF!</definedName>
    <definedName name="total_shareholders_funds">[67]Template!$D$145:$T$145</definedName>
    <definedName name="total_shareholders_funds_avg">[67]Template!$D$250:$T$250</definedName>
    <definedName name="Total_shareholders_funds_avg6">[10]Schedule_6_Template!$210:$210</definedName>
    <definedName name="total_tax_paid">#REF!</definedName>
    <definedName name="TotalAssets" localSheetId="5">[0]!CapitalEmployed+[0]!CurrentLiab</definedName>
    <definedName name="TotalAssets" localSheetId="0">[0]!CapitalEmployed+[0]!CurrentLiab</definedName>
    <definedName name="TotalAssets" localSheetId="3">[0]!CapitalEmployed+[0]!CurrentLiab</definedName>
    <definedName name="TotalAssets">[0]!CapitalEmployed+[0]!CurrentLiab</definedName>
    <definedName name="TotalAssetsNet">'[71]Capex &amp; Depreciation'!$N$111:$R$111</definedName>
    <definedName name="TotalChangesInWorkingCapital">'[71]Financials '!$J$79:$R$79</definedName>
    <definedName name="TotalCurrentAssets">'[71]Financials '!$J$104:$R$104</definedName>
    <definedName name="TotalCurrentLiabilities">'[71]Financials '!$J$112:$R$112</definedName>
    <definedName name="TotalDebt" localSheetId="0">#REF!</definedName>
    <definedName name="TotalDebt" localSheetId="3">#REF!</definedName>
    <definedName name="TotalDebt">#REF!</definedName>
    <definedName name="TotalReqs">'[98]DDETABLE '!$H$5</definedName>
    <definedName name="TotalStmFlw" localSheetId="0">#REF!</definedName>
    <definedName name="TotalStmFlw">#REF!</definedName>
    <definedName name="TotalTime">'[98]DDETABLE '!$H$7</definedName>
    <definedName name="TotAss" localSheetId="4">#REF!</definedName>
    <definedName name="TotAss" localSheetId="0">#REF!</definedName>
    <definedName name="TotAss" localSheetId="3">#REF!</definedName>
    <definedName name="TotAss">#REF!</definedName>
    <definedName name="totasset">[68]UploaderV4!$F$167:$AE$167</definedName>
    <definedName name="TotAst" localSheetId="0">[70]Formats!$K$80:$AA$80</definedName>
    <definedName name="TotAst" localSheetId="3">[70]Formats!$K$80:$AA$80</definedName>
    <definedName name="TotAst">[65]Formats!$K$82:$AE$82</definedName>
    <definedName name="TotDebt" localSheetId="0">[64]Debt!$K$152:$AA$152</definedName>
    <definedName name="TotDebt" localSheetId="3">[64]Debt!$K$152:$AA$152</definedName>
    <definedName name="TotDebt">[65]Debt!$K$152:$AE$152</definedName>
    <definedName name="TotEBIT" localSheetId="4">#REF!</definedName>
    <definedName name="TotEBIT" localSheetId="0">#REF!</definedName>
    <definedName name="TotEBIT" localSheetId="3">#REF!</definedName>
    <definedName name="TotEBIT">#REF!</definedName>
    <definedName name="TotEqShAd" localSheetId="0">[70]Capital!$K$51:$AA$51</definedName>
    <definedName name="TotEqShAd" localSheetId="3">[70]Capital!$K$51:$AA$51</definedName>
    <definedName name="TotEqShAd">[65]Capital!$K$51:$AE$51</definedName>
    <definedName name="totexp">[68]UploaderV4!$F$17:$AE$17</definedName>
    <definedName name="TOTINSURANCE" localSheetId="5">'[191]15'!#REF!</definedName>
    <definedName name="TOTINSURANCE">'[191]15'!#REF!</definedName>
    <definedName name="TotLia" localSheetId="0">[70]Formats!$K$67:$AA$67</definedName>
    <definedName name="TotLia" localSheetId="3">[70]Formats!$K$67:$AA$67</definedName>
    <definedName name="TotLia">[65]Formats!$K$69:$AE$69</definedName>
    <definedName name="TotLiab" localSheetId="4">#REF!</definedName>
    <definedName name="TotLiab" localSheetId="0">#REF!</definedName>
    <definedName name="TotLiab" localSheetId="3">#REF!</definedName>
    <definedName name="TotLiab">#REF!</definedName>
    <definedName name="TotMktUS">#REF!</definedName>
    <definedName name="TotRev" localSheetId="4">#REF!</definedName>
    <definedName name="TotRev" localSheetId="0">#REF!</definedName>
    <definedName name="TotRev" localSheetId="3">#REF!</definedName>
    <definedName name="TotRev">#REF!</definedName>
    <definedName name="TotShareHoldFund" localSheetId="4">#REF!</definedName>
    <definedName name="TotShareHoldFund" localSheetId="0">#REF!</definedName>
    <definedName name="TotShareHoldFund" localSheetId="3">#REF!</definedName>
    <definedName name="TotShareHoldFund">#REF!</definedName>
    <definedName name="TotTaxExp" localSheetId="4">#REF!</definedName>
    <definedName name="TotTaxExp" localSheetId="0">#REF!</definedName>
    <definedName name="TotTaxExp" localSheetId="3">#REF!</definedName>
    <definedName name="TotTaxExp">#REF!</definedName>
    <definedName name="Trace">FALSE</definedName>
    <definedName name="TradeDebt" localSheetId="4">#REF!</definedName>
    <definedName name="TradeDebt" localSheetId="0">#REF!</definedName>
    <definedName name="TradeDebt" localSheetId="3">#REF!</definedName>
    <definedName name="TradeDebt">#REF!</definedName>
    <definedName name="TradeDebtNonCurr" localSheetId="4">#REF!</definedName>
    <definedName name="TradeDebtNonCurr" localSheetId="0">#REF!</definedName>
    <definedName name="TradeDebtNonCurr" localSheetId="3">#REF!</definedName>
    <definedName name="TradeDebtNonCurr">#REF!</definedName>
    <definedName name="transloss">[68]UploaderV4!$F$129:$AE$129</definedName>
    <definedName name="translossfa">[68]UploaderV4!$F$141:$AE$141</definedName>
    <definedName name="tre">#REF!</definedName>
    <definedName name="treas">[68]UploaderV4!$F$281:$AE$281</definedName>
    <definedName name="treasfv">[68]UploaderV4!$F$280:$AE$280</definedName>
    <definedName name="tretreterter" localSheetId="5" hidden="1">{"'40 Column'!$C$3:$AZ$57"}</definedName>
    <definedName name="tretreterter" localSheetId="0" hidden="1">{"'40 Column'!$C$3:$AZ$57"}</definedName>
    <definedName name="tretreterter" localSheetId="3" hidden="1">{"'40 Column'!$C$3:$AZ$57"}</definedName>
    <definedName name="tretreterter" hidden="1">{"'40 Column'!$C$3:$AZ$57"}</definedName>
    <definedName name="TRGTR">#REF!</definedName>
    <definedName name="TRGTRTRKG">#REF!</definedName>
    <definedName name="TRICLA">#REF!</definedName>
    <definedName name="TRICLA_10">#REF!</definedName>
    <definedName name="TRICLA_25">#REF!</definedName>
    <definedName name="TRICLA_3">#REF!</definedName>
    <definedName name="TRICLA_7">#REF!</definedName>
    <definedName name="TRICLA_9">#REF!</definedName>
    <definedName name="TRICLACIPLA">#REF!</definedName>
    <definedName name="TRICLACIPLA_10">#REF!</definedName>
    <definedName name="TRICLACIPLA_25">#REF!</definedName>
    <definedName name="TRICLACIPLA_3">#REF!</definedName>
    <definedName name="TRICLACIPLA_7">#REF!</definedName>
    <definedName name="TRICLACIPLA_9">#REF!</definedName>
    <definedName name="tspcap94">[45]Sheet1!#REF!</definedName>
    <definedName name="tspcap95">[45]Sheet1!#REF!</definedName>
    <definedName name="tspcap97">[45]Sheet1!#REF!</definedName>
    <definedName name="tspdda93">[45]Sheet1!#REF!</definedName>
    <definedName name="tspdda95">[45]Sheet1!#REF!</definedName>
    <definedName name="tspdda96">[45]Sheet1!#REF!</definedName>
    <definedName name="tspdda98">[45]Sheet1!#REF!</definedName>
    <definedName name="tspdfd93">[45]Sheet1!#REF!</definedName>
    <definedName name="tspdfd95">[45]Sheet1!#REF!</definedName>
    <definedName name="tspdfd96">[45]Sheet1!#REF!</definedName>
    <definedName name="tspdfd98">[45]Sheet1!#REF!</definedName>
    <definedName name="tspga93">[45]Sheet1!#REF!</definedName>
    <definedName name="tspga94">[45]Sheet1!#REF!</definedName>
    <definedName name="tspga95">[45]Sheet1!#REF!</definedName>
    <definedName name="tspga96">[45]Sheet1!#REF!</definedName>
    <definedName name="tspga97">[45]Sheet1!#REF!</definedName>
    <definedName name="tspga98">[45]Sheet1!#REF!</definedName>
    <definedName name="tspint93">[45]Sheet1!#REF!</definedName>
    <definedName name="tspint94">[45]Sheet1!#REF!</definedName>
    <definedName name="tspint95">[45]Sheet1!#REF!</definedName>
    <definedName name="tspint96">[45]Sheet1!#REF!</definedName>
    <definedName name="tspint97">[45]Sheet1!#REF!</definedName>
    <definedName name="tspint98">[45]Sheet1!#REF!</definedName>
    <definedName name="tspoth93">[45]Sheet1!#REF!</definedName>
    <definedName name="tspoth94">[45]Sheet1!#REF!</definedName>
    <definedName name="tspoth95">[45]Sheet1!#REF!</definedName>
    <definedName name="tspoth96">[45]Sheet1!#REF!</definedName>
    <definedName name="tspoth97">[45]Sheet1!#REF!</definedName>
    <definedName name="tspoth98">[45]Sheet1!#REF!</definedName>
    <definedName name="tsptax93">[45]Sheet1!#REF!</definedName>
    <definedName name="tsptax94">[45]Sheet1!#REF!</definedName>
    <definedName name="tsptax95">[45]Sheet1!#REF!</definedName>
    <definedName name="tsptax96">[45]Sheet1!#REF!</definedName>
    <definedName name="tsptax97">[45]Sheet1!#REF!</definedName>
    <definedName name="tsptax98">[45]Sheet1!#REF!</definedName>
    <definedName name="ttkpmdeprate" localSheetId="5">[226]variables!$G$16</definedName>
    <definedName name="ttkpmdeprate">[226]variables!$G$16</definedName>
    <definedName name="ttlsplit" localSheetId="0">#REF!</definedName>
    <definedName name="ttlsplit" localSheetId="3">#REF!</definedName>
    <definedName name="ttlsplit">#REF!</definedName>
    <definedName name="Turnover">[79]Scenarios!$A$24:$IV$24</definedName>
    <definedName name="u" localSheetId="5">#REF!</definedName>
    <definedName name="u" localSheetId="0">#REF!</definedName>
    <definedName name="u" localSheetId="3">#REF!</definedName>
    <definedName name="u">#REF!</definedName>
    <definedName name="u_3" localSheetId="0">#REF!</definedName>
    <definedName name="u_3">#REF!</definedName>
    <definedName name="ubi" localSheetId="0">#REF!</definedName>
    <definedName name="ubi">#REF!</definedName>
    <definedName name="UEYYR">#REF!</definedName>
    <definedName name="uhjfd">#REF!</definedName>
    <definedName name="uhjfr">#REF!</definedName>
    <definedName name="ujdec">#REF!</definedName>
    <definedName name="ujdlj">#REF!</definedName>
    <definedName name="UJNGD">#REF!</definedName>
    <definedName name="UJNRF">#REF!</definedName>
    <definedName name="ULEnd">#REF!</definedName>
    <definedName name="unadj._shares">#REF!</definedName>
    <definedName name="UniqueRange_0" localSheetId="5">[142]EVA1!#REF!</definedName>
    <definedName name="UniqueRange_0">[142]EVA1!#REF!</definedName>
    <definedName name="UniqueRange_1" localSheetId="5">[142]EVA1!#REF!</definedName>
    <definedName name="UniqueRange_1">[142]EVA1!#REF!</definedName>
    <definedName name="Units" localSheetId="4">#REF!</definedName>
    <definedName name="Units" localSheetId="2">#REF!</definedName>
    <definedName name="Units" localSheetId="0">#REF!</definedName>
    <definedName name="Units" localSheetId="3">#REF!</definedName>
    <definedName name="Units">#REF!</definedName>
    <definedName name="UNLS">#REF!</definedName>
    <definedName name="unnamed">#REF!</definedName>
    <definedName name="Update">[71]Introduction!$E$10</definedName>
    <definedName name="UpgradeVersion">"v2.35"</definedName>
    <definedName name="URNRBC">#REF!</definedName>
    <definedName name="US_Generics">#REF!</definedName>
    <definedName name="USCAP93">'[45]model by field'!#REF!</definedName>
    <definedName name="USCAP94">'[45]model by field'!#REF!</definedName>
    <definedName name="USCAP95">'[45]model by field'!#REF!</definedName>
    <definedName name="USCAP96">'[45]model by field'!#REF!</definedName>
    <definedName name="USCAP97">'[45]model by field'!#REF!</definedName>
    <definedName name="USCAP98">'[45]model by field'!#REF!</definedName>
    <definedName name="uscf00">'[45]model by field'!#REF!</definedName>
    <definedName name="uscf01">'[45]model by field'!#REF!</definedName>
    <definedName name="uscf93">'[45]model by field'!#REF!</definedName>
    <definedName name="uscf94">'[45]model by field'!#REF!</definedName>
    <definedName name="uscf95">'[45]model by field'!#REF!</definedName>
    <definedName name="uscf96">'[45]model by field'!#REF!</definedName>
    <definedName name="uscf97">'[45]model by field'!#REF!</definedName>
    <definedName name="uscf98">'[45]model by field'!#REF!</definedName>
    <definedName name="uscf99">'[45]model by field'!#REF!</definedName>
    <definedName name="usd" localSheetId="5">[227]Ratio!$B$61</definedName>
    <definedName name="usd">[227]Ratio!$B$61</definedName>
    <definedName name="USD_to_INR">53</definedName>
    <definedName name="usdcfps93">'[45]model by field'!#REF!</definedName>
    <definedName name="usdcfps94">'[45]model by field'!#REF!</definedName>
    <definedName name="usdcfps95">'[45]model by field'!#REF!</definedName>
    <definedName name="usdcfps96">'[45]model by field'!#REF!</definedName>
    <definedName name="usdcfps97">'[45]model by field'!#REF!</definedName>
    <definedName name="usdcfps98">'[45]model by field'!#REF!</definedName>
    <definedName name="USDDA93">'[45]model by field'!#REF!</definedName>
    <definedName name="USDDA94">'[45]model by field'!#REF!</definedName>
    <definedName name="USDDA95">'[45]model by field'!#REF!</definedName>
    <definedName name="USDDA96">'[45]model by field'!#REF!</definedName>
    <definedName name="USDDA97">'[45]model by field'!#REF!</definedName>
    <definedName name="USDDA98">'[45]model by field'!#REF!</definedName>
    <definedName name="usdeps93">'[45]model by field'!#REF!</definedName>
    <definedName name="usdeps94">'[45]model by field'!#REF!</definedName>
    <definedName name="usdeps95">'[45]model by field'!#REF!</definedName>
    <definedName name="usdeps96">'[45]model by field'!#REF!</definedName>
    <definedName name="usdeps97">'[45]model by field'!#REF!</definedName>
    <definedName name="usdeps98">'[45]model by field'!#REF!</definedName>
    <definedName name="USDFD93">'[45]model by field'!#REF!</definedName>
    <definedName name="USDFD94">'[45]model by field'!#REF!</definedName>
    <definedName name="USDFD95">'[45]model by field'!#REF!</definedName>
    <definedName name="USDFD96">'[45]model by field'!#REF!</definedName>
    <definedName name="USDFD97">'[45]model by field'!#REF!</definedName>
    <definedName name="USDFD98">'[45]model by field'!#REF!</definedName>
    <definedName name="usdinrend">[68]UploaderV4!$F$298:$AE$298</definedName>
    <definedName name="usdni00">'[45]model by field'!#REF!</definedName>
    <definedName name="usdni01">'[45]model by field'!#REF!</definedName>
    <definedName name="usdni93">'[45]model by field'!#REF!</definedName>
    <definedName name="usdni94">'[45]model by field'!#REF!</definedName>
    <definedName name="usdni95">'[45]model by field'!#REF!</definedName>
    <definedName name="usdni96">'[45]model by field'!#REF!</definedName>
    <definedName name="usdni97">'[45]model by field'!#REF!</definedName>
    <definedName name="usdni98">'[45]model by field'!#REF!</definedName>
    <definedName name="usdni99">'[45]model by field'!#REF!</definedName>
    <definedName name="UserList">[160]systems!#REF!</definedName>
    <definedName name="userPWORD">[160]systems!#REF!</definedName>
    <definedName name="uses93">'[45]model by field'!#REF!</definedName>
    <definedName name="uses94">'[45]model by field'!#REF!</definedName>
    <definedName name="uses95">'[45]model by field'!#REF!</definedName>
    <definedName name="uses96">'[45]model by field'!#REF!</definedName>
    <definedName name="uses97">'[45]model by field'!#REF!</definedName>
    <definedName name="uses98">'[45]model by field'!#REF!</definedName>
    <definedName name="USEXPL93">'[45]model by field'!#REF!</definedName>
    <definedName name="USEXPL94">'[45]model by field'!#REF!</definedName>
    <definedName name="USEXPL95">'[45]model by field'!#REF!</definedName>
    <definedName name="USEXPL96">'[45]model by field'!#REF!</definedName>
    <definedName name="USEXPL97">'[45]model by field'!#REF!</definedName>
    <definedName name="USEXPL98">'[45]model by field'!#REF!</definedName>
    <definedName name="usfcf93">'[45]model by field'!#REF!</definedName>
    <definedName name="usfcf94">'[45]model by field'!#REF!</definedName>
    <definedName name="usfcf95">'[45]model by field'!#REF!</definedName>
    <definedName name="usfcf96">'[45]model by field'!#REF!</definedName>
    <definedName name="usfcf97">'[45]model by field'!#REF!</definedName>
    <definedName name="usfcf98">'[45]model by field'!#REF!</definedName>
    <definedName name="usfcfps93">'[45]model by field'!#REF!</definedName>
    <definedName name="usfcfps94">'[45]model by field'!#REF!</definedName>
    <definedName name="usfcfps95">'[45]model by field'!#REF!</definedName>
    <definedName name="usfcfps96">'[45]model by field'!#REF!</definedName>
    <definedName name="usfcfps97">'[45]model by field'!#REF!</definedName>
    <definedName name="usfcfps98">'[45]model by field'!#REF!</definedName>
    <definedName name="USFX93">'[45]model by field'!#REF!</definedName>
    <definedName name="USFX94">'[45]model by field'!#REF!</definedName>
    <definedName name="USFX95">'[45]model by field'!#REF!</definedName>
    <definedName name="USFX96">'[45]model by field'!#REF!</definedName>
    <definedName name="USFX97">'[45]model by field'!#REF!</definedName>
    <definedName name="USFX98">'[45]model by field'!#REF!</definedName>
    <definedName name="USGA93">'[45]model by field'!#REF!</definedName>
    <definedName name="USGA94">'[45]model by field'!#REF!</definedName>
    <definedName name="USGA95">'[45]model by field'!#REF!</definedName>
    <definedName name="USGA96">'[45]model by field'!#REF!</definedName>
    <definedName name="USGA97">'[45]model by field'!#REF!</definedName>
    <definedName name="USGA98">'[45]model by field'!#REF!</definedName>
    <definedName name="USINT94">'[45]model by field'!#REF!</definedName>
    <definedName name="USINT95">'[45]model by field'!#REF!</definedName>
    <definedName name="USINT97">'[45]model by field'!#REF!</definedName>
    <definedName name="USINT98">'[45]model by field'!#REF!</definedName>
    <definedName name="USLTGrowth">[207]Corp!#REF!</definedName>
    <definedName name="USMilestone" localSheetId="0">#REF!</definedName>
    <definedName name="USMilestone" localSheetId="3">#REF!</definedName>
    <definedName name="USMilestone">#REF!</definedName>
    <definedName name="USRowFormulae" localSheetId="0">#REF!</definedName>
    <definedName name="USRowFormulae">#REF!</definedName>
    <definedName name="Util_Reclass_Feb" localSheetId="0" hidden="1">#REF!</definedName>
    <definedName name="Util_Reclass_Feb" hidden="1">#REF!</definedName>
    <definedName name="UtilCap" localSheetId="0" hidden="1">[80]Input!$K$153:$AC$153,[80]Input!$K$171:$AC$171,[80]Input!$K$189:$AC$189,[80]Input!$K$207:$AC$207,[80]Input!$K$225:$AC$225,[80]Input!$K$243:$AC$243,[80]Input!$K$261:$AC$261,[80]Input!$K$279:$AC$279</definedName>
    <definedName name="UtilCap" localSheetId="3" hidden="1">[80]Input!$K$153:$AC$153,[80]Input!$K$171:$AC$171,[80]Input!$K$189:$AC$189,[80]Input!$K$207:$AC$207,[80]Input!$K$225:$AC$225,[80]Input!$K$243:$AC$243,[80]Input!$K$261:$AC$261,[80]Input!$K$279:$AC$279</definedName>
    <definedName name="UtilCap" hidden="1">[65]Input!$K$152:$AE$152,[65]Input!$K$170:$AE$170,[65]Input!$K$188:$AE$188,[65]Input!$K$206:$AE$206,[65]Input!$K$224:$AE$224,[65]Input!$K$242:$AE$242,[65]Input!$K$260:$AE$260,[65]Input!$K$278:$AE$278</definedName>
    <definedName name="UtilProd" localSheetId="0" hidden="1">[80]Input!$K$152:$AC$152,[80]Input!$K$170:$AC$170,[80]Input!$K$188:$AC$188,[80]Input!$K$206:$AC$206,[80]Input!$K$224:$AC$224,[80]Input!$K$242:$AC$242,[80]Input!$K$260:$AC$260,[80]Input!$K$278:$AC$278</definedName>
    <definedName name="UtilProd" localSheetId="3" hidden="1">[80]Input!$K$152:$AC$152,[80]Input!$K$170:$AC$170,[80]Input!$K$188:$AC$188,[80]Input!$K$206:$AC$206,[80]Input!$K$224:$AC$224,[80]Input!$K$242:$AC$242,[80]Input!$K$260:$AC$260,[80]Input!$K$278:$AC$278</definedName>
    <definedName name="UtilProd" hidden="1">[65]Input!$K$151:$AE$151,[65]Input!$K$169:$AE$169,[65]Input!$K$187:$AE$187,[65]Input!$K$205:$AE$205,[65]Input!$K$223:$AE$223,[65]Input!$K$241:$AE$241,[65]Input!$K$259:$AE$259,[65]Input!$K$277:$AE$277</definedName>
    <definedName name="UU_control" localSheetId="5" hidden="1">{"'August 2000'!$A$1:$J$101"}</definedName>
    <definedName name="UU_control" localSheetId="0" hidden="1">{"'August 2000'!$A$1:$J$101"}</definedName>
    <definedName name="UU_control" localSheetId="3" hidden="1">{"'August 2000'!$A$1:$J$101"}</definedName>
    <definedName name="UU_control" hidden="1">{"'August 2000'!$A$1:$J$101"}</definedName>
    <definedName name="uyghdf">#REF!</definedName>
    <definedName name="v" hidden="1">#REF!</definedName>
    <definedName name="vae">#REF!</definedName>
    <definedName name="VAL">#REF!</definedName>
    <definedName name="Valid_Dates">[228]tables!$J$4:$J$34</definedName>
    <definedName name="VALID_FORMATS" localSheetId="0">#REF!</definedName>
    <definedName name="VALID_FORMATS" localSheetId="3">#REF!</definedName>
    <definedName name="VALID_FORMATS">#REF!</definedName>
    <definedName name="Valid_Months">[228]tables!$G$4:$G$15</definedName>
    <definedName name="Valid_Years">[228]tables!$A$4:$A$7</definedName>
    <definedName name="validate_Equity_Data">[133]!validate_Equity_Data</definedName>
    <definedName name="Valn" function="1" xlm="1">[229]BS!#REF!</definedName>
    <definedName name="Valuation" localSheetId="0">#REF!</definedName>
    <definedName name="Valuation" localSheetId="3">#REF!</definedName>
    <definedName name="Valuation">#REF!</definedName>
    <definedName name="Var_Detail" localSheetId="0">#REF!</definedName>
    <definedName name="Var_Detail" localSheetId="3">#REF!</definedName>
    <definedName name="Var_Detail">#REF!</definedName>
    <definedName name="varalakshmi" localSheetId="0">#REF!</definedName>
    <definedName name="varalakshmi" localSheetId="3">#REF!</definedName>
    <definedName name="varalakshmi">#REF!</definedName>
    <definedName name="VarCost" localSheetId="4">#REF!</definedName>
    <definedName name="VarCost" localSheetId="0">#REF!</definedName>
    <definedName name="VarCost" localSheetId="3">#REF!</definedName>
    <definedName name="VarCost">#REF!</definedName>
    <definedName name="VarExp" localSheetId="0">[70]Formats!$K$129:$AA$129</definedName>
    <definedName name="VarExp" localSheetId="3">[70]Formats!$K$129:$AA$129</definedName>
    <definedName name="VarExp">[65]Formats!$K$131:$AE$131</definedName>
    <definedName name="Variance" localSheetId="5">#REF!</definedName>
    <definedName name="Variance" localSheetId="0">#REF!</definedName>
    <definedName name="Variance" localSheetId="3">#REF!</definedName>
    <definedName name="Variance">#REF!</definedName>
    <definedName name="VarNames" localSheetId="0">#REF!</definedName>
    <definedName name="VarNames" localSheetId="3">#REF!</definedName>
    <definedName name="VarNames">[65]VarName!$C$3:$D$104</definedName>
    <definedName name="vasavi" localSheetId="0">#REF!</definedName>
    <definedName name="vasavi" localSheetId="3">#REF!</definedName>
    <definedName name="vasavi">#REF!</definedName>
    <definedName name="vay" localSheetId="0">#REF!</definedName>
    <definedName name="vay">#REF!</definedName>
    <definedName name="VB" localSheetId="5">[230]PAP!#REF!</definedName>
    <definedName name="VB" localSheetId="0">[230]PAP!#REF!</definedName>
    <definedName name="VB">[230]PAP!#REF!</definedName>
    <definedName name="vbv" localSheetId="0">#REF!</definedName>
    <definedName name="vbv" localSheetId="3">#REF!</definedName>
    <definedName name="vbv">#REF!</definedName>
    <definedName name="VCDJFNJ" localSheetId="0">#REF!</definedName>
    <definedName name="VCDJFNJ">#REF!</definedName>
    <definedName name="vcf" localSheetId="0">#REF!</definedName>
    <definedName name="vcf">#REF!</definedName>
    <definedName name="vdd">#REF!</definedName>
    <definedName name="vdjdv">#REF!</definedName>
    <definedName name="VDJRE">#REF!</definedName>
    <definedName name="vdp">#REF!</definedName>
    <definedName name="VDSFD">#REF!</definedName>
    <definedName name="veb">#REF!</definedName>
    <definedName name="veg">#REF!</definedName>
    <definedName name="vep">#REF!</definedName>
    <definedName name="VERNGVJ">#REF!</definedName>
    <definedName name="Version" localSheetId="0">[189]Profile!$H$12</definedName>
    <definedName name="Version" localSheetId="3">[189]Profile!$H$12</definedName>
    <definedName name="Version">[65]Profile!$H$12</definedName>
    <definedName name="Version.WIRE">1</definedName>
    <definedName name="vev">#REF!</definedName>
    <definedName name="vey">#REF!</definedName>
    <definedName name="vfa">#REF!</definedName>
    <definedName name="vhasdfas">[58]!vhasdfas</definedName>
    <definedName name="via" localSheetId="5">#REF!</definedName>
    <definedName name="via" localSheetId="0">#REF!</definedName>
    <definedName name="via" localSheetId="3">#REF!</definedName>
    <definedName name="via">#REF!</definedName>
    <definedName name="videsh" localSheetId="0">#REF!</definedName>
    <definedName name="videsh">#REF!</definedName>
    <definedName name="views" localSheetId="4">#REF!</definedName>
    <definedName name="views" localSheetId="2">#REF!</definedName>
    <definedName name="views" localSheetId="0">#REF!</definedName>
    <definedName name="views" localSheetId="3">#REF!</definedName>
    <definedName name="views">#REF!</definedName>
    <definedName name="Vijayanagar" hidden="1">{#N/A,#N/A,FALSE,"Quantum Optima Details"}</definedName>
    <definedName name="viju">[143]EVA!#REF!</definedName>
    <definedName name="vio" localSheetId="0">#REF!</definedName>
    <definedName name="vio" localSheetId="3">#REF!</definedName>
    <definedName name="vio">#REF!</definedName>
    <definedName name="vital5">'[99]Customize Your Invoice'!$E$15</definedName>
    <definedName name="vmv" localSheetId="0">#REF!</definedName>
    <definedName name="vmv" localSheetId="3">#REF!</definedName>
    <definedName name="vmv">#REF!</definedName>
    <definedName name="vnd" localSheetId="0">#REF!</definedName>
    <definedName name="vnd">#REF!</definedName>
    <definedName name="VNT" localSheetId="0">#REF!</definedName>
    <definedName name="VNT">#REF!</definedName>
    <definedName name="VOL">'[4]teo model'!#REF!</definedName>
    <definedName name="Volume">'[71]Market Info'!$F$13:$F$412</definedName>
    <definedName name="vpx" localSheetId="0">#REF!</definedName>
    <definedName name="vpx" localSheetId="3">#REF!</definedName>
    <definedName name="vpx">#REF!</definedName>
    <definedName name="VRKT" localSheetId="0">#REF!</definedName>
    <definedName name="VRKT">#REF!</definedName>
    <definedName name="vrn" localSheetId="0">#REF!</definedName>
    <definedName name="vrn">#REF!</definedName>
    <definedName name="VRTUS">#REF!</definedName>
    <definedName name="VRUNS">#REF!</definedName>
    <definedName name="vsp">#REF!</definedName>
    <definedName name="vt">[143]EVA!#REF!</definedName>
    <definedName name="vva" localSheetId="0">#REF!</definedName>
    <definedName name="vva" localSheetId="3">#REF!</definedName>
    <definedName name="vva">#REF!</definedName>
    <definedName name="w" localSheetId="5" hidden="1">'[231]SCH 10'!#REF!</definedName>
    <definedName name="w" localSheetId="3" hidden="1">'[231]SCH 10'!#REF!</definedName>
    <definedName name="w" hidden="1">'[231]SCH 10'!#REF!</definedName>
    <definedName name="w_1">"$#REF!.$Q$1:$AK$91"</definedName>
    <definedName name="w_14">"$#REF!.$Q$1:$AK$91"</definedName>
    <definedName name="w_15">"$#REF!.$Q$1:$AK$91"</definedName>
    <definedName name="w_2">"$#REF!.$O$1:$AI$91"</definedName>
    <definedName name="w_8">#REF!</definedName>
    <definedName name="WACC" localSheetId="0">[70]Formats!$K$171:$AA$171</definedName>
    <definedName name="WACC" localSheetId="3">[70]Formats!$K$171:$AA$171</definedName>
    <definedName name="WACC">[65]Formats!$K$173:$AE$173</definedName>
    <definedName name="WACC_fore">[69]WACC_VDF!$J$21</definedName>
    <definedName name="WACC_P">'[69]Income Statement_VDF'!$R$44</definedName>
    <definedName name="WACC_P_1">[69]WACC_VDF!$U$23</definedName>
    <definedName name="WACC_P_8">[69]WACC_VDF!#REF!</definedName>
    <definedName name="WAEqSh" localSheetId="0">[64]Capital!$K$19:$AA$19</definedName>
    <definedName name="WAEqSh" localSheetId="3">[64]Capital!$K$19:$AA$19</definedName>
    <definedName name="WAEqSh">[65]Capital!$K$19:$AE$19</definedName>
    <definedName name="Warrants" localSheetId="4">#REF!</definedName>
    <definedName name="Warrants" localSheetId="0">#REF!</definedName>
    <definedName name="Warrants" localSheetId="3">#REF!</definedName>
    <definedName name="Warrants">#REF!</definedName>
    <definedName name="WARW">#REF!</definedName>
    <definedName name="wc">#REF!</definedName>
    <definedName name="wca">[68]UploaderV4!$F$153:$AE$153</definedName>
    <definedName name="wcchg">[68]UploaderV4!$F$199:$AE$199</definedName>
    <definedName name="WCDays" localSheetId="0">[64]Debt!$K$255:$AA$255</definedName>
    <definedName name="WCDays" localSheetId="3">[64]Debt!$K$255:$AA$255</definedName>
    <definedName name="WCDays">[65]Debt!$K$255:$AE$255</definedName>
    <definedName name="wclp">[68]UploaderV4!$F$160:$AE$160</definedName>
    <definedName name="wea" localSheetId="5">#REF!</definedName>
    <definedName name="wea" localSheetId="0">#REF!</definedName>
    <definedName name="wea" localSheetId="3">#REF!</definedName>
    <definedName name="wea">#REF!</definedName>
    <definedName name="WEDQWDQ" localSheetId="5" hidden="1">{"FORNDV",#N/A,FALSE,"Sheet1"}</definedName>
    <definedName name="WEDQWDQ" localSheetId="0" hidden="1">{"FORNDV",#N/A,FALSE,"Sheet1"}</definedName>
    <definedName name="WEDQWDQ" localSheetId="3" hidden="1">{"FORNDV",#N/A,FALSE,"Sheet1"}</definedName>
    <definedName name="WEDQWDQ" hidden="1">{"FORNDV",#N/A,FALSE,"Sheet1"}</definedName>
    <definedName name="wee" localSheetId="5" hidden="1">{#N/A,#N/A,FALSE,"Balance Sheets";#N/A,#N/A,FALSE,"96 Conservative";#N/A,#N/A,FALSE,"96 Possible"}</definedName>
    <definedName name="wee" localSheetId="0" hidden="1">{#N/A,#N/A,FALSE,"Balance Sheets";#N/A,#N/A,FALSE,"96 Conservative";#N/A,#N/A,FALSE,"96 Possible"}</definedName>
    <definedName name="wee" localSheetId="3" hidden="1">{#N/A,#N/A,FALSE,"Balance Sheets";#N/A,#N/A,FALSE,"96 Conservative";#N/A,#N/A,FALSE,"96 Possible"}</definedName>
    <definedName name="wee" hidden="1">{#N/A,#N/A,FALSE,"Balance Sheets";#N/A,#N/A,FALSE,"96 Conservative";#N/A,#N/A,FALSE,"96 Possible"}</definedName>
    <definedName name="Weekd" localSheetId="5">'[232]Import Pay &amp; PDC'!$B$315:$B$320</definedName>
    <definedName name="Weekd">'[232]Import Pay &amp; PDC'!$B$315:$B$320</definedName>
    <definedName name="WeightedAverageEPS">'[71]Financials '!$J$29:$R$29</definedName>
    <definedName name="WeightedAverageShares">'[71]Financials '!$J$35:$R$35</definedName>
    <definedName name="wejj" localSheetId="0">#REF!</definedName>
    <definedName name="wejj" localSheetId="3">#REF!</definedName>
    <definedName name="wejj">#REF!</definedName>
    <definedName name="WERW" localSheetId="0">#REF!</definedName>
    <definedName name="WERW">#REF!</definedName>
    <definedName name="wetwa" localSheetId="0">#REF!</definedName>
    <definedName name="wetwa">#REF!</definedName>
    <definedName name="wewe" localSheetId="5" hidden="1">{#N/A,#N/A,TRUE,"pd_SSS";#N/A,#N/A,TRUE,"fo_SSS";#N/A,#N/A,TRUE,"eqpt_SSS";#N/A,#N/A,TRUE,"ftrs_SSS"}</definedName>
    <definedName name="wewe" localSheetId="0" hidden="1">{#N/A,#N/A,TRUE,"pd_SSS";#N/A,#N/A,TRUE,"fo_SSS";#N/A,#N/A,TRUE,"eqpt_SSS";#N/A,#N/A,TRUE,"ftrs_SSS"}</definedName>
    <definedName name="wewe" localSheetId="3" hidden="1">{#N/A,#N/A,TRUE,"pd_SSS";#N/A,#N/A,TRUE,"fo_SSS";#N/A,#N/A,TRUE,"eqpt_SSS";#N/A,#N/A,TRUE,"ftrs_SSS"}</definedName>
    <definedName name="wewe" hidden="1">{#N/A,#N/A,TRUE,"pd_SSS";#N/A,#N/A,TRUE,"fo_SSS";#N/A,#N/A,TRUE,"eqpt_SSS";#N/A,#N/A,TRUE,"ftrs_SSS"}</definedName>
    <definedName name="WIP">'[1]#REF'!$E$22</definedName>
    <definedName name="WIRE" localSheetId="4">#REF!</definedName>
    <definedName name="WIRE" localSheetId="2">#REF!</definedName>
    <definedName name="WIRE" localSheetId="0">#REF!</definedName>
    <definedName name="WIRE" localSheetId="3">#REF!</definedName>
    <definedName name="WIRE">#REF!</definedName>
    <definedName name="WIREBearer" localSheetId="4">#REF!</definedName>
    <definedName name="WIREBearer" localSheetId="2">#REF!</definedName>
    <definedName name="WIREBearer" localSheetId="0">#REF!</definedName>
    <definedName name="WIREBearer" localSheetId="3">#REF!</definedName>
    <definedName name="WIREBearer">#REF!</definedName>
    <definedName name="WIRECode" localSheetId="4">#REF!</definedName>
    <definedName name="WIRECode" localSheetId="2">#REF!</definedName>
    <definedName name="WIRECode" localSheetId="0">#REF!</definedName>
    <definedName name="WIRECode" localSheetId="3">#REF!</definedName>
    <definedName name="WIRECode">#REF!</definedName>
    <definedName name="wireless">#REF!</definedName>
    <definedName name="wordWarrantsConvs">[79]Scenarios!$BS$269</definedName>
    <definedName name="Working_Capital">[10]Schedule_6_Template!$204:$204</definedName>
    <definedName name="Working_Capital_ex_Cash_Curr_Invst">[10]Schedule_6_Template!$205:$205</definedName>
    <definedName name="WPI">'[4]teo model'!#REF!</definedName>
    <definedName name="WQ" localSheetId="5">#REF!</definedName>
    <definedName name="WQ" localSheetId="0">#REF!</definedName>
    <definedName name="WQ" localSheetId="3">#REF!</definedName>
    <definedName name="WQ">#REF!</definedName>
    <definedName name="WQEQWEDQW" localSheetId="5" hidden="1">{"FORNDV",#N/A,FALSE,"Sheet1"}</definedName>
    <definedName name="WQEQWEDQW" localSheetId="0" hidden="1">{"FORNDV",#N/A,FALSE,"Sheet1"}</definedName>
    <definedName name="WQEQWEDQW" localSheetId="3" hidden="1">{"FORNDV",#N/A,FALSE,"Sheet1"}</definedName>
    <definedName name="WQEQWEDQW" hidden="1">{"FORNDV",#N/A,FALSE,"Sheet1"}</definedName>
    <definedName name="wqwq">#REF!</definedName>
    <definedName name="wr" localSheetId="5" hidden="1">{#N/A,#N/A,FALSE,"COMP"}</definedName>
    <definedName name="wr" localSheetId="0" hidden="1">{#N/A,#N/A,FALSE,"COMP"}</definedName>
    <definedName name="wr" localSheetId="3" hidden="1">{#N/A,#N/A,FALSE,"COMP"}</definedName>
    <definedName name="wr" hidden="1">{#N/A,#N/A,FALSE,"COMP"}</definedName>
    <definedName name="wre" localSheetId="5"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 localSheetId="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 localSheetId="3"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e"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I" localSheetId="5" hidden="1">{#N/A,#N/A,FALSE,"COMP"}</definedName>
    <definedName name="WRI" localSheetId="0" hidden="1">{#N/A,#N/A,FALSE,"COMP"}</definedName>
    <definedName name="WRI" localSheetId="3" hidden="1">{#N/A,#N/A,FALSE,"COMP"}</definedName>
    <definedName name="WRI" hidden="1">{#N/A,#N/A,FALSE,"COMP"}</definedName>
    <definedName name="Write_back__others">#REF!</definedName>
    <definedName name="wrn.1." hidden="1">{#N/A,#N/A,FALSE,"Scenario Summary"}</definedName>
    <definedName name="wrn.Aging" localSheetId="5" hidden="1">{#N/A,#N/A,FALSE,"Aging Summary";#N/A,#N/A,FALSE,"Ratio Analysis";#N/A,#N/A,FALSE,"Test 120 Day Accts";#N/A,#N/A,FALSE,"Tickmarks"}</definedName>
    <definedName name="wrn.Aging" localSheetId="0" hidden="1">{#N/A,#N/A,FALSE,"Aging Summary";#N/A,#N/A,FALSE,"Ratio Analysis";#N/A,#N/A,FALSE,"Test 120 Day Accts";#N/A,#N/A,FALSE,"Tickmarks"}</definedName>
    <definedName name="wrn.Aging" localSheetId="3" hidden="1">{#N/A,#N/A,FALSE,"Aging Summary";#N/A,#N/A,FALSE,"Ratio Analysis";#N/A,#N/A,FALSE,"Test 120 Day Accts";#N/A,#N/A,FALSE,"Tickmarks"}</definedName>
    <definedName name="wrn.Aging"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pages_PandL." localSheetId="5" hidden="1">{"page 1",#N/A,FALSE,"A";"page 2",#N/A,FALSE,"A";"page 3",#N/A,FALSE,"A";"page 4",#N/A,FALSE,"A";"page 5",#N/A,FALSE,"A"}</definedName>
    <definedName name="wrn.all_pages_PandL." localSheetId="0" hidden="1">{"page 1",#N/A,FALSE,"A";"page 2",#N/A,FALSE,"A";"page 3",#N/A,FALSE,"A";"page 4",#N/A,FALSE,"A";"page 5",#N/A,FALSE,"A"}</definedName>
    <definedName name="wrn.all_pages_PandL." localSheetId="3" hidden="1">{"page 1",#N/A,FALSE,"A";"page 2",#N/A,FALSE,"A";"page 3",#N/A,FALSE,"A";"page 4",#N/A,FALSE,"A";"page 5",#N/A,FALSE,"A"}</definedName>
    <definedName name="wrn.all_pages_PandL." hidden="1">{"page 1",#N/A,FALSE,"A";"page 2",#N/A,FALSE,"A";"page 3",#N/A,FALSE,"A";"page 4",#N/A,FALSE,"A";"page 5",#N/A,FALSE,"A"}</definedName>
    <definedName name="wrn.All." localSheetId="5"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 localSheetId="0"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 localSheetId="3"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_.Reports." localSheetId="5"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 localSheetId="0"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 localSheetId="3"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ll._.Reports." hidden="1">{#N/A,#N/A,FALSE,"Balance Sheet";#N/A,#N/A,FALSE,"Profit &amp; Loss ";#N/A,#N/A,FALSE,"Schedule-1";#N/A,#N/A,FALSE,"Schedule-2";#N/A,#N/A,FALSE,"Schedule-3";#N/A,#N/A,FALSE,"Schedule-4 ";#N/A,#N/A,FALSE,"Schedule-5";#N/A,#N/A,FALSE,"Schedule-6,7,8,9";#N/A,#N/A,FALSE,"Schedule-10,11";#N/A,#N/A,FALSE,"Schedule-12,13,14,15";#N/A,#N/A,FALSE,"Scdedule-16";#N/A,#N/A,FALSE,"Schedule-17 ";#N/A,#N/A,FALSE,"Note-9"}</definedName>
    <definedName name="wrn.ANZ._.Report." localSheetId="5" hidden="1">{#N/A,#N/A,FALSE,"Balance Sheets";#N/A,#N/A,FALSE,"96 Conservative";#N/A,#N/A,FALSE,"96 Possible"}</definedName>
    <definedName name="wrn.ANZ._.Report." localSheetId="0" hidden="1">{#N/A,#N/A,FALSE,"Balance Sheets";#N/A,#N/A,FALSE,"96 Conservative";#N/A,#N/A,FALSE,"96 Possible"}</definedName>
    <definedName name="wrn.ANZ._.Report." localSheetId="3" hidden="1">{#N/A,#N/A,FALSE,"Balance Sheets";#N/A,#N/A,FALSE,"96 Conservative";#N/A,#N/A,FALSE,"96 Possible"}</definedName>
    <definedName name="wrn.ANZ._.Report." hidden="1">{#N/A,#N/A,FALSE,"Balance Sheets";#N/A,#N/A,FALSE,"96 Conservative";#N/A,#N/A,FALSE,"96 Possible"}</definedName>
    <definedName name="wrn.apt1." localSheetId="5" hidden="1">{#N/A,#N/A,FALSE,"Summary"}</definedName>
    <definedName name="wrn.apt1." localSheetId="0" hidden="1">{#N/A,#N/A,FALSE,"Summary"}</definedName>
    <definedName name="wrn.apt1." localSheetId="3" hidden="1">{#N/A,#N/A,FALSE,"Summary"}</definedName>
    <definedName name="wrn.apt1." hidden="1">{#N/A,#N/A,FALSE,"Summary"}</definedName>
    <definedName name="wrn.AR._.Meeting._.Schedules." localSheetId="5"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 localSheetId="0"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 localSheetId="3"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AR._.Meeting._.Schedules." hidden="1">{#N/A,#N/A,FALSE,"Quarterly Analysis";#N/A,#N/A,FALSE,"Sys Perf Issues $";#N/A,#N/A,FALSE,"Holdbacks";#N/A,#N/A,FALSE,"Extended Terms";#N/A,#N/A,FALSE,"Delinquent";#N/A,#N/A,FALSE,"China";#N/A,#N/A,FALSE,"Hong Kong";#N/A,#N/A,FALSE,"Korea";#N/A,#N/A,FALSE,"SE Asia";#N/A,#N/A,FALSE,"Overview";#N/A,#N/A,FALSE,"N.A. Action Plan";#N/A,#N/A,FALSE,"Pmt Terms";#N/A,#N/A,FALSE,"S.A. Action Plan";#N/A,#N/A,FALSE,"Çhina Del. Detail"}</definedName>
    <definedName name="wrn.B.SHEET." localSheetId="5" hidden="1">{#N/A,#N/A,FALSE,"COMICRO";#N/A,#N/A,FALSE,"BALSCH";#N/A,#N/A,FALSE,"GLASS";#N/A,#N/A,FALSE,"DEPRE";#N/A,#N/A,FALSE,"A&amp;MCUR";#N/A,#N/A,FALSE,"AGEANAlysis";#N/A,#N/A,FALSE,"CHECKS";#N/A,#N/A,FALSE,"CHECKS"}</definedName>
    <definedName name="wrn.B.SHEET." localSheetId="0" hidden="1">{#N/A,#N/A,FALSE,"COMICRO";#N/A,#N/A,FALSE,"BALSCH";#N/A,#N/A,FALSE,"GLASS";#N/A,#N/A,FALSE,"DEPRE";#N/A,#N/A,FALSE,"A&amp;MCUR";#N/A,#N/A,FALSE,"AGEANAlysis";#N/A,#N/A,FALSE,"CHECKS";#N/A,#N/A,FALSE,"CHECKS"}</definedName>
    <definedName name="wrn.B.SHEET." localSheetId="3" hidden="1">{#N/A,#N/A,FALSE,"COMICRO";#N/A,#N/A,FALSE,"BALSCH";#N/A,#N/A,FALSE,"GLASS";#N/A,#N/A,FALSE,"DEPRE";#N/A,#N/A,FALSE,"A&amp;MCUR";#N/A,#N/A,FALSE,"AGEANAlysis";#N/A,#N/A,FALSE,"CHECKS";#N/A,#N/A,FALSE,"CHECKS"}</definedName>
    <definedName name="wrn.B.SHEET." hidden="1">{#N/A,#N/A,FALSE,"COMICRO";#N/A,#N/A,FALSE,"BALSCH";#N/A,#N/A,FALSE,"GLASS";#N/A,#N/A,FALSE,"DEPRE";#N/A,#N/A,FALSE,"A&amp;MCUR";#N/A,#N/A,FALSE,"AGEANAlysis";#N/A,#N/A,FALSE,"CHECKS";#N/A,#N/A,FALSE,"CHECKS"}</definedName>
    <definedName name="wrn.Balance._.Sheet._.Set." localSheetId="5" hidden="1">{"Balance Sheet",#N/A,FALSE,"bsheet";"Assets Schedule",#N/A,FALSE,"bsheet";"Notes",#N/A,FALSE,"bsheet";"Abstract",#N/A,FALSE,"bsheet";"Cash Flow",#N/A,FALSE,"bsheet";"groupings",#N/A,FALSE,"bsheet";"Stocks",#N/A,FALSE,"bsheet";"Trial",#N/A,FALSE,"bsheet"}</definedName>
    <definedName name="wrn.Balance._.Sheet._.Set." localSheetId="0" hidden="1">{"Balance Sheet",#N/A,FALSE,"bsheet";"Assets Schedule",#N/A,FALSE,"bsheet";"Notes",#N/A,FALSE,"bsheet";"Abstract",#N/A,FALSE,"bsheet";"Cash Flow",#N/A,FALSE,"bsheet";"groupings",#N/A,FALSE,"bsheet";"Stocks",#N/A,FALSE,"bsheet";"Trial",#N/A,FALSE,"bsheet"}</definedName>
    <definedName name="wrn.Balance._.Sheet._.Set." localSheetId="3" hidden="1">{"Balance Sheet",#N/A,FALSE,"bsheet";"Assets Schedule",#N/A,FALSE,"bsheet";"Notes",#N/A,FALSE,"bsheet";"Abstract",#N/A,FALSE,"bsheet";"Cash Flow",#N/A,FALSE,"bsheet";"groupings",#N/A,FALSE,"bsheet";"Stocks",#N/A,FALSE,"bsheet";"Trial",#N/A,FALSE,"bsheet"}</definedName>
    <definedName name="wrn.Balance._.Sheet._.Set." hidden="1">{"Balance Sheet",#N/A,FALSE,"bsheet";"Assets Schedule",#N/A,FALSE,"bsheet";"Notes",#N/A,FALSE,"bsheet";"Abstract",#N/A,FALSE,"bsheet";"Cash Flow",#N/A,FALSE,"bsheet";"groupings",#N/A,FALSE,"bsheet";"Stocks",#N/A,FALSE,"bsheet";"Trial",#N/A,FALSE,"bsheet"}</definedName>
    <definedName name="wrn.Book." localSheetId="5" hidden="1">{"EVA",#N/A,FALSE,"SMT2";#N/A,#N/A,FALSE,"Summary";#N/A,#N/A,FALSE,"Graphs";#N/A,#N/A,FALSE,"4 Panel"}</definedName>
    <definedName name="wrn.Book." localSheetId="0" hidden="1">{"EVA",#N/A,FALSE,"SMT2";#N/A,#N/A,FALSE,"Summary";#N/A,#N/A,FALSE,"Graphs";#N/A,#N/A,FALSE,"4 Panel"}</definedName>
    <definedName name="wrn.Book." localSheetId="3" hidden="1">{"EVA",#N/A,FALSE,"SMT2";#N/A,#N/A,FALSE,"Summary";#N/A,#N/A,FALSE,"Graphs";#N/A,#N/A,FALSE,"4 Panel"}</definedName>
    <definedName name="wrn.Book." hidden="1">{"EVA",#N/A,FALSE,"SMT2";#N/A,#N/A,FALSE,"Summary";#N/A,#N/A,FALSE,"Graphs";#N/A,#N/A,FALSE,"4 Panel"}</definedName>
    <definedName name="wrn.Cochanges." localSheetId="4" hidden="1">{"valn",#N/A,FALSE,"COVER SHEET";"Interims",#N/A,FALSE,"News_Notes_Interims";"notesNews",#N/A,FALSE,"News_Notes_Interims"}</definedName>
    <definedName name="wrn.Cochanges." localSheetId="2" hidden="1">{"valn",#N/A,FALSE,"COVER SHEET";"Interims",#N/A,FALSE,"News_Notes_Interims";"notesNews",#N/A,FALSE,"News_Notes_Interims"}</definedName>
    <definedName name="wrn.Cochanges." localSheetId="5" hidden="1">{"valn",#N/A,FALSE,"COVER SHEET";"Interims",#N/A,FALSE,"News_Notes_Interims";"notesNews",#N/A,FALSE,"News_Notes_Interims"}</definedName>
    <definedName name="wrn.Cochanges." localSheetId="0" hidden="1">{"valn",#N/A,FALSE,"COVER SHEET";"Interims",#N/A,FALSE,"News_Notes_Interims";"notesNews",#N/A,FALSE,"News_Notes_Interims"}</definedName>
    <definedName name="wrn.Cochanges." localSheetId="3" hidden="1">{"valn",#N/A,FALSE,"COVER SHEET";"Interims",#N/A,FALSE,"News_Notes_Interims";"notesNews",#N/A,FALSE,"News_Notes_Interims"}</definedName>
    <definedName name="wrn.Cochanges." hidden="1">{"valn",#N/A,FALSE,"COVER SHEET";"Interims",#N/A,FALSE,"News_Notes_Interims";"notesNews",#N/A,FALSE,"News_Notes_Interims"}</definedName>
    <definedName name="wrn.Complete." localSheetId="5" hidden="1">{#N/A,#N/A,FALSE,"SMT1";#N/A,#N/A,FALSE,"SMT2";#N/A,#N/A,FALSE,"Summary";#N/A,#N/A,FALSE,"Graphs";#N/A,#N/A,FALSE,"4 Panel"}</definedName>
    <definedName name="wrn.Complete." localSheetId="0" hidden="1">{#N/A,#N/A,FALSE,"SMT1";#N/A,#N/A,FALSE,"SMT2";#N/A,#N/A,FALSE,"Summary";#N/A,#N/A,FALSE,"Graphs";#N/A,#N/A,FALSE,"4 Panel"}</definedName>
    <definedName name="wrn.Complete." localSheetId="3" hidden="1">{#N/A,#N/A,FALSE,"SMT1";#N/A,#N/A,FALSE,"SMT2";#N/A,#N/A,FALSE,"Summary";#N/A,#N/A,FALSE,"Graphs";#N/A,#N/A,FALSE,"4 Panel"}</definedName>
    <definedName name="wrn.Complete." hidden="1">{#N/A,#N/A,FALSE,"SMT1";#N/A,#N/A,FALSE,"SMT2";#N/A,#N/A,FALSE,"Summary";#N/A,#N/A,FALSE,"Graphs";#N/A,#N/A,FALSE,"4 Panel"}</definedName>
    <definedName name="wrn.Complete._.Report." localSheetId="5"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localSheetId="3"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_.Set." localSheetId="5" hidden="1">{#N/A,#N/A,FALSE,"Full";#N/A,#N/A,FALSE,"Half";#N/A,#N/A,FALSE,"Op Expenses";#N/A,#N/A,FALSE,"Cap Charge";#N/A,#N/A,FALSE,"Cost C";#N/A,#N/A,FALSE,"PP&amp;E";#N/A,#N/A,FALSE,"R&amp;D"}</definedName>
    <definedName name="wrn.Complete._.Set." localSheetId="0" hidden="1">{#N/A,#N/A,FALSE,"Full";#N/A,#N/A,FALSE,"Half";#N/A,#N/A,FALSE,"Op Expenses";#N/A,#N/A,FALSE,"Cap Charge";#N/A,#N/A,FALSE,"Cost C";#N/A,#N/A,FALSE,"PP&amp;E";#N/A,#N/A,FALSE,"R&amp;D"}</definedName>
    <definedName name="wrn.Complete._.Set." localSheetId="3" hidden="1">{#N/A,#N/A,FALSE,"Full";#N/A,#N/A,FALSE,"Half";#N/A,#N/A,FALSE,"Op Expenses";#N/A,#N/A,FALSE,"Cap Charge";#N/A,#N/A,FALSE,"Cost C";#N/A,#N/A,FALSE,"PP&amp;E";#N/A,#N/A,FALSE,"R&amp;D"}</definedName>
    <definedName name="wrn.Complete._.Set." hidden="1">{#N/A,#N/A,FALSE,"Full";#N/A,#N/A,FALSE,"Half";#N/A,#N/A,FALSE,"Op Expenses";#N/A,#N/A,FALSE,"Cap Charge";#N/A,#N/A,FALSE,"Cost C";#N/A,#N/A,FALSE,"PP&amp;E";#N/A,#N/A,FALSE,"R&amp;D"}</definedName>
    <definedName name="wrn.Complete._.Spreadsheet." localSheetId="5" hidden="1">{"Complete Spreadsheet",#N/A,FALSE,"BASIC"}</definedName>
    <definedName name="wrn.Complete._.Spreadsheet." localSheetId="0" hidden="1">{"Complete Spreadsheet",#N/A,FALSE,"BASIC"}</definedName>
    <definedName name="wrn.Complete._.Spreadsheet." localSheetId="3" hidden="1">{"Complete Spreadsheet",#N/A,FALSE,"BASIC"}</definedName>
    <definedName name="wrn.Complete._.Spreadsheet." hidden="1">{"Complete Spreadsheet",#N/A,FALSE,"BASIC"}</definedName>
    <definedName name="wrn.CompleteReport." localSheetId="5"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localSheetId="0"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localSheetId="3"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leteReport." hidden="1">{"A",#N/A,FALSE,"Scenario Control";"A",#N/A,FALSE,"Executive Summary";"A",#N/A,FALSE,"P&amp;L";"B",#N/A,FALSE,"P&amp;L";"A",#N/A,FALSE,"BalanceSheet";"B",#N/A,FALSE,"BalanceSheet";"A",#N/A,FALSE,"CashFlow";"A",#N/A,FALSE,"Ratios";"A",#N/A,FALSE,"DCF";"A",#N/A,FALSE,"WACC";"A",#N/A,FALSE,"P&amp;VAssumpts";"A",#N/A,FALSE,"Depr-Capex";"A",#N/A,FALSE,"SHF";"A",#N/A,FALSE,"Debt";"A",#N/A,FALSE,"Working Capital";"A",#N/A,FALSE,"Other Assumptions";"A",#N/A,FALSE,"Regulated Price";"B",#N/A,FALSE,"Regulated Price";"A",#N/A,FALSE,"BG Investment";"A",#N/A,FALSE,"Appendix"}</definedName>
    <definedName name="wrn.Computation._.3CD._.Details." localSheetId="5" hidden="1">{"Computation Tax",#N/A,FALSE,"43B";"Dep I.Tax",#N/A,FALSE,"43B";"I Tax Losses",#N/A,FALSE,"43B";"Annex-III 3CD",#N/A,FALSE,"43B";"Cash Payments",#N/A,FALSE,"43B";"43B",#N/A,FALSE,"43B"}</definedName>
    <definedName name="wrn.Computation._.3CD._.Details." localSheetId="0" hidden="1">{"Computation Tax",#N/A,FALSE,"43B";"Dep I.Tax",#N/A,FALSE,"43B";"I Tax Losses",#N/A,FALSE,"43B";"Annex-III 3CD",#N/A,FALSE,"43B";"Cash Payments",#N/A,FALSE,"43B";"43B",#N/A,FALSE,"43B"}</definedName>
    <definedName name="wrn.Computation._.3CD._.Details." localSheetId="3" hidden="1">{"Computation Tax",#N/A,FALSE,"43B";"Dep I.Tax",#N/A,FALSE,"43B";"I Tax Losses",#N/A,FALSE,"43B";"Annex-III 3CD",#N/A,FALSE,"43B";"Cash Payments",#N/A,FALSE,"43B";"43B",#N/A,FALSE,"43B"}</definedName>
    <definedName name="wrn.Computation._.3CD._.Details." hidden="1">{"Computation Tax",#N/A,FALSE,"43B";"Dep I.Tax",#N/A,FALSE,"43B";"I Tax Losses",#N/A,FALSE,"43B";"Annex-III 3CD",#N/A,FALSE,"43B";"Cash Payments",#N/A,FALSE,"43B";"43B",#N/A,FALSE,"43B"}</definedName>
    <definedName name="wrn.CONSOLIDATION." localSheetId="5" hidden="1">{"PAGE1",#N/A,FALSE,"Consolidation";"PAGE2",#N/A,FALSE,"Consolidation";"PAGE3",#N/A,FALSE,"Consolidation";"PAGE4",#N/A,FALSE,"Consolidation";"PAGE5",#N/A,FALSE,"Consolidation";"PAGE6",#N/A,FALSE,"Consolidation";"PAGE7",#N/A,FALSE,"Consolidation"}</definedName>
    <definedName name="wrn.CONSOLIDATION." localSheetId="0" hidden="1">{"PAGE1",#N/A,FALSE,"Consolidation";"PAGE2",#N/A,FALSE,"Consolidation";"PAGE3",#N/A,FALSE,"Consolidation";"PAGE4",#N/A,FALSE,"Consolidation";"PAGE5",#N/A,FALSE,"Consolidation";"PAGE6",#N/A,FALSE,"Consolidation";"PAGE7",#N/A,FALSE,"Consolidation"}</definedName>
    <definedName name="wrn.CONSOLIDATION." localSheetId="3" hidden="1">{"PAGE1",#N/A,FALSE,"Consolidation";"PAGE2",#N/A,FALSE,"Consolidation";"PAGE3",#N/A,FALSE,"Consolidation";"PAGE4",#N/A,FALSE,"Consolidation";"PAGE5",#N/A,FALSE,"Consolidation";"PAGE6",#N/A,FALSE,"Consolidation";"PAGE7",#N/A,FALSE,"Consolidation"}</definedName>
    <definedName name="wrn.CONSOLIDATION." hidden="1">{"PAGE1",#N/A,FALSE,"Consolidation";"PAGE2",#N/A,FALSE,"Consolidation";"PAGE3",#N/A,FALSE,"Consolidation";"PAGE4",#N/A,FALSE,"Consolidation";"PAGE5",#N/A,FALSE,"Consolidation";"PAGE6",#N/A,FALSE,"Consolidation";"PAGE7",#N/A,FALSE,"Consolidation"}</definedName>
    <definedName name="wrn.Customer._.with._.Site._.Equipment." localSheetId="5" hidden="1">{"Customer with Site Equipment",#N/A,FALSE,"BASIC"}</definedName>
    <definedName name="wrn.Customer._.with._.Site._.Equipment." localSheetId="0" hidden="1">{"Customer with Site Equipment",#N/A,FALSE,"BASIC"}</definedName>
    <definedName name="wrn.Customer._.with._.Site._.Equipment." localSheetId="3" hidden="1">{"Customer with Site Equipment",#N/A,FALSE,"BASIC"}</definedName>
    <definedName name="wrn.Customer._.with._.Site._.Equipment." hidden="1">{"Customer with Site Equipment",#N/A,FALSE,"BASIC"}</definedName>
    <definedName name="wrn.Customer._.with._.Site._.Pricing." localSheetId="5" hidden="1">{"Customer with Site Pricing",#N/A,FALSE,"BASIC"}</definedName>
    <definedName name="wrn.Customer._.with._.Site._.Pricing." localSheetId="0" hidden="1">{"Customer with Site Pricing",#N/A,FALSE,"BASIC"}</definedName>
    <definedName name="wrn.Customer._.with._.Site._.Pricing." localSheetId="3" hidden="1">{"Customer with Site Pricing",#N/A,FALSE,"BASIC"}</definedName>
    <definedName name="wrn.Customer._.with._.Site._.Pricing." hidden="1">{"Customer with Site Pricing",#N/A,FALSE,"BASIC"}</definedName>
    <definedName name="wrn.cvintl." localSheetId="4" hidden="1">{"cover",#N/A,FALSE,"COVER SHEET";#N/A,#N/A,FALSE,"TARGET PRICE";#N/A,#N/A,FALSE,"DFCF"}</definedName>
    <definedName name="wrn.cvintl." localSheetId="2" hidden="1">{"cover",#N/A,FALSE,"COVER SHEET";#N/A,#N/A,FALSE,"TARGET PRICE";#N/A,#N/A,FALSE,"DFCF"}</definedName>
    <definedName name="wrn.cvintl." localSheetId="5" hidden="1">{"cover",#N/A,FALSE,"COVER SHEET";#N/A,#N/A,FALSE,"TARGET PRICE";#N/A,#N/A,FALSE,"DFCF"}</definedName>
    <definedName name="wrn.cvintl." localSheetId="0" hidden="1">{"cover",#N/A,FALSE,"COVER SHEET";#N/A,#N/A,FALSE,"TARGET PRICE";#N/A,#N/A,FALSE,"DFCF"}</definedName>
    <definedName name="wrn.cvintl." localSheetId="3" hidden="1">{"cover",#N/A,FALSE,"COVER SHEET";#N/A,#N/A,FALSE,"TARGET PRICE";#N/A,#N/A,FALSE,"DFCF"}</definedName>
    <definedName name="wrn.cvintl." hidden="1">{"cover",#N/A,FALSE,"COVER SHEET";#N/A,#N/A,FALSE,"TARGET PRICE";#N/A,#N/A,FALSE,"DFCF"}</definedName>
    <definedName name="wrn.datapak." hidden="1">{#N/A,#N/A,FALSE,"Status of Projects";#N/A,#N/A,FALSE,"CEA-TEC";#N/A,#N/A,FALSE,"U-Constr.";#N/A,#N/A,FALSE,"summary";#N/A,#N/A,FALSE,"PPP-3 yrs"}</definedName>
    <definedName name="wrn.dec02." localSheetId="5" hidden="1">{#N/A,#N/A,FALSE,"BS"}</definedName>
    <definedName name="wrn.dec02." localSheetId="0" hidden="1">{#N/A,#N/A,FALSE,"BS"}</definedName>
    <definedName name="wrn.dec02." localSheetId="3" hidden="1">{#N/A,#N/A,FALSE,"BS"}</definedName>
    <definedName name="wrn.dec02." hidden="1">{#N/A,#N/A,FALSE,"BS"}</definedName>
    <definedName name="wrn.DETAILS." hidden="1">{#N/A,#N/A,FALSE,"Quantum Optima Details"}</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quipment._.List." localSheetId="5" hidden="1">{"Equipment List",#N/A,FALSE,"BASIC"}</definedName>
    <definedName name="wrn.Equipment._.List." localSheetId="0" hidden="1">{"Equipment List",#N/A,FALSE,"BASIC"}</definedName>
    <definedName name="wrn.Equipment._.List." localSheetId="3" hidden="1">{"Equipment List",#N/A,FALSE,"BASIC"}</definedName>
    <definedName name="wrn.Equipment._.List." hidden="1">{"Equipment List",#N/A,FALSE,"BASIC"}</definedName>
    <definedName name="wrn.fc." localSheetId="5" hidden="1">{"letter",#N/A,FALSE,"Letter";"amort",#N/A,FALSE,"Amort"}</definedName>
    <definedName name="wrn.fc." localSheetId="0" hidden="1">{"letter",#N/A,FALSE,"Letter";"amort",#N/A,FALSE,"Amort"}</definedName>
    <definedName name="wrn.fc." localSheetId="3" hidden="1">{"letter",#N/A,FALSE,"Letter";"amort",#N/A,FALSE,"Amort"}</definedName>
    <definedName name="wrn.fc." hidden="1">{"letter",#N/A,FALSE,"Letter";"amort",#N/A,FALSE,"Amort"}</definedName>
    <definedName name="wrn.FORM1." localSheetId="5" hidden="1">{#N/A,#N/A,FALSE,"COMP"}</definedName>
    <definedName name="wrn.FORM1." localSheetId="0" hidden="1">{#N/A,#N/A,FALSE,"COMP"}</definedName>
    <definedName name="wrn.FORM1." localSheetId="3" hidden="1">{#N/A,#N/A,FALSE,"COMP"}</definedName>
    <definedName name="wrn.FORM1." hidden="1">{#N/A,#N/A,FALSE,"COMP"}</definedName>
    <definedName name="wrn.FORNDV." localSheetId="5" hidden="1">{"FORNDV",#N/A,FALSE,"Sheet1"}</definedName>
    <definedName name="wrn.FORNDV." localSheetId="0" hidden="1">{"FORNDV",#N/A,FALSE,"Sheet1"}</definedName>
    <definedName name="wrn.FORNDV." localSheetId="3" hidden="1">{"FORNDV",#N/A,FALSE,"Sheet1"}</definedName>
    <definedName name="wrn.FORNDV." hidden="1">{"FORNDV",#N/A,FALSE,"Sheet1"}</definedName>
    <definedName name="wrn.Ful._.Set." localSheetId="5" hidden="1">{"Bsheet",#N/A,FALSE,"Details";"P&amp;L",#N/A,FALSE,"Details";"Schedule",#N/A,FALSE,"Details";"Details",#N/A,FALSE,"Details"}</definedName>
    <definedName name="wrn.Ful._.Set." localSheetId="0" hidden="1">{"Bsheet",#N/A,FALSE,"Details";"P&amp;L",#N/A,FALSE,"Details";"Schedule",#N/A,FALSE,"Details";"Details",#N/A,FALSE,"Details"}</definedName>
    <definedName name="wrn.Ful._.Set." localSheetId="3" hidden="1">{"Bsheet",#N/A,FALSE,"Details";"P&amp;L",#N/A,FALSE,"Details";"Schedule",#N/A,FALSE,"Details";"Details",#N/A,FALSE,"Details"}</definedName>
    <definedName name="wrn.Ful._.Set." hidden="1">{"Bsheet",#N/A,FALSE,"Details";"P&amp;L",#N/A,FALSE,"Details";"Schedule",#N/A,FALSE,"Details";"Details",#N/A,FALSE,"Details"}</definedName>
    <definedName name="wrn.full." hidden="1">{#N/A,#N/A,FALSE,"Cover";#N/A,#N/A,FALSE,"Pres ";#N/A,#N/A,FALSE,"Output";#N/A,#N/A,FALSE,"Control (in)";#N/A,#N/A,FALSE,"Rights calcns"}</definedName>
    <definedName name="wrn.Full._.Financials." localSheetId="5" hidden="1">{#N/A,#N/A,TRUE,"Financials";#N/A,#N/A,TRUE,"Operating Statistics";#N/A,#N/A,TRUE,"Capex &amp; Depreciation";#N/A,#N/A,TRUE,"Debt"}</definedName>
    <definedName name="wrn.Full._.Financials." localSheetId="0" hidden="1">{#N/A,#N/A,TRUE,"Financials";#N/A,#N/A,TRUE,"Operating Statistics";#N/A,#N/A,TRUE,"Capex &amp; Depreciation";#N/A,#N/A,TRUE,"Debt"}</definedName>
    <definedName name="wrn.Full._.Financials." localSheetId="3" hidden="1">{#N/A,#N/A,TRUE,"Financials";#N/A,#N/A,TRUE,"Operating Statistics";#N/A,#N/A,TRUE,"Capex &amp; Depreciation";#N/A,#N/A,TRUE,"Debt"}</definedName>
    <definedName name="wrn.Full._.Financials." hidden="1">{#N/A,#N/A,TRUE,"Financials";#N/A,#N/A,TRUE,"Operating Statistics";#N/A,#N/A,TRUE,"Capex &amp; Depreciation";#N/A,#N/A,TRUE,"Debt"}</definedName>
    <definedName name="wrn.Full._.Model." hidden="1">{#N/A,#N/A,TRUE,"Cover sheet";#N/A,#N/A,TRUE,"DCF analysis";#N/A,#N/A,TRUE,"WACC calculation"}</definedName>
    <definedName name="wrn.Full._.Set." localSheetId="5" hidden="1">{"Bsheet",#N/A,FALSE,"Details";"P&amp;l",#N/A,FALSE,"Details";"Schedule",#N/A,FALSE,"Details";"Details",#N/A,FALSE,"Details";"Annexue II",#N/A,FALSE,"Details";"Branch Bs",#N/A,FALSE,"Details";"Branch PL",#N/A,FALSE,"Details"}</definedName>
    <definedName name="wrn.Full._.Set." localSheetId="0" hidden="1">{"Bsheet",#N/A,FALSE,"Details";"P&amp;l",#N/A,FALSE,"Details";"Schedule",#N/A,FALSE,"Details";"Details",#N/A,FALSE,"Details";"Annexue II",#N/A,FALSE,"Details";"Branch Bs",#N/A,FALSE,"Details";"Branch PL",#N/A,FALSE,"Details"}</definedName>
    <definedName name="wrn.Full._.Set." localSheetId="3" hidden="1">{"Bsheet",#N/A,FALSE,"Details";"P&amp;l",#N/A,FALSE,"Details";"Schedule",#N/A,FALSE,"Details";"Details",#N/A,FALSE,"Details";"Annexue II",#N/A,FALSE,"Details";"Branch Bs",#N/A,FALSE,"Details";"Branch PL",#N/A,FALSE,"Details"}</definedName>
    <definedName name="wrn.Full._.Set." hidden="1">{"Bsheet",#N/A,FALSE,"Details";"P&amp;l",#N/A,FALSE,"Details";"Schedule",#N/A,FALSE,"Details";"Details",#N/A,FALSE,"Details";"Annexue II",#N/A,FALSE,"Details";"Branch Bs",#N/A,FALSE,"Details";"Branch PL",#N/A,FALSE,"Details"}</definedName>
    <definedName name="wrn.Full._.view." localSheetId="5" hidden="1">{"Full view",#N/A,FALSE,"Market view";"Full view",#N/A,FALSE,"Market view"}</definedName>
    <definedName name="wrn.Full._.view." localSheetId="0" hidden="1">{"Full view",#N/A,FALSE,"Market view";"Full view",#N/A,FALSE,"Market view"}</definedName>
    <definedName name="wrn.Full._.view." localSheetId="3" hidden="1">{"Full view",#N/A,FALSE,"Market view";"Full view",#N/A,FALSE,"Market view"}</definedName>
    <definedName name="wrn.Full._.view." hidden="1">{"Full view",#N/A,FALSE,"Market view";"Full view",#N/A,FALSE,"Market view"}</definedName>
    <definedName name="wrn.handout." hidden="1">{"quarterly",#N/A,FALSE,"Income Statement New CPB";"annual",#N/A,FALSE,"Income Statement New CPB";"cash flow",#N/A,FALSE,"Cash Flow";"balance",#N/A,FALSE,"Balance Sheet";"seg",#N/A,FALSE,"New Segment Breakout"}</definedName>
    <definedName name="wrn.imprim." localSheetId="5"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wrn.imprim." localSheetId="0"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wrn.imprim." localSheetId="3"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wrn.imprim." hidden="1">{#N/A,#N/A,FALSE,"Feuil";#N/A,#N/A,FALSE,"Feuil (2)";#N/A,#N/A,FALSE,"Feuil (3)";#N/A,#N/A,FALSE,"Feuil (4)";#N/A,#N/A,FALSE,"Feuil (5)";#N/A,#N/A,FALSE,"Feuil (6)";#N/A,#N/A,FALSE,"Feuil (7)";#N/A,#N/A,FALSE,"Feuil (8)";#N/A,#N/A,FALSE,"Feuil (9)";#N/A,#N/A,FALSE,"Feuil (10)";#N/A,#N/A,FALSE,"Feuil (11)";#N/A,#N/A,FALSE,"Feuil (12)";#N/A,#N/A,FALSE,"Feuil (13)";#N/A,#N/A,FALSE,"Feuil (14)";#N/A,#N/A,FALSE,"Feuil (15)";#N/A,#N/A,FALSE,"Feuil (16)"}</definedName>
    <definedName name="wrn.Main._.Report._.All._.Sections." localSheetId="5" hidden="1">{"Print",#N/A,FALSE,"Assmptns";"Print",#N/A,FALSE,"Scenarios";"Print",#N/A,FALSE,"DCF";"Print",#N/A,FALSE,"Plas_Forcst";"Print",#N/A,FALSE,"Bal_Sht";"Print",#N/A,FALSE,"Graphs";"Print",#N/A,FALSE,"Cap_Assuptn";"Print",#N/A,FALSE,"Waves";"Print",#N/A,FALSE,"Valuation";"Print1",#N/A,FALSE,"Comp_ChemSys";"Print1",#N/A,FALSE,"Scenarios";"Print Graphs",#N/A,FALSE,"Comp_ChemSys";"Print",#N/A,FALSE,"Bal_Graphs"}</definedName>
    <definedName name="wrn.Main._.Report._.All._.Sections." localSheetId="0" hidden="1">{"Print",#N/A,FALSE,"Assmptns";"Print",#N/A,FALSE,"Scenarios";"Print",#N/A,FALSE,"DCF";"Print",#N/A,FALSE,"Plas_Forcst";"Print",#N/A,FALSE,"Bal_Sht";"Print",#N/A,FALSE,"Graphs";"Print",#N/A,FALSE,"Cap_Assuptn";"Print",#N/A,FALSE,"Waves";"Print",#N/A,FALSE,"Valuation";"Print1",#N/A,FALSE,"Comp_ChemSys";"Print1",#N/A,FALSE,"Scenarios";"Print Graphs",#N/A,FALSE,"Comp_ChemSys";"Print",#N/A,FALSE,"Bal_Graphs"}</definedName>
    <definedName name="wrn.Main._.Report._.All._.Sections." localSheetId="3" hidden="1">{"Print",#N/A,FALSE,"Assmptns";"Print",#N/A,FALSE,"Scenarios";"Print",#N/A,FALSE,"DCF";"Print",#N/A,FALSE,"Plas_Forcst";"Print",#N/A,FALSE,"Bal_Sht";"Print",#N/A,FALSE,"Graphs";"Print",#N/A,FALSE,"Cap_Assuptn";"Print",#N/A,FALSE,"Waves";"Print",#N/A,FALSE,"Valuation";"Print1",#N/A,FALSE,"Comp_ChemSys";"Print1",#N/A,FALSE,"Scenarios";"Print Graphs",#N/A,FALSE,"Comp_ChemSys";"Print",#N/A,FALSE,"Bal_Graphs"}</definedName>
    <definedName name="wrn.Main._.Report._.All._.Sections." hidden="1">{"Print",#N/A,FALSE,"Assmptns";"Print",#N/A,FALSE,"Scenarios";"Print",#N/A,FALSE,"DCF";"Print",#N/A,FALSE,"Plas_Forcst";"Print",#N/A,FALSE,"Bal_Sht";"Print",#N/A,FALSE,"Graphs";"Print",#N/A,FALSE,"Cap_Assuptn";"Print",#N/A,FALSE,"Waves";"Print",#N/A,FALSE,"Valuation";"Print1",#N/A,FALSE,"Comp_ChemSys";"Print1",#N/A,FALSE,"Scenarios";"Print Graphs",#N/A,FALSE,"Comp_ChemSys";"Print",#N/A,FALSE,"Bal_Graphs"}</definedName>
    <definedName name="wrn.market._.share." hidden="1">{#N/A,#N/A,FALSE,"Bestfoods";#N/A,#N/A,FALSE,"Campbell";#N/A,#N/A,FALSE,"ConAgra";#N/A,#N/A,FALSE,"Healthy Choice";#N/A,#N/A,FALSE,"Int'l Home Foods";#N/A,#N/A,FALSE,"General Mills";#N/A,#N/A,FALSE,"Heinz";#N/A,#N/A,FALSE,"Kellogg";#N/A,#N/A,FALSE,"Kraft";#N/A,#N/A,FALSE,"Nabisco";#N/A,#N/A,FALSE,"Quaker Oats";#N/A,#N/A,FALSE,"Sara Lee";#N/A,#N/A,FALSE,"print summary"}</definedName>
    <definedName name="wrn.MARKF98FULL." localSheetId="5" hidden="1">{#N/A,#N/A,TRUE,"CONTENTS";#N/A,#N/A,TRUE,"M2";#N/A,#N/A,TRUE,"M2a";#N/A,#N/A,TRUE,"M2b";#N/A,#N/A,TRUE,"M3";#N/A,#N/A,TRUE,"M3a";#N/A,#N/A,TRUE,"M4-H";#N/A,#N/A,TRUE,"M4-P";#N/A,#N/A,TRUE,"M4a";#N/A,#N/A,TRUE,"M4b";#N/A,#N/A,TRUE,"M4c";#N/A,#N/A,TRUE,"M5";#N/A,#N/A,TRUE,"M6";#N/A,#N/A,TRUE,"M7";#N/A,#N/A,TRUE,"M8";#N/A,#N/A,TRUE,"M9";#N/A,#N/A,TRUE,"M10";#N/A,#N/A,TRUE,"M11";#N/A,#N/A,TRUE,"M13";#N/A,#N/A,TRUE,"M14";#N/A,#N/A,TRUE,"M15";#N/A,#N/A,TRUE,"K1"}</definedName>
    <definedName name="wrn.MARKF98FULL." localSheetId="0" hidden="1">{#N/A,#N/A,TRUE,"CONTENTS";#N/A,#N/A,TRUE,"M2";#N/A,#N/A,TRUE,"M2a";#N/A,#N/A,TRUE,"M2b";#N/A,#N/A,TRUE,"M3";#N/A,#N/A,TRUE,"M3a";#N/A,#N/A,TRUE,"M4-H";#N/A,#N/A,TRUE,"M4-P";#N/A,#N/A,TRUE,"M4a";#N/A,#N/A,TRUE,"M4b";#N/A,#N/A,TRUE,"M4c";#N/A,#N/A,TRUE,"M5";#N/A,#N/A,TRUE,"M6";#N/A,#N/A,TRUE,"M7";#N/A,#N/A,TRUE,"M8";#N/A,#N/A,TRUE,"M9";#N/A,#N/A,TRUE,"M10";#N/A,#N/A,TRUE,"M11";#N/A,#N/A,TRUE,"M13";#N/A,#N/A,TRUE,"M14";#N/A,#N/A,TRUE,"M15";#N/A,#N/A,TRUE,"K1"}</definedName>
    <definedName name="wrn.MARKF98FULL." localSheetId="3" hidden="1">{#N/A,#N/A,TRUE,"CONTENTS";#N/A,#N/A,TRUE,"M2";#N/A,#N/A,TRUE,"M2a";#N/A,#N/A,TRUE,"M2b";#N/A,#N/A,TRUE,"M3";#N/A,#N/A,TRUE,"M3a";#N/A,#N/A,TRUE,"M4-H";#N/A,#N/A,TRUE,"M4-P";#N/A,#N/A,TRUE,"M4a";#N/A,#N/A,TRUE,"M4b";#N/A,#N/A,TRUE,"M4c";#N/A,#N/A,TRUE,"M5";#N/A,#N/A,TRUE,"M6";#N/A,#N/A,TRUE,"M7";#N/A,#N/A,TRUE,"M8";#N/A,#N/A,TRUE,"M9";#N/A,#N/A,TRUE,"M10";#N/A,#N/A,TRUE,"M11";#N/A,#N/A,TRUE,"M13";#N/A,#N/A,TRUE,"M14";#N/A,#N/A,TRUE,"M15";#N/A,#N/A,TRUE,"K1"}</definedName>
    <definedName name="wrn.MARKF98FULL." hidden="1">{#N/A,#N/A,TRUE,"CONTENTS";#N/A,#N/A,TRUE,"M2";#N/A,#N/A,TRUE,"M2a";#N/A,#N/A,TRUE,"M2b";#N/A,#N/A,TRUE,"M3";#N/A,#N/A,TRUE,"M3a";#N/A,#N/A,TRUE,"M4-H";#N/A,#N/A,TRUE,"M4-P";#N/A,#N/A,TRUE,"M4a";#N/A,#N/A,TRUE,"M4b";#N/A,#N/A,TRUE,"M4c";#N/A,#N/A,TRUE,"M5";#N/A,#N/A,TRUE,"M6";#N/A,#N/A,TRUE,"M7";#N/A,#N/A,TRUE,"M8";#N/A,#N/A,TRUE,"M9";#N/A,#N/A,TRUE,"M10";#N/A,#N/A,TRUE,"M11";#N/A,#N/A,TRUE,"M13";#N/A,#N/A,TRUE,"M14";#N/A,#N/A,TRUE,"M15";#N/A,#N/A,TRUE,"K1"}</definedName>
    <definedName name="wrn.MARKF98H." localSheetId="5"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wrn.MARKF98H." localSheetId="0"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wrn.MARKF98H." localSheetId="3"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wrn.MARKF98H." hidden="1">{#N/A,#N/A,FALSE,"CONTENTS";#N/A,#N/A,FALSE,"M2";#N/A,#N/A,FALSE,"M2a";#N/A,#N/A,FALSE,"M2b";#N/A,#N/A,FALSE,"M3";#N/A,#N/A,FALSE,"M3a";#N/A,#N/A,FALSE,"M4-H";#N/A,#N/A,FALSE,"M4a";#N/A,#N/A,FALSE,"M4b";#N/A,#N/A,FALSE,"M4c";#N/A,#N/A,FALSE,"M5";#N/A,#N/A,FALSE,"M6";#N/A,#N/A,FALSE,"M7";#N/A,#N/A,FALSE,"M8";#N/A,#N/A,FALSE,"M9";#N/A,#N/A,FALSE,"M10";#N/A,#N/A,FALSE,"M11";#N/A,#N/A,FALSE,"M13";#N/A,#N/A,FALSE,"M14";#N/A,#N/A,FALSE,"M15";#N/A,#N/A,FALSE,"K1"}</definedName>
    <definedName name="wrn.MARKF98P." localSheetId="5" hidden="1">{#N/A,#N/A,TRUE,"CONTENTS";#N/A,#N/A,TRUE,"M2";#N/A,#N/A,TRUE,"M2a";#N/A,#N/A,TRUE,"M2b";#N/A,#N/A,TRUE,"M3";#N/A,#N/A,TRUE,"M3a";#N/A,#N/A,TRUE,"M4-P";#N/A,#N/A,TRUE,"M5";#N/A,#N/A,TRUE,"M6";#N/A,#N/A,TRUE,"M7";#N/A,#N/A,TRUE,"M8";#N/A,#N/A,TRUE,"M9";#N/A,#N/A,TRUE,"M10";#N/A,#N/A,TRUE,"M11";#N/A,#N/A,TRUE,"M13";#N/A,#N/A,TRUE,"M14";#N/A,#N/A,TRUE,"M15";#N/A,#N/A,TRUE,"K1"}</definedName>
    <definedName name="wrn.MARKF98P." localSheetId="0" hidden="1">{#N/A,#N/A,TRUE,"CONTENTS";#N/A,#N/A,TRUE,"M2";#N/A,#N/A,TRUE,"M2a";#N/A,#N/A,TRUE,"M2b";#N/A,#N/A,TRUE,"M3";#N/A,#N/A,TRUE,"M3a";#N/A,#N/A,TRUE,"M4-P";#N/A,#N/A,TRUE,"M5";#N/A,#N/A,TRUE,"M6";#N/A,#N/A,TRUE,"M7";#N/A,#N/A,TRUE,"M8";#N/A,#N/A,TRUE,"M9";#N/A,#N/A,TRUE,"M10";#N/A,#N/A,TRUE,"M11";#N/A,#N/A,TRUE,"M13";#N/A,#N/A,TRUE,"M14";#N/A,#N/A,TRUE,"M15";#N/A,#N/A,TRUE,"K1"}</definedName>
    <definedName name="wrn.MARKF98P." localSheetId="3" hidden="1">{#N/A,#N/A,TRUE,"CONTENTS";#N/A,#N/A,TRUE,"M2";#N/A,#N/A,TRUE,"M2a";#N/A,#N/A,TRUE,"M2b";#N/A,#N/A,TRUE,"M3";#N/A,#N/A,TRUE,"M3a";#N/A,#N/A,TRUE,"M4-P";#N/A,#N/A,TRUE,"M5";#N/A,#N/A,TRUE,"M6";#N/A,#N/A,TRUE,"M7";#N/A,#N/A,TRUE,"M8";#N/A,#N/A,TRUE,"M9";#N/A,#N/A,TRUE,"M10";#N/A,#N/A,TRUE,"M11";#N/A,#N/A,TRUE,"M13";#N/A,#N/A,TRUE,"M14";#N/A,#N/A,TRUE,"M15";#N/A,#N/A,TRUE,"K1"}</definedName>
    <definedName name="wrn.MARKF98P." hidden="1">{#N/A,#N/A,TRUE,"CONTENTS";#N/A,#N/A,TRUE,"M2";#N/A,#N/A,TRUE,"M2a";#N/A,#N/A,TRUE,"M2b";#N/A,#N/A,TRUE,"M3";#N/A,#N/A,TRUE,"M3a";#N/A,#N/A,TRUE,"M4-P";#N/A,#N/A,TRUE,"M5";#N/A,#N/A,TRUE,"M6";#N/A,#N/A,TRUE,"M7";#N/A,#N/A,TRUE,"M8";#N/A,#N/A,TRUE,"M9";#N/A,#N/A,TRUE,"M10";#N/A,#N/A,TRUE,"M11";#N/A,#N/A,TRUE,"M13";#N/A,#N/A,TRUE,"M14";#N/A,#N/A,TRUE,"M15";#N/A,#N/A,TRUE,"K1"}</definedName>
    <definedName name="wrn.MDS1." localSheetId="5"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DS1." localSheetId="0"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DS1." localSheetId="3"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DS1." hidden="1">{#N/A,#N/A,FALSE,"cash &amp; bk-smry";#N/A,#N/A,FALSE,"Bank -acc";#N/A,#N/A,FALSE,"Reco-bkbal";#N/A,#N/A,FALSE,"Fixed-dep";#N/A,#N/A,FALSE,"Bank-trf";#N/A,#N/A,FALSE,"Margin money";#N/A,#N/A,FALSE,"Dbtrs-sumry";#N/A,#N/A,FALSE,"sales summary";#N/A,#N/A,FALSE,"Dbtrs-ageing";#N/A,#N/A,FALSE,"subs-coll";#N/A,#N/A,FALSE,"Dbtrs-c'bility";#N/A,#N/A,FALSE,"Dbtrs-confirms";#N/A,#N/A,FALSE,"for_curr_debt";#N/A,#N/A,FALSE,"Credit notes";#N/A,#N/A,FALSE,"invsum";#N/A,#N/A,FALSE,"inven-break";#N/A,#N/A,FALSE,"valuation";#N/A,#N/A,FALSE,"inv-cut off"}</definedName>
    <definedName name="wrn.msc._.sw._.feat._.summary." localSheetId="5" hidden="1">{"msc sw feat summary",#N/A,FALSE,"MSC SW Features v. 1.1."}</definedName>
    <definedName name="wrn.msc._.sw._.feat._.summary." localSheetId="0" hidden="1">{"msc sw feat summary",#N/A,FALSE,"MSC SW Features v. 1.1."}</definedName>
    <definedName name="wrn.msc._.sw._.feat._.summary." localSheetId="3" hidden="1">{"msc sw feat summary",#N/A,FALSE,"MSC SW Features v. 1.1."}</definedName>
    <definedName name="wrn.msc._.sw._.feat._.summary." hidden="1">{"msc sw feat summary",#N/A,FALSE,"MSC SW Features v. 1.1."}</definedName>
    <definedName name="wrn.One._.Pager._.plus._.Technicals." localSheetId="5" hidden="1">{#N/A,#N/A,FALSE,"One Pager";#N/A,#N/A,FALSE,"Technical"}</definedName>
    <definedName name="wrn.One._.Pager._.plus._.Technicals." localSheetId="0" hidden="1">{#N/A,#N/A,FALSE,"One Pager";#N/A,#N/A,FALSE,"Technical"}</definedName>
    <definedName name="wrn.One._.Pager._.plus._.Technicals." localSheetId="3" hidden="1">{#N/A,#N/A,FALSE,"One Pager";#N/A,#N/A,FALSE,"Technical"}</definedName>
    <definedName name="wrn.One._.Pager._.plus._.Technicals." hidden="1">{#N/A,#N/A,FALSE,"One Pager";#N/A,#N/A,FALSE,"Technical"}</definedName>
    <definedName name="wrn.Outlook._.Report." localSheetId="5" hidden="1">{#N/A,#N/A,FALSE,"Outlook for Month ";#N/A,#N/A,FALSE,"Risk for Month ";#N/A,#N/A,FALSE,"Upside for Month"}</definedName>
    <definedName name="wrn.Outlook._.Report." localSheetId="0" hidden="1">{#N/A,#N/A,FALSE,"Outlook for Month ";#N/A,#N/A,FALSE,"Risk for Month ";#N/A,#N/A,FALSE,"Upside for Month"}</definedName>
    <definedName name="wrn.Outlook._.Report." localSheetId="3" hidden="1">{#N/A,#N/A,FALSE,"Outlook for Month ";#N/A,#N/A,FALSE,"Risk for Month ";#N/A,#N/A,FALSE,"Upside for Month"}</definedName>
    <definedName name="wrn.Outlook._.Report." hidden="1">{#N/A,#N/A,FALSE,"Outlook for Month ";#N/A,#N/A,FALSE,"Risk for Month ";#N/A,#N/A,FALSE,"Upside for Month"}</definedName>
    <definedName name="wrn.plstatement." localSheetId="5" hidden="1">{#N/A,#N/A,FALSE,"Profit &amp; Loss statement"}</definedName>
    <definedName name="wrn.plstatement." localSheetId="0" hidden="1">{#N/A,#N/A,FALSE,"Profit &amp; Loss statement"}</definedName>
    <definedName name="wrn.plstatement." localSheetId="3" hidden="1">{#N/A,#N/A,FALSE,"Profit &amp; Loss statement"}</definedName>
    <definedName name="wrn.plstatement." hidden="1">{#N/A,#N/A,FALSE,"Profit &amp; Loss statement"}</definedName>
    <definedName name="wrn.polymwe." hidden="1">{#N/A,#N/A,TRUE,"Economic Indicators";#N/A,#N/A,TRUE,"Cracker Shutdown schedule";#N/A,#N/A,TRUE,"Benzene Shutdown schedule";#N/A,#N/A,TRUE,"PX Shutdown schedule";#N/A,#N/A,TRUE,"Financials";#N/A,#N/A,TRUE,"Prices&amp;Margins";#N/A,#N/A,TRUE,"Demand-supply";#N/A,#N/A,TRUE,"Polymers-Ind Sum-1999-2000";#N/A,#N/A,TRUE,"Polymers-Ind Sum-Q4";#N/A,#N/A,TRUE,"Polymers-Ind Sum-Q3";#N/A,#N/A,TRUE,"Polymers-Ind Sum-Q4overQ3";#N/A,#N/A,TRUE,"RIL-Q4-Prodn-Sales";#N/A,#N/A,TRUE,"RIL-Q4-Prices";#N/A,#N/A,TRUE,"RIL-Q4-Feedstock";#N/A,#N/A,TRUE,"IPCL-Q4-Prodn-Sales";#N/A,#N/A,TRUE,"IPCL-Q4-Prices";#N/A,#N/A,TRUE,"IPCL-Q4-Feedstock";#N/A,#N/A,TRUE,"NOCIL-Q4-Prodn-Sales";#N/A,#N/A,TRUE,"NOCIL-Q4-Prices";#N/A,#N/A,TRUE,"GAIL-Q4-Prodn-Sales";#N/A,#N/A,TRUE,"GAIL-Q4-Prices"}</definedName>
    <definedName name="wrn.Quantity." localSheetId="5" hidden="1">{#N/A,#N/A,FALSE,"MONTHLY "}</definedName>
    <definedName name="wrn.Quantity." localSheetId="0" hidden="1">{#N/A,#N/A,FALSE,"MONTHLY "}</definedName>
    <definedName name="wrn.Quantity." localSheetId="3" hidden="1">{#N/A,#N/A,FALSE,"MONTHLY "}</definedName>
    <definedName name="wrn.Quantity." hidden="1">{#N/A,#N/A,FALSE,"MONTHLY "}</definedName>
    <definedName name="wrn.REPORT." localSheetId="5" hidden="1">{#N/A,#N/A,FALSE,"Balance Sheet";#N/A,#N/A,FALSE,"Profit &amp; Loss ";#N/A,#N/A,FALSE,"Schedule-1";#N/A,#N/A,FALSE,"Schedule-2";#N/A,#N/A,FALSE,"Schedule-3";#N/A,#N/A,FALSE,"Schedule-4 ";#N/A,#N/A,FALSE,"Schedule-5";#N/A,#N/A,FALSE,"Schedule-6,7,8,9";#N/A,#N/A,FALSE,"Schedule-10,11";#N/A,#N/A,FALSE,"Schedule-12,13,14,15";#N/A,#N/A,FALSE,"Scdedule-16"}</definedName>
    <definedName name="wrn.REPORT." localSheetId="0" hidden="1">{#N/A,#N/A,FALSE,"Balance Sheet";#N/A,#N/A,FALSE,"Profit &amp; Loss ";#N/A,#N/A,FALSE,"Schedule-1";#N/A,#N/A,FALSE,"Schedule-2";#N/A,#N/A,FALSE,"Schedule-3";#N/A,#N/A,FALSE,"Schedule-4 ";#N/A,#N/A,FALSE,"Schedule-5";#N/A,#N/A,FALSE,"Schedule-6,7,8,9";#N/A,#N/A,FALSE,"Schedule-10,11";#N/A,#N/A,FALSE,"Schedule-12,13,14,15";#N/A,#N/A,FALSE,"Scdedule-16"}</definedName>
    <definedName name="wrn.REPORT." localSheetId="3" hidden="1">{#N/A,#N/A,FALSE,"Balance Sheet";#N/A,#N/A,FALSE,"Profit &amp; Loss ";#N/A,#N/A,FALSE,"Schedule-1";#N/A,#N/A,FALSE,"Schedule-2";#N/A,#N/A,FALSE,"Schedule-3";#N/A,#N/A,FALSE,"Schedule-4 ";#N/A,#N/A,FALSE,"Schedule-5";#N/A,#N/A,FALSE,"Schedule-6,7,8,9";#N/A,#N/A,FALSE,"Schedule-10,11";#N/A,#N/A,FALSE,"Schedule-12,13,14,15";#N/A,#N/A,FALSE,"Scdedule-16"}</definedName>
    <definedName name="wrn.REPORT." hidden="1">{#N/A,#N/A,FALSE,"Balance Sheet";#N/A,#N/A,FALSE,"Profit &amp; Loss ";#N/A,#N/A,FALSE,"Schedule-1";#N/A,#N/A,FALSE,"Schedule-2";#N/A,#N/A,FALSE,"Schedule-3";#N/A,#N/A,FALSE,"Schedule-4 ";#N/A,#N/A,FALSE,"Schedule-5";#N/A,#N/A,FALSE,"Schedule-6,7,8,9";#N/A,#N/A,FALSE,"Schedule-10,11";#N/A,#N/A,FALSE,"Schedule-12,13,14,15";#N/A,#N/A,FALSE,"Scdedule-16"}</definedName>
    <definedName name="wrn.report.1" localSheetId="5" hidden="1">{"summary",#N/A,FALSE,"2000 vs 1999";"detail",#N/A,FALSE,"2000 vs 1999"}</definedName>
    <definedName name="wrn.report.1" localSheetId="0" hidden="1">{"summary",#N/A,FALSE,"2000 vs 1999";"detail",#N/A,FALSE,"2000 vs 1999"}</definedName>
    <definedName name="wrn.report.1" localSheetId="3" hidden="1">{"summary",#N/A,FALSE,"2000 vs 1999";"detail",#N/A,FALSE,"2000 vs 1999"}</definedName>
    <definedName name="wrn.report.1" hidden="1">{"summary",#N/A,FALSE,"2000 vs 1999";"detail",#N/A,FALSE,"2000 vs 1999"}</definedName>
    <definedName name="wrn.report.2" localSheetId="5" hidden="1">{"summary",#N/A,FALSE,"2000 vs 1999";"detail",#N/A,FALSE,"2000 vs 1999"}</definedName>
    <definedName name="wrn.report.2" localSheetId="0" hidden="1">{"summary",#N/A,FALSE,"2000 vs 1999";"detail",#N/A,FALSE,"2000 vs 1999"}</definedName>
    <definedName name="wrn.report.2" localSheetId="3" hidden="1">{"summary",#N/A,FALSE,"2000 vs 1999";"detail",#N/A,FALSE,"2000 vs 1999"}</definedName>
    <definedName name="wrn.report.2" hidden="1">{"summary",#N/A,FALSE,"2000 vs 1999";"detail",#N/A,FALSE,"2000 vs 1999"}</definedName>
    <definedName name="wrn.report.3" localSheetId="5" hidden="1">{"summary",#N/A,FALSE,"2000 vs 1999";"detail",#N/A,FALSE,"2000 vs 1999"}</definedName>
    <definedName name="wrn.report.3" localSheetId="0" hidden="1">{"summary",#N/A,FALSE,"2000 vs 1999";"detail",#N/A,FALSE,"2000 vs 1999"}</definedName>
    <definedName name="wrn.report.3" localSheetId="3" hidden="1">{"summary",#N/A,FALSE,"2000 vs 1999";"detail",#N/A,FALSE,"2000 vs 1999"}</definedName>
    <definedName name="wrn.report.3" hidden="1">{"summary",#N/A,FALSE,"2000 vs 1999";"detail",#N/A,FALSE,"2000 vs 1999"}</definedName>
    <definedName name="wrn.report.4" localSheetId="5" hidden="1">{"summary",#N/A,FALSE,"2000 vs 1999";"detail",#N/A,FALSE,"2000 vs 1999"}</definedName>
    <definedName name="wrn.report.4" localSheetId="0" hidden="1">{"summary",#N/A,FALSE,"2000 vs 1999";"detail",#N/A,FALSE,"2000 vs 1999"}</definedName>
    <definedName name="wrn.report.4" localSheetId="3" hidden="1">{"summary",#N/A,FALSE,"2000 vs 1999";"detail",#N/A,FALSE,"2000 vs 1999"}</definedName>
    <definedName name="wrn.report.4" hidden="1">{"summary",#N/A,FALSE,"2000 vs 1999";"detail",#N/A,FALSE,"2000 vs 1999"}</definedName>
    <definedName name="wrn.report.5" localSheetId="5" hidden="1">{"summary",#N/A,FALSE,"2000 vs 1999";"detail",#N/A,FALSE,"2000 vs 1999"}</definedName>
    <definedName name="wrn.report.5" localSheetId="0" hidden="1">{"summary",#N/A,FALSE,"2000 vs 1999";"detail",#N/A,FALSE,"2000 vs 1999"}</definedName>
    <definedName name="wrn.report.5" localSheetId="3" hidden="1">{"summary",#N/A,FALSE,"2000 vs 1999";"detail",#N/A,FALSE,"2000 vs 1999"}</definedName>
    <definedName name="wrn.report.5" hidden="1">{"summary",#N/A,FALSE,"2000 vs 1999";"detail",#N/A,FALSE,"2000 vs 1999"}</definedName>
    <definedName name="wrn.report.6" localSheetId="5" hidden="1">{"summary",#N/A,FALSE,"2000 vs 1999";"detail",#N/A,FALSE,"2000 vs 1999"}</definedName>
    <definedName name="wrn.report.6" localSheetId="0" hidden="1">{"summary",#N/A,FALSE,"2000 vs 1999";"detail",#N/A,FALSE,"2000 vs 1999"}</definedName>
    <definedName name="wrn.report.6" localSheetId="3" hidden="1">{"summary",#N/A,FALSE,"2000 vs 1999";"detail",#N/A,FALSE,"2000 vs 1999"}</definedName>
    <definedName name="wrn.report.6" hidden="1">{"summary",#N/A,FALSE,"2000 vs 1999";"detail",#N/A,FALSE,"2000 vs 1999"}</definedName>
    <definedName name="wrn.report.new" localSheetId="5" hidden="1">{"summary",#N/A,FALSE,"2000 vs 1999";"detail",#N/A,FALSE,"2000 vs 1999"}</definedName>
    <definedName name="wrn.report.new" localSheetId="0" hidden="1">{"summary",#N/A,FALSE,"2000 vs 1999";"detail",#N/A,FALSE,"2000 vs 1999"}</definedName>
    <definedName name="wrn.report.new" localSheetId="3" hidden="1">{"summary",#N/A,FALSE,"2000 vs 1999";"detail",#N/A,FALSE,"2000 vs 1999"}</definedName>
    <definedName name="wrn.report.new" hidden="1">{"summary",#N/A,FALSE,"2000 vs 1999";"detail",#N/A,FALSE,"2000 vs 1999"}</definedName>
    <definedName name="wrn.report.new.1" localSheetId="5" hidden="1">{"summary",#N/A,FALSE,"2000 vs 1999";"detail",#N/A,FALSE,"2000 vs 1999"}</definedName>
    <definedName name="wrn.report.new.1" localSheetId="0" hidden="1">{"summary",#N/A,FALSE,"2000 vs 1999";"detail",#N/A,FALSE,"2000 vs 1999"}</definedName>
    <definedName name="wrn.report.new.1" localSheetId="3" hidden="1">{"summary",#N/A,FALSE,"2000 vs 1999";"detail",#N/A,FALSE,"2000 vs 1999"}</definedName>
    <definedName name="wrn.report.new.1" hidden="1">{"summary",#N/A,FALSE,"2000 vs 1999";"detail",#N/A,FALSE,"2000 vs 1999"}</definedName>
    <definedName name="wrn.report.new.5" localSheetId="5" hidden="1">{"summary",#N/A,FALSE,"2000 vs 1999";"detail",#N/A,FALSE,"2000 vs 1999"}</definedName>
    <definedName name="wrn.report.new.5" localSheetId="0" hidden="1">{"summary",#N/A,FALSE,"2000 vs 1999";"detail",#N/A,FALSE,"2000 vs 1999"}</definedName>
    <definedName name="wrn.report.new.5" localSheetId="3" hidden="1">{"summary",#N/A,FALSE,"2000 vs 1999";"detail",#N/A,FALSE,"2000 vs 1999"}</definedName>
    <definedName name="wrn.report.new.5" hidden="1">{"summary",#N/A,FALSE,"2000 vs 1999";"detail",#N/A,FALSE,"2000 vs 1999"}</definedName>
    <definedName name="wrn.report.new1" localSheetId="5" hidden="1">{"summary",#N/A,FALSE,"2000 vs 1999";"detail",#N/A,FALSE,"2000 vs 1999"}</definedName>
    <definedName name="wrn.report.new1" localSheetId="0" hidden="1">{"summary",#N/A,FALSE,"2000 vs 1999";"detail",#N/A,FALSE,"2000 vs 1999"}</definedName>
    <definedName name="wrn.report.new1" localSheetId="3" hidden="1">{"summary",#N/A,FALSE,"2000 vs 1999";"detail",#N/A,FALSE,"2000 vs 1999"}</definedName>
    <definedName name="wrn.report.new1" hidden="1">{"summary",#N/A,FALSE,"2000 vs 1999";"detail",#N/A,FALSE,"2000 vs 1999"}</definedName>
    <definedName name="wrn.report.new2" localSheetId="5" hidden="1">{"summary",#N/A,FALSE,"2000 vs 1999";"detail",#N/A,FALSE,"2000 vs 1999"}</definedName>
    <definedName name="wrn.report.new2" localSheetId="0" hidden="1">{"summary",#N/A,FALSE,"2000 vs 1999";"detail",#N/A,FALSE,"2000 vs 1999"}</definedName>
    <definedName name="wrn.report.new2" localSheetId="3" hidden="1">{"summary",#N/A,FALSE,"2000 vs 1999";"detail",#N/A,FALSE,"2000 vs 1999"}</definedName>
    <definedName name="wrn.report.new2" hidden="1">{"summary",#N/A,FALSE,"2000 vs 1999";"detail",#N/A,FALSE,"2000 vs 1999"}</definedName>
    <definedName name="wrn.report1" localSheetId="5" hidden="1">{"summary",#N/A,FALSE,"2000 vs 1999";"detail",#N/A,FALSE,"2000 vs 1999"}</definedName>
    <definedName name="wrn.report1" localSheetId="0" hidden="1">{"summary",#N/A,FALSE,"2000 vs 1999";"detail",#N/A,FALSE,"2000 vs 1999"}</definedName>
    <definedName name="wrn.report1" localSheetId="3" hidden="1">{"summary",#N/A,FALSE,"2000 vs 1999";"detail",#N/A,FALSE,"2000 vs 1999"}</definedName>
    <definedName name="wrn.report1" hidden="1">{"summary",#N/A,FALSE,"2000 vs 1999";"detail",#N/A,FALSE,"2000 vs 1999"}</definedName>
    <definedName name="wrn.repot."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wrn.results." localSheetId="5" hidden="1">{#N/A,#N/A,TRUE,"BALSCH";#N/A,#N/A,TRUE,"COMICRO";#N/A,#N/A,TRUE,"CHECKS";#N/A,#N/A,TRUE,"GLASS";#N/A,#N/A,TRUE,"DEPRE";#N/A,#N/A,TRUE,"A&amp;MCUR";#N/A,#N/A,TRUE,"AGEANAlysis";#N/A,#N/A,TRUE,"CHECKS"}</definedName>
    <definedName name="wrn.results." localSheetId="0" hidden="1">{#N/A,#N/A,TRUE,"BALSCH";#N/A,#N/A,TRUE,"COMICRO";#N/A,#N/A,TRUE,"CHECKS";#N/A,#N/A,TRUE,"GLASS";#N/A,#N/A,TRUE,"DEPRE";#N/A,#N/A,TRUE,"A&amp;MCUR";#N/A,#N/A,TRUE,"AGEANAlysis";#N/A,#N/A,TRUE,"CHECKS"}</definedName>
    <definedName name="wrn.results." localSheetId="3" hidden="1">{#N/A,#N/A,TRUE,"BALSCH";#N/A,#N/A,TRUE,"COMICRO";#N/A,#N/A,TRUE,"CHECKS";#N/A,#N/A,TRUE,"GLASS";#N/A,#N/A,TRUE,"DEPRE";#N/A,#N/A,TRUE,"A&amp;MCUR";#N/A,#N/A,TRUE,"AGEANAlysis";#N/A,#N/A,TRUE,"CHECKS"}</definedName>
    <definedName name="wrn.results." hidden="1">{#N/A,#N/A,TRUE,"BALSCH";#N/A,#N/A,TRUE,"COMICRO";#N/A,#N/A,TRUE,"CHECKS";#N/A,#N/A,TRUE,"GLASS";#N/A,#N/A,TRUE,"DEPRE";#N/A,#N/A,TRUE,"A&amp;MCUR";#N/A,#N/A,TRUE,"AGEANAlysis";#N/A,#N/A,TRUE,"CHECKS"}</definedName>
    <definedName name="wrn.RPT." localSheetId="5" hidden="1">{#N/A,#N/A,FALSE,"TOTFINAL";#N/A,#N/A,FALSE,"FINPLAN";#N/A,#N/A,FALSE,"TOTMOTADJ";#N/A,#N/A,FALSE,"tieEQ";#N/A,#N/A,FALSE,"G";#N/A,#N/A,FALSE,"ELIMS";#N/A,#N/A,FALSE,"NEXTEL ADJ";#N/A,#N/A,FALSE,"MIMS";#N/A,#N/A,FALSE,"LMPS";#N/A,#N/A,FALSE,"CNSS";#N/A,#N/A,FALSE,"CSS";#N/A,#N/A,FALSE,"MCG";#N/A,#N/A,FALSE,"AECS";#N/A,#N/A,FALSE,"SPS";#N/A,#N/A,FALSE,"CORP"}</definedName>
    <definedName name="wrn.RPT." localSheetId="0" hidden="1">{#N/A,#N/A,FALSE,"TOTFINAL";#N/A,#N/A,FALSE,"FINPLAN";#N/A,#N/A,FALSE,"TOTMOTADJ";#N/A,#N/A,FALSE,"tieEQ";#N/A,#N/A,FALSE,"G";#N/A,#N/A,FALSE,"ELIMS";#N/A,#N/A,FALSE,"NEXTEL ADJ";#N/A,#N/A,FALSE,"MIMS";#N/A,#N/A,FALSE,"LMPS";#N/A,#N/A,FALSE,"CNSS";#N/A,#N/A,FALSE,"CSS";#N/A,#N/A,FALSE,"MCG";#N/A,#N/A,FALSE,"AECS";#N/A,#N/A,FALSE,"SPS";#N/A,#N/A,FALSE,"CORP"}</definedName>
    <definedName name="wrn.RPT." localSheetId="3" hidden="1">{#N/A,#N/A,FALSE,"TOTFINAL";#N/A,#N/A,FALSE,"FINPLAN";#N/A,#N/A,FALSE,"TOTMOTADJ";#N/A,#N/A,FALSE,"tieEQ";#N/A,#N/A,FALSE,"G";#N/A,#N/A,FALSE,"ELIMS";#N/A,#N/A,FALSE,"NEXTEL ADJ";#N/A,#N/A,FALSE,"MIMS";#N/A,#N/A,FALSE,"LMPS";#N/A,#N/A,FALSE,"CNSS";#N/A,#N/A,FALSE,"CSS";#N/A,#N/A,FALSE,"MCG";#N/A,#N/A,FALSE,"AECS";#N/A,#N/A,FALSE,"SPS";#N/A,#N/A,FALSE,"CORP"}</definedName>
    <definedName name="wrn.RPT." hidden="1">{#N/A,#N/A,FALSE,"TOTFINAL";#N/A,#N/A,FALSE,"FINPLAN";#N/A,#N/A,FALSE,"TOTMOTADJ";#N/A,#N/A,FALSE,"tieEQ";#N/A,#N/A,FALSE,"G";#N/A,#N/A,FALSE,"ELIMS";#N/A,#N/A,FALSE,"NEXTEL ADJ";#N/A,#N/A,FALSE,"MIMS";#N/A,#N/A,FALSE,"LMPS";#N/A,#N/A,FALSE,"CNSS";#N/A,#N/A,FALSE,"CSS";#N/A,#N/A,FALSE,"MCG";#N/A,#N/A,FALSE,"AECS";#N/A,#N/A,FALSE,"SPS";#N/A,#N/A,FALSE,"CORP"}</definedName>
    <definedName name="wrn.sss." localSheetId="5" hidden="1">{#N/A,#N/A,TRUE,"pd_SSS";#N/A,#N/A,TRUE,"fo_SSS";#N/A,#N/A,TRUE,"eqpt_SSS";#N/A,#N/A,TRUE,"ftrs_SSS"}</definedName>
    <definedName name="wrn.sss." localSheetId="0" hidden="1">{#N/A,#N/A,TRUE,"pd_SSS";#N/A,#N/A,TRUE,"fo_SSS";#N/A,#N/A,TRUE,"eqpt_SSS";#N/A,#N/A,TRUE,"ftrs_SSS"}</definedName>
    <definedName name="wrn.sss." localSheetId="3" hidden="1">{#N/A,#N/A,TRUE,"pd_SSS";#N/A,#N/A,TRUE,"fo_SSS";#N/A,#N/A,TRUE,"eqpt_SSS";#N/A,#N/A,TRUE,"ftrs_SSS"}</definedName>
    <definedName name="wrn.sss." hidden="1">{#N/A,#N/A,TRUE,"pd_SSS";#N/A,#N/A,TRUE,"fo_SSS";#N/A,#N/A,TRUE,"eqpt_SSS";#N/A,#N/A,TRUE,"ftrs_SSS"}</definedName>
    <definedName name="wrn.Staff._.cost1998." hidden="1">{#N/A,#N/A,TRUE,"Staffnos &amp; cost"}</definedName>
    <definedName name="wrn.Staffcost." hidden="1">{#N/A,#N/A,FALSE,"Staffnos &amp; cost"}</definedName>
    <definedName name="wrn.Strategische._.Kennzahlen." localSheetId="4" hidden="1">{#N/A,#N/A,TRUE,"TA-MEDIA";#N/A,#N/A,TRUE,"TA-Hauptblatt";#N/A,#N/A,TRUE,"Stellen-Anzeiger";#N/A,#N/A,TRUE,"züri-tip";#N/A,#N/A,TRUE,"PCtip";#N/A,#N/A,TRUE,"Ernst";#N/A,#N/A,TRUE,"TA";#N/A,#N/A,TRUE,"Magazin";#N/A,#N/A,TRUE,"Bonus";#N/A,#N/A,TRUE,"TA-Fern";#N/A,#N/A,TRUE,"SonntagsZeitung";#N/A,#N/A,TRUE,"Tagblatt";#N/A,#N/A,TRUE,"Anzeiger von Uster";#N/A,#N/A,TRUE,"ZEITUNGEN";#N/A,#N/A,TRUE,"Zürcher City";#N/A,#N/A,TRUE,"BBA";#N/A,#N/A,TRUE,"Dreispitz";#N/A,#N/A,TRUE,"BAD";#N/A,#N/A,TRUE,"Facts";#N/A,#N/A,TRUE,"Schweizer Familie";#N/A,#N/A,TRUE,"annabelle";#N/A,#N/A,TRUE,"TVplus";#N/A,#N/A,TRUE,"du";#N/A,#N/A,TRUE,"Spick";#N/A,#N/A,TRUE,"Senex";#N/A,#N/A,TRUE,"ZEITSCHRIFTEN";#N/A,#N/A,TRUE,"Übr_Verlag";#N/A,#N/A,TRUE,"VERLAG";#N/A,#N/A,TRUE,"Waser Druck";#N/A,#N/A,TRUE,"Formular+Mailing";#N/A,#N/A,TRUE,"Regor";#N/A,#N/A,TRUE,"Perfect";#N/A,#N/A,TRUE,"Übr_Druckzentrum";#N/A,#N/A,TRUE,"DRUCKZENTRUM";#N/A,#N/A,TRUE,"EDV_Vertrieb";#N/A,#N/A,TRUE,"Condor";#N/A,#N/A,TRUE,"Radiotele";#N/A,#N/A,TRUE,"Code_Videotex";#N/A,#N/A,TRUE,"Zuvo";#N/A,#N/A,TRUE,"Werd Verlag";#N/A,#N/A,TRUE,"Electronic Publishing";#N/A,#N/A,TRUE,"Übr_AVM";#N/A,#N/A,TRUE,"AVM"}</definedName>
    <definedName name="wrn.Strategische._.Kennzahlen." localSheetId="2" hidden="1">{#N/A,#N/A,TRUE,"TA-MEDIA";#N/A,#N/A,TRUE,"TA-Hauptblatt";#N/A,#N/A,TRUE,"Stellen-Anzeiger";#N/A,#N/A,TRUE,"züri-tip";#N/A,#N/A,TRUE,"PCtip";#N/A,#N/A,TRUE,"Ernst";#N/A,#N/A,TRUE,"TA";#N/A,#N/A,TRUE,"Magazin";#N/A,#N/A,TRUE,"Bonus";#N/A,#N/A,TRUE,"TA-Fern";#N/A,#N/A,TRUE,"SonntagsZeitung";#N/A,#N/A,TRUE,"Tagblatt";#N/A,#N/A,TRUE,"Anzeiger von Uster";#N/A,#N/A,TRUE,"ZEITUNGEN";#N/A,#N/A,TRUE,"Zürcher City";#N/A,#N/A,TRUE,"BBA";#N/A,#N/A,TRUE,"Dreispitz";#N/A,#N/A,TRUE,"BAD";#N/A,#N/A,TRUE,"Facts";#N/A,#N/A,TRUE,"Schweizer Familie";#N/A,#N/A,TRUE,"annabelle";#N/A,#N/A,TRUE,"TVplus";#N/A,#N/A,TRUE,"du";#N/A,#N/A,TRUE,"Spick";#N/A,#N/A,TRUE,"Senex";#N/A,#N/A,TRUE,"ZEITSCHRIFTEN";#N/A,#N/A,TRUE,"Übr_Verlag";#N/A,#N/A,TRUE,"VERLAG";#N/A,#N/A,TRUE,"Waser Druck";#N/A,#N/A,TRUE,"Formular+Mailing";#N/A,#N/A,TRUE,"Regor";#N/A,#N/A,TRUE,"Perfect";#N/A,#N/A,TRUE,"Übr_Druckzentrum";#N/A,#N/A,TRUE,"DRUCKZENTRUM";#N/A,#N/A,TRUE,"EDV_Vertrieb";#N/A,#N/A,TRUE,"Condor";#N/A,#N/A,TRUE,"Radiotele";#N/A,#N/A,TRUE,"Code_Videotex";#N/A,#N/A,TRUE,"Zuvo";#N/A,#N/A,TRUE,"Werd Verlag";#N/A,#N/A,TRUE,"Electronic Publishing";#N/A,#N/A,TRUE,"Übr_AVM";#N/A,#N/A,TRUE,"AVM"}</definedName>
    <definedName name="wrn.Strategische._.Kennzahlen." localSheetId="5" hidden="1">{#N/A,#N/A,TRUE,"TA-MEDIA";#N/A,#N/A,TRUE,"TA-Hauptblatt";#N/A,#N/A,TRUE,"Stellen-Anzeiger";#N/A,#N/A,TRUE,"züri-tip";#N/A,#N/A,TRUE,"PCtip";#N/A,#N/A,TRUE,"Ernst";#N/A,#N/A,TRUE,"TA";#N/A,#N/A,TRUE,"Magazin";#N/A,#N/A,TRUE,"Bonus";#N/A,#N/A,TRUE,"TA-Fern";#N/A,#N/A,TRUE,"SonntagsZeitung";#N/A,#N/A,TRUE,"Tagblatt";#N/A,#N/A,TRUE,"Anzeiger von Uster";#N/A,#N/A,TRUE,"ZEITUNGEN";#N/A,#N/A,TRUE,"Zürcher City";#N/A,#N/A,TRUE,"BBA";#N/A,#N/A,TRUE,"Dreispitz";#N/A,#N/A,TRUE,"BAD";#N/A,#N/A,TRUE,"Facts";#N/A,#N/A,TRUE,"Schweizer Familie";#N/A,#N/A,TRUE,"annabelle";#N/A,#N/A,TRUE,"TVplus";#N/A,#N/A,TRUE,"du";#N/A,#N/A,TRUE,"Spick";#N/A,#N/A,TRUE,"Senex";#N/A,#N/A,TRUE,"ZEITSCHRIFTEN";#N/A,#N/A,TRUE,"Übr_Verlag";#N/A,#N/A,TRUE,"VERLAG";#N/A,#N/A,TRUE,"Waser Druck";#N/A,#N/A,TRUE,"Formular+Mailing";#N/A,#N/A,TRUE,"Regor";#N/A,#N/A,TRUE,"Perfect";#N/A,#N/A,TRUE,"Übr_Druckzentrum";#N/A,#N/A,TRUE,"DRUCKZENTRUM";#N/A,#N/A,TRUE,"EDV_Vertrieb";#N/A,#N/A,TRUE,"Condor";#N/A,#N/A,TRUE,"Radiotele";#N/A,#N/A,TRUE,"Code_Videotex";#N/A,#N/A,TRUE,"Zuvo";#N/A,#N/A,TRUE,"Werd Verlag";#N/A,#N/A,TRUE,"Electronic Publishing";#N/A,#N/A,TRUE,"Übr_AVM";#N/A,#N/A,TRUE,"AVM"}</definedName>
    <definedName name="wrn.Strategische._.Kennzahlen." localSheetId="0" hidden="1">{#N/A,#N/A,TRUE,"TA-MEDIA";#N/A,#N/A,TRUE,"TA-Hauptblatt";#N/A,#N/A,TRUE,"Stellen-Anzeiger";#N/A,#N/A,TRUE,"züri-tip";#N/A,#N/A,TRUE,"PCtip";#N/A,#N/A,TRUE,"Ernst";#N/A,#N/A,TRUE,"TA";#N/A,#N/A,TRUE,"Magazin";#N/A,#N/A,TRUE,"Bonus";#N/A,#N/A,TRUE,"TA-Fern";#N/A,#N/A,TRUE,"SonntagsZeitung";#N/A,#N/A,TRUE,"Tagblatt";#N/A,#N/A,TRUE,"Anzeiger von Uster";#N/A,#N/A,TRUE,"ZEITUNGEN";#N/A,#N/A,TRUE,"Zürcher City";#N/A,#N/A,TRUE,"BBA";#N/A,#N/A,TRUE,"Dreispitz";#N/A,#N/A,TRUE,"BAD";#N/A,#N/A,TRUE,"Facts";#N/A,#N/A,TRUE,"Schweizer Familie";#N/A,#N/A,TRUE,"annabelle";#N/A,#N/A,TRUE,"TVplus";#N/A,#N/A,TRUE,"du";#N/A,#N/A,TRUE,"Spick";#N/A,#N/A,TRUE,"Senex";#N/A,#N/A,TRUE,"ZEITSCHRIFTEN";#N/A,#N/A,TRUE,"Übr_Verlag";#N/A,#N/A,TRUE,"VERLAG";#N/A,#N/A,TRUE,"Waser Druck";#N/A,#N/A,TRUE,"Formular+Mailing";#N/A,#N/A,TRUE,"Regor";#N/A,#N/A,TRUE,"Perfect";#N/A,#N/A,TRUE,"Übr_Druckzentrum";#N/A,#N/A,TRUE,"DRUCKZENTRUM";#N/A,#N/A,TRUE,"EDV_Vertrieb";#N/A,#N/A,TRUE,"Condor";#N/A,#N/A,TRUE,"Radiotele";#N/A,#N/A,TRUE,"Code_Videotex";#N/A,#N/A,TRUE,"Zuvo";#N/A,#N/A,TRUE,"Werd Verlag";#N/A,#N/A,TRUE,"Electronic Publishing";#N/A,#N/A,TRUE,"Übr_AVM";#N/A,#N/A,TRUE,"AVM"}</definedName>
    <definedName name="wrn.Strategische._.Kennzahlen." localSheetId="3" hidden="1">{#N/A,#N/A,TRUE,"TA-MEDIA";#N/A,#N/A,TRUE,"TA-Hauptblatt";#N/A,#N/A,TRUE,"Stellen-Anzeiger";#N/A,#N/A,TRUE,"züri-tip";#N/A,#N/A,TRUE,"PCtip";#N/A,#N/A,TRUE,"Ernst";#N/A,#N/A,TRUE,"TA";#N/A,#N/A,TRUE,"Magazin";#N/A,#N/A,TRUE,"Bonus";#N/A,#N/A,TRUE,"TA-Fern";#N/A,#N/A,TRUE,"SonntagsZeitung";#N/A,#N/A,TRUE,"Tagblatt";#N/A,#N/A,TRUE,"Anzeiger von Uster";#N/A,#N/A,TRUE,"ZEITUNGEN";#N/A,#N/A,TRUE,"Zürcher City";#N/A,#N/A,TRUE,"BBA";#N/A,#N/A,TRUE,"Dreispitz";#N/A,#N/A,TRUE,"BAD";#N/A,#N/A,TRUE,"Facts";#N/A,#N/A,TRUE,"Schweizer Familie";#N/A,#N/A,TRUE,"annabelle";#N/A,#N/A,TRUE,"TVplus";#N/A,#N/A,TRUE,"du";#N/A,#N/A,TRUE,"Spick";#N/A,#N/A,TRUE,"Senex";#N/A,#N/A,TRUE,"ZEITSCHRIFTEN";#N/A,#N/A,TRUE,"Übr_Verlag";#N/A,#N/A,TRUE,"VERLAG";#N/A,#N/A,TRUE,"Waser Druck";#N/A,#N/A,TRUE,"Formular+Mailing";#N/A,#N/A,TRUE,"Regor";#N/A,#N/A,TRUE,"Perfect";#N/A,#N/A,TRUE,"Übr_Druckzentrum";#N/A,#N/A,TRUE,"DRUCKZENTRUM";#N/A,#N/A,TRUE,"EDV_Vertrieb";#N/A,#N/A,TRUE,"Condor";#N/A,#N/A,TRUE,"Radiotele";#N/A,#N/A,TRUE,"Code_Videotex";#N/A,#N/A,TRUE,"Zuvo";#N/A,#N/A,TRUE,"Werd Verlag";#N/A,#N/A,TRUE,"Electronic Publishing";#N/A,#N/A,TRUE,"Übr_AVM";#N/A,#N/A,TRUE,"AVM"}</definedName>
    <definedName name="wrn.Strategische._.Kennzahlen." hidden="1">{#N/A,#N/A,TRUE,"TA-MEDIA";#N/A,#N/A,TRUE,"TA-Hauptblatt";#N/A,#N/A,TRUE,"Stellen-Anzeiger";#N/A,#N/A,TRUE,"züri-tip";#N/A,#N/A,TRUE,"PCtip";#N/A,#N/A,TRUE,"Ernst";#N/A,#N/A,TRUE,"TA";#N/A,#N/A,TRUE,"Magazin";#N/A,#N/A,TRUE,"Bonus";#N/A,#N/A,TRUE,"TA-Fern";#N/A,#N/A,TRUE,"SonntagsZeitung";#N/A,#N/A,TRUE,"Tagblatt";#N/A,#N/A,TRUE,"Anzeiger von Uster";#N/A,#N/A,TRUE,"ZEITUNGEN";#N/A,#N/A,TRUE,"Zürcher City";#N/A,#N/A,TRUE,"BBA";#N/A,#N/A,TRUE,"Dreispitz";#N/A,#N/A,TRUE,"BAD";#N/A,#N/A,TRUE,"Facts";#N/A,#N/A,TRUE,"Schweizer Familie";#N/A,#N/A,TRUE,"annabelle";#N/A,#N/A,TRUE,"TVplus";#N/A,#N/A,TRUE,"du";#N/A,#N/A,TRUE,"Spick";#N/A,#N/A,TRUE,"Senex";#N/A,#N/A,TRUE,"ZEITSCHRIFTEN";#N/A,#N/A,TRUE,"Übr_Verlag";#N/A,#N/A,TRUE,"VERLAG";#N/A,#N/A,TRUE,"Waser Druck";#N/A,#N/A,TRUE,"Formular+Mailing";#N/A,#N/A,TRUE,"Regor";#N/A,#N/A,TRUE,"Perfect";#N/A,#N/A,TRUE,"Übr_Druckzentrum";#N/A,#N/A,TRUE,"DRUCKZENTRUM";#N/A,#N/A,TRUE,"EDV_Vertrieb";#N/A,#N/A,TRUE,"Condor";#N/A,#N/A,TRUE,"Radiotele";#N/A,#N/A,TRUE,"Code_Videotex";#N/A,#N/A,TRUE,"Zuvo";#N/A,#N/A,TRUE,"Werd Verlag";#N/A,#N/A,TRUE,"Electronic Publishing";#N/A,#N/A,TRUE,"Übr_AVM";#N/A,#N/A,TRUE,"AVM"}</definedName>
    <definedName name="wrn.Summary." localSheetId="5" hidden="1">{"Print Summary",#N/A,FALSE,"Bal_Graphs";"Print Summary",#N/A,FALSE,"DCF";"Print Summary",#N/A,FALSE,"Graphs";"Print Summary",#N/A,FALSE,"Summary"}</definedName>
    <definedName name="wrn.Summary." localSheetId="0" hidden="1">{"Print Summary",#N/A,FALSE,"Bal_Graphs";"Print Summary",#N/A,FALSE,"DCF";"Print Summary",#N/A,FALSE,"Graphs";"Print Summary",#N/A,FALSE,"Summary"}</definedName>
    <definedName name="wrn.Summary." localSheetId="3" hidden="1">{"Print Summary",#N/A,FALSE,"Bal_Graphs";"Print Summary",#N/A,FALSE,"DCF";"Print Summary",#N/A,FALSE,"Graphs";"Print Summary",#N/A,FALSE,"Summary"}</definedName>
    <definedName name="wrn.Summary." hidden="1">{"Print Summary",#N/A,FALSE,"Bal_Graphs";"Print Summary",#N/A,FALSE,"DCF";"Print Summary",#N/A,FALSE,"Graphs";"Print Summary",#N/A,FALSE,"Summary"}</definedName>
    <definedName name="wrn.Tier._.I." localSheetId="5" hidden="1">{#N/A,#N/A,FALSE,"Part ABC"}</definedName>
    <definedName name="wrn.Tier._.I." localSheetId="0" hidden="1">{#N/A,#N/A,FALSE,"Part ABC"}</definedName>
    <definedName name="wrn.Tier._.I." localSheetId="3" hidden="1">{#N/A,#N/A,FALSE,"Part ABC"}</definedName>
    <definedName name="wrn.Tier._.I." hidden="1">{#N/A,#N/A,FALSE,"Part ABC"}</definedName>
    <definedName name="wrn.vd." localSheetId="5" hidden="1">{#N/A,#N/A,TRUE,"BT M200 da 10x20"}</definedName>
    <definedName name="wrn.vd." localSheetId="0" hidden="1">{#N/A,#N/A,TRUE,"BT M200 da 10x20"}</definedName>
    <definedName name="wrn.vd." localSheetId="3" hidden="1">{#N/A,#N/A,TRUE,"BT M200 da 10x20"}</definedName>
    <definedName name="wrn.vd." hidden="1">{#N/A,#N/A,TRUE,"BT M200 da 10x20"}</definedName>
    <definedName name="wrn1.repot" hidden="1">{#N/A,#N/A,FALSE,"Budget at a Glance";#N/A,#N/A,FALSE,"Receipts";#N/A,#N/A,FALSE,"Expenditure";#N/A,#N/A,FALSE,"Impact";#N/A,#N/A,FALSE,"Non-Durables";#N/A,#N/A,FALSE,"Durables";#N/A,#N/A,FALSE,"Cement";#N/A,#N/A,FALSE,"Power Cables";#N/A,#N/A,FALSE,"NFM";#N/A,#N/A,FALSE,"Auto";#N/A,#N/A,FALSE,"Auto1";#N/A,#N/A,FALSE,"Chemicals";#N/A,#N/A,FALSE,"Steel duty";#N/A,#N/A,FALSE,"Petrochemicals";#N/A,#N/A,FALSE,"Paper";#N/A,#N/A,FALSE,"Fibres";#N/A,#N/A,FALSE,"Tyre";#N/A,#N/A,FALSE,"Tyre1";#N/A,#N/A,FALSE,"Cotton (prices &amp; Duty)";#N/A,#N/A,FALSE,"Telecom Equipment";#N/A,#N/A,FALSE,"Cigarettes"}</definedName>
    <definedName name="WRQW">#REF!</definedName>
    <definedName name="WRW">#REF!</definedName>
    <definedName name="WRWA">#REF!</definedName>
    <definedName name="WRWQ">#REF!</definedName>
    <definedName name="WRWQWR">#REF!</definedName>
    <definedName name="WRWR">#REF!</definedName>
    <definedName name="WRWRW">#REF!</definedName>
    <definedName name="wtavgeps">#REF!</definedName>
    <definedName name="wtd_avg_shares">[67]Template!$D$61:$T$61</definedName>
    <definedName name="Wtd_avg_shares_m">[10]Schedule_6_Template!$75:$75</definedName>
    <definedName name="wtd_avg_shares_qtr">[67]Qtrly_Template!$E$43:$AN$43</definedName>
    <definedName name="WTDAVGCEPS" localSheetId="5">#REF!</definedName>
    <definedName name="WTDAVGCEPS" localSheetId="0">#REF!</definedName>
    <definedName name="WTDAVGCEPS" localSheetId="3">#REF!</definedName>
    <definedName name="WTDAVGCEPS">#REF!</definedName>
    <definedName name="wvu.BTP." localSheetId="5" hidden="1">{TRUE,TRUE,7.75,2.5,467.25,234,FALSE,TRUE,TRUE,TRUE,0,21,#N/A,70,#N/A,3.96551724137931,9.21428571428571,1,FALSE,FALSE,1,TRUE,1,FALSE,100,"Swvu.BTP.","ACwvu.BTP.",#N/A,FALSE,FALSE,0.5,0.75,0.5,0.5,2,"","",TRUE,TRUE,FALSE,FALSE,1,#N/A,1,1,"=R2C1:R75C2",FALSE,"Rwvu.BTP.",#N/A,FALSE,FALSE,FALSE,8,180,180,FALSE,FALSE,TRUE,TRUE,TRUE}</definedName>
    <definedName name="wvu.BTP." localSheetId="0" hidden="1">{TRUE,TRUE,7.75,2.5,467.25,234,FALSE,TRUE,TRUE,TRUE,0,21,#N/A,70,#N/A,3.96551724137931,9.21428571428571,1,FALSE,FALSE,1,TRUE,1,FALSE,100,"Swvu.BTP.","ACwvu.BTP.",#N/A,FALSE,FALSE,0.5,0.75,0.5,0.5,2,"","",TRUE,TRUE,FALSE,FALSE,1,#N/A,1,1,"=R2C1:R75C2",FALSE,"Rwvu.BTP.",#N/A,FALSE,FALSE,FALSE,8,180,180,FALSE,FALSE,TRUE,TRUE,TRUE}</definedName>
    <definedName name="wvu.BTP." localSheetId="3" hidden="1">{TRUE,TRUE,7.75,2.5,467.25,234,FALSE,TRUE,TRUE,TRUE,0,21,#N/A,70,#N/A,3.96551724137931,9.21428571428571,1,FALSE,FALSE,1,TRUE,1,FALSE,100,"Swvu.BTP.","ACwvu.BTP.",#N/A,FALSE,FALSE,0.5,0.75,0.5,0.5,2,"","",TRUE,TRUE,FALSE,FALSE,1,#N/A,1,1,"=R2C1:R75C2",FALSE,"Rwvu.BTP.",#N/A,FALSE,FALSE,FALSE,8,180,180,FALSE,FALSE,TRUE,TRUE,TRUE}</definedName>
    <definedName name="wvu.BTP." hidden="1">{TRUE,TRUE,7.75,2.5,467.25,234,FALSE,TRUE,TRUE,TRUE,0,21,#N/A,70,#N/A,3.96551724137931,9.21428571428571,1,FALSE,FALSE,1,TRUE,1,FALSE,100,"Swvu.BTP.","ACwvu.BTP.",#N/A,FALSE,FALSE,0.5,0.75,0.5,0.5,2,"","",TRUE,TRUE,FALSE,FALSE,1,#N/A,1,1,"=R2C1:R75C2",FALSE,"Rwvu.BTP.",#N/A,FALSE,FALSE,FALSE,8,180,180,FALSE,FALSE,TRUE,TRUE,TRUE}</definedName>
    <definedName name="wvu.KTP." localSheetId="5" hidden="1">{TRUE,TRUE,7.75,2.5,467.25,234,FALSE,TRUE,TRUE,TRUE,0,10,#N/A,73,#N/A,3.96551724137931,9.17857142857143,1,FALSE,FALSE,1,TRUE,1,FALSE,100,"Swvu.KTP.","ACwvu.KTP.",#N/A,FALSE,FALSE,0.5,0.75,0.5,0.5,2,"","",TRUE,TRUE,FALSE,FALSE,1,#N/A,1,1,"=R2C1:R75C2",FALSE,#N/A,#N/A,FALSE,FALSE,FALSE,8,180,180,FALSE,FALSE,TRUE,TRUE,TRUE}</definedName>
    <definedName name="wvu.KTP." localSheetId="0" hidden="1">{TRUE,TRUE,7.75,2.5,467.25,234,FALSE,TRUE,TRUE,TRUE,0,10,#N/A,73,#N/A,3.96551724137931,9.17857142857143,1,FALSE,FALSE,1,TRUE,1,FALSE,100,"Swvu.KTP.","ACwvu.KTP.",#N/A,FALSE,FALSE,0.5,0.75,0.5,0.5,2,"","",TRUE,TRUE,FALSE,FALSE,1,#N/A,1,1,"=R2C1:R75C2",FALSE,#N/A,#N/A,FALSE,FALSE,FALSE,8,180,180,FALSE,FALSE,TRUE,TRUE,TRUE}</definedName>
    <definedName name="wvu.KTP." localSheetId="3" hidden="1">{TRUE,TRUE,7.75,2.5,467.25,234,FALSE,TRUE,TRUE,TRUE,0,10,#N/A,73,#N/A,3.96551724137931,9.17857142857143,1,FALSE,FALSE,1,TRUE,1,FALSE,100,"Swvu.KTP.","ACwvu.KTP.",#N/A,FALSE,FALSE,0.5,0.75,0.5,0.5,2,"","",TRUE,TRUE,FALSE,FALSE,1,#N/A,1,1,"=R2C1:R75C2",FALSE,#N/A,#N/A,FALSE,FALSE,FALSE,8,180,180,FALSE,FALSE,TRUE,TRUE,TRUE}</definedName>
    <definedName name="wvu.KTP." hidden="1">{TRUE,TRUE,7.75,2.5,467.25,234,FALSE,TRUE,TRUE,TRUE,0,10,#N/A,73,#N/A,3.96551724137931,9.17857142857143,1,FALSE,FALSE,1,TRUE,1,FALSE,100,"Swvu.KTP.","ACwvu.KTP.",#N/A,FALSE,FALSE,0.5,0.75,0.5,0.5,2,"","",TRUE,TRUE,FALSE,FALSE,1,#N/A,1,1,"=R2C1:R75C2",FALSE,#N/A,#N/A,FALSE,FALSE,FALSE,8,180,180,FALSE,FALSE,TRUE,TRUE,TRUE}</definedName>
    <definedName name="wvu.OperatingStatistics." localSheetId="5" hidden="1">{TRUE,TRUE,-1.25,-15.5,604.5,366.75,FALSE,TRUE,TRUE,TRUE,0,1,#N/A,1,#N/A,15.9491525423729,27.7333333333333,1,FALSE,FALSE,3,TRUE,1,FALSE,100,"Swvu.OperatingStatistics.","ACwvu.OperatingStatistics.",#N/A,FALSE,FALSE,0.5,0.5,1,0.5,1,"","&amp;L&amp;""Times New Roman,Bold""&amp;10Page &amp;P&amp;R&amp;""Times New Roman,Bold""&amp;12ITC P&amp;10EREGRINE",TRUE,FALSE,FALSE,FALSE,1,100,#N/A,#N/A,"=R1C1:R60C16",FALSE,#N/A,#N/A,FALSE,FALSE,TRUE,9,65532,65532,FALSE,FALSE,TRUE,TRUE,TRUE}</definedName>
    <definedName name="wvu.OperatingStatistics." localSheetId="0" hidden="1">{TRUE,TRUE,-1.25,-15.5,604.5,366.75,FALSE,TRUE,TRUE,TRUE,0,1,#N/A,1,#N/A,15.9491525423729,27.7333333333333,1,FALSE,FALSE,3,TRUE,1,FALSE,100,"Swvu.OperatingStatistics.","ACwvu.OperatingStatistics.",#N/A,FALSE,FALSE,0.5,0.5,1,0.5,1,"","&amp;L&amp;""Times New Roman,Bold""&amp;10Page &amp;P&amp;R&amp;""Times New Roman,Bold""&amp;12ITC P&amp;10EREGRINE",TRUE,FALSE,FALSE,FALSE,1,100,#N/A,#N/A,"=R1C1:R60C16",FALSE,#N/A,#N/A,FALSE,FALSE,TRUE,9,65532,65532,FALSE,FALSE,TRUE,TRUE,TRUE}</definedName>
    <definedName name="wvu.OperatingStatistics." localSheetId="3" hidden="1">{TRUE,TRUE,-1.25,-15.5,604.5,366.75,FALSE,TRUE,TRUE,TRUE,0,1,#N/A,1,#N/A,15.9491525423729,27.7333333333333,1,FALSE,FALSE,3,TRUE,1,FALSE,100,"Swvu.OperatingStatistics.","ACwvu.OperatingStatistics.",#N/A,FALSE,FALSE,0.5,0.5,1,0.5,1,"","&amp;L&amp;""Times New Roman,Bold""&amp;10Page &amp;P&amp;R&amp;""Times New Roman,Bold""&amp;12ITC P&amp;10EREGRINE",TRUE,FALSE,FALSE,FALSE,1,100,#N/A,#N/A,"=R1C1:R60C16",FALSE,#N/A,#N/A,FALSE,FALSE,TRUE,9,65532,65532,FALSE,FALSE,TRUE,TRUE,TRUE}</definedName>
    <definedName name="wvu.OperatingStatistics." hidden="1">{TRUE,TRUE,-1.25,-15.5,604.5,366.75,FALSE,TRUE,TRUE,TRUE,0,1,#N/A,1,#N/A,15.9491525423729,27.7333333333333,1,FALSE,FALSE,3,TRUE,1,FALSE,100,"Swvu.OperatingStatistics.","ACwvu.OperatingStatistics.",#N/A,FALSE,FALSE,0.5,0.5,1,0.5,1,"","&amp;L&amp;""Times New Roman,Bold""&amp;10Page &amp;P&amp;R&amp;""Times New Roman,Bold""&amp;12ITC P&amp;10EREGRINE",TRUE,FALSE,FALSE,FALSE,1,100,#N/A,#N/A,"=R1C1:R60C16",FALSE,#N/A,#N/A,FALSE,FALSE,TRUE,9,65532,65532,FALSE,FALSE,TRUE,TRUE,TRUE}</definedName>
    <definedName name="wvu.TOTAL." localSheetId="5" hidden="1">{TRUE,TRUE,7.75,2.5,467.25,234,FALSE,TRUE,TRUE,TRUE,0,32,#N/A,69,#N/A,4.55555555555556,9.21428571428571,1,FALSE,FALSE,1,TRUE,1,FALSE,100,"Swvu.TOTAL.","ACwvu.TOTAL.",#N/A,FALSE,FALSE,0.5,0.75,0.5,0.5,2,"","",TRUE,TRUE,FALSE,FALSE,1,#N/A,1,1,"=R2C1:R75C2",FALSE,"Rwvu.TOTAL.",#N/A,FALSE,FALSE,FALSE,8,180,180,FALSE,FALSE,TRUE,TRUE,TRUE}</definedName>
    <definedName name="wvu.TOTAL." localSheetId="0" hidden="1">{TRUE,TRUE,7.75,2.5,467.25,234,FALSE,TRUE,TRUE,TRUE,0,32,#N/A,69,#N/A,4.55555555555556,9.21428571428571,1,FALSE,FALSE,1,TRUE,1,FALSE,100,"Swvu.TOTAL.","ACwvu.TOTAL.",#N/A,FALSE,FALSE,0.5,0.75,0.5,0.5,2,"","",TRUE,TRUE,FALSE,FALSE,1,#N/A,1,1,"=R2C1:R75C2",FALSE,"Rwvu.TOTAL.",#N/A,FALSE,FALSE,FALSE,8,180,180,FALSE,FALSE,TRUE,TRUE,TRUE}</definedName>
    <definedName name="wvu.TOTAL." localSheetId="3" hidden="1">{TRUE,TRUE,7.75,2.5,467.25,234,FALSE,TRUE,TRUE,TRUE,0,32,#N/A,69,#N/A,4.55555555555556,9.21428571428571,1,FALSE,FALSE,1,TRUE,1,FALSE,100,"Swvu.TOTAL.","ACwvu.TOTAL.",#N/A,FALSE,FALSE,0.5,0.75,0.5,0.5,2,"","",TRUE,TRUE,FALSE,FALSE,1,#N/A,1,1,"=R2C1:R75C2",FALSE,"Rwvu.TOTAL.",#N/A,FALSE,FALSE,FALSE,8,180,180,FALSE,FALSE,TRUE,TRUE,TRUE}</definedName>
    <definedName name="wvu.TOTAL." hidden="1">{TRUE,TRUE,7.75,2.5,467.25,234,FALSE,TRUE,TRUE,TRUE,0,32,#N/A,69,#N/A,4.55555555555556,9.21428571428571,1,FALSE,FALSE,1,TRUE,1,FALSE,100,"Swvu.TOTAL.","ACwvu.TOTAL.",#N/A,FALSE,FALSE,0.5,0.75,0.5,0.5,2,"","",TRUE,TRUE,FALSE,FALSE,1,#N/A,1,1,"=R2C1:R75C2",FALSE,"Rwvu.TOTAL.",#N/A,FALSE,FALSE,FALSE,8,180,180,FALSE,FALSE,TRUE,TRUE,TRUE}</definedName>
    <definedName name="ww" hidden="1">#REF!</definedName>
    <definedName name="wwe" hidden="1">#REF!</definedName>
    <definedName name="WWER">#REF!</definedName>
    <definedName name="wwww">#REF!</definedName>
    <definedName name="wwww_1">#REF!</definedName>
    <definedName name="wwww_1_6">NA()</definedName>
    <definedName name="wwww_13">#N/A</definedName>
    <definedName name="wwww_14">#N/A</definedName>
    <definedName name="wwww_15">NA()</definedName>
    <definedName name="wwww_2">#REF!</definedName>
    <definedName name="wwww_3">#N/A</definedName>
    <definedName name="wwww_3_1">NA()</definedName>
    <definedName name="wwww_4">#REF!</definedName>
    <definedName name="wwww_4_1">NA()</definedName>
    <definedName name="wwww_4_2">NA()</definedName>
    <definedName name="wwww_4_3">NA()</definedName>
    <definedName name="wwww_4_4">NA()</definedName>
    <definedName name="wwww_5">#REF!</definedName>
    <definedName name="wwww_5_6">NA()</definedName>
    <definedName name="wwww_6">#REF!</definedName>
    <definedName name="wwww_6_1">NA()</definedName>
    <definedName name="wwww_6_6">NA()</definedName>
    <definedName name="wwww_7">#REF!</definedName>
    <definedName name="wwww_8">#REF!</definedName>
    <definedName name="wwww_8_6">NA()</definedName>
    <definedName name="wwww_9">#REF!</definedName>
    <definedName name="wwww_9_6">NA()</definedName>
    <definedName name="x" localSheetId="5" hidden="1">{#N/A,#N/A,FALSE,"Balance Sheets";#N/A,#N/A,FALSE,"96 Conservative";#N/A,#N/A,FALSE,"96 Possible"}</definedName>
    <definedName name="x" localSheetId="0" hidden="1">{#N/A,#N/A,FALSE,"Balance Sheets";#N/A,#N/A,FALSE,"96 Conservative";#N/A,#N/A,FALSE,"96 Possible"}</definedName>
    <definedName name="x" localSheetId="3" hidden="1">{#N/A,#N/A,FALSE,"Balance Sheets";#N/A,#N/A,FALSE,"96 Conservative";#N/A,#N/A,FALSE,"96 Possible"}</definedName>
    <definedName name="x" hidden="1">{#N/A,#N/A,FALSE,"Balance Sheets";#N/A,#N/A,FALSE,"96 Conservative";#N/A,#N/A,FALSE,"96 Possible"}</definedName>
    <definedName name="xd">[143]EVA!$AB$94:$AB$94</definedName>
    <definedName name="xData1.2" localSheetId="0">#REF!</definedName>
    <definedName name="xData1.2" localSheetId="3">#REF!</definedName>
    <definedName name="xData1.2">#REF!</definedName>
    <definedName name="xer" localSheetId="0">#REF!</definedName>
    <definedName name="xer">#REF!</definedName>
    <definedName name="xfx" localSheetId="0">#REF!</definedName>
    <definedName name="xfx">#REF!</definedName>
    <definedName name="xitem">#REF!</definedName>
    <definedName name="xo">[68]UploaderV4!$F$51:$AE$51</definedName>
    <definedName name="xoasso">[68]UploaderV4!$F$79:$AE$79</definedName>
    <definedName name="xodda">[68]UploaderV4!$F$75:$AE$75</definedName>
    <definedName name="xoe">#REF!</definedName>
    <definedName name="xoexp">[68]UploaderV4!$F$74:$AE$74</definedName>
    <definedName name="xoint">[68]UploaderV4!$F$76:$AE$76</definedName>
    <definedName name="xomi">[68]UploaderV4!$F$80:$AE$80</definedName>
    <definedName name="xoothinc">[68]UploaderV4!$F$77:$AE$77</definedName>
    <definedName name="xorev">[68]UploaderV4!$F$73:$AE$73</definedName>
    <definedName name="xotax">[68]UploaderV4!$F$78:$AE$78</definedName>
    <definedName name="xpat">[68]UploaderV4!$F$81:$AE$81</definedName>
    <definedName name="xpr">#REF!</definedName>
    <definedName name="XRef" hidden="1">#REF!</definedName>
    <definedName name="XREF_11" hidden="1">[233]Summary!$J$1:$J$65536</definedName>
    <definedName name="XREF_13" hidden="1">[233]Additions!$T$1:$T$65536</definedName>
    <definedName name="XREF_COLUMN_1" localSheetId="0" hidden="1">#REF!</definedName>
    <definedName name="XREF_COLUMN_1" localSheetId="3" hidden="1">#REF!</definedName>
    <definedName name="XREF_COLUMN_1" hidden="1">#REF!</definedName>
    <definedName name="XREF_COLUMN_10" localSheetId="5" hidden="1">[234]DPE!#REF!</definedName>
    <definedName name="XREF_COLUMN_10" localSheetId="0" hidden="1">[234]DPE!#REF!</definedName>
    <definedName name="XREF_COLUMN_10" localSheetId="3" hidden="1">[234]DPE!#REF!</definedName>
    <definedName name="XREF_COLUMN_10" hidden="1">[234]DPE!#REF!</definedName>
    <definedName name="XREF_COLUMN_11" localSheetId="5" hidden="1">[234]DPE!#REF!</definedName>
    <definedName name="XREF_COLUMN_11" hidden="1">[234]DPE!#REF!</definedName>
    <definedName name="XREF_COLUMN_12" localSheetId="5" hidden="1">[234]DPE!#REF!</definedName>
    <definedName name="XREF_COLUMN_12" hidden="1">[234]DPE!#REF!</definedName>
    <definedName name="XREF_COLUMN_13" localSheetId="5" hidden="1">[234]DPE!#REF!</definedName>
    <definedName name="XREF_COLUMN_13" hidden="1">[234]DPE!#REF!</definedName>
    <definedName name="XREF_COLUMN_14" localSheetId="0" hidden="1">#REF!</definedName>
    <definedName name="XREF_COLUMN_14" localSheetId="3" hidden="1">#REF!</definedName>
    <definedName name="XREF_COLUMN_14" hidden="1">#REF!</definedName>
    <definedName name="XREF_COLUMN_15" localSheetId="0" hidden="1">#REF!</definedName>
    <definedName name="XREF_COLUMN_15" hidden="1">#REF!</definedName>
    <definedName name="XREF_COLUMN_16" localSheetId="0" hidden="1">#REF!</definedName>
    <definedName name="XREF_COLUMN_16" hidden="1">#REF!</definedName>
    <definedName name="XREF_COLUMN_17" localSheetId="5" hidden="1">'[235]Sept 06'!#REF!</definedName>
    <definedName name="XREF_COLUMN_17" localSheetId="0" hidden="1">'[235]Sept 06'!#REF!</definedName>
    <definedName name="XREF_COLUMN_17" hidden="1">'[235]Sept 06'!#REF!</definedName>
    <definedName name="XREF_COLUMN_18" localSheetId="0" hidden="1">'[236]Leasehold mprovements'!#REF!</definedName>
    <definedName name="XREF_COLUMN_18" hidden="1">'[236]Leasehold mprovements'!#REF!</definedName>
    <definedName name="XREF_COLUMN_19" localSheetId="5" hidden="1">'[235]Sept 06'!#REF!</definedName>
    <definedName name="XREF_COLUMN_19" localSheetId="0" hidden="1">'[235]Sept 06'!#REF!</definedName>
    <definedName name="XREF_COLUMN_19" hidden="1">'[235]Sept 06'!#REF!</definedName>
    <definedName name="XREF_COLUMN_2" localSheetId="0" hidden="1">#REF!</definedName>
    <definedName name="XREF_COLUMN_2" localSheetId="3" hidden="1">#REF!</definedName>
    <definedName name="XREF_COLUMN_2" hidden="1">#REF!</definedName>
    <definedName name="XREF_COLUMN_20" localSheetId="0" hidden="1">'[236]Leasehold mprovements'!#REF!</definedName>
    <definedName name="XREF_COLUMN_20" localSheetId="3" hidden="1">'[236]Leasehold mprovements'!#REF!</definedName>
    <definedName name="XREF_COLUMN_20" hidden="1">'[236]Leasehold mprovements'!#REF!</definedName>
    <definedName name="XREF_COLUMN_3" localSheetId="5" hidden="1">'[234]F &amp; F PY'!#REF!</definedName>
    <definedName name="XREF_COLUMN_3" localSheetId="0" hidden="1">'[234]F &amp; F PY'!#REF!</definedName>
    <definedName name="XREF_COLUMN_3" hidden="1">'[234]F &amp; F PY'!#REF!</definedName>
    <definedName name="XREF_COLUMN_4" localSheetId="0" hidden="1">#REF!</definedName>
    <definedName name="XREF_COLUMN_4" localSheetId="3" hidden="1">#REF!</definedName>
    <definedName name="XREF_COLUMN_4" hidden="1">#REF!</definedName>
    <definedName name="XREF_COLUMN_5" localSheetId="0" hidden="1">#REF!</definedName>
    <definedName name="XREF_COLUMN_5" hidden="1">#REF!</definedName>
    <definedName name="XREF_COLUMN_6" localSheetId="5" hidden="1">'[234]O Equip.'!#REF!</definedName>
    <definedName name="XREF_COLUMN_6" localSheetId="0" hidden="1">'[234]O Equip.'!#REF!</definedName>
    <definedName name="XREF_COLUMN_6" hidden="1">'[234]O Equip.'!#REF!</definedName>
    <definedName name="XREF_COLUMN_7" localSheetId="5" hidden="1">'[234]O Equip.'!#REF!</definedName>
    <definedName name="XREF_COLUMN_7" localSheetId="0" hidden="1">'[234]O Equip.'!#REF!</definedName>
    <definedName name="XREF_COLUMN_7" hidden="1">'[234]O Equip.'!#REF!</definedName>
    <definedName name="XREF_COLUMN_8" localSheetId="5" hidden="1">'[234]O Equip.'!#REF!</definedName>
    <definedName name="XREF_COLUMN_8" localSheetId="0" hidden="1">'[234]O Equip.'!#REF!</definedName>
    <definedName name="XREF_COLUMN_8" hidden="1">'[234]O Equip.'!#REF!</definedName>
    <definedName name="XREF_COLUMN_9" localSheetId="5" hidden="1">'[234]O Equip.'!#REF!</definedName>
    <definedName name="XREF_COLUMN_9" localSheetId="0" hidden="1">'[234]O Equip.'!#REF!</definedName>
    <definedName name="XREF_COLUMN_9" hidden="1">'[234]O Equip.'!#REF!</definedName>
    <definedName name="XREF11" localSheetId="5" hidden="1">[237]ANNE1!#REF!</definedName>
    <definedName name="XREF11" localSheetId="0" hidden="1">[237]ANNE1!#REF!</definedName>
    <definedName name="XREF11" hidden="1">[237]ANNE1!#REF!</definedName>
    <definedName name="XREF12" localSheetId="5" hidden="1">[237]ANNE2!#REF!</definedName>
    <definedName name="XREF12" hidden="1">[237]ANNE2!#REF!</definedName>
    <definedName name="XREF15" hidden="1">[233]Additions!$V$1:$V$65536</definedName>
    <definedName name="XREF17" hidden="1">[233]Summary!$E$31</definedName>
    <definedName name="XREF21" localSheetId="5" hidden="1">[237]ANNE2!#REF!</definedName>
    <definedName name="XREF21" hidden="1">[237]ANNE2!#REF!</definedName>
    <definedName name="XRefActiveRow" localSheetId="0" hidden="1">#REF!</definedName>
    <definedName name="XRefActiveRow" localSheetId="3" hidden="1">#REF!</definedName>
    <definedName name="XRefActiveRow" hidden="1">#REF!</definedName>
    <definedName name="XRefColumnsCount" hidden="1">23</definedName>
    <definedName name="XRefCopy1" localSheetId="5" hidden="1">#REF!</definedName>
    <definedName name="XRefCopy1" localSheetId="0" hidden="1">#REF!</definedName>
    <definedName name="XRefCopy1" localSheetId="3" hidden="1">#REF!</definedName>
    <definedName name="XRefCopy1" hidden="1">#REF!</definedName>
    <definedName name="XRefCopy10" localSheetId="5" hidden="1">[238]blockwise!#REF!</definedName>
    <definedName name="XRefCopy10" localSheetId="0" hidden="1">[238]blockwise!#REF!</definedName>
    <definedName name="XRefCopy10" localSheetId="3" hidden="1">[238]blockwise!#REF!</definedName>
    <definedName name="XRefCopy10" hidden="1">[238]blockwise!#REF!</definedName>
    <definedName name="XRefCopy101Row" localSheetId="0" hidden="1">#REF!</definedName>
    <definedName name="XRefCopy101Row" localSheetId="3" hidden="1">#REF!</definedName>
    <definedName name="XRefCopy101Row" hidden="1">#REF!</definedName>
    <definedName name="XRefCopy102Row" localSheetId="0" hidden="1">#REF!</definedName>
    <definedName name="XRefCopy102Row" hidden="1">#REF!</definedName>
    <definedName name="XRefCopy103Row" localSheetId="0" hidden="1">#REF!</definedName>
    <definedName name="XRefCopy103Row" hidden="1">#REF!</definedName>
    <definedName name="XRefCopy104Row" hidden="1">#REF!</definedName>
    <definedName name="XRefCopy105Row" hidden="1">#REF!</definedName>
    <definedName name="XRefCopy106Row" hidden="1">#REF!</definedName>
    <definedName name="XRefCopy107Row" hidden="1">#REF!</definedName>
    <definedName name="XRefCopy108Row" hidden="1">#REF!</definedName>
    <definedName name="XRefCopy109Row" hidden="1">#REF!</definedName>
    <definedName name="XRefCopy10Row" hidden="1">#REF!</definedName>
    <definedName name="XRefCopy11" hidden="1">#REF!</definedName>
    <definedName name="XRefCopy110Row" hidden="1">#REF!</definedName>
    <definedName name="XRefCopy111Row" hidden="1">#REF!</definedName>
    <definedName name="XRefCopy112Row" hidden="1">#REF!</definedName>
    <definedName name="XRefCopy113Row" hidden="1">#REF!</definedName>
    <definedName name="XRefCopy114Row" hidden="1">#REF!</definedName>
    <definedName name="XRefCopy115Row" hidden="1">#REF!</definedName>
    <definedName name="XRefCopy116Row" hidden="1">#REF!</definedName>
    <definedName name="XRefCopy117Row" hidden="1">#REF!</definedName>
    <definedName name="XRefCopy118Row" hidden="1">#REF!</definedName>
    <definedName name="XRefCopy119Row" hidden="1">#REF!</definedName>
    <definedName name="XRefCopy11Row" hidden="1">#REF!</definedName>
    <definedName name="XRefCopy12" hidden="1">#REF!</definedName>
    <definedName name="XRefCopy120Row" hidden="1">#REF!</definedName>
    <definedName name="XRefCopy121Row" hidden="1">#REF!</definedName>
    <definedName name="XRefCopy122Row" hidden="1">#REF!</definedName>
    <definedName name="XRefCopy123Row" hidden="1">#REF!</definedName>
    <definedName name="XRefCopy124Row" hidden="1">#REF!</definedName>
    <definedName name="XRefCopy125Row" hidden="1">#REF!</definedName>
    <definedName name="XRefCopy126Row" hidden="1">#REF!</definedName>
    <definedName name="XRefCopy127Row" hidden="1">#REF!</definedName>
    <definedName name="XRefCopy128Row" hidden="1">#REF!</definedName>
    <definedName name="XRefCopy129Row" hidden="1">#REF!</definedName>
    <definedName name="XRefCopy12Row" hidden="1">#REF!</definedName>
    <definedName name="XRefCopy13" hidden="1">#REF!</definedName>
    <definedName name="XRefCopy130Row" hidden="1">#REF!</definedName>
    <definedName name="XRefCopy131Row" hidden="1">#REF!</definedName>
    <definedName name="XRefCopy132Row" hidden="1">#REF!</definedName>
    <definedName name="XRefCopy133Row" hidden="1">#REF!</definedName>
    <definedName name="XRefCopy134Row" hidden="1">#REF!</definedName>
    <definedName name="XRefCopy135Row" hidden="1">#REF!</definedName>
    <definedName name="XRefCopy136Row" hidden="1">#REF!</definedName>
    <definedName name="XRefCopy137Row" hidden="1">#REF!</definedName>
    <definedName name="XRefCopy138Row" hidden="1">#REF!</definedName>
    <definedName name="XRefCopy139Row" hidden="1">#REF!</definedName>
    <definedName name="XRefCopy13Row" hidden="1">#REF!</definedName>
    <definedName name="XRefCopy14" hidden="1">#REF!</definedName>
    <definedName name="XRefCopy140Row" hidden="1">#REF!</definedName>
    <definedName name="XRefCopy142Row" hidden="1">#REF!</definedName>
    <definedName name="XRefCopy143Row" hidden="1">#REF!</definedName>
    <definedName name="XRefCopy144Row" hidden="1">#REF!</definedName>
    <definedName name="XRefCopy146Row" hidden="1">#REF!</definedName>
    <definedName name="XRefCopy147Row" hidden="1">#REF!</definedName>
    <definedName name="XRefCopy149Row" hidden="1">#REF!</definedName>
    <definedName name="XRefCopy14Row" hidden="1">#REF!</definedName>
    <definedName name="XRefCopy15" hidden="1">#REF!</definedName>
    <definedName name="XRefCopy150Row" hidden="1">#REF!</definedName>
    <definedName name="XRefCopy151" localSheetId="5" hidden="1">'[235]Sept 06'!#REF!</definedName>
    <definedName name="XRefCopy151" hidden="1">'[235]Sept 06'!#REF!</definedName>
    <definedName name="XRefCopy151Row" localSheetId="0" hidden="1">#REF!</definedName>
    <definedName name="XRefCopy151Row" localSheetId="3" hidden="1">#REF!</definedName>
    <definedName name="XRefCopy151Row" hidden="1">#REF!</definedName>
    <definedName name="XRefCopy152" localSheetId="5" hidden="1">'[235]Sept 06'!#REF!</definedName>
    <definedName name="XRefCopy152" localSheetId="0" hidden="1">'[235]Sept 06'!#REF!</definedName>
    <definedName name="XRefCopy152" localSheetId="3" hidden="1">'[235]Sept 06'!#REF!</definedName>
    <definedName name="XRefCopy152" hidden="1">'[235]Sept 06'!#REF!</definedName>
    <definedName name="XRefCopy152Row" localSheetId="0" hidden="1">#REF!</definedName>
    <definedName name="XRefCopy152Row" localSheetId="3" hidden="1">#REF!</definedName>
    <definedName name="XRefCopy152Row" hidden="1">#REF!</definedName>
    <definedName name="XRefCopy153" localSheetId="5" hidden="1">'[235]Sept 06'!#REF!</definedName>
    <definedName name="XRefCopy153" localSheetId="0" hidden="1">'[235]Sept 06'!#REF!</definedName>
    <definedName name="XRefCopy153" localSheetId="3" hidden="1">'[235]Sept 06'!#REF!</definedName>
    <definedName name="XRefCopy153" hidden="1">'[235]Sept 06'!#REF!</definedName>
    <definedName name="XRefCopy153Row" localSheetId="0" hidden="1">#REF!</definedName>
    <definedName name="XRefCopy153Row" localSheetId="3" hidden="1">#REF!</definedName>
    <definedName name="XRefCopy153Row" hidden="1">#REF!</definedName>
    <definedName name="XRefCopy154" localSheetId="5" hidden="1">'[235]Sept 06'!#REF!</definedName>
    <definedName name="XRefCopy154" localSheetId="0" hidden="1">'[235]Sept 06'!#REF!</definedName>
    <definedName name="XRefCopy154" localSheetId="3" hidden="1">'[235]Sept 06'!#REF!</definedName>
    <definedName name="XRefCopy154" hidden="1">'[235]Sept 06'!#REF!</definedName>
    <definedName name="XRefCopy154Row" localSheetId="0" hidden="1">#REF!</definedName>
    <definedName name="XRefCopy154Row" localSheetId="3" hidden="1">#REF!</definedName>
    <definedName name="XRefCopy154Row" hidden="1">#REF!</definedName>
    <definedName name="XRefCopy155" localSheetId="5" hidden="1">'[235]Sept 06'!#REF!</definedName>
    <definedName name="XRefCopy155" localSheetId="0" hidden="1">'[235]Sept 06'!#REF!</definedName>
    <definedName name="XRefCopy155" localSheetId="3" hidden="1">'[235]Sept 06'!#REF!</definedName>
    <definedName name="XRefCopy155" hidden="1">'[235]Sept 06'!#REF!</definedName>
    <definedName name="XRefCopy155Row" localSheetId="0" hidden="1">#REF!</definedName>
    <definedName name="XRefCopy155Row" localSheetId="3" hidden="1">#REF!</definedName>
    <definedName name="XRefCopy155Row" hidden="1">#REF!</definedName>
    <definedName name="XRefCopy156" localSheetId="5" hidden="1">'[235]Sept 06'!#REF!</definedName>
    <definedName name="XRefCopy156" localSheetId="0" hidden="1">'[235]Sept 06'!#REF!</definedName>
    <definedName name="XRefCopy156" localSheetId="3" hidden="1">'[235]Sept 06'!#REF!</definedName>
    <definedName name="XRefCopy156" hidden="1">'[235]Sept 06'!#REF!</definedName>
    <definedName name="XRefCopy156Row" localSheetId="0" hidden="1">#REF!</definedName>
    <definedName name="XRefCopy156Row" localSheetId="3" hidden="1">#REF!</definedName>
    <definedName name="XRefCopy156Row" hidden="1">#REF!</definedName>
    <definedName name="XRefCopy157" localSheetId="5" hidden="1">'[235]Sept 06'!#REF!</definedName>
    <definedName name="XRefCopy157" localSheetId="0" hidden="1">'[235]Sept 06'!#REF!</definedName>
    <definedName name="XRefCopy157" localSheetId="3" hidden="1">'[235]Sept 06'!#REF!</definedName>
    <definedName name="XRefCopy157" hidden="1">'[235]Sept 06'!#REF!</definedName>
    <definedName name="XRefCopy157Row" localSheetId="0" hidden="1">#REF!</definedName>
    <definedName name="XRefCopy157Row" localSheetId="3" hidden="1">#REF!</definedName>
    <definedName name="XRefCopy157Row" hidden="1">#REF!</definedName>
    <definedName name="XRefCopy158" localSheetId="5" hidden="1">'[235]Sept 06'!#REF!</definedName>
    <definedName name="XRefCopy158" localSheetId="0" hidden="1">'[235]Sept 06'!#REF!</definedName>
    <definedName name="XRefCopy158" localSheetId="3" hidden="1">'[235]Sept 06'!#REF!</definedName>
    <definedName name="XRefCopy158" hidden="1">'[235]Sept 06'!#REF!</definedName>
    <definedName name="XRefCopy158Row" localSheetId="0" hidden="1">#REF!</definedName>
    <definedName name="XRefCopy158Row" localSheetId="3" hidden="1">#REF!</definedName>
    <definedName name="XRefCopy158Row" hidden="1">#REF!</definedName>
    <definedName name="XRefCopy159" localSheetId="5" hidden="1">'[235]Sept 06'!#REF!</definedName>
    <definedName name="XRefCopy159" localSheetId="0" hidden="1">'[235]Sept 06'!#REF!</definedName>
    <definedName name="XRefCopy159" localSheetId="3" hidden="1">'[235]Sept 06'!#REF!</definedName>
    <definedName name="XRefCopy159" hidden="1">'[235]Sept 06'!#REF!</definedName>
    <definedName name="XRefCopy159Row" localSheetId="0" hidden="1">#REF!</definedName>
    <definedName name="XRefCopy159Row" localSheetId="3" hidden="1">#REF!</definedName>
    <definedName name="XRefCopy159Row" hidden="1">#REF!</definedName>
    <definedName name="XRefCopy15Row" localSheetId="0" hidden="1">#REF!</definedName>
    <definedName name="XRefCopy15Row" hidden="1">#REF!</definedName>
    <definedName name="XRefCopy16" localSheetId="0" hidden="1">#REF!</definedName>
    <definedName name="XRefCopy16" hidden="1">#REF!</definedName>
    <definedName name="XRefCopy160" localSheetId="5" hidden="1">'[235]Sept 06'!#REF!</definedName>
    <definedName name="XRefCopy160" localSheetId="0" hidden="1">'[235]Sept 06'!#REF!</definedName>
    <definedName name="XRefCopy160" hidden="1">'[235]Sept 06'!#REF!</definedName>
    <definedName name="XRefCopy160Row" localSheetId="0" hidden="1">#REF!</definedName>
    <definedName name="XRefCopy160Row" localSheetId="3" hidden="1">#REF!</definedName>
    <definedName name="XRefCopy160Row" hidden="1">#REF!</definedName>
    <definedName name="XRefCopy161" localSheetId="5" hidden="1">'[235]Sept 06'!#REF!</definedName>
    <definedName name="XRefCopy161" localSheetId="0" hidden="1">'[235]Sept 06'!#REF!</definedName>
    <definedName name="XRefCopy161" localSheetId="3" hidden="1">'[235]Sept 06'!#REF!</definedName>
    <definedName name="XRefCopy161" hidden="1">'[235]Sept 06'!#REF!</definedName>
    <definedName name="XRefCopy161Row" localSheetId="0" hidden="1">#REF!</definedName>
    <definedName name="XRefCopy161Row" localSheetId="3" hidden="1">#REF!</definedName>
    <definedName name="XRefCopy161Row" hidden="1">#REF!</definedName>
    <definedName name="XRefCopy162" localSheetId="5" hidden="1">'[235]Sept 06'!#REF!</definedName>
    <definedName name="XRefCopy162" localSheetId="0" hidden="1">'[235]Sept 06'!#REF!</definedName>
    <definedName name="XRefCopy162" localSheetId="3" hidden="1">'[235]Sept 06'!#REF!</definedName>
    <definedName name="XRefCopy162" hidden="1">'[235]Sept 06'!#REF!</definedName>
    <definedName name="XRefCopy162Row" localSheetId="0" hidden="1">#REF!</definedName>
    <definedName name="XRefCopy162Row" localSheetId="3" hidden="1">#REF!</definedName>
    <definedName name="XRefCopy162Row" hidden="1">#REF!</definedName>
    <definedName name="XRefCopy163" localSheetId="5" hidden="1">'[235]Sept 06'!#REF!</definedName>
    <definedName name="XRefCopy163" localSheetId="0" hidden="1">'[235]Sept 06'!#REF!</definedName>
    <definedName name="XRefCopy163" localSheetId="3" hidden="1">'[235]Sept 06'!#REF!</definedName>
    <definedName name="XRefCopy163" hidden="1">'[235]Sept 06'!#REF!</definedName>
    <definedName name="XRefCopy163Row" localSheetId="0" hidden="1">#REF!</definedName>
    <definedName name="XRefCopy163Row" localSheetId="3" hidden="1">#REF!</definedName>
    <definedName name="XRefCopy163Row" hidden="1">#REF!</definedName>
    <definedName name="XRefCopy164" localSheetId="5" hidden="1">'[235]Sept 06'!#REF!</definedName>
    <definedName name="XRefCopy164" localSheetId="0" hidden="1">'[235]Sept 06'!#REF!</definedName>
    <definedName name="XRefCopy164" localSheetId="3" hidden="1">'[235]Sept 06'!#REF!</definedName>
    <definedName name="XRefCopy164" hidden="1">'[235]Sept 06'!#REF!</definedName>
    <definedName name="XRefCopy164Row" localSheetId="0" hidden="1">#REF!</definedName>
    <definedName name="XRefCopy164Row" localSheetId="3" hidden="1">#REF!</definedName>
    <definedName name="XRefCopy164Row" hidden="1">#REF!</definedName>
    <definedName name="XRefCopy165" localSheetId="5" hidden="1">'[235]Sept 06'!#REF!</definedName>
    <definedName name="XRefCopy165" localSheetId="0" hidden="1">'[235]Sept 06'!#REF!</definedName>
    <definedName name="XRefCopy165" localSheetId="3" hidden="1">'[235]Sept 06'!#REF!</definedName>
    <definedName name="XRefCopy165" hidden="1">'[235]Sept 06'!#REF!</definedName>
    <definedName name="XRefCopy165Row" localSheetId="0" hidden="1">#REF!</definedName>
    <definedName name="XRefCopy165Row" localSheetId="3" hidden="1">#REF!</definedName>
    <definedName name="XRefCopy165Row" hidden="1">#REF!</definedName>
    <definedName name="XRefCopy166" localSheetId="5" hidden="1">'[235]Sept 06'!#REF!</definedName>
    <definedName name="XRefCopy166" localSheetId="0" hidden="1">'[235]Sept 06'!#REF!</definedName>
    <definedName name="XRefCopy166" localSheetId="3" hidden="1">'[235]Sept 06'!#REF!</definedName>
    <definedName name="XRefCopy166" hidden="1">'[235]Sept 06'!#REF!</definedName>
    <definedName name="XRefCopy166Row" localSheetId="0" hidden="1">#REF!</definedName>
    <definedName name="XRefCopy166Row" localSheetId="3" hidden="1">#REF!</definedName>
    <definedName name="XRefCopy166Row" hidden="1">#REF!</definedName>
    <definedName name="XRefCopy167" localSheetId="5" hidden="1">'[235]Sept 06'!#REF!</definedName>
    <definedName name="XRefCopy167" localSheetId="0" hidden="1">'[235]Sept 06'!#REF!</definedName>
    <definedName name="XRefCopy167" localSheetId="3" hidden="1">'[235]Sept 06'!#REF!</definedName>
    <definedName name="XRefCopy167" hidden="1">'[235]Sept 06'!#REF!</definedName>
    <definedName name="XRefCopy167Row" localSheetId="0" hidden="1">#REF!</definedName>
    <definedName name="XRefCopy167Row" localSheetId="3" hidden="1">#REF!</definedName>
    <definedName name="XRefCopy167Row" hidden="1">#REF!</definedName>
    <definedName name="XRefCopy168" localSheetId="5" hidden="1">'[235]Sept 06'!#REF!</definedName>
    <definedName name="XRefCopy168" localSheetId="0" hidden="1">'[235]Sept 06'!#REF!</definedName>
    <definedName name="XRefCopy168" localSheetId="3" hidden="1">'[235]Sept 06'!#REF!</definedName>
    <definedName name="XRefCopy168" hidden="1">'[235]Sept 06'!#REF!</definedName>
    <definedName name="XRefCopy168Row" localSheetId="0" hidden="1">#REF!</definedName>
    <definedName name="XRefCopy168Row" localSheetId="3" hidden="1">#REF!</definedName>
    <definedName name="XRefCopy168Row" hidden="1">#REF!</definedName>
    <definedName name="XRefCopy169" localSheetId="5" hidden="1">'[235]Sept 06'!#REF!</definedName>
    <definedName name="XRefCopy169" localSheetId="0" hidden="1">'[235]Sept 06'!#REF!</definedName>
    <definedName name="XRefCopy169" localSheetId="3" hidden="1">'[235]Sept 06'!#REF!</definedName>
    <definedName name="XRefCopy169" hidden="1">'[235]Sept 06'!#REF!</definedName>
    <definedName name="XRefCopy169Row" localSheetId="0" hidden="1">#REF!</definedName>
    <definedName name="XRefCopy169Row" localSheetId="3" hidden="1">#REF!</definedName>
    <definedName name="XRefCopy169Row" hidden="1">#REF!</definedName>
    <definedName name="XRefCopy16Row" localSheetId="0" hidden="1">#REF!</definedName>
    <definedName name="XRefCopy16Row" hidden="1">#REF!</definedName>
    <definedName name="XRefCopy17" localSheetId="0" hidden="1">#REF!</definedName>
    <definedName name="XRefCopy17" hidden="1">#REF!</definedName>
    <definedName name="XRefCopy170" localSheetId="5" hidden="1">'[235]Sept 06'!#REF!</definedName>
    <definedName name="XRefCopy170" localSheetId="0" hidden="1">'[235]Sept 06'!#REF!</definedName>
    <definedName name="XRefCopy170" hidden="1">'[235]Sept 06'!#REF!</definedName>
    <definedName name="XRefCopy170Row" localSheetId="0" hidden="1">#REF!</definedName>
    <definedName name="XRefCopy170Row" localSheetId="3" hidden="1">#REF!</definedName>
    <definedName name="XRefCopy170Row" hidden="1">#REF!</definedName>
    <definedName name="XRefCopy171" localSheetId="5" hidden="1">'[235]Sept 06'!#REF!</definedName>
    <definedName name="XRefCopy171" localSheetId="0" hidden="1">'[235]Sept 06'!#REF!</definedName>
    <definedName name="XRefCopy171" localSheetId="3" hidden="1">'[235]Sept 06'!#REF!</definedName>
    <definedName name="XRefCopy171" hidden="1">'[235]Sept 06'!#REF!</definedName>
    <definedName name="XRefCopy171Row" localSheetId="0" hidden="1">#REF!</definedName>
    <definedName name="XRefCopy171Row" localSheetId="3" hidden="1">#REF!</definedName>
    <definedName name="XRefCopy171Row" hidden="1">#REF!</definedName>
    <definedName name="XRefCopy172" localSheetId="5" hidden="1">'[235]Sept 06'!#REF!</definedName>
    <definedName name="XRefCopy172" localSheetId="0" hidden="1">'[235]Sept 06'!#REF!</definedName>
    <definedName name="XRefCopy172" localSheetId="3" hidden="1">'[235]Sept 06'!#REF!</definedName>
    <definedName name="XRefCopy172" hidden="1">'[235]Sept 06'!#REF!</definedName>
    <definedName name="XRefCopy172Row" localSheetId="0" hidden="1">#REF!</definedName>
    <definedName name="XRefCopy172Row" localSheetId="3" hidden="1">#REF!</definedName>
    <definedName name="XRefCopy172Row" hidden="1">#REF!</definedName>
    <definedName name="XRefCopy173" localSheetId="5" hidden="1">'[235]Sept 06'!#REF!</definedName>
    <definedName name="XRefCopy173" localSheetId="0" hidden="1">'[235]Sept 06'!#REF!</definedName>
    <definedName name="XRefCopy173" localSheetId="3" hidden="1">'[235]Sept 06'!#REF!</definedName>
    <definedName name="XRefCopy173" hidden="1">'[235]Sept 06'!#REF!</definedName>
    <definedName name="XRefCopy173Row" localSheetId="0" hidden="1">#REF!</definedName>
    <definedName name="XRefCopy173Row" localSheetId="3" hidden="1">#REF!</definedName>
    <definedName name="XRefCopy173Row" hidden="1">#REF!</definedName>
    <definedName name="XRefCopy174" localSheetId="5" hidden="1">'[235]Sept 06'!#REF!</definedName>
    <definedName name="XRefCopy174" localSheetId="0" hidden="1">'[235]Sept 06'!#REF!</definedName>
    <definedName name="XRefCopy174" localSheetId="3" hidden="1">'[235]Sept 06'!#REF!</definedName>
    <definedName name="XRefCopy174" hidden="1">'[235]Sept 06'!#REF!</definedName>
    <definedName name="XRefCopy174Row" localSheetId="0" hidden="1">#REF!</definedName>
    <definedName name="XRefCopy174Row" localSheetId="3" hidden="1">#REF!</definedName>
    <definedName name="XRefCopy174Row" hidden="1">#REF!</definedName>
    <definedName name="XRefCopy175" localSheetId="5" hidden="1">'[235]Sept 06'!#REF!</definedName>
    <definedName name="XRefCopy175" localSheetId="0" hidden="1">'[235]Sept 06'!#REF!</definedName>
    <definedName name="XRefCopy175" localSheetId="3" hidden="1">'[235]Sept 06'!#REF!</definedName>
    <definedName name="XRefCopy175" hidden="1">'[235]Sept 06'!#REF!</definedName>
    <definedName name="XRefCopy175Row" localSheetId="0" hidden="1">#REF!</definedName>
    <definedName name="XRefCopy175Row" localSheetId="3" hidden="1">#REF!</definedName>
    <definedName name="XRefCopy175Row" hidden="1">#REF!</definedName>
    <definedName name="XRefCopy176" localSheetId="5" hidden="1">'[235]Sept 06'!#REF!</definedName>
    <definedName name="XRefCopy176" localSheetId="0" hidden="1">'[235]Sept 06'!#REF!</definedName>
    <definedName name="XRefCopy176" localSheetId="3" hidden="1">'[235]Sept 06'!#REF!</definedName>
    <definedName name="XRefCopy176" hidden="1">'[235]Sept 06'!#REF!</definedName>
    <definedName name="XRefCopy176Row" localSheetId="0" hidden="1">#REF!</definedName>
    <definedName name="XRefCopy176Row" localSheetId="3" hidden="1">#REF!</definedName>
    <definedName name="XRefCopy176Row" hidden="1">#REF!</definedName>
    <definedName name="XRefCopy177" localSheetId="5" hidden="1">'[235]Sept 06'!#REF!</definedName>
    <definedName name="XRefCopy177" localSheetId="0" hidden="1">'[235]Sept 06'!#REF!</definedName>
    <definedName name="XRefCopy177" localSheetId="3" hidden="1">'[235]Sept 06'!#REF!</definedName>
    <definedName name="XRefCopy177" hidden="1">'[235]Sept 06'!#REF!</definedName>
    <definedName name="XRefCopy177Row" localSheetId="0" hidden="1">#REF!</definedName>
    <definedName name="XRefCopy177Row" localSheetId="3" hidden="1">#REF!</definedName>
    <definedName name="XRefCopy177Row" hidden="1">#REF!</definedName>
    <definedName name="XRefCopy178" localSheetId="5" hidden="1">'[235]Sept 06'!#REF!</definedName>
    <definedName name="XRefCopy178" localSheetId="0" hidden="1">'[235]Sept 06'!#REF!</definedName>
    <definedName name="XRefCopy178" localSheetId="3" hidden="1">'[235]Sept 06'!#REF!</definedName>
    <definedName name="XRefCopy178" hidden="1">'[235]Sept 06'!#REF!</definedName>
    <definedName name="XRefCopy178Row" localSheetId="0" hidden="1">#REF!</definedName>
    <definedName name="XRefCopy178Row" localSheetId="3" hidden="1">#REF!</definedName>
    <definedName name="XRefCopy178Row" hidden="1">#REF!</definedName>
    <definedName name="XRefCopy179" localSheetId="5" hidden="1">'[235]Sept 06'!#REF!</definedName>
    <definedName name="XRefCopy179" localSheetId="0" hidden="1">'[235]Sept 06'!#REF!</definedName>
    <definedName name="XRefCopy179" localSheetId="3" hidden="1">'[235]Sept 06'!#REF!</definedName>
    <definedName name="XRefCopy179" hidden="1">'[235]Sept 06'!#REF!</definedName>
    <definedName name="XRefCopy179Row" localSheetId="0" hidden="1">#REF!</definedName>
    <definedName name="XRefCopy179Row" localSheetId="3" hidden="1">#REF!</definedName>
    <definedName name="XRefCopy179Row" hidden="1">#REF!</definedName>
    <definedName name="XRefCopy17Row" localSheetId="0" hidden="1">#REF!</definedName>
    <definedName name="XRefCopy17Row" hidden="1">#REF!</definedName>
    <definedName name="XRefCopy18" localSheetId="0" hidden="1">#REF!</definedName>
    <definedName name="XRefCopy18" hidden="1">#REF!</definedName>
    <definedName name="XRefCopy180" localSheetId="5" hidden="1">'[235]Sept 06'!#REF!</definedName>
    <definedName name="XRefCopy180" localSheetId="0" hidden="1">'[235]Sept 06'!#REF!</definedName>
    <definedName name="XRefCopy180" hidden="1">'[235]Sept 06'!#REF!</definedName>
    <definedName name="XRefCopy180Row" localSheetId="0" hidden="1">#REF!</definedName>
    <definedName name="XRefCopy180Row" localSheetId="3" hidden="1">#REF!</definedName>
    <definedName name="XRefCopy180Row" hidden="1">#REF!</definedName>
    <definedName name="XRefCopy181" localSheetId="5" hidden="1">'[235]Sept 06'!#REF!</definedName>
    <definedName name="XRefCopy181" localSheetId="0" hidden="1">'[235]Sept 06'!#REF!</definedName>
    <definedName name="XRefCopy181" localSheetId="3" hidden="1">'[235]Sept 06'!#REF!</definedName>
    <definedName name="XRefCopy181" hidden="1">'[235]Sept 06'!#REF!</definedName>
    <definedName name="XRefCopy181Row" localSheetId="0" hidden="1">#REF!</definedName>
    <definedName name="XRefCopy181Row" localSheetId="3" hidden="1">#REF!</definedName>
    <definedName name="XRefCopy181Row" hidden="1">#REF!</definedName>
    <definedName name="XRefCopy182" localSheetId="5" hidden="1">'[235]Sept 06'!#REF!</definedName>
    <definedName name="XRefCopy182" localSheetId="0" hidden="1">'[235]Sept 06'!#REF!</definedName>
    <definedName name="XRefCopy182" localSheetId="3" hidden="1">'[235]Sept 06'!#REF!</definedName>
    <definedName name="XRefCopy182" hidden="1">'[235]Sept 06'!#REF!</definedName>
    <definedName name="XRefCopy182Row" localSheetId="0" hidden="1">#REF!</definedName>
    <definedName name="XRefCopy182Row" localSheetId="3" hidden="1">#REF!</definedName>
    <definedName name="XRefCopy182Row" hidden="1">#REF!</definedName>
    <definedName name="XRefCopy183" localSheetId="5" hidden="1">'[235]Sept 06'!#REF!</definedName>
    <definedName name="XRefCopy183" localSheetId="0" hidden="1">'[235]Sept 06'!#REF!</definedName>
    <definedName name="XRefCopy183" localSheetId="3" hidden="1">'[235]Sept 06'!#REF!</definedName>
    <definedName name="XRefCopy183" hidden="1">'[235]Sept 06'!#REF!</definedName>
    <definedName name="XRefCopy183Row" localSheetId="0" hidden="1">#REF!</definedName>
    <definedName name="XRefCopy183Row" localSheetId="3" hidden="1">#REF!</definedName>
    <definedName name="XRefCopy183Row" hidden="1">#REF!</definedName>
    <definedName name="XRefCopy184" localSheetId="5" hidden="1">'[235]Sept 06'!#REF!</definedName>
    <definedName name="XRefCopy184" localSheetId="0" hidden="1">'[235]Sept 06'!#REF!</definedName>
    <definedName name="XRefCopy184" localSheetId="3" hidden="1">'[235]Sept 06'!#REF!</definedName>
    <definedName name="XRefCopy184" hidden="1">'[235]Sept 06'!#REF!</definedName>
    <definedName name="XRefCopy184Row" localSheetId="0" hidden="1">#REF!</definedName>
    <definedName name="XRefCopy184Row" localSheetId="3" hidden="1">#REF!</definedName>
    <definedName name="XRefCopy184Row" hidden="1">#REF!</definedName>
    <definedName name="XRefCopy185" localSheetId="5" hidden="1">'[235]Sept 06'!#REF!</definedName>
    <definedName name="XRefCopy185" localSheetId="0" hidden="1">'[235]Sept 06'!#REF!</definedName>
    <definedName name="XRefCopy185" localSheetId="3" hidden="1">'[235]Sept 06'!#REF!</definedName>
    <definedName name="XRefCopy185" hidden="1">'[235]Sept 06'!#REF!</definedName>
    <definedName name="XRefCopy185Row" localSheetId="0" hidden="1">#REF!</definedName>
    <definedName name="XRefCopy185Row" localSheetId="3" hidden="1">#REF!</definedName>
    <definedName name="XRefCopy185Row" hidden="1">#REF!</definedName>
    <definedName name="XRefCopy186Row" localSheetId="0" hidden="1">#REF!</definedName>
    <definedName name="XRefCopy186Row" hidden="1">#REF!</definedName>
    <definedName name="XRefCopy187Row" localSheetId="0" hidden="1">#REF!</definedName>
    <definedName name="XRefCopy187Row" hidden="1">#REF!</definedName>
    <definedName name="XRefCopy188Row" hidden="1">#REF!</definedName>
    <definedName name="XRefCopy189Row" hidden="1">#REF!</definedName>
    <definedName name="XRefCopy18Row" hidden="1">#REF!</definedName>
    <definedName name="XRefCopy19" hidden="1">#REF!</definedName>
    <definedName name="XRefCopy190Row"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3" hidden="1">#REF!</definedName>
    <definedName name="XRefCopy23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[239]XREF!#REF!</definedName>
    <definedName name="XRefCopy34" hidden="1">'[236]Leasehold mprovements'!#REF!</definedName>
    <definedName name="XRefCopy34Row" localSheetId="0" hidden="1">#REF!</definedName>
    <definedName name="XRefCopy34Row" localSheetId="3" hidden="1">#REF!</definedName>
    <definedName name="XRefCopy34Row" hidden="1">#REF!</definedName>
    <definedName name="XRefCopy35" localSheetId="0" hidden="1">#REF!</definedName>
    <definedName name="XRefCopy35" hidden="1">#REF!</definedName>
    <definedName name="XRefCopy35Row" localSheetId="0"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9" hidden="1">#REF!</definedName>
    <definedName name="XRefCopy39Row" hidden="1">#REF!</definedName>
    <definedName name="XRefCopy3Row" hidden="1">#REF!</definedName>
    <definedName name="XRefCopy4"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0Row" hidden="1">#REF!</definedName>
    <definedName name="XRefCopy51" hidden="1">#REF!</definedName>
    <definedName name="XRefCopy51Row"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5Row"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9Row"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2Row" hidden="1">#REF!</definedName>
    <definedName name="XRefCopy63" hidden="1">#REF!</definedName>
    <definedName name="XRefCopy63Row" hidden="1">#REF!</definedName>
    <definedName name="XRefCopy64" hidden="1">#REF!</definedName>
    <definedName name="XRefCopy64Row" hidden="1">#REF!</definedName>
    <definedName name="XRefCopy65"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6" hidden="1">'[236]Leasehold mprovements'!#REF!</definedName>
    <definedName name="XRefCopy76Row" hidden="1">[236]XREF!#REF!</definedName>
    <definedName name="XRefCopy77" localSheetId="0" hidden="1">#REF!</definedName>
    <definedName name="XRefCopy77" localSheetId="3" hidden="1">#REF!</definedName>
    <definedName name="XRefCopy77" hidden="1">#REF!</definedName>
    <definedName name="XRefCopy7Row" localSheetId="0" hidden="1">#REF!</definedName>
    <definedName name="XRefCopy7Row" hidden="1">#REF!</definedName>
    <definedName name="XRefCopy8" localSheetId="0" hidden="1">#REF!</definedName>
    <definedName name="XRefCopy8"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7"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[238]blockwise!#REF!</definedName>
    <definedName name="XRefCopy91Row" localSheetId="0" hidden="1">#REF!</definedName>
    <definedName name="XRefCopy91Row" localSheetId="3" hidden="1">#REF!</definedName>
    <definedName name="XRefCopy91Row" hidden="1">#REF!</definedName>
    <definedName name="XRefCopyRangeCount" hidden="1">42</definedName>
    <definedName name="XRefPaste1" localSheetId="5" hidden="1">#REF!</definedName>
    <definedName name="XRefPaste1" localSheetId="0" hidden="1">#REF!</definedName>
    <definedName name="XRefPaste1" localSheetId="3" hidden="1">#REF!</definedName>
    <definedName name="XRefPaste1" hidden="1">#REF!</definedName>
    <definedName name="XRefPaste10" localSheetId="0" hidden="1">#REF!</definedName>
    <definedName name="XRefPaste10" hidden="1">#REF!</definedName>
    <definedName name="XRefPaste10Row" localSheetId="0" hidden="1">#REF!</definedName>
    <definedName name="XRefPaste10Row" hidden="1">#REF!</definedName>
    <definedName name="XRefPaste11" hidden="1">#REF!</definedName>
    <definedName name="XRefPaste113Row" hidden="1">#REF!</definedName>
    <definedName name="XRefPaste114" localSheetId="5" hidden="1">'[235]Sept 06'!#REF!</definedName>
    <definedName name="XRefPaste114" hidden="1">'[235]Sept 06'!#REF!</definedName>
    <definedName name="XRefPaste114Row" localSheetId="0" hidden="1">#REF!</definedName>
    <definedName name="XRefPaste114Row" localSheetId="3" hidden="1">#REF!</definedName>
    <definedName name="XRefPaste114Row" hidden="1">#REF!</definedName>
    <definedName name="XRefPaste11Row" localSheetId="0" hidden="1">#REF!</definedName>
    <definedName name="XRefPaste11Row" hidden="1">#REF!</definedName>
    <definedName name="XRefPaste12" localSheetId="0" hidden="1">#REF!</definedName>
    <definedName name="XRefPaste12" hidden="1">#REF!</definedName>
    <definedName name="XRefPaste12Row" hidden="1">#REF!</definedName>
    <definedName name="XRefPaste13" hidden="1">#REF!</definedName>
    <definedName name="XRefPaste13Row" hidden="1">#REF!</definedName>
    <definedName name="XRefPaste14"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[236]XREF!#REF!</definedName>
    <definedName name="XRefPaste27" localSheetId="0" hidden="1">#REF!</definedName>
    <definedName name="XRefPaste27" localSheetId="3" hidden="1">#REF!</definedName>
    <definedName name="XRefPaste27" hidden="1">#REF!</definedName>
    <definedName name="XRefPaste27Row" localSheetId="0" hidden="1">#REF!</definedName>
    <definedName name="XRefPaste27Row" hidden="1">#REF!</definedName>
    <definedName name="XRefPaste28" localSheetId="0"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Row" hidden="1">#REF!</definedName>
    <definedName name="XRefPaste35Row"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 hidden="1">#REF!</definedName>
    <definedName name="XRefPaste53Row" hidden="1">#REF!</definedName>
    <definedName name="XRefPaste54" hidden="1">#REF!</definedName>
    <definedName name="XRefPaste54Row" hidden="1">#REF!</definedName>
    <definedName name="XRefPaste55" hidden="1">#REF!</definedName>
    <definedName name="XRefPaste55Row" hidden="1">#REF!</definedName>
    <definedName name="XRefPaste56"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 hidden="1">#REF!</definedName>
    <definedName name="XRefPaste60Row" hidden="1">#REF!</definedName>
    <definedName name="XRefPaste61" hidden="1">#REF!</definedName>
    <definedName name="XRefPaste61Row" hidden="1">#REF!</definedName>
    <definedName name="XRefPaste62Row" hidden="1">#REF!</definedName>
    <definedName name="XRefPaste63" hidden="1">[240]Lead!#REF!</definedName>
    <definedName name="XRefPaste63Row" localSheetId="0" hidden="1">#REF!</definedName>
    <definedName name="XRefPaste63Row" localSheetId="3" hidden="1">#REF!</definedName>
    <definedName name="XRefPaste63Row" hidden="1">#REF!</definedName>
    <definedName name="XRefPaste64" localSheetId="0" hidden="1">[240]Lead!#REF!</definedName>
    <definedName name="XRefPaste64" localSheetId="3" hidden="1">[240]Lead!#REF!</definedName>
    <definedName name="XRefPaste64" hidden="1">[240]Lead!#REF!</definedName>
    <definedName name="XRefPaste64Row" localSheetId="0" hidden="1">#REF!</definedName>
    <definedName name="XRefPaste64Row" localSheetId="3" hidden="1">#REF!</definedName>
    <definedName name="XRefPaste64Row" hidden="1">#REF!</definedName>
    <definedName name="XRefPaste65Row" localSheetId="0" hidden="1">#REF!</definedName>
    <definedName name="XRefPaste65Row" hidden="1">#REF!</definedName>
    <definedName name="XRefPaste66Row" localSheetId="0" hidden="1">#REF!</definedName>
    <definedName name="XRefPaste66Row" hidden="1">#REF!</definedName>
    <definedName name="XRefPaste67Row" hidden="1">#REF!</definedName>
    <definedName name="XRefPaste68Row" hidden="1">#REF!</definedName>
    <definedName name="XRefPaste69Row" hidden="1">#REF!</definedName>
    <definedName name="XRefPaste6Row" hidden="1">#REF!</definedName>
    <definedName name="XRefPaste7" hidden="1">#REF!</definedName>
    <definedName name="XRefPaste70Row" hidden="1">#REF!</definedName>
    <definedName name="XRefPaste71" hidden="1">[240]Lead!#REF!</definedName>
    <definedName name="XRefPaste71Row" localSheetId="0" hidden="1">#REF!</definedName>
    <definedName name="XRefPaste71Row" localSheetId="3" hidden="1">#REF!</definedName>
    <definedName name="XRefPaste71Row" hidden="1">#REF!</definedName>
    <definedName name="XRefPaste72" localSheetId="0" hidden="1">[240]Lead!#REF!</definedName>
    <definedName name="XRefPaste72" localSheetId="3" hidden="1">[240]Lead!#REF!</definedName>
    <definedName name="XRefPaste72" hidden="1">[240]Lead!#REF!</definedName>
    <definedName name="XRefPaste72Row" localSheetId="0" hidden="1">#REF!</definedName>
    <definedName name="XRefPaste72Row" localSheetId="3" hidden="1">#REF!</definedName>
    <definedName name="XRefPaste72Row" hidden="1">#REF!</definedName>
    <definedName name="XRefPaste73Row" localSheetId="0" hidden="1">#REF!</definedName>
    <definedName name="XRefPaste73Row" hidden="1">#REF!</definedName>
    <definedName name="XRefPaste74Row" localSheetId="0" hidden="1">#REF!</definedName>
    <definedName name="XRefPaste74Row" hidden="1">#REF!</definedName>
    <definedName name="XRefPaste75Row" hidden="1">#REF!</definedName>
    <definedName name="XRefPaste76Row" hidden="1">#REF!</definedName>
    <definedName name="XRefPaste77Row" hidden="1">#REF!</definedName>
    <definedName name="XRefPaste78Row" hidden="1">#REF!</definedName>
    <definedName name="XRefPaste79Row" hidden="1">#REF!</definedName>
    <definedName name="XRefPaste7Row" hidden="1">#REF!</definedName>
    <definedName name="XRefPaste8" hidden="1">#REF!</definedName>
    <definedName name="XRefPaste80" hidden="1">[240]Lead!#REF!</definedName>
    <definedName name="XRefPaste80Row" localSheetId="0" hidden="1">#REF!</definedName>
    <definedName name="XRefPaste80Row" localSheetId="3" hidden="1">#REF!</definedName>
    <definedName name="XRefPaste80Row" hidden="1">#REF!</definedName>
    <definedName name="XRefPaste81Row" localSheetId="0" hidden="1">#REF!</definedName>
    <definedName name="XRefPaste81Row" hidden="1">#REF!</definedName>
    <definedName name="XRefPaste82Row" localSheetId="0" hidden="1">#REF!</definedName>
    <definedName name="XRefPaste82Row" hidden="1">#REF!</definedName>
    <definedName name="XRefPaste83Row" hidden="1">#REF!</definedName>
    <definedName name="XRefPaste84Row" hidden="1">#REF!</definedName>
    <definedName name="XRefPaste85Row" hidden="1">#REF!</definedName>
    <definedName name="XRefPaste86Row" hidden="1">#REF!</definedName>
    <definedName name="XRefPaste87Row" hidden="1">#REF!</definedName>
    <definedName name="XRefPaste88" hidden="1">[240]Lead!#REF!</definedName>
    <definedName name="XRefPaste88Row" localSheetId="0" hidden="1">#REF!</definedName>
    <definedName name="XRefPaste88Row" localSheetId="3" hidden="1">#REF!</definedName>
    <definedName name="XRefPaste88Row" hidden="1">#REF!</definedName>
    <definedName name="XRefPaste89Row" localSheetId="0" hidden="1">#REF!</definedName>
    <definedName name="XRefPaste89Row" hidden="1">#REF!</definedName>
    <definedName name="XRefPaste8Row" localSheetId="0" hidden="1">#REF!</definedName>
    <definedName name="XRefPaste8Row" hidden="1">#REF!</definedName>
    <definedName name="XRefPaste9" hidden="1">#REF!</definedName>
    <definedName name="XRefPaste90Row" hidden="1">#REF!</definedName>
    <definedName name="XRefPaste91Row" hidden="1">#REF!</definedName>
    <definedName name="XRefPaste92Row" hidden="1">#REF!</definedName>
    <definedName name="XRefPaste9Row" hidden="1">#REF!</definedName>
    <definedName name="XRefPasteRangeCount" hidden="1">11</definedName>
    <definedName name="xunits">#REF!</definedName>
    <definedName name="xx">#REF!</definedName>
    <definedName name="xxnn" localSheetId="5" hidden="1">{#N/A,#N/A,FALSE,"Balance Sheets";#N/A,#N/A,FALSE,"96 Conservative";#N/A,#N/A,FALSE,"96 Possible"}</definedName>
    <definedName name="xxnn" localSheetId="0" hidden="1">{#N/A,#N/A,FALSE,"Balance Sheets";#N/A,#N/A,FALSE,"96 Conservative";#N/A,#N/A,FALSE,"96 Possible"}</definedName>
    <definedName name="xxnn" localSheetId="3" hidden="1">{#N/A,#N/A,FALSE,"Balance Sheets";#N/A,#N/A,FALSE,"96 Conservative";#N/A,#N/A,FALSE,"96 Possible"}</definedName>
    <definedName name="xxnn" hidden="1">{#N/A,#N/A,FALSE,"Balance Sheets";#N/A,#N/A,FALSE,"96 Conservative";#N/A,#N/A,FALSE,"96 Possible"}</definedName>
    <definedName name="xxx">#REF!</definedName>
    <definedName name="xxxx">#REF!</definedName>
    <definedName name="xxxxxx">#REF!</definedName>
    <definedName name="xxxxxxxxx" hidden="1">[241]H!#REF!</definedName>
    <definedName name="xxxxxxxxxxxxxxxxxxxxxxxxxxx" localSheetId="0">#REF!</definedName>
    <definedName name="xxxxxxxxxxxxxxxxxxxxxxxxxxx" localSheetId="3">#REF!</definedName>
    <definedName name="xxxxxxxxxxxxxxxxxxxxxxxxxxx">#REF!</definedName>
    <definedName name="xyz" localSheetId="5" hidden="1">{#N/A,#N/A,FALSE,"Balance Sheets";#N/A,#N/A,FALSE,"96 Conservative";#N/A,#N/A,FALSE,"96 Possible"}</definedName>
    <definedName name="xyz" localSheetId="0" hidden="1">{#N/A,#N/A,FALSE,"Balance Sheets";#N/A,#N/A,FALSE,"96 Conservative";#N/A,#N/A,FALSE,"96 Possible"}</definedName>
    <definedName name="xyz" localSheetId="3" hidden="1">{#N/A,#N/A,FALSE,"Balance Sheets";#N/A,#N/A,FALSE,"96 Conservative";#N/A,#N/A,FALSE,"96 Possible"}</definedName>
    <definedName name="xyz" hidden="1">{#N/A,#N/A,FALSE,"Balance Sheets";#N/A,#N/A,FALSE,"96 Conservative";#N/A,#N/A,FALSE,"96 Possible"}</definedName>
    <definedName name="Year">[95]Capex!$B$4:$O$4</definedName>
    <definedName name="YEAR_END" localSheetId="0">#REF!</definedName>
    <definedName name="YEAR_END" localSheetId="3">#REF!</definedName>
    <definedName name="YEAR_END">#REF!</definedName>
    <definedName name="YEAR_TO__RS_M_">[5]BRIT!$IQ$8158</definedName>
    <definedName name="years" localSheetId="5">[206]Input!$C$52:$H$52</definedName>
    <definedName name="years">[206]Input!$C$52:$H$52</definedName>
    <definedName name="yedate">[68]UploaderV4!$F$3:$AE$3</definedName>
    <definedName name="YeEq" localSheetId="0">[70]Capital!$K$8:$AA$8</definedName>
    <definedName name="YeEq" localSheetId="3">[70]Capital!$K$8:$AA$8</definedName>
    <definedName name="YeEq">[65]Capital!$K$8:$AE$8</definedName>
    <definedName name="YesNo">[242]Lists!$A$2:$A$3</definedName>
    <definedName name="yhdg" localSheetId="0">#REF!</definedName>
    <definedName name="yhdg" localSheetId="3">#REF!</definedName>
    <definedName name="yhdg">#REF!</definedName>
    <definedName name="yhgd" localSheetId="0">#REF!</definedName>
    <definedName name="yhgd">#REF!</definedName>
    <definedName name="yield">#REF!</definedName>
    <definedName name="yog" localSheetId="0">#REF!</definedName>
    <definedName name="yog">#REF!</definedName>
    <definedName name="YrRange" localSheetId="0" hidden="1">[70]Profile!$K$10:$AA$10</definedName>
    <definedName name="YrRange" localSheetId="3" hidden="1">[70]Profile!$K$10:$AA$10</definedName>
    <definedName name="YrRange" hidden="1">[65]Profile!$K$10:$AE$10</definedName>
    <definedName name="YTDma" localSheetId="5">#REF!</definedName>
    <definedName name="YTDma" localSheetId="0">#REF!</definedName>
    <definedName name="YTDma" localSheetId="3">#REF!</definedName>
    <definedName name="YTDma">#REF!</definedName>
    <definedName name="YUEBEJU" localSheetId="0">#REF!</definedName>
    <definedName name="YUEBEJU">#REF!</definedName>
    <definedName name="ywr" localSheetId="0">#REF!</definedName>
    <definedName name="ywr">#REF!</definedName>
    <definedName name="z" localSheetId="5" hidden="1">{"'Sheet1'!$A$1:$K$31"}</definedName>
    <definedName name="z" localSheetId="0" hidden="1">{"'Sheet1'!$A$1:$K$31"}</definedName>
    <definedName name="z" localSheetId="3" hidden="1">{"'Sheet1'!$A$1:$K$31"}</definedName>
    <definedName name="z" hidden="1">{"'Sheet1'!$A$1:$K$31"}</definedName>
    <definedName name="Z_108A6D27_B0BA_11D4_BC20_0050BAD6A329_.wvu.PrintTitles" hidden="1">#REF!</definedName>
    <definedName name="Z_608C77A8_4B58_11D3_96E6_002035B1638A_.wvu.PrintArea" hidden="1">#REF!</definedName>
    <definedName name="Z_608C77A8_4B58_11D3_96E6_002035B1638A_.wvu.PrintTitles" hidden="1">#REF!</definedName>
    <definedName name="Z_6E59C3A1_B0B6_11D4_823C_002035B16346_.wvu.PrintTitles" hidden="1">#REF!</definedName>
    <definedName name="Z_72433B6B_52A5_44EF_B66A_CDF264F3CA3B_.wvu.Cols" hidden="1">#REF!</definedName>
    <definedName name="Z_72433B6B_52A5_44EF_B66A_CDF264F3CA3B_.wvu.PrintArea" hidden="1">#REF!</definedName>
    <definedName name="Z_72433B6B_52A5_44EF_B66A_CDF264F3CA3B_.wvu.PrintTitles" hidden="1">#REF!</definedName>
    <definedName name="Z_84B991C1_8480_11D2_802E_00609463EDC3_.wvu.PrintArea" localSheetId="5" hidden="1">[243]sheet2!#REF!</definedName>
    <definedName name="Z_84B991C1_8480_11D2_802E_00609463EDC3_.wvu.PrintArea" localSheetId="0" hidden="1">[244]sheet2!#REF!</definedName>
    <definedName name="Z_84B991C1_8480_11D2_802E_00609463EDC3_.wvu.PrintArea" hidden="1">[245]sheet2!#REF!</definedName>
    <definedName name="Z_89A287A2_3546_11D4_BC20_0050BAD9A8CA_.wvu.PrintArea" localSheetId="5" hidden="1">[243]sheet2!#REF!</definedName>
    <definedName name="Z_89A287A2_3546_11D4_BC20_0050BAD9A8CA_.wvu.PrintArea" localSheetId="0" hidden="1">[244]sheet2!#REF!</definedName>
    <definedName name="Z_89A287A2_3546_11D4_BC20_0050BAD9A8CA_.wvu.PrintArea" hidden="1">[245]sheet2!#REF!</definedName>
    <definedName name="Z_89A287A2_3546_11D4_BC20_0050BAD9A8CA_.wvu.PrintTitles" localSheetId="5" hidden="1">[243]sheet2!#REF!</definedName>
    <definedName name="Z_89A287A2_3546_11D4_BC20_0050BAD9A8CA_.wvu.PrintTitles" localSheetId="0" hidden="1">[244]sheet2!#REF!</definedName>
    <definedName name="Z_89A287A2_3546_11D4_BC20_0050BAD9A8CA_.wvu.PrintTitles" hidden="1">[245]sheet2!#REF!</definedName>
    <definedName name="Z_8A138FE1_1B92_11D4_A80D_444553540000_.wvu.PrintTitles" localSheetId="5" hidden="1">[243]sheet2!#REF!</definedName>
    <definedName name="Z_8A138FE1_1B92_11D4_A80D_444553540000_.wvu.PrintTitles" localSheetId="0" hidden="1">[244]sheet2!#REF!</definedName>
    <definedName name="Z_8A138FE1_1B92_11D4_A80D_444553540000_.wvu.PrintTitles" hidden="1">[245]sheet2!#REF!</definedName>
    <definedName name="Z_9F849381_DB0D_11D3_9E95_0010A4E85018_.wvu.PrintArea" localSheetId="0" hidden="1">#REF!</definedName>
    <definedName name="Z_9F849381_DB0D_11D3_9E95_0010A4E85018_.wvu.PrintArea" localSheetId="3" hidden="1">#REF!</definedName>
    <definedName name="Z_9F849381_DB0D_11D3_9E95_0010A4E85018_.wvu.PrintArea" hidden="1">#REF!</definedName>
    <definedName name="Z_9F849381_DB0D_11D3_9E95_0010A4E85018_.wvu.PrintTitles" localSheetId="0" hidden="1">#REF!</definedName>
    <definedName name="Z_9F849381_DB0D_11D3_9E95_0010A4E85018_.wvu.PrintTitles" hidden="1">#REF!</definedName>
    <definedName name="Z_A2E64CC1_1600_11D4_A436_00609463CE88_.wvu.Rows" localSheetId="5" hidden="1">'[243]Surg.order-sizemix'!#REF!</definedName>
    <definedName name="Z_A2E64CC1_1600_11D4_A436_00609463CE88_.wvu.Rows" localSheetId="0" hidden="1">'[244]Surg.order-sizemix'!#REF!</definedName>
    <definedName name="Z_A2E64CC1_1600_11D4_A436_00609463CE88_.wvu.Rows" hidden="1">'[245]Surg.order-sizemix'!#REF!</definedName>
    <definedName name="Z_BE070B21_A354_11D4_AEA3_002035B16352_.wvu.PrintArea" localSheetId="5" hidden="1">[243]sheet2!#REF!</definedName>
    <definedName name="Z_BE070B21_A354_11D4_AEA3_002035B16352_.wvu.PrintArea" localSheetId="0" hidden="1">[244]sheet2!#REF!</definedName>
    <definedName name="Z_BE070B21_A354_11D4_AEA3_002035B16352_.wvu.PrintArea" hidden="1">[245]sheet2!#REF!</definedName>
    <definedName name="Z_BE070B21_A354_11D4_AEA3_002035B16352_.wvu.PrintTitles" localSheetId="5" hidden="1">'[243]OLD P.S'!#REF!</definedName>
    <definedName name="Z_BE070B21_A354_11D4_AEA3_002035B16352_.wvu.PrintTitles" localSheetId="0" hidden="1">'[244]OLD P.S'!#REF!</definedName>
    <definedName name="Z_BE070B21_A354_11D4_AEA3_002035B16352_.wvu.PrintTitles" hidden="1">'[245]OLD P.S'!#REF!</definedName>
    <definedName name="Z_F0827180_AD29_11D1_8C91_002035B16344_.wvu.PrintArea" localSheetId="5" hidden="1">'[243]OLD P.S'!#REF!</definedName>
    <definedName name="Z_F0827180_AD29_11D1_8C91_002035B16344_.wvu.PrintArea" localSheetId="0" hidden="1">'[244]OLD P.S'!#REF!</definedName>
    <definedName name="Z_F0827180_AD29_11D1_8C91_002035B16344_.wvu.PrintArea" hidden="1">'[245]OLD P.S'!#REF!</definedName>
    <definedName name="ZS" localSheetId="5" hidden="1">{"summary",#N/A,FALSE,"2000 vs 1999";"detail",#N/A,FALSE,"2000 vs 1999"}</definedName>
    <definedName name="ZS" localSheetId="0" hidden="1">{"summary",#N/A,FALSE,"2000 vs 1999";"detail",#N/A,FALSE,"2000 vs 1999"}</definedName>
    <definedName name="ZS" localSheetId="3" hidden="1">{"summary",#N/A,FALSE,"2000 vs 1999";"detail",#N/A,FALSE,"2000 vs 1999"}</definedName>
    <definedName name="ZS" hidden="1">{"summary",#N/A,FALSE,"2000 vs 1999";"detail",#N/A,FALSE,"2000 vs 1999"}</definedName>
    <definedName name="zsfsd">#REF!</definedName>
    <definedName name="ZZ_AA_User1">[71]Reporting!$A$29:$IV$29</definedName>
    <definedName name="ZZ_AA_User2">[71]Reporting!$A$30:$IV$30</definedName>
    <definedName name="ZZ_AA_User3">[71]Reporting!$A$31:$IV$31</definedName>
    <definedName name="ZZ_AA_User4">[71]Reporting!$A$32:$IV$32</definedName>
    <definedName name="ZZ_AA_User5">[71]Reporting!$A$33:$IV$33</definedName>
    <definedName name="ZZ_AAA_BSControl">[71]Reporting!$A$9:$IV$9</definedName>
    <definedName name="ZZ_AAA_IncludeManual">[71]Reporting!$A$1:$IV$1</definedName>
    <definedName name="ZZ_AAA_ISControl">[71]Reporting!$A$8:$IV$8</definedName>
    <definedName name="ZZ_AAA_TerminalStartTest1">[71]Reporting!$A$3:$IV$3</definedName>
    <definedName name="ZZ_AAA_TerminalStartTest2">[71]Reporting!$A$4:$IV$4</definedName>
    <definedName name="ZZ_AAA_TerminalStartTest3">[71]Reporting!$A$5:$IV$5</definedName>
    <definedName name="ZZ_AAA_TerminalStartTest4">[71]Reporting!$A$6:$IV$6</definedName>
    <definedName name="ZZ_AAA_TerminalStartTest5">[71]Reporting!$A$7:$IV$7</definedName>
    <definedName name="ZZ_AAA_YearCount">[71]Reporting!$A$13:$IV$13</definedName>
    <definedName name="ZZ_AAA_YearEndManual">[71]Reporting!$A$2:$IV$2</definedName>
    <definedName name="ZZ_AAA_YearEnds">[71]Reporting!$A$11:$IV$11</definedName>
    <definedName name="ZZ_BAL_AccountsPayable">[71]Reporting!$A$178:$IV$178</definedName>
    <definedName name="ZZ_BAL_AccountsReceivable">[71]Reporting!$A$159:$IV$159</definedName>
    <definedName name="ZZ_BAL_AverageTotalDebt">[71]Reporting!$A$220:$IV$220</definedName>
    <definedName name="ZZ_BAL_Balance">[71]Reporting!$A$206:$IV$206</definedName>
    <definedName name="ZZ_BAL_CapitalizedAssets">[71]Reporting!$A$166:$IV$166</definedName>
    <definedName name="ZZ_BAL_ConstructionInProgress">[71]Reporting!$A$165:$IV$165</definedName>
    <definedName name="ZZ_BAL_DebtNet">[71]Reporting!$A$216:$IV$216</definedName>
    <definedName name="ZZ_BAL_DebtTotal">[71]Reporting!$A$217:$IV$217</definedName>
    <definedName name="ZZ_BAL_DeferredTaxes">[71]Reporting!$A$183:$IV$183</definedName>
    <definedName name="ZZ_BAL_Goodwill">[71]Reporting!$A$167:$IV$167</definedName>
    <definedName name="ZZ_BAL_Inventories">[71]Reporting!$A$160:$IV$160</definedName>
    <definedName name="ZZ_BAL_LongTermDebt">[71]Reporting!$A$182:$IV$182</definedName>
    <definedName name="ZZ_BAL_LongTermInterestAssets">[71]Reporting!$A$168:$IV$168</definedName>
    <definedName name="ZZ_BAL_LongTermNonInterestLiabilities">[71]Reporting!$A$184:$IV$184</definedName>
    <definedName name="ZZ_BAL_LongTermNonOperatingAssets">[71]Reporting!$A$169:$IV$169</definedName>
    <definedName name="ZZ_BAL_MinorityInterest">[71]Reporting!$A$190:$IV$190</definedName>
    <definedName name="ZZ_BAL_NetAssets">[71]Reporting!$A$215:$IV$215</definedName>
    <definedName name="ZZ_BAL_NetAssetsAverage">[71]Reporting!$A$219:$IV$219</definedName>
    <definedName name="ZZ_BAL_NetCurrentAssets">[71]Reporting!$A$214:$IV$214</definedName>
    <definedName name="ZZ_BAL_NetFixedAssets">[71]Reporting!$A$164:$IV$164</definedName>
    <definedName name="ZZ_BAL_NetWorkingCapital">[71]Reporting!$A$213:$IV$213</definedName>
    <definedName name="ZZ_BAL_OBSILeases">[71]Reporting!$A$208:$IV$208</definedName>
    <definedName name="ZZ_BAL_OBSIOther">[71]Reporting!$A$209:$IV$209</definedName>
    <definedName name="ZZ_BAL_OperatingCash">[71]Reporting!$A$157:$IV$157</definedName>
    <definedName name="ZZ_BAL_OtherCurrentAssets">[71]Reporting!$A$161:$IV$161</definedName>
    <definedName name="ZZ_BAL_OtherCurrentLiabilities">[71]Reporting!$A$179:$IV$179</definedName>
    <definedName name="ZZ_BAL_OtherReserves">[71]Reporting!$A$196:$IV$196</definedName>
    <definedName name="ZZ_BAL_PreferredStock">[71]Reporting!$A$191:$IV$191</definedName>
    <definedName name="ZZ_BAL_RetainedEarnings">[71]Reporting!$A$197:$IV$197</definedName>
    <definedName name="ZZ_BAL_RevaluationReserve">[71]Reporting!$A$195:$IV$195</definedName>
    <definedName name="ZZ_BAL_ShareCapital">[71]Reporting!$A$193:$IV$193</definedName>
    <definedName name="ZZ_BAL_SharePremium">[71]Reporting!$A$194:$IV$194</definedName>
    <definedName name="ZZ_BAL_StatutoryReserves">[71]Reporting!$A$201:$IV$201</definedName>
    <definedName name="ZZ_BAL_STDebt">[71]Reporting!$A$177:$IV$177</definedName>
    <definedName name="ZZ_BAL_STInvestments">[71]Reporting!$A$158:$IV$158</definedName>
    <definedName name="ZZ_BAL_TotalAssets">[71]Reporting!$A$171:$IV$171</definedName>
    <definedName name="ZZ_BAL_TotalAssetsAverage">[71]Reporting!$A$218:$IV$218</definedName>
    <definedName name="ZZ_BAL_TotalCommonEquity">[71]Reporting!$A$199:$IV$199</definedName>
    <definedName name="ZZ_BAL_TotalCurrentAssets">[71]Reporting!$A$162:$IV$162</definedName>
    <definedName name="ZZ_BAL_TotalCurrentLiabilities">[71]Reporting!$A$180:$IV$180</definedName>
    <definedName name="ZZ_BAL_TotalEquity">[71]Reporting!$A$202:$IV$202</definedName>
    <definedName name="ZZ_BAL_TotalEquityAverage">[71]Reporting!$A$221:$IV$221</definedName>
    <definedName name="ZZ_BAL_TotalLiabilities">[71]Reporting!$A$187:$IV$187</definedName>
    <definedName name="ZZ_BAL_TotalLiabilitiesPlusEquity">[71]Reporting!$A$204:$IV$204</definedName>
    <definedName name="ZZ_BAL_TotalLongTermLiabilities">[71]Reporting!$A$185:$IV$185</definedName>
    <definedName name="ZZ_BAL_TotalReserves">[71]Reporting!$A$198:$IV$198</definedName>
    <definedName name="ZZ_CAP_AccumulatedGoodwillAmort">[71]Reporting!$A$355:$IV$355</definedName>
    <definedName name="ZZ_CAP_AccumulatedGoodwillAmortManual">[71]Reporting!$A$353:$IV$353</definedName>
    <definedName name="ZZ_CAP_AdjToOperatingCapital">[71]Reporting!$A$312:$IV$312</definedName>
    <definedName name="ZZ_CAP_AdjustedCommonEquity">[71]Reporting!$A$334:$IV$334</definedName>
    <definedName name="ZZ_CAP_Balance">[71]Reporting!$A$344:$IV$344</definedName>
    <definedName name="ZZ_CAP_ChangeInOperatingCapital">[71]Reporting!$A$348:$IV$348</definedName>
    <definedName name="ZZ_CAP_EquityEquivalents">[71]Reporting!$A$358:$IV$358</definedName>
    <definedName name="ZZ_CAP_LIFOReserve">[71]Reporting!$A$354:$IV$354</definedName>
    <definedName name="ZZ_CAP_NetWorkingCapitalAdj">[71]Reporting!$A$304:$IV$304</definedName>
    <definedName name="ZZ_CAP_NonOperatingCapital">[71]Reporting!$A$323:$IV$323</definedName>
    <definedName name="ZZ_CAP_OperatingCapital">[71]Reporting!$A$314:$IV$314</definedName>
    <definedName name="ZZ_CAP_OperatingCapitalAverage">[71]Reporting!$A$346:$IV$346</definedName>
    <definedName name="ZZ_CAP_TotalCapital">[71]Reporting!$A$325:$IV$325</definedName>
    <definedName name="ZZ_CAP_TotalCapitalAverage">[71]Reporting!$A$347:$IV$347</definedName>
    <definedName name="ZZ_CAP_TotalCapitalRecon">[71]Reporting!$A$342:$IV$342</definedName>
    <definedName name="ZZ_CAP_TotalDebtAdj">[71]Reporting!$A$349:$IV$349</definedName>
    <definedName name="ZZ_CAP_ValueOfOperatingLeases">[71]Reporting!$A$310:$IV$310</definedName>
    <definedName name="ZZ_CAS_Balance">[71]Reporting!$A$276:$IV$276</definedName>
    <definedName name="ZZ_CAS_CashFlowFinancing">[71]Reporting!$A$266:$IV$266</definedName>
    <definedName name="ZZ_CAS_CashFlowInvestment">[71]Reporting!$A$248:$IV$248</definedName>
    <definedName name="ZZ_CAS_CashFlowOperational">[71]Reporting!$A$237:$IV$237</definedName>
    <definedName name="ZZ_CAS_CashSTInvestments">[71]Reporting!$A$272:$IV$272</definedName>
    <definedName name="ZZ_CAS_ChangeInCapitalizedAssets">[71]Reporting!$A$243:$IV$243</definedName>
    <definedName name="ZZ_CAS_ChangeInCIP">[71]Reporting!$A$242:$IV$242</definedName>
    <definedName name="ZZ_CAS_ChangeInCommonEquity">[71]Reporting!$A$254:$IV$254</definedName>
    <definedName name="ZZ_CAS_ChangeInGoodwill">[71]Reporting!$A$244:$IV$244</definedName>
    <definedName name="ZZ_CAS_ChangeInInvestmentsAssets">[71]Reporting!$A$245:$IV$245</definedName>
    <definedName name="ZZ_CAS_ChangeInLTDebt">[71]Reporting!$A$264:$IV$264</definedName>
    <definedName name="ZZ_CAS_ChangeInMinorityInterest">[71]Reporting!$A$252:$IV$252</definedName>
    <definedName name="ZZ_CAS_ChangeInNetFixedAssets">[71]Reporting!$A$240:$IV$240</definedName>
    <definedName name="ZZ_CAS_ChangeInOtherLTLiabilities">[71]Reporting!$A$251:$IV$251</definedName>
    <definedName name="ZZ_CAS_ChangeInOtherNonOperatingAssets">[71]Reporting!$A$246:$IV$246</definedName>
    <definedName name="ZZ_CAS_ChangeInOtherReserves">[71]Reporting!$A$256:$IV$256</definedName>
    <definedName name="ZZ_CAS_ChangeInPreferredEquity">[71]Reporting!$A$253:$IV$253</definedName>
    <definedName name="ZZ_CAS_ChangeInRevaluationReserve">[71]Reporting!$A$241:$IV$241</definedName>
    <definedName name="ZZ_CAS_ChangeInSharePremium">[71]Reporting!$A$255:$IV$255</definedName>
    <definedName name="ZZ_CAS_ChangeInStatutoryReserves">[71]Reporting!$A$257:$IV$257</definedName>
    <definedName name="ZZ_CAS_ChangeInSTDebt">[71]Reporting!$A$263:$IV$263</definedName>
    <definedName name="ZZ_CAS_ChangeInWC">[71]Reporting!$A$235:$IV$235</definedName>
    <definedName name="ZZ_CAS_TotalCashFlow">[71]Reporting!$A$268:$IV$268</definedName>
    <definedName name="ZZ_CAS_TotalCashFlowRecon">[71]Reporting!$A$274:$IV$274</definedName>
    <definedName name="ZZ_COM_Assets">[71]Reporting!$A$665:$IV$665</definedName>
    <definedName name="ZZ_COM_Switch1">[71]Reporting!$B$663</definedName>
    <definedName name="ZZ_COS_BetaManual">[71]Reporting!$A$522:$IV$522</definedName>
    <definedName name="ZZ_COS_BVCommonEquity">[71]Reporting!$A$503:$IV$503</definedName>
    <definedName name="ZZ_COS_BVPreferredEquity">[71]Reporting!$A$505:$IV$505</definedName>
    <definedName name="ZZ_COS_BVTotalCapital">[71]Reporting!$A$506:$IV$506</definedName>
    <definedName name="ZZ_COS_BVTotalDebt">[71]Reporting!$A$504:$IV$504</definedName>
    <definedName name="ZZ_COS_CostOfCommonEquity">[71]Reporting!$A$526:$IV$526</definedName>
    <definedName name="ZZ_COS_CostOfDebtPostTax">[71]Reporting!$A$532:$IV$532</definedName>
    <definedName name="ZZ_COS_CostOfDebtPreTaxManual">[71]Reporting!$A$529:$IV$529</definedName>
    <definedName name="ZZ_COS_CostOfPreferredEquityManual">[71]Reporting!$A$535:$IV$535</definedName>
    <definedName name="ZZ_COS_EquityRiskPremiumManual">[71]Reporting!$A$523:$IV$523</definedName>
    <definedName name="ZZ_COS_MVCommonEquity">[71]Reporting!$A$497:$IV$497</definedName>
    <definedName name="ZZ_COS_MVPreferredEquity">[71]Reporting!$A$499:$IV$499</definedName>
    <definedName name="ZZ_COS_MVTotalCapital">[71]Reporting!$A$500:$IV$500</definedName>
    <definedName name="ZZ_COS_MVTotalDebt">[71]Reporting!$A$498:$IV$498</definedName>
    <definedName name="ZZ_COS_RequiredReturnCAPM">[71]Reporting!$A$524:$IV$524</definedName>
    <definedName name="ZZ_COS_RequiredReturnManual">[71]Reporting!$A$519:$IV$519</definedName>
    <definedName name="ZZ_COS_RiskFreeRateManual">[71]Reporting!$A$521:$IV$521</definedName>
    <definedName name="ZZ_COS_Switch1">[71]Reporting!$B$508</definedName>
    <definedName name="ZZ_COS_TargetDebtToCapitalManual">[71]Reporting!$A$509:$IV$509</definedName>
    <definedName name="ZZ_COS_UnleveragedCostOfCapital">[71]Reporting!$A$543:$IV$543</definedName>
    <definedName name="ZZ_COS_WACC">[71]Reporting!$A$540:$IV$540</definedName>
    <definedName name="ZZ_COS_WACCActual">[71]Reporting!$A$542:$IV$542</definedName>
    <definedName name="ZZ_COS_WACCManual">[71]Reporting!$A$539:$IV$539</definedName>
    <definedName name="ZZ_COS_WGTCommonEquity">[71]Reporting!$A$511:$IV$511</definedName>
    <definedName name="ZZ_COS_WGTPreferredEquity">[71]Reporting!$A$513:$IV$513</definedName>
    <definedName name="ZZ_COS_WGTTotalDebt">[71]Reporting!$A$512:$IV$512</definedName>
    <definedName name="ZZ_COV_Cover">[71]Cover!$A$1</definedName>
    <definedName name="ZZ_DCF_Balance">[71]Reporting!$A$925:$IV$925</definedName>
    <definedName name="ZZ_DCF_EVA_Discounted">[71]Reporting!$A$906:$IV$906</definedName>
    <definedName name="ZZ_DCF_EVA_DiscountedTotal">[71]Reporting!$A$907:$IV$907</definedName>
    <definedName name="ZZ_DCF_EVA_DiscountFactor">[71]Reporting!$A$905:$IV$905</definedName>
    <definedName name="ZZ_DCF_EVA_EconomicValueAdded">[71]Reporting!$A$902:$IV$902</definedName>
    <definedName name="ZZ_DCF_EVA_EconomicValueAddedManual">[71]Reporting!$A$899:$IV$899</definedName>
    <definedName name="ZZ_DCF_EVA_ImpliedEquityValue">[71]Reporting!$A$919:$IV$919</definedName>
    <definedName name="ZZ_DCF_EVA_ImpliedEquityValuePerShare">[71]Reporting!$A$922:$IV$922</definedName>
    <definedName name="ZZ_DCF_EVA_MidYearAdjustmentFactor">[71]Reporting!$A$914:$IV$914</definedName>
    <definedName name="ZZ_DCF_EVA_OperatingValue">[71]Reporting!$A$910:$IV$910</definedName>
    <definedName name="ZZ_DCF_EVA_OperatingValueAdj">[71]Reporting!$A$913:$IV$913</definedName>
    <definedName name="ZZ_DCF_EVA_TotalValue">[71]Reporting!$A$916:$IV$916</definedName>
    <definedName name="ZZ_DCF_EVA_WACC">[71]Reporting!$A$904:$IV$904</definedName>
    <definedName name="ZZ_DCF_FCF_Discounted">[71]Reporting!$A$881:$IV$881</definedName>
    <definedName name="ZZ_DCF_FCF_DiscountFactor">[71]Reporting!$A$880:$IV$880</definedName>
    <definedName name="ZZ_DCF_FCF_FreeCashFlow">[71]Reporting!$A$877:$IV$877</definedName>
    <definedName name="ZZ_DCF_FCF_FreeCashFlowManual">[71]Reporting!$A$874:$IV$874</definedName>
    <definedName name="ZZ_DCF_FCF_ImpliedEquityValue">[71]Reporting!$A$891:$IV$891</definedName>
    <definedName name="ZZ_DCF_FCF_ImpliedEquityValuePerShare">[71]Reporting!$A$894:$IV$894</definedName>
    <definedName name="ZZ_DCF_FCF_MidYearAdjustmentFactor">[71]Reporting!$A$883:$IV$883</definedName>
    <definedName name="ZZ_DCF_FCF_NetInvestment">[71]Reporting!$A$876:$IV$876</definedName>
    <definedName name="ZZ_DCF_FCF_NOPAT">[71]Reporting!$A$875:$IV$875</definedName>
    <definedName name="ZZ_DCF_FCF_OperatingValue">[71]Reporting!$A$882:$IV$882</definedName>
    <definedName name="ZZ_DCF_FCF_OperatingValueAdj">[71]Reporting!$A$885:$IV$885</definedName>
    <definedName name="ZZ_DCF_FCF_SharePremiumDiscount">[71]Reporting!$A$895:$IV$895</definedName>
    <definedName name="ZZ_DCF_FCF_TotalValue">[71]Reporting!$A$888:$IV$888</definedName>
    <definedName name="ZZ_DCF_FCF_WACC">[71]Reporting!$A$879:$IV$879</definedName>
    <definedName name="ZZ_DCF_LTGrowthRate">[71]Reporting!$A$870:$IV$870</definedName>
    <definedName name="ZZ_DCF_LTGrowthRateManual">[71]Reporting!$A$869:$IV$869</definedName>
    <definedName name="ZZ_DCF_NON_TotalNonCommonEquity">[71]Reporting!$A$934:$IV$934</definedName>
    <definedName name="ZZ_EPS_BookValuePS">[71]Reporting!$A$86:$IV$86</definedName>
    <definedName name="ZZ_EPS_CFPSFree">[71]Reporting!$A$81:$IV$81</definedName>
    <definedName name="ZZ_EPS_CFPSGross">[71]Reporting!$A$80:$IV$80</definedName>
    <definedName name="ZZ_EPS_DPS">[71]Reporting!$A$76:$IV$76</definedName>
    <definedName name="ZZ_EPS_DPSManual">[71]Reporting!$A$75:$IV$75</definedName>
    <definedName name="ZZ_EPS_EPSBasic">[71]Reporting!$A$69:$IV$69</definedName>
    <definedName name="ZZ_EPS_EPSBasicManual">[71]Reporting!$A$64:$IV$64</definedName>
    <definedName name="ZZ_EPS_EPSBFullyDiluted">[71]Reporting!$A$71:$IV$71</definedName>
    <definedName name="ZZ_EPS_EPSBFullyDilutedManual">[71]Reporting!$A$66:$IV$66</definedName>
    <definedName name="ZZ_EPS_EPSPrimary">[71]Reporting!$A$70:$IV$70</definedName>
    <definedName name="ZZ_EPS_EPSPrimaryManual">[71]Reporting!$A$65:$IV$65</definedName>
    <definedName name="ZZ_EPS_MarketCapCurrent">[71]Reporting!$A$59:$IV$59</definedName>
    <definedName name="ZZ_EPS_PriorYearAdjAnnual">[71]Reporting!$A$37:$IV$37</definedName>
    <definedName name="ZZ_EPS_PriorYearAdjCumulative">[71]Reporting!$A$38:$IV$38</definedName>
    <definedName name="ZZ_EPS_SharePriceAtYE">[71]Reporting!$A$57:$IV$57</definedName>
    <definedName name="ZZ_EPS_SharePriceAtYEManual">[71]Reporting!$A$56:$IV$56</definedName>
    <definedName name="ZZ_EPS_SharesAtYE">[71]Reporting!$A$49:$IV$49</definedName>
    <definedName name="ZZ_EPS_SharesAtYEManual">[71]Reporting!$A$43:$IV$43</definedName>
    <definedName name="ZZ_EPS_SharesFullyDiluted">[71]Reporting!$A$52:$IV$52</definedName>
    <definedName name="ZZ_EPS_SharesFullyDilutedManual">[71]Reporting!$A$46:$IV$46</definedName>
    <definedName name="ZZ_EPS_SharesPrimary">[71]Reporting!$A$51:$IV$51</definedName>
    <definedName name="ZZ_EPS_SharesPrimaryManual">[71]Reporting!$A$45:$IV$45</definedName>
    <definedName name="ZZ_EPS_SharesWgtAvg">[71]Reporting!$A$50:$IV$50</definedName>
    <definedName name="ZZ_EPS_SharesWgtAvgManual">[71]Reporting!$A$44:$IV$44</definedName>
    <definedName name="ZZ_FRE_Amortization">[71]Reporting!$A$429:$IV$429</definedName>
    <definedName name="ZZ_FRE_Balance1">[71]Reporting!$A$452:$IV$452</definedName>
    <definedName name="ZZ_FRE_Balance2">[71]Reporting!$A$486:$IV$486</definedName>
    <definedName name="ZZ_FRE_CapitalNetAdditions">[71]Reporting!$A$472:$IV$472</definedName>
    <definedName name="ZZ_FRE_ChangeInAdjToOperatingInvestedCapital">[71]Reporting!$A$440:$IV$440</definedName>
    <definedName name="ZZ_FRE_Depreciation">[71]Reporting!$A$428:$IV$428</definedName>
    <definedName name="ZZ_FRE_FreeCashFlow">[71]Reporting!$A$444:$IV$444</definedName>
    <definedName name="ZZ_FRE_FreeCashFlowRecon1">[71]Reporting!$A$450:$IV$450</definedName>
    <definedName name="ZZ_FRE_FreeCashFlowRecon2">[71]Reporting!$A$484:$IV$484</definedName>
    <definedName name="ZZ_FRE_GrossCashFlow">[71]Reporting!$A$431:$IV$431</definedName>
    <definedName name="ZZ_FRE_GrossInvestment">[71]Reporting!$A$442:$IV$442</definedName>
    <definedName name="ZZ_FRE_NetInvestment">[71]Reporting!$A$448:$IV$448</definedName>
    <definedName name="ZZ_FRE_NetInvestmentRate">[71]Reporting!$A$489:$IV$489</definedName>
    <definedName name="ZZ_FRE_NOPAT">[71]Reporting!$A$427:$IV$427</definedName>
    <definedName name="ZZ_FRE_PaymentsToInvestors">[71]Reporting!$A$462:$IV$462</definedName>
    <definedName name="ZZ_GRO_BasicEPS">[71]Reporting!$A$725:$IV$725</definedName>
    <definedName name="ZZ_GRO_NetIncome">[71]Reporting!$A$699:$IV$699</definedName>
    <definedName name="ZZ_GRO_NOPAT">[71]Reporting!$A$701:$IV$701</definedName>
    <definedName name="ZZ_GRO_Revenue">[71]Reporting!$A$691:$IV$691</definedName>
    <definedName name="ZZ_INC_AdjToRetainedEarnings">[71]Reporting!$A$135:$IV$135</definedName>
    <definedName name="ZZ_INC_AdminExpense">[71]Reporting!$A$97:$IV$97</definedName>
    <definedName name="ZZ_INC_Amortization">[71]Reporting!$A$101:$IV$101</definedName>
    <definedName name="ZZ_INC_AmortizationGoodwill">[71]Reporting!$A$104:$IV$104</definedName>
    <definedName name="ZZ_INC_Associates">[71]Reporting!$A$107:$IV$107</definedName>
    <definedName name="ZZ_INC_BeginningRetainedEarnings">[71]Reporting!$A$133:$IV$133</definedName>
    <definedName name="ZZ_INC_CashDividends">[71]Reporting!$A$126:$IV$126</definedName>
    <definedName name="ZZ_INC_CGS">[71]Reporting!$A$93:$IV$93</definedName>
    <definedName name="ZZ_INC_Depreciation">[71]Reporting!$A$100:$IV$100</definedName>
    <definedName name="ZZ_INC_EAT">[71]Reporting!$A$117:$IV$117</definedName>
    <definedName name="ZZ_INC_EBIT">[71]Reporting!$A$110:$IV$110</definedName>
    <definedName name="ZZ_INC_EBITDA">[71]Reporting!$A$99:$IV$99</definedName>
    <definedName name="ZZ_INC_EBT">[71]Reporting!$A$113:$IV$113</definedName>
    <definedName name="ZZ_INC_EffectiveTaxRate">[71]Reporting!$A$115:$IV$115</definedName>
    <definedName name="ZZ_INC_Exceptionals">[71]Reporting!$A$108:$IV$108</definedName>
    <definedName name="ZZ_INC_Extraordinaries">[71]Reporting!$A$119:$IV$119</definedName>
    <definedName name="ZZ_INC_GrossProfit">[71]Reporting!$A$95:$IV$95</definedName>
    <definedName name="ZZ_INC_IncomeTax">[71]Reporting!$A$114:$IV$114</definedName>
    <definedName name="ZZ_INC_InterestExpense">[71]Reporting!$A$111:$IV$111</definedName>
    <definedName name="ZZ_INC_InterestIncome">[71]Reporting!$A$106:$IV$106</definedName>
    <definedName name="ZZ_INC_Minorities">[71]Reporting!$A$120:$IV$120</definedName>
    <definedName name="ZZ_INC_NetIncome">[71]Reporting!$A$123:$IV$123</definedName>
    <definedName name="ZZ_INC_NonOperatingIncome">[71]Reporting!$A$148:$IV$148</definedName>
    <definedName name="ZZ_INC_OperatingIncome">[71]Reporting!$A$103:$IV$103</definedName>
    <definedName name="ZZ_INC_OtherAfterTaxIncome">[71]Reporting!$A$118:$IV$118</definedName>
    <definedName name="ZZ_INC_OtherIncome">[71]Reporting!$A$105:$IV$105</definedName>
    <definedName name="ZZ_INC_OtherOperatingIncome">[71]Reporting!$A$96:$IV$96</definedName>
    <definedName name="ZZ_INC_PreferredDividends">[71]Reporting!$A$121:$IV$121</definedName>
    <definedName name="ZZ_INC_RetainedProfit">[71]Reporting!$A$128:$IV$128</definedName>
    <definedName name="ZZ_INC_Revenue">[71]Reporting!$A$92:$IV$92</definedName>
    <definedName name="ZZ_INC_StatutoryAppropriations">[71]Reporting!$A$127:$IV$127</definedName>
    <definedName name="ZZ_NOP_AdjToOperatingIncome">[71]Reporting!$A$368:$IV$368</definedName>
    <definedName name="ZZ_NOP_ATInterestExpense">[71]Reporting!$A$385:$IV$385</definedName>
    <definedName name="ZZ_NOP_ATInterestOnNonCapitalizedLeases">[71]Reporting!$A$386:$IV$386</definedName>
    <definedName name="ZZ_NOP_ATNonOperatingIncome">[71]Reporting!$A$391:$IV$391</definedName>
    <definedName name="ZZ_NOP_Balance">[71]Reporting!$A$395:$IV$395</definedName>
    <definedName name="ZZ_NOP_CashTaxesPaid">[71]Reporting!$A$414:$IV$414</definedName>
    <definedName name="ZZ_NOP_ChangeInDeferredTaxes">[71]Reporting!$A$401:$IV$401</definedName>
    <definedName name="ZZ_NOP_ChangeInLIFOReserve">[71]Reporting!$A$369:$IV$369</definedName>
    <definedName name="ZZ_NOP_EquityEquivalents">[71]Reporting!$A$403:$IV$403</definedName>
    <definedName name="ZZ_NOP_IncomeAvailableToInvestors">[71]Reporting!$A$388:$IV$388</definedName>
    <definedName name="ZZ_NOP_LeaseAdjustment">[71]Reporting!$A$367:$IV$367</definedName>
    <definedName name="ZZ_NOP_MarginalTaxRate">[71]Reporting!$A$409:$IV$409</definedName>
    <definedName name="ZZ_NOP_MarginalTaxRateManual">[71]Reporting!$A$408:$IV$408</definedName>
    <definedName name="ZZ_NOP_NOPAT">[71]Reporting!$A$374:$IV$374</definedName>
    <definedName name="ZZ_NOP_NOPATRecon">[71]Reporting!$A$393:$IV$393</definedName>
    <definedName name="ZZ_NOP_NOPBT">[71]Reporting!$A$371:$IV$371</definedName>
    <definedName name="ZZ_NOP_TaxesOnOperatingIncomeAdj">[71]Reporting!$A$419:$IV$419</definedName>
    <definedName name="ZZ_NOP_TaxOnNonOperatingIncome">[71]Reporting!$A$416:$IV$416</definedName>
    <definedName name="ZZ_NOP_TaxShieldOnInterestExpense">[71]Reporting!$A$415:$IV$415</definedName>
    <definedName name="ZZ_OTH_AverageAccountsPayable">[71]Reporting!$A$744:$IV$744</definedName>
    <definedName name="ZZ_OTH_AverageAccountsReceivable">[71]Reporting!$A$742:$IV$742</definedName>
    <definedName name="ZZ_OTH_AverageCapitalizedAssets">[71]Reporting!$A$747:$IV$747</definedName>
    <definedName name="ZZ_OTH_AverageInventories">[71]Reporting!$A$743:$IV$743</definedName>
    <definedName name="ZZ_OTH_AverageNetFixedAssets">[71]Reporting!$A$746:$IV$746</definedName>
    <definedName name="ZZ_OTH_AverageNWC">[71]Reporting!$A$745:$IV$745</definedName>
    <definedName name="ZZ_OTH_CashTaxRate">[71]Reporting!$A$807:$IV$807</definedName>
    <definedName name="ZZ_OTH_DaysInInventory">[71]Reporting!$A$754:$IV$754</definedName>
    <definedName name="ZZ_OTH_DaysPayable">[71]Reporting!$A$768:$IV$768</definedName>
    <definedName name="ZZ_OTH_DaysReceivable">[71]Reporting!$A$752:$IV$752</definedName>
    <definedName name="ZZ_OTH_DividendPayoutRatio">[71]Reporting!$A$805:$IV$805</definedName>
    <definedName name="ZZ_OTH_RetentionRate">[71]Reporting!$A$806:$IV$806</definedName>
    <definedName name="ZZ_PRI_BAL_All">[71]Reporting!$D$152:$Q$223</definedName>
    <definedName name="ZZ_PRI_CAS_All">[71]Reporting!$D$224:$Q$296</definedName>
    <definedName name="ZZ_PRI_COM_All">[71]Reporting!$D$620:$Q$686</definedName>
    <definedName name="ZZ_PRI_COS_All">[71]Reporting!$D$492:$Q$546</definedName>
    <definedName name="ZZ_PRI_DCF_All">[71]Reporting!$D$867:$Q$936</definedName>
    <definedName name="ZZ_PRI_EPS_All">[71]Reporting!$D$35:$Q$89</definedName>
    <definedName name="ZZ_PRI_FRE_All">[71]Reporting!$D$423:$Q$491</definedName>
    <definedName name="ZZ_PRI_GRO_All">[71]Reporting!$D$687:$Q$739</definedName>
    <definedName name="ZZ_PRI_INC_All">[71]Reporting!$D$90:$Q$151</definedName>
    <definedName name="ZZ_PRI_INV_All">[71]Reporting!$D$297:$Q$361</definedName>
    <definedName name="ZZ_PRI_NOP_All">[71]Reporting!$D$362:$Q$422</definedName>
    <definedName name="ZZ_PRI_OTH_All">[71]Reporting!$D$740:$Q$811</definedName>
    <definedName name="ZZ_PRI_RET_All">[71]Reporting!$D$812:$Q$866</definedName>
    <definedName name="ZZ_PRI_SUM_All">[71]Reporting!$D$547:$Q$619</definedName>
    <definedName name="ZZ_PRI_VAL_0">[71]Reporting!$D$937:$Q$998</definedName>
    <definedName name="ZZ_PRI_VAL_1">[71]Reporting!$D$999:$Q$1038</definedName>
    <definedName name="ZZ_RET_DuPont1">[71]Reporting!$A$822:$IV$822</definedName>
    <definedName name="ZZ_RET_DuPont10">[71]Reporting!$A$831:$IV$831</definedName>
    <definedName name="ZZ_RET_DuPont11">[71]Reporting!$A$832:$IV$832</definedName>
    <definedName name="ZZ_RET_DuPont12">[71]Reporting!$A$833:$IV$833</definedName>
    <definedName name="ZZ_RET_DuPont2">[71]Reporting!$A$823:$IV$823</definedName>
    <definedName name="ZZ_RET_DuPont3">[71]Reporting!$A$824:$IV$824</definedName>
    <definedName name="ZZ_RET_DuPont4">[71]Reporting!$A$825:$IV$825</definedName>
    <definedName name="ZZ_RET_DuPont5">[71]Reporting!$A$826:$IV$826</definedName>
    <definedName name="ZZ_RET_DuPont6">[71]Reporting!$A$827:$IV$827</definedName>
    <definedName name="ZZ_RET_DuPont7">[71]Reporting!$A$828:$IV$828</definedName>
    <definedName name="ZZ_RET_DuPont8">[71]Reporting!$A$829:$IV$829</definedName>
    <definedName name="ZZ_RET_DuPont9">[71]Reporting!$A$830:$IV$830</definedName>
    <definedName name="ZZ_RET_InternalGrowth">[71]Reporting!$A$849:$IV$849</definedName>
    <definedName name="ZZ_RET_ROEAfterTax">[71]Reporting!$A$844:$IV$844</definedName>
    <definedName name="ZZ_RET_ROEPreTax">[71]Reporting!$A$843:$IV$843</definedName>
    <definedName name="ZZ_RET_Switch1">[71]Reporting!$B$820</definedName>
    <definedName name="ZZ_RET_TotalAssets">[71]Reporting!$A$815:$IV$815</definedName>
    <definedName name="ZZ_RET_TotalCapital">[71]Reporting!$A$814:$IV$814</definedName>
    <definedName name="ZZ_RET_TotalEquity">[71]Reporting!$A$816:$IV$816</definedName>
    <definedName name="ZZ_RET_TotalOperatingInvestedCapital">[71]Reporting!$A$817:$IV$817</definedName>
    <definedName name="ZZ_SUM_AdjBVPS">[71]Reporting!$A$606:$IV$606</definedName>
    <definedName name="ZZ_SUM_BegOperatingCapital">[71]Reporting!$A$583:$IV$583</definedName>
    <definedName name="ZZ_SUM_CapitalCharge">[71]Reporting!$A$589:$IV$589</definedName>
    <definedName name="ZZ_SUM_ChangeInEVA">[71]Reporting!$A$593:$IV$593</definedName>
    <definedName name="ZZ_SUM_ChangeInMVA">[71]Reporting!$A$603:$IV$603</definedName>
    <definedName name="ZZ_SUM_EVA">[71]Reporting!$A$585:$IV$585</definedName>
    <definedName name="ZZ_SUM_EVASpread">[71]Reporting!$A$582:$IV$582</definedName>
    <definedName name="ZZ_SUM_MVA">[71]Reporting!$A$602:$IV$602</definedName>
    <definedName name="ZZ_SUM_MVAPS">[71]Reporting!$A$607:$IV$607</definedName>
    <definedName name="ZZ_SUM_OperatingGrowth">[71]Reporting!$A$577:$IV$577</definedName>
    <definedName name="ZZ_SUM_ReturnOnCapital">[71]Reporting!$A$574:$IV$574</definedName>
    <definedName name="ZZ_SUM_TotalCapital">[71]Reporting!$A$598:$IV$598</definedName>
    <definedName name="ZZ_SYS_AnalystName">[71]System_Defaults!$D$4</definedName>
    <definedName name="ZZ_SYS_AutomaticData">[71]System_Defaults!$H$57</definedName>
    <definedName name="ZZ_SYS_AvailableToForeigners">[71]System_Defaults!$H$29</definedName>
    <definedName name="ZZ_SYS_Beta">[71]System_Defaults!$D$37</definedName>
    <definedName name="ZZ_SYS_CodeBloomberg">[71]System_Defaults!$D$9</definedName>
    <definedName name="ZZ_SYS_CodeDatastream">[71]System_Defaults!$H$9</definedName>
    <definedName name="ZZ_SYS_CodeFileName">[71]System_Defaults!$F$59</definedName>
    <definedName name="ZZ_SYS_CodeFilePath">[71]System_Defaults!$F$60</definedName>
    <definedName name="ZZ_SYS_CodeFilePathTemp">[71]System_Defaults!$F$61</definedName>
    <definedName name="ZZ_SYS_CodeLocal">[71]System_Defaults!$D$8</definedName>
    <definedName name="ZZ_SYS_CodeReuters">[71]System_Defaults!$H$8</definedName>
    <definedName name="ZZ_SYS_CompanyName">[71]System_Defaults!$D$2</definedName>
    <definedName name="ZZ_SYS_CostOfDebt">[71]System_Defaults!$H$36</definedName>
    <definedName name="ZZ_SYS_Country">[71]System_Defaults!$D$3</definedName>
    <definedName name="ZZ_SYS_Currency">[71]System_Defaults!$D$81</definedName>
    <definedName name="ZZ_SYS_CurrencyManual">[71]System_Defaults!$D$33</definedName>
    <definedName name="ZZ_SYS_CurrentDateManual">[71]System_Defaults!$D$39</definedName>
    <definedName name="ZZ_SYS_CurrentFreeFloatLocalManual">[71]System_Defaults!$D$25</definedName>
    <definedName name="ZZ_SYS_CurrentMarketCapIssuedForeignManual">[71]System_Defaults!$D$31</definedName>
    <definedName name="ZZ_SYS_CurrentMarketCapIssuedLocalAuto">[71]System_Defaults!$D$60</definedName>
    <definedName name="ZZ_SYS_CurrentMarketCapIssuedLocalManual">[71]System_Defaults!$D$19</definedName>
    <definedName name="ZZ_SYS_CurrentMonthNo">[71]System_Defaults!$H$39</definedName>
    <definedName name="ZZ_SYS_CurrentPriceForeignAuto">[71]System_Defaults!$D$58</definedName>
    <definedName name="ZZ_SYS_CurrentPriceForeignManual">[71]System_Defaults!$D$29</definedName>
    <definedName name="ZZ_SYS_CurrentPriceLocalAuto">[71]System_Defaults!$D$57</definedName>
    <definedName name="ZZ_SYS_CurrentPriceLocalManual">[71]System_Defaults!$D$17</definedName>
    <definedName name="ZZ_SYS_CurrentSharesFreeFloatLocalManual">[71]System_Defaults!$D$24</definedName>
    <definedName name="ZZ_SYS_CurrentSharesIssuedLocalAuto">[71]System_Defaults!$D$59</definedName>
    <definedName name="ZZ_SYS_CurrentSharesIssuedLocalManual">[71]System_Defaults!$D$18</definedName>
    <definedName name="ZZ_SYS_CurrentYearEnd">[71]System_Defaults!$H$2</definedName>
    <definedName name="ZZ_SYS_Customize">[71]System_Defaults!$D$89</definedName>
    <definedName name="ZZ_SYS_CustomPassword">[71]System_Defaults!$H$89</definedName>
    <definedName name="ZZ_SYS_DecimalPlacesChoices">[71]System_Defaults!$B$44:$B$47</definedName>
    <definedName name="ZZ_SYS_DecimalPlacesMainIndex">[71]System_Defaults!$D$49</definedName>
    <definedName name="ZZ_SYS_DecimalPlacesMultiplesIndex">[71]System_Defaults!$D$52</definedName>
    <definedName name="ZZ_SYS_DecimalPlacesOtherIndex">[71]System_Defaults!$D$51</definedName>
    <definedName name="ZZ_SYS_DecimalPlacesPercentIndex">[71]System_Defaults!$D$53</definedName>
    <definedName name="ZZ_SYS_DecimalPlacesPriceIndex">[71]System_Defaults!$D$50</definedName>
    <definedName name="ZZ_SYS_EquityRiskPremium">[71]System_Defaults!$H$37</definedName>
    <definedName name="ZZ_SYS_Error1">[71]System_Defaults!$H$35</definedName>
    <definedName name="ZZ_SYS_ExcludeMidYearAdj">[71]System_Defaults!$H$52</definedName>
    <definedName name="ZZ_SYS_ExcludeTerminalValues">[71]System_Defaults!$H$53</definedName>
    <definedName name="ZZ_SYS_ExpiryDate">[71]System_Defaults!$F$87</definedName>
    <definedName name="ZZ_SYS_ExpiryStatus">[71]System_Defaults!$H$87</definedName>
    <definedName name="ZZ_SYS_HideLicenseAgreement">[71]System_Defaults!$D$88</definedName>
    <definedName name="ZZ_SYS_Installed">[71]System_Defaults!$D$86</definedName>
    <definedName name="ZZ_SYS_InstalledBy">[71]System_Defaults!$F$86</definedName>
    <definedName name="ZZ_SYS_InstalledDate">[71]System_Defaults!$H$86</definedName>
    <definedName name="ZZ_SYS_LatestModelUpdate">[71]System_Defaults!$H$4</definedName>
    <definedName name="ZZ_SYS_LatestModelUpdateAuto">[71]System_Defaults!$H$88</definedName>
    <definedName name="ZZ_SYS_LatestModelUpdateManual">[71]System_Defaults!$H$14</definedName>
    <definedName name="ZZ_SYS_LatestPriceUpdate">[71]System_Defaults!$H$12</definedName>
    <definedName name="ZZ_SYS_LatestPriceUpdateAuto">[71]System_Defaults!$D$61</definedName>
    <definedName name="ZZ_SYS_LatestPriceUpdateManual">[71]System_Defaults!$D$20</definedName>
    <definedName name="ZZ_SYS_LocalCodeName">[71]System_Defaults!$D$35</definedName>
    <definedName name="ZZ_SYS_MarketCapIssued">[71]System_Defaults!$D$14</definedName>
    <definedName name="ZZ_SYS_MarketCode">[71]System_Defaults!$H$84</definedName>
    <definedName name="ZZ_SYS_MarketCodeUsed">[71]System_Defaults!$H$5</definedName>
    <definedName name="ZZ_SYS_MarketEPSGrowth">[71]System_Defaults!$H$38</definedName>
    <definedName name="ZZ_SYS_MarketID">[71]System_Defaults!$D$84</definedName>
    <definedName name="ZZ_SYS_MarketIDUsed">[71]System_Defaults!$D$5</definedName>
    <definedName name="ZZ_SYS_MarketName">[71]System_Defaults!$F$84</definedName>
    <definedName name="ZZ_SYS_MarketNameUsed">[71]System_Defaults!$F$5</definedName>
    <definedName name="ZZ_SYS_MarketPE">[71]System_Defaults!$D$38</definedName>
    <definedName name="ZZ_SYS_ModelID">[71]System_Defaults!$H$83</definedName>
    <definedName name="ZZ_SYS_ModelType">[71]System_Defaults!$D$83</definedName>
    <definedName name="ZZ_SYS_PRI_Activity">[71]System_Defaults!$D$64:$D$79</definedName>
    <definedName name="ZZ_SYS_PRI_BAL_All">[71]System_Defaults!$D$66</definedName>
    <definedName name="ZZ_SYS_PRI_CAS_All">[71]System_Defaults!$D$67</definedName>
    <definedName name="ZZ_SYS_PRI_COM_All">[71]System_Defaults!$D$73</definedName>
    <definedName name="ZZ_SYS_PRI_COS_All">[71]System_Defaults!$D$71</definedName>
    <definedName name="ZZ_SYS_PRI_DCF_All">[71]System_Defaults!$D$77</definedName>
    <definedName name="ZZ_SYS_PRI_EPS_All">[71]System_Defaults!$D$64</definedName>
    <definedName name="ZZ_SYS_PRI_Favourites">[71]System_Defaults!$C$64:$C$79</definedName>
    <definedName name="ZZ_SYS_PRI_FRE_All">[71]System_Defaults!$D$70</definedName>
    <definedName name="ZZ_SYS_PRI_GRO_All">[71]System_Defaults!$D$74</definedName>
    <definedName name="ZZ_SYS_PRI_INC_All">[71]System_Defaults!$D$65</definedName>
    <definedName name="ZZ_SYS_PRI_INV_All">[71]System_Defaults!$D$68</definedName>
    <definedName name="ZZ_SYS_PRI_NOP_All">[71]System_Defaults!$D$69</definedName>
    <definedName name="ZZ_SYS_PRI_OTH_All">[71]System_Defaults!$D$75</definedName>
    <definedName name="ZZ_SYS_PRI_RangeNames">[71]System_Defaults!$B$64:$B$79</definedName>
    <definedName name="ZZ_SYS_PRI_RangeTitles">[71]System_Defaults!$F$63:$F$79</definedName>
    <definedName name="ZZ_SYS_PRI_RET_All">[71]System_Defaults!$D$76</definedName>
    <definedName name="ZZ_SYS_PRI_SUM_All">[71]System_Defaults!$D$72</definedName>
    <definedName name="ZZ_SYS_PRI_VAL0">[71]System_Defaults!$D$78</definedName>
    <definedName name="ZZ_SYS_PRI_VAL1">[71]System_Defaults!$D$79</definedName>
    <definedName name="ZZ_SYS_Recommendation">[71]System_Defaults!$D$11</definedName>
    <definedName name="ZZ_SYS_RecommendationDate">[71]System_Defaults!$H$11</definedName>
    <definedName name="ZZ_SYS_RiskFreeRate">[71]System_Defaults!$D$36</definedName>
    <definedName name="ZZ_SYS_Rounding">[71]System_Defaults!$F$41</definedName>
    <definedName name="ZZ_SYS_RoundingIndex">[71]System_Defaults!$D$54</definedName>
    <definedName name="ZZ_SYS_SectionName01">[71]System_Defaults!$F$64</definedName>
    <definedName name="ZZ_SYS_SectionName02">[71]System_Defaults!$F$65</definedName>
    <definedName name="ZZ_SYS_SectionName03">[71]System_Defaults!$F$66</definedName>
    <definedName name="ZZ_SYS_SectionName04">[71]System_Defaults!$F$67</definedName>
    <definedName name="ZZ_SYS_SectionName05">[71]System_Defaults!$F$68</definedName>
    <definedName name="ZZ_SYS_SectionName06">[71]System_Defaults!$F$69</definedName>
    <definedName name="ZZ_SYS_SectionName07">[71]System_Defaults!$F$70</definedName>
    <definedName name="ZZ_SYS_SectionName08">[71]System_Defaults!$F$71</definedName>
    <definedName name="ZZ_SYS_SectionName09">[71]System_Defaults!$F$72</definedName>
    <definedName name="ZZ_SYS_SectionName10">[71]System_Defaults!$F$73</definedName>
    <definedName name="ZZ_SYS_SectionName11">[71]System_Defaults!$F$74</definedName>
    <definedName name="ZZ_SYS_SectionName12">[71]System_Defaults!$F$75</definedName>
    <definedName name="ZZ_SYS_SectionName13">[71]System_Defaults!$F$76</definedName>
    <definedName name="ZZ_SYS_SectionName14">[71]System_Defaults!$F$77</definedName>
    <definedName name="ZZ_SYS_SectionName15">[71]System_Defaults!$F$78</definedName>
    <definedName name="ZZ_SYS_SectionName16">[71]System_Defaults!$F$79</definedName>
    <definedName name="ZZ_SYS_SectorCode">[71]System_Defaults!$H$85</definedName>
    <definedName name="ZZ_SYS_SectorCodeUsed">[71]System_Defaults!$H$6</definedName>
    <definedName name="ZZ_SYS_SectorID">[71]System_Defaults!$D$85</definedName>
    <definedName name="ZZ_SYS_SectorIDUsed">[71]System_Defaults!$D$6</definedName>
    <definedName name="ZZ_SYS_SectorName">[71]System_Defaults!$F$85</definedName>
    <definedName name="ZZ_SYS_SectorNameUsed">[71]System_Defaults!$F$6</definedName>
    <definedName name="ZZ_SYS_SharePrice">[71]System_Defaults!$D$12</definedName>
    <definedName name="ZZ_SYS_SharesIssued">[71]System_Defaults!$D$13</definedName>
    <definedName name="ZZ_SYS_SheetNames">[71]System_Defaults!$F$44:$F$47</definedName>
    <definedName name="ZZ_SYS_ShowPercents">[71]System_Defaults!$H$56</definedName>
    <definedName name="ZZ_SYS_ShowXs">[71]System_Defaults!$H$55</definedName>
    <definedName name="ZZ_SYS_Units">[71]System_Defaults!$H$81</definedName>
    <definedName name="ZZ_SYS_UnitsManual">[71]System_Defaults!$H$33</definedName>
    <definedName name="ZZ_SYS_UseCalculationHandling">[71]System_Defaults!$H$49</definedName>
    <definedName name="ZZ_SYS_UseForeignPrice">[71]System_Defaults!$H$54</definedName>
    <definedName name="ZZ_SYS_UsePrintRangeHandling">[71]System_Defaults!$H$50</definedName>
    <definedName name="ZZ_SYS_UserMode">[71]System_Defaults!$D$87</definedName>
    <definedName name="ZZ_SYS_UseTaxDeductibleGoodwillAmort">[71]System_Defaults!$H$51</definedName>
    <definedName name="ZZ_SYS_VersionDate">[71]System_Defaults!$H$82</definedName>
    <definedName name="ZZ_SYS_VersionNo">[71]System_Defaults!$D$82</definedName>
    <definedName name="ZZ_SYS_YearCodeForecast">[71]System_Defaults!$H$34</definedName>
    <definedName name="ZZ_SYS_YearCodeHistoric">[71]System_Defaults!$D$34</definedName>
    <definedName name="ZZ_VAL_DDM_DiscountedDividends">[71]Reporting!$A$1028:$IV$1028</definedName>
    <definedName name="ZZ_VAL_DDM_DiscountFactor">[71]Reporting!$A$1027:$IV$1027</definedName>
    <definedName name="ZZ_VAL_DDM_DiscountRate">[71]Reporting!$A$1026:$IV$1026</definedName>
    <definedName name="ZZ_VAL_DDM_DiscountRateManual">[71]Reporting!$A$1018:$IV$1018</definedName>
    <definedName name="ZZ_VAL_DDM_Dividends">[71]Reporting!$A$1025:$IV$1025</definedName>
    <definedName name="ZZ_VAL_DDM_DividendsManual">[71]Reporting!$A$1017:$IV$1017</definedName>
    <definedName name="ZZ_VAL_DDM_ImpliedEquityValue">[71]Reporting!$A$1032:$IV$1032</definedName>
    <definedName name="ZZ_VAL_DDM_ImpliedEquityValuePerShare">[71]Reporting!$A$1035:$IV$1035</definedName>
    <definedName name="ZZ_VAL_DDM_LTGrowthRate">[71]Reporting!$A$1023:$IV$1023</definedName>
    <definedName name="ZZ_VAL_DDM_LTGrowthRateManual">[71]Reporting!$A$1019:$IV$1019</definedName>
    <definedName name="ZZ_VAL_DDM_TotalValue">[71]Reporting!$A$1029:$IV$1029</definedName>
    <definedName name="ZZ_VAL_ENT_AdjToEquityValue">[71]Reporting!$A$971:$IV$971</definedName>
    <definedName name="ZZ_VAL_ENT_EBITDA">[71]Reporting!$A$964:$IV$964</definedName>
    <definedName name="ZZ_VAL_ENT_EnterpriseValue">[71]Reporting!$A$972:$IV$972</definedName>
    <definedName name="ZZ_VAL_ENT_EquityValue">[71]Reporting!$A$966:$IV$966</definedName>
    <definedName name="ZZ_VAL_IRR_FreeCashFlow">[71]Reporting!$A$1004:$IV$1004</definedName>
    <definedName name="ZZ_VAL_IRR_FreeCashFlowManual">[71]Reporting!$A$1003:$IV$1003</definedName>
    <definedName name="ZZ_VAL_PER_MarketCapActual">[71]Reporting!$A$951:$IV$951</definedName>
    <definedName name="ZZ_VAL_PER_NetIncome">[71]Reporting!$A$941:$IV$941</definedName>
    <definedName name="ZZ_VAL_PER_PEMultiple">[71]Reporting!$A$942:$IV$942</definedName>
    <definedName name="ZZ_VAL_PER_PriceActual">[71]Reporting!$A$959:$IV$959</definedName>
    <definedName name="ZZSFRW" localSheetId="0">#REF!</definedName>
    <definedName name="ZZSFRW" localSheetId="3">#REF!</definedName>
    <definedName name="ZZSFRW">#REF!</definedName>
    <definedName name="zzzz" localSheetId="0">#REF!</definedName>
    <definedName name="zzzz">#REF!</definedName>
    <definedName name="몰라" hidden="1">'[17]주주명부&lt;끝&gt;'!$A$5:$A$14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T261" i="1" l="1"/>
  <c r="Q265" i="1"/>
  <c r="Q43" i="32"/>
  <c r="Q40" i="32"/>
  <c r="Q39" i="32"/>
  <c r="Q35" i="32"/>
  <c r="Q34" i="32"/>
  <c r="Q33" i="32"/>
  <c r="BQ5" i="59"/>
  <c r="BR5" i="59"/>
  <c r="BR6" i="59" s="1"/>
  <c r="BQ4" i="59"/>
  <c r="BR4" i="59"/>
  <c r="BQ6" i="61"/>
  <c r="BP6" i="61"/>
  <c r="Q22" i="1"/>
  <c r="Q16" i="1" s="1"/>
  <c r="Q70" i="1" s="1"/>
  <c r="Q26" i="1"/>
  <c r="P27" i="1"/>
  <c r="Q27" i="1"/>
  <c r="Q11" i="1"/>
  <c r="Q12" i="1"/>
  <c r="Q14" i="1"/>
  <c r="Q15" i="1"/>
  <c r="Q20" i="1"/>
  <c r="Q21" i="1"/>
  <c r="Q41" i="1"/>
  <c r="Q42" i="1"/>
  <c r="Q68" i="1"/>
  <c r="Q69" i="1"/>
  <c r="BN17" i="45"/>
  <c r="BN16" i="45"/>
  <c r="BN14" i="45"/>
  <c r="BN13" i="45"/>
  <c r="BN11" i="45"/>
  <c r="BN10" i="45"/>
  <c r="BN6" i="45"/>
  <c r="BN8" i="45" s="1"/>
  <c r="BN5" i="45"/>
  <c r="BN4" i="45"/>
  <c r="BN18" i="45"/>
  <c r="BN19" i="45" s="1"/>
  <c r="Q147" i="1"/>
  <c r="Q191" i="1" s="1"/>
  <c r="Q117" i="1"/>
  <c r="Q125" i="1" s="1"/>
  <c r="Q98" i="1"/>
  <c r="Q205" i="1"/>
  <c r="Q37" i="32" s="1"/>
  <c r="Q260" i="1"/>
  <c r="Q245" i="1"/>
  <c r="Q244" i="1"/>
  <c r="Q243" i="1"/>
  <c r="Q258" i="1"/>
  <c r="Q257" i="1"/>
  <c r="Q232" i="1"/>
  <c r="Q251" i="1"/>
  <c r="Q256" i="1" s="1"/>
  <c r="BN69" i="45" s="1"/>
  <c r="BR7" i="59" s="1"/>
  <c r="Q233" i="1"/>
  <c r="Q217" i="1"/>
  <c r="Q42" i="32" s="1"/>
  <c r="Q204" i="1"/>
  <c r="Q178" i="1"/>
  <c r="Q203" i="1"/>
  <c r="Q158" i="1"/>
  <c r="Q165" i="1"/>
  <c r="P110" i="1"/>
  <c r="Q110" i="1"/>
  <c r="P83" i="1"/>
  <c r="Q83" i="1"/>
  <c r="Q76" i="1"/>
  <c r="Q80" i="1"/>
  <c r="Q84" i="1" s="1"/>
  <c r="BN47" i="45"/>
  <c r="BN34" i="45"/>
  <c r="BN33" i="45"/>
  <c r="BN31" i="45"/>
  <c r="BN24" i="45"/>
  <c r="BN28" i="45" s="1"/>
  <c r="BN29" i="45" s="1"/>
  <c r="BM24" i="45"/>
  <c r="BN23" i="45"/>
  <c r="BN22" i="45"/>
  <c r="Q36" i="32" l="1"/>
  <c r="Q38" i="32" s="1"/>
  <c r="Q41" i="32" s="1"/>
  <c r="Q44" i="32" s="1"/>
  <c r="Q246" i="1"/>
  <c r="BR8" i="59"/>
  <c r="BQ6" i="59"/>
  <c r="Q23" i="1"/>
  <c r="Q24" i="1"/>
  <c r="Q18" i="1"/>
  <c r="Q239" i="1"/>
  <c r="Q249" i="1"/>
  <c r="Q250" i="1" s="1"/>
  <c r="Q263" i="1" s="1"/>
  <c r="Q120" i="1"/>
  <c r="Q94" i="1"/>
  <c r="Q119" i="1" s="1"/>
  <c r="BN35" i="45"/>
  <c r="BN40" i="45" s="1"/>
  <c r="BN44" i="45" s="1"/>
  <c r="BN46" i="45" s="1"/>
  <c r="Q115" i="1" l="1"/>
  <c r="Q72" i="1"/>
  <c r="Q73" i="1"/>
  <c r="Q111" i="1"/>
  <c r="Q107" i="1"/>
  <c r="Q134" i="1"/>
  <c r="Q183" i="1"/>
  <c r="Q247" i="1" s="1"/>
  <c r="Q206" i="1"/>
  <c r="Q102" i="1"/>
  <c r="Q100" i="1"/>
  <c r="BN50" i="45"/>
  <c r="BN52" i="45" s="1"/>
  <c r="BN48" i="45"/>
  <c r="BN36" i="45"/>
  <c r="Q121" i="1" l="1"/>
  <c r="Q103" i="1"/>
  <c r="Q122" i="1"/>
  <c r="BN53" i="45"/>
  <c r="BN55" i="45"/>
  <c r="BN60" i="45" s="1"/>
  <c r="Q123" i="1" l="1"/>
  <c r="Q129" i="1"/>
  <c r="Q130" i="1" l="1"/>
  <c r="Q146" i="1"/>
  <c r="Q187" i="1"/>
  <c r="P42" i="1"/>
  <c r="P16" i="1"/>
  <c r="P20" i="1"/>
  <c r="P21" i="1"/>
  <c r="P14" i="1"/>
  <c r="P15" i="1"/>
  <c r="P11" i="1"/>
  <c r="P12" i="1"/>
  <c r="P68" i="1"/>
  <c r="P69" i="1"/>
  <c r="Q160" i="1" l="1"/>
  <c r="Q148" i="1"/>
  <c r="Q192" i="1" s="1"/>
  <c r="P18" i="1"/>
  <c r="Q17" i="1"/>
  <c r="Q190" i="1"/>
  <c r="Q193" i="1" s="1"/>
  <c r="Q202" i="1"/>
  <c r="Q166" i="1"/>
  <c r="Q168" i="1"/>
  <c r="P70" i="1"/>
  <c r="Q71" i="1" s="1"/>
  <c r="BM18" i="45"/>
  <c r="BM19" i="45" s="1"/>
  <c r="BM17" i="45"/>
  <c r="BM16" i="45"/>
  <c r="BM6" i="45"/>
  <c r="BM14" i="45"/>
  <c r="BM13" i="45"/>
  <c r="BM11" i="45"/>
  <c r="BM10" i="45"/>
  <c r="BM47" i="45"/>
  <c r="BM34" i="45"/>
  <c r="BM33" i="45"/>
  <c r="BM31" i="45"/>
  <c r="BM28" i="45"/>
  <c r="BM22" i="45"/>
  <c r="BM5" i="45"/>
  <c r="BM4" i="45"/>
  <c r="P40" i="32"/>
  <c r="P43" i="32"/>
  <c r="BO6" i="61"/>
  <c r="BP4" i="59"/>
  <c r="BN6" i="61"/>
  <c r="BO4" i="59"/>
  <c r="BL4" i="59"/>
  <c r="BM4" i="59"/>
  <c r="BN4" i="59"/>
  <c r="BP5" i="59"/>
  <c r="BS5" i="59" s="1"/>
  <c r="F11" i="59"/>
  <c r="R18" i="58"/>
  <c r="S18" i="58"/>
  <c r="E16" i="59"/>
  <c r="E15" i="59"/>
  <c r="E14" i="59"/>
  <c r="E13" i="59"/>
  <c r="E12" i="59"/>
  <c r="G11" i="59"/>
  <c r="J11" i="59"/>
  <c r="I11" i="59"/>
  <c r="H11" i="59"/>
  <c r="Q172" i="1"/>
  <c r="A4" i="1" s="1"/>
  <c r="T115" i="1"/>
  <c r="T121" i="1"/>
  <c r="T178" i="1"/>
  <c r="T207" i="1"/>
  <c r="BL22" i="45"/>
  <c r="BJ33" i="45"/>
  <c r="BL69" i="45"/>
  <c r="BO7" i="59" s="1"/>
  <c r="BP7" i="59" s="1"/>
  <c r="BQ7" i="59" s="1"/>
  <c r="BQ8" i="59" s="1"/>
  <c r="BH12" i="45"/>
  <c r="BH13" i="45" s="1"/>
  <c r="BI13" i="45"/>
  <c r="BI10" i="45"/>
  <c r="BL18" i="45"/>
  <c r="BL19" i="45" s="1"/>
  <c r="BL6" i="45"/>
  <c r="BL8" i="45" s="1"/>
  <c r="BH9" i="45"/>
  <c r="BH10" i="45" s="1"/>
  <c r="BL47" i="45"/>
  <c r="BL24" i="45"/>
  <c r="BL4" i="45"/>
  <c r="BL5" i="45"/>
  <c r="BL11" i="45"/>
  <c r="BL14" i="45"/>
  <c r="BL16" i="45"/>
  <c r="BL17" i="45"/>
  <c r="BL31" i="45"/>
  <c r="BL33" i="45"/>
  <c r="BL34" i="45"/>
  <c r="P113" i="1"/>
  <c r="Q114" i="1" s="1"/>
  <c r="BI64" i="45"/>
  <c r="BI66" i="45" s="1"/>
  <c r="BM5" i="59" s="1"/>
  <c r="BJ64" i="45"/>
  <c r="BJ66" i="45" s="1"/>
  <c r="BN5" i="59" s="1"/>
  <c r="BN6" i="59" s="1"/>
  <c r="BK64" i="45"/>
  <c r="BK66" i="45" s="1"/>
  <c r="BO5" i="59" s="1"/>
  <c r="BK18" i="45"/>
  <c r="BK19" i="45" s="1"/>
  <c r="BK16" i="45"/>
  <c r="BK17" i="45"/>
  <c r="BG12" i="45"/>
  <c r="BG13" i="45" s="1"/>
  <c r="BK11" i="45"/>
  <c r="BK14" i="45"/>
  <c r="BG9" i="45"/>
  <c r="BG10" i="45" s="1"/>
  <c r="BK6" i="45"/>
  <c r="BK8" i="45" s="1"/>
  <c r="BK4" i="45"/>
  <c r="BK5" i="45"/>
  <c r="BK47" i="45"/>
  <c r="BK34" i="45"/>
  <c r="BK33" i="45"/>
  <c r="BK31" i="45"/>
  <c r="BK24" i="45"/>
  <c r="BK22" i="45"/>
  <c r="P251" i="1"/>
  <c r="P257" i="1"/>
  <c r="BJ6" i="45"/>
  <c r="BJ7" i="45" s="1"/>
  <c r="BJ19" i="45"/>
  <c r="BJ14" i="45"/>
  <c r="BF12" i="45"/>
  <c r="BF9" i="45"/>
  <c r="BJ10" i="45" s="1"/>
  <c r="BJ11" i="45"/>
  <c r="P277" i="1"/>
  <c r="Z3" i="61"/>
  <c r="Y3" i="61"/>
  <c r="BM6" i="61"/>
  <c r="BL6" i="61"/>
  <c r="P217" i="1"/>
  <c r="P42" i="32" s="1"/>
  <c r="P211" i="1"/>
  <c r="P39" i="32" s="1"/>
  <c r="O205" i="1"/>
  <c r="O37" i="32" s="1"/>
  <c r="P205" i="1"/>
  <c r="P37" i="32" s="1"/>
  <c r="P209" i="1"/>
  <c r="P35" i="32" s="1"/>
  <c r="P204" i="1"/>
  <c r="P261" i="1"/>
  <c r="P258" i="1"/>
  <c r="P233" i="1"/>
  <c r="P245" i="1"/>
  <c r="P244" i="1"/>
  <c r="P260" i="1"/>
  <c r="P243" i="1"/>
  <c r="P252" i="1"/>
  <c r="P262" i="1"/>
  <c r="P255" i="1"/>
  <c r="P232" i="1"/>
  <c r="O165" i="1"/>
  <c r="P165" i="1"/>
  <c r="P147" i="1"/>
  <c r="S121" i="1"/>
  <c r="P126" i="1"/>
  <c r="P235" i="1" s="1"/>
  <c r="Q235" i="1" s="1"/>
  <c r="Q234" i="1" s="1"/>
  <c r="P137" i="1"/>
  <c r="P105" i="1"/>
  <c r="Q106" i="1" s="1"/>
  <c r="BJ4" i="45"/>
  <c r="BJ5" i="45"/>
  <c r="BJ16" i="45"/>
  <c r="BJ17" i="45"/>
  <c r="P7" i="1"/>
  <c r="P98" i="1"/>
  <c r="Q99" i="1" s="1"/>
  <c r="P77" i="1"/>
  <c r="BJ47" i="45"/>
  <c r="BJ24" i="45"/>
  <c r="BJ34" i="45"/>
  <c r="BJ31" i="45"/>
  <c r="R121" i="1"/>
  <c r="BI6" i="45"/>
  <c r="AV14" i="45"/>
  <c r="AU14" i="45"/>
  <c r="BE13" i="45"/>
  <c r="BD13" i="45"/>
  <c r="BC13" i="45"/>
  <c r="AW14" i="45"/>
  <c r="AZ13" i="45"/>
  <c r="AY13" i="45"/>
  <c r="BE10" i="45"/>
  <c r="BD10" i="45"/>
  <c r="BC10" i="45"/>
  <c r="BA10" i="45"/>
  <c r="AZ10" i="45"/>
  <c r="AY10" i="45"/>
  <c r="BA13" i="45"/>
  <c r="BB13" i="45"/>
  <c r="BB10" i="45"/>
  <c r="BI16" i="45"/>
  <c r="BI4" i="45"/>
  <c r="S178" i="1"/>
  <c r="S207" i="1"/>
  <c r="BI47" i="45"/>
  <c r="BI33" i="45"/>
  <c r="BI21" i="45"/>
  <c r="BM23" i="45" s="1"/>
  <c r="BI24" i="45"/>
  <c r="P23" i="1"/>
  <c r="BH103" i="45"/>
  <c r="BH102" i="45"/>
  <c r="BH90" i="45"/>
  <c r="BH89" i="45"/>
  <c r="BH107" i="45"/>
  <c r="BH105" i="45"/>
  <c r="BH97" i="45"/>
  <c r="BH101" i="45" s="1"/>
  <c r="BH69" i="45" s="1"/>
  <c r="BH81" i="45"/>
  <c r="BH85" i="45" s="1"/>
  <c r="BH7" i="45"/>
  <c r="BH16" i="45"/>
  <c r="BH4" i="45"/>
  <c r="BH64" i="45"/>
  <c r="BH66" i="45" s="1"/>
  <c r="BL5" i="59" s="1"/>
  <c r="BH58" i="45"/>
  <c r="BH47" i="45"/>
  <c r="BH33" i="45"/>
  <c r="BH24" i="45"/>
  <c r="BH19" i="45"/>
  <c r="BH21" i="45"/>
  <c r="BL23" i="45" s="1"/>
  <c r="BG69" i="45"/>
  <c r="Q18" i="58"/>
  <c r="Q41" i="58"/>
  <c r="BG64" i="45"/>
  <c r="BK6" i="61"/>
  <c r="BJ6" i="61"/>
  <c r="BK4" i="59"/>
  <c r="BI6" i="61"/>
  <c r="O236" i="1"/>
  <c r="N17" i="58" s="1"/>
  <c r="O113" i="1"/>
  <c r="O117" i="1" s="1"/>
  <c r="O125" i="1" s="1"/>
  <c r="O14" i="1"/>
  <c r="O11" i="1"/>
  <c r="O68" i="1"/>
  <c r="R178" i="1"/>
  <c r="R207" i="1"/>
  <c r="BG33" i="45"/>
  <c r="BF33" i="45"/>
  <c r="BE33" i="45"/>
  <c r="BD33" i="45"/>
  <c r="BC33" i="45"/>
  <c r="BA33" i="45"/>
  <c r="AZ33" i="45"/>
  <c r="AY33" i="45"/>
  <c r="AW33" i="45"/>
  <c r="AV33" i="45"/>
  <c r="R137" i="1"/>
  <c r="S137" i="1" s="1"/>
  <c r="T137" i="1" s="1"/>
  <c r="BG16" i="45"/>
  <c r="BG7" i="45"/>
  <c r="BG4" i="45"/>
  <c r="O64" i="1"/>
  <c r="O55" i="1"/>
  <c r="O46" i="1"/>
  <c r="O48" i="1" s="1"/>
  <c r="O49" i="1"/>
  <c r="O51" i="1" s="1"/>
  <c r="O58" i="1"/>
  <c r="O60" i="1" s="1"/>
  <c r="O52" i="1"/>
  <c r="O37" i="1"/>
  <c r="O39" i="1" s="1"/>
  <c r="O40" i="1"/>
  <c r="O42" i="1" s="1"/>
  <c r="O31" i="1"/>
  <c r="O61" i="1"/>
  <c r="O25" i="1"/>
  <c r="BG66" i="45"/>
  <c r="BK5" i="59" s="1"/>
  <c r="BG58" i="45"/>
  <c r="BG47" i="45"/>
  <c r="BG24" i="45"/>
  <c r="BG21" i="45"/>
  <c r="BG5" i="45" s="1"/>
  <c r="BG19" i="45"/>
  <c r="R203" i="1"/>
  <c r="S126" i="1"/>
  <c r="O277" i="1"/>
  <c r="N7" i="1"/>
  <c r="O35" i="32"/>
  <c r="O39" i="32"/>
  <c r="O42" i="32"/>
  <c r="O43" i="32"/>
  <c r="O16" i="1"/>
  <c r="O18" i="1" s="1"/>
  <c r="O20" i="1"/>
  <c r="O23" i="1"/>
  <c r="BF16" i="45"/>
  <c r="BF7" i="45"/>
  <c r="BF4" i="45"/>
  <c r="O260" i="1"/>
  <c r="O258" i="1"/>
  <c r="O257" i="1"/>
  <c r="N27" i="58" s="1"/>
  <c r="O251" i="1"/>
  <c r="O245" i="1"/>
  <c r="O244" i="1"/>
  <c r="O243" i="1"/>
  <c r="O232" i="1"/>
  <c r="O204" i="1"/>
  <c r="O33" i="32" s="1"/>
  <c r="O147" i="1"/>
  <c r="O98" i="1"/>
  <c r="BF58" i="45"/>
  <c r="BF66" i="45"/>
  <c r="BJ5" i="59" s="1"/>
  <c r="BF47" i="45"/>
  <c r="BF21" i="45"/>
  <c r="BF24" i="45"/>
  <c r="BF19" i="45"/>
  <c r="O34" i="32"/>
  <c r="BI7" i="59"/>
  <c r="BI4" i="59"/>
  <c r="BJ4" i="59"/>
  <c r="BH6" i="61"/>
  <c r="BE66" i="45"/>
  <c r="BI5" i="59" s="1"/>
  <c r="BE16" i="45"/>
  <c r="BE7" i="45"/>
  <c r="BE4" i="45"/>
  <c r="BE58" i="45"/>
  <c r="BE47" i="45"/>
  <c r="BE24" i="45"/>
  <c r="BE18" i="45"/>
  <c r="BI19" i="45" s="1"/>
  <c r="BD97" i="45"/>
  <c r="BD101" i="45" s="1"/>
  <c r="BD102" i="45"/>
  <c r="BD103" i="45"/>
  <c r="BD105" i="45"/>
  <c r="BD107" i="45"/>
  <c r="BD80" i="45"/>
  <c r="BD81" i="45"/>
  <c r="BD89" i="45"/>
  <c r="BD90" i="45"/>
  <c r="BG6" i="61"/>
  <c r="BH4" i="59"/>
  <c r="BF6" i="61"/>
  <c r="BD66" i="45"/>
  <c r="BH5" i="59" s="1"/>
  <c r="BD58" i="45"/>
  <c r="BD47" i="45"/>
  <c r="BD24" i="45"/>
  <c r="BD21" i="45"/>
  <c r="BD34" i="45" s="1"/>
  <c r="BD19" i="45"/>
  <c r="BD16" i="45"/>
  <c r="BD7" i="45"/>
  <c r="BD4" i="45"/>
  <c r="BD5" i="45"/>
  <c r="P18" i="58"/>
  <c r="P41" i="58"/>
  <c r="M139" i="1"/>
  <c r="N113" i="1"/>
  <c r="N117" i="1" s="1"/>
  <c r="M113" i="1"/>
  <c r="I70" i="1"/>
  <c r="BC1" i="45"/>
  <c r="AY1" i="45"/>
  <c r="AZ1" i="45"/>
  <c r="BB1" i="45"/>
  <c r="BA1" i="45"/>
  <c r="D70" i="1"/>
  <c r="BC4" i="45"/>
  <c r="BG4" i="59"/>
  <c r="E70" i="1"/>
  <c r="E72" i="1" s="1"/>
  <c r="F70" i="1"/>
  <c r="G70" i="1"/>
  <c r="G72" i="1" s="1"/>
  <c r="H70" i="1"/>
  <c r="H72" i="1" s="1"/>
  <c r="J70" i="1"/>
  <c r="N35" i="32"/>
  <c r="N39" i="32"/>
  <c r="N40" i="32"/>
  <c r="N43" i="32"/>
  <c r="N16" i="1"/>
  <c r="N25" i="1" s="1"/>
  <c r="N172" i="1"/>
  <c r="N278" i="1" s="1"/>
  <c r="N236" i="1"/>
  <c r="N233" i="1" s="1"/>
  <c r="M60" i="1"/>
  <c r="L60" i="1"/>
  <c r="K60" i="1"/>
  <c r="J60" i="1"/>
  <c r="I60" i="1"/>
  <c r="H60" i="1"/>
  <c r="G60" i="1"/>
  <c r="F60" i="1"/>
  <c r="E60" i="1"/>
  <c r="D60" i="1"/>
  <c r="M59" i="1"/>
  <c r="L59" i="1"/>
  <c r="K59" i="1"/>
  <c r="J59" i="1"/>
  <c r="I59" i="1"/>
  <c r="H59" i="1"/>
  <c r="G59" i="1"/>
  <c r="F59" i="1"/>
  <c r="E59" i="1"/>
  <c r="D59" i="1"/>
  <c r="M57" i="1"/>
  <c r="L57" i="1"/>
  <c r="K57" i="1"/>
  <c r="J57" i="1"/>
  <c r="I57" i="1"/>
  <c r="H57" i="1"/>
  <c r="G57" i="1"/>
  <c r="F57" i="1"/>
  <c r="E57" i="1"/>
  <c r="D57" i="1"/>
  <c r="M56" i="1"/>
  <c r="L56" i="1"/>
  <c r="K56" i="1"/>
  <c r="J56" i="1"/>
  <c r="I56" i="1"/>
  <c r="H56" i="1"/>
  <c r="G56" i="1"/>
  <c r="F56" i="1"/>
  <c r="E56" i="1"/>
  <c r="D56" i="1"/>
  <c r="E53" i="1"/>
  <c r="F53" i="1"/>
  <c r="G53" i="1"/>
  <c r="H53" i="1"/>
  <c r="I53" i="1"/>
  <c r="J53" i="1"/>
  <c r="K53" i="1"/>
  <c r="L53" i="1"/>
  <c r="M53" i="1"/>
  <c r="E54" i="1"/>
  <c r="F54" i="1"/>
  <c r="G54" i="1"/>
  <c r="H54" i="1"/>
  <c r="I54" i="1"/>
  <c r="J54" i="1"/>
  <c r="K54" i="1"/>
  <c r="L54" i="1"/>
  <c r="M54" i="1"/>
  <c r="D54" i="1"/>
  <c r="D53" i="1"/>
  <c r="I205" i="1"/>
  <c r="BC66" i="45"/>
  <c r="T248" i="1"/>
  <c r="N3" i="58"/>
  <c r="BC7" i="45"/>
  <c r="BB58" i="45"/>
  <c r="BC58" i="45"/>
  <c r="AY58" i="45"/>
  <c r="BC47" i="45"/>
  <c r="BC21" i="45"/>
  <c r="BC14" i="45" s="1"/>
  <c r="BC24" i="45"/>
  <c r="BC19" i="45"/>
  <c r="O178" i="1"/>
  <c r="P178" i="1"/>
  <c r="X3" i="61"/>
  <c r="N277" i="1"/>
  <c r="BB66" i="45"/>
  <c r="BF5" i="59" s="1"/>
  <c r="N260" i="1"/>
  <c r="N244" i="1"/>
  <c r="N243" i="1"/>
  <c r="N258" i="1"/>
  <c r="N251" i="1"/>
  <c r="N217" i="1"/>
  <c r="N42" i="32" s="1"/>
  <c r="T42" i="32" s="1"/>
  <c r="N205" i="1"/>
  <c r="N218" i="1" s="1"/>
  <c r="N204" i="1"/>
  <c r="N33" i="32" s="1"/>
  <c r="N203" i="1"/>
  <c r="N178" i="1"/>
  <c r="N147" i="1"/>
  <c r="N191" i="1" s="1"/>
  <c r="N138" i="1"/>
  <c r="N98" i="1"/>
  <c r="N106" i="1"/>
  <c r="N110" i="1"/>
  <c r="N76" i="1"/>
  <c r="N78" i="1"/>
  <c r="N80" i="1"/>
  <c r="N84" i="1" s="1"/>
  <c r="N83" i="1"/>
  <c r="N11" i="1"/>
  <c r="N12" i="1"/>
  <c r="N14" i="1"/>
  <c r="N15" i="1"/>
  <c r="N20" i="1"/>
  <c r="N21" i="1"/>
  <c r="N23" i="1"/>
  <c r="N24" i="1"/>
  <c r="N45" i="1"/>
  <c r="BB47" i="45"/>
  <c r="BB19" i="45"/>
  <c r="BB21" i="45"/>
  <c r="BB31" i="45" s="1"/>
  <c r="BB24" i="45"/>
  <c r="N256" i="1"/>
  <c r="BB69" i="45" s="1"/>
  <c r="O135" i="1"/>
  <c r="N219" i="1"/>
  <c r="N69" i="1"/>
  <c r="N68" i="1"/>
  <c r="AZ81" i="45"/>
  <c r="AZ85" i="45" s="1"/>
  <c r="AZ103" i="45"/>
  <c r="AZ105" i="45"/>
  <c r="AZ90" i="45"/>
  <c r="AZ89" i="45"/>
  <c r="AZ97" i="45"/>
  <c r="AZ101" i="45" s="1"/>
  <c r="AZ102" i="45"/>
  <c r="AZ99" i="45"/>
  <c r="AW15" i="45"/>
  <c r="BA16" i="45" s="1"/>
  <c r="AW6" i="45"/>
  <c r="BA7" i="45" s="1"/>
  <c r="AW3" i="45"/>
  <c r="BA4" i="45" s="1"/>
  <c r="AV3" i="45"/>
  <c r="AZ4" i="45" s="1"/>
  <c r="BA66" i="45"/>
  <c r="BA47" i="45"/>
  <c r="BA19" i="45"/>
  <c r="BA21" i="45"/>
  <c r="BA8" i="45" s="1"/>
  <c r="BA24" i="45"/>
  <c r="BE5" i="59"/>
  <c r="AZ69" i="45"/>
  <c r="H251" i="1"/>
  <c r="G26" i="58" s="1"/>
  <c r="I251" i="1"/>
  <c r="J251" i="1"/>
  <c r="K251" i="1"/>
  <c r="J26" i="58" s="1"/>
  <c r="L251" i="1"/>
  <c r="M135" i="1" s="1"/>
  <c r="M251" i="1"/>
  <c r="L26" i="58" s="1"/>
  <c r="F251" i="1"/>
  <c r="G135" i="1" s="1"/>
  <c r="G251" i="1"/>
  <c r="E251" i="1"/>
  <c r="E256" i="1" s="1"/>
  <c r="D251" i="1"/>
  <c r="E135" i="1" s="1"/>
  <c r="E138" i="1"/>
  <c r="F138" i="1"/>
  <c r="G138" i="1"/>
  <c r="I138" i="1"/>
  <c r="J138" i="1"/>
  <c r="K138" i="1"/>
  <c r="L138" i="1"/>
  <c r="M138" i="1"/>
  <c r="D138" i="1"/>
  <c r="D135" i="1"/>
  <c r="M256" i="1"/>
  <c r="M226" i="1" s="1"/>
  <c r="N224" i="1" s="1"/>
  <c r="M244" i="1"/>
  <c r="M246" i="1" s="1"/>
  <c r="M243" i="1"/>
  <c r="M260" i="1"/>
  <c r="M258" i="1"/>
  <c r="M236" i="1"/>
  <c r="M233" i="1" s="1"/>
  <c r="AC4" i="59"/>
  <c r="AK4" i="59"/>
  <c r="M277" i="1"/>
  <c r="V8" i="58" s="1"/>
  <c r="BE6" i="61"/>
  <c r="BF4" i="59"/>
  <c r="BD6" i="61"/>
  <c r="BE4" i="59"/>
  <c r="BC6" i="61"/>
  <c r="BD4" i="59"/>
  <c r="BB6" i="61"/>
  <c r="BC4" i="59"/>
  <c r="BA6" i="61"/>
  <c r="BB4" i="59"/>
  <c r="AZ6" i="61"/>
  <c r="BA4" i="59"/>
  <c r="AY6" i="61"/>
  <c r="AZ4" i="59"/>
  <c r="AX6" i="61"/>
  <c r="AY4" i="59"/>
  <c r="AW6" i="61"/>
  <c r="AX4" i="59"/>
  <c r="AV6" i="61"/>
  <c r="AW4" i="59"/>
  <c r="AU6" i="61"/>
  <c r="AV4" i="59"/>
  <c r="AT6" i="61"/>
  <c r="AU4" i="59"/>
  <c r="AS6" i="61"/>
  <c r="AT4" i="59"/>
  <c r="AR6" i="61"/>
  <c r="AS4" i="59"/>
  <c r="AQ6" i="61"/>
  <c r="AR4" i="59"/>
  <c r="AP6" i="61"/>
  <c r="AQ4" i="59"/>
  <c r="AO6" i="61"/>
  <c r="AP4" i="59"/>
  <c r="AN6" i="61"/>
  <c r="AO4" i="59"/>
  <c r="AM6" i="61"/>
  <c r="AN4" i="59"/>
  <c r="AL6" i="61"/>
  <c r="AM4" i="59"/>
  <c r="AK6" i="61"/>
  <c r="AL4" i="59"/>
  <c r="AJ6" i="61"/>
  <c r="AI6" i="61"/>
  <c r="AJ4" i="59"/>
  <c r="AH6" i="61"/>
  <c r="AI4" i="59"/>
  <c r="AG6" i="61"/>
  <c r="AH4" i="59"/>
  <c r="AF6" i="61"/>
  <c r="AG4" i="59"/>
  <c r="AE6" i="61"/>
  <c r="AF4" i="59"/>
  <c r="AD6" i="61"/>
  <c r="AE4" i="59"/>
  <c r="AC6" i="61"/>
  <c r="AD4" i="59"/>
  <c r="AB6" i="61"/>
  <c r="AA6" i="61"/>
  <c r="AB4" i="59"/>
  <c r="Z6" i="61"/>
  <c r="AA4" i="59"/>
  <c r="Y6" i="61"/>
  <c r="Z4" i="59"/>
  <c r="X6" i="61"/>
  <c r="Y4" i="59"/>
  <c r="W6" i="61"/>
  <c r="X4" i="59"/>
  <c r="V6" i="61"/>
  <c r="W4" i="59"/>
  <c r="U6" i="61"/>
  <c r="V4" i="59"/>
  <c r="T6" i="61"/>
  <c r="U4" i="59"/>
  <c r="S6" i="61"/>
  <c r="T4" i="59"/>
  <c r="R6" i="61"/>
  <c r="S4" i="59"/>
  <c r="Q6" i="61"/>
  <c r="R4" i="59"/>
  <c r="P6" i="61"/>
  <c r="Q4" i="59"/>
  <c r="O6" i="61"/>
  <c r="P4" i="59"/>
  <c r="N6" i="61"/>
  <c r="O4" i="59"/>
  <c r="W3" i="61"/>
  <c r="V3" i="61"/>
  <c r="L277" i="1"/>
  <c r="U3" i="61"/>
  <c r="K277" i="1"/>
  <c r="K289" i="1" s="1"/>
  <c r="T3" i="61"/>
  <c r="J277" i="1"/>
  <c r="S3" i="61"/>
  <c r="I277" i="1"/>
  <c r="I289" i="1" s="1"/>
  <c r="R3" i="61"/>
  <c r="H277" i="1"/>
  <c r="H278" i="1" s="1"/>
  <c r="Q3" i="61"/>
  <c r="G277" i="1"/>
  <c r="G289" i="1" s="1"/>
  <c r="P3" i="61"/>
  <c r="F277" i="1"/>
  <c r="O3" i="61"/>
  <c r="E277" i="1"/>
  <c r="E278" i="1" s="1"/>
  <c r="N3" i="61"/>
  <c r="D277" i="1"/>
  <c r="D289" i="1" s="1"/>
  <c r="AV15" i="45"/>
  <c r="AZ16" i="45" s="1"/>
  <c r="AV6" i="45"/>
  <c r="AZ7" i="45" s="1"/>
  <c r="AU3" i="45"/>
  <c r="AZ47" i="45"/>
  <c r="AZ24" i="45"/>
  <c r="AZ66" i="45"/>
  <c r="BD5" i="59" s="1"/>
  <c r="AZ21" i="45"/>
  <c r="AZ14" i="45" s="1"/>
  <c r="AZ19" i="45"/>
  <c r="AZ11" i="45"/>
  <c r="AX32" i="45"/>
  <c r="AX33" i="45" s="1"/>
  <c r="AG2" i="58" a="1"/>
  <c r="AG2" i="58" s="1"/>
  <c r="AA2" i="58"/>
  <c r="B73" i="1"/>
  <c r="B75" i="1" s="1"/>
  <c r="B45" i="1" s="1"/>
  <c r="B115" i="1"/>
  <c r="B141" i="1"/>
  <c r="B158" i="1"/>
  <c r="B191" i="1"/>
  <c r="B203" i="1"/>
  <c r="B218" i="1"/>
  <c r="B219" i="1"/>
  <c r="B236" i="1"/>
  <c r="B233" i="1" s="1"/>
  <c r="B239" i="1" s="1"/>
  <c r="B246" i="1"/>
  <c r="B253" i="1"/>
  <c r="B256" i="1"/>
  <c r="B267" i="1"/>
  <c r="B268" i="1"/>
  <c r="B269" i="1"/>
  <c r="B270" i="1"/>
  <c r="B278" i="1"/>
  <c r="B280" i="1"/>
  <c r="B281" i="1"/>
  <c r="B282" i="1"/>
  <c r="B283" i="1"/>
  <c r="B284" i="1"/>
  <c r="B289" i="1"/>
  <c r="Q277" i="1"/>
  <c r="Q289" i="1" s="1"/>
  <c r="B6" i="59"/>
  <c r="B25" i="59" s="1"/>
  <c r="C267" i="1"/>
  <c r="B22" i="59"/>
  <c r="G18" i="58"/>
  <c r="D40" i="58"/>
  <c r="E40" i="58"/>
  <c r="G40" i="58"/>
  <c r="H40" i="58"/>
  <c r="I40" i="58"/>
  <c r="J40" i="58"/>
  <c r="K40" i="58"/>
  <c r="L40" i="58"/>
  <c r="D41" i="58"/>
  <c r="E41" i="58"/>
  <c r="F41" i="58"/>
  <c r="G41" i="58"/>
  <c r="H41" i="58"/>
  <c r="I41" i="58"/>
  <c r="J41" i="58"/>
  <c r="K41" i="58"/>
  <c r="L41" i="58"/>
  <c r="M41" i="58"/>
  <c r="N41" i="58"/>
  <c r="O41" i="58"/>
  <c r="D42" i="58"/>
  <c r="E42" i="58"/>
  <c r="F42" i="58"/>
  <c r="G42" i="58"/>
  <c r="H42" i="58"/>
  <c r="I42" i="58"/>
  <c r="J42" i="58"/>
  <c r="K42" i="58"/>
  <c r="L42" i="58"/>
  <c r="D43" i="58"/>
  <c r="E43" i="58"/>
  <c r="F43" i="58"/>
  <c r="G43" i="58"/>
  <c r="H43" i="58"/>
  <c r="I43" i="58"/>
  <c r="J43" i="58"/>
  <c r="K43" i="58"/>
  <c r="L43" i="58"/>
  <c r="C43" i="58"/>
  <c r="C42" i="58"/>
  <c r="C41" i="58"/>
  <c r="C40" i="58"/>
  <c r="D35" i="58"/>
  <c r="E35" i="58"/>
  <c r="F35" i="58"/>
  <c r="G35" i="58"/>
  <c r="H35" i="58"/>
  <c r="I35" i="58"/>
  <c r="J35" i="58"/>
  <c r="K35" i="58"/>
  <c r="L35" i="58"/>
  <c r="D36" i="58"/>
  <c r="E36" i="58"/>
  <c r="F36" i="58"/>
  <c r="G36" i="58"/>
  <c r="H36" i="58"/>
  <c r="I36" i="58"/>
  <c r="J36" i="58"/>
  <c r="K36" i="58"/>
  <c r="L36" i="58"/>
  <c r="D37" i="58"/>
  <c r="E37" i="58"/>
  <c r="F37" i="58"/>
  <c r="G37" i="58"/>
  <c r="H37" i="58"/>
  <c r="I37" i="58"/>
  <c r="J37" i="58"/>
  <c r="K37" i="58"/>
  <c r="L37" i="58"/>
  <c r="C37" i="58"/>
  <c r="C36" i="58"/>
  <c r="C35" i="58"/>
  <c r="D30" i="58"/>
  <c r="E30" i="58"/>
  <c r="F30" i="58"/>
  <c r="G30" i="58"/>
  <c r="H30" i="58"/>
  <c r="I30" i="58"/>
  <c r="J30" i="58"/>
  <c r="K30" i="58"/>
  <c r="L30" i="58"/>
  <c r="D31" i="58"/>
  <c r="E31" i="58"/>
  <c r="G31" i="58"/>
  <c r="H31" i="58"/>
  <c r="I31" i="58"/>
  <c r="J31" i="58"/>
  <c r="K31" i="58"/>
  <c r="L31" i="58"/>
  <c r="D27" i="58"/>
  <c r="E27" i="58"/>
  <c r="F27" i="58"/>
  <c r="G27" i="58"/>
  <c r="H27" i="58"/>
  <c r="I27" i="58"/>
  <c r="J27" i="58"/>
  <c r="K27" i="58"/>
  <c r="L27" i="58"/>
  <c r="C27" i="58"/>
  <c r="C31" i="58"/>
  <c r="C30" i="58"/>
  <c r="F26" i="58"/>
  <c r="H26" i="58"/>
  <c r="I26" i="58"/>
  <c r="C26" i="58"/>
  <c r="D20" i="58"/>
  <c r="E20" i="58"/>
  <c r="F20" i="58"/>
  <c r="G20" i="58"/>
  <c r="H20" i="58"/>
  <c r="I20" i="58"/>
  <c r="J20" i="58"/>
  <c r="K20" i="58"/>
  <c r="L20" i="58"/>
  <c r="D21" i="58"/>
  <c r="E21" i="58"/>
  <c r="F21" i="58"/>
  <c r="G21" i="58"/>
  <c r="H21" i="58"/>
  <c r="I21" i="58"/>
  <c r="J21" i="58"/>
  <c r="K21" i="58"/>
  <c r="L21" i="58"/>
  <c r="D22" i="58"/>
  <c r="E22" i="58"/>
  <c r="F22" i="58"/>
  <c r="G22" i="58"/>
  <c r="H22" i="58"/>
  <c r="I22" i="58"/>
  <c r="J22" i="58"/>
  <c r="L22" i="58"/>
  <c r="C22" i="58"/>
  <c r="C21" i="58"/>
  <c r="C20" i="58"/>
  <c r="O18" i="58"/>
  <c r="N18" i="58"/>
  <c r="M18" i="58"/>
  <c r="L18" i="58"/>
  <c r="K18" i="58"/>
  <c r="J18" i="58"/>
  <c r="L16" i="58"/>
  <c r="K16" i="58"/>
  <c r="J16" i="58"/>
  <c r="D16" i="58"/>
  <c r="E16" i="58"/>
  <c r="F16" i="58"/>
  <c r="G16" i="58"/>
  <c r="H16" i="58"/>
  <c r="I16" i="58"/>
  <c r="D18" i="58"/>
  <c r="E18" i="58"/>
  <c r="F18" i="58"/>
  <c r="H18" i="58"/>
  <c r="I18" i="58"/>
  <c r="C16" i="58"/>
  <c r="D27" i="1"/>
  <c r="D26" i="1"/>
  <c r="L63" i="1"/>
  <c r="K63" i="1"/>
  <c r="J63" i="1"/>
  <c r="I63" i="1"/>
  <c r="H63" i="1"/>
  <c r="G63" i="1"/>
  <c r="F63" i="1"/>
  <c r="E63" i="1"/>
  <c r="D63" i="1"/>
  <c r="L62" i="1"/>
  <c r="K62" i="1"/>
  <c r="J62" i="1"/>
  <c r="I62" i="1"/>
  <c r="H62" i="1"/>
  <c r="G62" i="1"/>
  <c r="F62" i="1"/>
  <c r="E62" i="1"/>
  <c r="D62" i="1"/>
  <c r="C62" i="1"/>
  <c r="L51" i="1"/>
  <c r="K51" i="1"/>
  <c r="J51" i="1"/>
  <c r="I51" i="1"/>
  <c r="H51" i="1"/>
  <c r="G51" i="1"/>
  <c r="F51" i="1"/>
  <c r="E51" i="1"/>
  <c r="D51" i="1"/>
  <c r="L50" i="1"/>
  <c r="K50" i="1"/>
  <c r="J50" i="1"/>
  <c r="I50" i="1"/>
  <c r="H50" i="1"/>
  <c r="G50" i="1"/>
  <c r="F50" i="1"/>
  <c r="E50" i="1"/>
  <c r="D50" i="1"/>
  <c r="C50" i="1"/>
  <c r="L48" i="1"/>
  <c r="K48" i="1"/>
  <c r="J48" i="1"/>
  <c r="I48" i="1"/>
  <c r="H48" i="1"/>
  <c r="G48" i="1"/>
  <c r="F48" i="1"/>
  <c r="E48" i="1"/>
  <c r="D48" i="1"/>
  <c r="L47" i="1"/>
  <c r="K47" i="1"/>
  <c r="J47" i="1"/>
  <c r="I47" i="1"/>
  <c r="H47" i="1"/>
  <c r="G47" i="1"/>
  <c r="F47" i="1"/>
  <c r="E47" i="1"/>
  <c r="D47" i="1"/>
  <c r="C47" i="1"/>
  <c r="L45" i="1"/>
  <c r="K45" i="1"/>
  <c r="J45" i="1"/>
  <c r="I45" i="1"/>
  <c r="H45" i="1"/>
  <c r="G45" i="1"/>
  <c r="F45" i="1"/>
  <c r="E45" i="1"/>
  <c r="D45" i="1"/>
  <c r="L44" i="1"/>
  <c r="K44" i="1"/>
  <c r="J44" i="1"/>
  <c r="I44" i="1"/>
  <c r="H44" i="1"/>
  <c r="G44" i="1"/>
  <c r="F44" i="1"/>
  <c r="E44" i="1"/>
  <c r="D44" i="1"/>
  <c r="C44" i="1"/>
  <c r="L42" i="1"/>
  <c r="K42" i="1"/>
  <c r="J42" i="1"/>
  <c r="I42" i="1"/>
  <c r="H42" i="1"/>
  <c r="G42" i="1"/>
  <c r="F42" i="1"/>
  <c r="E42" i="1"/>
  <c r="D42" i="1"/>
  <c r="L41" i="1"/>
  <c r="K41" i="1"/>
  <c r="J41" i="1"/>
  <c r="I41" i="1"/>
  <c r="H41" i="1"/>
  <c r="G41" i="1"/>
  <c r="F41" i="1"/>
  <c r="E41" i="1"/>
  <c r="D41" i="1"/>
  <c r="C41" i="1"/>
  <c r="K262" i="1"/>
  <c r="G262" i="1"/>
  <c r="F262" i="1"/>
  <c r="E262" i="1"/>
  <c r="D262" i="1"/>
  <c r="L260" i="1"/>
  <c r="K260" i="1"/>
  <c r="J260" i="1"/>
  <c r="J284" i="1" s="1"/>
  <c r="I260" i="1"/>
  <c r="I284" i="1" s="1"/>
  <c r="H260" i="1"/>
  <c r="L258" i="1"/>
  <c r="K258" i="1"/>
  <c r="K282" i="1" s="1"/>
  <c r="J258" i="1"/>
  <c r="I258" i="1"/>
  <c r="H258" i="1"/>
  <c r="G258" i="1"/>
  <c r="F258" i="1"/>
  <c r="F282" i="1" s="1"/>
  <c r="E258" i="1"/>
  <c r="D258" i="1"/>
  <c r="G252" i="1"/>
  <c r="F31" i="58" s="1"/>
  <c r="D237" i="1"/>
  <c r="C18" i="58" s="1"/>
  <c r="L232" i="1"/>
  <c r="K232" i="1"/>
  <c r="J232" i="1"/>
  <c r="I232" i="1"/>
  <c r="H232" i="1"/>
  <c r="G232" i="1"/>
  <c r="E232" i="1"/>
  <c r="D232" i="1"/>
  <c r="L244" i="1"/>
  <c r="K244" i="1"/>
  <c r="K246" i="1" s="1"/>
  <c r="J244" i="1"/>
  <c r="J246" i="1" s="1"/>
  <c r="I244" i="1"/>
  <c r="I246" i="1" s="1"/>
  <c r="H244" i="1"/>
  <c r="G244" i="1"/>
  <c r="F244" i="1"/>
  <c r="E244" i="1"/>
  <c r="E246" i="1" s="1"/>
  <c r="D244" i="1"/>
  <c r="L243" i="1"/>
  <c r="G221" i="1"/>
  <c r="F40" i="58" s="1"/>
  <c r="M205" i="1"/>
  <c r="M37" i="32" s="1"/>
  <c r="L205" i="1"/>
  <c r="K38" i="58" s="1"/>
  <c r="K205" i="1"/>
  <c r="J205" i="1"/>
  <c r="I38" i="58" s="1"/>
  <c r="H38" i="58"/>
  <c r="H205" i="1"/>
  <c r="G38" i="58" s="1"/>
  <c r="G205" i="1"/>
  <c r="G218" i="1" s="1"/>
  <c r="F205" i="1"/>
  <c r="E38" i="58" s="1"/>
  <c r="E205" i="1"/>
  <c r="E218" i="1" s="1"/>
  <c r="D205" i="1"/>
  <c r="M204" i="1"/>
  <c r="L204" i="1"/>
  <c r="K204" i="1"/>
  <c r="K34" i="32" s="1"/>
  <c r="J204" i="1"/>
  <c r="I204" i="1"/>
  <c r="H204" i="1"/>
  <c r="H33" i="32" s="1"/>
  <c r="G204" i="1"/>
  <c r="G34" i="32" s="1"/>
  <c r="F204" i="1"/>
  <c r="F33" i="32" s="1"/>
  <c r="E204" i="1"/>
  <c r="D204" i="1"/>
  <c r="D117" i="1"/>
  <c r="M147" i="1"/>
  <c r="M191" i="1" s="1"/>
  <c r="G126" i="1"/>
  <c r="F126" i="1"/>
  <c r="F203" i="1" s="1"/>
  <c r="E126" i="1"/>
  <c r="E203" i="1" s="1"/>
  <c r="D126" i="1"/>
  <c r="L113" i="1"/>
  <c r="L117" i="1" s="1"/>
  <c r="K113" i="1"/>
  <c r="K117" i="1" s="1"/>
  <c r="K120" i="1" s="1"/>
  <c r="J113" i="1"/>
  <c r="J117" i="1" s="1"/>
  <c r="I113" i="1"/>
  <c r="I117" i="1" s="1"/>
  <c r="I120" i="1" s="1"/>
  <c r="H113" i="1"/>
  <c r="G113" i="1"/>
  <c r="G117" i="1" s="1"/>
  <c r="G120" i="1" s="1"/>
  <c r="F113" i="1"/>
  <c r="F117" i="1" s="1"/>
  <c r="E113" i="1"/>
  <c r="E114" i="1" s="1"/>
  <c r="H109" i="1"/>
  <c r="M98" i="1"/>
  <c r="L98" i="1"/>
  <c r="K98" i="1"/>
  <c r="J98" i="1"/>
  <c r="I98" i="1"/>
  <c r="H98" i="1"/>
  <c r="G98" i="1"/>
  <c r="F98" i="1"/>
  <c r="E98" i="1"/>
  <c r="D98" i="1"/>
  <c r="H22" i="1"/>
  <c r="I23" i="1" s="1"/>
  <c r="G22" i="1"/>
  <c r="G23" i="1" s="1"/>
  <c r="L16" i="1"/>
  <c r="M16" i="1"/>
  <c r="K16" i="1"/>
  <c r="K70" i="1" s="1"/>
  <c r="L7" i="1"/>
  <c r="M7" i="1"/>
  <c r="K7" i="1"/>
  <c r="L82" i="1"/>
  <c r="M83" i="1" s="1"/>
  <c r="E117" i="1"/>
  <c r="E120" i="1" s="1"/>
  <c r="C38" i="58"/>
  <c r="J38" i="58"/>
  <c r="L39" i="1"/>
  <c r="K39" i="1"/>
  <c r="J39" i="1"/>
  <c r="I39" i="1"/>
  <c r="H39" i="1"/>
  <c r="G39" i="1"/>
  <c r="F39" i="1"/>
  <c r="E39" i="1"/>
  <c r="D39" i="1"/>
  <c r="L38" i="1"/>
  <c r="K38" i="1"/>
  <c r="J38" i="1"/>
  <c r="I38" i="1"/>
  <c r="H38" i="1"/>
  <c r="G38" i="1"/>
  <c r="F38" i="1"/>
  <c r="E38" i="1"/>
  <c r="D38" i="1"/>
  <c r="C38" i="1"/>
  <c r="L36" i="1"/>
  <c r="K36" i="1"/>
  <c r="J36" i="1"/>
  <c r="I36" i="1"/>
  <c r="H36" i="1"/>
  <c r="G36" i="1"/>
  <c r="F36" i="1"/>
  <c r="E36" i="1"/>
  <c r="D36" i="1"/>
  <c r="L35" i="1"/>
  <c r="K35" i="1"/>
  <c r="J35" i="1"/>
  <c r="I35" i="1"/>
  <c r="H35" i="1"/>
  <c r="G35" i="1"/>
  <c r="F35" i="1"/>
  <c r="E35" i="1"/>
  <c r="D35" i="1"/>
  <c r="C35" i="1"/>
  <c r="M80" i="1"/>
  <c r="L27" i="1"/>
  <c r="L33" i="1"/>
  <c r="K33" i="1"/>
  <c r="J33" i="1"/>
  <c r="I33" i="1"/>
  <c r="F33" i="1"/>
  <c r="E33" i="1"/>
  <c r="D33" i="1"/>
  <c r="L32" i="1"/>
  <c r="K32" i="1"/>
  <c r="J32" i="1"/>
  <c r="F32" i="1"/>
  <c r="E32" i="1"/>
  <c r="D32" i="1"/>
  <c r="C32" i="1"/>
  <c r="L30" i="1"/>
  <c r="K30" i="1"/>
  <c r="J30" i="1"/>
  <c r="I30" i="1"/>
  <c r="F30" i="1"/>
  <c r="E30" i="1"/>
  <c r="D30" i="1"/>
  <c r="L29" i="1"/>
  <c r="K29" i="1"/>
  <c r="J29" i="1"/>
  <c r="F29" i="1"/>
  <c r="E29" i="1"/>
  <c r="D29" i="1"/>
  <c r="C29" i="1"/>
  <c r="K27" i="1"/>
  <c r="J27" i="1"/>
  <c r="I27" i="1"/>
  <c r="F27" i="1"/>
  <c r="E27" i="1"/>
  <c r="L26" i="1"/>
  <c r="K26" i="1"/>
  <c r="J26" i="1"/>
  <c r="F26" i="1"/>
  <c r="E26" i="1"/>
  <c r="C26" i="1"/>
  <c r="AU6" i="45"/>
  <c r="AY19" i="45"/>
  <c r="M43" i="58"/>
  <c r="M30" i="58"/>
  <c r="N30" i="58"/>
  <c r="O30" i="58"/>
  <c r="R255" i="1"/>
  <c r="P30" i="58"/>
  <c r="E73" i="1"/>
  <c r="F73" i="1"/>
  <c r="G73" i="1"/>
  <c r="H73" i="1"/>
  <c r="I73" i="1"/>
  <c r="J73" i="1"/>
  <c r="D73" i="1"/>
  <c r="C73" i="1"/>
  <c r="C75" i="1" s="1"/>
  <c r="P203" i="1"/>
  <c r="O43" i="58"/>
  <c r="AQ47" i="45"/>
  <c r="AR47" i="45"/>
  <c r="AT47" i="45"/>
  <c r="AS47" i="45"/>
  <c r="M33" i="32"/>
  <c r="M35" i="32"/>
  <c r="S35" i="32" s="1"/>
  <c r="M39" i="32"/>
  <c r="S39" i="32" s="1"/>
  <c r="M40" i="32"/>
  <c r="M42" i="32"/>
  <c r="M43" i="32"/>
  <c r="S43" i="32" s="1"/>
  <c r="AY66" i="45"/>
  <c r="BC5" i="59" s="1"/>
  <c r="AX66" i="45"/>
  <c r="BB5" i="59" s="1"/>
  <c r="AW66" i="45"/>
  <c r="BA5" i="59" s="1"/>
  <c r="AV66" i="45"/>
  <c r="AZ5" i="59" s="1"/>
  <c r="AZ6" i="59" s="1"/>
  <c r="AU66" i="45"/>
  <c r="AY5" i="59" s="1"/>
  <c r="AT66" i="45"/>
  <c r="AX5" i="59" s="1"/>
  <c r="AX6" i="59" s="1"/>
  <c r="AS66" i="45"/>
  <c r="AW5" i="59" s="1"/>
  <c r="AR66" i="45"/>
  <c r="AV5" i="59" s="1"/>
  <c r="AQ66" i="45"/>
  <c r="AU5" i="59" s="1"/>
  <c r="AP66" i="45"/>
  <c r="AT5" i="59" s="1"/>
  <c r="AO66" i="45"/>
  <c r="AS5" i="59" s="1"/>
  <c r="AN66" i="45"/>
  <c r="AR5" i="59" s="1"/>
  <c r="AR6" i="59" s="1"/>
  <c r="AM66" i="45"/>
  <c r="AQ5" i="59" s="1"/>
  <c r="AL66" i="45"/>
  <c r="AP5" i="59" s="1"/>
  <c r="AP6" i="59" s="1"/>
  <c r="AK66" i="45"/>
  <c r="AO5" i="59" s="1"/>
  <c r="AJ66" i="45"/>
  <c r="AN5" i="59" s="1"/>
  <c r="AI66" i="45"/>
  <c r="AM5" i="59" s="1"/>
  <c r="AH66" i="45"/>
  <c r="AL5" i="59" s="1"/>
  <c r="AG66" i="45"/>
  <c r="AK5" i="59" s="1"/>
  <c r="AF66" i="45"/>
  <c r="AJ5" i="59" s="1"/>
  <c r="AE66" i="45"/>
  <c r="AI5" i="59" s="1"/>
  <c r="AD66" i="45"/>
  <c r="AH5" i="59" s="1"/>
  <c r="AH6" i="59" s="1"/>
  <c r="AC66" i="45"/>
  <c r="AG5" i="59" s="1"/>
  <c r="AB66" i="45"/>
  <c r="AF5" i="59" s="1"/>
  <c r="AA66" i="45"/>
  <c r="AE5" i="59" s="1"/>
  <c r="Z66" i="45"/>
  <c r="AD5" i="59" s="1"/>
  <c r="AD6" i="59" s="1"/>
  <c r="Y66" i="45"/>
  <c r="AC5" i="59" s="1"/>
  <c r="AC6" i="59" s="1"/>
  <c r="X66" i="45"/>
  <c r="AB5" i="59" s="1"/>
  <c r="W66" i="45"/>
  <c r="AA5" i="59" s="1"/>
  <c r="V66" i="45"/>
  <c r="Z5" i="59" s="1"/>
  <c r="Z6" i="59" s="1"/>
  <c r="U66" i="45"/>
  <c r="Y5" i="59" s="1"/>
  <c r="T66" i="45"/>
  <c r="X5" i="59" s="1"/>
  <c r="S66" i="45"/>
  <c r="W5" i="59" s="1"/>
  <c r="R66" i="45"/>
  <c r="V5" i="59" s="1"/>
  <c r="V6" i="59" s="1"/>
  <c r="Q66" i="45"/>
  <c r="U5" i="59" s="1"/>
  <c r="P66" i="45"/>
  <c r="T5" i="59" s="1"/>
  <c r="O66" i="45"/>
  <c r="S5" i="59" s="1"/>
  <c r="N66" i="45"/>
  <c r="R5" i="59" s="1"/>
  <c r="M66" i="45"/>
  <c r="Q5" i="59" s="1"/>
  <c r="L66" i="45"/>
  <c r="P5" i="59" s="1"/>
  <c r="K66" i="45"/>
  <c r="O5" i="59" s="1"/>
  <c r="O6" i="59" s="1"/>
  <c r="J66" i="45"/>
  <c r="I66" i="45"/>
  <c r="H66" i="45"/>
  <c r="G66" i="45"/>
  <c r="F66" i="45"/>
  <c r="E66" i="45"/>
  <c r="D66" i="45"/>
  <c r="C66" i="45"/>
  <c r="AY24" i="45"/>
  <c r="AX24" i="45"/>
  <c r="AW24" i="45"/>
  <c r="AV24" i="45"/>
  <c r="AV11" i="45" s="1"/>
  <c r="AU24" i="45"/>
  <c r="AU11" i="45" s="1"/>
  <c r="AT24" i="45"/>
  <c r="AS24" i="45"/>
  <c r="AR24" i="45"/>
  <c r="AQ24" i="45"/>
  <c r="AP24" i="45"/>
  <c r="AO24" i="45"/>
  <c r="AN24" i="45"/>
  <c r="AM24" i="45"/>
  <c r="AL24" i="45"/>
  <c r="AK24" i="45"/>
  <c r="AJ24" i="45"/>
  <c r="AI24" i="45"/>
  <c r="AH24" i="45"/>
  <c r="AG24" i="45"/>
  <c r="AF24" i="45"/>
  <c r="AE24" i="45"/>
  <c r="AD24" i="45"/>
  <c r="AC24" i="45"/>
  <c r="AB24" i="45"/>
  <c r="AA24" i="45"/>
  <c r="Z24" i="45"/>
  <c r="Y24" i="45"/>
  <c r="X24" i="45"/>
  <c r="W24" i="45"/>
  <c r="V24" i="45"/>
  <c r="U24" i="45"/>
  <c r="T24" i="45"/>
  <c r="S24" i="45"/>
  <c r="R24" i="45"/>
  <c r="Q24" i="45"/>
  <c r="P24" i="45"/>
  <c r="O24" i="45"/>
  <c r="N24" i="45"/>
  <c r="M24" i="45"/>
  <c r="L24" i="45"/>
  <c r="K24" i="45"/>
  <c r="J24" i="45"/>
  <c r="I24" i="45"/>
  <c r="H24" i="45"/>
  <c r="G24" i="45"/>
  <c r="F24" i="45"/>
  <c r="E24" i="45"/>
  <c r="D24" i="45"/>
  <c r="C24" i="45"/>
  <c r="AY21" i="45"/>
  <c r="AY31" i="45" s="1"/>
  <c r="AX21" i="45"/>
  <c r="AX31" i="45" s="1"/>
  <c r="AW21" i="45"/>
  <c r="AW34" i="45" s="1"/>
  <c r="AV21" i="45"/>
  <c r="AV31" i="45" s="1"/>
  <c r="AU21" i="45"/>
  <c r="AT21" i="45"/>
  <c r="AS21" i="45"/>
  <c r="AR21" i="45"/>
  <c r="AQ21" i="45"/>
  <c r="AQ34" i="45" s="1"/>
  <c r="AP21" i="45"/>
  <c r="AP28" i="45" s="1"/>
  <c r="AP29" i="45" s="1"/>
  <c r="AO21" i="45"/>
  <c r="AO31" i="45" s="1"/>
  <c r="AN21" i="45"/>
  <c r="AM21" i="45"/>
  <c r="AM34" i="45" s="1"/>
  <c r="AL21" i="45"/>
  <c r="AL31" i="45" s="1"/>
  <c r="AK21" i="45"/>
  <c r="AK31" i="45" s="1"/>
  <c r="AJ21" i="45"/>
  <c r="AJ34" i="45" s="1"/>
  <c r="AI21" i="45"/>
  <c r="AI34" i="45" s="1"/>
  <c r="AH21" i="45"/>
  <c r="AH31" i="45" s="1"/>
  <c r="AG21" i="45"/>
  <c r="AG34" i="45" s="1"/>
  <c r="AF21" i="45"/>
  <c r="AF31" i="45" s="1"/>
  <c r="AE21" i="45"/>
  <c r="AD21" i="45"/>
  <c r="AD34" i="45" s="1"/>
  <c r="AC21" i="45"/>
  <c r="AB21" i="45"/>
  <c r="AA21" i="45"/>
  <c r="AA34" i="45" s="1"/>
  <c r="Z21" i="45"/>
  <c r="Z31" i="45" s="1"/>
  <c r="Y21" i="45"/>
  <c r="X21" i="45"/>
  <c r="X31" i="45" s="1"/>
  <c r="W21" i="45"/>
  <c r="W34" i="45" s="1"/>
  <c r="V21" i="45"/>
  <c r="V31" i="45" s="1"/>
  <c r="U21" i="45"/>
  <c r="U31" i="45" s="1"/>
  <c r="T21" i="45"/>
  <c r="T31" i="45" s="1"/>
  <c r="S21" i="45"/>
  <c r="S31" i="45" s="1"/>
  <c r="R21" i="45"/>
  <c r="R31" i="45" s="1"/>
  <c r="Q21" i="45"/>
  <c r="Q34" i="45" s="1"/>
  <c r="P21" i="45"/>
  <c r="P31" i="45" s="1"/>
  <c r="O21" i="45"/>
  <c r="O31" i="45" s="1"/>
  <c r="N21" i="45"/>
  <c r="M21" i="45"/>
  <c r="L21" i="45"/>
  <c r="L34" i="45" s="1"/>
  <c r="K21" i="45"/>
  <c r="J21" i="45"/>
  <c r="J34" i="45" s="1"/>
  <c r="I21" i="45"/>
  <c r="I34" i="45" s="1"/>
  <c r="H21" i="45"/>
  <c r="H34" i="45" s="1"/>
  <c r="G21" i="45"/>
  <c r="G34" i="45" s="1"/>
  <c r="F21" i="45"/>
  <c r="F31" i="45" s="1"/>
  <c r="E21" i="45"/>
  <c r="E31" i="45" s="1"/>
  <c r="D21" i="45"/>
  <c r="D34" i="45" s="1"/>
  <c r="C21" i="45"/>
  <c r="C34" i="45" s="1"/>
  <c r="AX19" i="45"/>
  <c r="AW19" i="45"/>
  <c r="AV19" i="45"/>
  <c r="AU19" i="45"/>
  <c r="AT19" i="45"/>
  <c r="AS19" i="45"/>
  <c r="AR19" i="45"/>
  <c r="AQ19" i="45"/>
  <c r="AP19" i="45"/>
  <c r="AO19" i="45"/>
  <c r="AN19" i="45"/>
  <c r="AM19" i="45"/>
  <c r="AL19" i="45"/>
  <c r="AK19" i="45"/>
  <c r="AJ19" i="45"/>
  <c r="AI19" i="45"/>
  <c r="AH19" i="45"/>
  <c r="AG19" i="45"/>
  <c r="AF19" i="45"/>
  <c r="AE19" i="45"/>
  <c r="AD19" i="45"/>
  <c r="AC19" i="45"/>
  <c r="AB19" i="45"/>
  <c r="AA19" i="45"/>
  <c r="Z19" i="45"/>
  <c r="Y19" i="45"/>
  <c r="X19" i="45"/>
  <c r="W19" i="45"/>
  <c r="V19" i="45"/>
  <c r="U19" i="45"/>
  <c r="T19" i="45"/>
  <c r="S19" i="45"/>
  <c r="R19" i="45"/>
  <c r="Q19" i="45"/>
  <c r="P19" i="45"/>
  <c r="O19" i="45"/>
  <c r="N19" i="45"/>
  <c r="M19" i="45"/>
  <c r="L19" i="45"/>
  <c r="K19" i="45"/>
  <c r="J19" i="45"/>
  <c r="I19" i="45"/>
  <c r="H19" i="45"/>
  <c r="G19" i="45"/>
  <c r="P283" i="1"/>
  <c r="S259" i="1"/>
  <c r="S283" i="1" s="1"/>
  <c r="L31" i="45"/>
  <c r="AN31" i="45"/>
  <c r="M34" i="32"/>
  <c r="Y31" i="45"/>
  <c r="D22" i="45"/>
  <c r="S34" i="45"/>
  <c r="N39" i="1"/>
  <c r="N36" i="1"/>
  <c r="I29" i="1"/>
  <c r="G26" i="1"/>
  <c r="G27" i="1"/>
  <c r="I26" i="1"/>
  <c r="H27" i="1"/>
  <c r="H26" i="1"/>
  <c r="H33" i="1"/>
  <c r="G33" i="1"/>
  <c r="G32" i="1"/>
  <c r="H30" i="1"/>
  <c r="H29" i="1"/>
  <c r="G30" i="1"/>
  <c r="G29" i="1"/>
  <c r="I32" i="1"/>
  <c r="H32" i="1"/>
  <c r="F135" i="1"/>
  <c r="H135" i="1"/>
  <c r="C115" i="1"/>
  <c r="D114" i="1"/>
  <c r="C114" i="1"/>
  <c r="J135" i="1"/>
  <c r="K135" i="1"/>
  <c r="L80" i="1"/>
  <c r="K80" i="1"/>
  <c r="K84" i="1" s="1"/>
  <c r="L135" i="1"/>
  <c r="A5" i="1"/>
  <c r="M289" i="1"/>
  <c r="M284" i="1"/>
  <c r="M283" i="1"/>
  <c r="M282" i="1"/>
  <c r="M281" i="1"/>
  <c r="M280" i="1"/>
  <c r="M253" i="1"/>
  <c r="M219" i="1"/>
  <c r="M203" i="1"/>
  <c r="M178" i="1"/>
  <c r="M110" i="1"/>
  <c r="M106" i="1"/>
  <c r="M68" i="1"/>
  <c r="M23" i="1"/>
  <c r="M20" i="1"/>
  <c r="M14" i="1"/>
  <c r="M11" i="1"/>
  <c r="M78" i="1"/>
  <c r="M24" i="1"/>
  <c r="M12" i="1"/>
  <c r="M69" i="1"/>
  <c r="M76" i="1"/>
  <c r="M21" i="1"/>
  <c r="M15" i="1"/>
  <c r="L203" i="1"/>
  <c r="L218" i="1"/>
  <c r="L219" i="1"/>
  <c r="L3" i="1"/>
  <c r="M3" i="1" s="1"/>
  <c r="P3" i="1" s="1"/>
  <c r="S3" i="1" s="1"/>
  <c r="L4" i="1"/>
  <c r="M4" i="1" s="1"/>
  <c r="N4" i="1" s="1"/>
  <c r="O4" i="1" s="1"/>
  <c r="P4" i="1" s="1"/>
  <c r="Q4" i="1" s="1"/>
  <c r="R4" i="1" s="1"/>
  <c r="S4" i="1" s="1"/>
  <c r="T4" i="1" s="1"/>
  <c r="L11" i="1"/>
  <c r="L14" i="1"/>
  <c r="L20" i="1"/>
  <c r="L23" i="1"/>
  <c r="L68" i="1"/>
  <c r="L106" i="1"/>
  <c r="L110" i="1"/>
  <c r="L178" i="1"/>
  <c r="L191" i="1"/>
  <c r="O203" i="1"/>
  <c r="N43" i="58"/>
  <c r="R232" i="1"/>
  <c r="S232" i="1" s="1"/>
  <c r="T232" i="1" s="1"/>
  <c r="L236" i="1"/>
  <c r="K17" i="58" s="1"/>
  <c r="L253" i="1"/>
  <c r="N283" i="1"/>
  <c r="R262" i="1"/>
  <c r="S262" i="1" s="1"/>
  <c r="T262" i="1" s="1"/>
  <c r="L278" i="1"/>
  <c r="L280" i="1"/>
  <c r="L281" i="1"/>
  <c r="L282" i="1"/>
  <c r="L283" i="1"/>
  <c r="L284" i="1"/>
  <c r="L289" i="1"/>
  <c r="C8" i="1"/>
  <c r="E8" i="1"/>
  <c r="F8" i="1"/>
  <c r="G8" i="1"/>
  <c r="H8" i="1"/>
  <c r="C11" i="1"/>
  <c r="D11" i="1"/>
  <c r="E11" i="1"/>
  <c r="F11" i="1"/>
  <c r="G11" i="1"/>
  <c r="H11" i="1"/>
  <c r="C14" i="1"/>
  <c r="D14" i="1"/>
  <c r="E14" i="1"/>
  <c r="F14" i="1"/>
  <c r="G14" i="1"/>
  <c r="H14" i="1"/>
  <c r="C17" i="1"/>
  <c r="E17" i="1"/>
  <c r="F17" i="1"/>
  <c r="G17" i="1"/>
  <c r="H17" i="1"/>
  <c r="C20" i="1"/>
  <c r="D20" i="1"/>
  <c r="E20" i="1"/>
  <c r="F20" i="1"/>
  <c r="G20" i="1"/>
  <c r="H20" i="1"/>
  <c r="C23" i="1"/>
  <c r="D23" i="1"/>
  <c r="E23" i="1"/>
  <c r="F23" i="1"/>
  <c r="C68" i="1"/>
  <c r="E69" i="1"/>
  <c r="G15" i="1"/>
  <c r="D12" i="1"/>
  <c r="C83" i="1"/>
  <c r="E83" i="1"/>
  <c r="F83" i="1"/>
  <c r="G83" i="1"/>
  <c r="H83" i="1"/>
  <c r="C99" i="1"/>
  <c r="D99" i="1"/>
  <c r="E99" i="1"/>
  <c r="C106" i="1"/>
  <c r="D106" i="1"/>
  <c r="E106" i="1"/>
  <c r="F106" i="1"/>
  <c r="G106" i="1"/>
  <c r="H106" i="1"/>
  <c r="C110" i="1"/>
  <c r="D110" i="1"/>
  <c r="E110" i="1"/>
  <c r="F110" i="1"/>
  <c r="G110" i="1"/>
  <c r="H110" i="1"/>
  <c r="C118" i="1"/>
  <c r="D118" i="1"/>
  <c r="C141" i="1"/>
  <c r="D141" i="1"/>
  <c r="E141" i="1"/>
  <c r="F141" i="1"/>
  <c r="C158" i="1"/>
  <c r="D158" i="1"/>
  <c r="E158" i="1"/>
  <c r="F158" i="1"/>
  <c r="G158" i="1"/>
  <c r="H158" i="1"/>
  <c r="C178" i="1"/>
  <c r="D178" i="1"/>
  <c r="E178" i="1"/>
  <c r="F178" i="1"/>
  <c r="G178" i="1"/>
  <c r="H178" i="1"/>
  <c r="C191" i="1"/>
  <c r="D191" i="1"/>
  <c r="E191" i="1"/>
  <c r="F191" i="1"/>
  <c r="G191" i="1"/>
  <c r="H191" i="1"/>
  <c r="C203" i="1"/>
  <c r="D203" i="1"/>
  <c r="G203" i="1"/>
  <c r="H203" i="1"/>
  <c r="C218" i="1"/>
  <c r="F218" i="1"/>
  <c r="H218" i="1"/>
  <c r="C219" i="1"/>
  <c r="D219" i="1"/>
  <c r="E219" i="1"/>
  <c r="F219" i="1"/>
  <c r="H219" i="1"/>
  <c r="C236" i="1"/>
  <c r="C233" i="1" s="1"/>
  <c r="D236" i="1"/>
  <c r="E236" i="1"/>
  <c r="D17" i="58" s="1"/>
  <c r="F236" i="1"/>
  <c r="E17" i="58" s="1"/>
  <c r="G236" i="1"/>
  <c r="F17" i="58" s="1"/>
  <c r="H236" i="1"/>
  <c r="G17" i="58" s="1"/>
  <c r="C246" i="1"/>
  <c r="D246" i="1"/>
  <c r="F246" i="1"/>
  <c r="G246" i="1"/>
  <c r="H246" i="1"/>
  <c r="C253" i="1"/>
  <c r="D253" i="1"/>
  <c r="E253" i="1"/>
  <c r="F253" i="1"/>
  <c r="H253" i="1"/>
  <c r="C256" i="1"/>
  <c r="C138" i="1" s="1"/>
  <c r="F256" i="1"/>
  <c r="C268" i="1"/>
  <c r="C269" i="1"/>
  <c r="C270" i="1"/>
  <c r="C278" i="1"/>
  <c r="F278" i="1"/>
  <c r="C280" i="1"/>
  <c r="D280" i="1"/>
  <c r="E280" i="1"/>
  <c r="F280" i="1"/>
  <c r="G280" i="1"/>
  <c r="H280" i="1"/>
  <c r="C281" i="1"/>
  <c r="D281" i="1"/>
  <c r="E281" i="1"/>
  <c r="F281" i="1"/>
  <c r="G281" i="1"/>
  <c r="H281" i="1"/>
  <c r="C282" i="1"/>
  <c r="D282" i="1"/>
  <c r="E282" i="1"/>
  <c r="G282" i="1"/>
  <c r="H282" i="1"/>
  <c r="C283" i="1"/>
  <c r="D283" i="1"/>
  <c r="E283" i="1"/>
  <c r="F283" i="1"/>
  <c r="G283" i="1"/>
  <c r="H283" i="1"/>
  <c r="C284" i="1"/>
  <c r="D284" i="1"/>
  <c r="E284" i="1"/>
  <c r="F284" i="1"/>
  <c r="G284" i="1"/>
  <c r="H284" i="1"/>
  <c r="C289" i="1"/>
  <c r="E289" i="1"/>
  <c r="F289" i="1"/>
  <c r="R231" i="1"/>
  <c r="S231" i="1" s="1"/>
  <c r="T231" i="1" s="1"/>
  <c r="O283" i="1"/>
  <c r="R259" i="1"/>
  <c r="R283" i="1" s="1"/>
  <c r="D80" i="1"/>
  <c r="D84" i="1" s="1"/>
  <c r="D24" i="1"/>
  <c r="D69" i="1"/>
  <c r="F76" i="1"/>
  <c r="H12" i="1"/>
  <c r="H24" i="1"/>
  <c r="H80" i="1"/>
  <c r="M27" i="58"/>
  <c r="N282" i="1"/>
  <c r="N284" i="1"/>
  <c r="E12" i="1"/>
  <c r="L78" i="1"/>
  <c r="L69" i="1"/>
  <c r="L24" i="1"/>
  <c r="L21" i="1"/>
  <c r="L15" i="1"/>
  <c r="L12" i="1"/>
  <c r="E78" i="1"/>
  <c r="G21" i="1"/>
  <c r="G18" i="1"/>
  <c r="G12" i="1"/>
  <c r="G76" i="1"/>
  <c r="G69" i="1"/>
  <c r="H76" i="1"/>
  <c r="G78" i="1"/>
  <c r="G9" i="1"/>
  <c r="G80" i="1"/>
  <c r="E18" i="1"/>
  <c r="E80" i="1"/>
  <c r="E84" i="1" s="1"/>
  <c r="E9" i="1"/>
  <c r="E24" i="1"/>
  <c r="E21" i="1"/>
  <c r="E15" i="1"/>
  <c r="E76" i="1"/>
  <c r="F15" i="1"/>
  <c r="F69" i="1"/>
  <c r="F21" i="1"/>
  <c r="F18" i="1"/>
  <c r="F80" i="1"/>
  <c r="F94" i="1" s="1"/>
  <c r="D9" i="1"/>
  <c r="D21" i="1"/>
  <c r="D78" i="1"/>
  <c r="H69" i="1"/>
  <c r="F24" i="1"/>
  <c r="D18" i="1"/>
  <c r="D15" i="1"/>
  <c r="F9" i="1"/>
  <c r="F78" i="1"/>
  <c r="H9" i="1"/>
  <c r="H21" i="1"/>
  <c r="H78" i="1"/>
  <c r="H18" i="1"/>
  <c r="H15" i="1"/>
  <c r="F12" i="1"/>
  <c r="L43" i="32"/>
  <c r="L42" i="32"/>
  <c r="L40" i="32"/>
  <c r="L39" i="32"/>
  <c r="L35" i="32"/>
  <c r="C43" i="32"/>
  <c r="B43" i="32"/>
  <c r="C42" i="32"/>
  <c r="B42" i="32"/>
  <c r="C40" i="32"/>
  <c r="B40" i="32"/>
  <c r="C39" i="32"/>
  <c r="B39" i="32"/>
  <c r="C37" i="32"/>
  <c r="B37" i="32"/>
  <c r="C35" i="32"/>
  <c r="B35" i="32"/>
  <c r="C34" i="32"/>
  <c r="B34" i="32"/>
  <c r="C33" i="32"/>
  <c r="B33" i="32"/>
  <c r="R13" i="1"/>
  <c r="S13" i="1" s="1"/>
  <c r="T13" i="1" s="1"/>
  <c r="P278" i="1"/>
  <c r="M31" i="58"/>
  <c r="O138" i="1"/>
  <c r="M40" i="58"/>
  <c r="O284" i="1"/>
  <c r="O282" i="1"/>
  <c r="D94" i="1"/>
  <c r="C5" i="58" s="1"/>
  <c r="N280" i="1"/>
  <c r="P138" i="1"/>
  <c r="O278" i="1"/>
  <c r="N281" i="1"/>
  <c r="P284" i="1"/>
  <c r="P282" i="1"/>
  <c r="R258" i="1"/>
  <c r="R282" i="1" s="1"/>
  <c r="P24" i="1"/>
  <c r="N31" i="58"/>
  <c r="O45" i="1"/>
  <c r="O63" i="1"/>
  <c r="O33" i="1"/>
  <c r="O36" i="1"/>
  <c r="O30" i="1"/>
  <c r="O281" i="1"/>
  <c r="R257" i="1"/>
  <c r="O280" i="1"/>
  <c r="R165" i="1"/>
  <c r="S165" i="1" s="1"/>
  <c r="T165" i="1" s="1"/>
  <c r="O253" i="1"/>
  <c r="O77" i="1"/>
  <c r="O80" i="1" s="1"/>
  <c r="O84" i="1" s="1"/>
  <c r="O76" i="1"/>
  <c r="O21" i="1"/>
  <c r="O24" i="1"/>
  <c r="O12" i="1"/>
  <c r="O15" i="1"/>
  <c r="K43" i="32"/>
  <c r="J43" i="32"/>
  <c r="I43" i="32"/>
  <c r="H43" i="32"/>
  <c r="G43" i="32"/>
  <c r="F43" i="32"/>
  <c r="E43" i="32"/>
  <c r="D43" i="32"/>
  <c r="K42" i="32"/>
  <c r="J42" i="32"/>
  <c r="I42" i="32"/>
  <c r="H42" i="32"/>
  <c r="G42" i="32"/>
  <c r="F42" i="32"/>
  <c r="E42" i="32"/>
  <c r="D42" i="32"/>
  <c r="K40" i="32"/>
  <c r="J40" i="32"/>
  <c r="I40" i="32"/>
  <c r="H40" i="32"/>
  <c r="G40" i="32"/>
  <c r="F40" i="32"/>
  <c r="E40" i="32"/>
  <c r="D40" i="32"/>
  <c r="K39" i="32"/>
  <c r="J39" i="32"/>
  <c r="I39" i="32"/>
  <c r="H39" i="32"/>
  <c r="G39" i="32"/>
  <c r="F39" i="32"/>
  <c r="E39" i="32"/>
  <c r="D39" i="32"/>
  <c r="K37" i="32"/>
  <c r="I37" i="32"/>
  <c r="H37" i="32"/>
  <c r="G37" i="32"/>
  <c r="D37" i="32"/>
  <c r="K35" i="32"/>
  <c r="J35" i="32"/>
  <c r="I35" i="32"/>
  <c r="H35" i="32"/>
  <c r="G35" i="32"/>
  <c r="F35" i="32"/>
  <c r="E35" i="32"/>
  <c r="D35" i="32"/>
  <c r="J34" i="32"/>
  <c r="I34" i="32"/>
  <c r="F34" i="32"/>
  <c r="E34" i="32"/>
  <c r="D34" i="32"/>
  <c r="J33" i="32"/>
  <c r="I33" i="32"/>
  <c r="E33" i="32"/>
  <c r="D33" i="32"/>
  <c r="Q282" i="1"/>
  <c r="N40" i="58"/>
  <c r="O40" i="32"/>
  <c r="P76" i="1"/>
  <c r="P80" i="1"/>
  <c r="P281" i="1"/>
  <c r="O27" i="58"/>
  <c r="P253" i="1"/>
  <c r="O31" i="58"/>
  <c r="O40" i="58"/>
  <c r="O83" i="1"/>
  <c r="O114" i="1"/>
  <c r="P280" i="1"/>
  <c r="O38" i="58"/>
  <c r="P114" i="1"/>
  <c r="M38" i="58"/>
  <c r="P99" i="1"/>
  <c r="P106" i="1"/>
  <c r="P158" i="1"/>
  <c r="O99" i="1"/>
  <c r="O158" i="1"/>
  <c r="O110" i="1"/>
  <c r="N38" i="58"/>
  <c r="M16" i="58"/>
  <c r="M17" i="58"/>
  <c r="N16" i="58"/>
  <c r="O17" i="58"/>
  <c r="K20" i="1"/>
  <c r="J20" i="1"/>
  <c r="I20" i="1"/>
  <c r="K236" i="1"/>
  <c r="J17" i="58" s="1"/>
  <c r="J236" i="1"/>
  <c r="J233" i="1" s="1"/>
  <c r="I236" i="1"/>
  <c r="K83" i="1"/>
  <c r="K110" i="1"/>
  <c r="K23" i="1"/>
  <c r="K14" i="1"/>
  <c r="K11" i="1"/>
  <c r="J8" i="1"/>
  <c r="I8" i="1"/>
  <c r="L76" i="1"/>
  <c r="K78" i="1"/>
  <c r="K21" i="1"/>
  <c r="K69" i="1"/>
  <c r="K12" i="1"/>
  <c r="K24" i="1"/>
  <c r="K15" i="1"/>
  <c r="K94" i="1"/>
  <c r="K283" i="1"/>
  <c r="K281" i="1"/>
  <c r="K280" i="1"/>
  <c r="K284" i="1"/>
  <c r="K256" i="1"/>
  <c r="J32" i="58" s="1"/>
  <c r="J256" i="1"/>
  <c r="K253" i="1"/>
  <c r="J253" i="1"/>
  <c r="K219" i="1"/>
  <c r="K203" i="1"/>
  <c r="J219" i="1"/>
  <c r="J218" i="1"/>
  <c r="J203" i="1"/>
  <c r="J191" i="1"/>
  <c r="K178" i="1"/>
  <c r="K191" i="1"/>
  <c r="K106" i="1"/>
  <c r="K99" i="1"/>
  <c r="K218" i="1"/>
  <c r="L34" i="32"/>
  <c r="L33" i="32"/>
  <c r="J110" i="1"/>
  <c r="J106" i="1"/>
  <c r="J23" i="1"/>
  <c r="J17" i="1"/>
  <c r="J14" i="1"/>
  <c r="J11" i="1"/>
  <c r="I203" i="1"/>
  <c r="I178" i="1"/>
  <c r="I110" i="1"/>
  <c r="I106" i="1"/>
  <c r="I83" i="1"/>
  <c r="I17" i="1"/>
  <c r="I14" i="1"/>
  <c r="I11" i="1"/>
  <c r="I282" i="1"/>
  <c r="I281" i="1"/>
  <c r="I280" i="1"/>
  <c r="J281" i="1"/>
  <c r="I99" i="1"/>
  <c r="J280" i="1"/>
  <c r="J282" i="1"/>
  <c r="I253" i="1"/>
  <c r="I12" i="1"/>
  <c r="I78" i="1"/>
  <c r="I24" i="1"/>
  <c r="I69" i="1"/>
  <c r="I15" i="1"/>
  <c r="I18" i="1"/>
  <c r="I76" i="1"/>
  <c r="I9" i="1"/>
  <c r="I21" i="1"/>
  <c r="I80" i="1"/>
  <c r="I94" i="1" s="1"/>
  <c r="I273" i="1" s="1"/>
  <c r="I278" i="1"/>
  <c r="K76" i="1"/>
  <c r="J78" i="1"/>
  <c r="J24" i="1"/>
  <c r="J69" i="1"/>
  <c r="J15" i="1"/>
  <c r="J18" i="1"/>
  <c r="J9" i="1"/>
  <c r="J12" i="1"/>
  <c r="I283" i="1"/>
  <c r="J76" i="1"/>
  <c r="J80" i="1"/>
  <c r="J21" i="1"/>
  <c r="J278" i="1"/>
  <c r="J283" i="1"/>
  <c r="I158" i="1"/>
  <c r="J83" i="1"/>
  <c r="S248" i="1"/>
  <c r="R248" i="1"/>
  <c r="J158" i="1"/>
  <c r="I191" i="1"/>
  <c r="J289" i="1"/>
  <c r="J178" i="1"/>
  <c r="I256" i="1"/>
  <c r="AI7" i="59" s="1"/>
  <c r="AJ7" i="59" s="1"/>
  <c r="AK7" i="59" s="1"/>
  <c r="I218" i="1"/>
  <c r="I219" i="1"/>
  <c r="M36" i="58"/>
  <c r="O106" i="1"/>
  <c r="M20" i="58"/>
  <c r="M21" i="58"/>
  <c r="N289" i="1"/>
  <c r="M35" i="58"/>
  <c r="M39" i="58" s="1"/>
  <c r="M42" i="58"/>
  <c r="M37" i="58"/>
  <c r="M26" i="58"/>
  <c r="O191" i="1"/>
  <c r="N20" i="58"/>
  <c r="N22" i="58"/>
  <c r="N21" i="58"/>
  <c r="O289" i="1"/>
  <c r="N42" i="58"/>
  <c r="O36" i="58"/>
  <c r="O22" i="58"/>
  <c r="O20" i="58"/>
  <c r="O21" i="58"/>
  <c r="P289" i="1"/>
  <c r="O42" i="58"/>
  <c r="O37" i="58"/>
  <c r="N35" i="58"/>
  <c r="N36" i="58"/>
  <c r="O218" i="1"/>
  <c r="N37" i="58"/>
  <c r="O219" i="1"/>
  <c r="O256" i="1"/>
  <c r="N26" i="58"/>
  <c r="P43" i="58"/>
  <c r="O26" i="58"/>
  <c r="O69" i="1"/>
  <c r="O35" i="58"/>
  <c r="BC23" i="45" l="1"/>
  <c r="AQ31" i="45"/>
  <c r="AY8" i="45"/>
  <c r="BJ8" i="45"/>
  <c r="AV34" i="45"/>
  <c r="AU5" i="45"/>
  <c r="T22" i="45"/>
  <c r="AZ8" i="45"/>
  <c r="AJ31" i="45"/>
  <c r="K22" i="45"/>
  <c r="AA22" i="45"/>
  <c r="BB23" i="45"/>
  <c r="AP22" i="45"/>
  <c r="K31" i="45"/>
  <c r="BD17" i="45"/>
  <c r="BD28" i="45"/>
  <c r="BD92" i="45"/>
  <c r="BF10" i="45"/>
  <c r="Z34" i="45"/>
  <c r="K34" i="45"/>
  <c r="AY15" i="45"/>
  <c r="BC16" i="45" s="1"/>
  <c r="AL6" i="59"/>
  <c r="AA5" i="58"/>
  <c r="AA8" i="58" s="1"/>
  <c r="BD8" i="45"/>
  <c r="BL13" i="45"/>
  <c r="AY34" i="45"/>
  <c r="AA31" i="45"/>
  <c r="AY5" i="45"/>
  <c r="AI23" i="45"/>
  <c r="AU8" i="45"/>
  <c r="Q6" i="59"/>
  <c r="AU6" i="59"/>
  <c r="BC6" i="59"/>
  <c r="BD11" i="45"/>
  <c r="BL6" i="59"/>
  <c r="BH92" i="45"/>
  <c r="BH93" i="45" s="1"/>
  <c r="BL7" i="45"/>
  <c r="F38" i="58"/>
  <c r="P256" i="1"/>
  <c r="H34" i="32"/>
  <c r="H36" i="32" s="1"/>
  <c r="H38" i="32" s="1"/>
  <c r="H41" i="32" s="1"/>
  <c r="H44" i="32" s="1"/>
  <c r="H289" i="1"/>
  <c r="L99" i="1"/>
  <c r="I23" i="58"/>
  <c r="N135" i="1"/>
  <c r="O246" i="1"/>
  <c r="D278" i="1"/>
  <c r="G219" i="1"/>
  <c r="F99" i="1"/>
  <c r="M99" i="1"/>
  <c r="T43" i="32"/>
  <c r="J120" i="1"/>
  <c r="J118" i="1"/>
  <c r="BK7" i="59"/>
  <c r="BL7" i="59" s="1"/>
  <c r="O32" i="58"/>
  <c r="E26" i="58"/>
  <c r="N246" i="1"/>
  <c r="N249" i="1" s="1"/>
  <c r="N250" i="1" s="1"/>
  <c r="P135" i="1"/>
  <c r="I226" i="1"/>
  <c r="J224" i="1" s="1"/>
  <c r="H32" i="58"/>
  <c r="J279" i="1"/>
  <c r="AQ7" i="59"/>
  <c r="J114" i="1"/>
  <c r="P246" i="1"/>
  <c r="M114" i="1"/>
  <c r="S42" i="32"/>
  <c r="G99" i="1"/>
  <c r="D256" i="1"/>
  <c r="P239" i="1"/>
  <c r="R35" i="32"/>
  <c r="J37" i="32"/>
  <c r="D134" i="1"/>
  <c r="M278" i="1"/>
  <c r="S40" i="32"/>
  <c r="T39" i="32"/>
  <c r="AM7" i="59"/>
  <c r="AN7" i="59" s="1"/>
  <c r="L83" i="1"/>
  <c r="M117" i="1"/>
  <c r="M120" i="1" s="1"/>
  <c r="T35" i="32"/>
  <c r="P33" i="32"/>
  <c r="T33" i="32" s="1"/>
  <c r="D111" i="1"/>
  <c r="D115" i="1"/>
  <c r="H114" i="1"/>
  <c r="S34" i="32"/>
  <c r="R39" i="32"/>
  <c r="R40" i="32"/>
  <c r="R42" i="32"/>
  <c r="R43" i="32"/>
  <c r="D119" i="1"/>
  <c r="R277" i="1"/>
  <c r="R289" i="1" s="1"/>
  <c r="N34" i="32"/>
  <c r="T40" i="32"/>
  <c r="O3" i="1"/>
  <c r="R3" i="1" s="1"/>
  <c r="F36" i="32"/>
  <c r="P191" i="1"/>
  <c r="Q138" i="1"/>
  <c r="I36" i="32"/>
  <c r="I38" i="32" s="1"/>
  <c r="I41" i="32" s="1"/>
  <c r="I44" i="32" s="1"/>
  <c r="M36" i="32"/>
  <c r="M38" i="32" s="1"/>
  <c r="M41" i="32" s="1"/>
  <c r="W6" i="59"/>
  <c r="AN6" i="59"/>
  <c r="BI6" i="59"/>
  <c r="BI8" i="59" s="1"/>
  <c r="BE6" i="59"/>
  <c r="S6" i="59"/>
  <c r="Y6" i="59"/>
  <c r="U6" i="59"/>
  <c r="AQ6" i="59"/>
  <c r="AJ6" i="59"/>
  <c r="AJ8" i="59" s="1"/>
  <c r="BK6" i="59"/>
  <c r="BK8" i="59" s="1"/>
  <c r="BO6" i="59"/>
  <c r="BO8" i="59" s="1"/>
  <c r="O39" i="58"/>
  <c r="L118" i="1"/>
  <c r="L120" i="1"/>
  <c r="L125" i="1"/>
  <c r="N120" i="1"/>
  <c r="O118" i="1"/>
  <c r="D26" i="58"/>
  <c r="P34" i="32"/>
  <c r="K114" i="1"/>
  <c r="G253" i="1"/>
  <c r="D233" i="1"/>
  <c r="D249" i="1" s="1"/>
  <c r="H99" i="1"/>
  <c r="L32" i="58"/>
  <c r="I114" i="1"/>
  <c r="W8" i="58"/>
  <c r="H117" i="1"/>
  <c r="K26" i="58"/>
  <c r="M218" i="1"/>
  <c r="L38" i="58"/>
  <c r="L39" i="58" s="1"/>
  <c r="N99" i="1"/>
  <c r="K278" i="1"/>
  <c r="M22" i="58"/>
  <c r="M23" i="58" s="1"/>
  <c r="D36" i="32"/>
  <c r="D38" i="32" s="1"/>
  <c r="D41" i="32" s="1"/>
  <c r="D44" i="32" s="1"/>
  <c r="K33" i="32"/>
  <c r="K36" i="32" s="1"/>
  <c r="K38" i="32" s="1"/>
  <c r="K41" i="32" s="1"/>
  <c r="K44" i="32" s="1"/>
  <c r="D100" i="1"/>
  <c r="G278" i="1"/>
  <c r="H256" i="1"/>
  <c r="I279" i="1" s="1"/>
  <c r="I285" i="1" s="1"/>
  <c r="L256" i="1"/>
  <c r="I135" i="1"/>
  <c r="X8" i="58"/>
  <c r="N114" i="1"/>
  <c r="D38" i="58"/>
  <c r="D120" i="1"/>
  <c r="K22" i="58"/>
  <c r="K23" i="58" s="1"/>
  <c r="P219" i="1"/>
  <c r="J99" i="1"/>
  <c r="L37" i="32"/>
  <c r="E37" i="32"/>
  <c r="D206" i="1"/>
  <c r="G256" i="1"/>
  <c r="L246" i="1"/>
  <c r="F114" i="1"/>
  <c r="H138" i="1"/>
  <c r="N37" i="32"/>
  <c r="T37" i="32" s="1"/>
  <c r="I72" i="1"/>
  <c r="O120" i="1"/>
  <c r="Q135" i="1"/>
  <c r="I17" i="58"/>
  <c r="F37" i="32"/>
  <c r="F38" i="32" s="1"/>
  <c r="F41" i="32" s="1"/>
  <c r="F44" i="32" s="1"/>
  <c r="D303" i="1"/>
  <c r="D218" i="1"/>
  <c r="G114" i="1"/>
  <c r="M17" i="1"/>
  <c r="K303" i="1"/>
  <c r="N39" i="58"/>
  <c r="G33" i="32"/>
  <c r="G36" i="32" s="1"/>
  <c r="G38" i="32" s="1"/>
  <c r="G41" i="32" s="1"/>
  <c r="G44" i="32" s="1"/>
  <c r="F233" i="1"/>
  <c r="F239" i="1" s="1"/>
  <c r="L114" i="1"/>
  <c r="S277" i="1"/>
  <c r="T277" i="1" s="1"/>
  <c r="P218" i="1"/>
  <c r="AM28" i="45"/>
  <c r="AM35" i="45" s="1"/>
  <c r="AM40" i="45" s="1"/>
  <c r="AM44" i="45" s="1"/>
  <c r="AM46" i="45" s="1"/>
  <c r="AH28" i="45"/>
  <c r="AH35" i="45" s="1"/>
  <c r="AH40" i="45" s="1"/>
  <c r="AH44" i="45" s="1"/>
  <c r="AH46" i="45" s="1"/>
  <c r="AH50" i="45" s="1"/>
  <c r="AH52" i="45" s="1"/>
  <c r="H31" i="45"/>
  <c r="AB23" i="45"/>
  <c r="AR23" i="45"/>
  <c r="AQ28" i="45"/>
  <c r="AQ29" i="45" s="1"/>
  <c r="AW6" i="59"/>
  <c r="BD6" i="59"/>
  <c r="BD31" i="45"/>
  <c r="AY22" i="45"/>
  <c r="S22" i="45"/>
  <c r="AX14" i="45"/>
  <c r="AB22" i="45"/>
  <c r="AI31" i="45"/>
  <c r="AX34" i="45"/>
  <c r="AZ22" i="45"/>
  <c r="AY11" i="45"/>
  <c r="P6" i="59"/>
  <c r="AY6" i="59"/>
  <c r="AZ92" i="45"/>
  <c r="AZ95" i="45" s="1"/>
  <c r="AZ96" i="45" s="1"/>
  <c r="AZ108" i="45" s="1"/>
  <c r="AZ110" i="45" s="1"/>
  <c r="BB11" i="45"/>
  <c r="AP34" i="45"/>
  <c r="J31" i="45"/>
  <c r="R6" i="59"/>
  <c r="AM6" i="59"/>
  <c r="BA6" i="59"/>
  <c r="Z22" i="45"/>
  <c r="Z28" i="45"/>
  <c r="Z29" i="45" s="1"/>
  <c r="Y28" i="45"/>
  <c r="Y29" i="45" s="1"/>
  <c r="AX22" i="45"/>
  <c r="AG6" i="59"/>
  <c r="AI22" i="45"/>
  <c r="AA6" i="59"/>
  <c r="AV6" i="59"/>
  <c r="BA34" i="45"/>
  <c r="BG22" i="45"/>
  <c r="Y35" i="45"/>
  <c r="Y40" i="45" s="1"/>
  <c r="Y44" i="45" s="1"/>
  <c r="Y46" i="45" s="1"/>
  <c r="Q31" i="45"/>
  <c r="Q28" i="45"/>
  <c r="Q35" i="45" s="1"/>
  <c r="Q40" i="45" s="1"/>
  <c r="Q44" i="45" s="1"/>
  <c r="Q46" i="45" s="1"/>
  <c r="M28" i="45"/>
  <c r="AS22" i="45"/>
  <c r="AB28" i="45"/>
  <c r="AB29" i="45" s="1"/>
  <c r="AK6" i="59"/>
  <c r="AK8" i="59" s="1"/>
  <c r="BI17" i="45"/>
  <c r="BP6" i="59"/>
  <c r="BB5" i="45"/>
  <c r="BE21" i="45"/>
  <c r="BE11" i="45" s="1"/>
  <c r="BH31" i="45"/>
  <c r="AR22" i="45"/>
  <c r="AB31" i="45"/>
  <c r="AG22" i="45"/>
  <c r="AB34" i="45"/>
  <c r="AO28" i="45"/>
  <c r="AO35" i="45" s="1"/>
  <c r="AO40" i="45" s="1"/>
  <c r="AO44" i="45" s="1"/>
  <c r="AO46" i="45" s="1"/>
  <c r="AO48" i="45" s="1"/>
  <c r="Y34" i="45"/>
  <c r="AS6" i="59"/>
  <c r="BF6" i="59"/>
  <c r="BM6" i="59"/>
  <c r="D31" i="45"/>
  <c r="AU28" i="45"/>
  <c r="AU29" i="45" s="1"/>
  <c r="AQ22" i="45"/>
  <c r="AB6" i="59"/>
  <c r="BB33" i="45"/>
  <c r="BF17" i="45"/>
  <c r="AJ22" i="45"/>
  <c r="AM23" i="45"/>
  <c r="AO6" i="59"/>
  <c r="BB34" i="45"/>
  <c r="BI34" i="45"/>
  <c r="BJ6" i="59"/>
  <c r="BL10" i="45"/>
  <c r="AH22" i="45"/>
  <c r="C31" i="45"/>
  <c r="G31" i="45"/>
  <c r="AM31" i="45"/>
  <c r="AU31" i="45"/>
  <c r="AW31" i="45"/>
  <c r="R34" i="45"/>
  <c r="AO34" i="45"/>
  <c r="AE23" i="45"/>
  <c r="AP31" i="45"/>
  <c r="K23" i="45"/>
  <c r="X22" i="45"/>
  <c r="AF28" i="45"/>
  <c r="AF29" i="45" s="1"/>
  <c r="AN23" i="45"/>
  <c r="AT6" i="59"/>
  <c r="BD7" i="59"/>
  <c r="BC31" i="45"/>
  <c r="BD14" i="45"/>
  <c r="BI5" i="45"/>
  <c r="BP8" i="59"/>
  <c r="BC11" i="45"/>
  <c r="BI28" i="45"/>
  <c r="BI29" i="45" s="1"/>
  <c r="M31" i="45"/>
  <c r="W28" i="45"/>
  <c r="W29" i="45" s="1"/>
  <c r="I28" i="45"/>
  <c r="G23" i="45"/>
  <c r="BN7" i="45"/>
  <c r="AE28" i="45"/>
  <c r="AP35" i="45"/>
  <c r="AV22" i="45"/>
  <c r="M22" i="45"/>
  <c r="W31" i="45"/>
  <c r="AE31" i="45"/>
  <c r="R28" i="45"/>
  <c r="AW8" i="45"/>
  <c r="I23" i="45"/>
  <c r="AY23" i="45"/>
  <c r="AX11" i="45"/>
  <c r="O23" i="45"/>
  <c r="AA23" i="45"/>
  <c r="BD85" i="45"/>
  <c r="O34" i="45"/>
  <c r="S23" i="45"/>
  <c r="AO29" i="45"/>
  <c r="AU34" i="45"/>
  <c r="W23" i="45"/>
  <c r="AG31" i="45"/>
  <c r="AW22" i="45"/>
  <c r="E22" i="45"/>
  <c r="AE34" i="45"/>
  <c r="E28" i="45"/>
  <c r="E29" i="45" s="1"/>
  <c r="I31" i="45"/>
  <c r="AW5" i="45"/>
  <c r="E34" i="45"/>
  <c r="AI6" i="59"/>
  <c r="AI8" i="59" s="1"/>
  <c r="BH6" i="59"/>
  <c r="BG11" i="45"/>
  <c r="G28" i="45"/>
  <c r="O28" i="45"/>
  <c r="O29" i="45" s="1"/>
  <c r="AE6" i="59"/>
  <c r="H22" i="45"/>
  <c r="N23" i="45"/>
  <c r="AM22" i="45"/>
  <c r="AU22" i="45"/>
  <c r="T6" i="59"/>
  <c r="X6" i="59"/>
  <c r="AF6" i="59"/>
  <c r="BB6" i="59"/>
  <c r="BI31" i="45"/>
  <c r="BK28" i="45"/>
  <c r="BK35" i="45" s="1"/>
  <c r="BK13" i="45"/>
  <c r="K226" i="1"/>
  <c r="L224" i="1" s="1"/>
  <c r="D302" i="1"/>
  <c r="L9" i="1"/>
  <c r="M84" i="1"/>
  <c r="AY7" i="59"/>
  <c r="AZ7" i="59" s="1"/>
  <c r="N73" i="1"/>
  <c r="M94" i="1"/>
  <c r="M274" i="1" s="1"/>
  <c r="N94" i="1"/>
  <c r="N119" i="1" s="1"/>
  <c r="O36" i="32"/>
  <c r="O27" i="1"/>
  <c r="P26" i="1"/>
  <c r="O26" i="1"/>
  <c r="P249" i="1"/>
  <c r="P250" i="1" s="1"/>
  <c r="P263" i="1" s="1"/>
  <c r="P265" i="1" s="1"/>
  <c r="M32" i="58"/>
  <c r="N279" i="1"/>
  <c r="N285" i="1" s="1"/>
  <c r="M9" i="1"/>
  <c r="G23" i="58"/>
  <c r="N226" i="1"/>
  <c r="O224" i="1" s="1"/>
  <c r="K118" i="1"/>
  <c r="O233" i="1"/>
  <c r="O249" i="1" s="1"/>
  <c r="O250" i="1" s="1"/>
  <c r="D183" i="1"/>
  <c r="D247" i="1" s="1"/>
  <c r="D301" i="1"/>
  <c r="Q278" i="1"/>
  <c r="H233" i="1"/>
  <c r="I127" i="1" s="1"/>
  <c r="C127" i="1"/>
  <c r="M118" i="1"/>
  <c r="B21" i="1"/>
  <c r="Q171" i="1"/>
  <c r="R171" i="1" s="1"/>
  <c r="P94" i="1"/>
  <c r="P302" i="1" s="1"/>
  <c r="P84" i="1"/>
  <c r="Q81" i="1"/>
  <c r="AX3" i="45"/>
  <c r="AX5" i="45" s="1"/>
  <c r="L3" i="58"/>
  <c r="K72" i="1"/>
  <c r="L17" i="1"/>
  <c r="J249" i="1"/>
  <c r="P226" i="1"/>
  <c r="Q224" i="1" s="1"/>
  <c r="O279" i="1"/>
  <c r="O285" i="1" s="1"/>
  <c r="K233" i="1"/>
  <c r="K239" i="1" s="1"/>
  <c r="E36" i="32"/>
  <c r="D107" i="1"/>
  <c r="N3" i="1"/>
  <c r="Q3" i="1" s="1"/>
  <c r="T3" i="1" s="1"/>
  <c r="E118" i="1"/>
  <c r="M81" i="1"/>
  <c r="N81" i="1"/>
  <c r="O8" i="1"/>
  <c r="F72" i="1"/>
  <c r="M125" i="1"/>
  <c r="G24" i="1"/>
  <c r="H23" i="1"/>
  <c r="P73" i="1"/>
  <c r="N17" i="1"/>
  <c r="O17" i="1"/>
  <c r="P72" i="1"/>
  <c r="N18" i="1"/>
  <c r="O4" i="58"/>
  <c r="L8" i="1"/>
  <c r="K9" i="1"/>
  <c r="AO22" i="45"/>
  <c r="AL34" i="45"/>
  <c r="P34" i="45"/>
  <c r="AF34" i="45"/>
  <c r="AW17" i="45"/>
  <c r="AF23" i="45"/>
  <c r="J23" i="45"/>
  <c r="AJ23" i="45"/>
  <c r="F28" i="45"/>
  <c r="F35" i="45" s="1"/>
  <c r="V28" i="45"/>
  <c r="V35" i="45" s="1"/>
  <c r="AD28" i="45"/>
  <c r="AL28" i="45"/>
  <c r="AL35" i="45" s="1"/>
  <c r="AZ5" i="45"/>
  <c r="BB22" i="45"/>
  <c r="BH5" i="45"/>
  <c r="BJ22" i="45"/>
  <c r="BI7" i="45"/>
  <c r="AF22" i="45"/>
  <c r="Y22" i="45"/>
  <c r="AT22" i="45"/>
  <c r="V34" i="45"/>
  <c r="AV8" i="45"/>
  <c r="X23" i="45"/>
  <c r="AT23" i="45"/>
  <c r="H28" i="45"/>
  <c r="H35" i="45" s="1"/>
  <c r="P28" i="45"/>
  <c r="P35" i="45" s="1"/>
  <c r="AN28" i="45"/>
  <c r="AN35" i="45" s="1"/>
  <c r="AN36" i="45" s="1"/>
  <c r="AX6" i="45"/>
  <c r="BB7" i="45" s="1"/>
  <c r="BA28" i="45"/>
  <c r="BH23" i="45"/>
  <c r="BK10" i="45"/>
  <c r="AD31" i="45"/>
  <c r="BH17" i="45"/>
  <c r="BH28" i="45"/>
  <c r="BH29" i="45" s="1"/>
  <c r="P22" i="45"/>
  <c r="Q22" i="45"/>
  <c r="AD22" i="45"/>
  <c r="N31" i="45"/>
  <c r="AV5" i="45"/>
  <c r="H23" i="45"/>
  <c r="AL23" i="45"/>
  <c r="T23" i="45"/>
  <c r="J22" i="45"/>
  <c r="BA17" i="45"/>
  <c r="BA14" i="45"/>
  <c r="W22" i="45"/>
  <c r="P9" i="1"/>
  <c r="AN34" i="45"/>
  <c r="I22" i="45"/>
  <c r="F22" i="45"/>
  <c r="N34" i="45"/>
  <c r="G22" i="45"/>
  <c r="AE22" i="45"/>
  <c r="AV17" i="45"/>
  <c r="R23" i="45"/>
  <c r="AD23" i="45"/>
  <c r="AZ23" i="45"/>
  <c r="AU23" i="45"/>
  <c r="BA5" i="45"/>
  <c r="BA11" i="45"/>
  <c r="BH8" i="45"/>
  <c r="AN22" i="45"/>
  <c r="AT31" i="45"/>
  <c r="X34" i="45"/>
  <c r="Z23" i="45"/>
  <c r="V23" i="45"/>
  <c r="AP23" i="45"/>
  <c r="L23" i="45"/>
  <c r="AV23" i="45"/>
  <c r="K28" i="45"/>
  <c r="K35" i="45" s="1"/>
  <c r="K40" i="45" s="1"/>
  <c r="K44" i="45" s="1"/>
  <c r="K46" i="45" s="1"/>
  <c r="S28" i="45"/>
  <c r="S29" i="45" s="1"/>
  <c r="AA28" i="45"/>
  <c r="AA35" i="45" s="1"/>
  <c r="BA31" i="45"/>
  <c r="BI22" i="45"/>
  <c r="BI8" i="45"/>
  <c r="AT34" i="45"/>
  <c r="O22" i="45"/>
  <c r="BA23" i="45"/>
  <c r="O3" i="58"/>
  <c r="BD22" i="45"/>
  <c r="BH34" i="45"/>
  <c r="BH14" i="45"/>
  <c r="BI14" i="45"/>
  <c r="Q174" i="1"/>
  <c r="Q170" i="1"/>
  <c r="Q197" i="1"/>
  <c r="Q200" i="1"/>
  <c r="S258" i="1"/>
  <c r="T258" i="1" s="1"/>
  <c r="T282" i="1" s="1"/>
  <c r="K127" i="1"/>
  <c r="C17" i="58"/>
  <c r="B249" i="1"/>
  <c r="B250" i="1" s="1"/>
  <c r="E233" i="1"/>
  <c r="E239" i="1" s="1"/>
  <c r="L233" i="1"/>
  <c r="O127" i="1" s="1"/>
  <c r="N239" i="1"/>
  <c r="Q127" i="1"/>
  <c r="P27" i="58"/>
  <c r="Q281" i="1"/>
  <c r="AQ35" i="45"/>
  <c r="AD35" i="45"/>
  <c r="AD36" i="45" s="1"/>
  <c r="AD29" i="45"/>
  <c r="BD29" i="45"/>
  <c r="BD35" i="45"/>
  <c r="AH29" i="45"/>
  <c r="AT28" i="45"/>
  <c r="Y36" i="45"/>
  <c r="X28" i="45"/>
  <c r="X35" i="45" s="1"/>
  <c r="AH23" i="45"/>
  <c r="AY7" i="45"/>
  <c r="BA22" i="45"/>
  <c r="AY4" i="45"/>
  <c r="F34" i="45"/>
  <c r="D28" i="45"/>
  <c r="T28" i="45"/>
  <c r="T29" i="45" s="1"/>
  <c r="AJ28" i="45"/>
  <c r="AJ35" i="45" s="1"/>
  <c r="AR28" i="45"/>
  <c r="AR35" i="45" s="1"/>
  <c r="P8" i="1"/>
  <c r="BM8" i="45"/>
  <c r="AM36" i="45"/>
  <c r="M35" i="45"/>
  <c r="M29" i="45"/>
  <c r="R70" i="1"/>
  <c r="Q4" i="58" s="1"/>
  <c r="AR7" i="59"/>
  <c r="AR8" i="59" s="1"/>
  <c r="R29" i="45"/>
  <c r="R35" i="45"/>
  <c r="Q23" i="45"/>
  <c r="M34" i="45"/>
  <c r="M23" i="45"/>
  <c r="U28" i="45"/>
  <c r="U22" i="45"/>
  <c r="U34" i="45"/>
  <c r="U23" i="45"/>
  <c r="AC23" i="45"/>
  <c r="AC34" i="45"/>
  <c r="AC31" i="45"/>
  <c r="AC22" i="45"/>
  <c r="AG23" i="45"/>
  <c r="AC28" i="45"/>
  <c r="AK28" i="45"/>
  <c r="AK23" i="45"/>
  <c r="AK34" i="45"/>
  <c r="AK22" i="45"/>
  <c r="AO23" i="45"/>
  <c r="AS28" i="45"/>
  <c r="AS23" i="45"/>
  <c r="AS31" i="45"/>
  <c r="AW23" i="45"/>
  <c r="N22" i="45"/>
  <c r="V29" i="45"/>
  <c r="AL22" i="45"/>
  <c r="AS34" i="45"/>
  <c r="Y23" i="45"/>
  <c r="AW28" i="45"/>
  <c r="AW11" i="45"/>
  <c r="AX23" i="45"/>
  <c r="AY14" i="45"/>
  <c r="BS7" i="59"/>
  <c r="BM35" i="45"/>
  <c r="BN37" i="45" s="1"/>
  <c r="BM29" i="45"/>
  <c r="R22" i="45"/>
  <c r="V22" i="45"/>
  <c r="AY28" i="45"/>
  <c r="C28" i="45"/>
  <c r="AR31" i="45"/>
  <c r="T34" i="45"/>
  <c r="AI28" i="45"/>
  <c r="N28" i="45"/>
  <c r="AG28" i="45"/>
  <c r="AX28" i="45"/>
  <c r="J28" i="45"/>
  <c r="L22" i="45"/>
  <c r="AQ23" i="45"/>
  <c r="BJ13" i="45"/>
  <c r="BF13" i="45"/>
  <c r="BF14" i="45"/>
  <c r="Z35" i="45"/>
  <c r="AV28" i="45"/>
  <c r="AR34" i="45"/>
  <c r="L28" i="45"/>
  <c r="AH34" i="45"/>
  <c r="P23" i="45"/>
  <c r="BF28" i="45"/>
  <c r="BF31" i="45"/>
  <c r="BJ23" i="45"/>
  <c r="BF5" i="45"/>
  <c r="BF23" i="45"/>
  <c r="BF11" i="45"/>
  <c r="BF34" i="45"/>
  <c r="BF8" i="45"/>
  <c r="BH22" i="45"/>
  <c r="BG34" i="45"/>
  <c r="BG23" i="45"/>
  <c r="BG17" i="45"/>
  <c r="BK23" i="45"/>
  <c r="BG8" i="45"/>
  <c r="BG28" i="45"/>
  <c r="BG14" i="45"/>
  <c r="BG31" i="45"/>
  <c r="BD95" i="45"/>
  <c r="BD96" i="45" s="1"/>
  <c r="BD108" i="45" s="1"/>
  <c r="BD110" i="45" s="1"/>
  <c r="BK29" i="45"/>
  <c r="AZ28" i="45"/>
  <c r="BC8" i="45"/>
  <c r="BD93" i="45"/>
  <c r="BE17" i="45"/>
  <c r="BH76" i="45"/>
  <c r="BB8" i="45"/>
  <c r="BC5" i="45"/>
  <c r="BH75" i="45"/>
  <c r="BI11" i="45"/>
  <c r="BJ28" i="45"/>
  <c r="BK7" i="45"/>
  <c r="BB28" i="45"/>
  <c r="BC22" i="45"/>
  <c r="BC17" i="45"/>
  <c r="BH74" i="45"/>
  <c r="AZ17" i="45"/>
  <c r="BD23" i="45"/>
  <c r="BL28" i="45"/>
  <c r="AZ31" i="45"/>
  <c r="BB17" i="45"/>
  <c r="BB14" i="45"/>
  <c r="BM7" i="45"/>
  <c r="AZ34" i="45"/>
  <c r="BC28" i="45"/>
  <c r="BG5" i="59"/>
  <c r="BG6" i="59" s="1"/>
  <c r="BE31" i="45"/>
  <c r="BI23" i="45"/>
  <c r="BE19" i="45"/>
  <c r="BH11" i="45"/>
  <c r="BC34" i="45"/>
  <c r="S255" i="1"/>
  <c r="Q30" i="58"/>
  <c r="R281" i="1"/>
  <c r="S257" i="1"/>
  <c r="S281" i="1" s="1"/>
  <c r="N127" i="1"/>
  <c r="P127" i="1"/>
  <c r="M239" i="1"/>
  <c r="L36" i="32"/>
  <c r="K119" i="1"/>
  <c r="K206" i="1"/>
  <c r="P31" i="58"/>
  <c r="F100" i="1"/>
  <c r="F84" i="1"/>
  <c r="C36" i="32"/>
  <c r="C38" i="32" s="1"/>
  <c r="C41" i="32" s="1"/>
  <c r="C44" i="32" s="1"/>
  <c r="H23" i="58"/>
  <c r="N32" i="58"/>
  <c r="L81" i="1"/>
  <c r="F134" i="1"/>
  <c r="C279" i="1"/>
  <c r="C285" i="1" s="1"/>
  <c r="G71" i="1"/>
  <c r="P279" i="1"/>
  <c r="P285" i="1" s="1"/>
  <c r="O226" i="1"/>
  <c r="P224" i="1" s="1"/>
  <c r="K100" i="1"/>
  <c r="F273" i="1"/>
  <c r="L94" i="1"/>
  <c r="L115" i="1" s="1"/>
  <c r="L17" i="58"/>
  <c r="R261" i="1"/>
  <c r="J36" i="32"/>
  <c r="J38" i="32" s="1"/>
  <c r="J41" i="32" s="1"/>
  <c r="J44" i="32" s="1"/>
  <c r="F23" i="58"/>
  <c r="N125" i="1"/>
  <c r="F71" i="1"/>
  <c r="L70" i="1"/>
  <c r="L71" i="1" s="1"/>
  <c r="P41" i="1"/>
  <c r="K8" i="1"/>
  <c r="Q280" i="1"/>
  <c r="F102" i="1"/>
  <c r="F103" i="1" s="1"/>
  <c r="E7" i="58" s="1"/>
  <c r="D102" i="1"/>
  <c r="L84" i="1"/>
  <c r="F301" i="1"/>
  <c r="H249" i="1"/>
  <c r="H250" i="1" s="1"/>
  <c r="H275" i="1" s="1"/>
  <c r="G233" i="1"/>
  <c r="H127" i="1" s="1"/>
  <c r="N70" i="1"/>
  <c r="P17" i="1"/>
  <c r="B12" i="1"/>
  <c r="B33" i="1"/>
  <c r="B30" i="1"/>
  <c r="P4" i="58"/>
  <c r="Q8" i="1"/>
  <c r="R7" i="1"/>
  <c r="P3" i="58"/>
  <c r="I111" i="1"/>
  <c r="L95" i="1"/>
  <c r="O94" i="1"/>
  <c r="O111" i="1" s="1"/>
  <c r="F206" i="1"/>
  <c r="F81" i="1"/>
  <c r="P102" i="1"/>
  <c r="F183" i="1"/>
  <c r="F247" i="1" s="1"/>
  <c r="E94" i="1"/>
  <c r="E119" i="1" s="1"/>
  <c r="E81" i="1"/>
  <c r="K301" i="1"/>
  <c r="F302" i="1"/>
  <c r="R10" i="1"/>
  <c r="S10" i="1" s="1"/>
  <c r="T10" i="1" s="1"/>
  <c r="M8" i="1"/>
  <c r="N8" i="1"/>
  <c r="K3" i="58"/>
  <c r="N9" i="1"/>
  <c r="M3" i="58"/>
  <c r="B24" i="1"/>
  <c r="B69" i="1"/>
  <c r="B80" i="1"/>
  <c r="B94" i="1" s="1"/>
  <c r="L73" i="1"/>
  <c r="N49" i="1"/>
  <c r="N51" i="1" s="1"/>
  <c r="K17" i="1"/>
  <c r="K73" i="1"/>
  <c r="K18" i="1"/>
  <c r="L18" i="1"/>
  <c r="M46" i="1"/>
  <c r="M47" i="1" s="1"/>
  <c r="N58" i="1"/>
  <c r="N59" i="1" s="1"/>
  <c r="O23" i="58"/>
  <c r="J84" i="1"/>
  <c r="K81" i="1"/>
  <c r="J81" i="1"/>
  <c r="J94" i="1"/>
  <c r="K95" i="1" s="1"/>
  <c r="S203" i="1"/>
  <c r="T126" i="1"/>
  <c r="S127" i="1"/>
  <c r="N23" i="58"/>
  <c r="J250" i="1"/>
  <c r="AL7" i="59"/>
  <c r="AL8" i="59" s="1"/>
  <c r="R192" i="1"/>
  <c r="I107" i="1"/>
  <c r="I119" i="1"/>
  <c r="I183" i="1"/>
  <c r="I247" i="1" s="1"/>
  <c r="I102" i="1"/>
  <c r="I134" i="1"/>
  <c r="I301" i="1"/>
  <c r="I303" i="1"/>
  <c r="H5" i="58"/>
  <c r="I115" i="1"/>
  <c r="I100" i="1"/>
  <c r="I302" i="1"/>
  <c r="I206" i="1"/>
  <c r="I274" i="1"/>
  <c r="H120" i="1"/>
  <c r="H118" i="1"/>
  <c r="I118" i="1"/>
  <c r="F120" i="1"/>
  <c r="F118" i="1"/>
  <c r="G118" i="1"/>
  <c r="F119" i="1"/>
  <c r="K274" i="1"/>
  <c r="K107" i="1"/>
  <c r="K111" i="1"/>
  <c r="K102" i="1"/>
  <c r="K302" i="1"/>
  <c r="K273" i="1"/>
  <c r="J5" i="58"/>
  <c r="K183" i="1"/>
  <c r="K247" i="1" s="1"/>
  <c r="K134" i="1"/>
  <c r="J239" i="1"/>
  <c r="B263" i="1"/>
  <c r="B272" i="1" s="1"/>
  <c r="B279" i="1"/>
  <c r="B285" i="1" s="1"/>
  <c r="B226" i="1"/>
  <c r="C224" i="1" s="1"/>
  <c r="B138" i="1"/>
  <c r="BJ7" i="59"/>
  <c r="I84" i="1"/>
  <c r="I81" i="1"/>
  <c r="H81" i="1"/>
  <c r="H94" i="1"/>
  <c r="I95" i="1" s="1"/>
  <c r="H84" i="1"/>
  <c r="C51" i="1"/>
  <c r="C27" i="1"/>
  <c r="C12" i="1"/>
  <c r="C63" i="1"/>
  <c r="C30" i="1"/>
  <c r="C69" i="1"/>
  <c r="C24" i="1"/>
  <c r="C45" i="1"/>
  <c r="C9" i="1"/>
  <c r="C76" i="1"/>
  <c r="C42" i="1"/>
  <c r="C80" i="1"/>
  <c r="C48" i="1"/>
  <c r="C78" i="1"/>
  <c r="C18" i="1"/>
  <c r="C15" i="1"/>
  <c r="C36" i="1"/>
  <c r="C39" i="1"/>
  <c r="C21" i="1"/>
  <c r="C33" i="1"/>
  <c r="M249" i="1"/>
  <c r="D127" i="1"/>
  <c r="C249" i="1"/>
  <c r="C239" i="1"/>
  <c r="J285" i="1"/>
  <c r="K115" i="1"/>
  <c r="L127" i="1"/>
  <c r="M127" i="1"/>
  <c r="I233" i="1"/>
  <c r="H17" i="58"/>
  <c r="E32" i="58"/>
  <c r="W7" i="59"/>
  <c r="F226" i="1"/>
  <c r="G279" i="1"/>
  <c r="F279" i="1"/>
  <c r="H239" i="1"/>
  <c r="E127" i="1"/>
  <c r="E279" i="1"/>
  <c r="D32" i="58"/>
  <c r="S7" i="59"/>
  <c r="E226" i="1"/>
  <c r="N36" i="32"/>
  <c r="K279" i="1"/>
  <c r="J226" i="1"/>
  <c r="I32" i="58"/>
  <c r="C55" i="58"/>
  <c r="C54" i="58"/>
  <c r="C23" i="58"/>
  <c r="C24" i="58" s="1"/>
  <c r="C56" i="58"/>
  <c r="K39" i="58"/>
  <c r="E71" i="1"/>
  <c r="D72" i="1"/>
  <c r="Q284" i="1"/>
  <c r="R260" i="1"/>
  <c r="N27" i="1"/>
  <c r="R138" i="1"/>
  <c r="O81" i="1"/>
  <c r="R30" i="58"/>
  <c r="T255" i="1"/>
  <c r="S30" i="58" s="1"/>
  <c r="M273" i="1"/>
  <c r="M115" i="1"/>
  <c r="M301" i="1"/>
  <c r="P81" i="1"/>
  <c r="R252" i="1"/>
  <c r="R221" i="1" s="1"/>
  <c r="E5" i="58"/>
  <c r="F274" i="1"/>
  <c r="F115" i="1"/>
  <c r="F107" i="1"/>
  <c r="F303" i="1"/>
  <c r="F111" i="1"/>
  <c r="Q27" i="58"/>
  <c r="B36" i="32"/>
  <c r="B38" i="32" s="1"/>
  <c r="B41" i="32" s="1"/>
  <c r="B44" i="32" s="1"/>
  <c r="M102" i="1"/>
  <c r="N115" i="1"/>
  <c r="T259" i="1"/>
  <c r="T283" i="1" s="1"/>
  <c r="Q283" i="1"/>
  <c r="E23" i="58"/>
  <c r="BF7" i="59"/>
  <c r="O70" i="1"/>
  <c r="O38" i="32"/>
  <c r="O41" i="32" s="1"/>
  <c r="O44" i="32" s="1"/>
  <c r="G81" i="1"/>
  <c r="G94" i="1"/>
  <c r="G84" i="1"/>
  <c r="C226" i="1"/>
  <c r="D279" i="1"/>
  <c r="L23" i="58"/>
  <c r="D23" i="58"/>
  <c r="R235" i="1"/>
  <c r="S235" i="1" s="1"/>
  <c r="T235" i="1" s="1"/>
  <c r="P234" i="1"/>
  <c r="BM7" i="59"/>
  <c r="BL8" i="59"/>
  <c r="M43" i="1"/>
  <c r="M31" i="1"/>
  <c r="M40" i="1"/>
  <c r="M49" i="1"/>
  <c r="M37" i="1"/>
  <c r="M28" i="1"/>
  <c r="M70" i="1"/>
  <c r="N71" i="1" s="1"/>
  <c r="M61" i="1"/>
  <c r="M25" i="1"/>
  <c r="M34" i="1"/>
  <c r="M18" i="1"/>
  <c r="M73" i="1"/>
  <c r="BS4" i="59"/>
  <c r="N72" i="1"/>
  <c r="M4" i="58"/>
  <c r="J71" i="1"/>
  <c r="J72" i="1"/>
  <c r="P42" i="58"/>
  <c r="T289" i="1"/>
  <c r="N31" i="1"/>
  <c r="N28" i="1"/>
  <c r="N40" i="1"/>
  <c r="O41" i="1" s="1"/>
  <c r="N46" i="1"/>
  <c r="N52" i="1"/>
  <c r="N55" i="1"/>
  <c r="B39" i="1"/>
  <c r="B48" i="1"/>
  <c r="B18" i="1"/>
  <c r="B27" i="1"/>
  <c r="B9" i="1"/>
  <c r="B42" i="1"/>
  <c r="B51" i="1"/>
  <c r="B36" i="1"/>
  <c r="B63" i="1"/>
  <c r="B15" i="1"/>
  <c r="B78" i="1"/>
  <c r="N61" i="1"/>
  <c r="M119" i="1"/>
  <c r="J23" i="58"/>
  <c r="I71" i="1"/>
  <c r="H71" i="1"/>
  <c r="K71" i="1"/>
  <c r="BE8" i="45" l="1"/>
  <c r="S35" i="45"/>
  <c r="AA29" i="45"/>
  <c r="AZ93" i="45"/>
  <c r="Q50" i="45"/>
  <c r="Q52" i="45" s="1"/>
  <c r="Q48" i="45"/>
  <c r="Q29" i="45"/>
  <c r="AO50" i="45"/>
  <c r="AO52" i="45" s="1"/>
  <c r="Q36" i="45"/>
  <c r="BH95" i="45"/>
  <c r="BH96" i="45" s="1"/>
  <c r="BH108" i="45" s="1"/>
  <c r="BH110" i="45" s="1"/>
  <c r="X29" i="45"/>
  <c r="AF35" i="45"/>
  <c r="AF40" i="45" s="1"/>
  <c r="AF44" i="45" s="1"/>
  <c r="AF46" i="45" s="1"/>
  <c r="AF48" i="45" s="1"/>
  <c r="BE23" i="45"/>
  <c r="BE22" i="45"/>
  <c r="BF22" i="45"/>
  <c r="AB35" i="45"/>
  <c r="AB38" i="45" s="1"/>
  <c r="AH36" i="45"/>
  <c r="Q37" i="45"/>
  <c r="AO36" i="45"/>
  <c r="AO37" i="45"/>
  <c r="BE5" i="45"/>
  <c r="AU35" i="45"/>
  <c r="AU36" i="45" s="1"/>
  <c r="AY17" i="45"/>
  <c r="AM29" i="45"/>
  <c r="BE14" i="45"/>
  <c r="BE28" i="45"/>
  <c r="BE35" i="45" s="1"/>
  <c r="BE36" i="45" s="1"/>
  <c r="AU15" i="45"/>
  <c r="L239" i="1"/>
  <c r="P107" i="1"/>
  <c r="K5" i="58"/>
  <c r="K55" i="58" s="1"/>
  <c r="P115" i="1"/>
  <c r="K4" i="58"/>
  <c r="N111" i="1"/>
  <c r="P183" i="1"/>
  <c r="P247" i="1" s="1"/>
  <c r="P272" i="1"/>
  <c r="F249" i="1"/>
  <c r="F250" i="1" s="1"/>
  <c r="P206" i="1"/>
  <c r="AM8" i="59"/>
  <c r="P134" i="1"/>
  <c r="P274" i="1"/>
  <c r="P297" i="1"/>
  <c r="D121" i="1"/>
  <c r="P296" i="1"/>
  <c r="N118" i="1"/>
  <c r="O274" i="1"/>
  <c r="D239" i="1"/>
  <c r="P290" i="1"/>
  <c r="F122" i="1"/>
  <c r="F129" i="1" s="1"/>
  <c r="G127" i="1"/>
  <c r="L38" i="32"/>
  <c r="T34" i="32"/>
  <c r="T36" i="32" s="1"/>
  <c r="T38" i="32" s="1"/>
  <c r="T41" i="32" s="1"/>
  <c r="T44" i="32" s="1"/>
  <c r="E302" i="1"/>
  <c r="BB4" i="45"/>
  <c r="AQ8" i="59"/>
  <c r="O7" i="59"/>
  <c r="D226" i="1"/>
  <c r="E224" i="1" s="1"/>
  <c r="C32" i="58"/>
  <c r="R34" i="32"/>
  <c r="R37" i="32"/>
  <c r="S33" i="32"/>
  <c r="S36" i="32" s="1"/>
  <c r="S37" i="32"/>
  <c r="R127" i="1"/>
  <c r="O297" i="1"/>
  <c r="S289" i="1"/>
  <c r="H279" i="1"/>
  <c r="H285" i="1" s="1"/>
  <c r="R33" i="32"/>
  <c r="R36" i="32" s="1"/>
  <c r="O29" i="58"/>
  <c r="P36" i="32"/>
  <c r="P38" i="32" s="1"/>
  <c r="P41" i="32" s="1"/>
  <c r="P44" i="32" s="1"/>
  <c r="E38" i="32"/>
  <c r="E41" i="32" s="1"/>
  <c r="E44" i="32" s="1"/>
  <c r="BJ8" i="59"/>
  <c r="AS7" i="59"/>
  <c r="AT7" i="59" s="1"/>
  <c r="AT8" i="59" s="1"/>
  <c r="AT14" i="59" s="1"/>
  <c r="O296" i="1"/>
  <c r="P295" i="1"/>
  <c r="AA7" i="59"/>
  <c r="G226" i="1"/>
  <c r="H224" i="1" s="1"/>
  <c r="F32" i="58"/>
  <c r="K32" i="58"/>
  <c r="AU7" i="59"/>
  <c r="L226" i="1"/>
  <c r="M224" i="1" s="1"/>
  <c r="L279" i="1"/>
  <c r="L285" i="1" s="1"/>
  <c r="D305" i="1"/>
  <c r="AE7" i="59"/>
  <c r="H226" i="1"/>
  <c r="I224" i="1" s="1"/>
  <c r="G32" i="58"/>
  <c r="M279" i="1"/>
  <c r="M285" i="1" s="1"/>
  <c r="M297" i="1" s="1"/>
  <c r="BI35" i="45"/>
  <c r="BI38" i="45" s="1"/>
  <c r="AN29" i="45"/>
  <c r="F29" i="45"/>
  <c r="AR38" i="45"/>
  <c r="BD8" i="59"/>
  <c r="AD40" i="45"/>
  <c r="AD44" i="45" s="1"/>
  <c r="AD46" i="45" s="1"/>
  <c r="AD48" i="45" s="1"/>
  <c r="AT3" i="59"/>
  <c r="P29" i="45"/>
  <c r="E35" i="45"/>
  <c r="E36" i="45" s="1"/>
  <c r="AN37" i="45"/>
  <c r="BE34" i="45"/>
  <c r="AA40" i="45"/>
  <c r="AA44" i="45" s="1"/>
  <c r="AA46" i="45" s="1"/>
  <c r="AR29" i="45"/>
  <c r="AH38" i="45"/>
  <c r="W35" i="45"/>
  <c r="AA38" i="45" s="1"/>
  <c r="G29" i="45"/>
  <c r="G35" i="45"/>
  <c r="H37" i="45" s="1"/>
  <c r="AP37" i="45"/>
  <c r="AP40" i="45"/>
  <c r="AP44" i="45" s="1"/>
  <c r="AP46" i="45" s="1"/>
  <c r="AP36" i="45"/>
  <c r="I35" i="45"/>
  <c r="I62" i="45" s="1"/>
  <c r="I29" i="45"/>
  <c r="H29" i="45"/>
  <c r="AE29" i="45"/>
  <c r="AE35" i="45"/>
  <c r="BE7" i="59"/>
  <c r="BE8" i="59" s="1"/>
  <c r="AA37" i="45"/>
  <c r="O35" i="45"/>
  <c r="O38" i="45" s="1"/>
  <c r="AL29" i="45"/>
  <c r="AU38" i="45"/>
  <c r="N290" i="1"/>
  <c r="N297" i="1"/>
  <c r="N134" i="1"/>
  <c r="P111" i="1"/>
  <c r="Q95" i="1"/>
  <c r="M206" i="1"/>
  <c r="M107" i="1"/>
  <c r="M100" i="1"/>
  <c r="M302" i="1"/>
  <c r="N95" i="1"/>
  <c r="N102" i="1"/>
  <c r="M303" i="1"/>
  <c r="E95" i="1"/>
  <c r="L5" i="58"/>
  <c r="L56" i="58" s="1"/>
  <c r="M95" i="1"/>
  <c r="P100" i="1"/>
  <c r="K249" i="1"/>
  <c r="O263" i="1"/>
  <c r="O272" i="1" s="1"/>
  <c r="O275" i="1"/>
  <c r="P301" i="1"/>
  <c r="S282" i="1"/>
  <c r="N107" i="1"/>
  <c r="N121" i="1" s="1"/>
  <c r="M5" i="58"/>
  <c r="M56" i="58" s="1"/>
  <c r="N206" i="1"/>
  <c r="D5" i="58"/>
  <c r="E6" i="58" s="1"/>
  <c r="M183" i="1"/>
  <c r="M247" i="1" s="1"/>
  <c r="O5" i="58"/>
  <c r="O56" i="58" s="1"/>
  <c r="O239" i="1"/>
  <c r="N273" i="1"/>
  <c r="N274" i="1"/>
  <c r="N302" i="1"/>
  <c r="N301" i="1"/>
  <c r="AY8" i="59"/>
  <c r="N100" i="1"/>
  <c r="N183" i="1"/>
  <c r="N247" i="1" s="1"/>
  <c r="N303" i="1"/>
  <c r="E107" i="1"/>
  <c r="M111" i="1"/>
  <c r="H263" i="1"/>
  <c r="L72" i="1"/>
  <c r="F95" i="1"/>
  <c r="K305" i="1"/>
  <c r="O59" i="1"/>
  <c r="E273" i="1"/>
  <c r="M134" i="1"/>
  <c r="P303" i="1"/>
  <c r="P275" i="1"/>
  <c r="AL36" i="45"/>
  <c r="AO62" i="45"/>
  <c r="AM37" i="45"/>
  <c r="AL38" i="45"/>
  <c r="AS3" i="59"/>
  <c r="AX8" i="45"/>
  <c r="K29" i="45"/>
  <c r="BA29" i="45"/>
  <c r="BA35" i="45"/>
  <c r="AN40" i="45"/>
  <c r="AN44" i="45" s="1"/>
  <c r="AN46" i="45" s="1"/>
  <c r="BH35" i="45"/>
  <c r="BH40" i="45" s="1"/>
  <c r="BH44" i="45" s="1"/>
  <c r="BH46" i="45" s="1"/>
  <c r="K36" i="45"/>
  <c r="AP62" i="45"/>
  <c r="AN38" i="45"/>
  <c r="Q198" i="1"/>
  <c r="Q199" i="1"/>
  <c r="Q179" i="1"/>
  <c r="G249" i="1"/>
  <c r="G250" i="1" s="1"/>
  <c r="G239" i="1"/>
  <c r="F275" i="1"/>
  <c r="F263" i="1"/>
  <c r="F127" i="1"/>
  <c r="L249" i="1"/>
  <c r="E249" i="1"/>
  <c r="E250" i="1" s="1"/>
  <c r="E263" i="1" s="1"/>
  <c r="E272" i="1" s="1"/>
  <c r="T257" i="1"/>
  <c r="T281" i="1" s="1"/>
  <c r="R27" i="58"/>
  <c r="AH48" i="45"/>
  <c r="AU3" i="59"/>
  <c r="AV3" i="59"/>
  <c r="AQ38" i="45"/>
  <c r="T35" i="45"/>
  <c r="X38" i="45" s="1"/>
  <c r="AQ37" i="45"/>
  <c r="AQ40" i="45"/>
  <c r="AQ44" i="45" s="1"/>
  <c r="AQ46" i="45" s="1"/>
  <c r="AQ36" i="45"/>
  <c r="AF37" i="45"/>
  <c r="AA36" i="45"/>
  <c r="AQ62" i="45"/>
  <c r="AR62" i="45"/>
  <c r="AJ38" i="45"/>
  <c r="AT35" i="45"/>
  <c r="AT29" i="45"/>
  <c r="P40" i="45"/>
  <c r="P44" i="45" s="1"/>
  <c r="P46" i="45" s="1"/>
  <c r="P36" i="45"/>
  <c r="F36" i="45"/>
  <c r="F40" i="45"/>
  <c r="F44" i="45" s="1"/>
  <c r="F46" i="45" s="1"/>
  <c r="H40" i="45"/>
  <c r="H44" i="45" s="1"/>
  <c r="H46" i="45" s="1"/>
  <c r="H36" i="45"/>
  <c r="BD40" i="45"/>
  <c r="BD44" i="45" s="1"/>
  <c r="BD46" i="45" s="1"/>
  <c r="BD36" i="45"/>
  <c r="AL40" i="45"/>
  <c r="AL44" i="45" s="1"/>
  <c r="AL46" i="45" s="1"/>
  <c r="AP38" i="45"/>
  <c r="D35" i="45"/>
  <c r="D29" i="45"/>
  <c r="Y48" i="45"/>
  <c r="Y50" i="45"/>
  <c r="Y52" i="45" s="1"/>
  <c r="AJ29" i="45"/>
  <c r="AR37" i="45"/>
  <c r="AR40" i="45"/>
  <c r="AR44" i="45" s="1"/>
  <c r="AR46" i="45" s="1"/>
  <c r="AR36" i="45"/>
  <c r="AJ36" i="45"/>
  <c r="AJ40" i="45"/>
  <c r="AJ44" i="45" s="1"/>
  <c r="AJ46" i="45" s="1"/>
  <c r="BH77" i="45"/>
  <c r="BJ29" i="45"/>
  <c r="BJ35" i="45"/>
  <c r="BF29" i="45"/>
  <c r="BF35" i="45"/>
  <c r="L35" i="45"/>
  <c r="M37" i="45" s="1"/>
  <c r="L29" i="45"/>
  <c r="AI29" i="45"/>
  <c r="AI35" i="45"/>
  <c r="AW29" i="45"/>
  <c r="AW35" i="45"/>
  <c r="BM40" i="45"/>
  <c r="BM44" i="45" s="1"/>
  <c r="BM46" i="45" s="1"/>
  <c r="BM36" i="45"/>
  <c r="V40" i="45"/>
  <c r="V44" i="45" s="1"/>
  <c r="V46" i="45" s="1"/>
  <c r="V38" i="45"/>
  <c r="V36" i="45"/>
  <c r="R40" i="45"/>
  <c r="R44" i="45" s="1"/>
  <c r="R46" i="45" s="1"/>
  <c r="R37" i="45"/>
  <c r="S62" i="45"/>
  <c r="W3" i="59"/>
  <c r="R36" i="45"/>
  <c r="M36" i="45"/>
  <c r="M40" i="45"/>
  <c r="M44" i="45" s="1"/>
  <c r="M46" i="45" s="1"/>
  <c r="Q38" i="45"/>
  <c r="AB36" i="45"/>
  <c r="AF38" i="45"/>
  <c r="AM50" i="45"/>
  <c r="AM52" i="45" s="1"/>
  <c r="AM48" i="45"/>
  <c r="BC29" i="45"/>
  <c r="BC35" i="45"/>
  <c r="AD38" i="45"/>
  <c r="Z38" i="45"/>
  <c r="AF3" i="59"/>
  <c r="Z40" i="45"/>
  <c r="Z44" i="45" s="1"/>
  <c r="Z46" i="45" s="1"/>
  <c r="Z37" i="45"/>
  <c r="Z36" i="45"/>
  <c r="J29" i="45"/>
  <c r="J35" i="45"/>
  <c r="AY35" i="45"/>
  <c r="AY29" i="45"/>
  <c r="AA62" i="45"/>
  <c r="X37" i="45"/>
  <c r="Y37" i="45"/>
  <c r="AE3" i="59"/>
  <c r="X40" i="45"/>
  <c r="X44" i="45" s="1"/>
  <c r="X46" i="45" s="1"/>
  <c r="X36" i="45"/>
  <c r="AC35" i="45"/>
  <c r="AC29" i="45"/>
  <c r="S38" i="45"/>
  <c r="S36" i="45"/>
  <c r="S40" i="45"/>
  <c r="S44" i="45" s="1"/>
  <c r="S46" i="45" s="1"/>
  <c r="S37" i="45"/>
  <c r="AK35" i="45"/>
  <c r="AK29" i="45"/>
  <c r="BB29" i="45"/>
  <c r="BB35" i="45"/>
  <c r="AX29" i="45"/>
  <c r="AX35" i="45"/>
  <c r="U29" i="45"/>
  <c r="U35" i="45"/>
  <c r="C35" i="45"/>
  <c r="C29" i="45"/>
  <c r="AZ29" i="45"/>
  <c r="AZ35" i="45"/>
  <c r="BG29" i="45"/>
  <c r="BG35" i="45"/>
  <c r="BK38" i="45" s="1"/>
  <c r="AG29" i="45"/>
  <c r="AG35" i="45"/>
  <c r="AS35" i="45"/>
  <c r="AS29" i="45"/>
  <c r="AH55" i="45"/>
  <c r="AH53" i="45"/>
  <c r="AV35" i="45"/>
  <c r="AV29" i="45"/>
  <c r="BL29" i="45"/>
  <c r="BL35" i="45"/>
  <c r="BR3" i="59" s="1"/>
  <c r="BK40" i="45"/>
  <c r="BK44" i="45" s="1"/>
  <c r="BK46" i="45" s="1"/>
  <c r="BK36" i="45"/>
  <c r="N35" i="45"/>
  <c r="N29" i="45"/>
  <c r="K48" i="45"/>
  <c r="K50" i="45"/>
  <c r="K52" i="45" s="1"/>
  <c r="AO55" i="45"/>
  <c r="AO53" i="45"/>
  <c r="J24" i="58"/>
  <c r="D122" i="1"/>
  <c r="D271" i="1" s="1"/>
  <c r="D103" i="1"/>
  <c r="C7" i="58" s="1"/>
  <c r="L290" i="1"/>
  <c r="L107" i="1"/>
  <c r="L303" i="1"/>
  <c r="L206" i="1"/>
  <c r="L111" i="1"/>
  <c r="L119" i="1"/>
  <c r="L134" i="1"/>
  <c r="L102" i="1"/>
  <c r="L183" i="1"/>
  <c r="L247" i="1" s="1"/>
  <c r="L274" i="1"/>
  <c r="L273" i="1"/>
  <c r="L301" i="1"/>
  <c r="L100" i="1"/>
  <c r="L302" i="1"/>
  <c r="S261" i="1"/>
  <c r="R280" i="1"/>
  <c r="F305" i="1"/>
  <c r="E134" i="1"/>
  <c r="R73" i="1"/>
  <c r="R75" i="1" s="1"/>
  <c r="R72" i="1" s="1"/>
  <c r="S70" i="1"/>
  <c r="T70" i="1" s="1"/>
  <c r="Q9" i="1"/>
  <c r="S7" i="1"/>
  <c r="Q3" i="58"/>
  <c r="O273" i="1"/>
  <c r="O302" i="1"/>
  <c r="O119" i="1"/>
  <c r="O100" i="1"/>
  <c r="O102" i="1"/>
  <c r="N5" i="58"/>
  <c r="N24" i="58" s="1"/>
  <c r="O183" i="1"/>
  <c r="O247" i="1" s="1"/>
  <c r="O301" i="1"/>
  <c r="O95" i="1"/>
  <c r="P103" i="1"/>
  <c r="P117" i="1"/>
  <c r="O115" i="1"/>
  <c r="O107" i="1"/>
  <c r="E115" i="1"/>
  <c r="E303" i="1"/>
  <c r="E102" i="1"/>
  <c r="E301" i="1"/>
  <c r="E206" i="1"/>
  <c r="E100" i="1"/>
  <c r="E183" i="1"/>
  <c r="E247" i="1" s="1"/>
  <c r="E274" i="1"/>
  <c r="E111" i="1"/>
  <c r="E24" i="58"/>
  <c r="O9" i="1"/>
  <c r="O134" i="1"/>
  <c r="F121" i="1"/>
  <c r="O303" i="1"/>
  <c r="P95" i="1"/>
  <c r="K56" i="58"/>
  <c r="K24" i="58"/>
  <c r="O206" i="1"/>
  <c r="K121" i="1"/>
  <c r="B84" i="1"/>
  <c r="O290" i="1"/>
  <c r="K54" i="58"/>
  <c r="M48" i="1"/>
  <c r="N50" i="1"/>
  <c r="N60" i="1"/>
  <c r="Q40" i="58"/>
  <c r="F123" i="1"/>
  <c r="M42" i="1"/>
  <c r="M41" i="1"/>
  <c r="O73" i="1"/>
  <c r="N4" i="58"/>
  <c r="P71" i="1"/>
  <c r="O71" i="1"/>
  <c r="O72" i="1"/>
  <c r="N38" i="32"/>
  <c r="O50" i="58"/>
  <c r="O51" i="58"/>
  <c r="M33" i="1"/>
  <c r="M32" i="1"/>
  <c r="X7" i="59"/>
  <c r="W8" i="59"/>
  <c r="I305" i="1"/>
  <c r="M45" i="1"/>
  <c r="N44" i="1"/>
  <c r="M44" i="1"/>
  <c r="F224" i="1"/>
  <c r="K250" i="1"/>
  <c r="C94" i="1"/>
  <c r="C290" i="1" s="1"/>
  <c r="C84" i="1"/>
  <c r="C81" i="1"/>
  <c r="K122" i="1"/>
  <c r="K103" i="1"/>
  <c r="N263" i="1"/>
  <c r="N275" i="1"/>
  <c r="AN8" i="59"/>
  <c r="AO7" i="59"/>
  <c r="T203" i="1"/>
  <c r="M50" i="1"/>
  <c r="M51" i="1"/>
  <c r="E285" i="1"/>
  <c r="N48" i="1"/>
  <c r="N47" i="1"/>
  <c r="R216" i="1"/>
  <c r="Q42" i="58" s="1"/>
  <c r="S171" i="1"/>
  <c r="R172" i="1"/>
  <c r="R278" i="1" s="1"/>
  <c r="M26" i="1"/>
  <c r="M27" i="1"/>
  <c r="D55" i="58"/>
  <c r="N42" i="1"/>
  <c r="N41" i="1"/>
  <c r="BN7" i="59"/>
  <c r="BN8" i="59" s="1"/>
  <c r="BM8" i="59"/>
  <c r="D224" i="1"/>
  <c r="B290" i="1"/>
  <c r="B297" i="1"/>
  <c r="B296" i="1"/>
  <c r="N62" i="1"/>
  <c r="N63" i="1"/>
  <c r="M72" i="1"/>
  <c r="M71" i="1"/>
  <c r="L4" i="58"/>
  <c r="O16" i="58"/>
  <c r="P273" i="1"/>
  <c r="D285" i="1"/>
  <c r="J290" i="1"/>
  <c r="J297" i="1"/>
  <c r="J296" i="1"/>
  <c r="B295" i="1"/>
  <c r="B265" i="1"/>
  <c r="J274" i="1"/>
  <c r="J183" i="1"/>
  <c r="J247" i="1" s="1"/>
  <c r="J100" i="1"/>
  <c r="J119" i="1"/>
  <c r="J134" i="1"/>
  <c r="J115" i="1"/>
  <c r="J102" i="1"/>
  <c r="J302" i="1"/>
  <c r="J303" i="1"/>
  <c r="J111" i="1"/>
  <c r="J273" i="1"/>
  <c r="J107" i="1"/>
  <c r="J301" i="1"/>
  <c r="I5" i="58"/>
  <c r="J95" i="1"/>
  <c r="J206" i="1"/>
  <c r="R247" i="1"/>
  <c r="C250" i="1"/>
  <c r="C296" i="1" s="1"/>
  <c r="B302" i="1"/>
  <c r="B107" i="1"/>
  <c r="B134" i="1"/>
  <c r="B206" i="1"/>
  <c r="B303" i="1"/>
  <c r="B119" i="1"/>
  <c r="B102" i="1"/>
  <c r="B301" i="1"/>
  <c r="B183" i="1"/>
  <c r="B247" i="1" s="1"/>
  <c r="B111" i="1"/>
  <c r="B100" i="1"/>
  <c r="M63" i="1"/>
  <c r="M62" i="1"/>
  <c r="P40" i="58"/>
  <c r="N29" i="1"/>
  <c r="N30" i="1"/>
  <c r="G274" i="1"/>
  <c r="G115" i="1"/>
  <c r="G206" i="1"/>
  <c r="G303" i="1"/>
  <c r="G183" i="1"/>
  <c r="G247" i="1" s="1"/>
  <c r="G100" i="1"/>
  <c r="G273" i="1"/>
  <c r="G302" i="1"/>
  <c r="F5" i="58"/>
  <c r="G102" i="1"/>
  <c r="G134" i="1"/>
  <c r="G301" i="1"/>
  <c r="G119" i="1"/>
  <c r="G107" i="1"/>
  <c r="G111" i="1"/>
  <c r="G95" i="1"/>
  <c r="BF8" i="59"/>
  <c r="BG7" i="59"/>
  <c r="S8" i="59"/>
  <c r="T7" i="59"/>
  <c r="H297" i="1"/>
  <c r="H290" i="1"/>
  <c r="H296" i="1"/>
  <c r="I122" i="1"/>
  <c r="I291" i="1" s="1"/>
  <c r="I103" i="1"/>
  <c r="S192" i="1"/>
  <c r="L41" i="32"/>
  <c r="N296" i="1"/>
  <c r="N122" i="1"/>
  <c r="N103" i="1"/>
  <c r="M250" i="1"/>
  <c r="C297" i="1"/>
  <c r="H274" i="1"/>
  <c r="H273" i="1"/>
  <c r="G5" i="58"/>
  <c r="H302" i="1"/>
  <c r="H206" i="1"/>
  <c r="H100" i="1"/>
  <c r="H102" i="1"/>
  <c r="H111" i="1"/>
  <c r="H134" i="1"/>
  <c r="H95" i="1"/>
  <c r="H301" i="1"/>
  <c r="H107" i="1"/>
  <c r="H183" i="1"/>
  <c r="H247" i="1" s="1"/>
  <c r="H303" i="1"/>
  <c r="H115" i="1"/>
  <c r="R284" i="1"/>
  <c r="S260" i="1"/>
  <c r="J56" i="58"/>
  <c r="J54" i="58"/>
  <c r="J55" i="58"/>
  <c r="K6" i="58"/>
  <c r="M30" i="1"/>
  <c r="M29" i="1"/>
  <c r="BS6" i="59"/>
  <c r="BS8" i="59" s="1"/>
  <c r="E54" i="58"/>
  <c r="E55" i="58"/>
  <c r="E56" i="58"/>
  <c r="C57" i="58"/>
  <c r="K224" i="1"/>
  <c r="F285" i="1"/>
  <c r="F271" i="1"/>
  <c r="H119" i="1"/>
  <c r="J275" i="1"/>
  <c r="J263" i="1"/>
  <c r="N54" i="1"/>
  <c r="N53" i="1"/>
  <c r="M44" i="32"/>
  <c r="BA7" i="59"/>
  <c r="AZ8" i="59"/>
  <c r="Q31" i="58"/>
  <c r="S252" i="1"/>
  <c r="R253" i="1"/>
  <c r="S138" i="1"/>
  <c r="M35" i="1"/>
  <c r="N35" i="1"/>
  <c r="M36" i="1"/>
  <c r="G224" i="1"/>
  <c r="BF76" i="45"/>
  <c r="D250" i="1"/>
  <c r="H265" i="1"/>
  <c r="G29" i="58"/>
  <c r="H272" i="1"/>
  <c r="H295" i="1"/>
  <c r="M122" i="1"/>
  <c r="M103" i="1"/>
  <c r="N26" i="1"/>
  <c r="N33" i="1"/>
  <c r="N32" i="1"/>
  <c r="N57" i="1"/>
  <c r="N56" i="1"/>
  <c r="M39" i="1"/>
  <c r="M38" i="1"/>
  <c r="N38" i="1"/>
  <c r="K285" i="1"/>
  <c r="G285" i="1"/>
  <c r="I249" i="1"/>
  <c r="I297" i="1" s="1"/>
  <c r="J127" i="1"/>
  <c r="I239" i="1"/>
  <c r="I290" i="1"/>
  <c r="H54" i="58"/>
  <c r="H55" i="58"/>
  <c r="H56" i="58"/>
  <c r="H24" i="58"/>
  <c r="I121" i="1"/>
  <c r="BM38" i="45" l="1"/>
  <c r="AD3" i="59"/>
  <c r="AF36" i="45"/>
  <c r="W37" i="45"/>
  <c r="BI40" i="45"/>
  <c r="BI44" i="45" s="1"/>
  <c r="BI46" i="45" s="1"/>
  <c r="BI50" i="45" s="1"/>
  <c r="AF50" i="45"/>
  <c r="AF52" i="45" s="1"/>
  <c r="AF53" i="45" s="1"/>
  <c r="AU40" i="45"/>
  <c r="AU44" i="45" s="1"/>
  <c r="AU46" i="45" s="1"/>
  <c r="BS3" i="59"/>
  <c r="BR14" i="59"/>
  <c r="F37" i="45"/>
  <c r="AB62" i="45"/>
  <c r="BN62" i="45"/>
  <c r="BI36" i="45"/>
  <c r="AD62" i="45"/>
  <c r="AB37" i="45"/>
  <c r="Z62" i="45"/>
  <c r="E40" i="45"/>
  <c r="E44" i="45" s="1"/>
  <c r="E46" i="45" s="1"/>
  <c r="H62" i="45"/>
  <c r="BQ3" i="59"/>
  <c r="BQ14" i="59" s="1"/>
  <c r="BE29" i="45"/>
  <c r="T3" i="59"/>
  <c r="AB40" i="45"/>
  <c r="AB44" i="45" s="1"/>
  <c r="AB46" i="45" s="1"/>
  <c r="AB50" i="45" s="1"/>
  <c r="AB52" i="45" s="1"/>
  <c r="V3" i="59"/>
  <c r="AD50" i="45"/>
  <c r="AD52" i="45" s="1"/>
  <c r="BE40" i="45"/>
  <c r="BE44" i="45" s="1"/>
  <c r="BE46" i="45" s="1"/>
  <c r="BE37" i="45"/>
  <c r="AS8" i="59"/>
  <c r="AS14" i="59" s="1"/>
  <c r="R62" i="45"/>
  <c r="K38" i="45"/>
  <c r="AY16" i="45"/>
  <c r="AU17" i="45"/>
  <c r="AX15" i="45"/>
  <c r="Q55" i="45"/>
  <c r="Q60" i="45" s="1"/>
  <c r="Q53" i="45"/>
  <c r="E8" i="58"/>
  <c r="D54" i="58"/>
  <c r="O8" i="59"/>
  <c r="P7" i="59"/>
  <c r="E305" i="1"/>
  <c r="D29" i="58"/>
  <c r="D50" i="58" s="1"/>
  <c r="M54" i="58"/>
  <c r="E265" i="1"/>
  <c r="R38" i="32"/>
  <c r="R41" i="32" s="1"/>
  <c r="R44" i="32" s="1"/>
  <c r="E121" i="1"/>
  <c r="M290" i="1"/>
  <c r="M55" i="58"/>
  <c r="S27" i="58"/>
  <c r="E275" i="1"/>
  <c r="E295" i="1"/>
  <c r="L55" i="58"/>
  <c r="S38" i="32"/>
  <c r="S41" i="32" s="1"/>
  <c r="S44" i="32" s="1"/>
  <c r="P305" i="1"/>
  <c r="M296" i="1"/>
  <c r="K57" i="58"/>
  <c r="M24" i="58"/>
  <c r="L6" i="58"/>
  <c r="O55" i="58"/>
  <c r="AE8" i="59"/>
  <c r="AE14" i="59" s="1"/>
  <c r="AF7" i="59"/>
  <c r="M305" i="1"/>
  <c r="O54" i="58"/>
  <c r="M121" i="1"/>
  <c r="AB7" i="59"/>
  <c r="AA8" i="59"/>
  <c r="AV7" i="59"/>
  <c r="AU8" i="59"/>
  <c r="AU14" i="59" s="1"/>
  <c r="AC3" i="59"/>
  <c r="O36" i="45"/>
  <c r="O40" i="45"/>
  <c r="O44" i="45" s="1"/>
  <c r="O46" i="45" s="1"/>
  <c r="O50" i="45" s="1"/>
  <c r="O52" i="45" s="1"/>
  <c r="Y62" i="45"/>
  <c r="I38" i="45"/>
  <c r="M38" i="45"/>
  <c r="W38" i="45"/>
  <c r="AE36" i="45"/>
  <c r="AE37" i="45"/>
  <c r="AE40" i="45"/>
  <c r="AE44" i="45" s="1"/>
  <c r="AE46" i="45" s="1"/>
  <c r="BH36" i="45"/>
  <c r="AP48" i="45"/>
  <c r="AP50" i="45"/>
  <c r="AP52" i="45" s="1"/>
  <c r="G36" i="45"/>
  <c r="G37" i="45"/>
  <c r="G40" i="45"/>
  <c r="G44" i="45" s="1"/>
  <c r="G46" i="45" s="1"/>
  <c r="T62" i="45"/>
  <c r="AE38" i="45"/>
  <c r="I36" i="45"/>
  <c r="I40" i="45"/>
  <c r="I44" i="45" s="1"/>
  <c r="I46" i="45" s="1"/>
  <c r="W36" i="45"/>
  <c r="W40" i="45"/>
  <c r="W44" i="45" s="1"/>
  <c r="W46" i="45" s="1"/>
  <c r="AA48" i="45"/>
  <c r="AA50" i="45"/>
  <c r="AA52" i="45" s="1"/>
  <c r="P37" i="45"/>
  <c r="I37" i="45"/>
  <c r="D56" i="58"/>
  <c r="D57" i="58" s="1"/>
  <c r="D6" i="58"/>
  <c r="W5" i="58"/>
  <c r="P122" i="1"/>
  <c r="Q124" i="1" s="1"/>
  <c r="Q118" i="1"/>
  <c r="M6" i="58"/>
  <c r="O295" i="1"/>
  <c r="N305" i="1"/>
  <c r="O6" i="58"/>
  <c r="N29" i="58"/>
  <c r="N51" i="58" s="1"/>
  <c r="X5" i="58"/>
  <c r="O24" i="58"/>
  <c r="D24" i="58"/>
  <c r="L24" i="58"/>
  <c r="O265" i="1"/>
  <c r="L54" i="58"/>
  <c r="R76" i="1"/>
  <c r="R15" i="1"/>
  <c r="R12" i="1"/>
  <c r="R9" i="1"/>
  <c r="R77" i="1"/>
  <c r="R80" i="1" s="1"/>
  <c r="R81" i="1" s="1"/>
  <c r="T36" i="45"/>
  <c r="T38" i="45"/>
  <c r="X3" i="59"/>
  <c r="BI37" i="45"/>
  <c r="BH38" i="45"/>
  <c r="AN50" i="45"/>
  <c r="AN52" i="45" s="1"/>
  <c r="AN48" i="45"/>
  <c r="T40" i="45"/>
  <c r="T44" i="45" s="1"/>
  <c r="T46" i="45" s="1"/>
  <c r="T48" i="45" s="1"/>
  <c r="BA36" i="45"/>
  <c r="BA40" i="45"/>
  <c r="BA44" i="45" s="1"/>
  <c r="BA46" i="45" s="1"/>
  <c r="BE38" i="45"/>
  <c r="T37" i="45"/>
  <c r="S73" i="1"/>
  <c r="S75" i="1" s="1"/>
  <c r="S76" i="1" s="1"/>
  <c r="Y3" i="59"/>
  <c r="BK37" i="45"/>
  <c r="BN38" i="45"/>
  <c r="E29" i="58"/>
  <c r="F272" i="1"/>
  <c r="F295" i="1"/>
  <c r="F265" i="1"/>
  <c r="L250" i="1"/>
  <c r="L297" i="1"/>
  <c r="R4" i="58"/>
  <c r="E48" i="45"/>
  <c r="E50" i="45"/>
  <c r="E52" i="45" s="1"/>
  <c r="AA3" i="59"/>
  <c r="AF55" i="45"/>
  <c r="AF60" i="45" s="1"/>
  <c r="W62" i="45"/>
  <c r="BK62" i="45"/>
  <c r="AQ48" i="45"/>
  <c r="AQ50" i="45"/>
  <c r="AQ52" i="45" s="1"/>
  <c r="BO3" i="59"/>
  <c r="BO14" i="59" s="1"/>
  <c r="AT38" i="45"/>
  <c r="AU37" i="45"/>
  <c r="AT36" i="45"/>
  <c r="AT40" i="45"/>
  <c r="AT44" i="45" s="1"/>
  <c r="AT46" i="45" s="1"/>
  <c r="F48" i="45"/>
  <c r="F50" i="45"/>
  <c r="F52" i="45" s="1"/>
  <c r="AL50" i="45"/>
  <c r="AL52" i="45" s="1"/>
  <c r="AL48" i="45"/>
  <c r="BH50" i="45"/>
  <c r="BH48" i="45"/>
  <c r="BD48" i="45"/>
  <c r="BD50" i="45"/>
  <c r="BL62" i="45"/>
  <c r="P50" i="45"/>
  <c r="P52" i="45" s="1"/>
  <c r="P48" i="45"/>
  <c r="H50" i="45"/>
  <c r="H52" i="45" s="1"/>
  <c r="H48" i="45"/>
  <c r="V62" i="45"/>
  <c r="U62" i="45"/>
  <c r="V37" i="45"/>
  <c r="AJ48" i="45"/>
  <c r="AJ50" i="45"/>
  <c r="AJ52" i="45" s="1"/>
  <c r="Y53" i="45"/>
  <c r="Y55" i="45"/>
  <c r="Y60" i="45" s="1"/>
  <c r="AR50" i="45"/>
  <c r="AR52" i="45" s="1"/>
  <c r="AR48" i="45"/>
  <c r="D36" i="45"/>
  <c r="G62" i="45"/>
  <c r="E37" i="45"/>
  <c r="H38" i="45"/>
  <c r="D40" i="45"/>
  <c r="D44" i="45" s="1"/>
  <c r="D46" i="45" s="1"/>
  <c r="AS38" i="45"/>
  <c r="AU62" i="45"/>
  <c r="AW3" i="59"/>
  <c r="AS62" i="45"/>
  <c r="AZ3" i="59"/>
  <c r="AV62" i="45"/>
  <c r="AX3" i="59"/>
  <c r="AS37" i="45"/>
  <c r="AY3" i="59"/>
  <c r="AY14" i="59" s="1"/>
  <c r="AS36" i="45"/>
  <c r="AS40" i="45"/>
  <c r="AS44" i="45" s="1"/>
  <c r="AS46" i="45" s="1"/>
  <c r="AT37" i="45"/>
  <c r="AT62" i="45"/>
  <c r="BP3" i="59"/>
  <c r="BI3" i="59"/>
  <c r="BI14" i="59" s="1"/>
  <c r="BD62" i="45"/>
  <c r="BE62" i="45"/>
  <c r="BB40" i="45"/>
  <c r="BB44" i="45" s="1"/>
  <c r="BB46" i="45" s="1"/>
  <c r="BH3" i="59"/>
  <c r="BB37" i="45"/>
  <c r="BB38" i="45"/>
  <c r="BB36" i="45"/>
  <c r="X50" i="45"/>
  <c r="X52" i="45" s="1"/>
  <c r="X48" i="45"/>
  <c r="AE62" i="45"/>
  <c r="V50" i="45"/>
  <c r="V52" i="45" s="1"/>
  <c r="V48" i="45"/>
  <c r="BM62" i="45"/>
  <c r="BJ38" i="45"/>
  <c r="BJ36" i="45"/>
  <c r="BJ40" i="45"/>
  <c r="BJ44" i="45" s="1"/>
  <c r="BJ46" i="45" s="1"/>
  <c r="BJ37" i="45"/>
  <c r="AY62" i="45"/>
  <c r="AX62" i="45"/>
  <c r="AV36" i="45"/>
  <c r="AV38" i="45"/>
  <c r="AV37" i="45"/>
  <c r="AV40" i="45"/>
  <c r="AV44" i="45" s="1"/>
  <c r="AV46" i="45" s="1"/>
  <c r="BB3" i="59"/>
  <c r="BC3" i="59"/>
  <c r="AW62" i="45"/>
  <c r="BA3" i="59"/>
  <c r="AH60" i="45"/>
  <c r="AG3" i="59"/>
  <c r="BM48" i="45"/>
  <c r="BM50" i="45"/>
  <c r="BM52" i="45" s="1"/>
  <c r="BD3" i="59"/>
  <c r="BD14" i="59" s="1"/>
  <c r="AW36" i="45"/>
  <c r="AZ62" i="45"/>
  <c r="AW37" i="45"/>
  <c r="AW38" i="45"/>
  <c r="BA38" i="45"/>
  <c r="AW40" i="45"/>
  <c r="AW44" i="45" s="1"/>
  <c r="AW46" i="45" s="1"/>
  <c r="AO60" i="45"/>
  <c r="AK40" i="45"/>
  <c r="AK44" i="45" s="1"/>
  <c r="AK46" i="45" s="1"/>
  <c r="AK36" i="45"/>
  <c r="AK38" i="45"/>
  <c r="AL37" i="45"/>
  <c r="AN62" i="45"/>
  <c r="AM62" i="45"/>
  <c r="AK37" i="45"/>
  <c r="AR3" i="59"/>
  <c r="AR14" i="59" s="1"/>
  <c r="AQ3" i="59"/>
  <c r="AQ14" i="59" s="1"/>
  <c r="AO38" i="45"/>
  <c r="S50" i="45"/>
  <c r="S52" i="45" s="1"/>
  <c r="S48" i="45"/>
  <c r="P62" i="45"/>
  <c r="R48" i="45"/>
  <c r="R50" i="45"/>
  <c r="R52" i="45" s="1"/>
  <c r="AD53" i="45"/>
  <c r="AD55" i="45"/>
  <c r="AJ37" i="45"/>
  <c r="AO3" i="59"/>
  <c r="AP3" i="59"/>
  <c r="AI36" i="45"/>
  <c r="AI37" i="45"/>
  <c r="AI38" i="45"/>
  <c r="AL62" i="45"/>
  <c r="AI40" i="45"/>
  <c r="AI44" i="45" s="1"/>
  <c r="AI46" i="45" s="1"/>
  <c r="AK62" i="45"/>
  <c r="AM38" i="45"/>
  <c r="R38" i="45"/>
  <c r="J36" i="45"/>
  <c r="P3" i="59"/>
  <c r="O3" i="59"/>
  <c r="J40" i="45"/>
  <c r="J44" i="45" s="1"/>
  <c r="J46" i="45" s="1"/>
  <c r="L62" i="45"/>
  <c r="Q3" i="59"/>
  <c r="J37" i="45"/>
  <c r="J38" i="45"/>
  <c r="M62" i="45"/>
  <c r="J62" i="45"/>
  <c r="K37" i="45"/>
  <c r="K62" i="45"/>
  <c r="W14" i="59"/>
  <c r="K55" i="45"/>
  <c r="K53" i="45"/>
  <c r="BK48" i="45"/>
  <c r="BK50" i="45"/>
  <c r="BK52" i="45" s="1"/>
  <c r="AG37" i="45"/>
  <c r="AJ62" i="45"/>
  <c r="AG38" i="45"/>
  <c r="AG36" i="45"/>
  <c r="AN3" i="59"/>
  <c r="AN14" i="59" s="1"/>
  <c r="AI62" i="45"/>
  <c r="AG40" i="45"/>
  <c r="AG44" i="45" s="1"/>
  <c r="AG46" i="45" s="1"/>
  <c r="AL3" i="59"/>
  <c r="AL14" i="59" s="1"/>
  <c r="AG62" i="45"/>
  <c r="AK3" i="59"/>
  <c r="AK14" i="59" s="1"/>
  <c r="AH62" i="45"/>
  <c r="AM3" i="59"/>
  <c r="AM14" i="59" s="1"/>
  <c r="AH37" i="45"/>
  <c r="U40" i="45"/>
  <c r="U44" i="45" s="1"/>
  <c r="U46" i="45" s="1"/>
  <c r="U38" i="45"/>
  <c r="U36" i="45"/>
  <c r="U37" i="45"/>
  <c r="Y38" i="45"/>
  <c r="AB3" i="59"/>
  <c r="X62" i="45"/>
  <c r="AX36" i="45"/>
  <c r="AX38" i="45"/>
  <c r="BE3" i="59"/>
  <c r="BE14" i="59" s="1"/>
  <c r="BA62" i="45"/>
  <c r="AX37" i="45"/>
  <c r="AX40" i="45"/>
  <c r="AX44" i="45" s="1"/>
  <c r="AX46" i="45" s="1"/>
  <c r="Z3" i="59"/>
  <c r="BD37" i="45"/>
  <c r="BC37" i="45"/>
  <c r="BC40" i="45"/>
  <c r="BC44" i="45" s="1"/>
  <c r="BC46" i="45" s="1"/>
  <c r="BJ3" i="59"/>
  <c r="BJ14" i="59" s="1"/>
  <c r="BF62" i="45"/>
  <c r="BC36" i="45"/>
  <c r="BC38" i="45"/>
  <c r="BL36" i="45"/>
  <c r="BL37" i="45"/>
  <c r="BL40" i="45"/>
  <c r="BL44" i="45" s="1"/>
  <c r="BL46" i="45" s="1"/>
  <c r="BL38" i="45"/>
  <c r="AF62" i="45"/>
  <c r="AC37" i="45"/>
  <c r="AD37" i="45"/>
  <c r="AC38" i="45"/>
  <c r="AC36" i="45"/>
  <c r="AC40" i="45"/>
  <c r="AC44" i="45" s="1"/>
  <c r="AC46" i="45" s="1"/>
  <c r="AJ3" i="59"/>
  <c r="AJ14" i="59" s="1"/>
  <c r="AH3" i="59"/>
  <c r="BM3" i="59"/>
  <c r="BM14" i="59" s="1"/>
  <c r="BF38" i="45"/>
  <c r="BF36" i="45"/>
  <c r="BF40" i="45"/>
  <c r="BF44" i="45" s="1"/>
  <c r="BF46" i="45" s="1"/>
  <c r="BF37" i="45"/>
  <c r="BK3" i="59"/>
  <c r="BK14" i="59" s="1"/>
  <c r="BI62" i="45"/>
  <c r="AA7" i="58"/>
  <c r="BH62" i="45"/>
  <c r="BG62" i="45"/>
  <c r="BL3" i="59"/>
  <c r="BL14" i="59" s="1"/>
  <c r="AY40" i="45"/>
  <c r="AY44" i="45" s="1"/>
  <c r="AY46" i="45" s="1"/>
  <c r="AY37" i="45"/>
  <c r="AY36" i="45"/>
  <c r="AY38" i="45"/>
  <c r="BB62" i="45"/>
  <c r="BF3" i="59"/>
  <c r="BF14" i="59" s="1"/>
  <c r="AC62" i="45"/>
  <c r="Q62" i="45"/>
  <c r="N36" i="45"/>
  <c r="U3" i="59"/>
  <c r="N40" i="45"/>
  <c r="N44" i="45" s="1"/>
  <c r="N46" i="45" s="1"/>
  <c r="O37" i="45"/>
  <c r="N38" i="45"/>
  <c r="N37" i="45"/>
  <c r="BI48" i="45"/>
  <c r="AZ40" i="45"/>
  <c r="AZ44" i="45" s="1"/>
  <c r="AZ46" i="45" s="1"/>
  <c r="BD38" i="45"/>
  <c r="AZ36" i="45"/>
  <c r="BC62" i="45"/>
  <c r="BG3" i="59"/>
  <c r="BA37" i="45"/>
  <c r="W80" i="45"/>
  <c r="AZ38" i="45"/>
  <c r="AZ37" i="45"/>
  <c r="AM55" i="45"/>
  <c r="AM53" i="45"/>
  <c r="AZ14" i="59"/>
  <c r="BG40" i="45"/>
  <c r="BG44" i="45" s="1"/>
  <c r="BG46" i="45" s="1"/>
  <c r="BG38" i="45"/>
  <c r="BJ62" i="45"/>
  <c r="BG37" i="45"/>
  <c r="BH37" i="45"/>
  <c r="BN3" i="59"/>
  <c r="BN14" i="59" s="1"/>
  <c r="BG36" i="45"/>
  <c r="G38" i="45"/>
  <c r="C40" i="45"/>
  <c r="C44" i="45" s="1"/>
  <c r="C46" i="45" s="1"/>
  <c r="C36" i="45"/>
  <c r="D37" i="45"/>
  <c r="Z50" i="45"/>
  <c r="Z52" i="45" s="1"/>
  <c r="Z48" i="45"/>
  <c r="AI3" i="59"/>
  <c r="AI14" i="59" s="1"/>
  <c r="M48" i="45"/>
  <c r="M50" i="45"/>
  <c r="M52" i="45" s="1"/>
  <c r="BM37" i="45"/>
  <c r="L37" i="45"/>
  <c r="O62" i="45"/>
  <c r="L38" i="45"/>
  <c r="S3" i="59"/>
  <c r="S14" i="59" s="1"/>
  <c r="L36" i="45"/>
  <c r="L40" i="45"/>
  <c r="L44" i="45" s="1"/>
  <c r="L46" i="45" s="1"/>
  <c r="P38" i="45"/>
  <c r="R3" i="59"/>
  <c r="N62" i="45"/>
  <c r="N6" i="58"/>
  <c r="L103" i="1"/>
  <c r="L122" i="1"/>
  <c r="M124" i="1" s="1"/>
  <c r="C8" i="58"/>
  <c r="D123" i="1"/>
  <c r="D129" i="1"/>
  <c r="D292" i="1" s="1"/>
  <c r="L305" i="1"/>
  <c r="S280" i="1"/>
  <c r="T280" i="1"/>
  <c r="H6" i="58"/>
  <c r="L121" i="1"/>
  <c r="R3" i="58"/>
  <c r="T7" i="1"/>
  <c r="S3" i="58" s="1"/>
  <c r="E122" i="1"/>
  <c r="E291" i="1" s="1"/>
  <c r="E103" i="1"/>
  <c r="D7" i="58" s="1"/>
  <c r="N55" i="58"/>
  <c r="N54" i="58"/>
  <c r="N56" i="58"/>
  <c r="O57" i="58"/>
  <c r="O7" i="58"/>
  <c r="BF75" i="45"/>
  <c r="O305" i="1"/>
  <c r="BF74" i="45"/>
  <c r="O121" i="1"/>
  <c r="O103" i="1"/>
  <c r="O122" i="1"/>
  <c r="P125" i="1"/>
  <c r="P119" i="1"/>
  <c r="P121" i="1" s="1"/>
  <c r="P120" i="1"/>
  <c r="P118" i="1"/>
  <c r="N41" i="32"/>
  <c r="N123" i="1"/>
  <c r="N129" i="1"/>
  <c r="Q131" i="1" s="1"/>
  <c r="N124" i="1"/>
  <c r="N271" i="1"/>
  <c r="M8" i="58"/>
  <c r="N291" i="1"/>
  <c r="I54" i="58"/>
  <c r="I56" i="58"/>
  <c r="I24" i="58"/>
  <c r="I6" i="58"/>
  <c r="I55" i="58"/>
  <c r="G297" i="1"/>
  <c r="G296" i="1"/>
  <c r="G290" i="1"/>
  <c r="BB7" i="59"/>
  <c r="BA8" i="59"/>
  <c r="G122" i="1"/>
  <c r="G103" i="1"/>
  <c r="B305" i="1"/>
  <c r="T171" i="1"/>
  <c r="S216" i="1"/>
  <c r="S172" i="1"/>
  <c r="L8" i="58"/>
  <c r="M129" i="1"/>
  <c r="M123" i="1"/>
  <c r="M271" i="1"/>
  <c r="T252" i="1"/>
  <c r="R31" i="58"/>
  <c r="S253" i="1"/>
  <c r="T138" i="1"/>
  <c r="J122" i="1"/>
  <c r="J103" i="1"/>
  <c r="Y7" i="59"/>
  <c r="X8" i="59"/>
  <c r="BT8" i="59"/>
  <c r="J6" i="58"/>
  <c r="T192" i="1"/>
  <c r="B103" i="1"/>
  <c r="B122" i="1"/>
  <c r="C263" i="1"/>
  <c r="V5" i="58"/>
  <c r="E297" i="1"/>
  <c r="E290" i="1"/>
  <c r="E296" i="1"/>
  <c r="C100" i="1"/>
  <c r="C303" i="1"/>
  <c r="C134" i="1"/>
  <c r="C206" i="1"/>
  <c r="C102" i="1"/>
  <c r="C183" i="1"/>
  <c r="C247" i="1" s="1"/>
  <c r="C107" i="1"/>
  <c r="C111" i="1"/>
  <c r="C301" i="1"/>
  <c r="C302" i="1"/>
  <c r="D95" i="1"/>
  <c r="C95" i="1"/>
  <c r="C119" i="1"/>
  <c r="E11" i="58"/>
  <c r="F146" i="1"/>
  <c r="E47" i="58"/>
  <c r="F130" i="1"/>
  <c r="F187" i="1"/>
  <c r="E60" i="58"/>
  <c r="E10" i="58"/>
  <c r="G263" i="1"/>
  <c r="G275" i="1"/>
  <c r="S4" i="58"/>
  <c r="H121" i="1"/>
  <c r="E57" i="58"/>
  <c r="J57" i="58"/>
  <c r="M263" i="1"/>
  <c r="M275" i="1"/>
  <c r="H7" i="58"/>
  <c r="F6" i="58"/>
  <c r="F56" i="58"/>
  <c r="F55" i="58"/>
  <c r="F24" i="58"/>
  <c r="F54" i="58"/>
  <c r="D290" i="1"/>
  <c r="D296" i="1"/>
  <c r="D291" i="1"/>
  <c r="D297" i="1"/>
  <c r="N265" i="1"/>
  <c r="M29" i="58"/>
  <c r="N272" i="1"/>
  <c r="N295" i="1"/>
  <c r="D263" i="1"/>
  <c r="D275" i="1"/>
  <c r="M7" i="58"/>
  <c r="G50" i="58"/>
  <c r="G51" i="58"/>
  <c r="T260" i="1"/>
  <c r="S284" i="1"/>
  <c r="H122" i="1"/>
  <c r="I124" i="1" s="1"/>
  <c r="H103" i="1"/>
  <c r="I271" i="1"/>
  <c r="I123" i="1"/>
  <c r="I129" i="1"/>
  <c r="H8" i="58"/>
  <c r="BG8" i="59"/>
  <c r="BH7" i="59"/>
  <c r="BH8" i="59" s="1"/>
  <c r="G121" i="1"/>
  <c r="J305" i="1"/>
  <c r="AO8" i="59"/>
  <c r="AP7" i="59"/>
  <c r="AP8" i="59" s="1"/>
  <c r="R229" i="1"/>
  <c r="Q37" i="58" s="1"/>
  <c r="I250" i="1"/>
  <c r="U7" i="59"/>
  <c r="T8" i="59"/>
  <c r="P5" i="58"/>
  <c r="K123" i="1"/>
  <c r="J8" i="58"/>
  <c r="K129" i="1"/>
  <c r="K292" i="1" s="1"/>
  <c r="K275" i="1"/>
  <c r="K263" i="1"/>
  <c r="I29" i="58"/>
  <c r="J265" i="1"/>
  <c r="J295" i="1"/>
  <c r="J272" i="1"/>
  <c r="H57" i="58"/>
  <c r="K290" i="1"/>
  <c r="K296" i="1"/>
  <c r="K291" i="1"/>
  <c r="K297" i="1"/>
  <c r="L7" i="58"/>
  <c r="S221" i="1"/>
  <c r="K271" i="1"/>
  <c r="M291" i="1"/>
  <c r="F296" i="1"/>
  <c r="F292" i="1"/>
  <c r="F290" i="1"/>
  <c r="F297" i="1"/>
  <c r="F291" i="1"/>
  <c r="H305" i="1"/>
  <c r="G54" i="58"/>
  <c r="G55" i="58"/>
  <c r="G24" i="58"/>
  <c r="G56" i="58"/>
  <c r="G6" i="58"/>
  <c r="L44" i="32"/>
  <c r="G305" i="1"/>
  <c r="S247" i="1"/>
  <c r="J121" i="1"/>
  <c r="J7" i="58"/>
  <c r="AU48" i="45" l="1"/>
  <c r="AU50" i="45"/>
  <c r="AU52" i="45" s="1"/>
  <c r="O14" i="59"/>
  <c r="O48" i="45"/>
  <c r="T14" i="59"/>
  <c r="T50" i="45"/>
  <c r="T52" i="45" s="1"/>
  <c r="AB48" i="45"/>
  <c r="BE50" i="45"/>
  <c r="BE52" i="45" s="1"/>
  <c r="BE48" i="45"/>
  <c r="AX17" i="45"/>
  <c r="BB16" i="45"/>
  <c r="P124" i="1"/>
  <c r="M57" i="58"/>
  <c r="L124" i="1"/>
  <c r="S229" i="1"/>
  <c r="R37" i="58" s="1"/>
  <c r="D51" i="58"/>
  <c r="L57" i="58"/>
  <c r="Q7" i="59"/>
  <c r="P8" i="59"/>
  <c r="P14" i="59" s="1"/>
  <c r="S15" i="1"/>
  <c r="AA14" i="59"/>
  <c r="P123" i="1"/>
  <c r="AC7" i="59"/>
  <c r="AB8" i="59"/>
  <c r="AB14" i="59" s="1"/>
  <c r="AV8" i="59"/>
  <c r="AV14" i="59" s="1"/>
  <c r="AW7" i="59"/>
  <c r="AG7" i="59"/>
  <c r="AF8" i="59"/>
  <c r="AF14" i="59" s="1"/>
  <c r="O8" i="58"/>
  <c r="BH14" i="59"/>
  <c r="X14" i="59"/>
  <c r="W50" i="45"/>
  <c r="W52" i="45" s="1"/>
  <c r="W48" i="45"/>
  <c r="I50" i="45"/>
  <c r="I52" i="45" s="1"/>
  <c r="I48" i="45"/>
  <c r="AP55" i="45"/>
  <c r="AP53" i="45"/>
  <c r="AE48" i="45"/>
  <c r="AE50" i="45"/>
  <c r="AE52" i="45" s="1"/>
  <c r="AA55" i="45"/>
  <c r="AA60" i="45" s="1"/>
  <c r="AA53" i="45"/>
  <c r="G48" i="45"/>
  <c r="G50" i="45"/>
  <c r="G52" i="45" s="1"/>
  <c r="P291" i="1"/>
  <c r="P271" i="1"/>
  <c r="N50" i="58"/>
  <c r="BF77" i="45"/>
  <c r="P129" i="1"/>
  <c r="O47" i="58" s="1"/>
  <c r="R94" i="1"/>
  <c r="R117" i="1" s="1"/>
  <c r="R82" i="1"/>
  <c r="R83" i="1" s="1"/>
  <c r="AN55" i="45"/>
  <c r="AN56" i="45" s="1"/>
  <c r="AN53" i="45"/>
  <c r="S12" i="1"/>
  <c r="S77" i="1"/>
  <c r="S80" i="1" s="1"/>
  <c r="S94" i="1" s="1"/>
  <c r="S72" i="1"/>
  <c r="S9" i="1"/>
  <c r="BA48" i="45"/>
  <c r="BA50" i="45"/>
  <c r="BA52" i="45" s="1"/>
  <c r="L263" i="1"/>
  <c r="L275" i="1"/>
  <c r="L296" i="1"/>
  <c r="E50" i="58"/>
  <c r="E51" i="58"/>
  <c r="O53" i="45"/>
  <c r="O55" i="45"/>
  <c r="O60" i="45" s="1"/>
  <c r="AQ55" i="45"/>
  <c r="AQ53" i="45"/>
  <c r="E55" i="45"/>
  <c r="E53" i="45"/>
  <c r="AL53" i="45"/>
  <c r="AL55" i="45"/>
  <c r="AM56" i="45" s="1"/>
  <c r="F55" i="45"/>
  <c r="F53" i="45"/>
  <c r="BD52" i="45"/>
  <c r="AT50" i="45"/>
  <c r="AT52" i="45" s="1"/>
  <c r="AT48" i="45"/>
  <c r="H53" i="45"/>
  <c r="H55" i="45"/>
  <c r="BH52" i="45"/>
  <c r="P55" i="45"/>
  <c r="P53" i="45"/>
  <c r="AR53" i="45"/>
  <c r="AR55" i="45"/>
  <c r="D50" i="45"/>
  <c r="D52" i="45" s="1"/>
  <c r="D48" i="45"/>
  <c r="AJ55" i="45"/>
  <c r="AJ53" i="45"/>
  <c r="BA14" i="59"/>
  <c r="BG14" i="59"/>
  <c r="C50" i="45"/>
  <c r="C52" i="45" s="1"/>
  <c r="C48" i="45"/>
  <c r="AM60" i="45"/>
  <c r="AC50" i="45"/>
  <c r="AC52" i="45" s="1"/>
  <c r="AC48" i="45"/>
  <c r="AV48" i="45"/>
  <c r="AV50" i="45"/>
  <c r="AV52" i="45" s="1"/>
  <c r="S53" i="45"/>
  <c r="S55" i="45"/>
  <c r="AP14" i="59"/>
  <c r="BG48" i="45"/>
  <c r="BG50" i="45"/>
  <c r="BF48" i="45"/>
  <c r="BF50" i="45"/>
  <c r="BF52" i="45" s="1"/>
  <c r="AG50" i="45"/>
  <c r="AG52" i="45" s="1"/>
  <c r="AG48" i="45"/>
  <c r="AO14" i="59"/>
  <c r="AD60" i="45"/>
  <c r="BB50" i="45"/>
  <c r="BB52" i="45" s="1"/>
  <c r="BB48" i="45"/>
  <c r="T53" i="45"/>
  <c r="T55" i="45"/>
  <c r="AY50" i="45"/>
  <c r="AY52" i="45" s="1"/>
  <c r="AY48" i="45"/>
  <c r="Z55" i="45"/>
  <c r="AD57" i="45" s="1"/>
  <c r="Z53" i="45"/>
  <c r="AI48" i="45"/>
  <c r="AI50" i="45"/>
  <c r="AI52" i="45" s="1"/>
  <c r="M55" i="45"/>
  <c r="M53" i="45"/>
  <c r="N50" i="45"/>
  <c r="N52" i="45" s="1"/>
  <c r="N48" i="45"/>
  <c r="AX50" i="45"/>
  <c r="AX52" i="45" s="1"/>
  <c r="AX48" i="45"/>
  <c r="BK55" i="45"/>
  <c r="BK53" i="45"/>
  <c r="AW48" i="45"/>
  <c r="AW50" i="45"/>
  <c r="AW52" i="45" s="1"/>
  <c r="AS50" i="45"/>
  <c r="AS52" i="45" s="1"/>
  <c r="AS48" i="45"/>
  <c r="BC50" i="45"/>
  <c r="BC52" i="45" s="1"/>
  <c r="BC48" i="45"/>
  <c r="BI52" i="45"/>
  <c r="BJ48" i="45"/>
  <c r="BJ50" i="45"/>
  <c r="BJ52" i="45" s="1"/>
  <c r="U50" i="45"/>
  <c r="U52" i="45" s="1"/>
  <c r="U48" i="45"/>
  <c r="AB55" i="45"/>
  <c r="AB53" i="45"/>
  <c r="T73" i="1"/>
  <c r="T75" i="1" s="1"/>
  <c r="T72" i="1" s="1"/>
  <c r="L50" i="45"/>
  <c r="L52" i="45" s="1"/>
  <c r="L48" i="45"/>
  <c r="R55" i="45"/>
  <c r="R53" i="45"/>
  <c r="BM55" i="45"/>
  <c r="BN56" i="45" s="1"/>
  <c r="BM53" i="45"/>
  <c r="AH57" i="45"/>
  <c r="V53" i="45"/>
  <c r="V55" i="45"/>
  <c r="X53" i="45"/>
  <c r="X55" i="45"/>
  <c r="BS14" i="59"/>
  <c r="BP14" i="59"/>
  <c r="BL48" i="45"/>
  <c r="BL50" i="45"/>
  <c r="BL52" i="45" s="1"/>
  <c r="K60" i="45"/>
  <c r="AZ48" i="45"/>
  <c r="AZ50" i="45"/>
  <c r="AZ52" i="45" s="1"/>
  <c r="J48" i="45"/>
  <c r="J50" i="45"/>
  <c r="J52" i="45" s="1"/>
  <c r="AK50" i="45"/>
  <c r="AK52" i="45" s="1"/>
  <c r="AK48" i="45"/>
  <c r="G57" i="58"/>
  <c r="C10" i="58"/>
  <c r="C60" i="58"/>
  <c r="K8" i="58"/>
  <c r="L9" i="58" s="1"/>
  <c r="L123" i="1"/>
  <c r="L271" i="1"/>
  <c r="L129" i="1"/>
  <c r="M131" i="1" s="1"/>
  <c r="L291" i="1"/>
  <c r="V11" i="58" s="1"/>
  <c r="K7" i="58"/>
  <c r="I57" i="58"/>
  <c r="D187" i="1"/>
  <c r="D130" i="1"/>
  <c r="C47" i="58"/>
  <c r="C11" i="58"/>
  <c r="D146" i="1"/>
  <c r="N57" i="58"/>
  <c r="O271" i="1"/>
  <c r="O123" i="1"/>
  <c r="O129" i="1"/>
  <c r="O291" i="1"/>
  <c r="N8" i="58"/>
  <c r="N7" i="58"/>
  <c r="O60" i="58"/>
  <c r="O124" i="1"/>
  <c r="D8" i="58"/>
  <c r="E129" i="1"/>
  <c r="E123" i="1"/>
  <c r="E124" i="1"/>
  <c r="E271" i="1"/>
  <c r="F124" i="1"/>
  <c r="C295" i="1"/>
  <c r="C272" i="1"/>
  <c r="C265" i="1"/>
  <c r="M50" i="58"/>
  <c r="M51" i="58"/>
  <c r="L11" i="58"/>
  <c r="M187" i="1"/>
  <c r="M146" i="1"/>
  <c r="M130" i="1"/>
  <c r="L47" i="58"/>
  <c r="P131" i="1"/>
  <c r="M292" i="1"/>
  <c r="BB8" i="59"/>
  <c r="BB14" i="59" s="1"/>
  <c r="BC7" i="59"/>
  <c r="BC8" i="59" s="1"/>
  <c r="BC14" i="59" s="1"/>
  <c r="N44" i="32"/>
  <c r="G8" i="58"/>
  <c r="W6" i="58" s="1"/>
  <c r="H124" i="1"/>
  <c r="H271" i="1"/>
  <c r="H129" i="1"/>
  <c r="I131" i="1" s="1"/>
  <c r="H123" i="1"/>
  <c r="H291" i="1"/>
  <c r="M9" i="58"/>
  <c r="M60" i="58"/>
  <c r="M10" i="58"/>
  <c r="I275" i="1"/>
  <c r="I263" i="1"/>
  <c r="I296" i="1"/>
  <c r="C29" i="58"/>
  <c r="D295" i="1"/>
  <c r="D272" i="1"/>
  <c r="D265" i="1"/>
  <c r="F29" i="58"/>
  <c r="G265" i="1"/>
  <c r="G272" i="1"/>
  <c r="G295" i="1"/>
  <c r="F7" i="58"/>
  <c r="J60" i="58"/>
  <c r="J10" i="58"/>
  <c r="F202" i="1"/>
  <c r="F190" i="1"/>
  <c r="F193" i="1" s="1"/>
  <c r="I7" i="58"/>
  <c r="T216" i="1"/>
  <c r="T172" i="1"/>
  <c r="T278" i="1" s="1"/>
  <c r="L29" i="58"/>
  <c r="M295" i="1"/>
  <c r="M272" i="1"/>
  <c r="M265" i="1"/>
  <c r="C305" i="1"/>
  <c r="K124" i="1"/>
  <c r="F160" i="1"/>
  <c r="F148" i="1"/>
  <c r="F293" i="1" s="1"/>
  <c r="T253" i="1"/>
  <c r="S31" i="58"/>
  <c r="F8" i="58"/>
  <c r="G124" i="1"/>
  <c r="G129" i="1"/>
  <c r="G123" i="1"/>
  <c r="G271" i="1"/>
  <c r="G291" i="1"/>
  <c r="I50" i="58"/>
  <c r="I51" i="58"/>
  <c r="K295" i="1"/>
  <c r="J29" i="58"/>
  <c r="K265" i="1"/>
  <c r="K272" i="1"/>
  <c r="U8" i="59"/>
  <c r="U14" i="59" s="1"/>
  <c r="V7" i="59"/>
  <c r="V8" i="59" s="1"/>
  <c r="V14" i="59" s="1"/>
  <c r="I8" i="58"/>
  <c r="J9" i="58" s="1"/>
  <c r="J129" i="1"/>
  <c r="K131" i="1" s="1"/>
  <c r="J124" i="1"/>
  <c r="J123" i="1"/>
  <c r="J271" i="1"/>
  <c r="J291" i="1"/>
  <c r="L10" i="58"/>
  <c r="L60" i="58"/>
  <c r="X6" i="58"/>
  <c r="G7" i="58"/>
  <c r="T247" i="1"/>
  <c r="K146" i="1"/>
  <c r="J47" i="58"/>
  <c r="K130" i="1"/>
  <c r="K187" i="1"/>
  <c r="L131" i="1"/>
  <c r="J11" i="58"/>
  <c r="P6" i="58"/>
  <c r="H10" i="58"/>
  <c r="H60" i="58"/>
  <c r="T284" i="1"/>
  <c r="F57" i="58"/>
  <c r="T221" i="1"/>
  <c r="S278" i="1"/>
  <c r="P38" i="58"/>
  <c r="B129" i="1"/>
  <c r="B123" i="1"/>
  <c r="B291" i="1"/>
  <c r="B271" i="1"/>
  <c r="I146" i="1"/>
  <c r="I187" i="1"/>
  <c r="H47" i="58"/>
  <c r="I130" i="1"/>
  <c r="H11" i="58"/>
  <c r="I292" i="1"/>
  <c r="C122" i="1"/>
  <c r="C103" i="1"/>
  <c r="Y8" i="59"/>
  <c r="Y14" i="59" s="1"/>
  <c r="Z7" i="59"/>
  <c r="Z8" i="59" s="1"/>
  <c r="Z14" i="59" s="1"/>
  <c r="N130" i="1"/>
  <c r="N146" i="1"/>
  <c r="M47" i="58"/>
  <c r="N187" i="1"/>
  <c r="N131" i="1"/>
  <c r="M11" i="58"/>
  <c r="N292" i="1"/>
  <c r="AU55" i="45" l="1"/>
  <c r="AU60" i="45" s="1"/>
  <c r="AU53" i="45"/>
  <c r="AQ57" i="45"/>
  <c r="BE55" i="45"/>
  <c r="BE60" i="45" s="1"/>
  <c r="BE53" i="45"/>
  <c r="Q8" i="59"/>
  <c r="Q14" i="59" s="1"/>
  <c r="R7" i="59"/>
  <c r="R8" i="59" s="1"/>
  <c r="R14" i="59" s="1"/>
  <c r="O9" i="58"/>
  <c r="O10" i="58"/>
  <c r="AG8" i="59"/>
  <c r="AG14" i="59" s="1"/>
  <c r="AH7" i="59"/>
  <c r="AH8" i="59" s="1"/>
  <c r="AH14" i="59" s="1"/>
  <c r="H9" i="58"/>
  <c r="AX7" i="59"/>
  <c r="AX8" i="59" s="1"/>
  <c r="AX14" i="59" s="1"/>
  <c r="AW8" i="59"/>
  <c r="AW14" i="59" s="1"/>
  <c r="AC8" i="59"/>
  <c r="AC14" i="59" s="1"/>
  <c r="AD7" i="59"/>
  <c r="AD8" i="59" s="1"/>
  <c r="AD14" i="59" s="1"/>
  <c r="N9" i="58"/>
  <c r="AP60" i="45"/>
  <c r="AP56" i="45"/>
  <c r="G55" i="45"/>
  <c r="G56" i="45" s="1"/>
  <c r="G53" i="45"/>
  <c r="I53" i="45"/>
  <c r="I55" i="45"/>
  <c r="I60" i="45" s="1"/>
  <c r="AE55" i="45"/>
  <c r="AE53" i="45"/>
  <c r="W53" i="45"/>
  <c r="W55" i="45"/>
  <c r="X56" i="45" s="1"/>
  <c r="O11" i="58"/>
  <c r="P187" i="1"/>
  <c r="P202" i="1" s="1"/>
  <c r="P292" i="1"/>
  <c r="K9" i="58"/>
  <c r="P130" i="1"/>
  <c r="P146" i="1"/>
  <c r="P148" i="1" s="1"/>
  <c r="P192" i="1" s="1"/>
  <c r="R98" i="1"/>
  <c r="R99" i="1" s="1"/>
  <c r="R113" i="1"/>
  <c r="R114" i="1" s="1"/>
  <c r="Q5" i="58"/>
  <c r="R109" i="1"/>
  <c r="R110" i="1" s="1"/>
  <c r="R95" i="1"/>
  <c r="R105" i="1"/>
  <c r="R183" i="1"/>
  <c r="R205" i="1"/>
  <c r="Q38" i="58" s="1"/>
  <c r="S82" i="1"/>
  <c r="S83" i="1" s="1"/>
  <c r="S81" i="1"/>
  <c r="BA53" i="45"/>
  <c r="BA55" i="45"/>
  <c r="AN60" i="45"/>
  <c r="AP61" i="45" s="1"/>
  <c r="AT2" i="59" s="1"/>
  <c r="AT10" i="59" s="1"/>
  <c r="AO56" i="45"/>
  <c r="L265" i="1"/>
  <c r="L272" i="1"/>
  <c r="L295" i="1"/>
  <c r="K29" i="58"/>
  <c r="E60" i="45"/>
  <c r="AQ60" i="45"/>
  <c r="AQ56" i="45"/>
  <c r="O57" i="45"/>
  <c r="AL60" i="45"/>
  <c r="AL57" i="45"/>
  <c r="AP57" i="45"/>
  <c r="BH55" i="45"/>
  <c r="BH53" i="45"/>
  <c r="H60" i="45"/>
  <c r="H56" i="45"/>
  <c r="AT55" i="45"/>
  <c r="AT53" i="45"/>
  <c r="BD53" i="45"/>
  <c r="BD55" i="45"/>
  <c r="P60" i="45"/>
  <c r="Q56" i="45"/>
  <c r="P56" i="45"/>
  <c r="F56" i="45"/>
  <c r="F60" i="45"/>
  <c r="T15" i="1"/>
  <c r="D55" i="45"/>
  <c r="D53" i="45"/>
  <c r="AR57" i="45"/>
  <c r="AR60" i="45"/>
  <c r="AR56" i="45"/>
  <c r="AN57" i="45"/>
  <c r="AJ60" i="45"/>
  <c r="AJ57" i="45"/>
  <c r="BL55" i="45"/>
  <c r="BM56" i="45" s="1"/>
  <c r="BL53" i="45"/>
  <c r="AX55" i="45"/>
  <c r="AX53" i="45"/>
  <c r="T60" i="45"/>
  <c r="T56" i="45"/>
  <c r="T57" i="45"/>
  <c r="BG52" i="45"/>
  <c r="AG53" i="45"/>
  <c r="AG55" i="45"/>
  <c r="L53" i="45"/>
  <c r="L55" i="45"/>
  <c r="M56" i="45" s="1"/>
  <c r="BJ53" i="45"/>
  <c r="BJ55" i="45"/>
  <c r="BN57" i="45" s="1"/>
  <c r="Z56" i="45"/>
  <c r="Z60" i="45"/>
  <c r="Z57" i="45"/>
  <c r="AA56" i="45"/>
  <c r="BK60" i="45"/>
  <c r="BF55" i="45"/>
  <c r="BF53" i="45"/>
  <c r="AZ55" i="45"/>
  <c r="AZ53" i="45"/>
  <c r="BM60" i="45"/>
  <c r="BC53" i="45"/>
  <c r="BC55" i="45"/>
  <c r="AY55" i="45"/>
  <c r="AY53" i="45"/>
  <c r="AV55" i="45"/>
  <c r="AV53" i="45"/>
  <c r="X60" i="45"/>
  <c r="X57" i="45"/>
  <c r="Y56" i="45"/>
  <c r="AS55" i="45"/>
  <c r="AS53" i="45"/>
  <c r="T76" i="1"/>
  <c r="AB56" i="45"/>
  <c r="AB57" i="45"/>
  <c r="AB60" i="45"/>
  <c r="AF57" i="45"/>
  <c r="BI55" i="45"/>
  <c r="BI53" i="45"/>
  <c r="AW55" i="45"/>
  <c r="AW53" i="45"/>
  <c r="N55" i="45"/>
  <c r="R57" i="45" s="1"/>
  <c r="N53" i="45"/>
  <c r="AC55" i="45"/>
  <c r="AC53" i="45"/>
  <c r="M60" i="45"/>
  <c r="Q57" i="45"/>
  <c r="T12" i="1"/>
  <c r="R60" i="45"/>
  <c r="R56" i="45"/>
  <c r="T9" i="1"/>
  <c r="V57" i="45"/>
  <c r="V60" i="45"/>
  <c r="J55" i="45"/>
  <c r="J53" i="45"/>
  <c r="AI53" i="45"/>
  <c r="AI55" i="45"/>
  <c r="T77" i="1"/>
  <c r="T80" i="1" s="1"/>
  <c r="T82" i="1" s="1"/>
  <c r="AK55" i="45"/>
  <c r="AK53" i="45"/>
  <c r="U55" i="45"/>
  <c r="U53" i="45"/>
  <c r="BB53" i="45"/>
  <c r="BB55" i="45"/>
  <c r="S60" i="45"/>
  <c r="S57" i="45"/>
  <c r="S56" i="45"/>
  <c r="C55" i="45"/>
  <c r="C53" i="45"/>
  <c r="D160" i="1"/>
  <c r="D148" i="1"/>
  <c r="K10" i="58"/>
  <c r="K60" i="58"/>
  <c r="D202" i="1"/>
  <c r="D207" i="1" s="1"/>
  <c r="D190" i="1"/>
  <c r="D193" i="1" s="1"/>
  <c r="K47" i="58"/>
  <c r="K11" i="58"/>
  <c r="L187" i="1"/>
  <c r="L146" i="1"/>
  <c r="L292" i="1"/>
  <c r="L130" i="1"/>
  <c r="E187" i="1"/>
  <c r="D11" i="58"/>
  <c r="D47" i="58"/>
  <c r="E130" i="1"/>
  <c r="E146" i="1"/>
  <c r="E131" i="1"/>
  <c r="E292" i="1"/>
  <c r="F131" i="1"/>
  <c r="D60" i="58"/>
  <c r="D9" i="58"/>
  <c r="D10" i="58"/>
  <c r="E9" i="58"/>
  <c r="N10" i="58"/>
  <c r="N60" i="58"/>
  <c r="V6" i="58"/>
  <c r="O131" i="1"/>
  <c r="N11" i="58"/>
  <c r="O130" i="1"/>
  <c r="O292" i="1"/>
  <c r="O187" i="1"/>
  <c r="O146" i="1"/>
  <c r="N47" i="58"/>
  <c r="M190" i="1"/>
  <c r="M193" i="1" s="1"/>
  <c r="M202" i="1"/>
  <c r="F200" i="1"/>
  <c r="F197" i="1"/>
  <c r="I148" i="1"/>
  <c r="I293" i="1" s="1"/>
  <c r="I160" i="1"/>
  <c r="F9" i="58"/>
  <c r="F10" i="58"/>
  <c r="F60" i="58"/>
  <c r="F192" i="1"/>
  <c r="F268" i="1"/>
  <c r="F269" i="1"/>
  <c r="E48" i="58" s="1"/>
  <c r="G60" i="58"/>
  <c r="G10" i="58"/>
  <c r="G9" i="58"/>
  <c r="C129" i="1"/>
  <c r="C123" i="1"/>
  <c r="C124" i="1"/>
  <c r="D124" i="1"/>
  <c r="C271" i="1"/>
  <c r="C291" i="1"/>
  <c r="T229" i="1"/>
  <c r="S37" i="58" s="1"/>
  <c r="J146" i="1"/>
  <c r="J130" i="1"/>
  <c r="I11" i="58"/>
  <c r="I47" i="58"/>
  <c r="J131" i="1"/>
  <c r="J187" i="1"/>
  <c r="J292" i="1"/>
  <c r="F168" i="1"/>
  <c r="F166" i="1"/>
  <c r="F51" i="58"/>
  <c r="F50" i="58"/>
  <c r="I295" i="1"/>
  <c r="H29" i="58"/>
  <c r="I265" i="1"/>
  <c r="I272" i="1"/>
  <c r="C51" i="58"/>
  <c r="C50" i="58"/>
  <c r="L51" i="58"/>
  <c r="L50" i="58"/>
  <c r="R118" i="1"/>
  <c r="K160" i="1"/>
  <c r="K148" i="1"/>
  <c r="F207" i="1"/>
  <c r="N190" i="1"/>
  <c r="N193" i="1" s="1"/>
  <c r="N202" i="1"/>
  <c r="N160" i="1"/>
  <c r="N148" i="1"/>
  <c r="N293" i="1" s="1"/>
  <c r="P16" i="58"/>
  <c r="Q273" i="1"/>
  <c r="I9" i="58"/>
  <c r="I10" i="58"/>
  <c r="I60" i="58"/>
  <c r="W11" i="58"/>
  <c r="P7" i="58"/>
  <c r="G11" i="58"/>
  <c r="H130" i="1"/>
  <c r="H131" i="1"/>
  <c r="G47" i="58"/>
  <c r="H146" i="1"/>
  <c r="H187" i="1"/>
  <c r="H292" i="1"/>
  <c r="X11" i="58"/>
  <c r="B187" i="1"/>
  <c r="B130" i="1"/>
  <c r="B146" i="1"/>
  <c r="B292" i="1"/>
  <c r="F47" i="58"/>
  <c r="G130" i="1"/>
  <c r="G146" i="1"/>
  <c r="G187" i="1"/>
  <c r="G131" i="1"/>
  <c r="F11" i="58"/>
  <c r="G292" i="1"/>
  <c r="I202" i="1"/>
  <c r="I190" i="1"/>
  <c r="I193" i="1" s="1"/>
  <c r="T127" i="1"/>
  <c r="S113" i="1"/>
  <c r="S117" i="1"/>
  <c r="S118" i="1" s="1"/>
  <c r="R5" i="58"/>
  <c r="S95" i="1"/>
  <c r="S98" i="1"/>
  <c r="S105" i="1"/>
  <c r="S183" i="1"/>
  <c r="S109" i="1"/>
  <c r="S205" i="1"/>
  <c r="K190" i="1"/>
  <c r="K193" i="1" s="1"/>
  <c r="K202" i="1"/>
  <c r="J50" i="58"/>
  <c r="J51" i="58"/>
  <c r="M160" i="1"/>
  <c r="M148" i="1"/>
  <c r="AO61" i="45" l="1"/>
  <c r="AS2" i="59" s="1"/>
  <c r="AS10" i="59" s="1"/>
  <c r="AU57" i="45"/>
  <c r="AQ61" i="45"/>
  <c r="AU2" i="59" s="1"/>
  <c r="AU10" i="59" s="1"/>
  <c r="BK56" i="45"/>
  <c r="BR15" i="59"/>
  <c r="BR16" i="59" s="1"/>
  <c r="P160" i="1"/>
  <c r="P293" i="1"/>
  <c r="O160" i="1"/>
  <c r="O166" i="1" s="1"/>
  <c r="O148" i="1"/>
  <c r="P269" i="1"/>
  <c r="O48" i="58" s="1"/>
  <c r="P268" i="1"/>
  <c r="BQ15" i="59"/>
  <c r="BQ16" i="59" s="1"/>
  <c r="BD15" i="59"/>
  <c r="BD17" i="59" s="1"/>
  <c r="BR17" i="59"/>
  <c r="BE15" i="59"/>
  <c r="BE16" i="59" s="1"/>
  <c r="AJ15" i="59"/>
  <c r="AJ16" i="59" s="1"/>
  <c r="BK15" i="59"/>
  <c r="S15" i="59"/>
  <c r="S16" i="59" s="1"/>
  <c r="BH15" i="59"/>
  <c r="BH16" i="59" s="1"/>
  <c r="Z15" i="59"/>
  <c r="Z16" i="59" s="1"/>
  <c r="BF15" i="59"/>
  <c r="BF17" i="59" s="1"/>
  <c r="AT15" i="59"/>
  <c r="AT16" i="59" s="1"/>
  <c r="X15" i="59"/>
  <c r="X16" i="59" s="1"/>
  <c r="AD15" i="59"/>
  <c r="AD17" i="59" s="1"/>
  <c r="AW15" i="59"/>
  <c r="AI15" i="59"/>
  <c r="AI17" i="59" s="1"/>
  <c r="U15" i="59"/>
  <c r="U16" i="59" s="1"/>
  <c r="AX15" i="59"/>
  <c r="AX16" i="59" s="1"/>
  <c r="AN15" i="59"/>
  <c r="AN17" i="59" s="1"/>
  <c r="AY15" i="59"/>
  <c r="AY17" i="59" s="1"/>
  <c r="AM15" i="59"/>
  <c r="AM16" i="59" s="1"/>
  <c r="Q15" i="59"/>
  <c r="Q16" i="59" s="1"/>
  <c r="O15" i="59"/>
  <c r="AP15" i="59"/>
  <c r="AP16" i="59" s="1"/>
  <c r="BP15" i="59"/>
  <c r="BP16" i="59" s="1"/>
  <c r="AA15" i="59"/>
  <c r="AA16" i="59" s="1"/>
  <c r="BC15" i="59"/>
  <c r="BC17" i="59" s="1"/>
  <c r="AK15" i="59"/>
  <c r="AK16" i="59" s="1"/>
  <c r="AR15" i="59"/>
  <c r="AR17" i="59" s="1"/>
  <c r="R15" i="59"/>
  <c r="R16" i="59" s="1"/>
  <c r="AB15" i="59"/>
  <c r="AB17" i="59" s="1"/>
  <c r="W15" i="59"/>
  <c r="W16" i="59" s="1"/>
  <c r="BJ15" i="59"/>
  <c r="BJ17" i="59" s="1"/>
  <c r="BO15" i="59"/>
  <c r="BO17" i="59" s="1"/>
  <c r="BB15" i="59"/>
  <c r="BB16" i="59" s="1"/>
  <c r="BA15" i="59"/>
  <c r="BA17" i="59" s="1"/>
  <c r="AC15" i="59"/>
  <c r="AC17" i="59" s="1"/>
  <c r="Y15" i="59"/>
  <c r="BL15" i="59"/>
  <c r="BL17" i="59" s="1"/>
  <c r="BI15" i="59"/>
  <c r="BI16" i="59" s="1"/>
  <c r="AH15" i="59"/>
  <c r="AH16" i="59" s="1"/>
  <c r="P15" i="59"/>
  <c r="P16" i="59" s="1"/>
  <c r="BN15" i="59"/>
  <c r="BN16" i="59" s="1"/>
  <c r="V15" i="59"/>
  <c r="V16" i="59" s="1"/>
  <c r="BG15" i="59"/>
  <c r="BG16" i="59" s="1"/>
  <c r="BS15" i="59"/>
  <c r="BS17" i="59" s="1"/>
  <c r="BM15" i="59"/>
  <c r="BM16" i="59" s="1"/>
  <c r="AL15" i="59"/>
  <c r="AL17" i="59" s="1"/>
  <c r="AU15" i="59"/>
  <c r="AU17" i="59" s="1"/>
  <c r="T15" i="59"/>
  <c r="T17" i="59" s="1"/>
  <c r="AV15" i="59"/>
  <c r="AV17" i="59" s="1"/>
  <c r="AO15" i="59"/>
  <c r="AO16" i="59" s="1"/>
  <c r="AG15" i="59"/>
  <c r="AG17" i="59" s="1"/>
  <c r="AF15" i="59"/>
  <c r="AQ15" i="59"/>
  <c r="AQ17" i="59" s="1"/>
  <c r="AZ15" i="59"/>
  <c r="AZ17" i="59" s="1"/>
  <c r="AS15" i="59"/>
  <c r="AE15" i="59"/>
  <c r="AE16" i="59" s="1"/>
  <c r="AR61" i="45"/>
  <c r="AV2" i="59" s="1"/>
  <c r="AV10" i="59" s="1"/>
  <c r="I57" i="45"/>
  <c r="AE56" i="45"/>
  <c r="AF56" i="45"/>
  <c r="AE60" i="45"/>
  <c r="AE57" i="45"/>
  <c r="G60" i="45"/>
  <c r="K57" i="45"/>
  <c r="AA57" i="45"/>
  <c r="W60" i="45"/>
  <c r="W57" i="45"/>
  <c r="W56" i="45"/>
  <c r="I56" i="45"/>
  <c r="M57" i="45"/>
  <c r="P190" i="1"/>
  <c r="P193" i="1" s="1"/>
  <c r="P197" i="1" s="1"/>
  <c r="R102" i="1"/>
  <c r="R103" i="1" s="1"/>
  <c r="S99" i="1"/>
  <c r="Q6" i="58"/>
  <c r="R120" i="1"/>
  <c r="R228" i="1"/>
  <c r="Q36" i="58" s="1"/>
  <c r="S110" i="1"/>
  <c r="R233" i="1"/>
  <c r="R239" i="1" s="1"/>
  <c r="R234" i="1"/>
  <c r="R236" i="1" s="1"/>
  <c r="R106" i="1"/>
  <c r="R158" i="1"/>
  <c r="S114" i="1"/>
  <c r="T83" i="1"/>
  <c r="T94" i="1"/>
  <c r="S5" i="58" s="1"/>
  <c r="T81" i="1"/>
  <c r="BA60" i="45"/>
  <c r="BE57" i="45"/>
  <c r="K50" i="58"/>
  <c r="K51" i="58"/>
  <c r="Z61" i="45"/>
  <c r="AD2" i="59" s="1"/>
  <c r="AD10" i="59" s="1"/>
  <c r="Y61" i="45"/>
  <c r="AC2" i="59" s="1"/>
  <c r="AC10" i="59" s="1"/>
  <c r="BE56" i="45"/>
  <c r="BD60" i="45"/>
  <c r="BH57" i="45"/>
  <c r="BH60" i="45"/>
  <c r="AT60" i="45"/>
  <c r="AT57" i="45"/>
  <c r="AU56" i="45"/>
  <c r="AA61" i="45"/>
  <c r="AE2" i="59" s="1"/>
  <c r="AE10" i="59" s="1"/>
  <c r="E56" i="45"/>
  <c r="D60" i="45"/>
  <c r="H57" i="45"/>
  <c r="C60" i="45"/>
  <c r="G57" i="45"/>
  <c r="D56" i="45"/>
  <c r="U57" i="45"/>
  <c r="U56" i="45"/>
  <c r="U60" i="45"/>
  <c r="Y57" i="45"/>
  <c r="V56" i="45"/>
  <c r="AZ60" i="45"/>
  <c r="AZ57" i="45"/>
  <c r="AZ56" i="45"/>
  <c r="BA56" i="45"/>
  <c r="BD57" i="45"/>
  <c r="AB61" i="45"/>
  <c r="AF2" i="59" s="1"/>
  <c r="AF10" i="59" s="1"/>
  <c r="AG60" i="45"/>
  <c r="AG57" i="45"/>
  <c r="AG56" i="45"/>
  <c r="AH56" i="45"/>
  <c r="AX57" i="45"/>
  <c r="AX56" i="45"/>
  <c r="AX60" i="45"/>
  <c r="AS57" i="45"/>
  <c r="AS60" i="45"/>
  <c r="AS56" i="45"/>
  <c r="AT56" i="45"/>
  <c r="AY57" i="45"/>
  <c r="AY56" i="45"/>
  <c r="AY60" i="45"/>
  <c r="BC60" i="45"/>
  <c r="BC56" i="45"/>
  <c r="BC57" i="45"/>
  <c r="BD56" i="45"/>
  <c r="BJ57" i="45"/>
  <c r="BJ60" i="45"/>
  <c r="BJ56" i="45"/>
  <c r="BG55" i="45"/>
  <c r="BG53" i="45"/>
  <c r="AK57" i="45"/>
  <c r="AK60" i="45"/>
  <c r="AK56" i="45"/>
  <c r="AL56" i="45"/>
  <c r="AO57" i="45"/>
  <c r="J60" i="45"/>
  <c r="J57" i="45"/>
  <c r="J56" i="45"/>
  <c r="K56" i="45"/>
  <c r="N60" i="45"/>
  <c r="Q61" i="45" s="1"/>
  <c r="U2" i="59" s="1"/>
  <c r="U10" i="59" s="1"/>
  <c r="N57" i="45"/>
  <c r="N56" i="45"/>
  <c r="O56" i="45"/>
  <c r="BF60" i="45"/>
  <c r="BF57" i="45"/>
  <c r="BF56" i="45"/>
  <c r="AW60" i="45"/>
  <c r="AW57" i="45"/>
  <c r="AW56" i="45"/>
  <c r="BA57" i="45"/>
  <c r="AV60" i="45"/>
  <c r="AV57" i="45"/>
  <c r="AV56" i="45"/>
  <c r="BM57" i="45"/>
  <c r="BB60" i="45"/>
  <c r="BB56" i="45"/>
  <c r="BB57" i="45"/>
  <c r="AI57" i="45"/>
  <c r="AI56" i="45"/>
  <c r="AI60" i="45"/>
  <c r="AJ56" i="45"/>
  <c r="AM57" i="45"/>
  <c r="BL60" i="45"/>
  <c r="BN61" i="45" s="1"/>
  <c r="BR2" i="59" s="1"/>
  <c r="BL56" i="45"/>
  <c r="BL57" i="45"/>
  <c r="S61" i="45"/>
  <c r="W2" i="59" s="1"/>
  <c r="W10" i="59" s="1"/>
  <c r="T61" i="45"/>
  <c r="X2" i="59" s="1"/>
  <c r="X10" i="59" s="1"/>
  <c r="R61" i="45"/>
  <c r="V2" i="59" s="1"/>
  <c r="V10" i="59" s="1"/>
  <c r="AC60" i="45"/>
  <c r="AC57" i="45"/>
  <c r="AC56" i="45"/>
  <c r="AD56" i="45"/>
  <c r="BI56" i="45"/>
  <c r="BI57" i="45"/>
  <c r="BI60" i="45"/>
  <c r="L60" i="45"/>
  <c r="L57" i="45"/>
  <c r="L56" i="45"/>
  <c r="P57" i="45"/>
  <c r="L160" i="1"/>
  <c r="L148" i="1"/>
  <c r="L202" i="1"/>
  <c r="L190" i="1"/>
  <c r="L193" i="1" s="1"/>
  <c r="D268" i="1"/>
  <c r="D269" i="1"/>
  <c r="C48" i="58" s="1"/>
  <c r="D192" i="1"/>
  <c r="D293" i="1"/>
  <c r="D166" i="1"/>
  <c r="D168" i="1"/>
  <c r="D197" i="1"/>
  <c r="D200" i="1"/>
  <c r="D220" i="1"/>
  <c r="D214" i="1"/>
  <c r="D288" i="1" s="1"/>
  <c r="D208" i="1"/>
  <c r="D210" i="1" s="1"/>
  <c r="P8" i="58"/>
  <c r="S102" i="1"/>
  <c r="S103" i="1" s="1"/>
  <c r="R7" i="58" s="1"/>
  <c r="E148" i="1"/>
  <c r="E160" i="1"/>
  <c r="O168" i="1"/>
  <c r="O190" i="1"/>
  <c r="O193" i="1" s="1"/>
  <c r="O202" i="1"/>
  <c r="O207" i="1" s="1"/>
  <c r="E202" i="1"/>
  <c r="E207" i="1" s="1"/>
  <c r="E190" i="1"/>
  <c r="E193" i="1" s="1"/>
  <c r="P166" i="1"/>
  <c r="P168" i="1"/>
  <c r="Q169" i="1" s="1"/>
  <c r="P207" i="1"/>
  <c r="P220" i="1" s="1"/>
  <c r="K192" i="1"/>
  <c r="K269" i="1"/>
  <c r="K268" i="1"/>
  <c r="K293" i="1"/>
  <c r="I207" i="1"/>
  <c r="I220" i="1" s="1"/>
  <c r="N192" i="1"/>
  <c r="N269" i="1"/>
  <c r="N268" i="1"/>
  <c r="K166" i="1"/>
  <c r="K168" i="1"/>
  <c r="G190" i="1"/>
  <c r="G193" i="1" s="1"/>
  <c r="G202" i="1"/>
  <c r="H190" i="1"/>
  <c r="H193" i="1" s="1"/>
  <c r="H202" i="1"/>
  <c r="H50" i="58"/>
  <c r="H51" i="58"/>
  <c r="H160" i="1"/>
  <c r="H148" i="1"/>
  <c r="H293" i="1" s="1"/>
  <c r="N197" i="1"/>
  <c r="N200" i="1"/>
  <c r="E12" i="58"/>
  <c r="F267" i="1"/>
  <c r="F174" i="1"/>
  <c r="F170" i="1"/>
  <c r="M192" i="1"/>
  <c r="M269" i="1"/>
  <c r="M268" i="1"/>
  <c r="B160" i="1"/>
  <c r="B148" i="1"/>
  <c r="B192" i="1" s="1"/>
  <c r="M166" i="1"/>
  <c r="M168" i="1"/>
  <c r="Y16" i="59"/>
  <c r="Y17" i="59"/>
  <c r="BK17" i="59"/>
  <c r="BK16" i="59"/>
  <c r="F198" i="1"/>
  <c r="F199" i="1"/>
  <c r="F167" i="1" s="1"/>
  <c r="F270" i="1" s="1"/>
  <c r="E46" i="58" s="1"/>
  <c r="J148" i="1"/>
  <c r="J160" i="1"/>
  <c r="I168" i="1"/>
  <c r="I166" i="1"/>
  <c r="M207" i="1"/>
  <c r="M220" i="1"/>
  <c r="M293" i="1"/>
  <c r="K207" i="1"/>
  <c r="K220" i="1" s="1"/>
  <c r="R6" i="58"/>
  <c r="F214" i="1"/>
  <c r="F288" i="1" s="1"/>
  <c r="F208" i="1"/>
  <c r="F210" i="1" s="1"/>
  <c r="K197" i="1"/>
  <c r="K200" i="1"/>
  <c r="S228" i="1"/>
  <c r="R36" i="58" s="1"/>
  <c r="R38" i="58"/>
  <c r="I200" i="1"/>
  <c r="I197" i="1"/>
  <c r="J202" i="1"/>
  <c r="J190" i="1"/>
  <c r="J193" i="1" s="1"/>
  <c r="O17" i="59"/>
  <c r="O16" i="59"/>
  <c r="B202" i="1"/>
  <c r="B190" i="1"/>
  <c r="B193" i="1" s="1"/>
  <c r="B197" i="1" s="1"/>
  <c r="N168" i="1"/>
  <c r="N166" i="1"/>
  <c r="AW16" i="59"/>
  <c r="AW17" i="59"/>
  <c r="S120" i="1"/>
  <c r="S158" i="1"/>
  <c r="S106" i="1"/>
  <c r="N207" i="1"/>
  <c r="N220" i="1" s="1"/>
  <c r="C187" i="1"/>
  <c r="C146" i="1"/>
  <c r="C131" i="1"/>
  <c r="C130" i="1"/>
  <c r="D131" i="1"/>
  <c r="C292" i="1"/>
  <c r="G160" i="1"/>
  <c r="G148" i="1"/>
  <c r="P17" i="58"/>
  <c r="Q274" i="1"/>
  <c r="F220" i="1"/>
  <c r="AF17" i="59"/>
  <c r="AF16" i="59"/>
  <c r="I192" i="1"/>
  <c r="I269" i="1"/>
  <c r="I268" i="1"/>
  <c r="M197" i="1"/>
  <c r="M200" i="1"/>
  <c r="BS2" i="59" l="1"/>
  <c r="BR10" i="59"/>
  <c r="X61" i="45"/>
  <c r="AB2" i="59" s="1"/>
  <c r="AB10" i="59" s="1"/>
  <c r="BD16" i="59"/>
  <c r="BG17" i="59"/>
  <c r="BM17" i="59"/>
  <c r="BE17" i="59"/>
  <c r="AP17" i="59"/>
  <c r="BQ17" i="59"/>
  <c r="AG16" i="59"/>
  <c r="O192" i="1"/>
  <c r="O268" i="1"/>
  <c r="O269" i="1"/>
  <c r="N48" i="58" s="1"/>
  <c r="AC16" i="59"/>
  <c r="AR16" i="59"/>
  <c r="S233" i="1"/>
  <c r="S239" i="1" s="1"/>
  <c r="O293" i="1"/>
  <c r="AJ17" i="59"/>
  <c r="V17" i="59"/>
  <c r="AD16" i="59"/>
  <c r="AO17" i="59"/>
  <c r="AB16" i="59"/>
  <c r="BS16" i="59"/>
  <c r="AI16" i="59"/>
  <c r="Q17" i="59"/>
  <c r="R17" i="59"/>
  <c r="S17" i="59"/>
  <c r="U17" i="59"/>
  <c r="Z17" i="59"/>
  <c r="W17" i="59"/>
  <c r="AA17" i="59"/>
  <c r="AU16" i="59"/>
  <c r="AQ16" i="59"/>
  <c r="BL16" i="59"/>
  <c r="BI17" i="59"/>
  <c r="BP17" i="59"/>
  <c r="BH17" i="59"/>
  <c r="AX17" i="59"/>
  <c r="X17" i="59"/>
  <c r="AY16" i="59"/>
  <c r="AV16" i="59"/>
  <c r="AL16" i="59"/>
  <c r="BJ16" i="59"/>
  <c r="BF16" i="59"/>
  <c r="BO16" i="59"/>
  <c r="AT17" i="59"/>
  <c r="BB17" i="59"/>
  <c r="T16" i="59"/>
  <c r="P17" i="59"/>
  <c r="BC16" i="59"/>
  <c r="BN17" i="59"/>
  <c r="AM17" i="59"/>
  <c r="AK17" i="59"/>
  <c r="AH17" i="59"/>
  <c r="AN16" i="59"/>
  <c r="BA16" i="59"/>
  <c r="AZ16" i="59"/>
  <c r="AE17" i="59"/>
  <c r="AS17" i="59"/>
  <c r="AS16" i="59"/>
  <c r="AF61" i="45"/>
  <c r="AJ2" i="59" s="1"/>
  <c r="AJ10" i="59" s="1"/>
  <c r="P200" i="1"/>
  <c r="R122" i="1"/>
  <c r="R129" i="1" s="1"/>
  <c r="S234" i="1"/>
  <c r="R16" i="58" s="1"/>
  <c r="R273" i="1"/>
  <c r="Q16" i="58"/>
  <c r="T117" i="1"/>
  <c r="T118" i="1" s="1"/>
  <c r="B293" i="1"/>
  <c r="T183" i="1"/>
  <c r="T98" i="1"/>
  <c r="T99" i="1" s="1"/>
  <c r="T205" i="1"/>
  <c r="S38" i="58" s="1"/>
  <c r="T109" i="1"/>
  <c r="T110" i="1" s="1"/>
  <c r="T95" i="1"/>
  <c r="T113" i="1"/>
  <c r="T114" i="1" s="1"/>
  <c r="T105" i="1"/>
  <c r="T158" i="1" s="1"/>
  <c r="P61" i="45"/>
  <c r="T2" i="59" s="1"/>
  <c r="T10" i="59" s="1"/>
  <c r="O61" i="45"/>
  <c r="S2" i="59" s="1"/>
  <c r="S10" i="59" s="1"/>
  <c r="N61" i="45"/>
  <c r="R2" i="59" s="1"/>
  <c r="R10" i="59" s="1"/>
  <c r="AL61" i="45"/>
  <c r="AP2" i="59" s="1"/>
  <c r="AP10" i="59" s="1"/>
  <c r="AK61" i="45"/>
  <c r="AO2" i="59" s="1"/>
  <c r="AO10" i="59" s="1"/>
  <c r="BL61" i="45"/>
  <c r="BK61" i="45"/>
  <c r="BO2" i="59" s="1"/>
  <c r="BO10" i="59" s="1"/>
  <c r="BM61" i="45"/>
  <c r="BQ2" i="59" s="1"/>
  <c r="BQ10" i="59" s="1"/>
  <c r="U61" i="45"/>
  <c r="Y2" i="59" s="1"/>
  <c r="Y10" i="59" s="1"/>
  <c r="V61" i="45"/>
  <c r="Z2" i="59" s="1"/>
  <c r="Z10" i="59" s="1"/>
  <c r="AN61" i="45"/>
  <c r="AR2" i="59" s="1"/>
  <c r="AR10" i="59" s="1"/>
  <c r="AM61" i="45"/>
  <c r="AQ2" i="59" s="1"/>
  <c r="AQ10" i="59" s="1"/>
  <c r="W61" i="45"/>
  <c r="AA2" i="59" s="1"/>
  <c r="AA10" i="59" s="1"/>
  <c r="AV61" i="45"/>
  <c r="AZ2" i="59" s="1"/>
  <c r="AZ10" i="59" s="1"/>
  <c r="AS61" i="45"/>
  <c r="AW2" i="59" s="1"/>
  <c r="AW10" i="59" s="1"/>
  <c r="AU61" i="45"/>
  <c r="AY2" i="59" s="1"/>
  <c r="AY10" i="59" s="1"/>
  <c r="AT61" i="45"/>
  <c r="AX2" i="59" s="1"/>
  <c r="AX10" i="59" s="1"/>
  <c r="AJ61" i="45"/>
  <c r="AN2" i="59" s="1"/>
  <c r="AN10" i="59" s="1"/>
  <c r="AI61" i="45"/>
  <c r="AM2" i="59" s="1"/>
  <c r="AM10" i="59" s="1"/>
  <c r="AH61" i="45"/>
  <c r="AL2" i="59" s="1"/>
  <c r="AL10" i="59" s="1"/>
  <c r="AG61" i="45"/>
  <c r="AK2" i="59" s="1"/>
  <c r="AK10" i="59" s="1"/>
  <c r="AD61" i="45"/>
  <c r="AH2" i="59" s="1"/>
  <c r="AH10" i="59" s="1"/>
  <c r="AY61" i="45"/>
  <c r="BC2" i="59" s="1"/>
  <c r="BC10" i="59" s="1"/>
  <c r="AX61" i="45"/>
  <c r="BB2" i="59" s="1"/>
  <c r="BB10" i="59" s="1"/>
  <c r="AW61" i="45"/>
  <c r="BA2" i="59" s="1"/>
  <c r="BA10" i="59" s="1"/>
  <c r="BC61" i="45"/>
  <c r="W79" i="45"/>
  <c r="BE61" i="45"/>
  <c r="BD61" i="45"/>
  <c r="BH2" i="59" s="1"/>
  <c r="BH10" i="59" s="1"/>
  <c r="AE61" i="45"/>
  <c r="AI2" i="59" s="1"/>
  <c r="AI10" i="59" s="1"/>
  <c r="BG56" i="45"/>
  <c r="BG60" i="45"/>
  <c r="BI61" i="45" s="1"/>
  <c r="BM2" i="59" s="1"/>
  <c r="BM10" i="59" s="1"/>
  <c r="BG57" i="45"/>
  <c r="BH56" i="45"/>
  <c r="BK57" i="45"/>
  <c r="BF61" i="45"/>
  <c r="BJ2" i="59" s="1"/>
  <c r="BJ10" i="59" s="1"/>
  <c r="BA61" i="45"/>
  <c r="AC61" i="45"/>
  <c r="AG2" i="59" s="1"/>
  <c r="AG10" i="59" s="1"/>
  <c r="AZ61" i="45"/>
  <c r="BD2" i="59" s="1"/>
  <c r="BD10" i="59" s="1"/>
  <c r="M61" i="45"/>
  <c r="Q2" i="59" s="1"/>
  <c r="Q10" i="59" s="1"/>
  <c r="K61" i="45"/>
  <c r="O2" i="59" s="1"/>
  <c r="O10" i="59" s="1"/>
  <c r="L61" i="45"/>
  <c r="P2" i="59" s="1"/>
  <c r="P10" i="59" s="1"/>
  <c r="BB61" i="45"/>
  <c r="BF2" i="59" s="1"/>
  <c r="BF10" i="59" s="1"/>
  <c r="D198" i="1"/>
  <c r="D199" i="1"/>
  <c r="D167" i="1" s="1"/>
  <c r="D270" i="1" s="1"/>
  <c r="C46" i="58" s="1"/>
  <c r="L197" i="1"/>
  <c r="L200" i="1"/>
  <c r="C12" i="58"/>
  <c r="D267" i="1"/>
  <c r="D174" i="1"/>
  <c r="D170" i="1"/>
  <c r="L207" i="1"/>
  <c r="L220" i="1" s="1"/>
  <c r="C52" i="58"/>
  <c r="D294" i="1"/>
  <c r="L192" i="1"/>
  <c r="L269" i="1"/>
  <c r="L268" i="1"/>
  <c r="L168" i="1"/>
  <c r="L169" i="1" s="1"/>
  <c r="L166" i="1"/>
  <c r="D225" i="1"/>
  <c r="D223" i="1"/>
  <c r="L293" i="1"/>
  <c r="S122" i="1"/>
  <c r="P10" i="58"/>
  <c r="P9" i="58"/>
  <c r="P11" i="58"/>
  <c r="P170" i="1"/>
  <c r="P267" i="1"/>
  <c r="O12" i="58"/>
  <c r="P174" i="1"/>
  <c r="Q175" i="1" s="1"/>
  <c r="P169" i="1"/>
  <c r="O200" i="1"/>
  <c r="O197" i="1"/>
  <c r="E166" i="1"/>
  <c r="E168" i="1"/>
  <c r="P223" i="1"/>
  <c r="P225" i="1"/>
  <c r="E200" i="1"/>
  <c r="E197" i="1"/>
  <c r="P208" i="1"/>
  <c r="P210" i="1" s="1"/>
  <c r="P294" i="1" s="1"/>
  <c r="P214" i="1"/>
  <c r="E220" i="1"/>
  <c r="E214" i="1"/>
  <c r="E288" i="1" s="1"/>
  <c r="E208" i="1"/>
  <c r="E210" i="1" s="1"/>
  <c r="E192" i="1"/>
  <c r="E268" i="1"/>
  <c r="E269" i="1"/>
  <c r="D48" i="58" s="1"/>
  <c r="E293" i="1"/>
  <c r="O170" i="1"/>
  <c r="O267" i="1"/>
  <c r="O174" i="1"/>
  <c r="N12" i="58"/>
  <c r="P199" i="1"/>
  <c r="P167" i="1" s="1"/>
  <c r="P270" i="1" s="1"/>
  <c r="P198" i="1"/>
  <c r="O220" i="1"/>
  <c r="O214" i="1"/>
  <c r="O208" i="1"/>
  <c r="O210" i="1" s="1"/>
  <c r="O294" i="1" s="1"/>
  <c r="K223" i="1"/>
  <c r="K225" i="1"/>
  <c r="M225" i="1"/>
  <c r="M223" i="1"/>
  <c r="M48" i="58"/>
  <c r="J48" i="58"/>
  <c r="G166" i="1"/>
  <c r="G168" i="1"/>
  <c r="N208" i="1"/>
  <c r="N210" i="1" s="1"/>
  <c r="N294" i="1" s="1"/>
  <c r="N214" i="1"/>
  <c r="N174" i="1"/>
  <c r="N267" i="1"/>
  <c r="N169" i="1"/>
  <c r="M12" i="58"/>
  <c r="N170" i="1"/>
  <c r="O169" i="1"/>
  <c r="H12" i="58"/>
  <c r="I267" i="1"/>
  <c r="I174" i="1"/>
  <c r="I170" i="1"/>
  <c r="M170" i="1"/>
  <c r="M174" i="1"/>
  <c r="L12" i="58"/>
  <c r="M267" i="1"/>
  <c r="N198" i="1"/>
  <c r="N199" i="1"/>
  <c r="N167" i="1" s="1"/>
  <c r="N270" i="1" s="1"/>
  <c r="I208" i="1"/>
  <c r="I210" i="1" s="1"/>
  <c r="I214" i="1"/>
  <c r="B198" i="1"/>
  <c r="B199" i="1"/>
  <c r="B167" i="1" s="1"/>
  <c r="J200" i="1"/>
  <c r="J197" i="1"/>
  <c r="Q7" i="58"/>
  <c r="B166" i="1"/>
  <c r="B168" i="1"/>
  <c r="H192" i="1"/>
  <c r="H268" i="1"/>
  <c r="H269" i="1"/>
  <c r="J12" i="58"/>
  <c r="K170" i="1"/>
  <c r="K174" i="1"/>
  <c r="K267" i="1"/>
  <c r="I198" i="1"/>
  <c r="I199" i="1"/>
  <c r="I167" i="1" s="1"/>
  <c r="I270" i="1" s="1"/>
  <c r="J192" i="1"/>
  <c r="J269" i="1"/>
  <c r="J268" i="1"/>
  <c r="G207" i="1"/>
  <c r="G192" i="1"/>
  <c r="G269" i="1"/>
  <c r="G268" i="1"/>
  <c r="C160" i="1"/>
  <c r="C148" i="1"/>
  <c r="C192" i="1" s="1"/>
  <c r="L48" i="58"/>
  <c r="Q17" i="58"/>
  <c r="R274" i="1"/>
  <c r="N223" i="1"/>
  <c r="N225" i="1"/>
  <c r="H168" i="1"/>
  <c r="I169" i="1" s="1"/>
  <c r="H166" i="1"/>
  <c r="H207" i="1"/>
  <c r="H220" i="1" s="1"/>
  <c r="E52" i="58"/>
  <c r="F294" i="1"/>
  <c r="M208" i="1"/>
  <c r="M210" i="1" s="1"/>
  <c r="M214" i="1"/>
  <c r="G197" i="1"/>
  <c r="G200" i="1"/>
  <c r="C190" i="1"/>
  <c r="C193" i="1" s="1"/>
  <c r="C197" i="1" s="1"/>
  <c r="C202" i="1"/>
  <c r="E59" i="58"/>
  <c r="E61" i="58"/>
  <c r="H48" i="58"/>
  <c r="G293" i="1"/>
  <c r="I225" i="1"/>
  <c r="I223" i="1"/>
  <c r="M198" i="1"/>
  <c r="M199" i="1"/>
  <c r="M167" i="1" s="1"/>
  <c r="M270" i="1" s="1"/>
  <c r="F223" i="1"/>
  <c r="F225" i="1"/>
  <c r="B207" i="1"/>
  <c r="B220" i="1" s="1"/>
  <c r="B223" i="1" s="1"/>
  <c r="J207" i="1"/>
  <c r="J220" i="1" s="1"/>
  <c r="K214" i="1"/>
  <c r="K208" i="1"/>
  <c r="K210" i="1" s="1"/>
  <c r="K198" i="1"/>
  <c r="K199" i="1"/>
  <c r="K167" i="1" s="1"/>
  <c r="K270" i="1" s="1"/>
  <c r="J168" i="1"/>
  <c r="J166" i="1"/>
  <c r="S6" i="58"/>
  <c r="F179" i="1"/>
  <c r="F287" i="1"/>
  <c r="E14" i="58"/>
  <c r="H197" i="1"/>
  <c r="H200" i="1"/>
  <c r="J293" i="1"/>
  <c r="S273" i="1" l="1"/>
  <c r="S236" i="1"/>
  <c r="M169" i="1"/>
  <c r="R123" i="1"/>
  <c r="Q8" i="58"/>
  <c r="Q9" i="58" s="1"/>
  <c r="R124" i="1"/>
  <c r="T102" i="1"/>
  <c r="T122" i="1" s="1"/>
  <c r="B14" i="59" s="1"/>
  <c r="B17" i="59" s="1"/>
  <c r="T234" i="1"/>
  <c r="T236" i="1" s="1"/>
  <c r="T228" i="1"/>
  <c r="S36" i="58" s="1"/>
  <c r="T233" i="1"/>
  <c r="T239" i="1" s="1"/>
  <c r="T106" i="1"/>
  <c r="T120" i="1"/>
  <c r="BG61" i="45"/>
  <c r="BK2" i="59" s="1"/>
  <c r="BK10" i="59" s="1"/>
  <c r="BH61" i="45"/>
  <c r="BL2" i="59" s="1"/>
  <c r="BL10" i="59" s="1"/>
  <c r="BI2" i="59"/>
  <c r="BI10" i="59" s="1"/>
  <c r="BP2" i="59"/>
  <c r="BJ61" i="45"/>
  <c r="BN2" i="59" s="1"/>
  <c r="BN10" i="59" s="1"/>
  <c r="BC63" i="45"/>
  <c r="BG2" i="59"/>
  <c r="BG10" i="59" s="1"/>
  <c r="BE2" i="59"/>
  <c r="BE10" i="59" s="1"/>
  <c r="S124" i="1"/>
  <c r="S129" i="1"/>
  <c r="S187" i="1" s="1"/>
  <c r="R8" i="58"/>
  <c r="R10" i="58" s="1"/>
  <c r="S123" i="1"/>
  <c r="K12" i="58"/>
  <c r="L13" i="58" s="1"/>
  <c r="L170" i="1"/>
  <c r="L267" i="1"/>
  <c r="L174" i="1"/>
  <c r="M175" i="1" s="1"/>
  <c r="L223" i="1"/>
  <c r="L225" i="1"/>
  <c r="L214" i="1"/>
  <c r="L208" i="1"/>
  <c r="L210" i="1" s="1"/>
  <c r="K48" i="58"/>
  <c r="C14" i="58"/>
  <c r="D179" i="1"/>
  <c r="D287" i="1"/>
  <c r="C59" i="58"/>
  <c r="C61" i="58"/>
  <c r="L198" i="1"/>
  <c r="L199" i="1"/>
  <c r="L167" i="1" s="1"/>
  <c r="L270" i="1" s="1"/>
  <c r="O179" i="1"/>
  <c r="N14" i="58"/>
  <c r="O287" i="1"/>
  <c r="P287" i="1"/>
  <c r="P179" i="1"/>
  <c r="P175" i="1"/>
  <c r="O14" i="58"/>
  <c r="D52" i="58"/>
  <c r="E294" i="1"/>
  <c r="O13" i="58"/>
  <c r="O61" i="58"/>
  <c r="O59" i="58"/>
  <c r="D12" i="58"/>
  <c r="E267" i="1"/>
  <c r="E174" i="1"/>
  <c r="E170" i="1"/>
  <c r="E169" i="1"/>
  <c r="F169" i="1"/>
  <c r="E223" i="1"/>
  <c r="E225" i="1"/>
  <c r="O46" i="58"/>
  <c r="N59" i="58"/>
  <c r="N61" i="58"/>
  <c r="P288" i="1"/>
  <c r="O198" i="1"/>
  <c r="O199" i="1"/>
  <c r="O167" i="1" s="1"/>
  <c r="O270" i="1" s="1"/>
  <c r="O288" i="1"/>
  <c r="O225" i="1"/>
  <c r="O223" i="1"/>
  <c r="E199" i="1"/>
  <c r="E167" i="1" s="1"/>
  <c r="E270" i="1" s="1"/>
  <c r="D46" i="58" s="1"/>
  <c r="E198" i="1"/>
  <c r="C293" i="1"/>
  <c r="L46" i="58"/>
  <c r="J46" i="58"/>
  <c r="H46" i="58"/>
  <c r="M46" i="58"/>
  <c r="K288" i="1"/>
  <c r="H225" i="1"/>
  <c r="H223" i="1"/>
  <c r="J59" i="58"/>
  <c r="J61" i="58"/>
  <c r="R130" i="1"/>
  <c r="R187" i="1"/>
  <c r="Q11" i="58"/>
  <c r="R131" i="1"/>
  <c r="G214" i="1"/>
  <c r="G208" i="1"/>
  <c r="G210" i="1" s="1"/>
  <c r="G48" i="58"/>
  <c r="C207" i="1"/>
  <c r="C220" i="1" s="1"/>
  <c r="C168" i="1"/>
  <c r="C166" i="1"/>
  <c r="G220" i="1"/>
  <c r="N288" i="1"/>
  <c r="G12" i="58"/>
  <c r="W7" i="58" s="1"/>
  <c r="H174" i="1"/>
  <c r="H170" i="1"/>
  <c r="H267" i="1"/>
  <c r="H169" i="1"/>
  <c r="B214" i="1"/>
  <c r="B288" i="1" s="1"/>
  <c r="B208" i="1"/>
  <c r="B210" i="1" s="1"/>
  <c r="B294" i="1" s="1"/>
  <c r="J199" i="1"/>
  <c r="J167" i="1" s="1"/>
  <c r="J270" i="1" s="1"/>
  <c r="J198" i="1"/>
  <c r="L59" i="58"/>
  <c r="L61" i="58"/>
  <c r="X7" i="58"/>
  <c r="H198" i="1"/>
  <c r="H199" i="1"/>
  <c r="H167" i="1" s="1"/>
  <c r="H270" i="1" s="1"/>
  <c r="G199" i="1"/>
  <c r="G167" i="1" s="1"/>
  <c r="G270" i="1" s="1"/>
  <c r="G198" i="1"/>
  <c r="B174" i="1"/>
  <c r="B170" i="1"/>
  <c r="I288" i="1"/>
  <c r="M287" i="1"/>
  <c r="L14" i="58"/>
  <c r="M179" i="1"/>
  <c r="H59" i="58"/>
  <c r="H61" i="58"/>
  <c r="G267" i="1"/>
  <c r="G169" i="1"/>
  <c r="G170" i="1"/>
  <c r="G174" i="1"/>
  <c r="F12" i="58"/>
  <c r="C199" i="1"/>
  <c r="C167" i="1" s="1"/>
  <c r="C198" i="1"/>
  <c r="M61" i="58"/>
  <c r="M13" i="58"/>
  <c r="M59" i="58"/>
  <c r="N13" i="58"/>
  <c r="I48" i="58"/>
  <c r="M288" i="1"/>
  <c r="K287" i="1"/>
  <c r="K179" i="1"/>
  <c r="J14" i="58"/>
  <c r="H52" i="58"/>
  <c r="I294" i="1"/>
  <c r="R17" i="58"/>
  <c r="S274" i="1"/>
  <c r="N179" i="1"/>
  <c r="M14" i="58"/>
  <c r="N175" i="1"/>
  <c r="N287" i="1"/>
  <c r="O175" i="1"/>
  <c r="J223" i="1"/>
  <c r="J225" i="1"/>
  <c r="H208" i="1"/>
  <c r="H210" i="1" s="1"/>
  <c r="H214" i="1"/>
  <c r="I12" i="58"/>
  <c r="V7" i="58" s="1"/>
  <c r="J267" i="1"/>
  <c r="J169" i="1"/>
  <c r="J174" i="1"/>
  <c r="J170" i="1"/>
  <c r="J214" i="1"/>
  <c r="J208" i="1"/>
  <c r="J210" i="1" s="1"/>
  <c r="K169" i="1"/>
  <c r="H14" i="58"/>
  <c r="I179" i="1"/>
  <c r="I287" i="1"/>
  <c r="F48" i="58"/>
  <c r="J52" i="58"/>
  <c r="K294" i="1"/>
  <c r="L52" i="58"/>
  <c r="M294" i="1"/>
  <c r="K13" i="58" l="1"/>
  <c r="S16" i="58"/>
  <c r="L175" i="1"/>
  <c r="Q10" i="58"/>
  <c r="T103" i="1"/>
  <c r="S7" i="58" s="1"/>
  <c r="T273" i="1"/>
  <c r="S130" i="1"/>
  <c r="S131" i="1"/>
  <c r="R11" i="58"/>
  <c r="AA6" i="58"/>
  <c r="BS10" i="59"/>
  <c r="BP10" i="59"/>
  <c r="R9" i="58"/>
  <c r="K46" i="58"/>
  <c r="K14" i="58"/>
  <c r="L179" i="1"/>
  <c r="L287" i="1"/>
  <c r="V10" i="58" s="1"/>
  <c r="K52" i="58"/>
  <c r="L294" i="1"/>
  <c r="L288" i="1"/>
  <c r="K59" i="58"/>
  <c r="K61" i="58"/>
  <c r="D14" i="58"/>
  <c r="E287" i="1"/>
  <c r="E179" i="1"/>
  <c r="E175" i="1"/>
  <c r="F175" i="1"/>
  <c r="D61" i="58"/>
  <c r="D59" i="58"/>
  <c r="D13" i="58"/>
  <c r="E13" i="58"/>
  <c r="N46" i="58"/>
  <c r="G46" i="58"/>
  <c r="I52" i="58"/>
  <c r="J294" i="1"/>
  <c r="G288" i="1"/>
  <c r="H288" i="1"/>
  <c r="C169" i="1"/>
  <c r="C170" i="1"/>
  <c r="C174" i="1"/>
  <c r="D169" i="1"/>
  <c r="G52" i="58"/>
  <c r="H294" i="1"/>
  <c r="B287" i="1"/>
  <c r="B179" i="1"/>
  <c r="S202" i="1"/>
  <c r="C214" i="1"/>
  <c r="C288" i="1" s="1"/>
  <c r="C208" i="1"/>
  <c r="C210" i="1" s="1"/>
  <c r="C294" i="1" s="1"/>
  <c r="G175" i="1"/>
  <c r="G179" i="1"/>
  <c r="G287" i="1"/>
  <c r="F14" i="58"/>
  <c r="G61" i="58"/>
  <c r="G13" i="58"/>
  <c r="G59" i="58"/>
  <c r="J13" i="58"/>
  <c r="H13" i="58"/>
  <c r="R202" i="1"/>
  <c r="J288" i="1"/>
  <c r="F46" i="58"/>
  <c r="F61" i="58"/>
  <c r="F13" i="58"/>
  <c r="F59" i="58"/>
  <c r="H175" i="1"/>
  <c r="H287" i="1"/>
  <c r="H179" i="1"/>
  <c r="G14" i="58"/>
  <c r="J179" i="1"/>
  <c r="J287" i="1"/>
  <c r="W10" i="58" s="1"/>
  <c r="J175" i="1"/>
  <c r="I14" i="58"/>
  <c r="K175" i="1"/>
  <c r="I61" i="58"/>
  <c r="I59" i="58"/>
  <c r="I13" i="58"/>
  <c r="S17" i="58"/>
  <c r="T274" i="1"/>
  <c r="I46" i="58"/>
  <c r="C223" i="1"/>
  <c r="C225" i="1"/>
  <c r="T123" i="1"/>
  <c r="S8" i="58"/>
  <c r="T124" i="1"/>
  <c r="T129" i="1"/>
  <c r="I175" i="1"/>
  <c r="G223" i="1"/>
  <c r="G225" i="1"/>
  <c r="F52" i="58"/>
  <c r="G294" i="1"/>
  <c r="BR11" i="59" l="1"/>
  <c r="BQ11" i="59"/>
  <c r="O11" i="59"/>
  <c r="AB11" i="59"/>
  <c r="Y11" i="59"/>
  <c r="BK11" i="59"/>
  <c r="BF11" i="59"/>
  <c r="AJ11" i="59"/>
  <c r="BD11" i="59"/>
  <c r="BA11" i="59"/>
  <c r="AM11" i="59"/>
  <c r="BO11" i="59"/>
  <c r="AA11" i="59"/>
  <c r="V11" i="59"/>
  <c r="BE11" i="59"/>
  <c r="W11" i="59"/>
  <c r="BC11" i="59"/>
  <c r="AQ11" i="59"/>
  <c r="AW11" i="59"/>
  <c r="AR11" i="59"/>
  <c r="AN11" i="59"/>
  <c r="AS11" i="59"/>
  <c r="AL11" i="59"/>
  <c r="AC11" i="59"/>
  <c r="X11" i="59"/>
  <c r="AE11" i="59"/>
  <c r="Q11" i="59"/>
  <c r="AD11" i="59"/>
  <c r="BG11" i="59"/>
  <c r="AU11" i="59"/>
  <c r="BS11" i="59"/>
  <c r="BN11" i="59"/>
  <c r="AH11" i="59"/>
  <c r="BP11" i="59"/>
  <c r="AO11" i="59"/>
  <c r="AT11" i="59"/>
  <c r="Z11" i="59"/>
  <c r="AP11" i="59"/>
  <c r="AG11" i="59"/>
  <c r="BB11" i="59"/>
  <c r="AX11" i="59"/>
  <c r="S11" i="59"/>
  <c r="R11" i="59"/>
  <c r="BI11" i="59"/>
  <c r="BL11" i="59"/>
  <c r="BJ11" i="59"/>
  <c r="BM11" i="59"/>
  <c r="AY11" i="59"/>
  <c r="T11" i="59"/>
  <c r="AI11" i="59"/>
  <c r="AF11" i="59"/>
  <c r="AZ11" i="59"/>
  <c r="U11" i="59"/>
  <c r="AV11" i="59"/>
  <c r="P11" i="59"/>
  <c r="AK11" i="59"/>
  <c r="BH11" i="59"/>
  <c r="S11" i="58"/>
  <c r="T130" i="1"/>
  <c r="T131" i="1"/>
  <c r="T187" i="1"/>
  <c r="S10" i="58"/>
  <c r="S9" i="58"/>
  <c r="P12" i="58"/>
  <c r="Q267" i="1"/>
  <c r="Q167" i="1"/>
  <c r="C175" i="1"/>
  <c r="C179" i="1"/>
  <c r="C287" i="1"/>
  <c r="D175" i="1"/>
  <c r="X10" i="58"/>
  <c r="BQ12" i="59" l="1"/>
  <c r="BQ13" i="59"/>
  <c r="BR12" i="59"/>
  <c r="BR13" i="59"/>
  <c r="S13" i="59"/>
  <c r="S12" i="59"/>
  <c r="AQ12" i="59"/>
  <c r="AQ13" i="59"/>
  <c r="AH12" i="59"/>
  <c r="AH13" i="59"/>
  <c r="AK13" i="59"/>
  <c r="AK12" i="59"/>
  <c r="BN12" i="59"/>
  <c r="BN13" i="59"/>
  <c r="AC12" i="59"/>
  <c r="AC13" i="59"/>
  <c r="AJ13" i="59"/>
  <c r="AJ12" i="59"/>
  <c r="BM13" i="59"/>
  <c r="BM12" i="59"/>
  <c r="AG13" i="59"/>
  <c r="AG12" i="59"/>
  <c r="BF12" i="59"/>
  <c r="BF13" i="59"/>
  <c r="AV13" i="59"/>
  <c r="AV12" i="59"/>
  <c r="BJ12" i="59"/>
  <c r="BJ13" i="59"/>
  <c r="AP13" i="59"/>
  <c r="AP12" i="59"/>
  <c r="AU13" i="59"/>
  <c r="AU12" i="59"/>
  <c r="AS12" i="59"/>
  <c r="AS13" i="59"/>
  <c r="V13" i="59"/>
  <c r="V12" i="59"/>
  <c r="BK12" i="59"/>
  <c r="BK13" i="59"/>
  <c r="AI12" i="59"/>
  <c r="AI13" i="59"/>
  <c r="AE13" i="59"/>
  <c r="AE12" i="59"/>
  <c r="BA13" i="59"/>
  <c r="BA12" i="59"/>
  <c r="BH13" i="59"/>
  <c r="BH12" i="59"/>
  <c r="BD12" i="59"/>
  <c r="BD13" i="59"/>
  <c r="BB12" i="59"/>
  <c r="BB13" i="59"/>
  <c r="W13" i="59"/>
  <c r="W12" i="59"/>
  <c r="P12" i="59"/>
  <c r="P13" i="59"/>
  <c r="BS13" i="59"/>
  <c r="BS12" i="59"/>
  <c r="U12" i="59"/>
  <c r="U13" i="59"/>
  <c r="BL13" i="59"/>
  <c r="BL12" i="59"/>
  <c r="Z12" i="59"/>
  <c r="Z13" i="59"/>
  <c r="BG13" i="59"/>
  <c r="BG12" i="59"/>
  <c r="AN12" i="59"/>
  <c r="AN13" i="59"/>
  <c r="AA13" i="59"/>
  <c r="AA12" i="59"/>
  <c r="Y13" i="59"/>
  <c r="Y12" i="59"/>
  <c r="BP12" i="59"/>
  <c r="BP13" i="59"/>
  <c r="AX13" i="59"/>
  <c r="AX12" i="59"/>
  <c r="BC13" i="59"/>
  <c r="BC12" i="59"/>
  <c r="AY12" i="59"/>
  <c r="AY13" i="59"/>
  <c r="BE12" i="59"/>
  <c r="BE13" i="59"/>
  <c r="AZ13" i="59"/>
  <c r="AZ12" i="59"/>
  <c r="BI13" i="59"/>
  <c r="BI12" i="59"/>
  <c r="AT13" i="59"/>
  <c r="AT12" i="59"/>
  <c r="AD12" i="59"/>
  <c r="AD13" i="59"/>
  <c r="AR13" i="59"/>
  <c r="AR12" i="59"/>
  <c r="BO13" i="59"/>
  <c r="BO12" i="59"/>
  <c r="AB13" i="59"/>
  <c r="AB12" i="59"/>
  <c r="T12" i="59"/>
  <c r="T13" i="59"/>
  <c r="X13" i="59"/>
  <c r="X12" i="59"/>
  <c r="AL12" i="59"/>
  <c r="AL13" i="59"/>
  <c r="AF13" i="59"/>
  <c r="AF12" i="59"/>
  <c r="R12" i="59"/>
  <c r="R13" i="59"/>
  <c r="AO12" i="59"/>
  <c r="AO13" i="59"/>
  <c r="Q12" i="59"/>
  <c r="Q13" i="59"/>
  <c r="AW13" i="59"/>
  <c r="AW12" i="59"/>
  <c r="AM13" i="59"/>
  <c r="AM12" i="59"/>
  <c r="O12" i="59"/>
  <c r="O13" i="59"/>
  <c r="P59" i="58"/>
  <c r="P13" i="58"/>
  <c r="T202" i="1"/>
  <c r="Q268" i="1"/>
  <c r="P47" i="58"/>
  <c r="P20" i="58"/>
  <c r="Q301" i="1"/>
  <c r="Q303" i="1"/>
  <c r="P22" i="58"/>
  <c r="P56" i="58" s="1"/>
  <c r="Q287" i="1"/>
  <c r="P14" i="58"/>
  <c r="P21" i="58"/>
  <c r="P55" i="58" s="1"/>
  <c r="Q302" i="1"/>
  <c r="Q305" i="1" l="1"/>
  <c r="Q275" i="1"/>
  <c r="Q269" i="1"/>
  <c r="P48" i="58" s="1"/>
  <c r="P23" i="58"/>
  <c r="P24" i="58" s="1"/>
  <c r="P54" i="58"/>
  <c r="P57" i="58" s="1"/>
  <c r="Q207" i="1" l="1"/>
  <c r="Q214" i="1" s="1"/>
  <c r="Q218" i="1"/>
  <c r="Q219" i="1"/>
  <c r="R133" i="1"/>
  <c r="R190" i="1" s="1"/>
  <c r="P35" i="58"/>
  <c r="P60" i="58" s="1"/>
  <c r="P36" i="58"/>
  <c r="P37" i="58"/>
  <c r="P26" i="58" l="1"/>
  <c r="P61" i="58"/>
  <c r="Q208" i="1"/>
  <c r="Q210" i="1" s="1"/>
  <c r="Q288" i="1"/>
  <c r="Q220" i="1"/>
  <c r="Q223" i="1" s="1"/>
  <c r="P39" i="58"/>
  <c r="R211" i="1"/>
  <c r="Q43" i="58" s="1"/>
  <c r="R146" i="1"/>
  <c r="R134" i="1"/>
  <c r="Q226" i="1" l="1"/>
  <c r="Q272" i="1"/>
  <c r="Q279" i="1"/>
  <c r="P32" i="58"/>
  <c r="R147" i="1"/>
  <c r="R191" i="1" s="1"/>
  <c r="R209" i="1" l="1"/>
  <c r="R245" i="1" s="1"/>
  <c r="R193" i="1"/>
  <c r="Q285" i="1"/>
  <c r="Q271" i="1"/>
  <c r="Q270" i="1"/>
  <c r="Q295" i="1"/>
  <c r="P29" i="58"/>
  <c r="P50" i="58" s="1"/>
  <c r="R160" i="1"/>
  <c r="Q225" i="1"/>
  <c r="R224" i="1"/>
  <c r="R168" i="1" l="1"/>
  <c r="R174" i="1" s="1"/>
  <c r="R166" i="1"/>
  <c r="P51" i="58"/>
  <c r="Q291" i="1"/>
  <c r="Q296" i="1"/>
  <c r="Q290" i="1"/>
  <c r="Q292" i="1"/>
  <c r="Q293" i="1" s="1"/>
  <c r="Q297" i="1"/>
  <c r="Q294" i="1"/>
  <c r="R197" i="1"/>
  <c r="R200" i="1"/>
  <c r="P46" i="58"/>
  <c r="R246" i="1"/>
  <c r="R199" i="1" l="1"/>
  <c r="R167" i="1" s="1"/>
  <c r="R198" i="1"/>
  <c r="R169" i="1"/>
  <c r="Q12" i="58"/>
  <c r="R170" i="1"/>
  <c r="R267" i="1"/>
  <c r="R243" i="1"/>
  <c r="R241" i="1"/>
  <c r="R249" i="1"/>
  <c r="R242" i="1"/>
  <c r="R204" i="1"/>
  <c r="R240" i="1"/>
  <c r="R244" i="1" l="1"/>
  <c r="R303" i="1"/>
  <c r="Q22" i="58"/>
  <c r="Q56" i="58" s="1"/>
  <c r="R208" i="1"/>
  <c r="R210" i="1" s="1"/>
  <c r="R227" i="1"/>
  <c r="R220" i="1"/>
  <c r="R223" i="1" s="1"/>
  <c r="R214" i="1"/>
  <c r="Q59" i="58"/>
  <c r="Q13" i="58"/>
  <c r="R301" i="1"/>
  <c r="Q20" i="58"/>
  <c r="R268" i="1"/>
  <c r="Q47" i="58"/>
  <c r="R250" i="1"/>
  <c r="Q21" i="58"/>
  <c r="Q55" i="58" s="1"/>
  <c r="R302" i="1"/>
  <c r="Q14" i="58"/>
  <c r="R175" i="1"/>
  <c r="R287" i="1"/>
  <c r="R179" i="1"/>
  <c r="R305" i="1" l="1"/>
  <c r="R288" i="1"/>
  <c r="Q35" i="58"/>
  <c r="R251" i="1"/>
  <c r="Q54" i="58"/>
  <c r="Q57" i="58" s="1"/>
  <c r="Q23" i="58"/>
  <c r="Q24" i="58" s="1"/>
  <c r="R269" i="1"/>
  <c r="Q48" i="58" s="1"/>
  <c r="R275" i="1"/>
  <c r="S133" i="1" l="1"/>
  <c r="Q26" i="58"/>
  <c r="R256" i="1"/>
  <c r="Q61" i="58"/>
  <c r="Q60" i="58"/>
  <c r="Q39" i="58"/>
  <c r="R226" i="1" l="1"/>
  <c r="S224" i="1" s="1"/>
  <c r="R263" i="1"/>
  <c r="R272" i="1" s="1"/>
  <c r="R279" i="1"/>
  <c r="Q32" i="58"/>
  <c r="R265" i="1"/>
  <c r="R264" i="1"/>
  <c r="S190" i="1"/>
  <c r="S134" i="1"/>
  <c r="S146" i="1"/>
  <c r="S211" i="1"/>
  <c r="S147" i="1" l="1"/>
  <c r="S191" i="1" s="1"/>
  <c r="S193" i="1" s="1"/>
  <c r="R285" i="1"/>
  <c r="R271" i="1"/>
  <c r="Q29" i="58"/>
  <c r="Q50" i="58" s="1"/>
  <c r="R295" i="1"/>
  <c r="R270" i="1"/>
  <c r="S160" i="1" l="1"/>
  <c r="S166" i="1" s="1"/>
  <c r="R294" i="1"/>
  <c r="R291" i="1"/>
  <c r="R296" i="1"/>
  <c r="R290" i="1"/>
  <c r="R292" i="1"/>
  <c r="R293" i="1" s="1"/>
  <c r="R297" i="1"/>
  <c r="S209" i="1"/>
  <c r="S245" i="1" s="1"/>
  <c r="Q46" i="58"/>
  <c r="S197" i="1"/>
  <c r="S200" i="1"/>
  <c r="Q51" i="58"/>
  <c r="S168" i="1" l="1"/>
  <c r="S174" i="1" s="1"/>
  <c r="S199" i="1"/>
  <c r="S167" i="1" s="1"/>
  <c r="S198" i="1"/>
  <c r="S246" i="1"/>
  <c r="R12" i="58" l="1"/>
  <c r="S170" i="1"/>
  <c r="S169" i="1"/>
  <c r="S267" i="1"/>
  <c r="R14" i="58"/>
  <c r="S175" i="1"/>
  <c r="S287" i="1"/>
  <c r="S179" i="1"/>
  <c r="S240" i="1"/>
  <c r="S243" i="1"/>
  <c r="S241" i="1"/>
  <c r="S249" i="1"/>
  <c r="S242" i="1"/>
  <c r="S204" i="1"/>
  <c r="R13" i="58" l="1"/>
  <c r="R59" i="58"/>
  <c r="S244" i="1"/>
  <c r="S250" i="1"/>
  <c r="R47" i="58"/>
  <c r="S268" i="1"/>
  <c r="R21" i="58"/>
  <c r="R55" i="58" s="1"/>
  <c r="S302" i="1"/>
  <c r="S303" i="1"/>
  <c r="R22" i="58"/>
  <c r="R56" i="58" s="1"/>
  <c r="S301" i="1"/>
  <c r="R20" i="58"/>
  <c r="S220" i="1"/>
  <c r="S223" i="1" s="1"/>
  <c r="S208" i="1"/>
  <c r="S210" i="1" s="1"/>
  <c r="S227" i="1"/>
  <c r="S214" i="1"/>
  <c r="S305" i="1" l="1"/>
  <c r="R54" i="58"/>
  <c r="R57" i="58" s="1"/>
  <c r="R23" i="58"/>
  <c r="R24" i="58" s="1"/>
  <c r="S288" i="1"/>
  <c r="R35" i="58"/>
  <c r="S251" i="1"/>
  <c r="S275" i="1"/>
  <c r="S269" i="1"/>
  <c r="R48" i="58" s="1"/>
  <c r="S256" i="1" l="1"/>
  <c r="T133" i="1"/>
  <c r="R26" i="58"/>
  <c r="R61" i="58"/>
  <c r="R39" i="58"/>
  <c r="R60" i="58"/>
  <c r="T211" i="1" l="1"/>
  <c r="T146" i="1"/>
  <c r="T190" i="1"/>
  <c r="T134" i="1"/>
  <c r="S226" i="1"/>
  <c r="B18" i="59"/>
  <c r="B21" i="59" s="1"/>
  <c r="B24" i="59" s="1"/>
  <c r="S263" i="1"/>
  <c r="S279" i="1"/>
  <c r="R32" i="58"/>
  <c r="S264" i="1"/>
  <c r="S265" i="1"/>
  <c r="T224" i="1" l="1"/>
  <c r="B27" i="59"/>
  <c r="B29" i="59"/>
  <c r="E20" i="59"/>
  <c r="B30" i="59"/>
  <c r="R29" i="58"/>
  <c r="R50" i="58" s="1"/>
  <c r="S295" i="1"/>
  <c r="S270" i="1"/>
  <c r="T147" i="1"/>
  <c r="T191" i="1" s="1"/>
  <c r="T193" i="1" s="1"/>
  <c r="S272" i="1"/>
  <c r="S271" i="1"/>
  <c r="S285" i="1"/>
  <c r="T160" i="1" l="1"/>
  <c r="T166" i="1" s="1"/>
  <c r="R51" i="58"/>
  <c r="T197" i="1"/>
  <c r="T265" i="1" s="1"/>
  <c r="T200" i="1"/>
  <c r="R46" i="58"/>
  <c r="S297" i="1"/>
  <c r="S294" i="1"/>
  <c r="S291" i="1"/>
  <c r="S296" i="1"/>
  <c r="S292" i="1"/>
  <c r="S293" i="1" s="1"/>
  <c r="S290" i="1"/>
  <c r="T209" i="1"/>
  <c r="T245" i="1" s="1"/>
  <c r="T246" i="1" s="1"/>
  <c r="T168" i="1" l="1"/>
  <c r="T174" i="1" s="1"/>
  <c r="B2" i="59" s="1"/>
  <c r="B4" i="59" s="1"/>
  <c r="T242" i="1"/>
  <c r="T240" i="1"/>
  <c r="T243" i="1"/>
  <c r="T241" i="1"/>
  <c r="T249" i="1"/>
  <c r="T204" i="1"/>
  <c r="T199" i="1"/>
  <c r="T167" i="1" s="1"/>
  <c r="T198" i="1"/>
  <c r="B11" i="59" l="1"/>
  <c r="B7" i="59"/>
  <c r="T170" i="1"/>
  <c r="S12" i="58"/>
  <c r="S13" i="58" s="1"/>
  <c r="T169" i="1"/>
  <c r="T267" i="1"/>
  <c r="T244" i="1"/>
  <c r="T303" i="1"/>
  <c r="S22" i="58"/>
  <c r="S56" i="58" s="1"/>
  <c r="S21" i="58"/>
  <c r="S55" i="58" s="1"/>
  <c r="T302" i="1"/>
  <c r="T301" i="1"/>
  <c r="S20" i="58"/>
  <c r="T220" i="1"/>
  <c r="T223" i="1" s="1"/>
  <c r="T208" i="1"/>
  <c r="T210" i="1" s="1"/>
  <c r="T227" i="1"/>
  <c r="S47" i="58"/>
  <c r="T250" i="1"/>
  <c r="T268" i="1"/>
  <c r="T214" i="1"/>
  <c r="T179" i="1"/>
  <c r="S14" i="58"/>
  <c r="T175" i="1"/>
  <c r="T287" i="1"/>
  <c r="E11" i="59" l="1"/>
  <c r="B9" i="59"/>
  <c r="E3" i="59" s="1"/>
  <c r="S59" i="58"/>
  <c r="T305" i="1"/>
  <c r="S23" i="58"/>
  <c r="S24" i="58" s="1"/>
  <c r="S54" i="58"/>
  <c r="S57" i="58" s="1"/>
  <c r="T275" i="1"/>
  <c r="T269" i="1"/>
  <c r="S48" i="58" s="1"/>
  <c r="S35" i="58"/>
  <c r="T251" i="1"/>
  <c r="T288" i="1"/>
  <c r="S39" i="58" l="1"/>
  <c r="S61" i="58"/>
  <c r="S60" i="58"/>
  <c r="T256" i="1"/>
  <c r="S26" i="58"/>
  <c r="T226" i="1" l="1"/>
  <c r="T263" i="1"/>
  <c r="T272" i="1" s="1"/>
  <c r="T279" i="1"/>
  <c r="S32" i="58"/>
  <c r="T264" i="1"/>
  <c r="T271" i="1" l="1"/>
  <c r="T285" i="1"/>
  <c r="S29" i="58"/>
  <c r="S50" i="58" s="1"/>
  <c r="T295" i="1"/>
  <c r="T270" i="1"/>
  <c r="S51" i="58" l="1"/>
  <c r="S46" i="58"/>
  <c r="T292" i="1"/>
  <c r="T293" i="1" s="1"/>
  <c r="T297" i="1"/>
  <c r="T294" i="1"/>
  <c r="T291" i="1"/>
  <c r="T296" i="1"/>
  <c r="T29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Neelam Punjabi</author>
  </authors>
  <commentList>
    <comment ref="AD6" authorId="0" shapeId="0" xr:uid="{3AA2FE26-7DA7-4D92-99B8-C1DB29ADA443}">
      <text>
        <r>
          <rPr>
            <b/>
            <sz val="9"/>
            <color indexed="81"/>
            <rFont val="Tahoma"/>
            <family val="2"/>
          </rPr>
          <t>Neelam Punjabi:</t>
        </r>
        <r>
          <rPr>
            <sz val="9"/>
            <color indexed="81"/>
            <rFont val="Tahoma"/>
            <family val="2"/>
          </rPr>
          <t xml:space="preserve">
Put all expense items in -ve eg. -20
</t>
        </r>
      </text>
    </comment>
    <comment ref="AD7" authorId="0" shapeId="0" xr:uid="{F9E60482-1561-4A4F-AF09-FDEC209DEC9A}">
      <text>
        <r>
          <rPr>
            <b/>
            <sz val="9"/>
            <color indexed="81"/>
            <rFont val="Tahoma"/>
            <family val="2"/>
          </rPr>
          <t>Neelam Punjabi:</t>
        </r>
        <r>
          <rPr>
            <sz val="9"/>
            <color indexed="81"/>
            <rFont val="Tahoma"/>
            <family val="2"/>
          </rPr>
          <t xml:space="preserve">
Put all liability items in -ve eg. -20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Work</author>
    <author>Neelam Punjabi</author>
    <author>tc={7216F94B-A28E-41ED-926D-B0B6366C761F}</author>
    <author>tc={143D3B36-AE95-4C77-8F54-60835C49DD6F}</author>
    <author>tc={E286F5CE-CDBC-40D6-928D-8A8470DA245D}</author>
    <author>tc={2F75B644-A67A-43AE-B3AD-A8C7ED95F7BD}</author>
    <author>tc={276B7370-A6F9-4EAA-AC64-C75C01C80654}</author>
    <author>Krati Rathi</author>
    <author>tc={8ABAF048-0F54-4E75-889F-675C4D0457A7}</author>
    <author>tc={331947D5-F9C2-4216-8592-EC82D6221798}</author>
    <author>tc={48451852-B0C8-4102-8CBE-BF8DC825438B}</author>
    <author>tc={F69699D6-50FC-4A42-83DE-ABE4948212C7}</author>
    <author>tc={86B7291D-95BB-4F00-A79C-2795CC8D2268}</author>
    <author>tc={7FB20F23-6ED4-4710-8602-B88B96C9AACB}</author>
    <author>tc={60B37DA7-C5F4-4933-BAA5-17326BF327B4}</author>
  </authors>
  <commentList>
    <comment ref="N7" authorId="0" shapeId="0" xr:uid="{EE5AA0F0-575C-4014-B993-C5676D9063AA}">
      <text>
        <r>
          <rPr>
            <b/>
            <sz val="9"/>
            <color rgb="FF000000"/>
            <rFont val="Tahoma"/>
            <family val="2"/>
          </rPr>
          <t>Vilina:</t>
        </r>
        <r>
          <rPr>
            <sz val="9"/>
            <color rgb="FF000000"/>
            <rFont val="Tahoma"/>
            <family val="2"/>
          </rPr>
          <t xml:space="preserve">
</t>
        </r>
        <r>
          <rPr>
            <sz val="9"/>
            <color rgb="FF000000"/>
            <rFont val="Tahoma"/>
            <family val="2"/>
          </rPr>
          <t xml:space="preserve">Anti-infective therapy market remained in lower demand in Q4FY21 and throughout FY21, and
</t>
        </r>
        <r>
          <rPr>
            <sz val="9"/>
            <color rgb="FF000000"/>
            <rFont val="Tahoma"/>
            <family val="2"/>
          </rPr>
          <t xml:space="preserve">had a negative impact on FDC’s sales in India. </t>
        </r>
      </text>
    </comment>
    <comment ref="Q7" authorId="1" shapeId="0" xr:uid="{7CE90445-69B7-4DEB-824B-DCF6904AC67F}">
      <text>
        <r>
          <rPr>
            <b/>
            <sz val="9"/>
            <color rgb="FF000000"/>
            <rFont val="Tahoma"/>
            <family val="2"/>
          </rPr>
          <t>Neelam Punjabi:</t>
        </r>
        <r>
          <rPr>
            <sz val="9"/>
            <color rgb="FF000000"/>
            <rFont val="Tahoma"/>
            <family val="2"/>
          </rPr>
          <t xml:space="preserve">
</t>
        </r>
        <r>
          <rPr>
            <sz val="9"/>
            <color rgb="FF000000"/>
            <rFont val="Tahoma"/>
            <family val="2"/>
          </rPr>
          <t>10% growth or FY24 implies 2HFY24 growth of 15%+)</t>
        </r>
      </text>
    </comment>
    <comment ref="I16" authorId="0" shapeId="0" xr:uid="{08AA2928-AE8E-449B-B60D-46EB4A76404B}">
      <text>
        <r>
          <rPr>
            <b/>
            <sz val="9"/>
            <color indexed="81"/>
            <rFont val="Tahoma"/>
            <family val="2"/>
          </rPr>
          <t>Vilina:</t>
        </r>
        <r>
          <rPr>
            <sz val="9"/>
            <color indexed="81"/>
            <rFont val="Tahoma"/>
            <family val="2"/>
          </rPr>
          <t xml:space="preserve">
USA - 60mn API, 75 mn formulations
Europe - Subsidary - 1.593 GBP
Asia Pacific - formulation 27.5 mn in New Zealand</t>
        </r>
      </text>
    </comment>
    <comment ref="L22" authorId="0" shapeId="0" xr:uid="{2801CD2E-727C-4593-9F5E-ECCE21251426}">
      <text>
        <r>
          <rPr>
            <b/>
            <sz val="9"/>
            <color indexed="81"/>
            <rFont val="Tahoma"/>
            <family val="2"/>
          </rPr>
          <t>Vilina:</t>
        </r>
        <r>
          <rPr>
            <sz val="9"/>
            <color indexed="81"/>
            <rFont val="Tahoma"/>
            <family val="2"/>
          </rPr>
          <t xml:space="preserve">
US - 295.486 mn
UK - 116.368 mn</t>
        </r>
      </text>
    </comment>
    <comment ref="M22" authorId="0" shapeId="0" xr:uid="{C067755A-339E-492A-87C1-74E7C22BE736}">
      <text>
        <r>
          <rPr>
            <b/>
            <sz val="9"/>
            <color indexed="81"/>
            <rFont val="Tahoma"/>
            <family val="2"/>
          </rPr>
          <t>Vilina:</t>
        </r>
        <r>
          <rPr>
            <sz val="9"/>
            <color indexed="81"/>
            <rFont val="Tahoma"/>
            <family val="2"/>
          </rPr>
          <t xml:space="preserve">
52% US business - 574.1 mn</t>
        </r>
      </text>
    </comment>
    <comment ref="L25" authorId="0" shapeId="0" xr:uid="{9C05AAEF-231B-4B17-9AF0-9EB1D0FA2086}">
      <text>
        <r>
          <rPr>
            <b/>
            <sz val="9"/>
            <color indexed="81"/>
            <rFont val="Tahoma"/>
            <family val="2"/>
          </rPr>
          <t>Vilina:</t>
        </r>
        <r>
          <rPr>
            <sz val="9"/>
            <color indexed="81"/>
            <rFont val="Tahoma"/>
            <family val="2"/>
          </rPr>
          <t xml:space="preserve">
US - 295.486 mn
UK - 116.368 mn</t>
        </r>
      </text>
    </comment>
    <comment ref="M25" authorId="0" shapeId="0" xr:uid="{23D11C11-8F68-4DD4-8C59-E5ADE322F02D}">
      <text>
        <r>
          <rPr>
            <b/>
            <sz val="9"/>
            <color indexed="81"/>
            <rFont val="Tahoma"/>
            <family val="2"/>
          </rPr>
          <t>Vilina:</t>
        </r>
        <r>
          <rPr>
            <sz val="9"/>
            <color indexed="81"/>
            <rFont val="Tahoma"/>
            <family val="2"/>
          </rPr>
          <t xml:space="preserve">
52% US business - 574.1 mn</t>
        </r>
      </text>
    </comment>
    <comment ref="N25" authorId="0" shapeId="0" xr:uid="{2397D17D-B220-433C-AE91-E755BB81D4E0}">
      <text>
        <r>
          <rPr>
            <b/>
            <sz val="9"/>
            <color indexed="81"/>
            <rFont val="Tahoma"/>
            <family val="2"/>
          </rPr>
          <t>Vilina:</t>
        </r>
        <r>
          <rPr>
            <sz val="9"/>
            <color indexed="81"/>
            <rFont val="Tahoma"/>
            <family val="2"/>
          </rPr>
          <t xml:space="preserve">
176.947 - as per segment revenue</t>
        </r>
      </text>
    </comment>
    <comment ref="M28" authorId="0" shapeId="0" xr:uid="{8F60ED68-2AB2-4456-ADF1-1A27E51FF9E2}">
      <text>
        <r>
          <rPr>
            <b/>
            <sz val="9"/>
            <color indexed="81"/>
            <rFont val="Tahoma"/>
            <family val="2"/>
          </rPr>
          <t>Vilina:</t>
        </r>
        <r>
          <rPr>
            <sz val="9"/>
            <color indexed="81"/>
            <rFont val="Tahoma"/>
            <family val="2"/>
          </rPr>
          <t xml:space="preserve">
52% US business - 574.1 mn</t>
        </r>
      </text>
    </comment>
    <comment ref="L31" authorId="0" shapeId="0" xr:uid="{53BF7200-9C2F-4875-AB03-760D47B59053}">
      <text>
        <r>
          <rPr>
            <b/>
            <sz val="9"/>
            <color indexed="81"/>
            <rFont val="Tahoma"/>
            <family val="2"/>
          </rPr>
          <t>Vilina:</t>
        </r>
        <r>
          <rPr>
            <sz val="9"/>
            <color indexed="81"/>
            <rFont val="Tahoma"/>
            <family val="2"/>
          </rPr>
          <t xml:space="preserve">
US - 295.486 mn
UK - 116.368 mn</t>
        </r>
      </text>
    </comment>
    <comment ref="M31" authorId="0" shapeId="0" xr:uid="{8CA21597-D8B0-4A57-B676-C4148389A028}">
      <text>
        <r>
          <rPr>
            <b/>
            <sz val="9"/>
            <color indexed="81"/>
            <rFont val="Tahoma"/>
            <family val="2"/>
          </rPr>
          <t>Vilina:</t>
        </r>
        <r>
          <rPr>
            <sz val="9"/>
            <color indexed="81"/>
            <rFont val="Tahoma"/>
            <family val="2"/>
          </rPr>
          <t xml:space="preserve">
52% US business - 574.1 mn</t>
        </r>
      </text>
    </comment>
    <comment ref="L34" authorId="0" shapeId="0" xr:uid="{C9EEC508-E514-420F-B133-76241974B361}">
      <text>
        <r>
          <rPr>
            <b/>
            <sz val="9"/>
            <color indexed="81"/>
            <rFont val="Tahoma"/>
            <family val="2"/>
          </rPr>
          <t>Vilina:</t>
        </r>
        <r>
          <rPr>
            <sz val="9"/>
            <color indexed="81"/>
            <rFont val="Tahoma"/>
            <family val="2"/>
          </rPr>
          <t xml:space="preserve">
US - 295.486 mn
UK - 116.368 mn</t>
        </r>
      </text>
    </comment>
    <comment ref="M34" authorId="0" shapeId="0" xr:uid="{A32705C7-676A-48B3-A86D-E68F7F3E076A}">
      <text>
        <r>
          <rPr>
            <b/>
            <sz val="9"/>
            <color indexed="81"/>
            <rFont val="Tahoma"/>
            <family val="2"/>
          </rPr>
          <t>Vilina:</t>
        </r>
        <r>
          <rPr>
            <sz val="9"/>
            <color indexed="81"/>
            <rFont val="Tahoma"/>
            <family val="2"/>
          </rPr>
          <t xml:space="preserve">
52% US business - 574.1 mn</t>
        </r>
      </text>
    </comment>
    <comment ref="L37" authorId="0" shapeId="0" xr:uid="{9D7D399F-8FE8-409D-B67E-1CB4DD245680}">
      <text>
        <r>
          <rPr>
            <b/>
            <sz val="9"/>
            <color indexed="81"/>
            <rFont val="Tahoma"/>
            <family val="2"/>
          </rPr>
          <t>Vilina:</t>
        </r>
        <r>
          <rPr>
            <sz val="9"/>
            <color indexed="81"/>
            <rFont val="Tahoma"/>
            <family val="2"/>
          </rPr>
          <t xml:space="preserve">
US - 295.486 mn
UK - 116.368 mn</t>
        </r>
      </text>
    </comment>
    <comment ref="M37" authorId="0" shapeId="0" xr:uid="{A3D4F7F7-F0F9-46DE-8240-F7F8A14EAF15}">
      <text>
        <r>
          <rPr>
            <b/>
            <sz val="9"/>
            <color indexed="81"/>
            <rFont val="Tahoma"/>
            <family val="2"/>
          </rPr>
          <t>Vilina:</t>
        </r>
        <r>
          <rPr>
            <sz val="9"/>
            <color indexed="81"/>
            <rFont val="Tahoma"/>
            <family val="2"/>
          </rPr>
          <t xml:space="preserve">
52% US business - 574.1 mn</t>
        </r>
      </text>
    </comment>
    <comment ref="L40" authorId="0" shapeId="0" xr:uid="{2B3157CD-0932-4A31-807A-894D9C0FD5BA}">
      <text>
        <r>
          <rPr>
            <b/>
            <sz val="9"/>
            <color indexed="81"/>
            <rFont val="Tahoma"/>
            <family val="2"/>
          </rPr>
          <t>Vilina:</t>
        </r>
        <r>
          <rPr>
            <sz val="9"/>
            <color indexed="81"/>
            <rFont val="Tahoma"/>
            <family val="2"/>
          </rPr>
          <t xml:space="preserve">
US - 295.486 mn
UK - 116.368 mn</t>
        </r>
      </text>
    </comment>
    <comment ref="M40" authorId="0" shapeId="0" xr:uid="{8F78FA12-6BC8-4936-B305-D25663AE8A10}">
      <text>
        <r>
          <rPr>
            <b/>
            <sz val="9"/>
            <color indexed="81"/>
            <rFont val="Tahoma"/>
            <family val="2"/>
          </rPr>
          <t>Vilina:</t>
        </r>
        <r>
          <rPr>
            <sz val="9"/>
            <color indexed="81"/>
            <rFont val="Tahoma"/>
            <family val="2"/>
          </rPr>
          <t xml:space="preserve">
52% US business - 574.1 mn</t>
        </r>
      </text>
    </comment>
    <comment ref="L43" authorId="0" shapeId="0" xr:uid="{C1EB70F6-9B33-4612-BB18-E7CAF375C394}">
      <text>
        <r>
          <rPr>
            <b/>
            <sz val="9"/>
            <color indexed="81"/>
            <rFont val="Tahoma"/>
            <family val="2"/>
          </rPr>
          <t>Vilina:</t>
        </r>
        <r>
          <rPr>
            <sz val="9"/>
            <color indexed="81"/>
            <rFont val="Tahoma"/>
            <family val="2"/>
          </rPr>
          <t xml:space="preserve">
US - 295.486 mn
UK - 116.368 mn</t>
        </r>
      </text>
    </comment>
    <comment ref="M43" authorId="0" shapeId="0" xr:uid="{265568F9-EC94-4E3A-B22E-F7E5FE1DC14C}">
      <text>
        <r>
          <rPr>
            <b/>
            <sz val="9"/>
            <color indexed="81"/>
            <rFont val="Tahoma"/>
            <family val="2"/>
          </rPr>
          <t>Vilina:</t>
        </r>
        <r>
          <rPr>
            <sz val="9"/>
            <color indexed="81"/>
            <rFont val="Tahoma"/>
            <family val="2"/>
          </rPr>
          <t xml:space="preserve">
52% US business - 574.1 mn</t>
        </r>
      </text>
    </comment>
    <comment ref="L46" authorId="0" shapeId="0" xr:uid="{FFF4DAB0-A5B8-498F-BD6E-7BAAA5D6320A}">
      <text>
        <r>
          <rPr>
            <b/>
            <sz val="9"/>
            <color indexed="81"/>
            <rFont val="Tahoma"/>
            <family val="2"/>
          </rPr>
          <t>Vilina:</t>
        </r>
        <r>
          <rPr>
            <sz val="9"/>
            <color indexed="81"/>
            <rFont val="Tahoma"/>
            <family val="2"/>
          </rPr>
          <t xml:space="preserve">
US - 295.486 mn
UK - 116.368 mn</t>
        </r>
      </text>
    </comment>
    <comment ref="M46" authorId="0" shapeId="0" xr:uid="{B81440CD-4754-4ADA-8E62-3E994EFBE55D}">
      <text>
        <r>
          <rPr>
            <b/>
            <sz val="9"/>
            <color indexed="81"/>
            <rFont val="Tahoma"/>
            <family val="2"/>
          </rPr>
          <t>Vilina:</t>
        </r>
        <r>
          <rPr>
            <sz val="9"/>
            <color indexed="81"/>
            <rFont val="Tahoma"/>
            <family val="2"/>
          </rPr>
          <t xml:space="preserve">
52% US business - 574.1 mn</t>
        </r>
      </text>
    </comment>
    <comment ref="L49" authorId="0" shapeId="0" xr:uid="{DD64F376-5E2B-47D6-8982-5903CD011557}">
      <text>
        <r>
          <rPr>
            <b/>
            <sz val="9"/>
            <color indexed="81"/>
            <rFont val="Tahoma"/>
            <family val="2"/>
          </rPr>
          <t>Vilina:</t>
        </r>
        <r>
          <rPr>
            <sz val="9"/>
            <color indexed="81"/>
            <rFont val="Tahoma"/>
            <family val="2"/>
          </rPr>
          <t xml:space="preserve">
US - 295.486 mn
UK - 116.368 mn</t>
        </r>
      </text>
    </comment>
    <comment ref="M49" authorId="0" shapeId="0" xr:uid="{A2DBDC8B-4B55-45E4-AB9E-E2B7A0A2FFDE}">
      <text>
        <r>
          <rPr>
            <b/>
            <sz val="9"/>
            <color indexed="81"/>
            <rFont val="Tahoma"/>
            <family val="2"/>
          </rPr>
          <t>Vilina:</t>
        </r>
        <r>
          <rPr>
            <sz val="9"/>
            <color indexed="81"/>
            <rFont val="Tahoma"/>
            <family val="2"/>
          </rPr>
          <t xml:space="preserve">
52% US business - 574.1 mn</t>
        </r>
      </text>
    </comment>
    <comment ref="L61" authorId="0" shapeId="0" xr:uid="{6E5A8F0B-4F64-4BD4-900A-2C1C9CF05A7C}">
      <text>
        <r>
          <rPr>
            <b/>
            <sz val="9"/>
            <color indexed="81"/>
            <rFont val="Tahoma"/>
            <family val="2"/>
          </rPr>
          <t>Vilina:</t>
        </r>
        <r>
          <rPr>
            <sz val="9"/>
            <color indexed="81"/>
            <rFont val="Tahoma"/>
            <family val="2"/>
          </rPr>
          <t xml:space="preserve">
US - 295.486 mn
UK - 116.368 mn</t>
        </r>
      </text>
    </comment>
    <comment ref="M61" authorId="0" shapeId="0" xr:uid="{E352CA1B-8C35-453D-8C44-62BD78C1DECE}">
      <text>
        <r>
          <rPr>
            <b/>
            <sz val="9"/>
            <color indexed="81"/>
            <rFont val="Tahoma"/>
            <family val="2"/>
          </rPr>
          <t>Vilina:</t>
        </r>
        <r>
          <rPr>
            <sz val="9"/>
            <color indexed="81"/>
            <rFont val="Tahoma"/>
            <family val="2"/>
          </rPr>
          <t xml:space="preserve">
52% US business - 574.1 mn</t>
        </r>
      </text>
    </comment>
    <comment ref="H82" authorId="2" shapeId="0" xr:uid="{7216F94B-A28E-41ED-926D-B0B6366C761F}">
      <text>
        <r>
          <rPr>
            <sz val="10"/>
            <rFont val="Arial"/>
          </rPr>
          <t>[Threaded comment]
Your version of Excel allows you to read this threaded comment; however, any edits to it will get removed if the file is opened in a newer version of Excel. Learn more: https://go.microsoft.com/fwlink/?linkid=870924
Comment:
    includes share of profit on export sales - 5.824</t>
        </r>
      </text>
    </comment>
    <comment ref="L82" authorId="0" shapeId="0" xr:uid="{FCC069F2-D459-4FE0-A77B-40FFD948523E}">
      <text>
        <r>
          <rPr>
            <b/>
            <sz val="9"/>
            <color indexed="81"/>
            <rFont val="Tahoma"/>
            <family val="2"/>
          </rPr>
          <t>Vilina:</t>
        </r>
        <r>
          <rPr>
            <sz val="9"/>
            <color indexed="81"/>
            <rFont val="Tahoma"/>
            <family val="2"/>
          </rPr>
          <t xml:space="preserve">
Due to export incentive and other misc receipts</t>
        </r>
      </text>
    </comment>
    <comment ref="J103" authorId="1" shapeId="0" xr:uid="{0D753A16-ED47-4222-A815-AEE138CB64C4}">
      <text>
        <r>
          <rPr>
            <b/>
            <sz val="9"/>
            <color rgb="FF000000"/>
            <rFont val="Tahoma"/>
            <family val="2"/>
          </rPr>
          <t>Neelam Punjabi:</t>
        </r>
        <r>
          <rPr>
            <sz val="9"/>
            <color rgb="FF000000"/>
            <rFont val="Tahoma"/>
            <family val="2"/>
          </rPr>
          <t xml:space="preserve">
</t>
        </r>
        <r>
          <rPr>
            <sz val="9"/>
            <color rgb="FF000000"/>
            <rFont val="Tahoma"/>
            <family val="2"/>
          </rPr>
          <t xml:space="preserve">Reasons for expansion - </t>
        </r>
      </text>
    </comment>
    <comment ref="M117" authorId="0" shapeId="0" xr:uid="{C3307B6A-C89B-47A9-99DC-AF622BA0590F}">
      <text>
        <r>
          <rPr>
            <b/>
            <sz val="9"/>
            <color rgb="FF000000"/>
            <rFont val="Tahoma"/>
            <family val="2"/>
          </rPr>
          <t>Vilina:</t>
        </r>
        <r>
          <rPr>
            <sz val="9"/>
            <color rgb="FF000000"/>
            <rFont val="Tahoma"/>
            <family val="2"/>
          </rPr>
          <t xml:space="preserve">
</t>
        </r>
        <r>
          <rPr>
            <sz val="9"/>
            <color rgb="FF000000"/>
            <rFont val="Tahoma"/>
            <family val="2"/>
          </rPr>
          <t xml:space="preserve">mark to market loss on financial instruments of Rs. 1,315.95 lakhs, loss on sale of investments of Rs. 1,178.04 lakhs and impairment loss on financial instruments of Rs. 1,500.00 lakhs.
</t>
        </r>
        <r>
          <rPr>
            <sz val="9"/>
            <color rgb="FF000000"/>
            <rFont val="Tahoma"/>
            <family val="2"/>
          </rPr>
          <t xml:space="preserve">
</t>
        </r>
        <r>
          <rPr>
            <sz val="9"/>
            <color rgb="FF000000"/>
            <rFont val="Tahoma"/>
            <family val="2"/>
          </rPr>
          <t>Travel &amp; conveyance 42cr</t>
        </r>
      </text>
    </comment>
    <comment ref="N117" authorId="1" shapeId="0" xr:uid="{B97AE94A-9153-40EE-A57D-F991E268FD47}">
      <text>
        <r>
          <rPr>
            <b/>
            <sz val="9"/>
            <color rgb="FF000000"/>
            <rFont val="Tahoma"/>
            <family val="2"/>
          </rPr>
          <t>Neelam Punjabi:</t>
        </r>
        <r>
          <rPr>
            <sz val="9"/>
            <color rgb="FF000000"/>
            <rFont val="Tahoma"/>
            <family val="2"/>
          </rPr>
          <t xml:space="preserve">
</t>
        </r>
        <r>
          <rPr>
            <sz val="9"/>
            <color rgb="FF000000"/>
            <rFont val="Tahoma"/>
            <family val="2"/>
          </rPr>
          <t>Travel 34cr</t>
        </r>
      </text>
    </comment>
    <comment ref="O117" authorId="1" shapeId="0" xr:uid="{B0EFCB82-E8CC-4470-BB40-164C69E86384}">
      <text>
        <r>
          <rPr>
            <b/>
            <sz val="9"/>
            <color rgb="FF000000"/>
            <rFont val="Tahoma"/>
            <family val="2"/>
          </rPr>
          <t>Neelam Punjabi:</t>
        </r>
        <r>
          <rPr>
            <sz val="9"/>
            <color rgb="FF000000"/>
            <rFont val="Tahoma"/>
            <family val="2"/>
          </rPr>
          <t xml:space="preserve">
</t>
        </r>
        <r>
          <rPr>
            <sz val="9"/>
            <color rgb="FF000000"/>
            <rFont val="Tahoma"/>
            <family val="2"/>
          </rPr>
          <t>Travel 43cr</t>
        </r>
      </text>
    </comment>
    <comment ref="D126" authorId="3" shapeId="0" xr:uid="{143D3B36-AE95-4C77-8F54-60835C49DD6F}">
      <text>
        <r>
          <rPr>
            <sz val="10"/>
            <rFont val="Arial"/>
          </rPr>
          <t>[Threaded comment]
Your version of Excel allows you to read this threaded comment; however, any edits to it will get removed if the file is opened in a newer version of Excel. Learn more: https://go.microsoft.com/fwlink/?linkid=870924
Comment:
    Recoupment from Revaluation Reserve</t>
        </r>
      </text>
    </comment>
    <comment ref="E126" authorId="4" shapeId="0" xr:uid="{E286F5CE-CDBC-40D6-928D-8A8470DA245D}">
      <text>
        <r>
          <rPr>
            <sz val="10"/>
            <rFont val="Arial"/>
          </rPr>
          <t>[Threaded comment]
Your version of Excel allows you to read this threaded comment; however, any edits to it will get removed if the file is opened in a newer version of Excel. Learn more: https://go.microsoft.com/fwlink/?linkid=870924
Comment:
    Recoupment from Revaluation Reserve</t>
        </r>
      </text>
    </comment>
    <comment ref="F126" authorId="5" shapeId="0" xr:uid="{2F75B644-A67A-43AE-B3AD-A8C7ED95F7BD}">
      <text>
        <r>
          <rPr>
            <sz val="10"/>
            <rFont val="Arial"/>
          </rPr>
          <t>[Threaded comment]
Your version of Excel allows you to read this threaded comment; however, any edits to it will get removed if the file is opened in a newer version of Excel. Learn more: https://go.microsoft.com/fwlink/?linkid=870924
Comment:
    Recoupment from Revaluation Reserve</t>
        </r>
      </text>
    </comment>
    <comment ref="G126" authorId="6" shapeId="0" xr:uid="{276B7370-A6F9-4EAA-AC64-C75C01C80654}">
      <text>
        <r>
          <rPr>
            <sz val="10"/>
            <rFont val="Arial"/>
          </rPr>
          <t>[Threaded comment]
Your version of Excel allows you to read this threaded comment; however, any edits to it will get removed if the file is opened in a newer version of Excel. Learn more: https://go.microsoft.com/fwlink/?linkid=870924
Comment:
    Recoupment from Revaluation Reserve</t>
        </r>
      </text>
    </comment>
    <comment ref="M133" authorId="1" shapeId="0" xr:uid="{860E735B-FB7A-4173-828A-5A06E5C580A9}">
      <text>
        <r>
          <rPr>
            <b/>
            <sz val="9"/>
            <color rgb="FF000000"/>
            <rFont val="Tahoma"/>
            <family val="2"/>
          </rPr>
          <t>Neelam Punjabi:</t>
        </r>
        <r>
          <rPr>
            <sz val="9"/>
            <color rgb="FF000000"/>
            <rFont val="Tahoma"/>
            <family val="2"/>
          </rPr>
          <t xml:space="preserve">
</t>
        </r>
        <r>
          <rPr>
            <sz val="9"/>
            <color rgb="FF000000"/>
            <rFont val="Tahoma"/>
            <family val="2"/>
          </rPr>
          <t>17cr net gain on disposal of property pant &amp; Equipment</t>
        </r>
      </text>
    </comment>
    <comment ref="N135" authorId="0" shapeId="0" xr:uid="{CE56F15F-0A11-4ABF-BBA8-71D54337AB85}">
      <text>
        <r>
          <rPr>
            <b/>
            <sz val="9"/>
            <color rgb="FF000000"/>
            <rFont val="Tahoma"/>
            <family val="2"/>
          </rPr>
          <t>Vilina:</t>
        </r>
        <r>
          <rPr>
            <sz val="9"/>
            <color rgb="FF000000"/>
            <rFont val="Tahoma"/>
            <family val="2"/>
          </rPr>
          <t xml:space="preserve">
</t>
        </r>
        <r>
          <rPr>
            <sz val="9"/>
            <color rgb="FF000000"/>
            <rFont val="Tahoma"/>
            <family val="2"/>
          </rPr>
          <t>High cuz of high other income in Q1FY21 compared to Q1FY20</t>
        </r>
      </text>
    </comment>
    <comment ref="M137" authorId="0" shapeId="0" xr:uid="{CE6C211F-C53D-4253-9890-9F12EC116E0F}">
      <text>
        <r>
          <rPr>
            <b/>
            <sz val="9"/>
            <color indexed="81"/>
            <rFont val="Tahoma"/>
            <family val="2"/>
          </rPr>
          <t>Vilina:</t>
        </r>
        <r>
          <rPr>
            <sz val="9"/>
            <color indexed="81"/>
            <rFont val="Tahoma"/>
            <family val="2"/>
          </rPr>
          <t xml:space="preserve">
Interest exp &amp; bank charges</t>
        </r>
      </text>
    </comment>
    <comment ref="P172" authorId="1" shapeId="0" xr:uid="{EF55E71E-ACD7-4D76-8F11-D9C824860D9C}">
      <text>
        <r>
          <rPr>
            <b/>
            <sz val="9"/>
            <color rgb="FF000000"/>
            <rFont val="Tahoma"/>
            <family val="2"/>
          </rPr>
          <t>Neelam Punjabi:</t>
        </r>
        <r>
          <rPr>
            <sz val="9"/>
            <color rgb="FF000000"/>
            <rFont val="Tahoma"/>
            <family val="2"/>
          </rPr>
          <t xml:space="preserve">
</t>
        </r>
        <r>
          <rPr>
            <sz val="9"/>
            <color rgb="FF000000"/>
            <rFont val="Tahoma"/>
            <family val="2"/>
          </rPr>
          <t>Buyback of 29lakh shares completed on 27th April 2022 @475rs</t>
        </r>
      </text>
    </comment>
    <comment ref="Q172" authorId="1" shapeId="0" xr:uid="{971970D5-D602-4A5B-AA55-683442DE96ED}">
      <text>
        <r>
          <rPr>
            <b/>
            <sz val="9"/>
            <color indexed="81"/>
            <rFont val="Tahoma"/>
            <family val="2"/>
          </rPr>
          <t>Neelam Punjabi:</t>
        </r>
        <r>
          <rPr>
            <sz val="9"/>
            <color indexed="81"/>
            <rFont val="Tahoma"/>
            <family val="2"/>
          </rPr>
          <t xml:space="preserve">
buyback</t>
        </r>
      </text>
    </comment>
    <comment ref="J188" authorId="0" shapeId="0" xr:uid="{2ECE321E-CCA3-42C2-A50E-58D016AB5FF1}">
      <text>
        <r>
          <rPr>
            <b/>
            <sz val="9"/>
            <color indexed="81"/>
            <rFont val="Tahoma"/>
            <family val="2"/>
          </rPr>
          <t>Vilina:</t>
        </r>
        <r>
          <rPr>
            <sz val="9"/>
            <color indexed="81"/>
            <rFont val="Tahoma"/>
            <family val="2"/>
          </rPr>
          <t xml:space="preserve">
The Company has approached Delhi High Court in this context. The Company has, out of abundant caution and based on a conservative and best estimate basis, </t>
        </r>
        <r>
          <rPr>
            <b/>
            <sz val="9"/>
            <color indexed="81"/>
            <rFont val="Tahoma"/>
            <family val="2"/>
          </rPr>
          <t xml:space="preserve">made a provision of Rs. 588.41 lakhs during the year ended 31st March 2017. 
</t>
        </r>
        <r>
          <rPr>
            <sz val="9"/>
            <color indexed="81"/>
            <rFont val="Tahoma"/>
            <family val="2"/>
          </rPr>
          <t>pending legal case before the Hon'ble Supreme Court, relating to alleged overcharging, under the Drugs (Price Control) Order 1995, have been disposed of and the writ petition filed before the Hon'ble Supreme Court stands withdrawn. The Court has granted liberty to the Writ Petitioners to approach the appropriate High Courts for reliefs, challenging the impugned demand notice issued by Union of India.</t>
        </r>
      </text>
    </comment>
    <comment ref="L188" authorId="0" shapeId="0" xr:uid="{D767471D-0772-41E1-8C0A-69C06A202DA2}">
      <text>
        <r>
          <rPr>
            <b/>
            <sz val="9"/>
            <color indexed="81"/>
            <rFont val="Tahoma"/>
            <family val="2"/>
          </rPr>
          <t>Vilina:</t>
        </r>
        <r>
          <rPr>
            <sz val="9"/>
            <color indexed="81"/>
            <rFont val="Tahoma"/>
            <family val="2"/>
          </rPr>
          <t xml:space="preserve">
impairment loss of Rs. 111.21 lakhs towards investment made, loan given and other receivables from the joint venture</t>
        </r>
      </text>
    </comment>
    <comment ref="N188" authorId="0" shapeId="0" xr:uid="{261DCC47-D698-4DBC-A16E-61DC588E8A19}">
      <text>
        <r>
          <rPr>
            <b/>
            <sz val="9"/>
            <color indexed="81"/>
            <rFont val="Tahoma"/>
            <family val="2"/>
          </rPr>
          <t>Vilina:</t>
        </r>
        <r>
          <rPr>
            <sz val="9"/>
            <color indexed="81"/>
            <rFont val="Tahoma"/>
            <family val="2"/>
          </rPr>
          <t xml:space="preserve">
Includes impairment of goodwill resulting from the acquisition of FDC SA.</t>
        </r>
      </text>
    </comment>
    <comment ref="A204" authorId="7" shapeId="0" xr:uid="{496804AE-49E8-408F-8EB9-3F5F2C4C7D37}">
      <text>
        <r>
          <rPr>
            <b/>
            <sz val="9"/>
            <color indexed="81"/>
            <rFont val="Tahoma"/>
            <family val="2"/>
          </rPr>
          <t>Krati Rathi:</t>
        </r>
        <r>
          <rPr>
            <sz val="9"/>
            <color indexed="81"/>
            <rFont val="Tahoma"/>
            <family val="2"/>
          </rPr>
          <t xml:space="preserve">
Change in Working Capital from Cash Flow Statement (CFS)</t>
        </r>
      </text>
    </comment>
    <comment ref="A205" authorId="7" shapeId="0" xr:uid="{4A315A72-B7DB-4AF1-B9C2-5189DA419371}">
      <text>
        <r>
          <rPr>
            <b/>
            <sz val="9"/>
            <color indexed="81"/>
            <rFont val="Tahoma"/>
            <family val="2"/>
          </rPr>
          <t>Krati Rathi:</t>
        </r>
        <r>
          <rPr>
            <sz val="9"/>
            <color indexed="81"/>
            <rFont val="Tahoma"/>
            <family val="2"/>
          </rPr>
          <t xml:space="preserve">
Notes to accounts PPE:
Refer Purchase and Sale of assets</t>
        </r>
      </text>
    </comment>
    <comment ref="I205" authorId="8" shapeId="0" xr:uid="{8ABAF048-0F54-4E75-889F-675C4D0457A7}">
      <text>
        <r>
          <rPr>
            <sz val="10"/>
            <rFont val="Arial"/>
          </rPr>
          <t>[Threaded comment]
Your version of Excel allows you to read this threaded comment; however, any edits to it will get removed if the file is opened in a newer version of Excel. Learn more: https://go.microsoft.com/fwlink/?linkid=870924
Comment:
    Freehold land 275cr</t>
        </r>
      </text>
    </comment>
    <comment ref="P205" authorId="9" shapeId="0" xr:uid="{331947D5-F9C2-4216-8592-EC82D6221798}">
      <text>
        <r>
          <rPr>
            <sz val="10"/>
            <rFont val="Arial"/>
          </rPr>
          <t>[Threaded comment]
Your version of Excel allows you to read this threaded comment; however, any edits to it will get removed if the file is opened in a newer version of Excel. Learn more: https://go.microsoft.com/fwlink/?linkid=870924
Comment:
    Guidance: 120cr in FY23 &amp; FY24 each in Q4FY22 concall</t>
        </r>
      </text>
    </comment>
    <comment ref="A209" authorId="7" shapeId="0" xr:uid="{6007EC0D-8920-412B-930A-34CC81FCA036}">
      <text>
        <r>
          <rPr>
            <b/>
            <sz val="9"/>
            <color indexed="81"/>
            <rFont val="Tahoma"/>
            <family val="2"/>
          </rPr>
          <t>Krati Rathi:</t>
        </r>
        <r>
          <rPr>
            <sz val="9"/>
            <color indexed="81"/>
            <rFont val="Tahoma"/>
            <family val="2"/>
          </rPr>
          <t xml:space="preserve">
Income tax paid from CFO</t>
        </r>
      </text>
    </comment>
    <comment ref="A211" authorId="7" shapeId="0" xr:uid="{6C905885-2987-4070-BAC8-122EF37F87EC}">
      <text>
        <r>
          <rPr>
            <b/>
            <sz val="9"/>
            <color indexed="81"/>
            <rFont val="Tahoma"/>
            <family val="2"/>
          </rPr>
          <t>Krati Rathi:</t>
        </r>
        <r>
          <rPr>
            <sz val="9"/>
            <color indexed="81"/>
            <rFont val="Tahoma"/>
            <family val="2"/>
          </rPr>
          <t xml:space="preserve">
Finance cost paid from CFF</t>
        </r>
      </text>
    </comment>
    <comment ref="A212" authorId="7" shapeId="0" xr:uid="{CD766A65-1CFE-437E-890A-D8A1B565057B}">
      <text>
        <r>
          <rPr>
            <b/>
            <sz val="9"/>
            <color indexed="81"/>
            <rFont val="Tahoma"/>
            <family val="2"/>
          </rPr>
          <t>Krati Rathi:</t>
        </r>
        <r>
          <rPr>
            <sz val="9"/>
            <color indexed="81"/>
            <rFont val="Tahoma"/>
            <family val="2"/>
          </rPr>
          <t xml:space="preserve">
Any dividend recevied in CFI</t>
        </r>
      </text>
    </comment>
    <comment ref="A215" authorId="7" shapeId="0" xr:uid="{FA3816BD-469F-4DB4-A0F1-E56983113B36}">
      <text>
        <r>
          <rPr>
            <b/>
            <sz val="9"/>
            <color indexed="81"/>
            <rFont val="Tahoma"/>
            <family val="2"/>
          </rPr>
          <t>Krati Rathi:</t>
        </r>
        <r>
          <rPr>
            <sz val="9"/>
            <color indexed="81"/>
            <rFont val="Tahoma"/>
            <family val="2"/>
          </rPr>
          <t xml:space="preserve">
Consideration paid towards acquisitions (CFI)</t>
        </r>
      </text>
    </comment>
    <comment ref="N215" authorId="0" shapeId="0" xr:uid="{430B88CF-B12D-4A28-85E2-EC24F976A4DD}">
      <text>
        <r>
          <rPr>
            <b/>
            <sz val="9"/>
            <color indexed="81"/>
            <rFont val="Tahoma"/>
            <family val="2"/>
          </rPr>
          <t>Vilina:</t>
        </r>
        <r>
          <rPr>
            <sz val="9"/>
            <color indexed="81"/>
            <rFont val="Tahoma"/>
            <family val="2"/>
          </rPr>
          <t xml:space="preserve">
Investments in Equity shares of FDC SA</t>
        </r>
      </text>
    </comment>
    <comment ref="A216" authorId="7" shapeId="0" xr:uid="{7F7CED72-31B3-46F1-9BDA-AFF96735E5F9}">
      <text>
        <r>
          <rPr>
            <b/>
            <sz val="9"/>
            <color indexed="81"/>
            <rFont val="Tahoma"/>
            <family val="2"/>
          </rPr>
          <t>Krati Rathi:</t>
        </r>
        <r>
          <rPr>
            <sz val="9"/>
            <color indexed="81"/>
            <rFont val="Tahoma"/>
            <family val="2"/>
          </rPr>
          <t xml:space="preserve">
Dividend paid in CFF</t>
        </r>
      </text>
    </comment>
    <comment ref="A217" authorId="7" shapeId="0" xr:uid="{E021A5F9-0358-471C-86EE-E746CC58A9EF}">
      <text>
        <r>
          <rPr>
            <b/>
            <sz val="9"/>
            <color indexed="81"/>
            <rFont val="Tahoma"/>
            <family val="2"/>
          </rPr>
          <t>Krati Rathi:</t>
        </r>
        <r>
          <rPr>
            <sz val="9"/>
            <color indexed="81"/>
            <rFont val="Tahoma"/>
            <family val="2"/>
          </rPr>
          <t xml:space="preserve">
Proceeds from issue/ Buy back in CFF</t>
        </r>
      </text>
    </comment>
    <comment ref="P217" authorId="1" shapeId="0" xr:uid="{3DB3D9E0-2A23-47E4-93D0-81D80A8D35E4}">
      <text>
        <r>
          <rPr>
            <b/>
            <sz val="9"/>
            <color rgb="FF000000"/>
            <rFont val="Tahoma"/>
            <family val="2"/>
          </rPr>
          <t>Neelam Punjabi:</t>
        </r>
        <r>
          <rPr>
            <sz val="9"/>
            <color rgb="FF000000"/>
            <rFont val="Tahoma"/>
            <family val="2"/>
          </rPr>
          <t xml:space="preserve">
</t>
        </r>
        <r>
          <rPr>
            <sz val="9"/>
            <color rgb="FF000000"/>
            <rFont val="Tahoma"/>
            <family val="2"/>
          </rPr>
          <t>29lakh shares buybavck completed on 27th April 2022 @Rs. 475 per share</t>
        </r>
      </text>
    </comment>
    <comment ref="A221" authorId="7" shapeId="0" xr:uid="{8F7F6D6A-68C6-4713-AE3E-BA83984AA8E8}">
      <text>
        <r>
          <rPr>
            <b/>
            <sz val="9"/>
            <color indexed="81"/>
            <rFont val="Tahoma"/>
            <family val="2"/>
          </rPr>
          <t>Krati Rathi:</t>
        </r>
        <r>
          <rPr>
            <sz val="9"/>
            <color indexed="81"/>
            <rFont val="Tahoma"/>
            <family val="2"/>
          </rPr>
          <t xml:space="preserve">
Both long term and short term from CFF</t>
        </r>
      </text>
    </comment>
    <comment ref="A227" authorId="7" shapeId="0" xr:uid="{0A5197CA-45B3-460F-8D72-1104504A07F8}">
      <text>
        <r>
          <rPr>
            <b/>
            <sz val="9"/>
            <color indexed="81"/>
            <rFont val="Tahoma"/>
            <family val="2"/>
          </rPr>
          <t>Krati Rathi:</t>
        </r>
        <r>
          <rPr>
            <sz val="9"/>
            <color indexed="81"/>
            <rFont val="Tahoma"/>
            <family val="2"/>
          </rPr>
          <t xml:space="preserve">
CFO </t>
        </r>
      </text>
    </comment>
    <comment ref="A231" authorId="7" shapeId="0" xr:uid="{C2FFA24F-AE5C-4839-8239-C31679117FF8}">
      <text>
        <r>
          <rPr>
            <b/>
            <sz val="9"/>
            <color indexed="81"/>
            <rFont val="Tahoma"/>
            <family val="2"/>
          </rPr>
          <t>Krati Rathi:</t>
        </r>
        <r>
          <rPr>
            <sz val="9"/>
            <color indexed="81"/>
            <rFont val="Tahoma"/>
            <family val="2"/>
          </rPr>
          <t xml:space="preserve">
Goodwill</t>
        </r>
      </text>
    </comment>
    <comment ref="A232" authorId="7" shapeId="0" xr:uid="{C2D7610B-FC28-49CA-97F0-904AA1150646}">
      <text>
        <r>
          <rPr>
            <b/>
            <sz val="9"/>
            <color indexed="81"/>
            <rFont val="Tahoma"/>
            <family val="2"/>
          </rPr>
          <t>Krati Rathi:</t>
        </r>
        <r>
          <rPr>
            <sz val="9"/>
            <color indexed="81"/>
            <rFont val="Tahoma"/>
            <family val="2"/>
          </rPr>
          <t xml:space="preserve">
Other Intangibles assets + Intangibles under development</t>
        </r>
      </text>
    </comment>
    <comment ref="A233" authorId="7" shapeId="0" xr:uid="{81FABFCD-22DB-4F5A-A85C-6688DA904123}">
      <text>
        <r>
          <rPr>
            <b/>
            <sz val="9"/>
            <color indexed="81"/>
            <rFont val="Tahoma"/>
            <family val="2"/>
          </rPr>
          <t>Krati Rathi:</t>
        </r>
        <r>
          <rPr>
            <sz val="9"/>
            <color indexed="81"/>
            <rFont val="Tahoma"/>
            <family val="2"/>
          </rPr>
          <t xml:space="preserve">
PPE+ CWIP</t>
        </r>
      </text>
    </comment>
    <comment ref="A234" authorId="7" shapeId="0" xr:uid="{2AE7AD75-9172-4F18-A31E-8FCBFE86532E}">
      <text>
        <r>
          <rPr>
            <b/>
            <sz val="9"/>
            <color indexed="81"/>
            <rFont val="Tahoma"/>
            <family val="2"/>
          </rPr>
          <t>Krati Rathi:</t>
        </r>
        <r>
          <rPr>
            <sz val="9"/>
            <color indexed="81"/>
            <rFont val="Tahoma"/>
            <family val="2"/>
          </rPr>
          <t xml:space="preserve">
Notes to accounts- Notes to PPE</t>
        </r>
      </text>
    </comment>
    <comment ref="A235" authorId="7" shapeId="0" xr:uid="{7DEF65EC-C8CE-428F-9AB5-AE612E343C5E}">
      <text>
        <r>
          <rPr>
            <b/>
            <sz val="9"/>
            <color indexed="81"/>
            <rFont val="Tahoma"/>
            <family val="2"/>
          </rPr>
          <t>Krati Rathi:</t>
        </r>
        <r>
          <rPr>
            <sz val="9"/>
            <color indexed="81"/>
            <rFont val="Tahoma"/>
            <family val="2"/>
          </rPr>
          <t xml:space="preserve">
Notes to accounts- Notes to PPE</t>
        </r>
      </text>
    </comment>
    <comment ref="A237" authorId="7" shapeId="0" xr:uid="{A398E0EC-3429-42B3-9311-4613D58FCF07}">
      <text>
        <r>
          <rPr>
            <b/>
            <sz val="9"/>
            <color rgb="FF000000"/>
            <rFont val="Tahoma"/>
            <family val="2"/>
          </rPr>
          <t>Krati Rathi:</t>
        </r>
        <r>
          <rPr>
            <sz val="9"/>
            <color rgb="FF000000"/>
            <rFont val="Tahoma"/>
            <family val="2"/>
          </rPr>
          <t xml:space="preserve">
</t>
        </r>
        <r>
          <rPr>
            <sz val="9"/>
            <color rgb="FF000000"/>
            <rFont val="Tahoma"/>
            <family val="2"/>
          </rPr>
          <t>Capital Work in Progress</t>
        </r>
      </text>
    </comment>
    <comment ref="O237" authorId="1" shapeId="0" xr:uid="{B92F75D4-7815-4C70-8DC4-EE9253D3BBEC}">
      <text>
        <r>
          <rPr>
            <b/>
            <sz val="9"/>
            <color rgb="FF000000"/>
            <rFont val="Tahoma"/>
            <family val="2"/>
          </rPr>
          <t>Neelam Punjabi:</t>
        </r>
        <r>
          <rPr>
            <sz val="9"/>
            <color rgb="FF000000"/>
            <rFont val="Tahoma"/>
            <family val="2"/>
          </rPr>
          <t xml:space="preserve">
</t>
        </r>
        <r>
          <rPr>
            <sz val="9"/>
            <color rgb="FF000000"/>
            <rFont val="Tahoma"/>
            <family val="2"/>
          </rPr>
          <t>60cr for Corportate office</t>
        </r>
      </text>
    </comment>
    <comment ref="A240" authorId="7" shapeId="0" xr:uid="{B27650A9-AC20-4194-BD21-A0350568D867}">
      <text>
        <r>
          <rPr>
            <b/>
            <sz val="9"/>
            <color indexed="81"/>
            <rFont val="Tahoma"/>
            <family val="2"/>
          </rPr>
          <t>Krati Rathi:</t>
        </r>
        <r>
          <rPr>
            <sz val="9"/>
            <color indexed="81"/>
            <rFont val="Tahoma"/>
            <family val="2"/>
          </rPr>
          <t xml:space="preserve">
Inventory</t>
        </r>
      </text>
    </comment>
    <comment ref="A241" authorId="7" shapeId="0" xr:uid="{6C85C85C-1F31-4F7A-ADAF-8FF4F0F1C40B}">
      <text>
        <r>
          <rPr>
            <b/>
            <sz val="9"/>
            <color indexed="81"/>
            <rFont val="Tahoma"/>
            <family val="2"/>
          </rPr>
          <t>Krati Rathi:</t>
        </r>
        <r>
          <rPr>
            <sz val="9"/>
            <color indexed="81"/>
            <rFont val="Tahoma"/>
            <family val="2"/>
          </rPr>
          <t xml:space="preserve">
Trade Receivables</t>
        </r>
      </text>
    </comment>
    <comment ref="A242" authorId="7" shapeId="0" xr:uid="{458B99F6-E2A4-4C8A-920B-270BCC178911}">
      <text>
        <r>
          <rPr>
            <b/>
            <sz val="9"/>
            <color indexed="81"/>
            <rFont val="Tahoma"/>
            <family val="2"/>
          </rPr>
          <t>Krati Rathi:</t>
        </r>
        <r>
          <rPr>
            <sz val="9"/>
            <color indexed="81"/>
            <rFont val="Tahoma"/>
            <family val="2"/>
          </rPr>
          <t xml:space="preserve">
Other Current Assets</t>
        </r>
      </text>
    </comment>
    <comment ref="A243" authorId="7" shapeId="0" xr:uid="{8B5416E2-9C0B-480C-997E-E5B0F69D4E18}">
      <text>
        <r>
          <rPr>
            <b/>
            <sz val="9"/>
            <color indexed="81"/>
            <rFont val="Tahoma"/>
            <family val="2"/>
          </rPr>
          <t>Krati Rathi:</t>
        </r>
        <r>
          <rPr>
            <sz val="9"/>
            <color indexed="81"/>
            <rFont val="Tahoma"/>
            <family val="2"/>
          </rPr>
          <t xml:space="preserve">
Trade creditors</t>
        </r>
      </text>
    </comment>
    <comment ref="A244" authorId="7" shapeId="0" xr:uid="{456B9AE1-04C1-40BA-9B07-541E394470B9}">
      <text>
        <r>
          <rPr>
            <b/>
            <sz val="9"/>
            <color indexed="81"/>
            <rFont val="Tahoma"/>
            <family val="2"/>
          </rPr>
          <t>Krati Rathi:</t>
        </r>
        <r>
          <rPr>
            <sz val="9"/>
            <color indexed="81"/>
            <rFont val="Tahoma"/>
            <family val="2"/>
          </rPr>
          <t xml:space="preserve">
Current Provisions + Other Current Liabilities </t>
        </r>
      </text>
    </comment>
    <comment ref="A245" authorId="7" shapeId="0" xr:uid="{B3C618DD-E0D0-4B74-9D94-F5558564A708}">
      <text>
        <r>
          <rPr>
            <b/>
            <sz val="9"/>
            <color indexed="81"/>
            <rFont val="Tahoma"/>
            <family val="2"/>
          </rPr>
          <t>Krati Rathi:</t>
        </r>
        <r>
          <rPr>
            <sz val="9"/>
            <color indexed="81"/>
            <rFont val="Tahoma"/>
            <family val="2"/>
          </rPr>
          <t xml:space="preserve">
Current tax liability (net)</t>
        </r>
      </text>
    </comment>
    <comment ref="A251" authorId="7" shapeId="0" xr:uid="{C127A56A-9D5E-4903-BB46-38D01E0E8126}">
      <text>
        <r>
          <rPr>
            <b/>
            <sz val="9"/>
            <color indexed="81"/>
            <rFont val="Tahoma"/>
            <family val="2"/>
          </rPr>
          <t>Krati Rathi:</t>
        </r>
        <r>
          <rPr>
            <sz val="9"/>
            <color indexed="81"/>
            <rFont val="Tahoma"/>
            <family val="2"/>
          </rPr>
          <t xml:space="preserve">
Cash &amp; cash equivalents + Bank Balance + ST Investments + Liquid LT Investments</t>
        </r>
      </text>
    </comment>
    <comment ref="A252" authorId="7" shapeId="0" xr:uid="{EFFDC8D5-E2A2-4B0A-BE74-228733EC378A}">
      <text>
        <r>
          <rPr>
            <b/>
            <sz val="9"/>
            <color indexed="81"/>
            <rFont val="Tahoma"/>
            <family val="2"/>
          </rPr>
          <t>Krati Rathi:</t>
        </r>
        <r>
          <rPr>
            <sz val="9"/>
            <color indexed="81"/>
            <rFont val="Tahoma"/>
            <family val="2"/>
          </rPr>
          <t xml:space="preserve">
Current Financial Borrowings + </t>
        </r>
      </text>
    </comment>
    <comment ref="H252" authorId="10" shapeId="0" xr:uid="{48451852-B0C8-4102-8CBE-BF8DC825438B}">
      <text>
        <r>
          <rPr>
            <sz val="10"/>
            <rFont val="Arial"/>
          </rPr>
          <t>[Threaded comment]
Your version of Excel allows you to read this threaded comment; however, any edits to it will get removed if the file is opened in a newer version of Excel. Learn more: https://go.microsoft.com/fwlink/?linkid=870924
Comment:
    current maturities of LT Borrowings</t>
        </r>
      </text>
    </comment>
    <comment ref="I252" authorId="11" shapeId="0" xr:uid="{F69699D6-50FC-4A42-83DE-ABE4948212C7}">
      <text>
        <r>
          <rPr>
            <sz val="10"/>
            <rFont val="Arial"/>
          </rPr>
          <t>[Threaded comment]
Your version of Excel allows you to read this threaded comment; however, any edits to it will get removed if the file is opened in a newer version of Excel. Learn more: https://go.microsoft.com/fwlink/?linkid=870924
Comment:
    current maturities of LT Borrowings</t>
        </r>
      </text>
    </comment>
    <comment ref="J252" authorId="12" shapeId="0" xr:uid="{86B7291D-95BB-4F00-A79C-2795CC8D2268}">
      <text>
        <r>
          <rPr>
            <sz val="10"/>
            <rFont val="Arial"/>
          </rPr>
          <t>[Threaded comment]
Your version of Excel allows you to read this threaded comment; however, any edits to it will get removed if the file is opened in a newer version of Excel. Learn more: https://go.microsoft.com/fwlink/?linkid=870924
Comment:
    current maturities of LT Borrowings</t>
        </r>
      </text>
    </comment>
    <comment ref="K252" authorId="13" shapeId="0" xr:uid="{7FB20F23-6ED4-4710-8602-B88B96C9AACB}">
      <text>
        <r>
          <rPr>
            <sz val="10"/>
            <rFont val="Arial"/>
          </rPr>
          <t>[Threaded comment]
Your version of Excel allows you to read this threaded comment; however, any edits to it will get removed if the file is opened in a newer version of Excel. Learn more: https://go.microsoft.com/fwlink/?linkid=870924
Comment:
    current maturities of LT Borrowings</t>
        </r>
      </text>
    </comment>
    <comment ref="L252" authorId="14" shapeId="0" xr:uid="{60B37DA7-C5F4-4933-BAA5-17326BF327B4}">
      <text>
        <r>
          <rPr>
            <sz val="10"/>
            <rFont val="Arial"/>
          </rPr>
          <t>[Threaded comment]
Your version of Excel allows you to read this threaded comment; however, any edits to it will get removed if the file is opened in a newer version of Excel. Learn more: https://go.microsoft.com/fwlink/?linkid=870924
Comment:
    current maturities of LT Borrowings</t>
        </r>
      </text>
    </comment>
    <comment ref="A255" authorId="7" shapeId="0" xr:uid="{314D4070-B37D-42AE-83DB-513CF8A6C017}">
      <text>
        <r>
          <rPr>
            <b/>
            <sz val="9"/>
            <color indexed="81"/>
            <rFont val="Tahoma"/>
            <family val="2"/>
          </rPr>
          <t>Krati Rathi:</t>
        </r>
        <r>
          <rPr>
            <sz val="9"/>
            <color indexed="81"/>
            <rFont val="Tahoma"/>
            <family val="2"/>
          </rPr>
          <t xml:space="preserve">
Non Current Liability Financial Borrowings +</t>
        </r>
      </text>
    </comment>
    <comment ref="M255" authorId="0" shapeId="0" xr:uid="{953ABC56-FE47-408C-A779-D2A946432437}">
      <text>
        <r>
          <rPr>
            <b/>
            <sz val="9"/>
            <color indexed="81"/>
            <rFont val="Tahoma"/>
            <family val="2"/>
          </rPr>
          <t>Vilina:</t>
        </r>
        <r>
          <rPr>
            <sz val="9"/>
            <color indexed="81"/>
            <rFont val="Tahoma"/>
            <family val="2"/>
          </rPr>
          <t xml:space="preserve">
Under various schemes of Government of Maharashtra, the Parent Company was entitled to interest free Sales tax deferral incentives for its units at Waluj and Sinnar. These are repayable in annual instalments over a period of 9-13 years commencing after a period of 10 - 12 years from the year of availment of deferred sales tax loan.</t>
        </r>
      </text>
    </comment>
    <comment ref="A257" authorId="7" shapeId="0" xr:uid="{54921B5D-873C-4B39-9567-F1E5EBE48F57}">
      <text>
        <r>
          <rPr>
            <b/>
            <sz val="9"/>
            <color rgb="FF000000"/>
            <rFont val="Tahoma"/>
            <family val="2"/>
          </rPr>
          <t>Krati Rathi:</t>
        </r>
        <r>
          <rPr>
            <sz val="9"/>
            <color rgb="FF000000"/>
            <rFont val="Tahoma"/>
            <family val="2"/>
          </rPr>
          <t xml:space="preserve">
</t>
        </r>
        <r>
          <rPr>
            <sz val="9"/>
            <color rgb="FF000000"/>
            <rFont val="Tahoma"/>
            <family val="2"/>
          </rPr>
          <t>Non-Current Financials Assets + Illiquid LT Investmentd</t>
        </r>
      </text>
    </comment>
    <comment ref="A258" authorId="7" shapeId="0" xr:uid="{08945387-DE47-4399-8E86-0E5B88940B89}">
      <text>
        <r>
          <rPr>
            <b/>
            <sz val="9"/>
            <color indexed="81"/>
            <rFont val="Tahoma"/>
            <family val="2"/>
          </rPr>
          <t>Krati Rathi:</t>
        </r>
        <r>
          <rPr>
            <sz val="9"/>
            <color indexed="81"/>
            <rFont val="Tahoma"/>
            <family val="2"/>
          </rPr>
          <t xml:space="preserve">
Other non-current assets + Current asset loans</t>
        </r>
      </text>
    </comment>
    <comment ref="A260" authorId="7" shapeId="0" xr:uid="{63820DD0-16CE-455F-B769-C8109E2B19D5}">
      <text>
        <r>
          <rPr>
            <b/>
            <sz val="9"/>
            <color indexed="81"/>
            <rFont val="Tahoma"/>
            <family val="2"/>
          </rPr>
          <t>Krati Rathi:</t>
        </r>
        <r>
          <rPr>
            <sz val="9"/>
            <color indexed="81"/>
            <rFont val="Tahoma"/>
            <family val="2"/>
          </rPr>
          <t xml:space="preserve">
Non current Liabilities Provisions + Current Financial Liabilities +</t>
        </r>
      </text>
    </comment>
    <comment ref="A261" authorId="7" shapeId="0" xr:uid="{9CED87C6-6643-43E7-97D7-95502BCC0630}">
      <text>
        <r>
          <rPr>
            <b/>
            <sz val="9"/>
            <color indexed="81"/>
            <rFont val="Tahoma"/>
            <family val="2"/>
          </rPr>
          <t>Krati Rathi:</t>
        </r>
        <r>
          <rPr>
            <sz val="9"/>
            <color indexed="81"/>
            <rFont val="Tahoma"/>
            <family val="2"/>
          </rPr>
          <t xml:space="preserve">
Minority/ Non-controlling interest</t>
        </r>
      </text>
    </comment>
    <comment ref="A262" authorId="7" shapeId="0" xr:uid="{72016F09-CA57-4CA3-AD28-03B50D0BD851}">
      <text>
        <r>
          <rPr>
            <b/>
            <sz val="9"/>
            <color indexed="81"/>
            <rFont val="Tahoma"/>
            <family val="2"/>
          </rPr>
          <t>Krati Rathi:</t>
        </r>
        <r>
          <rPr>
            <sz val="9"/>
            <color indexed="81"/>
            <rFont val="Tahoma"/>
            <family val="2"/>
          </rPr>
          <t xml:space="preserve">
Non current deferred tax asset - Non current deferred tax liability</t>
        </r>
      </text>
    </comment>
    <comment ref="A264" authorId="7" shapeId="0" xr:uid="{F888EA8E-0F40-4D2F-A963-FC939F43F2C0}">
      <text>
        <r>
          <rPr>
            <b/>
            <sz val="9"/>
            <color rgb="FF000000"/>
            <rFont val="Tahoma"/>
            <family val="2"/>
          </rPr>
          <t>Krati Rathi:</t>
        </r>
        <r>
          <rPr>
            <sz val="9"/>
            <color rgb="FF000000"/>
            <rFont val="Tahoma"/>
            <family val="2"/>
          </rPr>
          <t xml:space="preserve">
</t>
        </r>
        <r>
          <rPr>
            <sz val="9"/>
            <color rgb="FF000000"/>
            <rFont val="Tahoma"/>
            <family val="2"/>
          </rPr>
          <t>Total Equity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author>
    <author>Neelam Punjabi</author>
    <author>tc={A5BED796-A245-4799-BC41-A5E0372E488B}</author>
    <author>tc={C2179847-2224-415F-B77B-D8DC8618D873}</author>
    <author>tc={F42791C8-D646-4459-A9E7-F0A3BA586C89}</author>
    <author>tc={FCBC5828-3D99-4E6B-AB7E-8097CA134482}</author>
    <author>tc={E647812A-E4B9-46C4-BAF0-25D5BE704D17}</author>
    <author>tc={2B550387-5146-452B-9BFA-1327BC49C9BE}</author>
    <author>tc={62DCC282-4084-406A-9051-C53C448357AF}</author>
    <author>tc={2C5DAB6F-028F-4029-88DE-3C55BB66FB67}</author>
    <author>tc={C8DB2E61-FAB0-489A-9A09-2FB7C9688CEC}</author>
    <author>tc={FD1F319F-EBF7-445E-8216-A7521F9CA65B}</author>
    <author>tc={A21E411D-D26E-4826-BB63-711805E69599}</author>
    <author>tc={3D2878F2-8B08-4214-9E9F-9031E035E0BA}</author>
    <author>tc={C970E8E1-4167-417A-8436-EA455CB6197B}</author>
    <author>tc={76D34BA7-0109-430B-9E00-B47E363139D5}</author>
    <author>tc={E99667BE-E19A-4EEF-8B2B-1B4582BB845F}</author>
    <author>tc={022265E8-009A-4E92-87BA-53E193320C70}</author>
    <author>Krati Rathi</author>
    <author>Vivek Jaipuria</author>
  </authors>
  <commentList>
    <comment ref="BA3" authorId="0" shapeId="0" xr:uid="{05AB42E3-64DF-4054-B3C4-1A0F507DE97B}">
      <text>
        <r>
          <rPr>
            <b/>
            <sz val="9"/>
            <color indexed="81"/>
            <rFont val="Tahoma"/>
            <family val="2"/>
          </rPr>
          <t>Vilina:</t>
        </r>
        <r>
          <rPr>
            <sz val="9"/>
            <color indexed="81"/>
            <rFont val="Tahoma"/>
            <family val="2"/>
          </rPr>
          <t xml:space="preserve">
Antiinfective therapy market has not shown recovery yet and is having negative impact on FDC
domestic sales.</t>
        </r>
      </text>
    </comment>
    <comment ref="BB3" authorId="0" shapeId="0" xr:uid="{F47AA78D-A90B-49DC-AA39-F05DA212F017}">
      <text>
        <r>
          <rPr>
            <b/>
            <sz val="9"/>
            <color indexed="81"/>
            <rFont val="Tahoma"/>
            <family val="2"/>
          </rPr>
          <t>Vilina:</t>
        </r>
        <r>
          <rPr>
            <sz val="9"/>
            <color indexed="81"/>
            <rFont val="Tahoma"/>
            <family val="2"/>
          </rPr>
          <t xml:space="preserve">
Anti-infective therapy market remained in lower demand in Q4FY21 and throughout FY21, and
had a negative impact on FDC’s sales in India. </t>
        </r>
      </text>
    </comment>
    <comment ref="BC3" authorId="1" shapeId="0" xr:uid="{7C6B28E8-54BB-42B4-9CA9-260837B06A10}">
      <text>
        <r>
          <rPr>
            <b/>
            <sz val="9"/>
            <color indexed="81"/>
            <rFont val="Tahoma"/>
            <family val="2"/>
          </rPr>
          <t>Neelam Punjabi:</t>
        </r>
        <r>
          <rPr>
            <sz val="9"/>
            <color indexed="81"/>
            <rFont val="Tahoma"/>
            <family val="2"/>
          </rPr>
          <t xml:space="preserve">
IQVIA 44%</t>
        </r>
      </text>
    </comment>
    <comment ref="BE3" authorId="1" shapeId="0" xr:uid="{559CBF82-9690-4497-A21B-4B6BD2C22C49}">
      <text>
        <r>
          <rPr>
            <b/>
            <sz val="9"/>
            <color indexed="81"/>
            <rFont val="Tahoma"/>
            <family val="2"/>
          </rPr>
          <t>Neelam Punjabi:</t>
        </r>
        <r>
          <rPr>
            <sz val="9"/>
            <color indexed="81"/>
            <rFont val="Tahoma"/>
            <family val="2"/>
          </rPr>
          <t xml:space="preserve">
FDC has moved one rank up from 23rd in YTD Dec'20 to 22nd in YTD Dec 21 in IPM</t>
        </r>
      </text>
    </comment>
    <comment ref="AY6" authorId="2" shapeId="0" xr:uid="{A5BED796-A245-4799-BC41-A5E0372E488B}">
      <text>
        <r>
          <rPr>
            <sz val="10"/>
            <rFont val="Arial"/>
          </rPr>
          <t>[Threaded comment]
Your version of Excel allows you to read this threaded comment; however, any edits to it will get removed if the file is opened in a newer version of Excel. Learn more: https://go.microsoft.com/fwlink/?linkid=870924
Comment:
    75% of total export formulation is USA, 44.45 crs</t>
        </r>
      </text>
    </comment>
    <comment ref="AZ6" authorId="3" shapeId="0" xr:uid="{C2179847-2224-415F-B77B-D8DC8618D873}">
      <text>
        <r>
          <rPr>
            <sz val="10"/>
            <rFont val="Arial"/>
          </rPr>
          <t>[Threaded comment]
Your version of Excel allows you to read this threaded comment; however, any edits to it will get removed if the file is opened in a newer version of Excel. Learn more: https://go.microsoft.com/fwlink/?linkid=870924
Comment:
    70.55% of total export formulation is USA. 55.19 crores</t>
        </r>
      </text>
    </comment>
    <comment ref="BA6" authorId="4" shapeId="0" xr:uid="{F42791C8-D646-4459-A9E7-F0A3BA586C89}">
      <text>
        <r>
          <rPr>
            <sz val="10"/>
            <rFont val="Arial"/>
          </rPr>
          <t>[Threaded comment]
Your version of Excel allows you to read this threaded comment; however, any edits to it will get removed if the file is opened in a newer version of Excel. Learn more: https://go.microsoft.com/fwlink/?linkid=870924
Comment:
    68.96% of total export formulation is USA. 51.81 crores</t>
        </r>
      </text>
    </comment>
    <comment ref="BB6" authorId="5" shapeId="0" xr:uid="{FCBC5828-3D99-4E6B-AB7E-8097CA134482}">
      <text>
        <r>
          <rPr>
            <sz val="10"/>
            <rFont val="Arial"/>
          </rPr>
          <t>[Threaded comment]
Your version of Excel allows you to read this threaded comment; however, any edits to it will get removed if the file is opened in a newer version of Excel. Learn more: https://go.microsoft.com/fwlink/?linkid=870924
Comment:
    Main contributor was the USA market, accounting for 65.58% i.e. Rs. 37.49 crores  of total Export Formulations Sales. 
Also, we have successfully registered 2 products in Uzbekistan and added this new territory in Export formulation business.</t>
        </r>
      </text>
    </comment>
    <comment ref="BC6" authorId="1" shapeId="0" xr:uid="{2222DF2D-4653-43BE-9871-85B4318C588F}">
      <text>
        <r>
          <rPr>
            <b/>
            <sz val="9"/>
            <color indexed="81"/>
            <rFont val="Tahoma"/>
            <family val="2"/>
          </rPr>
          <t>Neelam Punjabi:</t>
        </r>
        <r>
          <rPr>
            <sz val="9"/>
            <color indexed="81"/>
            <rFont val="Tahoma"/>
            <family val="2"/>
          </rPr>
          <t xml:space="preserve">
US: 44.83%</t>
        </r>
      </text>
    </comment>
    <comment ref="BD6" authorId="1" shapeId="0" xr:uid="{BA820021-BFA2-40A8-8C25-7F4E0C5A8364}">
      <text>
        <r>
          <rPr>
            <b/>
            <sz val="9"/>
            <color indexed="81"/>
            <rFont val="Tahoma"/>
            <family val="2"/>
          </rPr>
          <t>Neelam Punjabi:</t>
        </r>
        <r>
          <rPr>
            <sz val="9"/>
            <color indexed="81"/>
            <rFont val="Tahoma"/>
            <family val="2"/>
          </rPr>
          <t xml:space="preserve">
Our USA business portfolio saw some price erosion and lower demand for current portfolio
due to re-entry of competitors, still our partner has been successful in maintaining good portion of
market share.
</t>
        </r>
      </text>
    </comment>
    <comment ref="BE6" authorId="1" shapeId="0" xr:uid="{B0F32AE3-8E51-45D7-8D24-77B44D14FC7A}">
      <text>
        <r>
          <rPr>
            <b/>
            <sz val="9"/>
            <color indexed="81"/>
            <rFont val="Tahoma"/>
            <family val="2"/>
          </rPr>
          <t>Neelam Punjabi:</t>
        </r>
        <r>
          <rPr>
            <sz val="9"/>
            <color indexed="81"/>
            <rFont val="Tahoma"/>
            <family val="2"/>
          </rPr>
          <t xml:space="preserve">
Received ANDA approval for Ofloxacin Otic Solutions 0.3%.</t>
        </r>
      </text>
    </comment>
    <comment ref="BI6" authorId="1" shapeId="0" xr:uid="{C6C35D55-D3A1-4CDE-A1D6-8F2FACFED858}">
      <text>
        <r>
          <rPr>
            <b/>
            <sz val="9"/>
            <color rgb="FF000000"/>
            <rFont val="Tahoma"/>
            <family val="2"/>
          </rPr>
          <t>Neelam Punjabi:</t>
        </r>
        <r>
          <rPr>
            <sz val="9"/>
            <color rgb="FF000000"/>
            <rFont val="Tahoma"/>
            <family val="2"/>
          </rPr>
          <t xml:space="preserve">
</t>
        </r>
        <r>
          <rPr>
            <sz val="9"/>
            <color rgb="FF000000"/>
            <rFont val="Tahoma"/>
            <family val="2"/>
          </rPr>
          <t xml:space="preserve">Export formulations 65cr </t>
        </r>
      </text>
    </comment>
    <comment ref="AY9" authorId="6" shapeId="0" xr:uid="{E647812A-E4B9-46C4-BAF0-25D5BE704D17}">
      <text>
        <r>
          <rPr>
            <sz val="10"/>
            <rFont val="Arial"/>
          </rPr>
          <t>[Threaded comment]
Your version of Excel allows you to read this threaded comment; however, any edits to it will get removed if the file is opened in a newer version of Excel. Learn more: https://go.microsoft.com/fwlink/?linkid=870924
Comment:
    75% of total export formulation is USA, 44.45 crs</t>
        </r>
      </text>
    </comment>
    <comment ref="AZ9" authorId="7" shapeId="0" xr:uid="{2B550387-5146-452B-9BFA-1327BC49C9BE}">
      <text>
        <r>
          <rPr>
            <sz val="10"/>
            <rFont val="Arial"/>
          </rPr>
          <t>[Threaded comment]
Your version of Excel allows you to read this threaded comment; however, any edits to it will get removed if the file is opened in a newer version of Excel. Learn more: https://go.microsoft.com/fwlink/?linkid=870924
Comment:
    70.55% of total export formulation is USA. 55.19 crores</t>
        </r>
      </text>
    </comment>
    <comment ref="BA9" authorId="8" shapeId="0" xr:uid="{62DCC282-4084-406A-9051-C53C448357AF}">
      <text>
        <r>
          <rPr>
            <sz val="10"/>
            <rFont val="Arial"/>
          </rPr>
          <t>[Threaded comment]
Your version of Excel allows you to read this threaded comment; however, any edits to it will get removed if the file is opened in a newer version of Excel. Learn more: https://go.microsoft.com/fwlink/?linkid=870924
Comment:
    68.96% of total export formulation is USA. 51.81 crores</t>
        </r>
      </text>
    </comment>
    <comment ref="BB9" authorId="9" shapeId="0" xr:uid="{2C5DAB6F-028F-4029-88DE-3C55BB66FB67}">
      <text>
        <r>
          <rPr>
            <sz val="10"/>
            <rFont val="Arial"/>
          </rPr>
          <t>[Threaded comment]
Your version of Excel allows you to read this threaded comment; however, any edits to it will get removed if the file is opened in a newer version of Excel. Learn more: https://go.microsoft.com/fwlink/?linkid=870924
Comment:
    Main contributor was the USA market, accounting for 65.58% i.e. Rs. 37.49 crores  of total Export Formulations Sales. 
Also, we have successfully registered 2 products in Uzbekistan and added this new territory in Export formulation business.</t>
        </r>
      </text>
    </comment>
    <comment ref="BC9" authorId="1" shapeId="0" xr:uid="{07766024-77B5-471E-831F-9C85306C8086}">
      <text>
        <r>
          <rPr>
            <b/>
            <sz val="9"/>
            <color indexed="81"/>
            <rFont val="Tahoma"/>
            <family val="2"/>
          </rPr>
          <t>Neelam Punjabi:</t>
        </r>
        <r>
          <rPr>
            <sz val="9"/>
            <color indexed="81"/>
            <rFont val="Tahoma"/>
            <family val="2"/>
          </rPr>
          <t xml:space="preserve">
US: 44.83%</t>
        </r>
      </text>
    </comment>
    <comment ref="BD9" authorId="1" shapeId="0" xr:uid="{A86B4B79-75C8-498C-AA7A-D5FDD1A1B05E}">
      <text>
        <r>
          <rPr>
            <b/>
            <sz val="9"/>
            <color indexed="81"/>
            <rFont val="Tahoma"/>
            <family val="2"/>
          </rPr>
          <t>Neelam Punjabi:</t>
        </r>
        <r>
          <rPr>
            <sz val="9"/>
            <color indexed="81"/>
            <rFont val="Tahoma"/>
            <family val="2"/>
          </rPr>
          <t xml:space="preserve">
Our USA business portfolio saw some price erosion and lower demand for current portfolio
due to re-entry of competitors, still our partner has been successful in maintaining good portion of
market share.
</t>
        </r>
      </text>
    </comment>
    <comment ref="BE9" authorId="1" shapeId="0" xr:uid="{46B3FB01-C789-4FFA-AA65-341B70886EF1}">
      <text>
        <r>
          <rPr>
            <b/>
            <sz val="9"/>
            <color indexed="81"/>
            <rFont val="Tahoma"/>
            <family val="2"/>
          </rPr>
          <t>Neelam Punjabi:</t>
        </r>
        <r>
          <rPr>
            <sz val="9"/>
            <color indexed="81"/>
            <rFont val="Tahoma"/>
            <family val="2"/>
          </rPr>
          <t xml:space="preserve">
Received ANDA approval for Ofloxacin Otic Solutions 0.3%.</t>
        </r>
      </text>
    </comment>
    <comment ref="AY12" authorId="10" shapeId="0" xr:uid="{C8DB2E61-FAB0-489A-9A09-2FB7C9688CEC}">
      <text>
        <r>
          <rPr>
            <sz val="10"/>
            <rFont val="Arial"/>
          </rPr>
          <t>[Threaded comment]
Your version of Excel allows you to read this threaded comment; however, any edits to it will get removed if the file is opened in a newer version of Excel. Learn more: https://go.microsoft.com/fwlink/?linkid=870924
Comment:
    75% of total export formulation is USA, 44.45 crs</t>
        </r>
      </text>
    </comment>
    <comment ref="AZ12" authorId="11" shapeId="0" xr:uid="{FD1F319F-EBF7-445E-8216-A7521F9CA65B}">
      <text>
        <r>
          <rPr>
            <sz val="10"/>
            <rFont val="Arial"/>
          </rPr>
          <t>[Threaded comment]
Your version of Excel allows you to read this threaded comment; however, any edits to it will get removed if the file is opened in a newer version of Excel. Learn more: https://go.microsoft.com/fwlink/?linkid=870924
Comment:
    70.55% of total export formulation is USA. 55.19 crores</t>
        </r>
      </text>
    </comment>
    <comment ref="BA12" authorId="12" shapeId="0" xr:uid="{A21E411D-D26E-4826-BB63-711805E69599}">
      <text>
        <r>
          <rPr>
            <sz val="10"/>
            <rFont val="Arial"/>
          </rPr>
          <t>[Threaded comment]
Your version of Excel allows you to read this threaded comment; however, any edits to it will get removed if the file is opened in a newer version of Excel. Learn more: https://go.microsoft.com/fwlink/?linkid=870924
Comment:
    68.96% of total export formulation is USA. 51.81 crores</t>
        </r>
      </text>
    </comment>
    <comment ref="BB12" authorId="13" shapeId="0" xr:uid="{3D2878F2-8B08-4214-9E9F-9031E035E0BA}">
      <text>
        <r>
          <rPr>
            <sz val="10"/>
            <rFont val="Arial"/>
          </rPr>
          <t>[Threaded comment]
Your version of Excel allows you to read this threaded comment; however, any edits to it will get removed if the file is opened in a newer version of Excel. Learn more: https://go.microsoft.com/fwlink/?linkid=870924
Comment:
    Main contributor was the USA market, accounting for 65.58% i.e. Rs. 37.49 crores  of total Export Formulations Sales. 
Also, we have successfully registered 2 products in Uzbekistan and added this new territory in Export formulation business.</t>
        </r>
      </text>
    </comment>
    <comment ref="BC12" authorId="1" shapeId="0" xr:uid="{8416D763-7A8A-48A6-8B53-BE394AE488E5}">
      <text>
        <r>
          <rPr>
            <b/>
            <sz val="9"/>
            <color indexed="81"/>
            <rFont val="Tahoma"/>
            <family val="2"/>
          </rPr>
          <t>Neelam Punjabi:</t>
        </r>
        <r>
          <rPr>
            <sz val="9"/>
            <color indexed="81"/>
            <rFont val="Tahoma"/>
            <family val="2"/>
          </rPr>
          <t xml:space="preserve">
US: 44.83%</t>
        </r>
      </text>
    </comment>
    <comment ref="BD12" authorId="1" shapeId="0" xr:uid="{98DDBDD5-8405-42EA-A0A3-DBB329B0DACB}">
      <text>
        <r>
          <rPr>
            <b/>
            <sz val="9"/>
            <color indexed="81"/>
            <rFont val="Tahoma"/>
            <family val="2"/>
          </rPr>
          <t>Neelam Punjabi:</t>
        </r>
        <r>
          <rPr>
            <sz val="9"/>
            <color indexed="81"/>
            <rFont val="Tahoma"/>
            <family val="2"/>
          </rPr>
          <t xml:space="preserve">
Our USA business portfolio saw some price erosion and lower demand for current portfolio
due to re-entry of competitors, still our partner has been successful in maintaining good portion of
market share.
</t>
        </r>
      </text>
    </comment>
    <comment ref="BE12" authorId="1" shapeId="0" xr:uid="{D9F774E7-0944-44D2-A622-EFD7ADA3AFA1}">
      <text>
        <r>
          <rPr>
            <b/>
            <sz val="9"/>
            <color indexed="81"/>
            <rFont val="Tahoma"/>
            <family val="2"/>
          </rPr>
          <t>Neelam Punjabi:</t>
        </r>
        <r>
          <rPr>
            <sz val="9"/>
            <color indexed="81"/>
            <rFont val="Tahoma"/>
            <family val="2"/>
          </rPr>
          <t xml:space="preserve">
Received ANDA approval for Ofloxacin Otic Solutions 0.3%.</t>
        </r>
      </text>
    </comment>
    <comment ref="BA15" authorId="0" shapeId="0" xr:uid="{CFD35069-C30C-4DE3-88EF-22B4AD9ECCB5}">
      <text>
        <r>
          <rPr>
            <b/>
            <sz val="9"/>
            <color indexed="81"/>
            <rFont val="Tahoma"/>
            <family val="2"/>
          </rPr>
          <t>Vilina:</t>
        </r>
        <r>
          <rPr>
            <sz val="9"/>
            <color indexed="81"/>
            <rFont val="Tahoma"/>
            <family val="2"/>
          </rPr>
          <t xml:space="preserve">
-  ANDA is filled for Ofloxacin Otic Solutions
-  Main contributor to exports is US, accounting to 68.96% of total Export Formulations Sales. Dorzolamide and Timolol is expected to be commercialized in USA by Q1FY22.
- To suffice the ophthalmic export order, in process to expand Production Capacity by installation of an additional BFS machine at existing plant. Estimated cost ~Rs. 74 crores at first stage and ~Rs. 26 crores at later stage, over 20 months. The total production capacity of the said plant is likely to be increased by 30 to 33%. This will help in catering further pipeline export orders for regulated market.</t>
        </r>
      </text>
    </comment>
    <comment ref="BF29" authorId="14" shapeId="0" xr:uid="{C970E8E1-4167-417A-8436-EA455CB6197B}">
      <text>
        <r>
          <rPr>
            <sz val="10"/>
            <rFont val="Arial"/>
          </rPr>
          <t>[Threaded comment]
Your version of Excel allows you to read this threaded comment; however, any edits to it will get removed if the file is opened in a newer version of Excel. Learn more: https://go.microsoft.com/fwlink/?linkid=870924
Comment:
    11.17cr, ~1.5% impact of inventory write off in Gross margin.
Reply:
    1-1.5% impact on account of RM &amp; PM price increase YoY &amp; QoQ</t>
        </r>
      </text>
    </comment>
    <comment ref="BG29" authorId="15" shapeId="0" xr:uid="{76D34BA7-0109-430B-9E00-B47E363139D5}">
      <text>
        <r>
          <rPr>
            <sz val="10"/>
            <rFont val="Arial"/>
          </rPr>
          <t>[Threaded comment]
Your version of Excel allows you to read this threaded comment; however, any edits to it will get removed if the file is opened in a newer version of Excel. Learn more: https://go.microsoft.com/fwlink/?linkid=870924
Comment:
    Impacts on the margin and profits because of the continuous increase in RM and PM prices across products, and this rise is on the higher side compared to the FG price increase that we have taken
Reply:
    Elevated packing material &amp;RM prices impacted Gross margin by 5%, 34cr for the quarter</t>
        </r>
      </text>
    </comment>
    <comment ref="BC30" authorId="1" shapeId="0" xr:uid="{52B6EB8A-3D0E-46F4-BBD1-EA9E0355FC30}">
      <text>
        <r>
          <rPr>
            <b/>
            <sz val="9"/>
            <color indexed="81"/>
            <rFont val="Tahoma"/>
            <family val="2"/>
          </rPr>
          <t>Neelam Punjabi:</t>
        </r>
        <r>
          <rPr>
            <sz val="9"/>
            <color indexed="81"/>
            <rFont val="Tahoma"/>
            <family val="2"/>
          </rPr>
          <t xml:space="preserve">
incentives up</t>
        </r>
      </text>
    </comment>
    <comment ref="BG30" authorId="16" shapeId="0" xr:uid="{E99667BE-E19A-4EEF-8B2B-1B4582BB845F}">
      <text>
        <r>
          <rPr>
            <sz val="10"/>
            <rFont val="Arial"/>
          </rPr>
          <t>[Threaded comment]
Your version of Excel allows you to read this threaded comment; however, any edits to it will get removed if the file is opened in a newer version of Excel. Learn more: https://go.microsoft.com/fwlink/?linkid=870924
Comment:
    Higher due to Launched new division in domestic business &amp; annual appraisal cycle</t>
        </r>
      </text>
    </comment>
    <comment ref="AX32" authorId="0" shapeId="0" xr:uid="{8E898B4A-B677-4D13-8C04-70A3DB9D0B66}">
      <text>
        <r>
          <rPr>
            <b/>
            <sz val="9"/>
            <color indexed="81"/>
            <rFont val="Tahoma"/>
            <family val="2"/>
          </rPr>
          <t>Work:</t>
        </r>
        <r>
          <rPr>
            <sz val="9"/>
            <color indexed="81"/>
            <rFont val="Tahoma"/>
            <family val="2"/>
          </rPr>
          <t xml:space="preserve">
includes mark to market loss on financial instruments of Rs. 3,552.29 lakhs, loss on sale of investments of Rs. 1,599.90 lakhs and impairment loss on financial instruments of Rs. 1,000.00 lakhs.</t>
        </r>
      </text>
    </comment>
    <comment ref="BC32" authorId="1" shapeId="0" xr:uid="{696BEF6B-98F7-47C3-A779-147A41B51345}">
      <text>
        <r>
          <rPr>
            <b/>
            <sz val="9"/>
            <color rgb="FF000000"/>
            <rFont val="Tahoma"/>
            <family val="2"/>
          </rPr>
          <t>Neelam Punjabi:</t>
        </r>
        <r>
          <rPr>
            <sz val="9"/>
            <color rgb="FF000000"/>
            <rFont val="Tahoma"/>
            <family val="2"/>
          </rPr>
          <t xml:space="preserve">
</t>
        </r>
        <r>
          <rPr>
            <sz val="9"/>
            <color rgb="FF000000"/>
            <rFont val="Tahoma"/>
            <family val="2"/>
          </rPr>
          <t xml:space="preserve">R&amp;D has increased </t>
        </r>
      </text>
    </comment>
    <comment ref="BF32" authorId="1" shapeId="0" xr:uid="{980327D1-607E-46F5-BC99-3270589141CC}">
      <text>
        <r>
          <rPr>
            <b/>
            <sz val="9"/>
            <color indexed="81"/>
            <rFont val="Tahoma"/>
            <family val="2"/>
          </rPr>
          <t>Neelam Punjabi:</t>
        </r>
        <r>
          <rPr>
            <sz val="9"/>
            <color indexed="81"/>
            <rFont val="Tahoma"/>
            <family val="2"/>
          </rPr>
          <t xml:space="preserve">
Higher YoY due to low base (lower expenses due to travel restrictions)</t>
        </r>
      </text>
    </comment>
    <comment ref="BG32" authorId="17" shapeId="0" xr:uid="{022265E8-009A-4E92-87BA-53E193320C70}">
      <text>
        <r>
          <rPr>
            <sz val="10"/>
            <rFont val="Arial"/>
          </rPr>
          <t>[Threaded comment]
Your version of Excel allows you to read this threaded comment; however, any edits to it will get removed if the file is opened in a newer version of Excel. Learn more: https://go.microsoft.com/fwlink/?linkid=870924
Comment:
    15cr fair value impact on account of MTM with hardening of debt instrument &amp; correction in NAVs, up to 30th June, entire provision has been written back with softening of yield &amp; improvement in NAV</t>
        </r>
      </text>
    </comment>
    <comment ref="BB45" authorId="0" shapeId="0" xr:uid="{8806BB95-2A6D-4A21-A527-9D45F07841FA}">
      <text>
        <r>
          <rPr>
            <b/>
            <sz val="9"/>
            <color indexed="81"/>
            <rFont val="Tahoma"/>
            <family val="2"/>
          </rPr>
          <t>Vilina:</t>
        </r>
        <r>
          <rPr>
            <sz val="9"/>
            <color indexed="81"/>
            <rFont val="Tahoma"/>
            <family val="2"/>
          </rPr>
          <t xml:space="preserve">
Includes impairment of goodwill resulting from the acquisition of FDC SA.</t>
        </r>
      </text>
    </comment>
    <comment ref="AZ71" authorId="1" shapeId="0" xr:uid="{74009F2C-51A7-4C9A-BBA8-0D7D6552A88D}">
      <text>
        <r>
          <rPr>
            <b/>
            <sz val="9"/>
            <color indexed="81"/>
            <rFont val="Tahoma"/>
            <family val="2"/>
          </rPr>
          <t>Neelam Punjabi:</t>
        </r>
        <r>
          <rPr>
            <sz val="9"/>
            <color indexed="81"/>
            <rFont val="Tahoma"/>
            <family val="2"/>
          </rPr>
          <t xml:space="preserve">
12.1771cr purchase of PPE</t>
        </r>
      </text>
    </comment>
    <comment ref="A79" authorId="18" shapeId="0" xr:uid="{4D95D5B6-0758-4C90-83D4-1E881F4DF196}">
      <text>
        <r>
          <rPr>
            <b/>
            <sz val="9"/>
            <color indexed="81"/>
            <rFont val="Tahoma"/>
            <family val="2"/>
          </rPr>
          <t>Krati Rathi:</t>
        </r>
        <r>
          <rPr>
            <sz val="9"/>
            <color indexed="81"/>
            <rFont val="Tahoma"/>
            <family val="2"/>
          </rPr>
          <t xml:space="preserve">
Goodwill</t>
        </r>
      </text>
    </comment>
    <comment ref="A80" authorId="18" shapeId="0" xr:uid="{13BA7601-75FF-4379-8DE7-8B4DEB4E6CD0}">
      <text>
        <r>
          <rPr>
            <b/>
            <sz val="9"/>
            <color indexed="81"/>
            <rFont val="Tahoma"/>
            <family val="2"/>
          </rPr>
          <t>Krati Rathi:</t>
        </r>
        <r>
          <rPr>
            <sz val="9"/>
            <color indexed="81"/>
            <rFont val="Tahoma"/>
            <family val="2"/>
          </rPr>
          <t xml:space="preserve">
Other Intangibles assets + Intangibles under development</t>
        </r>
      </text>
    </comment>
    <comment ref="A81" authorId="18" shapeId="0" xr:uid="{6C8C33B4-7A41-4AE3-BDF1-02D9F09301FB}">
      <text>
        <r>
          <rPr>
            <b/>
            <sz val="9"/>
            <color rgb="FF000000"/>
            <rFont val="Tahoma"/>
            <family val="2"/>
          </rPr>
          <t>Krati Rathi:</t>
        </r>
        <r>
          <rPr>
            <sz val="9"/>
            <color rgb="FF000000"/>
            <rFont val="Tahoma"/>
            <family val="2"/>
          </rPr>
          <t xml:space="preserve">
</t>
        </r>
        <r>
          <rPr>
            <sz val="9"/>
            <color rgb="FF000000"/>
            <rFont val="Tahoma"/>
            <family val="2"/>
          </rPr>
          <t>PPE+ CWIP</t>
        </r>
      </text>
    </comment>
    <comment ref="A83" authorId="18" shapeId="0" xr:uid="{18AF13F4-3FAB-4D42-B2C5-738D42C978E9}">
      <text>
        <r>
          <rPr>
            <b/>
            <sz val="9"/>
            <color rgb="FF000000"/>
            <rFont val="Tahoma"/>
            <family val="2"/>
          </rPr>
          <t>Krati Rathi:</t>
        </r>
        <r>
          <rPr>
            <sz val="9"/>
            <color rgb="FF000000"/>
            <rFont val="Tahoma"/>
            <family val="2"/>
          </rPr>
          <t xml:space="preserve">
</t>
        </r>
        <r>
          <rPr>
            <sz val="9"/>
            <color rgb="FF000000"/>
            <rFont val="Tahoma"/>
            <family val="2"/>
          </rPr>
          <t>Capital Work in Progress</t>
        </r>
      </text>
    </comment>
    <comment ref="A84" authorId="19" shapeId="0" xr:uid="{27CF981D-D9A0-489C-A480-46EF5AED6AD7}">
      <text>
        <r>
          <rPr>
            <sz val="10"/>
            <color rgb="FF000000"/>
            <rFont val="Tahoma"/>
            <family val="2"/>
          </rPr>
          <t xml:space="preserve">Amount under right of use assets 
</t>
        </r>
      </text>
    </comment>
    <comment ref="A86" authorId="18" shapeId="0" xr:uid="{2D4110EE-CFBB-483E-BA35-37EF8DE3FFD8}">
      <text>
        <r>
          <rPr>
            <b/>
            <sz val="9"/>
            <color rgb="FF000000"/>
            <rFont val="Tahoma"/>
            <family val="2"/>
          </rPr>
          <t>Krati Rathi:</t>
        </r>
        <r>
          <rPr>
            <sz val="9"/>
            <color rgb="FF000000"/>
            <rFont val="Tahoma"/>
            <family val="2"/>
          </rPr>
          <t xml:space="preserve">
</t>
        </r>
        <r>
          <rPr>
            <sz val="9"/>
            <color rgb="FF000000"/>
            <rFont val="Tahoma"/>
            <family val="2"/>
          </rPr>
          <t>Inventory</t>
        </r>
      </text>
    </comment>
    <comment ref="A87" authorId="18" shapeId="0" xr:uid="{A6CBAF04-E9AE-4DF9-9D91-852170A8960C}">
      <text>
        <r>
          <rPr>
            <b/>
            <sz val="9"/>
            <color rgb="FF000000"/>
            <rFont val="Tahoma"/>
            <family val="2"/>
          </rPr>
          <t>Krati Rathi:</t>
        </r>
        <r>
          <rPr>
            <sz val="9"/>
            <color rgb="FF000000"/>
            <rFont val="Tahoma"/>
            <family val="2"/>
          </rPr>
          <t xml:space="preserve">
</t>
        </r>
        <r>
          <rPr>
            <sz val="9"/>
            <color rgb="FF000000"/>
            <rFont val="Tahoma"/>
            <family val="2"/>
          </rPr>
          <t>Trade Receivables</t>
        </r>
      </text>
    </comment>
    <comment ref="A88" authorId="18" shapeId="0" xr:uid="{240AB8C7-C523-4B38-998F-04914A8EAE93}">
      <text>
        <r>
          <rPr>
            <b/>
            <sz val="9"/>
            <color rgb="FF000000"/>
            <rFont val="Tahoma"/>
            <family val="2"/>
          </rPr>
          <t>Krati Rathi:</t>
        </r>
        <r>
          <rPr>
            <sz val="9"/>
            <color rgb="FF000000"/>
            <rFont val="Tahoma"/>
            <family val="2"/>
          </rPr>
          <t xml:space="preserve">
</t>
        </r>
        <r>
          <rPr>
            <sz val="9"/>
            <color rgb="FF000000"/>
            <rFont val="Tahoma"/>
            <family val="2"/>
          </rPr>
          <t>Other Current Assets</t>
        </r>
      </text>
    </comment>
    <comment ref="A89" authorId="18" shapeId="0" xr:uid="{FC58E962-3000-4B9D-A783-29DFC49F6C1F}">
      <text>
        <r>
          <rPr>
            <b/>
            <sz val="9"/>
            <color rgb="FF000000"/>
            <rFont val="Tahoma"/>
            <family val="2"/>
          </rPr>
          <t>Krati Rathi:</t>
        </r>
        <r>
          <rPr>
            <sz val="9"/>
            <color rgb="FF000000"/>
            <rFont val="Tahoma"/>
            <family val="2"/>
          </rPr>
          <t xml:space="preserve">
</t>
        </r>
        <r>
          <rPr>
            <sz val="9"/>
            <color rgb="FF000000"/>
            <rFont val="Tahoma"/>
            <family val="2"/>
          </rPr>
          <t>Trade creditors</t>
        </r>
      </text>
    </comment>
    <comment ref="A90" authorId="18" shapeId="0" xr:uid="{CD02AD57-FB3A-4657-B8A7-5488EB820AC1}">
      <text>
        <r>
          <rPr>
            <b/>
            <sz val="9"/>
            <color rgb="FF000000"/>
            <rFont val="Tahoma"/>
            <family val="2"/>
          </rPr>
          <t>Krati Rathi:</t>
        </r>
        <r>
          <rPr>
            <sz val="9"/>
            <color rgb="FF000000"/>
            <rFont val="Tahoma"/>
            <family val="2"/>
          </rPr>
          <t xml:space="preserve">
</t>
        </r>
        <r>
          <rPr>
            <sz val="9"/>
            <color rgb="FF000000"/>
            <rFont val="Tahoma"/>
            <family val="2"/>
          </rPr>
          <t xml:space="preserve">Current Provisions + Other Current Liabilities </t>
        </r>
      </text>
    </comment>
    <comment ref="A91" authorId="18" shapeId="0" xr:uid="{723F7CAA-B72E-4FEA-AD53-0DCBD614EF85}">
      <text>
        <r>
          <rPr>
            <b/>
            <sz val="9"/>
            <color rgb="FF000000"/>
            <rFont val="Tahoma"/>
            <family val="2"/>
          </rPr>
          <t>Krati Rathi:</t>
        </r>
        <r>
          <rPr>
            <sz val="9"/>
            <color rgb="FF000000"/>
            <rFont val="Tahoma"/>
            <family val="2"/>
          </rPr>
          <t xml:space="preserve">
</t>
        </r>
        <r>
          <rPr>
            <sz val="9"/>
            <color rgb="FF000000"/>
            <rFont val="Tahoma"/>
            <family val="2"/>
          </rPr>
          <t>Current tax liability (net)</t>
        </r>
      </text>
    </comment>
    <comment ref="AZ93" authorId="1" shapeId="0" xr:uid="{2D6A6811-FB05-47AA-A27B-82C063AE7D23}">
      <text>
        <r>
          <rPr>
            <b/>
            <sz val="9"/>
            <color indexed="81"/>
            <rFont val="Tahoma"/>
            <family val="2"/>
          </rPr>
          <t>Neelam Punjabi:</t>
        </r>
        <r>
          <rPr>
            <sz val="9"/>
            <color indexed="81"/>
            <rFont val="Tahoma"/>
            <family val="2"/>
          </rPr>
          <t xml:space="preserve">
TTM Sales</t>
        </r>
      </text>
    </comment>
    <comment ref="BD93" authorId="1" shapeId="0" xr:uid="{2CBF9848-3857-4FD9-993A-908C41B4F4E0}">
      <text>
        <r>
          <rPr>
            <b/>
            <sz val="9"/>
            <color indexed="81"/>
            <rFont val="Tahoma"/>
            <family val="2"/>
          </rPr>
          <t>Neelam Punjabi:</t>
        </r>
        <r>
          <rPr>
            <sz val="9"/>
            <color indexed="81"/>
            <rFont val="Tahoma"/>
            <family val="2"/>
          </rPr>
          <t xml:space="preserve">
TTM Sales</t>
        </r>
      </text>
    </comment>
    <comment ref="A97" authorId="18" shapeId="0" xr:uid="{737E35CF-FC73-45DF-B967-808B82E08646}">
      <text>
        <r>
          <rPr>
            <b/>
            <sz val="9"/>
            <color indexed="81"/>
            <rFont val="Tahoma"/>
            <family val="2"/>
          </rPr>
          <t>Krati Rathi:</t>
        </r>
        <r>
          <rPr>
            <sz val="9"/>
            <color indexed="81"/>
            <rFont val="Tahoma"/>
            <family val="2"/>
          </rPr>
          <t xml:space="preserve">
Cash &amp; cash equivalents + Bank Balance + ST Investments + Liquid LT Investments</t>
        </r>
      </text>
    </comment>
    <comment ref="A98" authorId="18" shapeId="0" xr:uid="{67BF4042-4BD4-4A1B-A7C7-CCD3C9168BEF}">
      <text>
        <r>
          <rPr>
            <b/>
            <sz val="9"/>
            <color indexed="81"/>
            <rFont val="Tahoma"/>
            <family val="2"/>
          </rPr>
          <t>Krati Rathi:</t>
        </r>
        <r>
          <rPr>
            <sz val="9"/>
            <color indexed="81"/>
            <rFont val="Tahoma"/>
            <family val="2"/>
          </rPr>
          <t xml:space="preserve">
Current Financial Borrowings + Current Maturities of LT Borrowings
</t>
        </r>
      </text>
    </comment>
    <comment ref="A100" authorId="18" shapeId="0" xr:uid="{A02E74F0-F512-4AB3-A372-EBA9B1505AC6}">
      <text>
        <r>
          <rPr>
            <b/>
            <sz val="9"/>
            <color indexed="81"/>
            <rFont val="Tahoma"/>
            <family val="2"/>
          </rPr>
          <t>Krati Rathi:</t>
        </r>
        <r>
          <rPr>
            <sz val="9"/>
            <color indexed="81"/>
            <rFont val="Tahoma"/>
            <family val="2"/>
          </rPr>
          <t xml:space="preserve">
Non Current Liability Financial Borrowings +</t>
        </r>
      </text>
    </comment>
    <comment ref="A102" authorId="18" shapeId="0" xr:uid="{B6A79C6E-2AC1-4911-8B5B-47C2C6B73DCD}">
      <text>
        <r>
          <rPr>
            <b/>
            <sz val="9"/>
            <color rgb="FF000000"/>
            <rFont val="Tahoma"/>
            <family val="2"/>
          </rPr>
          <t>Krati Rathi:</t>
        </r>
        <r>
          <rPr>
            <sz val="9"/>
            <color rgb="FF000000"/>
            <rFont val="Tahoma"/>
            <family val="2"/>
          </rPr>
          <t xml:space="preserve">
</t>
        </r>
        <r>
          <rPr>
            <sz val="9"/>
            <color rgb="FF000000"/>
            <rFont val="Tahoma"/>
            <family val="2"/>
          </rPr>
          <t>Non-Current Financials Assets + Illiquid LT Investments+Investment Property</t>
        </r>
      </text>
    </comment>
    <comment ref="A103" authorId="18" shapeId="0" xr:uid="{2E519332-D58B-4EC5-84F4-8552D068E2A1}">
      <text>
        <r>
          <rPr>
            <b/>
            <sz val="9"/>
            <color rgb="FF000000"/>
            <rFont val="Tahoma"/>
            <family val="2"/>
          </rPr>
          <t>Krati Rathi:</t>
        </r>
        <r>
          <rPr>
            <sz val="9"/>
            <color rgb="FF000000"/>
            <rFont val="Tahoma"/>
            <family val="2"/>
          </rPr>
          <t xml:space="preserve">
</t>
        </r>
        <r>
          <rPr>
            <sz val="9"/>
            <color rgb="FF000000"/>
            <rFont val="Tahoma"/>
            <family val="2"/>
          </rPr>
          <t>Other non-current assets + Current asset loans</t>
        </r>
      </text>
    </comment>
    <comment ref="A105" authorId="18" shapeId="0" xr:uid="{BF7E89D7-BE40-42F9-8366-DBB3236B9B39}">
      <text>
        <r>
          <rPr>
            <b/>
            <sz val="9"/>
            <color rgb="FF000000"/>
            <rFont val="Tahoma"/>
            <family val="2"/>
          </rPr>
          <t>Krati Rathi:</t>
        </r>
        <r>
          <rPr>
            <sz val="9"/>
            <color rgb="FF000000"/>
            <rFont val="Tahoma"/>
            <family val="2"/>
          </rPr>
          <t xml:space="preserve">
</t>
        </r>
        <r>
          <rPr>
            <sz val="9"/>
            <color rgb="FF000000"/>
            <rFont val="Tahoma"/>
            <family val="2"/>
          </rPr>
          <t>Non current Liabilities Provisions + Current Financial Liabilities + Lease Liabilities</t>
        </r>
      </text>
    </comment>
    <comment ref="A106" authorId="18" shapeId="0" xr:uid="{E3BCB6A0-3480-43C7-A629-BC0F2D2A4682}">
      <text>
        <r>
          <rPr>
            <b/>
            <sz val="9"/>
            <color indexed="81"/>
            <rFont val="Tahoma"/>
            <family val="2"/>
          </rPr>
          <t>Krati Rathi:</t>
        </r>
        <r>
          <rPr>
            <sz val="9"/>
            <color indexed="81"/>
            <rFont val="Tahoma"/>
            <family val="2"/>
          </rPr>
          <t xml:space="preserve">
Minority/ Non-controlling interest</t>
        </r>
      </text>
    </comment>
    <comment ref="A107" authorId="18" shapeId="0" xr:uid="{3318DD45-902A-4830-8A29-9119B61100D7}">
      <text>
        <r>
          <rPr>
            <b/>
            <sz val="9"/>
            <color rgb="FF000000"/>
            <rFont val="Tahoma"/>
            <family val="2"/>
          </rPr>
          <t>Krati Rathi:</t>
        </r>
        <r>
          <rPr>
            <sz val="9"/>
            <color rgb="FF000000"/>
            <rFont val="Tahoma"/>
            <family val="2"/>
          </rPr>
          <t xml:space="preserve">
</t>
        </r>
        <r>
          <rPr>
            <sz val="9"/>
            <color rgb="FF000000"/>
            <rFont val="Tahoma"/>
            <family val="2"/>
          </rPr>
          <t>Non current deferred tax asset - Non current deferred tax liability</t>
        </r>
      </text>
    </comment>
    <comment ref="A109" authorId="18" shapeId="0" xr:uid="{94327A42-A262-4B56-B3F3-0707AD75F543}">
      <text>
        <r>
          <rPr>
            <b/>
            <sz val="9"/>
            <color indexed="81"/>
            <rFont val="Tahoma"/>
            <family val="2"/>
          </rPr>
          <t>Krati Rathi:</t>
        </r>
        <r>
          <rPr>
            <sz val="9"/>
            <color indexed="81"/>
            <rFont val="Tahoma"/>
            <family val="2"/>
          </rPr>
          <t xml:space="preserve">
Total Equity</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2"/>
        </ext>
      </extLst>
    </bk>
    <bk>
      <extLst>
        <ext uri="{3e2802c4-a4d2-4d8b-9148-e3be6c30e623}">
          <xlrd:rvb i="3"/>
        </ext>
      </extLst>
    </bk>
  </futureMetadata>
  <cellMetadata count="1">
    <bk>
      <rc t="1" v="0"/>
    </bk>
  </cellMetadata>
  <valueMetadata count="2">
    <bk>
      <rc t="2" v="0"/>
    </bk>
    <bk>
      <rc t="2" v="1"/>
    </bk>
  </valueMetadata>
</metadata>
</file>

<file path=xl/sharedStrings.xml><?xml version="1.0" encoding="utf-8"?>
<sst xmlns="http://schemas.openxmlformats.org/spreadsheetml/2006/main" count="857" uniqueCount="460">
  <si>
    <t>Particulars</t>
  </si>
  <si>
    <t>(INR in Crores)</t>
  </si>
  <si>
    <t>FY11</t>
  </si>
  <si>
    <t>FY12</t>
  </si>
  <si>
    <t>FY13</t>
  </si>
  <si>
    <t>FY14</t>
  </si>
  <si>
    <t>FY15</t>
  </si>
  <si>
    <t>FY16</t>
  </si>
  <si>
    <t>FY17</t>
  </si>
  <si>
    <t>FY18</t>
  </si>
  <si>
    <t>FY19</t>
  </si>
  <si>
    <t>FY20</t>
  </si>
  <si>
    <t>FY21</t>
  </si>
  <si>
    <t>FY22</t>
  </si>
  <si>
    <t>FY25E</t>
  </si>
  <si>
    <t xml:space="preserve">CMP </t>
  </si>
  <si>
    <t>Stock</t>
  </si>
  <si>
    <t>Time</t>
  </si>
  <si>
    <t>P&amp;L</t>
  </si>
  <si>
    <t>3yr CAGR</t>
  </si>
  <si>
    <t>5yr CAGR</t>
  </si>
  <si>
    <t>9yr CAGR</t>
  </si>
  <si>
    <t>Market Cap</t>
  </si>
  <si>
    <t>Model Making Guide</t>
  </si>
  <si>
    <t>Domestic Business</t>
  </si>
  <si>
    <t>Exports Business</t>
  </si>
  <si>
    <t>Total Revenue</t>
  </si>
  <si>
    <t>Revenue</t>
  </si>
  <si>
    <t>EV</t>
  </si>
  <si>
    <t>Assumptions</t>
  </si>
  <si>
    <t>Growth %</t>
  </si>
  <si>
    <t>EBITDA</t>
  </si>
  <si>
    <t>P/E (TTM)</t>
  </si>
  <si>
    <t>P&amp;L Expense</t>
  </si>
  <si>
    <t>in Negative ()</t>
  </si>
  <si>
    <t>Gross Profit Margin</t>
  </si>
  <si>
    <t>PAT</t>
  </si>
  <si>
    <t>EV/EBITDA (TTM)</t>
  </si>
  <si>
    <t>BS Liabilities</t>
  </si>
  <si>
    <t>Stock price</t>
  </si>
  <si>
    <t>EV/Sales (TTM)</t>
  </si>
  <si>
    <t>Red Flags</t>
  </si>
  <si>
    <t>In Red</t>
  </si>
  <si>
    <t>EBITDA Margin %</t>
  </si>
  <si>
    <t>Avg P/E</t>
  </si>
  <si>
    <t>EBIT</t>
  </si>
  <si>
    <t>Avg EV/EBITDA</t>
  </si>
  <si>
    <t>EPS</t>
  </si>
  <si>
    <t>B/S</t>
  </si>
  <si>
    <t>Gross Block</t>
  </si>
  <si>
    <t>Net Block</t>
  </si>
  <si>
    <t>CWIP</t>
  </si>
  <si>
    <t>Inventories</t>
  </si>
  <si>
    <t>Receivables</t>
  </si>
  <si>
    <t>Payables</t>
  </si>
  <si>
    <t>Net Working Capital</t>
  </si>
  <si>
    <t>as % of revenue</t>
  </si>
  <si>
    <t>Cash &amp; ST Investments</t>
  </si>
  <si>
    <t>LT Investments</t>
  </si>
  <si>
    <t>Equity</t>
  </si>
  <si>
    <t>LT Borrowings</t>
  </si>
  <si>
    <t>ST Borrowings</t>
  </si>
  <si>
    <t>Net Cash (Debt)</t>
  </si>
  <si>
    <t>CFS</t>
  </si>
  <si>
    <t>CFO</t>
  </si>
  <si>
    <t>CFI</t>
  </si>
  <si>
    <t>CFF</t>
  </si>
  <si>
    <t>Net Capex</t>
  </si>
  <si>
    <t>Free Cash Flow</t>
  </si>
  <si>
    <t>Debt raised (paid)</t>
  </si>
  <si>
    <t>Equity raised (buyback)</t>
  </si>
  <si>
    <t>Dividend Paid</t>
  </si>
  <si>
    <t>Interest paid</t>
  </si>
  <si>
    <t>Ratios</t>
  </si>
  <si>
    <t>ROE</t>
  </si>
  <si>
    <t>ROCE</t>
  </si>
  <si>
    <t>ROIC</t>
  </si>
  <si>
    <t>D/E</t>
  </si>
  <si>
    <t>Net Debt/Equity</t>
  </si>
  <si>
    <t>FCF to Revenue</t>
  </si>
  <si>
    <t>Inventory Days</t>
  </si>
  <si>
    <t>Receivable Days</t>
  </si>
  <si>
    <t>Payable Days</t>
  </si>
  <si>
    <t>Cash conversion cycle</t>
  </si>
  <si>
    <t>PAT/EBITDA</t>
  </si>
  <si>
    <t>CFO/EBITDA</t>
  </si>
  <si>
    <t>CFO/PAT</t>
  </si>
  <si>
    <t>(Rs. Crores)</t>
  </si>
  <si>
    <t>FDC Ltd.</t>
  </si>
  <si>
    <t>FY09</t>
  </si>
  <si>
    <t>FY10</t>
  </si>
  <si>
    <t>Mar</t>
  </si>
  <si>
    <t>A</t>
  </si>
  <si>
    <t>E</t>
  </si>
  <si>
    <t>Domestic</t>
  </si>
  <si>
    <t>% of total sales</t>
  </si>
  <si>
    <t>API</t>
  </si>
  <si>
    <t>Growth (%)</t>
  </si>
  <si>
    <t>Formulation</t>
  </si>
  <si>
    <t>Exports</t>
  </si>
  <si>
    <t>US</t>
  </si>
  <si>
    <t>Denmark</t>
  </si>
  <si>
    <t>UK</t>
  </si>
  <si>
    <t>Singapore</t>
  </si>
  <si>
    <t>Nepal</t>
  </si>
  <si>
    <t>New  Zealand</t>
  </si>
  <si>
    <t>Japan</t>
  </si>
  <si>
    <t>Malaysia</t>
  </si>
  <si>
    <t>Hongkong</t>
  </si>
  <si>
    <t>Chile</t>
  </si>
  <si>
    <t>Australia</t>
  </si>
  <si>
    <t>Tanzania</t>
  </si>
  <si>
    <t>Ethiopia</t>
  </si>
  <si>
    <t>Others</t>
  </si>
  <si>
    <t>Profit Share - Formulation</t>
  </si>
  <si>
    <t>Export Business</t>
  </si>
  <si>
    <t>Gross sales</t>
  </si>
  <si>
    <t>Gross Sales</t>
  </si>
  <si>
    <t>Less: Excise Duty</t>
  </si>
  <si>
    <t>Excise as % of sales</t>
  </si>
  <si>
    <t>Net Sales and Services</t>
  </si>
  <si>
    <t>Other Operating Income</t>
  </si>
  <si>
    <t>% of net sales</t>
  </si>
  <si>
    <t>Export Incentives</t>
  </si>
  <si>
    <t>Miscellaneous income</t>
  </si>
  <si>
    <t>Income from Contract Manufacturing and Processing Charges</t>
  </si>
  <si>
    <t>Forex gain/(loss) (Hedges)</t>
  </si>
  <si>
    <t>Total Revenues</t>
  </si>
  <si>
    <t>COGS</t>
  </si>
  <si>
    <t>% of Net Sales</t>
  </si>
  <si>
    <t>Gross profit</t>
  </si>
  <si>
    <t>Margin (%)</t>
  </si>
  <si>
    <t>Staff cost</t>
  </si>
  <si>
    <t>% of revenues</t>
  </si>
  <si>
    <t>R&amp;D expenses</t>
  </si>
  <si>
    <t>Ad. Spend</t>
  </si>
  <si>
    <t>Other SG&amp;A</t>
  </si>
  <si>
    <t>Recurring EBITDA</t>
  </si>
  <si>
    <t>Margin %</t>
  </si>
  <si>
    <t>EBITDA Grw %</t>
  </si>
  <si>
    <t>Depreciation / Amortization</t>
  </si>
  <si>
    <t>D&amp;A % of Opening NTFA</t>
  </si>
  <si>
    <t>Recurring EBIT</t>
  </si>
  <si>
    <t>EBIT Margin %</t>
  </si>
  <si>
    <t>EBIT Grw %</t>
  </si>
  <si>
    <t>Other Non Op Inc/Exp</t>
  </si>
  <si>
    <t>% of sales</t>
  </si>
  <si>
    <t>% of cash</t>
  </si>
  <si>
    <t xml:space="preserve">Associates </t>
  </si>
  <si>
    <t>Finance Cost</t>
  </si>
  <si>
    <t>% of gross debt</t>
  </si>
  <si>
    <t>Non operating</t>
  </si>
  <si>
    <t xml:space="preserve"> Interest Expense</t>
  </si>
  <si>
    <t>Group Net Interest as a % of Net Debt</t>
  </si>
  <si>
    <t>Interest Income</t>
  </si>
  <si>
    <t>Recurring PBT</t>
  </si>
  <si>
    <t>Tax (underlying)</t>
  </si>
  <si>
    <t>Underlying Tax rate</t>
  </si>
  <si>
    <t>Tax (Current Provision)</t>
  </si>
  <si>
    <t>MAT credit entitlement</t>
  </si>
  <si>
    <t>Deferred Tax</t>
  </si>
  <si>
    <t>Fringe Benefit Tax</t>
  </si>
  <si>
    <t>% of staff cost</t>
  </si>
  <si>
    <t>PAT (Pre Exc)</t>
  </si>
  <si>
    <t>Other  Post Tax Inc/Exp (inc Pref)</t>
  </si>
  <si>
    <t>Tax of prior years(extra-ordinary)</t>
  </si>
  <si>
    <t>Discontinued (pre Exceptional)</t>
  </si>
  <si>
    <t>Minority interest (pre Exc)</t>
  </si>
  <si>
    <t>% of PAT (Pre Exc)</t>
  </si>
  <si>
    <t>Dilution Adjustment</t>
  </si>
  <si>
    <t>Net Income (pre Exc)</t>
  </si>
  <si>
    <t>% Growth</t>
  </si>
  <si>
    <t>PAT Margin %</t>
  </si>
  <si>
    <t>Basic No of Shares (m)</t>
  </si>
  <si>
    <t>Avg F.dil No. of shares outstanding</t>
  </si>
  <si>
    <t>Core Recurr EPS</t>
  </si>
  <si>
    <t>DPS</t>
  </si>
  <si>
    <t>DPS YoY growth %</t>
  </si>
  <si>
    <t>Dividend Payout Ratio %</t>
  </si>
  <si>
    <t>Reported Data</t>
  </si>
  <si>
    <t>Exclusivity Sales / Para 4 Sales</t>
  </si>
  <si>
    <t>Reported Revenue</t>
  </si>
  <si>
    <t>Restructuring &amp; Other Excep. Op. Inc/(Exp)</t>
  </si>
  <si>
    <t>Amort-G.W./Acq. Intangibles + Excep. D&amp;A</t>
  </si>
  <si>
    <t>Adjusted cost for Exclusivity Sales (hist.)</t>
  </si>
  <si>
    <t>EBIT - Reported</t>
  </si>
  <si>
    <t>Exceptional</t>
  </si>
  <si>
    <t>Other Exceptional Financial Inc/(Exp)</t>
  </si>
  <si>
    <t>Profit Before Tax - Reported</t>
  </si>
  <si>
    <t>Reported Tax</t>
  </si>
  <si>
    <t>Reported Tax Rate</t>
  </si>
  <si>
    <t>Profit After Tax</t>
  </si>
  <si>
    <t>Post Tax Extraords &amp; Goodwill</t>
  </si>
  <si>
    <t>Exceptional Discontinued</t>
  </si>
  <si>
    <t>Minority interest (Exceptional)</t>
  </si>
  <si>
    <t>Net Income</t>
  </si>
  <si>
    <t>Basic EPS-reported</t>
  </si>
  <si>
    <t xml:space="preserve">Fully Diluted EPS Stated </t>
  </si>
  <si>
    <t>Cash EPS</t>
  </si>
  <si>
    <t xml:space="preserve">Cash Flow </t>
  </si>
  <si>
    <t>Depreciation &amp; Amortisation</t>
  </si>
  <si>
    <t>Working Capital movement (ex Tax)</t>
  </si>
  <si>
    <t>Net Capex to sales</t>
  </si>
  <si>
    <t>Other - CFO (inc Disc)</t>
  </si>
  <si>
    <t xml:space="preserve">Operating Free Cash Flow </t>
  </si>
  <si>
    <t>Tax Paid</t>
  </si>
  <si>
    <t>Free Cash Flow to Enterprise</t>
  </si>
  <si>
    <t>Net Interest Paid</t>
  </si>
  <si>
    <t>Dividend from Associates</t>
  </si>
  <si>
    <t>Dividend to Minority</t>
  </si>
  <si>
    <t>Free Cash Flow to Equity</t>
  </si>
  <si>
    <t>Net Acquisitions (Divestments)</t>
  </si>
  <si>
    <t>Dividend to Ordinary Equity</t>
  </si>
  <si>
    <t>Stock (Buy Back)/Issuance</t>
  </si>
  <si>
    <t>Other CFI (inc Disc sale)</t>
  </si>
  <si>
    <t>Other CFF</t>
  </si>
  <si>
    <t>Net Debt Movement from Cash Flow</t>
  </si>
  <si>
    <t>Net Debt Issuance/(Repayment)</t>
  </si>
  <si>
    <t>Effect of Exchange Rate on cash</t>
  </si>
  <si>
    <t>Inc/(Dec) in Cash &amp; equiv. net of FX</t>
  </si>
  <si>
    <t>Opening (Net Debt)/Net Cash</t>
  </si>
  <si>
    <t>Other Movements</t>
  </si>
  <si>
    <t>Closing (Net Debt)/Net Cash</t>
  </si>
  <si>
    <t xml:space="preserve">Balance Sheet </t>
  </si>
  <si>
    <t>Goodwill</t>
  </si>
  <si>
    <t>Other Intangibles</t>
  </si>
  <si>
    <t>Total Net Tangible Fixed Assets</t>
  </si>
  <si>
    <t>-    Gross Block</t>
  </si>
  <si>
    <t>-    Accumulated Depreciation</t>
  </si>
  <si>
    <t>Net Fixed Assets</t>
  </si>
  <si>
    <t>Lease Assets</t>
  </si>
  <si>
    <t>Long Term Operating Assets</t>
  </si>
  <si>
    <t>Inventory</t>
  </si>
  <si>
    <t>Trade Debtors</t>
  </si>
  <si>
    <t>Other Operating Assets</t>
  </si>
  <si>
    <t>Trade Creditors</t>
  </si>
  <si>
    <t>Other Operating Liabilities</t>
  </si>
  <si>
    <t>Tax Liability</t>
  </si>
  <si>
    <t>Net Working Capital (inc Tax)</t>
  </si>
  <si>
    <t>Net Working capital to Sales (ex Tax)</t>
  </si>
  <si>
    <t>Forecast Period Acquisition</t>
  </si>
  <si>
    <t>Operating Capital Employed</t>
  </si>
  <si>
    <t>Invested Capital</t>
  </si>
  <si>
    <t>Short Term Loans</t>
  </si>
  <si>
    <t>% of long term loans</t>
  </si>
  <si>
    <t>Long Term Loans</t>
  </si>
  <si>
    <t>(Net Debt)/Net Cash</t>
  </si>
  <si>
    <t>Associates &amp; Other Investments</t>
  </si>
  <si>
    <t>Other Non Op Assets (incl. Disc. Ops.)</t>
  </si>
  <si>
    <t>Pension &amp; Retirement Benefit (post tax)</t>
  </si>
  <si>
    <t>Other Non Op Liabilities</t>
  </si>
  <si>
    <t>Minorities</t>
  </si>
  <si>
    <t>Non Current Deferred Tax (exc. Pension)</t>
  </si>
  <si>
    <t>Ordinary Shareholders Funds</t>
  </si>
  <si>
    <t>Reported Shareholders Funds</t>
  </si>
  <si>
    <t>Balance Sheet check</t>
  </si>
  <si>
    <t>Performance Metrics</t>
  </si>
  <si>
    <t>PAT / EBITDA</t>
  </si>
  <si>
    <t>NOPAT ROACE</t>
  </si>
  <si>
    <t>Avg. Net Debt/EBITDA</t>
  </si>
  <si>
    <t>Net debt/ Equity</t>
  </si>
  <si>
    <t>Revenue/Avg. Gross Block</t>
  </si>
  <si>
    <t>Revenue/Avg. Net Block</t>
  </si>
  <si>
    <t>Intangibles + Goodwill / Inv. Capital</t>
  </si>
  <si>
    <t>Enterprise Value</t>
  </si>
  <si>
    <t>Price</t>
  </si>
  <si>
    <t>Market cap - Median/Current (Rep ccy)</t>
  </si>
  <si>
    <t>Avg Net Debt</t>
  </si>
  <si>
    <t xml:space="preserve">Other Non-Op Assets </t>
  </si>
  <si>
    <t>Pension Deficit</t>
  </si>
  <si>
    <t>Other Non-Op Liabilities</t>
  </si>
  <si>
    <t>Valuation</t>
  </si>
  <si>
    <t xml:space="preserve">P/E </t>
  </si>
  <si>
    <t>FCF Yield</t>
  </si>
  <si>
    <t>Dividend Yield</t>
  </si>
  <si>
    <t>EV/Sales</t>
  </si>
  <si>
    <t>EV/EBITDA</t>
  </si>
  <si>
    <t>EV/EBITG</t>
  </si>
  <si>
    <t>EV/NOPAT</t>
  </si>
  <si>
    <t>EV/FCF to Enterprise</t>
  </si>
  <si>
    <t>Price/Book</t>
  </si>
  <si>
    <t>EV/IC</t>
  </si>
  <si>
    <t>EV/Op. Cap. Employed</t>
  </si>
  <si>
    <t>Exchange Rate INR / $</t>
  </si>
  <si>
    <t>Working capital days</t>
  </si>
  <si>
    <t>Inventory days</t>
  </si>
  <si>
    <t>Receivable days</t>
  </si>
  <si>
    <t>Payable days</t>
  </si>
  <si>
    <t>Working capital cycle</t>
  </si>
  <si>
    <t>Consolidated since Q1FY19</t>
  </si>
  <si>
    <t>(INR in crores)</t>
  </si>
  <si>
    <t>Q1FY09</t>
  </si>
  <si>
    <t>Q2FY09</t>
  </si>
  <si>
    <t>Q3FY09</t>
  </si>
  <si>
    <t>Q4FY09</t>
  </si>
  <si>
    <t>Q1FY10</t>
  </si>
  <si>
    <t>Q2FY10</t>
  </si>
  <si>
    <t>Q3FY10</t>
  </si>
  <si>
    <t>Q4FY10</t>
  </si>
  <si>
    <t>Q1FY11</t>
  </si>
  <si>
    <t>Q2FY11</t>
  </si>
  <si>
    <t>Q3FY11</t>
  </si>
  <si>
    <t>Q4FY11</t>
  </si>
  <si>
    <t>Q1FY12</t>
  </si>
  <si>
    <t>Q2FY12</t>
  </si>
  <si>
    <t>Q3FY12</t>
  </si>
  <si>
    <t>Q4FY12</t>
  </si>
  <si>
    <t>Q1FY13</t>
  </si>
  <si>
    <t>Q2FY13</t>
  </si>
  <si>
    <t>Q3FY13</t>
  </si>
  <si>
    <t>Q4FY13</t>
  </si>
  <si>
    <t>Q1FY14</t>
  </si>
  <si>
    <t>Q2FY14</t>
  </si>
  <si>
    <t>Q3FY14</t>
  </si>
  <si>
    <t>Q4FY14</t>
  </si>
  <si>
    <t>Q1FY15</t>
  </si>
  <si>
    <t>Q2FY15</t>
  </si>
  <si>
    <t>Q3FY15</t>
  </si>
  <si>
    <t>Q4FY15</t>
  </si>
  <si>
    <t>Q1FY16</t>
  </si>
  <si>
    <t>Q2FY16</t>
  </si>
  <si>
    <t>Q3FY16</t>
  </si>
  <si>
    <t>Q4FY16</t>
  </si>
  <si>
    <t>Q1FY17</t>
  </si>
  <si>
    <t>Q2FY17</t>
  </si>
  <si>
    <t>Q3FY17</t>
  </si>
  <si>
    <t>Q4FY17</t>
  </si>
  <si>
    <t>Q1FY18</t>
  </si>
  <si>
    <t>Q2FY18</t>
  </si>
  <si>
    <t>Q3FY18</t>
  </si>
  <si>
    <t>Q4FY18</t>
  </si>
  <si>
    <t>Q1FY19</t>
  </si>
  <si>
    <t>Q2FY19</t>
  </si>
  <si>
    <t>Q3FY19</t>
  </si>
  <si>
    <t>Q4FY19</t>
  </si>
  <si>
    <t>Q1FY20</t>
  </si>
  <si>
    <t>Q2FY20</t>
  </si>
  <si>
    <t>Q3FY20</t>
  </si>
  <si>
    <t>Q4FY20</t>
  </si>
  <si>
    <t>Q1FY21</t>
  </si>
  <si>
    <t>Q2FY21</t>
  </si>
  <si>
    <t>Q3FY21</t>
  </si>
  <si>
    <t>Q4FY21</t>
  </si>
  <si>
    <t>Q1FY22</t>
  </si>
  <si>
    <t>Q2FY22</t>
  </si>
  <si>
    <t>Q3FY22</t>
  </si>
  <si>
    <t>Q4FY22</t>
  </si>
  <si>
    <t>Q1FY23</t>
  </si>
  <si>
    <t>Q2FY23</t>
  </si>
  <si>
    <t>Domestic Formulations</t>
  </si>
  <si>
    <t>Contribution to revenue (%)</t>
  </si>
  <si>
    <t>Export Formulations</t>
  </si>
  <si>
    <t>Exports API</t>
  </si>
  <si>
    <t>YoY Growth (%)</t>
  </si>
  <si>
    <t>Total Income from operations</t>
  </si>
  <si>
    <t>QoQ Growth (%)</t>
  </si>
  <si>
    <t>Cost of Materials consumed</t>
  </si>
  <si>
    <t>Purchases of Stock-in-trade</t>
  </si>
  <si>
    <t>Changes in Inventories of FG,SiT,WIP</t>
  </si>
  <si>
    <t>Gross Profit</t>
  </si>
  <si>
    <t xml:space="preserve">  % of Revenue</t>
  </si>
  <si>
    <t>Employee Benefit Expenses</t>
  </si>
  <si>
    <t>Other Expenses</t>
  </si>
  <si>
    <t>Other Income</t>
  </si>
  <si>
    <t>Non operating expense/income</t>
  </si>
  <si>
    <t>PBT before exceptional</t>
  </si>
  <si>
    <t>Exceptional loss (gain)</t>
  </si>
  <si>
    <t>PBT</t>
  </si>
  <si>
    <t>Tax expense</t>
  </si>
  <si>
    <t>Effective tax rate %</t>
  </si>
  <si>
    <t>Share of profit/loss from Associates/JV</t>
  </si>
  <si>
    <r>
      <t xml:space="preserve">Less </t>
    </r>
    <r>
      <rPr>
        <sz val="10"/>
        <rFont val="Arial"/>
        <family val="2"/>
      </rPr>
      <t>Minority Interest</t>
    </r>
  </si>
  <si>
    <t>PAT to Equity Shareholders from continuing operations</t>
  </si>
  <si>
    <t>PAT from discontinuing operations after tax</t>
  </si>
  <si>
    <t>PAT from total operations</t>
  </si>
  <si>
    <t>Basic</t>
  </si>
  <si>
    <t>Adjusted EPS</t>
  </si>
  <si>
    <t>(as per current O/S shares)</t>
  </si>
  <si>
    <t>Equity Share Capital</t>
  </si>
  <si>
    <t>FV</t>
  </si>
  <si>
    <t>O/S Shares</t>
  </si>
  <si>
    <t xml:space="preserve">Other Operating/BS Metrics </t>
  </si>
  <si>
    <t>Net Debt</t>
  </si>
  <si>
    <t>Lease Assets (From FY20 onwards)</t>
  </si>
  <si>
    <t>Cash, ST Investments, LT Investments (liquid)</t>
  </si>
  <si>
    <t>CMP</t>
  </si>
  <si>
    <t>Dividend</t>
  </si>
  <si>
    <t>FY23</t>
  </si>
  <si>
    <t>FY24</t>
  </si>
  <si>
    <t>Current</t>
  </si>
  <si>
    <t>EPS (TTM)</t>
  </si>
  <si>
    <t>P/E Ratio (forward)</t>
  </si>
  <si>
    <t>EBITDA(TTM)</t>
  </si>
  <si>
    <t>No. of years</t>
  </si>
  <si>
    <t>O/s Shares</t>
  </si>
  <si>
    <t>Target Price</t>
  </si>
  <si>
    <t>Debt</t>
  </si>
  <si>
    <t>IRR</t>
  </si>
  <si>
    <t>P/E(TTM)</t>
  </si>
  <si>
    <t>Absolute return</t>
  </si>
  <si>
    <t>P/E Ratio (trailing)</t>
  </si>
  <si>
    <t>Avg</t>
  </si>
  <si>
    <t>+1STDEV</t>
  </si>
  <si>
    <t>-1STDEV</t>
  </si>
  <si>
    <t>EV/EBITDA(TTM)</t>
  </si>
  <si>
    <t>EV/EBITDA Target</t>
  </si>
  <si>
    <t>EV/EBITDA Ratio (trailing)</t>
  </si>
  <si>
    <t>Current Market Cap</t>
  </si>
  <si>
    <t>Absolute Return</t>
  </si>
  <si>
    <t>3yr (FY22)</t>
  </si>
  <si>
    <t>OCF (before WC)</t>
  </si>
  <si>
    <t>WC</t>
  </si>
  <si>
    <t>Taxes</t>
  </si>
  <si>
    <t>Capex</t>
  </si>
  <si>
    <t>FCFF</t>
  </si>
  <si>
    <t>Interest</t>
  </si>
  <si>
    <t>Debt issuance 
(repaid)</t>
  </si>
  <si>
    <t>FCFE</t>
  </si>
  <si>
    <t>Equity issuance/
(buyback)</t>
  </si>
  <si>
    <t>Increase in Cash</t>
  </si>
  <si>
    <t>EBITDA TTM</t>
  </si>
  <si>
    <t>Month</t>
  </si>
  <si>
    <t>Open Price</t>
  </si>
  <si>
    <t>High Price</t>
  </si>
  <si>
    <t>Low Price</t>
  </si>
  <si>
    <t>Close Price</t>
  </si>
  <si>
    <t>No.of Shares</t>
  </si>
  <si>
    <t>No. of Trades</t>
  </si>
  <si>
    <t>Total Turnover (Rs.)</t>
  </si>
  <si>
    <t>Deliverable Quantity</t>
  </si>
  <si>
    <t>% Deli. Qty to Traded Qty</t>
  </si>
  <si>
    <t>Spread High-Low</t>
  </si>
  <si>
    <t>Spread Close-Open</t>
  </si>
  <si>
    <t>Guide:</t>
  </si>
  <si>
    <t>https://www.bseindia.com/markets/equity/EQReports/StockPrcHistori.aspx?flag=0</t>
  </si>
  <si>
    <t>1. Download monthly data in excel</t>
  </si>
  <si>
    <t>2. Copy paste the values in the grey area</t>
  </si>
  <si>
    <t>Total Fixed Cost</t>
  </si>
  <si>
    <t>Q3FY23</t>
  </si>
  <si>
    <t>FY26E</t>
  </si>
  <si>
    <t>US Formulations</t>
  </si>
  <si>
    <t>EM Formulations</t>
  </si>
  <si>
    <t>Q4FY23</t>
  </si>
  <si>
    <t>FY26E EV</t>
  </si>
  <si>
    <t>FY26E Net Cash</t>
  </si>
  <si>
    <t>FY26E Market Cap</t>
  </si>
  <si>
    <t>Q1FY24</t>
  </si>
  <si>
    <t>Target Multiple (Forward)</t>
  </si>
  <si>
    <t>FDC Share price at FY26 End</t>
  </si>
  <si>
    <t>Q2FY24</t>
  </si>
  <si>
    <t xml:space="preserve">EPS TTM </t>
  </si>
  <si>
    <t>Q3FY24</t>
  </si>
  <si>
    <t>FY27E</t>
  </si>
  <si>
    <t>Q4FY24</t>
  </si>
  <si>
    <t>FY27E EPS</t>
  </si>
  <si>
    <t>FY27E EBITDA</t>
  </si>
  <si>
    <t>FY27 EBITDA</t>
  </si>
  <si>
    <t>FY27 EPS</t>
  </si>
  <si>
    <t>10 year (till FY24)</t>
  </si>
  <si>
    <t>5yr (FY24)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</si>
</sst>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3">
    <numFmt numFmtId="43" formatCode="_(* #,##0.00_);_(* \(#,##0.00\);_(* &quot;-&quot;??_);_(@_)"/>
    <numFmt numFmtId="164" formatCode="_ * #,##0.00_ ;_ * \-#,##0.00_ ;_ * &quot;-&quot;??_ ;_ @_ "/>
    <numFmt numFmtId="165" formatCode="&quot;$&quot;#,##0_);\(&quot;$&quot;#,##0\)"/>
    <numFmt numFmtId="166" formatCode="&quot;$&quot;#,##0.00_);\(&quot;$&quot;#,##0.00\)"/>
    <numFmt numFmtId="167" formatCode="_(&quot;$&quot;* #,##0.00_);_(&quot;$&quot;* \(#,##0.00\);_(&quot;$&quot;* &quot;-&quot;??_);_(@_)"/>
    <numFmt numFmtId="168" formatCode="_-&quot;$&quot;* #,##0_-;\-&quot;$&quot;* #,##0_-;_-&quot;$&quot;* &quot;-&quot;_-;_-@_-"/>
    <numFmt numFmtId="169" formatCode="_-* #,##0_-;\-* #,##0_-;_-* &quot;-&quot;_-;_-@_-"/>
    <numFmt numFmtId="170" formatCode="_-&quot;$&quot;* #,##0.00_-;\-&quot;$&quot;* #,##0.00_-;_-&quot;$&quot;* &quot;-&quot;??_-;_-@_-"/>
    <numFmt numFmtId="171" formatCode="_-* #,##0.00_-;\-* #,##0.00_-;_-* &quot;-&quot;??_-;_-@_-"/>
    <numFmt numFmtId="172" formatCode="_(* #,##0.0_);_(* \(#,##0.0\);_(* &quot;-&quot;??_);_(@_)"/>
    <numFmt numFmtId="173" formatCode="_(* #,##0_);_(* \(#,##0\);_(* &quot;-&quot;??_);_(@_)"/>
    <numFmt numFmtId="174" formatCode="0.0%"/>
    <numFmt numFmtId="175" formatCode="_-* #,##0_-;\-* #,##0_-;_-* &quot;-&quot;??_-;_-@_-"/>
    <numFmt numFmtId="176" formatCode="0.0"/>
    <numFmt numFmtId="177" formatCode="&quot;Mcap(US$)&quot;_(* #,##0_);_(* \(#,##0\);_(* &quot;-&quot;??_);_(@_)"/>
    <numFmt numFmtId="178" formatCode="#,##0.0_);\(#,##0.0\)"/>
    <numFmt numFmtId="179" formatCode="0.00_)"/>
    <numFmt numFmtId="180" formatCode="&quot;Price&quot;_(* #,##0_);_(* \(#,##0\);_(* &quot;-&quot;??_);_(@_)"/>
    <numFmt numFmtId="181" formatCode="&quot;Mcap(US$mn)&quot;_(* #,##0_);_(* \(#,##0\);_(* &quot;-&quot;??_);_(@_)"/>
    <numFmt numFmtId="182" formatCode="&quot;Mcap INR &quot;_(* #,##0_);_(* \(#,##0\);_(* &quot;-&quot;??_);_(@_)"/>
    <numFmt numFmtId="183" formatCode="_([$€]* #,##0.00_);_([$€]* \(#,##0.00\);_([$€]* &quot;-&quot;??_);_(@_)"/>
    <numFmt numFmtId="184" formatCode="0_);[Red]\(0\)"/>
    <numFmt numFmtId="185" formatCode="0.0000000"/>
    <numFmt numFmtId="186" formatCode="#,###\—_);\(#,###\—\)"/>
    <numFmt numFmtId="187" formatCode="&quot;$&quot;\ #,##0.0\ \B\i\l._);\(&quot;$&quot;\ #,##0.0\ \B\i\l.\)"/>
    <numFmt numFmtId="188" formatCode="&quot;$&quot;\ #,##0.0\ \M\i\l.;\(&quot;$&quot;\ #,##0.0\ \M\i\l.\)"/>
    <numFmt numFmtId="189" formatCode="0%_);\(0%\)"/>
    <numFmt numFmtId="190" formatCode="0.0%\ \E"/>
    <numFmt numFmtId="191" formatCode="#,##0\ \ ;\(#,##0\)\ "/>
    <numFmt numFmtId="192" formatCode="0_)"/>
    <numFmt numFmtId="193" formatCode="#,##0\ "/>
    <numFmt numFmtId="194" formatCode="#,##0;\(#,##0\)"/>
    <numFmt numFmtId="195" formatCode="0\A"/>
    <numFmt numFmtId="196" formatCode="_-&quot;£&quot;* #,##0_-;\-&quot;£&quot;* #,##0_-;_-&quot;£&quot;* &quot;-&quot;_-;_-@_-"/>
    <numFmt numFmtId="197" formatCode="#,##0_%_);\(#,##0\)_%;#,##0_%_);@_%_)"/>
    <numFmt numFmtId="198" formatCode="#,##0.0_);[Red]\(#,##0.0\)"/>
    <numFmt numFmtId="199" formatCode="#,##0\x_);\(#,##0\x\)"/>
    <numFmt numFmtId="200" formatCode="#,##0\E_);\(#,##0\E\)"/>
    <numFmt numFmtId="201" formatCode="#,##0.0\x_);\(#,##0.0\x\)"/>
    <numFmt numFmtId="202" formatCode="#,##0.000_);\(#,##0.000\)"/>
    <numFmt numFmtId="203" formatCode="&quot;*&quot;\ \ \ \ #,##0;&quot;▲&quot;#,##0"/>
    <numFmt numFmtId="204" formatCode="General_)"/>
    <numFmt numFmtId="205" formatCode="0.00_);\(0.00\);0.00"/>
    <numFmt numFmtId="206" formatCode="&quot;$&quot;#,##0.0_);\(&quot;$&quot;#,##0.0\)"/>
    <numFmt numFmtId="207" formatCode="&quot;$&quot;#,##0.00\A_);\(&quot;$&quot;#,##0.00\A\)"/>
    <numFmt numFmtId="208" formatCode="&quot;$&quot;#,##0.00\E_);\(&quot;$&quot;#,##0.00\E\)"/>
    <numFmt numFmtId="209" formatCode="&quot;$&quot;#,##0.00\ \ _);\(&quot;$&quot;#,##0.00\ \ \)"/>
    <numFmt numFmtId="210" formatCode="&quot;(&quot;0.0&quot;)&quot;;&quot;(▲&quot;0.0&quot;)&quot;"/>
    <numFmt numFmtId="211" formatCode="&quot;$&quot;#,##0.000_);\(&quot;$&quot;#,##0.000\)"/>
    <numFmt numFmtId="212" formatCode="&quot;$&quot;#,##0_%_);\(&quot;$&quot;#,##0\)_%;&quot;$&quot;#,##0_%_);@_%_)"/>
    <numFmt numFmtId="213" formatCode="m/d/yy_%_)"/>
    <numFmt numFmtId="214" formatCode="\(0.0\)"/>
    <numFmt numFmtId="215" formatCode="#,##0.000;&quot;▲ &quot;#,##0.000"/>
    <numFmt numFmtId="216" formatCode="0_%_);\(0\)_%;0_%_);@_%_)"/>
    <numFmt numFmtId="217" formatCode="m/d"/>
    <numFmt numFmtId="218" formatCode="0.0&quot;  &quot;"/>
    <numFmt numFmtId="219" formatCode="0.00_ ;[Red]\-0.00\ "/>
    <numFmt numFmtId="220" formatCode="#,##0_ ;[Red]\-#,##0\ "/>
    <numFmt numFmtId="221" formatCode="#,##0.0000\ ;\(#,##0.0000\)"/>
    <numFmt numFmtId="222" formatCode="0.000_ "/>
    <numFmt numFmtId="223" formatCode="_-* #,##0_-;\(#,##0\);_-* &quot;–&quot;_-;_-@_-"/>
    <numFmt numFmtId="224" formatCode="0.0\%_);\(0.0\%\);0.0\%_);@_%_)"/>
    <numFmt numFmtId="225" formatCode="&quot;$&quot;0.00"/>
    <numFmt numFmtId="226" formatCode="0.00____\ ;[Red]\-0.00\ "/>
    <numFmt numFmtId="227" formatCode="0.0_);\(0.0\)"/>
    <numFmt numFmtId="228" formatCode="0.00_);\(0.00\);0.00_)"/>
    <numFmt numFmtId="229" formatCode="&quot;Sales growth = &quot;0"/>
    <numFmt numFmtId="230" formatCode="0.00_ "/>
    <numFmt numFmtId="231" formatCode="#,##0.0\ \M\i\l.;\(#,##0.0\)"/>
    <numFmt numFmtId="232" formatCode="\(0%\);\(&quot;▲&quot;0%\)"/>
    <numFmt numFmtId="233" formatCode="yyyy/m"/>
    <numFmt numFmtId="234" formatCode="0.0&quot;*&quot;"/>
    <numFmt numFmtId="235" formatCode="0.0\x_)_);&quot;NM&quot;_x_)_);0.0\x_)_);@_%_)"/>
    <numFmt numFmtId="236" formatCode="&quot;*&quot;\ \ #,##0"/>
    <numFmt numFmtId="237" formatCode="&quot;(Par Value = &quot;0&quot;)&quot;"/>
    <numFmt numFmtId="238" formatCode="0.0;\-\(0.0\)"/>
    <numFmt numFmtId="239" formatCode="0.00____\ ;[Red]\-0.00____\ "/>
    <numFmt numFmtId="240" formatCode="#,##0.0\%_);\(#,##0.0\%\);#,##0.0\%_);@_%_)"/>
    <numFmt numFmtId="241" formatCode="\(0.00%"/>
    <numFmt numFmtId="242" formatCode="0.00\%;\-0.00\%;0.00\%"/>
    <numFmt numFmtId="243" formatCode="0.00;\-0.00;0.00"/>
    <numFmt numFmtId="244" formatCode="0.00\x;\-0.00\x;0.00\x"/>
    <numFmt numFmtId="245" formatCode="##0.00000"/>
    <numFmt numFmtId="246" formatCode="General;\-General;General;"/>
    <numFmt numFmtId="247" formatCode="#,##0;\(#,##0\);\–;@"/>
    <numFmt numFmtId="248" formatCode="0_);\(0\)"/>
    <numFmt numFmtId="249" formatCode="&quot;Sfr&quot;#,##0_);\(&quot;Sfr&quot;#,##0\)"/>
    <numFmt numFmtId="250" formatCode="#,##0.000\ ;\(#,##0.000\)"/>
    <numFmt numFmtId="251" formatCode="#,##0.00\ ;\(#,##0.00\)"/>
    <numFmt numFmtId="252" formatCode="#,##0.0\ ;\(#,##0.0\)"/>
    <numFmt numFmtId="253" formatCode="_ &quot;SFr.&quot;\ * #,##0_ ;_ &quot;SFr.&quot;\ * \-#,##0_ ;_ &quot;SFr.&quot;\ * &quot;-&quot;_ ;_ @_ "/>
    <numFmt numFmtId="254" formatCode="_ &quot;SFr.&quot;\ * #,##0.00_ ;_ &quot;SFr.&quot;\ * \-#,##0.00_ ;_ &quot;SFr.&quot;\ * &quot;-&quot;??_ ;_ @_ "/>
    <numFmt numFmtId="255" formatCode="_ * #,##0_ ;_ * \-#,##0_ ;_ * &quot;-&quot;??_ ;_ @_ "/>
    <numFmt numFmtId="256" formatCode="0.0000000000000%"/>
    <numFmt numFmtId="257" formatCode="0.000000000000000%"/>
    <numFmt numFmtId="258" formatCode="#,##0;\(#,##0\);\-"/>
    <numFmt numFmtId="259" formatCode="#,##0.0;\(#,##0.0\);\-"/>
    <numFmt numFmtId="260" formatCode="#,##0.00;\(#,##0.00\);\-"/>
    <numFmt numFmtId="261" formatCode="_(* #,##0.000000_);_(* \(#,##0.000000\);_(* &quot;-&quot;??_);_(@_)"/>
    <numFmt numFmtId="262" formatCode="_(* #,##0.000_);_(* \(#,##0.000\);_(* &quot;-&quot;??_);_(@_)"/>
    <numFmt numFmtId="263" formatCode="_(* #,##0.0000_);_(* \(#,##0.0000\);_(* &quot;-&quot;??_);_(@_)"/>
    <numFmt numFmtId="264" formatCode="_ * #,##0.0_ ;_ * \-#,##0.0_ ;_ * &quot;-&quot;??_ ;_ @_ "/>
    <numFmt numFmtId="265" formatCode="0\x"/>
  </numFmts>
  <fonts count="206">
    <font>
      <sz val="10"/>
      <name val="Arial"/>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1"/>
      <color theme="1"/>
      <name val="Segoe UI"/>
      <family val="2"/>
      <scheme val="minor"/>
    </font>
    <font>
      <sz val="10"/>
      <name val="Arial"/>
      <family val="2"/>
    </font>
    <font>
      <b/>
      <sz val="10"/>
      <name val="Arial"/>
      <family val="2"/>
    </font>
    <font>
      <i/>
      <sz val="10"/>
      <name val="Arial"/>
      <family val="2"/>
    </font>
    <font>
      <sz val="10"/>
      <name val="Arial"/>
      <family val="2"/>
    </font>
    <font>
      <b/>
      <i/>
      <sz val="10"/>
      <color indexed="12"/>
      <name val="Arial"/>
      <family val="2"/>
    </font>
    <font>
      <b/>
      <i/>
      <sz val="10"/>
      <name val="Arial"/>
      <family val="2"/>
    </font>
    <font>
      <b/>
      <i/>
      <sz val="9"/>
      <name val="Arial"/>
      <family val="2"/>
    </font>
    <font>
      <i/>
      <sz val="9"/>
      <name val="Arial"/>
      <family val="2"/>
    </font>
    <font>
      <b/>
      <sz val="9"/>
      <color indexed="12"/>
      <name val="Arial"/>
      <family val="2"/>
    </font>
    <font>
      <i/>
      <sz val="8"/>
      <name val="Arial"/>
      <family val="2"/>
    </font>
    <font>
      <i/>
      <sz val="8"/>
      <color indexed="12"/>
      <name val="Arial"/>
      <family val="2"/>
    </font>
    <font>
      <sz val="9"/>
      <color indexed="10"/>
      <name val="Arial"/>
      <family val="2"/>
    </font>
    <font>
      <i/>
      <sz val="9"/>
      <color indexed="12"/>
      <name val="Arial"/>
      <family val="2"/>
    </font>
    <font>
      <sz val="9"/>
      <color indexed="12"/>
      <name val="Arial"/>
      <family val="2"/>
    </font>
    <font>
      <sz val="8"/>
      <name val="Arial"/>
      <family val="2"/>
    </font>
    <font>
      <sz val="9"/>
      <name val="Arial"/>
      <family val="2"/>
    </font>
    <font>
      <sz val="9"/>
      <name val="Arial"/>
      <family val="2"/>
    </font>
    <font>
      <b/>
      <sz val="9"/>
      <name val="Arial"/>
      <family val="2"/>
    </font>
    <font>
      <b/>
      <sz val="8"/>
      <name val="Arial"/>
      <family val="2"/>
    </font>
    <font>
      <i/>
      <sz val="8"/>
      <color indexed="10"/>
      <name val="Arial"/>
      <family val="2"/>
    </font>
    <font>
      <b/>
      <i/>
      <sz val="10"/>
      <color indexed="10"/>
      <name val="Arial"/>
      <family val="2"/>
    </font>
    <font>
      <sz val="10"/>
      <color indexed="10"/>
      <name val="Arial"/>
      <family val="2"/>
    </font>
    <font>
      <b/>
      <sz val="10"/>
      <color indexed="8"/>
      <name val="Arial"/>
      <family val="2"/>
    </font>
    <font>
      <sz val="12"/>
      <name val="Arial"/>
      <family val="2"/>
    </font>
    <font>
      <b/>
      <sz val="10"/>
      <color indexed="12"/>
      <name val="Arial"/>
      <family val="2"/>
    </font>
    <font>
      <b/>
      <sz val="9"/>
      <color indexed="10"/>
      <name val="Arial"/>
      <family val="2"/>
    </font>
    <font>
      <b/>
      <sz val="10"/>
      <color indexed="10"/>
      <name val="Arial"/>
      <family val="2"/>
    </font>
    <font>
      <b/>
      <sz val="8"/>
      <color indexed="12"/>
      <name val="Arial"/>
      <family val="2"/>
    </font>
    <font>
      <i/>
      <sz val="9"/>
      <color indexed="10"/>
      <name val="Arial"/>
      <family val="2"/>
    </font>
    <font>
      <sz val="10"/>
      <name val="Helvetica"/>
      <family val="2"/>
    </font>
    <font>
      <sz val="10"/>
      <name val="Helvetica"/>
      <family val="2"/>
    </font>
    <font>
      <b/>
      <sz val="10"/>
      <name val="Helvetica"/>
      <family val="2"/>
    </font>
    <font>
      <b/>
      <sz val="10"/>
      <name val="MS Sans Serif"/>
      <family val="2"/>
    </font>
    <font>
      <b/>
      <sz val="12"/>
      <name val="Arial"/>
      <family val="2"/>
    </font>
    <font>
      <b/>
      <sz val="10"/>
      <name val="Arial"/>
      <family val="2"/>
    </font>
    <font>
      <sz val="10"/>
      <color indexed="9"/>
      <name val="Arial"/>
      <family val="2"/>
    </font>
    <font>
      <sz val="8"/>
      <name val="Helv"/>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sz val="16"/>
      <name val="Arial"/>
      <family val="2"/>
    </font>
    <font>
      <sz val="10"/>
      <name val="Geneva"/>
      <family val="2"/>
    </font>
    <font>
      <sz val="16"/>
      <color indexed="61"/>
      <name val="Century Schoolbook"/>
      <family val="1"/>
    </font>
    <font>
      <i/>
      <sz val="11"/>
      <color indexed="23"/>
      <name val="Calibri"/>
      <family val="2"/>
    </font>
    <font>
      <sz val="11"/>
      <color indexed="17"/>
      <name val="Calibri"/>
      <family val="2"/>
    </font>
    <font>
      <b/>
      <sz val="15"/>
      <color indexed="62"/>
      <name val="Calibri"/>
      <family val="2"/>
    </font>
    <font>
      <b/>
      <sz val="11"/>
      <color indexed="62"/>
      <name val="Calibri"/>
      <family val="2"/>
    </font>
    <font>
      <sz val="8"/>
      <color indexed="17"/>
      <name val="Times New Roman"/>
      <family val="1"/>
    </font>
    <font>
      <sz val="11"/>
      <name val="Arial"/>
      <family val="2"/>
    </font>
    <font>
      <sz val="11"/>
      <color indexed="10"/>
      <name val="Calibri"/>
      <family val="2"/>
    </font>
    <font>
      <sz val="11"/>
      <color indexed="19"/>
      <name val="Calibri"/>
      <family val="2"/>
    </font>
    <font>
      <b/>
      <i/>
      <sz val="16"/>
      <name val="Helv"/>
    </font>
    <font>
      <b/>
      <sz val="11"/>
      <color indexed="63"/>
      <name val="Calibri"/>
      <family val="2"/>
    </font>
    <font>
      <i/>
      <sz val="14"/>
      <name val="Arial"/>
      <family val="2"/>
    </font>
    <font>
      <i/>
      <sz val="11"/>
      <name val="Arial"/>
      <family val="2"/>
    </font>
    <font>
      <b/>
      <sz val="18"/>
      <color indexed="62"/>
      <name val="Cambria"/>
      <family val="2"/>
    </font>
    <font>
      <b/>
      <sz val="13"/>
      <color indexed="62"/>
      <name val="Arial"/>
      <family val="2"/>
    </font>
    <font>
      <b/>
      <sz val="11"/>
      <color indexed="8"/>
      <name val="Calibri"/>
      <family val="2"/>
    </font>
    <font>
      <sz val="9"/>
      <color indexed="81"/>
      <name val="Tahoma"/>
      <family val="2"/>
    </font>
    <font>
      <b/>
      <sz val="9"/>
      <color indexed="81"/>
      <name val="Tahoma"/>
      <family val="2"/>
    </font>
    <font>
      <sz val="8"/>
      <color indexed="8"/>
      <name val="Arial"/>
      <family val="2"/>
    </font>
    <font>
      <b/>
      <sz val="8"/>
      <color indexed="9"/>
      <name val="Arial"/>
      <family val="2"/>
    </font>
    <font>
      <sz val="10"/>
      <color indexed="8"/>
      <name val="Arial"/>
      <family val="2"/>
    </font>
    <font>
      <sz val="10"/>
      <name val="GillSans"/>
      <family val="2"/>
    </font>
    <font>
      <sz val="10"/>
      <name val="Verdana"/>
      <family val="2"/>
    </font>
    <font>
      <sz val="9"/>
      <name val="ＭＳ 明朝"/>
      <family val="1"/>
      <charset val="128"/>
    </font>
    <font>
      <sz val="8"/>
      <name val="Verdana"/>
      <family val="2"/>
    </font>
    <font>
      <sz val="10"/>
      <color indexed="8"/>
      <name val="MS Sans Serif"/>
      <family val="2"/>
    </font>
    <font>
      <sz val="10"/>
      <name val="MS Sans Serif"/>
      <family val="2"/>
    </font>
    <font>
      <u/>
      <sz val="8.4"/>
      <color indexed="12"/>
      <name val="Arial"/>
      <family val="2"/>
    </font>
    <font>
      <sz val="12"/>
      <name val="Times New Roman"/>
      <family val="1"/>
    </font>
    <font>
      <sz val="12"/>
      <name val="Arial MT"/>
      <family val="2"/>
    </font>
    <font>
      <sz val="9"/>
      <color indexed="8"/>
      <name val="Times New Roman"/>
      <family val="1"/>
    </font>
    <font>
      <b/>
      <sz val="10"/>
      <color indexed="8"/>
      <name val="Times New Roman"/>
      <family val="1"/>
    </font>
    <font>
      <b/>
      <sz val="6"/>
      <name val="Arial"/>
      <family val="2"/>
    </font>
    <font>
      <sz val="9"/>
      <name val="Times New Roman"/>
      <family val="1"/>
    </font>
    <font>
      <sz val="9"/>
      <color indexed="9"/>
      <name val="Times New Roman"/>
      <family val="1"/>
    </font>
    <font>
      <sz val="8"/>
      <name val="Times New Roman"/>
      <family val="1"/>
    </font>
    <font>
      <b/>
      <sz val="8"/>
      <color indexed="8"/>
      <name val="Arial"/>
      <family val="2"/>
    </font>
    <font>
      <b/>
      <sz val="12"/>
      <name val="Times New Roman"/>
      <family val="1"/>
    </font>
    <font>
      <b/>
      <sz val="7"/>
      <name val="GillSans"/>
      <family val="2"/>
    </font>
    <font>
      <sz val="9"/>
      <name val="Tms Rmn"/>
    </font>
    <font>
      <sz val="8"/>
      <name val="Palatino"/>
      <family val="1"/>
    </font>
    <font>
      <sz val="10"/>
      <name val="Geneva"/>
      <family val="2"/>
    </font>
    <font>
      <sz val="24"/>
      <name val="MS Sans Serif"/>
      <family val="2"/>
    </font>
    <font>
      <b/>
      <sz val="24"/>
      <name val="Times New Roman"/>
      <family val="1"/>
    </font>
    <font>
      <b/>
      <sz val="11"/>
      <name val="Times New Roman"/>
      <family val="1"/>
    </font>
    <font>
      <sz val="10"/>
      <name val="Times New Roman"/>
      <family val="1"/>
    </font>
    <font>
      <sz val="7"/>
      <name val="Helvetica"/>
      <family val="2"/>
    </font>
    <font>
      <sz val="10"/>
      <name val="Courier"/>
      <family val="3"/>
    </font>
    <font>
      <sz val="7"/>
      <name val="Palatino"/>
      <family val="1"/>
    </font>
    <font>
      <b/>
      <sz val="8.5"/>
      <color indexed="17"/>
      <name val="Arial"/>
      <family val="2"/>
    </font>
    <font>
      <sz val="7"/>
      <name val="Arial"/>
      <family val="2"/>
    </font>
    <font>
      <b/>
      <sz val="7"/>
      <color indexed="17"/>
      <name val="Arial"/>
      <family val="2"/>
    </font>
    <font>
      <sz val="8.5"/>
      <color indexed="8"/>
      <name val="Arial"/>
      <family val="2"/>
    </font>
    <font>
      <sz val="6"/>
      <color indexed="16"/>
      <name val="Palatino"/>
      <family val="1"/>
    </font>
    <font>
      <b/>
      <sz val="6"/>
      <name val="Palatino"/>
      <family val="1"/>
    </font>
    <font>
      <b/>
      <sz val="7"/>
      <color indexed="8"/>
      <name val="Tms Rmn"/>
    </font>
    <font>
      <sz val="7"/>
      <color indexed="8"/>
      <name val="Tms Rmn"/>
    </font>
    <font>
      <sz val="8"/>
      <color indexed="12"/>
      <name val="Helv"/>
      <family val="2"/>
    </font>
    <font>
      <i/>
      <sz val="8"/>
      <name val="Helv"/>
    </font>
    <font>
      <sz val="10"/>
      <name val="GillSans Light"/>
      <family val="2"/>
    </font>
    <font>
      <b/>
      <sz val="14"/>
      <name val="Arial"/>
      <family val="2"/>
    </font>
    <font>
      <b/>
      <sz val="14"/>
      <name val="Book Antiqua"/>
      <family val="1"/>
    </font>
    <font>
      <i/>
      <sz val="10"/>
      <name val="Helv"/>
    </font>
    <font>
      <b/>
      <sz val="13.5"/>
      <name val="MS Sans Serif"/>
      <family val="2"/>
    </font>
    <font>
      <sz val="10"/>
      <name val="Arial Narrow"/>
      <family val="2"/>
    </font>
    <font>
      <b/>
      <sz val="14"/>
      <name val="Times New Roman"/>
      <family val="1"/>
    </font>
    <font>
      <b/>
      <sz val="26"/>
      <name val="Times New Roman"/>
      <family val="1"/>
    </font>
    <font>
      <sz val="10"/>
      <color indexed="16"/>
      <name val="Helvetica-Black"/>
    </font>
    <font>
      <i/>
      <sz val="14"/>
      <name val="Times New Roman"/>
      <family val="1"/>
    </font>
    <font>
      <b/>
      <sz val="22"/>
      <name val="Book Antiqua"/>
      <family val="1"/>
    </font>
    <font>
      <i/>
      <sz val="10"/>
      <name val="Helvetica"/>
      <family val="2"/>
    </font>
    <font>
      <sz val="12"/>
      <name val="Palatino"/>
      <family val="1"/>
    </font>
    <font>
      <i/>
      <sz val="9"/>
      <name val="Helvetica"/>
      <family val="2"/>
    </font>
    <font>
      <u/>
      <sz val="10"/>
      <name val="GillSans"/>
      <family val="2"/>
    </font>
    <font>
      <sz val="10"/>
      <color indexed="23"/>
      <name val="MS Sans Serif"/>
      <family val="2"/>
    </font>
    <font>
      <b/>
      <sz val="12"/>
      <name val="MS Sans Serif"/>
      <family val="2"/>
    </font>
    <font>
      <b/>
      <u/>
      <sz val="8"/>
      <name val="Arial"/>
      <family val="2"/>
    </font>
    <font>
      <sz val="12"/>
      <name val="Helvetica"/>
      <family val="2"/>
    </font>
    <font>
      <b/>
      <sz val="8"/>
      <name val="HelveticaNeue Condensed"/>
    </font>
    <font>
      <sz val="8"/>
      <name val="HelveticaNeue LightCond"/>
      <family val="2"/>
    </font>
    <font>
      <b/>
      <sz val="7"/>
      <name val="HelveticaNeue Condensed"/>
      <family val="2"/>
    </font>
    <font>
      <b/>
      <sz val="9"/>
      <name val="Times New Roman"/>
      <family val="1"/>
    </font>
    <font>
      <sz val="10"/>
      <color indexed="12"/>
      <name val="Palatino"/>
      <family val="1"/>
    </font>
    <font>
      <b/>
      <sz val="10"/>
      <color indexed="18"/>
      <name val="Symbol"/>
      <family val="1"/>
      <charset val="2"/>
    </font>
    <font>
      <sz val="9"/>
      <name val="Helv"/>
    </font>
    <font>
      <b/>
      <sz val="9"/>
      <name val="Palatino"/>
      <family val="1"/>
    </font>
    <font>
      <sz val="9"/>
      <color indexed="21"/>
      <name val="Helvetica-Black"/>
    </font>
    <font>
      <b/>
      <sz val="8.5"/>
      <color indexed="8"/>
      <name val="Arial"/>
      <family val="2"/>
    </font>
    <font>
      <sz val="9"/>
      <name val="Helvetica-Black"/>
    </font>
    <font>
      <b/>
      <sz val="12"/>
      <name val="GillSans"/>
      <family val="2"/>
    </font>
    <font>
      <b/>
      <sz val="12"/>
      <name val="Helv"/>
    </font>
    <font>
      <b/>
      <sz val="11"/>
      <name val="GillSans"/>
      <family val="2"/>
    </font>
    <font>
      <u/>
      <sz val="11"/>
      <name val="GillSans"/>
      <family val="2"/>
    </font>
    <font>
      <sz val="8"/>
      <color indexed="16"/>
      <name val="Helv"/>
      <family val="2"/>
    </font>
    <font>
      <b/>
      <sz val="8"/>
      <color indexed="8"/>
      <name val="Wingdings"/>
      <charset val="2"/>
    </font>
    <font>
      <b/>
      <sz val="8"/>
      <color indexed="10"/>
      <name val="Wingdings"/>
      <charset val="2"/>
    </font>
    <font>
      <b/>
      <sz val="8"/>
      <color indexed="9"/>
      <name val="Wingdings"/>
      <charset val="2"/>
    </font>
    <font>
      <b/>
      <sz val="10"/>
      <color theme="1"/>
      <name val="Arial"/>
      <family val="2"/>
    </font>
    <font>
      <b/>
      <i/>
      <sz val="9"/>
      <color indexed="10"/>
      <name val="Arial"/>
      <family val="2"/>
    </font>
    <font>
      <b/>
      <sz val="11"/>
      <color theme="1"/>
      <name val="Segoe UI"/>
      <family val="2"/>
      <scheme val="minor"/>
    </font>
    <font>
      <i/>
      <sz val="11"/>
      <color theme="1"/>
      <name val="Segoe UI"/>
      <family val="2"/>
      <scheme val="minor"/>
    </font>
    <font>
      <sz val="10"/>
      <color rgb="FFC00000"/>
      <name val="Segoe UI"/>
      <family val="2"/>
      <scheme val="minor"/>
    </font>
    <font>
      <sz val="10"/>
      <color theme="1" tint="0.34998626667073579"/>
      <name val="Segoe UI"/>
      <family val="2"/>
      <scheme val="minor"/>
    </font>
    <font>
      <sz val="11"/>
      <color rgb="FFC00000"/>
      <name val="Segoe UI"/>
      <family val="2"/>
      <scheme val="minor"/>
    </font>
    <font>
      <sz val="11"/>
      <name val="Segoe UI"/>
      <family val="2"/>
      <scheme val="minor"/>
    </font>
    <font>
      <b/>
      <sz val="11"/>
      <name val="Segoe UI"/>
      <family val="2"/>
      <scheme val="minor"/>
    </font>
    <font>
      <b/>
      <sz val="11"/>
      <color theme="0"/>
      <name val="Segoe UI"/>
      <family val="2"/>
      <scheme val="minor"/>
    </font>
    <font>
      <u/>
      <sz val="10"/>
      <color theme="10"/>
      <name val="Arial"/>
      <family val="2"/>
    </font>
    <font>
      <sz val="10"/>
      <color theme="1"/>
      <name val="Segoe UI"/>
      <family val="2"/>
      <scheme val="minor"/>
    </font>
    <font>
      <sz val="10"/>
      <name val="Segoe UI"/>
      <family val="2"/>
      <scheme val="minor"/>
    </font>
    <font>
      <sz val="11"/>
      <color rgb="FFFF0000"/>
      <name val="Segoe UI"/>
      <family val="2"/>
      <scheme val="minor"/>
    </font>
    <font>
      <i/>
      <sz val="8"/>
      <color theme="4"/>
      <name val="Arial"/>
      <family val="2"/>
    </font>
    <font>
      <b/>
      <u/>
      <sz val="11"/>
      <color theme="1"/>
      <name val="Segoe UI"/>
      <family val="2"/>
      <scheme val="minor"/>
    </font>
    <font>
      <sz val="12"/>
      <color theme="1"/>
      <name val="Segoe UI"/>
      <family val="2"/>
      <charset val="204"/>
      <scheme val="minor"/>
    </font>
    <font>
      <sz val="11"/>
      <color rgb="FF006100"/>
      <name val="Segoe UI"/>
      <family val="2"/>
      <scheme val="minor"/>
    </font>
    <font>
      <sz val="10"/>
      <color rgb="FF000000"/>
      <name val="MyFirstFont"/>
    </font>
    <font>
      <i/>
      <sz val="10"/>
      <color indexed="12"/>
      <name val="Arial"/>
      <family val="2"/>
    </font>
    <font>
      <b/>
      <sz val="11"/>
      <color rgb="FF960000"/>
      <name val="Segoe UI"/>
      <family val="2"/>
      <scheme val="minor"/>
    </font>
    <font>
      <sz val="8"/>
      <name val="Arial"/>
      <family val="2"/>
    </font>
    <font>
      <sz val="8"/>
      <name val="Arial"/>
      <family val="2"/>
    </font>
    <font>
      <i/>
      <sz val="10"/>
      <color rgb="FFFF0000"/>
      <name val="Arial"/>
      <family val="2"/>
    </font>
    <font>
      <sz val="10"/>
      <color theme="1"/>
      <name val="Arial"/>
      <family val="2"/>
    </font>
    <font>
      <b/>
      <sz val="9"/>
      <color rgb="FF000000"/>
      <name val="Tahoma"/>
      <family val="2"/>
    </font>
    <font>
      <sz val="9"/>
      <color rgb="FF000000"/>
      <name val="Tahoma"/>
      <family val="2"/>
    </font>
    <font>
      <sz val="10"/>
      <color rgb="FF000000"/>
      <name val="Tahoma"/>
      <family val="2"/>
    </font>
    <font>
      <sz val="9"/>
      <color theme="1"/>
      <name val="Arial"/>
      <family val="2"/>
    </font>
    <font>
      <i/>
      <sz val="8"/>
      <color theme="1"/>
      <name val="Arial"/>
      <family val="2"/>
    </font>
    <font>
      <i/>
      <sz val="9"/>
      <color theme="1"/>
      <name val="Arial"/>
      <family val="2"/>
    </font>
    <font>
      <b/>
      <sz val="9"/>
      <color theme="1"/>
      <name val="Arial"/>
      <family val="2"/>
    </font>
    <font>
      <i/>
      <sz val="10"/>
      <color theme="1"/>
      <name val="Arial"/>
      <family val="2"/>
    </font>
    <font>
      <sz val="8"/>
      <name val="Arial"/>
      <family val="2"/>
    </font>
    <font>
      <sz val="10"/>
      <color rgb="FFFF0000"/>
      <name val="Segoe UI"/>
      <family val="2"/>
      <scheme val="minor"/>
    </font>
    <font>
      <i/>
      <sz val="8"/>
      <color rgb="FFFF0000"/>
      <name val="Arial"/>
      <family val="2"/>
    </font>
    <font>
      <sz val="9"/>
      <color rgb="FFFF0000"/>
      <name val="Arial"/>
      <family val="2"/>
    </font>
    <font>
      <sz val="11"/>
      <color indexed="12"/>
      <name val="Arial"/>
      <family val="2"/>
    </font>
  </fonts>
  <fills count="57">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gray0625">
        <fgColor indexed="10"/>
        <bgColor indexed="9"/>
      </patternFill>
    </fill>
    <fill>
      <patternFill patternType="solid">
        <fgColor indexed="42"/>
        <bgColor indexed="64"/>
      </patternFill>
    </fill>
    <fill>
      <patternFill patternType="solid">
        <fgColor indexed="46"/>
      </patternFill>
    </fill>
    <fill>
      <patternFill patternType="lightGray">
        <fgColor indexed="14"/>
        <bgColor indexed="9"/>
      </patternFill>
    </fill>
    <fill>
      <patternFill patternType="solid">
        <fgColor indexed="41"/>
        <bgColor indexed="64"/>
      </patternFill>
    </fill>
    <fill>
      <patternFill patternType="solid">
        <fgColor indexed="9"/>
      </patternFill>
    </fill>
    <fill>
      <patternFill patternType="solid">
        <fgColor indexed="55"/>
      </patternFill>
    </fill>
    <fill>
      <patternFill patternType="lightGray">
        <fgColor indexed="12"/>
      </patternFill>
    </fill>
    <fill>
      <patternFill patternType="solid">
        <fgColor indexed="37"/>
        <bgColor indexed="64"/>
      </patternFill>
    </fill>
    <fill>
      <patternFill patternType="solid">
        <fgColor indexed="22"/>
        <bgColor indexed="64"/>
      </patternFill>
    </fill>
    <fill>
      <patternFill patternType="solid">
        <fgColor indexed="45"/>
        <bgColor indexed="64"/>
      </patternFill>
    </fill>
    <fill>
      <patternFill patternType="solid">
        <fgColor indexed="11"/>
        <bgColor indexed="64"/>
      </patternFill>
    </fill>
    <fill>
      <patternFill patternType="solid">
        <fgColor indexed="31"/>
        <bgColor indexed="64"/>
      </patternFill>
    </fill>
    <fill>
      <patternFill patternType="solid">
        <fgColor indexed="15"/>
        <bgColor indexed="64"/>
      </patternFill>
    </fill>
    <fill>
      <patternFill patternType="solid">
        <fgColor indexed="20"/>
        <bgColor indexed="64"/>
      </patternFill>
    </fill>
    <fill>
      <patternFill patternType="lightGray">
        <fgColor indexed="12"/>
        <bgColor indexed="9"/>
      </patternFill>
    </fill>
    <fill>
      <patternFill patternType="solid">
        <fgColor indexed="26"/>
        <bgColor indexed="64"/>
      </patternFill>
    </fill>
    <fill>
      <patternFill patternType="solid">
        <fgColor indexed="11"/>
        <bgColor indexed="9"/>
      </patternFill>
    </fill>
    <fill>
      <patternFill patternType="darkTrellis">
        <fgColor indexed="13"/>
        <bgColor indexed="9"/>
      </patternFill>
    </fill>
    <fill>
      <patternFill patternType="gray0625">
        <fgColor indexed="22"/>
      </patternFill>
    </fill>
    <fill>
      <patternFill patternType="solid">
        <fgColor indexed="13"/>
      </patternFill>
    </fill>
    <fill>
      <patternFill patternType="solid">
        <fgColor indexed="29"/>
        <bgColor indexed="64"/>
      </patternFill>
    </fill>
    <fill>
      <patternFill patternType="solid">
        <fgColor indexed="9"/>
        <bgColor indexed="64"/>
      </patternFill>
    </fill>
    <fill>
      <patternFill patternType="solid">
        <fgColor indexed="47"/>
        <bgColor indexed="64"/>
      </patternFill>
    </fill>
    <fill>
      <patternFill patternType="solid">
        <fgColor indexed="8"/>
        <bgColor indexed="64"/>
      </patternFill>
    </fill>
    <fill>
      <patternFill patternType="gray0625">
        <fgColor indexed="22"/>
        <bgColor indexed="9"/>
      </patternFill>
    </fill>
    <fill>
      <patternFill patternType="lightGray">
        <fgColor indexed="22"/>
        <bgColor indexed="9"/>
      </patternFill>
    </fill>
    <fill>
      <patternFill patternType="solid">
        <fgColor indexed="16"/>
        <bgColor indexed="64"/>
      </patternFill>
    </fill>
    <fill>
      <patternFill patternType="solid">
        <fgColor indexed="10"/>
        <bgColor indexed="64"/>
      </patternFill>
    </fill>
    <fill>
      <patternFill patternType="solid">
        <fgColor indexed="43"/>
        <bgColor indexed="64"/>
      </patternFill>
    </fill>
    <fill>
      <patternFill patternType="solid">
        <fgColor rgb="FFFF0000"/>
        <bgColor indexed="64"/>
      </patternFill>
    </fill>
    <fill>
      <patternFill patternType="solid">
        <fgColor theme="0"/>
        <bgColor indexed="64"/>
      </patternFill>
    </fill>
    <fill>
      <patternFill patternType="solid">
        <fgColor theme="2" tint="-0.249977111117893"/>
        <bgColor indexed="64"/>
      </patternFill>
    </fill>
    <fill>
      <patternFill patternType="solid">
        <fgColor rgb="FFC6EFCE"/>
      </patternFill>
    </fill>
    <fill>
      <patternFill patternType="solid">
        <fgColor rgb="FFFFFFA7"/>
        <bgColor indexed="64"/>
      </patternFill>
    </fill>
    <fill>
      <patternFill patternType="solid">
        <fgColor rgb="FFFFFFFF"/>
        <bgColor indexed="64"/>
      </patternFill>
    </fill>
    <fill>
      <patternFill patternType="solid">
        <fgColor theme="1" tint="0.34998626667073579"/>
        <bgColor indexed="64"/>
      </patternFill>
    </fill>
    <fill>
      <patternFill patternType="solid">
        <fgColor theme="2"/>
        <bgColor indexed="64"/>
      </patternFill>
    </fill>
    <fill>
      <patternFill patternType="solid">
        <fgColor rgb="FFFFFFCC"/>
      </patternFill>
    </fill>
    <fill>
      <patternFill patternType="solid">
        <fgColor rgb="FFFFFFCC"/>
        <bgColor indexed="64"/>
      </patternFill>
    </fill>
    <fill>
      <patternFill patternType="solid">
        <fgColor theme="2" tint="-4.9989318521683403E-2"/>
        <bgColor indexed="64"/>
      </patternFill>
    </fill>
    <fill>
      <patternFill patternType="solid">
        <fgColor theme="4"/>
        <bgColor indexed="64"/>
      </patternFill>
    </fill>
  </fills>
  <borders count="122">
    <border>
      <left/>
      <right/>
      <top/>
      <bottom/>
      <diagonal/>
    </border>
    <border>
      <left/>
      <right/>
      <top style="thin">
        <color indexed="64"/>
      </top>
      <bottom style="thin">
        <color indexed="64"/>
      </bottom>
      <diagonal/>
    </border>
    <border>
      <left style="thin">
        <color indexed="9"/>
      </left>
      <right style="thin">
        <color indexed="9"/>
      </right>
      <top style="thin">
        <color indexed="9"/>
      </top>
      <bottom style="thin">
        <color indexed="9"/>
      </bottom>
      <diagonal/>
    </border>
    <border>
      <left/>
      <right/>
      <top/>
      <bottom style="medium">
        <color indexed="64"/>
      </bottom>
      <diagonal/>
    </border>
    <border>
      <left/>
      <right/>
      <top/>
      <bottom style="thin">
        <color indexed="44"/>
      </bottom>
      <diagonal/>
    </border>
    <border>
      <left style="hair">
        <color indexed="64"/>
      </left>
      <right style="hair">
        <color indexed="64"/>
      </right>
      <top style="hair">
        <color indexed="64"/>
      </top>
      <bottom style="hair">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double">
        <color indexed="64"/>
      </left>
      <right style="double">
        <color indexed="64"/>
      </right>
      <top style="double">
        <color indexed="64"/>
      </top>
      <bottom style="double">
        <color indexed="64"/>
      </bottom>
      <diagonal/>
    </border>
    <border>
      <left/>
      <right/>
      <top/>
      <bottom style="thin">
        <color indexed="64"/>
      </bottom>
      <diagonal/>
    </border>
    <border>
      <left/>
      <right/>
      <top/>
      <bottom style="medium">
        <color indexed="61"/>
      </bottom>
      <diagonal/>
    </border>
    <border>
      <left/>
      <right style="thin">
        <color indexed="64"/>
      </right>
      <top style="thin">
        <color indexed="64"/>
      </top>
      <bottom style="thin">
        <color indexed="64"/>
      </bottom>
      <diagonal/>
    </border>
    <border>
      <left/>
      <right style="thin">
        <color indexed="64"/>
      </right>
      <top/>
      <bottom/>
      <diagonal/>
    </border>
    <border>
      <left/>
      <right/>
      <top/>
      <bottom style="dotted">
        <color indexed="64"/>
      </bottom>
      <diagonal/>
    </border>
    <border>
      <left/>
      <right/>
      <top style="double">
        <color indexed="64"/>
      </top>
      <bottom/>
      <diagonal/>
    </border>
    <border>
      <left style="thin">
        <color indexed="64"/>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9"/>
      </left>
      <right style="thin">
        <color indexed="9"/>
      </right>
      <top/>
      <bottom/>
      <diagonal/>
    </border>
    <border>
      <left/>
      <right/>
      <top style="medium">
        <color indexed="64"/>
      </top>
      <bottom style="medium">
        <color indexed="64"/>
      </bottom>
      <diagonal/>
    </border>
    <border>
      <left/>
      <right/>
      <top/>
      <bottom style="thick">
        <color indexed="56"/>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10"/>
      </left>
      <right style="thin">
        <color indexed="10"/>
      </right>
      <top style="thin">
        <color indexed="10"/>
      </top>
      <bottom style="thin">
        <color indexed="10"/>
      </bottom>
      <diagonal/>
    </border>
    <border>
      <left/>
      <right/>
      <top/>
      <bottom style="double">
        <color indexed="10"/>
      </bottom>
      <diagonal/>
    </border>
    <border>
      <left/>
      <right/>
      <top style="medium">
        <color indexed="18"/>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bottom style="thin">
        <color indexed="64"/>
      </bottom>
      <diagonal/>
    </border>
    <border>
      <left/>
      <right/>
      <top/>
      <bottom style="hair">
        <color indexed="64"/>
      </bottom>
      <diagonal/>
    </border>
    <border>
      <left/>
      <right/>
      <top style="thin">
        <color indexed="64"/>
      </top>
      <bottom style="double">
        <color indexed="64"/>
      </bottom>
      <diagonal/>
    </border>
    <border>
      <left/>
      <right/>
      <top style="thin">
        <color indexed="64"/>
      </top>
      <bottom style="medium">
        <color indexed="64"/>
      </bottom>
      <diagonal/>
    </border>
    <border>
      <left style="thin">
        <color indexed="64"/>
      </left>
      <right/>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right/>
      <top/>
      <bottom style="medium">
        <color indexed="62"/>
      </bottom>
      <diagonal/>
    </border>
    <border>
      <left/>
      <right/>
      <top style="thin">
        <color indexed="56"/>
      </top>
      <bottom style="double">
        <color indexed="56"/>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style="thick">
        <color indexed="64"/>
      </left>
      <right/>
      <top/>
      <bottom/>
      <diagonal/>
    </border>
    <border>
      <left style="thick">
        <color indexed="64"/>
      </left>
      <right/>
      <top style="medium">
        <color indexed="64"/>
      </top>
      <bottom style="medium">
        <color indexed="64"/>
      </bottom>
      <diagonal/>
    </border>
    <border>
      <left/>
      <right style="thick">
        <color indexed="64"/>
      </right>
      <top/>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style="thick">
        <color indexed="64"/>
      </left>
      <right/>
      <top/>
      <bottom style="medium">
        <color indexed="64"/>
      </bottom>
      <diagonal/>
    </border>
    <border>
      <left style="thick">
        <color indexed="64"/>
      </left>
      <right style="thin">
        <color indexed="64"/>
      </right>
      <top/>
      <bottom/>
      <diagonal/>
    </border>
    <border>
      <left style="thick">
        <color indexed="64"/>
      </left>
      <right style="thin">
        <color indexed="64"/>
      </right>
      <top style="medium">
        <color indexed="64"/>
      </top>
      <bottom style="medium">
        <color indexed="64"/>
      </bottom>
      <diagonal/>
    </border>
    <border>
      <left style="thick">
        <color indexed="64"/>
      </left>
      <right/>
      <top style="thin">
        <color indexed="64"/>
      </top>
      <bottom style="thin">
        <color indexed="64"/>
      </bottom>
      <diagonal/>
    </border>
    <border>
      <left style="thick">
        <color indexed="64"/>
      </left>
      <right/>
      <top/>
      <bottom style="thin">
        <color indexed="64"/>
      </bottom>
      <diagonal/>
    </border>
    <border>
      <left style="thick">
        <color indexed="64"/>
      </left>
      <right style="thin">
        <color indexed="64"/>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ck">
        <color indexed="64"/>
      </top>
      <bottom/>
      <diagonal/>
    </border>
    <border>
      <left style="thin">
        <color indexed="64"/>
      </left>
      <right/>
      <top style="medium">
        <color indexed="64"/>
      </top>
      <bottom style="medium">
        <color indexed="64"/>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style="hair">
        <color auto="1"/>
      </left>
      <right/>
      <top/>
      <bottom/>
      <diagonal/>
    </border>
    <border>
      <left style="thin">
        <color auto="1"/>
      </left>
      <right/>
      <top/>
      <bottom/>
      <diagonal/>
    </border>
    <border>
      <left/>
      <right style="thick">
        <color auto="1"/>
      </right>
      <top/>
      <bottom style="thin">
        <color indexed="64"/>
      </bottom>
      <diagonal/>
    </border>
    <border>
      <left/>
      <right/>
      <top style="thick">
        <color auto="1"/>
      </top>
      <bottom style="thin">
        <color indexed="64"/>
      </bottom>
      <diagonal/>
    </border>
    <border>
      <left/>
      <right style="thick">
        <color auto="1"/>
      </right>
      <top style="thick">
        <color auto="1"/>
      </top>
      <bottom style="thin">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thin">
        <color indexed="64"/>
      </top>
      <bottom style="thin">
        <color indexed="64"/>
      </bottom>
      <diagonal/>
    </border>
    <border>
      <left/>
      <right style="medium">
        <color auto="1"/>
      </right>
      <top/>
      <bottom/>
      <diagonal/>
    </border>
    <border>
      <left style="thin">
        <color indexed="64"/>
      </left>
      <right/>
      <top/>
      <bottom style="medium">
        <color indexed="64"/>
      </bottom>
      <diagonal/>
    </border>
    <border>
      <left/>
      <right style="thick">
        <color indexed="64"/>
      </right>
      <top style="thin">
        <color indexed="64"/>
      </top>
      <bottom style="thick">
        <color indexed="64"/>
      </bottom>
      <diagonal/>
    </border>
    <border>
      <left style="thin">
        <color indexed="64"/>
      </left>
      <right style="thin">
        <color auto="1"/>
      </right>
      <top style="hair">
        <color auto="1"/>
      </top>
      <bottom style="medium">
        <color indexed="64"/>
      </bottom>
      <diagonal/>
    </border>
    <border>
      <left style="medium">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medium">
        <color auto="1"/>
      </left>
      <right style="thin">
        <color auto="1"/>
      </right>
      <top style="hair">
        <color auto="1"/>
      </top>
      <bottom style="medium">
        <color auto="1"/>
      </bottom>
      <diagonal/>
    </border>
    <border>
      <left style="thin">
        <color auto="1"/>
      </left>
      <right style="medium">
        <color auto="1"/>
      </right>
      <top style="hair">
        <color auto="1"/>
      </top>
      <bottom style="medium">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auto="1"/>
      </right>
      <top style="thin">
        <color rgb="FFB2B2B2"/>
      </top>
      <bottom style="thin">
        <color rgb="FFB2B2B2"/>
      </bottom>
      <diagonal/>
    </border>
    <border>
      <left/>
      <right style="medium">
        <color auto="1"/>
      </right>
      <top style="thin">
        <color auto="1"/>
      </top>
      <bottom/>
      <diagonal/>
    </border>
    <border>
      <left/>
      <right/>
      <top style="thin">
        <color indexed="64"/>
      </top>
      <bottom style="thick">
        <color auto="1"/>
      </bottom>
      <diagonal/>
    </border>
    <border>
      <left/>
      <right style="medium">
        <color auto="1"/>
      </right>
      <top/>
      <bottom style="thin">
        <color indexed="64"/>
      </bottom>
      <diagonal/>
    </border>
    <border>
      <left style="thin">
        <color indexed="64"/>
      </left>
      <right style="thin">
        <color indexed="64"/>
      </right>
      <top/>
      <bottom/>
      <diagonal/>
    </border>
    <border>
      <left style="thin">
        <color auto="1"/>
      </left>
      <right style="thin">
        <color auto="1"/>
      </right>
      <top style="medium">
        <color auto="1"/>
      </top>
      <bottom style="hair">
        <color auto="1"/>
      </bottom>
      <diagonal/>
    </border>
    <border>
      <left style="medium">
        <color auto="1"/>
      </left>
      <right/>
      <top style="thin">
        <color auto="1"/>
      </top>
      <bottom/>
      <diagonal/>
    </border>
    <border>
      <left style="medium">
        <color indexed="64"/>
      </left>
      <right/>
      <top/>
      <bottom style="thin">
        <color indexed="64"/>
      </bottom>
      <diagonal/>
    </border>
    <border>
      <left/>
      <right/>
      <top style="medium">
        <color auto="1"/>
      </top>
      <bottom/>
      <diagonal/>
    </border>
    <border>
      <left/>
      <right style="thin">
        <color indexed="64"/>
      </right>
      <top/>
      <bottom style="medium">
        <color indexed="64"/>
      </bottom>
      <diagonal/>
    </border>
    <border>
      <left style="medium">
        <color auto="1"/>
      </left>
      <right/>
      <top style="medium">
        <color auto="1"/>
      </top>
      <bottom/>
      <diagonal/>
    </border>
    <border>
      <left/>
      <right style="medium">
        <color auto="1"/>
      </right>
      <top style="medium">
        <color auto="1"/>
      </top>
      <bottom/>
      <diagonal/>
    </border>
    <border>
      <left/>
      <right/>
      <top style="medium">
        <color indexed="64"/>
      </top>
      <bottom style="medium">
        <color indexed="64"/>
      </bottom>
      <diagonal/>
    </border>
    <border>
      <left style="thin">
        <color indexed="64"/>
      </left>
      <right/>
      <top style="thin">
        <color indexed="64"/>
      </top>
      <bottom style="thick">
        <color indexed="64"/>
      </bottom>
      <diagonal/>
    </border>
    <border>
      <left/>
      <right style="thick">
        <color indexed="64"/>
      </right>
      <top/>
      <bottom style="medium">
        <color indexed="64"/>
      </bottom>
      <diagonal/>
    </border>
    <border>
      <left/>
      <right style="thick">
        <color indexed="64"/>
      </right>
      <top style="medium">
        <color indexed="64"/>
      </top>
      <bottom style="medium">
        <color indexed="64"/>
      </bottom>
      <diagonal/>
    </border>
    <border>
      <left/>
      <right style="medium">
        <color auto="1"/>
      </right>
      <top/>
      <bottom style="medium">
        <color auto="1"/>
      </bottom>
      <diagonal/>
    </border>
    <border>
      <left/>
      <right/>
      <top/>
      <bottom style="thick">
        <color auto="1"/>
      </bottom>
      <diagonal/>
    </border>
    <border>
      <left/>
      <right style="thick">
        <color indexed="64"/>
      </right>
      <top/>
      <bottom style="thick">
        <color indexed="64"/>
      </bottom>
      <diagonal/>
    </border>
    <border>
      <left/>
      <right/>
      <top style="thin">
        <color indexed="64"/>
      </top>
      <bottom/>
      <diagonal/>
    </border>
    <border>
      <left/>
      <right style="thin">
        <color indexed="64"/>
      </right>
      <top style="thin">
        <color indexed="64"/>
      </top>
      <bottom/>
      <diagonal/>
    </border>
    <border>
      <left/>
      <right style="medium">
        <color auto="1"/>
      </right>
      <top style="thin">
        <color auto="1"/>
      </top>
      <bottom/>
      <diagonal/>
    </border>
    <border>
      <left/>
      <right style="medium">
        <color auto="1"/>
      </right>
      <top/>
      <bottom style="thin">
        <color indexed="64"/>
      </bottom>
      <diagonal/>
    </border>
    <border>
      <left/>
      <right style="medium">
        <color auto="1"/>
      </right>
      <top style="thin">
        <color indexed="64"/>
      </top>
      <bottom style="thin">
        <color indexed="64"/>
      </bottom>
      <diagonal/>
    </border>
    <border>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auto="1"/>
      </bottom>
      <diagonal/>
    </border>
    <border>
      <left style="medium">
        <color indexed="64"/>
      </left>
      <right/>
      <top style="thin">
        <color auto="1"/>
      </top>
      <bottom style="thin">
        <color auto="1"/>
      </bottom>
      <diagonal/>
    </border>
    <border>
      <left style="thick">
        <color indexed="64"/>
      </left>
      <right/>
      <top style="thick">
        <color indexed="64"/>
      </top>
      <bottom style="thin">
        <color indexed="64"/>
      </bottom>
      <diagonal/>
    </border>
    <border>
      <left style="thick">
        <color indexed="64"/>
      </left>
      <right/>
      <top/>
      <bottom style="thin">
        <color indexed="64"/>
      </bottom>
      <diagonal/>
    </border>
    <border>
      <left/>
      <right style="thick">
        <color indexed="64"/>
      </right>
      <top/>
      <bottom style="thin">
        <color indexed="64"/>
      </bottom>
      <diagonal/>
    </border>
    <border>
      <left style="thin">
        <color indexed="64"/>
      </left>
      <right/>
      <top/>
      <bottom/>
      <diagonal/>
    </border>
  </borders>
  <cellStyleXfs count="451">
    <xf numFmtId="0" fontId="0" fillId="0" borderId="0"/>
    <xf numFmtId="186" fontId="57" fillId="0" borderId="0"/>
    <xf numFmtId="0" fontId="59" fillId="0" borderId="0" applyNumberFormat="0" applyFill="0" applyBorder="0" applyAlignment="0" applyProtection="0"/>
    <xf numFmtId="0" fontId="92" fillId="0" borderId="0"/>
    <xf numFmtId="187" fontId="93" fillId="0" borderId="0" applyFont="0" applyFill="0" applyBorder="0" applyAlignment="0" applyProtection="0"/>
    <xf numFmtId="0" fontId="94" fillId="0" borderId="0">
      <alignment horizontal="right"/>
    </xf>
    <xf numFmtId="188" fontId="95" fillId="0" borderId="0" applyFont="0" applyFill="0" applyBorder="0" applyAlignment="0" applyProtection="0"/>
    <xf numFmtId="0" fontId="96" fillId="0" borderId="0" applyNumberFormat="0" applyFont="0" applyFill="0" applyBorder="0" applyAlignment="0" applyProtection="0"/>
    <xf numFmtId="189" fontId="97" fillId="0" borderId="0" applyFont="0" applyFill="0" applyBorder="0" applyAlignment="0" applyProtection="0"/>
    <xf numFmtId="174" fontId="97" fillId="0" borderId="0" applyFont="0" applyFill="0" applyBorder="0" applyAlignment="0" applyProtection="0"/>
    <xf numFmtId="190" fontId="30" fillId="0" borderId="0" applyFont="0" applyFill="0" applyBorder="0" applyAlignment="0" applyProtection="0"/>
    <xf numFmtId="10" fontId="97" fillId="0" borderId="0" applyFont="0" applyFill="0" applyBorder="0" applyAlignment="0" applyProtection="0"/>
    <xf numFmtId="37" fontId="57" fillId="0" borderId="0"/>
    <xf numFmtId="191" fontId="57" fillId="0" borderId="0"/>
    <xf numFmtId="0" fontId="98" fillId="0" borderId="0" applyNumberFormat="0" applyFill="0" applyBorder="0" applyAlignment="0" applyProtection="0">
      <alignment vertical="top"/>
      <protection locked="0"/>
    </xf>
    <xf numFmtId="0" fontId="30" fillId="0" borderId="0"/>
    <xf numFmtId="0" fontId="30"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Font="0" applyFill="0" applyBorder="0" applyAlignment="0" applyProtection="0"/>
    <xf numFmtId="0" fontId="30" fillId="0" borderId="0" applyFont="0" applyFill="0" applyBorder="0" applyAlignment="0" applyProtection="0"/>
    <xf numFmtId="0" fontId="30"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xf numFmtId="0" fontId="30"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0" fontId="99" fillId="0" borderId="0" applyNumberFormat="0" applyFill="0" applyBorder="0" applyAlignment="0" applyProtection="0"/>
    <xf numFmtId="192" fontId="97" fillId="0" borderId="0"/>
    <xf numFmtId="9" fontId="30" fillId="0" borderId="0"/>
    <xf numFmtId="176" fontId="97" fillId="0" borderId="0"/>
    <xf numFmtId="174" fontId="97" fillId="0" borderId="0"/>
    <xf numFmtId="2" fontId="97" fillId="0" borderId="0"/>
    <xf numFmtId="10" fontId="97" fillId="0" borderId="0"/>
    <xf numFmtId="3" fontId="57" fillId="0" borderId="0"/>
    <xf numFmtId="193" fontId="57" fillId="0" borderId="0" applyBorder="0"/>
    <xf numFmtId="0" fontId="64" fillId="2" borderId="0" applyNumberFormat="0" applyBorder="0" applyAlignment="0" applyProtection="0"/>
    <xf numFmtId="0" fontId="64" fillId="3" borderId="0" applyNumberFormat="0" applyBorder="0" applyAlignment="0" applyProtection="0"/>
    <xf numFmtId="0" fontId="64" fillId="4" borderId="0" applyNumberFormat="0" applyBorder="0" applyAlignment="0" applyProtection="0"/>
    <xf numFmtId="0" fontId="64" fillId="5" borderId="0" applyNumberFormat="0" applyBorder="0" applyAlignment="0" applyProtection="0"/>
    <xf numFmtId="0" fontId="64" fillId="6" borderId="0" applyNumberFormat="0" applyBorder="0" applyAlignment="0" applyProtection="0"/>
    <xf numFmtId="0" fontId="64" fillId="4" borderId="0" applyNumberFormat="0" applyBorder="0" applyAlignment="0" applyProtection="0"/>
    <xf numFmtId="0" fontId="64" fillId="6" borderId="0" applyNumberFormat="0" applyBorder="0" applyAlignment="0" applyProtection="0"/>
    <xf numFmtId="0" fontId="64" fillId="3" borderId="0" applyNumberFormat="0" applyBorder="0" applyAlignment="0" applyProtection="0"/>
    <xf numFmtId="0" fontId="64" fillId="7" borderId="0" applyNumberFormat="0" applyBorder="0" applyAlignment="0" applyProtection="0"/>
    <xf numFmtId="0" fontId="64" fillId="8" borderId="0" applyNumberFormat="0" applyBorder="0" applyAlignment="0" applyProtection="0"/>
    <xf numFmtId="0" fontId="64" fillId="6" borderId="0" applyNumberFormat="0" applyBorder="0" applyAlignment="0" applyProtection="0"/>
    <xf numFmtId="0" fontId="64" fillId="4" borderId="0" applyNumberFormat="0" applyBorder="0" applyAlignment="0" applyProtection="0"/>
    <xf numFmtId="0" fontId="65" fillId="6" borderId="0" applyNumberFormat="0" applyBorder="0" applyAlignment="0" applyProtection="0"/>
    <xf numFmtId="0" fontId="65" fillId="9" borderId="0" applyNumberFormat="0" applyBorder="0" applyAlignment="0" applyProtection="0"/>
    <xf numFmtId="0" fontId="65" fillId="10" borderId="0" applyNumberFormat="0" applyBorder="0" applyAlignment="0" applyProtection="0"/>
    <xf numFmtId="0" fontId="65" fillId="8" borderId="0" applyNumberFormat="0" applyBorder="0" applyAlignment="0" applyProtection="0"/>
    <xf numFmtId="0" fontId="65" fillId="6" borderId="0" applyNumberFormat="0" applyBorder="0" applyAlignment="0" applyProtection="0"/>
    <xf numFmtId="0" fontId="65" fillId="3" borderId="0" applyNumberFormat="0" applyBorder="0" applyAlignment="0" applyProtection="0"/>
    <xf numFmtId="37" fontId="100" fillId="0" borderId="0">
      <alignment horizontal="center"/>
    </xf>
    <xf numFmtId="0" fontId="65" fillId="11" borderId="0" applyNumberFormat="0" applyBorder="0" applyAlignment="0" applyProtection="0"/>
    <xf numFmtId="0" fontId="65" fillId="9" borderId="0" applyNumberFormat="0" applyBorder="0" applyAlignment="0" applyProtection="0"/>
    <xf numFmtId="0" fontId="65" fillId="10" borderId="0" applyNumberFormat="0" applyBorder="0" applyAlignment="0" applyProtection="0"/>
    <xf numFmtId="0" fontId="65" fillId="12" borderId="0" applyNumberFormat="0" applyBorder="0" applyAlignment="0" applyProtection="0"/>
    <xf numFmtId="0" fontId="65" fillId="13" borderId="0" applyNumberFormat="0" applyBorder="0" applyAlignment="0" applyProtection="0"/>
    <xf numFmtId="0" fontId="65" fillId="14" borderId="0" applyNumberFormat="0" applyBorder="0" applyAlignment="0" applyProtection="0"/>
    <xf numFmtId="194" fontId="101" fillId="15" borderId="0" applyNumberFormat="0" applyFont="0" applyBorder="0" applyAlignment="0">
      <alignment horizontal="right"/>
    </xf>
    <xf numFmtId="195" fontId="102" fillId="15" borderId="1" applyFont="0">
      <alignment horizontal="right"/>
    </xf>
    <xf numFmtId="0" fontId="41" fillId="0" borderId="0" applyNumberFormat="0" applyFill="0" applyBorder="0" applyAlignment="0" applyProtection="0"/>
    <xf numFmtId="184" fontId="30" fillId="16" borderId="0" applyProtection="0">
      <alignment horizontal="right"/>
    </xf>
    <xf numFmtId="0" fontId="30" fillId="0" borderId="0"/>
    <xf numFmtId="0" fontId="58" fillId="0" borderId="0">
      <alignment horizontal="right"/>
    </xf>
    <xf numFmtId="0" fontId="103" fillId="0" borderId="2" applyNumberFormat="0" applyFill="0" applyBorder="0" applyAlignment="0" applyProtection="0"/>
    <xf numFmtId="0" fontId="45" fillId="0" borderId="2" applyNumberFormat="0" applyFill="0" applyBorder="0" applyAlignment="0" applyProtection="0"/>
    <xf numFmtId="0" fontId="36" fillId="0" borderId="2" applyNumberFormat="0" applyFill="0" applyBorder="0" applyAlignment="0" applyProtection="0"/>
    <xf numFmtId="0" fontId="41" fillId="0" borderId="2" applyNumberFormat="0" applyFill="0" applyAlignment="0" applyProtection="0"/>
    <xf numFmtId="0" fontId="104" fillId="0" borderId="0"/>
    <xf numFmtId="0" fontId="66" fillId="17" borderId="0" applyNumberFormat="0" applyBorder="0" applyAlignment="0" applyProtection="0"/>
    <xf numFmtId="0" fontId="105" fillId="0" borderId="0" applyNumberFormat="0" applyFill="0" applyBorder="0" applyAlignment="0"/>
    <xf numFmtId="0" fontId="106" fillId="0" borderId="3" applyNumberFormat="0" applyFont="0" applyFill="0" applyAlignment="0" applyProtection="0"/>
    <xf numFmtId="0" fontId="106" fillId="0" borderId="4" applyNumberFormat="0" applyFont="0" applyFill="0" applyAlignment="0" applyProtection="0"/>
    <xf numFmtId="2" fontId="41" fillId="18" borderId="0" applyNumberFormat="0" applyFont="0" applyBorder="0" applyAlignment="0" applyProtection="0"/>
    <xf numFmtId="38" fontId="107" fillId="19" borderId="5">
      <alignment horizontal="right"/>
    </xf>
    <xf numFmtId="0" fontId="67" fillId="20" borderId="6" applyNumberFormat="0" applyAlignment="0" applyProtection="0"/>
    <xf numFmtId="0" fontId="68" fillId="21" borderId="7" applyNumberFormat="0" applyAlignment="0" applyProtection="0"/>
    <xf numFmtId="0" fontId="69" fillId="19" borderId="8">
      <alignment horizontal="left" vertical="center"/>
    </xf>
    <xf numFmtId="0" fontId="108" fillId="0" borderId="9" applyNumberFormat="0" applyFill="0" applyProtection="0">
      <alignment horizontal="left" vertical="center"/>
    </xf>
    <xf numFmtId="0" fontId="97" fillId="0" borderId="0">
      <alignment horizontal="center" wrapText="1"/>
      <protection hidden="1"/>
    </xf>
    <xf numFmtId="0" fontId="109" fillId="0" borderId="9" applyNumberFormat="0" applyFill="0" applyBorder="0" applyProtection="0">
      <alignment horizontal="left" vertical="center"/>
    </xf>
    <xf numFmtId="0" fontId="109" fillId="0" borderId="9" applyNumberFormat="0" applyFill="0" applyBorder="0" applyProtection="0">
      <alignment horizontal="right" vertical="center"/>
    </xf>
    <xf numFmtId="43" fontId="27" fillId="0" borderId="0" applyFont="0" applyFill="0" applyBorder="0" applyAlignment="0" applyProtection="0"/>
    <xf numFmtId="196" fontId="110" fillId="0" borderId="0"/>
    <xf numFmtId="196" fontId="110" fillId="0" borderId="0"/>
    <xf numFmtId="196" fontId="110" fillId="0" borderId="0"/>
    <xf numFmtId="196" fontId="110" fillId="0" borderId="0"/>
    <xf numFmtId="196" fontId="110" fillId="0" borderId="0"/>
    <xf numFmtId="196" fontId="110" fillId="0" borderId="0"/>
    <xf numFmtId="196" fontId="110" fillId="0" borderId="0"/>
    <xf numFmtId="196" fontId="110" fillId="0" borderId="0"/>
    <xf numFmtId="197" fontId="111" fillId="0" borderId="0" applyFont="0" applyFill="0" applyBorder="0" applyAlignment="0" applyProtection="0">
      <alignment horizontal="right"/>
    </xf>
    <xf numFmtId="43" fontId="70" fillId="0" borderId="0" applyFont="0" applyFill="0" applyBorder="0" applyAlignment="0" applyProtection="0"/>
    <xf numFmtId="43" fontId="70" fillId="0" borderId="0" applyFont="0" applyFill="0" applyBorder="0" applyAlignment="0" applyProtection="0"/>
    <xf numFmtId="43" fontId="70" fillId="0" borderId="0" applyFont="0" applyFill="0" applyBorder="0" applyAlignment="0" applyProtection="0"/>
    <xf numFmtId="198" fontId="70" fillId="0" borderId="0" applyFont="0" applyFill="0" applyBorder="0" applyAlignment="0" applyProtection="0"/>
    <xf numFmtId="178" fontId="112" fillId="0" borderId="0" applyFont="0" applyFill="0" applyBorder="0" applyAlignment="0" applyProtection="0"/>
    <xf numFmtId="39" fontId="70" fillId="0" borderId="0" applyFont="0" applyFill="0" applyBorder="0" applyAlignment="0" applyProtection="0"/>
    <xf numFmtId="37" fontId="97" fillId="0" borderId="0" applyFont="0" applyFill="0" applyBorder="0" applyAlignment="0" applyProtection="0"/>
    <xf numFmtId="199" fontId="30" fillId="0" borderId="0" applyFont="0" applyFill="0" applyBorder="0" applyAlignment="0" applyProtection="0"/>
    <xf numFmtId="200" fontId="30" fillId="0" borderId="0" applyFont="0" applyFill="0" applyBorder="0" applyProtection="0"/>
    <xf numFmtId="178" fontId="97" fillId="0" borderId="0" applyFont="0" applyFill="0" applyBorder="0" applyAlignment="0" applyProtection="0"/>
    <xf numFmtId="201" fontId="95" fillId="0" borderId="0" applyFont="0" applyFill="0" applyBorder="0" applyAlignment="0" applyProtection="0"/>
    <xf numFmtId="39" fontId="97" fillId="0" borderId="0" applyFont="0" applyFill="0" applyBorder="0" applyAlignment="0" applyProtection="0"/>
    <xf numFmtId="202" fontId="30" fillId="0" borderId="0" applyFont="0" applyFill="0" applyBorder="0" applyAlignment="0" applyProtection="0"/>
    <xf numFmtId="43" fontId="27" fillId="0" borderId="0" applyFont="0" applyFill="0" applyBorder="0" applyAlignment="0" applyProtection="0"/>
    <xf numFmtId="203" fontId="30" fillId="0" borderId="0" applyFont="0" applyFill="0" applyBorder="0" applyAlignment="0" applyProtection="0"/>
    <xf numFmtId="0" fontId="113" fillId="22" borderId="0">
      <alignment horizontal="center" vertical="center" wrapText="1"/>
    </xf>
    <xf numFmtId="0" fontId="114" fillId="0" borderId="0" applyNumberFormat="0" applyFill="0" applyBorder="0">
      <alignment horizontal="right"/>
    </xf>
    <xf numFmtId="204" fontId="115" fillId="0" borderId="0" applyFill="0" applyBorder="0">
      <alignment horizontal="left"/>
    </xf>
    <xf numFmtId="0" fontId="71" fillId="23" borderId="10">
      <alignment vertical="center"/>
    </xf>
    <xf numFmtId="205" fontId="97" fillId="0" borderId="0" applyFill="0" applyBorder="0">
      <alignment horizontal="right"/>
      <protection locked="0"/>
    </xf>
    <xf numFmtId="206" fontId="97" fillId="0" borderId="11" applyFont="0" applyFill="0" applyBorder="0" applyAlignment="0" applyProtection="0"/>
    <xf numFmtId="166" fontId="97" fillId="0" borderId="0" applyFont="0" applyFill="0" applyBorder="0" applyAlignment="0" applyProtection="0"/>
    <xf numFmtId="207" fontId="95" fillId="0" borderId="0">
      <alignment horizontal="right"/>
    </xf>
    <xf numFmtId="208" fontId="93" fillId="0" borderId="0" applyFont="0" applyFill="0" applyBorder="0" applyAlignment="0" applyProtection="0"/>
    <xf numFmtId="209" fontId="95" fillId="0" borderId="0" applyFont="0" applyFill="0" applyBorder="0" applyAlignment="0" applyProtection="0">
      <alignment horizontal="right"/>
    </xf>
    <xf numFmtId="210" fontId="30" fillId="0" borderId="0" applyProtection="0">
      <alignment horizontal="right"/>
    </xf>
    <xf numFmtId="207" fontId="95" fillId="0" borderId="0" applyFont="0" applyFill="0" applyBorder="0" applyAlignment="0" applyProtection="0">
      <alignment horizontal="right"/>
    </xf>
    <xf numFmtId="211" fontId="30" fillId="0" borderId="0" applyFont="0" applyFill="0" applyBorder="0" applyAlignment="0" applyProtection="0">
      <alignment horizontal="right"/>
    </xf>
    <xf numFmtId="212" fontId="111" fillId="0" borderId="0" applyFont="0" applyFill="0" applyBorder="0" applyAlignment="0" applyProtection="0">
      <alignment horizontal="right"/>
    </xf>
    <xf numFmtId="167" fontId="70" fillId="0" borderId="0" applyFont="0" applyFill="0" applyBorder="0" applyAlignment="0" applyProtection="0"/>
    <xf numFmtId="167" fontId="70" fillId="0" borderId="0" applyFont="0" applyFill="0" applyBorder="0" applyAlignment="0" applyProtection="0"/>
    <xf numFmtId="167" fontId="70" fillId="0" borderId="0" applyFont="0" applyFill="0" applyBorder="0" applyAlignment="0" applyProtection="0"/>
    <xf numFmtId="0" fontId="97" fillId="0" borderId="0" applyFont="0" applyFill="0" applyBorder="0" applyAlignment="0">
      <protection locked="0"/>
    </xf>
    <xf numFmtId="0" fontId="94" fillId="24" borderId="12">
      <alignment horizontal="right"/>
    </xf>
    <xf numFmtId="0" fontId="94" fillId="24" borderId="12">
      <alignment horizontal="right"/>
    </xf>
    <xf numFmtId="2" fontId="30" fillId="0" borderId="0" applyNumberFormat="0" applyFill="0" applyBorder="0" applyAlignment="0" applyProtection="0">
      <protection locked="0"/>
    </xf>
    <xf numFmtId="2" fontId="30" fillId="0" borderId="0" applyNumberFormat="0" applyFill="0" applyBorder="0" applyProtection="0">
      <alignment horizontal="left"/>
    </xf>
    <xf numFmtId="38" fontId="89" fillId="16" borderId="5">
      <protection locked="0"/>
    </xf>
    <xf numFmtId="14" fontId="58" fillId="0" borderId="0">
      <alignment horizontal="left"/>
    </xf>
    <xf numFmtId="213" fontId="111" fillId="0" borderId="0" applyFont="0" applyFill="0" applyBorder="0" applyAlignment="0" applyProtection="0"/>
    <xf numFmtId="16" fontId="30" fillId="19" borderId="0" applyProtection="0"/>
    <xf numFmtId="14" fontId="58" fillId="0" borderId="0">
      <alignment horizontal="left"/>
    </xf>
    <xf numFmtId="214" fontId="30" fillId="0" borderId="0"/>
    <xf numFmtId="178" fontId="41" fillId="0" borderId="0" applyFill="0" applyBorder="0" applyAlignment="0" applyProtection="0"/>
    <xf numFmtId="39" fontId="41" fillId="0" borderId="0" applyFill="0" applyBorder="0" applyAlignment="0" applyProtection="0"/>
    <xf numFmtId="202" fontId="41" fillId="0" borderId="0" applyFill="0" applyBorder="0" applyAlignment="0" applyProtection="0"/>
    <xf numFmtId="184" fontId="30" fillId="25" borderId="0"/>
    <xf numFmtId="2" fontId="107" fillId="26" borderId="0">
      <alignment horizontal="left"/>
      <protection hidden="1"/>
    </xf>
    <xf numFmtId="215" fontId="30" fillId="0" borderId="0"/>
    <xf numFmtId="165" fontId="91" fillId="0" borderId="0" applyFont="0" applyFill="0" applyBorder="0" applyAlignment="0" applyProtection="0">
      <protection locked="0"/>
    </xf>
    <xf numFmtId="216" fontId="111" fillId="0" borderId="13" applyNumberFormat="0" applyFont="0" applyFill="0" applyAlignment="0" applyProtection="0"/>
    <xf numFmtId="0" fontId="116" fillId="0" borderId="14" applyProtection="0">
      <alignment vertical="top"/>
    </xf>
    <xf numFmtId="198" fontId="117" fillId="27" borderId="0">
      <alignment horizontal="right"/>
    </xf>
    <xf numFmtId="0" fontId="94" fillId="28" borderId="0"/>
    <xf numFmtId="0" fontId="94" fillId="28" borderId="0"/>
    <xf numFmtId="0" fontId="94" fillId="28" borderId="0"/>
    <xf numFmtId="185" fontId="94" fillId="0" borderId="0"/>
    <xf numFmtId="0" fontId="94" fillId="28" borderId="0"/>
    <xf numFmtId="217" fontId="94" fillId="0" borderId="0"/>
    <xf numFmtId="49" fontId="27" fillId="0" borderId="0" applyFont="0" applyFill="0" applyBorder="0" applyProtection="0">
      <alignment horizontal="right"/>
    </xf>
    <xf numFmtId="49" fontId="30" fillId="0" borderId="15" applyFont="0" applyFill="0" applyBorder="0" applyAlignment="0"/>
    <xf numFmtId="183" fontId="56" fillId="0" borderId="0" applyFont="0" applyFill="0" applyBorder="0" applyAlignment="0" applyProtection="0"/>
    <xf numFmtId="0" fontId="72" fillId="0" borderId="0" applyNumberFormat="0" applyFill="0" applyBorder="0" applyAlignment="0" applyProtection="0"/>
    <xf numFmtId="174" fontId="30" fillId="29" borderId="0"/>
    <xf numFmtId="218" fontId="41" fillId="30" borderId="16" applyNumberFormat="0" applyFont="0" applyBorder="0" applyAlignment="0" applyProtection="0">
      <alignment horizontal="right"/>
    </xf>
    <xf numFmtId="184" fontId="30" fillId="25" borderId="0"/>
    <xf numFmtId="217" fontId="30" fillId="25" borderId="0"/>
    <xf numFmtId="2" fontId="27" fillId="0" borderId="17" applyFill="0" applyBorder="0"/>
    <xf numFmtId="219" fontId="30" fillId="0" borderId="0"/>
    <xf numFmtId="37" fontId="116" fillId="0" borderId="0" applyProtection="0">
      <alignment horizontal="right"/>
    </xf>
    <xf numFmtId="39" fontId="116" fillId="0" borderId="0" applyProtection="0">
      <alignment horizontal="right"/>
    </xf>
    <xf numFmtId="220" fontId="30" fillId="0" borderId="0"/>
    <xf numFmtId="0" fontId="118" fillId="0" borderId="0">
      <alignment vertical="center"/>
    </xf>
    <xf numFmtId="0" fontId="119" fillId="0" borderId="0" applyFill="0" applyBorder="0" applyProtection="0">
      <alignment horizontal="left"/>
    </xf>
    <xf numFmtId="1" fontId="41" fillId="0" borderId="0" applyNumberFormat="0" applyBorder="0" applyAlignment="0" applyProtection="0"/>
    <xf numFmtId="221" fontId="45" fillId="0" borderId="0" applyBorder="0" applyProtection="0"/>
    <xf numFmtId="0" fontId="94" fillId="0" borderId="18"/>
    <xf numFmtId="222" fontId="94" fillId="24" borderId="12">
      <alignment horizontal="right"/>
    </xf>
    <xf numFmtId="222" fontId="94" fillId="24" borderId="12">
      <alignment horizontal="right"/>
    </xf>
    <xf numFmtId="223" fontId="120" fillId="0" borderId="0">
      <alignment vertical="center"/>
    </xf>
    <xf numFmtId="0" fontId="73" fillId="6" borderId="0" applyNumberFormat="0" applyBorder="0" applyAlignment="0" applyProtection="0"/>
    <xf numFmtId="38" fontId="41" fillId="24" borderId="0" applyNumberFormat="0" applyBorder="0" applyAlignment="0" applyProtection="0"/>
    <xf numFmtId="49" fontId="121" fillId="0" borderId="0">
      <alignment horizontal="right"/>
    </xf>
    <xf numFmtId="49" fontId="122" fillId="0" borderId="0">
      <alignment horizontal="right"/>
    </xf>
    <xf numFmtId="223" fontId="123" fillId="0" borderId="0">
      <alignment vertical="center"/>
    </xf>
    <xf numFmtId="224" fontId="111" fillId="0" borderId="0" applyFont="0" applyFill="0" applyBorder="0" applyAlignment="0" applyProtection="0">
      <alignment horizontal="right"/>
    </xf>
    <xf numFmtId="0" fontId="124" fillId="0" borderId="0" applyProtection="0">
      <alignment horizontal="right"/>
    </xf>
    <xf numFmtId="0" fontId="60" fillId="0" borderId="19" applyNumberFormat="0" applyAlignment="0" applyProtection="0">
      <alignment horizontal="left" vertical="center"/>
    </xf>
    <xf numFmtId="0" fontId="60" fillId="0" borderId="1">
      <alignment horizontal="left" vertical="center"/>
    </xf>
    <xf numFmtId="200" fontId="28" fillId="0" borderId="3" applyNumberFormat="0" applyFill="0" applyProtection="0">
      <alignment horizontal="center"/>
    </xf>
    <xf numFmtId="0" fontId="74" fillId="0" borderId="20" applyNumberFormat="0" applyFill="0" applyAlignment="0" applyProtection="0"/>
    <xf numFmtId="0" fontId="60" fillId="0" borderId="0"/>
    <xf numFmtId="0" fontId="61" fillId="0" borderId="0"/>
    <xf numFmtId="0" fontId="75" fillId="0" borderId="0" applyNumberFormat="0" applyFill="0" applyBorder="0" applyAlignment="0" applyProtection="0"/>
    <xf numFmtId="0" fontId="60" fillId="0" borderId="0"/>
    <xf numFmtId="0" fontId="125" fillId="0" borderId="0">
      <alignment horizontal="left"/>
    </xf>
    <xf numFmtId="0" fontId="126" fillId="0" borderId="0" applyNumberFormat="0" applyFill="0" applyBorder="0" applyAlignment="0" applyProtection="0">
      <alignment horizontal="center" vertical="top" wrapText="1"/>
    </xf>
    <xf numFmtId="0" fontId="127" fillId="0" borderId="0" applyNumberFormat="0" applyFill="0" applyBorder="0" applyAlignment="0" applyProtection="0"/>
    <xf numFmtId="1" fontId="30" fillId="25" borderId="0"/>
    <xf numFmtId="225" fontId="70" fillId="0" borderId="0" applyBorder="0" applyAlignment="0"/>
    <xf numFmtId="37" fontId="76" fillId="0" borderId="0" applyFill="0" applyBorder="0" applyAlignment="0" applyProtection="0"/>
    <xf numFmtId="184" fontId="30" fillId="19" borderId="0"/>
    <xf numFmtId="217" fontId="30" fillId="19" borderId="0"/>
    <xf numFmtId="226" fontId="30" fillId="19" borderId="0"/>
    <xf numFmtId="10" fontId="41" fillId="31" borderId="21" applyNumberFormat="0" applyBorder="0" applyAlignment="0" applyProtection="0"/>
    <xf numFmtId="0" fontId="97" fillId="32" borderId="0" applyNumberFormat="0" applyFont="0" applyBorder="0" applyAlignment="0" applyProtection="0"/>
    <xf numFmtId="0" fontId="30" fillId="0" borderId="0" applyProtection="0"/>
    <xf numFmtId="9" fontId="116" fillId="33" borderId="21" applyProtection="0">
      <alignment horizontal="right"/>
      <protection locked="0"/>
    </xf>
    <xf numFmtId="174" fontId="128" fillId="0" borderId="0"/>
    <xf numFmtId="184" fontId="30" fillId="19" borderId="0"/>
    <xf numFmtId="227" fontId="30" fillId="19" borderId="0"/>
    <xf numFmtId="217" fontId="30" fillId="19" borderId="0"/>
    <xf numFmtId="226" fontId="30" fillId="19" borderId="0"/>
    <xf numFmtId="1" fontId="27" fillId="0" borderId="0" applyFont="0" applyFill="0" applyBorder="0" applyAlignment="0"/>
    <xf numFmtId="174" fontId="129" fillId="0" borderId="0" applyFill="0" applyBorder="0" applyProtection="0">
      <alignment vertical="top"/>
    </xf>
    <xf numFmtId="228" fontId="97" fillId="0" borderId="0" applyFill="0" applyBorder="0">
      <alignment horizontal="right"/>
      <protection locked="0"/>
    </xf>
    <xf numFmtId="0" fontId="77" fillId="0" borderId="0" applyFill="0" applyBorder="0"/>
    <xf numFmtId="0" fontId="29" fillId="0" borderId="0" applyFill="0" applyBorder="0"/>
    <xf numFmtId="0" fontId="43" fillId="0" borderId="0" applyFill="0" applyBorder="0"/>
    <xf numFmtId="229" fontId="30" fillId="34" borderId="0" applyBorder="0"/>
    <xf numFmtId="0" fontId="29" fillId="0" borderId="0" applyFill="0" applyBorder="0">
      <alignment horizontal="right"/>
    </xf>
    <xf numFmtId="0" fontId="59" fillId="35" borderId="22">
      <alignment horizontal="left" vertical="center" wrapText="1"/>
    </xf>
    <xf numFmtId="0" fontId="130" fillId="0" borderId="0" applyNumberFormat="0" applyFill="0" applyBorder="0" applyProtection="0">
      <alignment horizontal="left" vertical="center"/>
    </xf>
    <xf numFmtId="184" fontId="30" fillId="24" borderId="0" applyFont="0" applyProtection="0"/>
    <xf numFmtId="178" fontId="116" fillId="0" borderId="0" applyNumberFormat="0" applyAlignment="0">
      <alignment horizontal="left"/>
    </xf>
    <xf numFmtId="10" fontId="62" fillId="36" borderId="23" applyNumberFormat="0"/>
    <xf numFmtId="0" fontId="78" fillId="0" borderId="24" applyNumberFormat="0" applyFill="0" applyAlignment="0" applyProtection="0"/>
    <xf numFmtId="230" fontId="94" fillId="0" borderId="0">
      <alignment horizontal="right"/>
    </xf>
    <xf numFmtId="0" fontId="94" fillId="28" borderId="0">
      <alignment horizontal="right"/>
    </xf>
    <xf numFmtId="230" fontId="94" fillId="0" borderId="0">
      <alignment horizontal="right"/>
    </xf>
    <xf numFmtId="0" fontId="131" fillId="0" borderId="0"/>
    <xf numFmtId="0" fontId="27" fillId="0" borderId="3" applyNumberFormat="0" applyFont="0" applyAlignment="0"/>
    <xf numFmtId="0" fontId="27" fillId="0" borderId="19" applyNumberFormat="0" applyFont="0" applyFill="0" applyAlignment="0"/>
    <xf numFmtId="231" fontId="95" fillId="0" borderId="0" applyFont="0" applyFill="0" applyBorder="0" applyAlignment="0" applyProtection="0"/>
    <xf numFmtId="37" fontId="30" fillId="0" borderId="0" applyProtection="0"/>
    <xf numFmtId="206" fontId="116" fillId="0" borderId="0" applyFont="0" applyFill="0" applyBorder="0" applyAlignment="0" applyProtection="0"/>
    <xf numFmtId="232" fontId="30" fillId="0" borderId="0" applyFont="0" applyFill="0" applyBorder="0" applyAlignment="0" applyProtection="0"/>
    <xf numFmtId="0" fontId="132" fillId="37" borderId="25">
      <alignment horizontal="left" vertical="top"/>
    </xf>
    <xf numFmtId="230" fontId="30" fillId="0" borderId="0" applyProtection="0"/>
    <xf numFmtId="222" fontId="30" fillId="0" borderId="0" applyFont="0" applyFill="0" applyBorder="0" applyAlignment="0" applyProtection="0"/>
    <xf numFmtId="233" fontId="30" fillId="0" borderId="0" applyFont="0" applyFill="0" applyBorder="0" applyAlignment="0" applyProtection="0"/>
    <xf numFmtId="234" fontId="30" fillId="0" borderId="0" applyFont="0" applyFill="0" applyBorder="0" applyAlignment="0" applyProtection="0"/>
    <xf numFmtId="0" fontId="94" fillId="28" borderId="12">
      <alignment horizontal="right"/>
    </xf>
    <xf numFmtId="235" fontId="111" fillId="0" borderId="0" applyFont="0" applyFill="0" applyBorder="0" applyAlignment="0" applyProtection="0">
      <alignment horizontal="right"/>
    </xf>
    <xf numFmtId="236" fontId="30" fillId="0" borderId="0" applyFont="0" applyFill="0" applyBorder="0" applyAlignment="0" applyProtection="0"/>
    <xf numFmtId="0" fontId="79" fillId="7" borderId="0" applyNumberFormat="0" applyBorder="0" applyAlignment="0" applyProtection="0"/>
    <xf numFmtId="37" fontId="41" fillId="0" borderId="0" applyFill="0" applyBorder="0" applyAlignment="0" applyProtection="0"/>
    <xf numFmtId="179" fontId="80" fillId="0" borderId="0"/>
    <xf numFmtId="0" fontId="70" fillId="0" borderId="0"/>
    <xf numFmtId="0" fontId="70" fillId="0" borderId="0"/>
    <xf numFmtId="0" fontId="70" fillId="0" borderId="0"/>
    <xf numFmtId="0" fontId="30" fillId="0" borderId="0"/>
    <xf numFmtId="2" fontId="97" fillId="0" borderId="0" applyBorder="0" applyProtection="0"/>
    <xf numFmtId="0" fontId="29" fillId="31" borderId="0" applyNumberFormat="0" applyFont="0" applyFill="0" applyBorder="0" applyAlignment="0" applyProtection="0">
      <alignment horizontal="left"/>
    </xf>
    <xf numFmtId="0" fontId="50" fillId="0" borderId="0"/>
    <xf numFmtId="0" fontId="27" fillId="4" borderId="26" applyNumberFormat="0" applyFont="0" applyAlignment="0" applyProtection="0"/>
    <xf numFmtId="0" fontId="133" fillId="0" borderId="15"/>
    <xf numFmtId="237" fontId="30" fillId="0" borderId="0" applyFont="0" applyFill="0" applyBorder="0" applyAlignment="0" applyProtection="0"/>
    <xf numFmtId="238" fontId="30" fillId="0" borderId="0" applyFont="0" applyFill="0" applyBorder="0" applyAlignment="0" applyProtection="0"/>
    <xf numFmtId="0" fontId="27" fillId="0" borderId="0" applyFont="0" applyFill="0" applyBorder="0" applyAlignment="0"/>
    <xf numFmtId="40" fontId="29" fillId="0" borderId="0" applyFill="0" applyBorder="0" applyProtection="0">
      <alignment horizontal="right"/>
    </xf>
    <xf numFmtId="38" fontId="27" fillId="0" borderId="0" applyFont="0" applyFill="0" applyBorder="0" applyAlignment="0"/>
    <xf numFmtId="40" fontId="27" fillId="0" borderId="0" applyFont="0" applyFill="0" applyBorder="0" applyProtection="0">
      <alignment horizontal="right"/>
    </xf>
    <xf numFmtId="0" fontId="134" fillId="0" borderId="0">
      <alignment horizontal="left"/>
    </xf>
    <xf numFmtId="0" fontId="81" fillId="20" borderId="27" applyNumberFormat="0" applyAlignment="0" applyProtection="0"/>
    <xf numFmtId="0" fontId="116" fillId="0" borderId="0" applyProtection="0"/>
    <xf numFmtId="9" fontId="116" fillId="0" borderId="0" applyProtection="0">
      <alignment horizontal="right"/>
    </xf>
    <xf numFmtId="3" fontId="135" fillId="37" borderId="0" applyAlignment="0"/>
    <xf numFmtId="0" fontId="136" fillId="0" borderId="0" applyNumberFormat="0" applyFill="0" applyBorder="0">
      <alignment horizontal="left"/>
    </xf>
    <xf numFmtId="0" fontId="137" fillId="0" borderId="0" applyProtection="0">
      <alignment horizontal="left"/>
    </xf>
    <xf numFmtId="1" fontId="138" fillId="0" borderId="0" applyProtection="0">
      <alignment horizontal="right" vertical="center"/>
    </xf>
    <xf numFmtId="0" fontId="139" fillId="37" borderId="0"/>
    <xf numFmtId="0" fontId="140" fillId="37" borderId="3"/>
    <xf numFmtId="0" fontId="28" fillId="24" borderId="21"/>
    <xf numFmtId="174" fontId="141" fillId="0" borderId="0" applyFill="0" applyBorder="0" applyProtection="0">
      <alignment vertical="top"/>
    </xf>
    <xf numFmtId="0" fontId="94" fillId="28" borderId="0"/>
    <xf numFmtId="239" fontId="94" fillId="0" borderId="0"/>
    <xf numFmtId="9" fontId="27" fillId="0" borderId="0" applyFont="0" applyFill="0" applyBorder="0" applyAlignment="0" applyProtection="0"/>
    <xf numFmtId="0" fontId="30" fillId="0" borderId="0"/>
    <xf numFmtId="10" fontId="27" fillId="0" borderId="0" applyFont="0" applyFill="0" applyBorder="0" applyAlignment="0" applyProtection="0"/>
    <xf numFmtId="9" fontId="70" fillId="0" borderId="0" applyFont="0" applyFill="0" applyBorder="0" applyAlignment="0" applyProtection="0"/>
    <xf numFmtId="9" fontId="70" fillId="0" borderId="0" applyFont="0" applyFill="0" applyBorder="0" applyAlignment="0" applyProtection="0"/>
    <xf numFmtId="9" fontId="70" fillId="0" borderId="0" applyFont="0" applyFill="0" applyBorder="0" applyAlignment="0" applyProtection="0"/>
    <xf numFmtId="240" fontId="106" fillId="0" borderId="0" applyFont="0" applyFill="0" applyBorder="0" applyProtection="0">
      <alignment horizontal="right"/>
    </xf>
    <xf numFmtId="174" fontId="142" fillId="0" borderId="0" applyFont="0" applyFill="0" applyBorder="0" applyAlignment="0" applyProtection="0"/>
    <xf numFmtId="10" fontId="143" fillId="0" borderId="0" applyFont="0" applyFill="0" applyBorder="0" applyAlignment="0" applyProtection="0"/>
    <xf numFmtId="174" fontId="112" fillId="0" borderId="0" applyFont="0" applyFill="0" applyBorder="0" applyAlignment="0" applyProtection="0"/>
    <xf numFmtId="241" fontId="30" fillId="0" borderId="0" applyFont="0" applyFill="0" applyBorder="0" applyAlignment="0" applyProtection="0"/>
    <xf numFmtId="242" fontId="97" fillId="0" borderId="0" applyFill="0" applyBorder="0">
      <alignment horizontal="right"/>
      <protection locked="0"/>
    </xf>
    <xf numFmtId="0" fontId="94" fillId="28" borderId="0">
      <alignment horizontal="right"/>
    </xf>
    <xf numFmtId="0" fontId="44" fillId="23" borderId="9">
      <alignment horizontal="center" vertical="center"/>
    </xf>
    <xf numFmtId="210" fontId="94" fillId="24" borderId="0"/>
    <xf numFmtId="210" fontId="94" fillId="24" borderId="0"/>
    <xf numFmtId="0" fontId="144" fillId="0" borderId="0">
      <alignment horizontal="center"/>
    </xf>
    <xf numFmtId="0" fontId="92" fillId="0" borderId="9">
      <alignment horizontal="centerContinuous"/>
    </xf>
    <xf numFmtId="0" fontId="94" fillId="24" borderId="12">
      <alignment horizontal="right"/>
    </xf>
    <xf numFmtId="243" fontId="97" fillId="0" borderId="0" applyFill="0" applyBorder="0">
      <alignment horizontal="right"/>
      <protection locked="0"/>
    </xf>
    <xf numFmtId="244" fontId="97" fillId="0" borderId="0">
      <alignment horizontal="right"/>
      <protection locked="0"/>
    </xf>
    <xf numFmtId="0" fontId="27" fillId="0" borderId="3"/>
    <xf numFmtId="0" fontId="27" fillId="0" borderId="0"/>
    <xf numFmtId="0" fontId="29" fillId="0" borderId="0">
      <alignment horizontal="right"/>
    </xf>
    <xf numFmtId="0" fontId="69" fillId="0" borderId="19">
      <alignment horizontal="left" vertical="center"/>
    </xf>
    <xf numFmtId="0" fontId="82" fillId="0" borderId="0"/>
    <xf numFmtId="0" fontId="50" fillId="0" borderId="0"/>
    <xf numFmtId="0" fontId="83" fillId="0" borderId="0"/>
    <xf numFmtId="0" fontId="27" fillId="0" borderId="0">
      <alignment horizontal="right"/>
    </xf>
    <xf numFmtId="176" fontId="97" fillId="14" borderId="28" applyNumberFormat="0" applyFont="0" applyBorder="0" applyAlignment="0" applyProtection="0">
      <alignment horizontal="center"/>
    </xf>
    <xf numFmtId="0" fontId="130" fillId="0" borderId="0" applyNumberFormat="0" applyFill="0" applyBorder="0" applyProtection="0">
      <alignment horizontal="right" vertical="center"/>
    </xf>
    <xf numFmtId="0" fontId="121" fillId="0" borderId="0" applyNumberFormat="0" applyFill="0" applyBorder="0" applyAlignment="0" applyProtection="0"/>
    <xf numFmtId="0" fontId="30" fillId="0" borderId="0" applyNumberFormat="0" applyFont="0" applyFill="0" applyBorder="0" applyAlignment="0" applyProtection="0"/>
    <xf numFmtId="0" fontId="30" fillId="31" borderId="0" applyNumberFormat="0" applyFont="0" applyFill="0" applyBorder="0" applyAlignment="0" applyProtection="0">
      <alignment horizontal="left" indent="1"/>
    </xf>
    <xf numFmtId="0" fontId="30" fillId="0" borderId="16" applyNumberFormat="0" applyFont="0" applyFill="0" applyBorder="0" applyAlignment="0" applyProtection="0"/>
    <xf numFmtId="0" fontId="30" fillId="0" borderId="0" applyNumberFormat="0" applyFont="0" applyFill="0" applyBorder="0" applyAlignment="0" applyProtection="0">
      <alignment horizontal="left" vertical="top"/>
    </xf>
    <xf numFmtId="0" fontId="28" fillId="38" borderId="0" applyNumberFormat="0" applyFont="0" applyFill="0" applyBorder="0" applyAlignment="0" applyProtection="0">
      <alignment vertical="top"/>
    </xf>
    <xf numFmtId="0" fontId="28" fillId="0" borderId="0" applyNumberFormat="0" applyFont="0" applyFill="0" applyBorder="0" applyAlignment="0" applyProtection="0">
      <alignment vertical="top"/>
    </xf>
    <xf numFmtId="0" fontId="29" fillId="0" borderId="0" applyNumberFormat="0" applyFont="0" applyFill="0" applyBorder="0" applyAlignment="0" applyProtection="0">
      <alignment vertical="top"/>
    </xf>
    <xf numFmtId="0" fontId="29" fillId="0" borderId="0" applyNumberFormat="0" applyFont="0" applyFill="0" applyBorder="0" applyAlignment="0" applyProtection="0">
      <alignment horizontal="left" indent="1"/>
    </xf>
    <xf numFmtId="0" fontId="30" fillId="0" borderId="1" applyNumberFormat="0" applyFont="0" applyFill="0" applyBorder="0" applyAlignment="0" applyProtection="0"/>
    <xf numFmtId="0" fontId="29" fillId="0" borderId="0">
      <alignment horizontal="right"/>
    </xf>
    <xf numFmtId="245" fontId="145" fillId="0" borderId="0" applyFill="0" applyBorder="0">
      <alignment horizontal="right"/>
      <protection hidden="1"/>
    </xf>
    <xf numFmtId="0" fontId="146" fillId="22" borderId="21">
      <alignment horizontal="center" vertical="center" wrapText="1"/>
      <protection hidden="1"/>
    </xf>
    <xf numFmtId="0" fontId="90" fillId="39" borderId="0">
      <alignment horizontal="right"/>
    </xf>
    <xf numFmtId="0" fontId="147" fillId="40" borderId="0" applyNumberFormat="0" applyFont="0" applyAlignment="0">
      <alignment horizontal="center"/>
    </xf>
    <xf numFmtId="1" fontId="148" fillId="41" borderId="0" applyNumberFormat="0" applyFont="0" applyBorder="0" applyAlignment="0">
      <alignment horizontal="left"/>
    </xf>
    <xf numFmtId="0" fontId="63" fillId="35" borderId="5" applyNumberFormat="0" applyFont="0" applyAlignment="0" applyProtection="0"/>
    <xf numFmtId="246" fontId="97" fillId="0" borderId="0">
      <protection locked="0"/>
    </xf>
    <xf numFmtId="0" fontId="27" fillId="0" borderId="0"/>
    <xf numFmtId="247" fontId="149" fillId="0" borderId="0" applyNumberFormat="0" applyFill="0" applyBorder="0" applyAlignment="0" applyProtection="0">
      <alignment horizontal="right" vertical="center" wrapText="1"/>
    </xf>
    <xf numFmtId="0" fontId="150" fillId="0" borderId="0" applyNumberFormat="0" applyFill="0" applyBorder="0" applyAlignment="0" applyProtection="0"/>
    <xf numFmtId="0" fontId="151" fillId="0" borderId="0" applyNumberFormat="0" applyFill="0" applyBorder="0" applyAlignment="0" applyProtection="0">
      <protection locked="0"/>
    </xf>
    <xf numFmtId="0" fontId="152" fillId="0" borderId="16" applyNumberFormat="0" applyFill="0" applyProtection="0">
      <alignment horizontal="right"/>
    </xf>
    <xf numFmtId="0" fontId="108" fillId="0" borderId="0" applyNumberFormat="0" applyFill="0" applyBorder="0" applyProtection="0">
      <alignment horizontal="left" vertical="center"/>
    </xf>
    <xf numFmtId="248" fontId="30" fillId="0" borderId="29" applyNumberFormat="0" applyFont="0"/>
    <xf numFmtId="0" fontId="27" fillId="0" borderId="1"/>
    <xf numFmtId="0" fontId="27" fillId="0" borderId="30"/>
    <xf numFmtId="0" fontId="27" fillId="0" borderId="31"/>
    <xf numFmtId="0" fontId="108" fillId="0" borderId="1" applyNumberFormat="0" applyFill="0" applyProtection="0">
      <alignment horizontal="left" vertical="center"/>
    </xf>
    <xf numFmtId="249" fontId="153" fillId="0" borderId="0"/>
    <xf numFmtId="0" fontId="154" fillId="0" borderId="2" applyNumberFormat="0" applyFill="0" applyBorder="0" applyAlignment="0" applyProtection="0"/>
    <xf numFmtId="0" fontId="91" fillId="0" borderId="32" applyBorder="0">
      <alignment horizontal="center"/>
    </xf>
    <xf numFmtId="0" fontId="155" fillId="1" borderId="14" applyNumberFormat="0" applyBorder="0" applyAlignment="0"/>
    <xf numFmtId="0" fontId="152" fillId="0" borderId="31" applyNumberFormat="0" applyProtection="0">
      <alignment horizontal="right"/>
    </xf>
    <xf numFmtId="0" fontId="156" fillId="0" borderId="0" applyBorder="0" applyProtection="0">
      <alignment vertical="center"/>
    </xf>
    <xf numFmtId="216" fontId="156" fillId="0" borderId="9" applyBorder="0" applyProtection="0">
      <alignment horizontal="right" vertical="center"/>
    </xf>
    <xf numFmtId="0" fontId="157" fillId="42" borderId="0" applyBorder="0" applyProtection="0">
      <alignment horizontal="centerContinuous" vertical="center"/>
    </xf>
    <xf numFmtId="0" fontId="157" fillId="39" borderId="9" applyBorder="0" applyProtection="0">
      <alignment horizontal="centerContinuous" vertical="center"/>
    </xf>
    <xf numFmtId="0" fontId="115" fillId="0" borderId="9" applyNumberFormat="0" applyFill="0" applyProtection="0"/>
    <xf numFmtId="0" fontId="158" fillId="0" borderId="0">
      <alignment vertical="center"/>
    </xf>
    <xf numFmtId="0" fontId="120" fillId="0" borderId="0">
      <alignment vertical="center"/>
    </xf>
    <xf numFmtId="0" fontId="123" fillId="0" borderId="0">
      <alignment vertical="center"/>
    </xf>
    <xf numFmtId="0" fontId="159" fillId="0" borderId="0" applyFill="0" applyBorder="0" applyProtection="0">
      <alignment horizontal="left"/>
    </xf>
    <xf numFmtId="0" fontId="119" fillId="0" borderId="32" applyFill="0" applyBorder="0" applyProtection="0">
      <alignment horizontal="left" vertical="top"/>
    </xf>
    <xf numFmtId="248" fontId="45" fillId="0" borderId="0" applyNumberFormat="0">
      <alignment horizontal="centerContinuous"/>
    </xf>
    <xf numFmtId="248" fontId="30" fillId="0" borderId="0" applyNumberFormat="0" applyAlignment="0"/>
    <xf numFmtId="248" fontId="44" fillId="0" borderId="0">
      <alignment horizontal="centerContinuous"/>
    </xf>
    <xf numFmtId="49" fontId="160" fillId="0" borderId="0"/>
    <xf numFmtId="0" fontId="27" fillId="0" borderId="33" applyNumberFormat="0" applyFont="0" applyAlignment="0"/>
    <xf numFmtId="0" fontId="27" fillId="0" borderId="28" applyNumberFormat="0" applyFont="0" applyFill="0" applyAlignment="0" applyProtection="0"/>
    <xf numFmtId="0" fontId="27" fillId="0" borderId="9" applyNumberFormat="0" applyFont="0" applyAlignment="0"/>
    <xf numFmtId="0" fontId="27" fillId="0" borderId="34" applyNumberFormat="0" applyFont="0" applyAlignment="0"/>
    <xf numFmtId="0" fontId="27" fillId="0" borderId="21" applyNumberFormat="0" applyFont="0" applyAlignment="0"/>
    <xf numFmtId="0" fontId="27" fillId="0" borderId="35" applyNumberFormat="0" applyFont="0" applyAlignment="0"/>
    <xf numFmtId="0" fontId="27" fillId="0" borderId="36" applyNumberFormat="0" applyFont="0" applyAlignment="0"/>
    <xf numFmtId="0" fontId="27" fillId="0" borderId="11" applyNumberFormat="0" applyFont="0" applyAlignment="0"/>
    <xf numFmtId="0" fontId="27" fillId="0" borderId="1" applyNumberFormat="0" applyFont="0" applyAlignment="0"/>
    <xf numFmtId="0" fontId="27" fillId="0" borderId="37" applyNumberFormat="0" applyFont="0" applyAlignment="0"/>
    <xf numFmtId="0" fontId="27" fillId="0" borderId="38" applyNumberFormat="0" applyFont="0" applyAlignment="0"/>
    <xf numFmtId="0" fontId="27" fillId="0" borderId="15" applyNumberFormat="0" applyFont="0" applyFill="0" applyAlignment="0" applyProtection="0"/>
    <xf numFmtId="0" fontId="27" fillId="0" borderId="17" applyNumberFormat="0" applyFont="0" applyFill="0" applyAlignment="0" applyProtection="0"/>
    <xf numFmtId="0" fontId="27" fillId="0" borderId="30" applyNumberFormat="0" applyFont="0" applyAlignment="0"/>
    <xf numFmtId="0" fontId="27" fillId="0" borderId="39" applyNumberFormat="0" applyFont="0" applyAlignment="0"/>
    <xf numFmtId="250" fontId="45" fillId="0" borderId="0" applyBorder="0" applyProtection="0">
      <alignment horizontal="right"/>
    </xf>
    <xf numFmtId="0" fontId="161" fillId="0" borderId="0"/>
    <xf numFmtId="0" fontId="84" fillId="0" borderId="0" applyNumberFormat="0" applyFill="0" applyBorder="0" applyAlignment="0" applyProtection="0"/>
    <xf numFmtId="0" fontId="85" fillId="23" borderId="40">
      <alignment horizontal="left" vertical="center"/>
    </xf>
    <xf numFmtId="0" fontId="162" fillId="1" borderId="0" applyNumberFormat="0" applyBorder="0" applyProtection="0">
      <alignment horizontal="left" vertical="center"/>
    </xf>
    <xf numFmtId="0" fontId="97" fillId="0" borderId="0" applyBorder="0"/>
    <xf numFmtId="0" fontId="163" fillId="0" borderId="0"/>
    <xf numFmtId="0" fontId="86" fillId="0" borderId="41" applyNumberFormat="0" applyFill="0" applyAlignment="0" applyProtection="0"/>
    <xf numFmtId="169" fontId="27" fillId="0" borderId="0" applyFont="0" applyFill="0" applyBorder="0" applyAlignment="0" applyProtection="0"/>
    <xf numFmtId="171" fontId="27" fillId="0" borderId="0" applyFont="0" applyFill="0" applyBorder="0" applyAlignment="0" applyProtection="0"/>
    <xf numFmtId="251" fontId="41" fillId="0" borderId="0" applyBorder="0" applyProtection="0">
      <alignment horizontal="right"/>
    </xf>
    <xf numFmtId="0" fontId="116" fillId="0" borderId="16" applyProtection="0">
      <alignment vertical="top"/>
    </xf>
    <xf numFmtId="3" fontId="63" fillId="0" borderId="0" applyNumberFormat="0" applyFont="0" applyBorder="0" applyAlignment="0" applyProtection="0">
      <alignment horizontal="center"/>
    </xf>
    <xf numFmtId="0" fontId="147" fillId="0" borderId="0" applyNumberFormat="0" applyFont="0" applyAlignment="0">
      <alignment horizontal="center"/>
    </xf>
    <xf numFmtId="248" fontId="30" fillId="0" borderId="0" applyNumberFormat="0" applyFill="0" applyBorder="0" applyAlignment="0" applyProtection="0"/>
    <xf numFmtId="252" fontId="164" fillId="0" borderId="0" applyNumberFormat="0"/>
    <xf numFmtId="198" fontId="41" fillId="31" borderId="5">
      <alignment horizontal="right"/>
    </xf>
    <xf numFmtId="198" fontId="45" fillId="31" borderId="5"/>
    <xf numFmtId="168" fontId="27" fillId="0" borderId="0" applyFont="0" applyFill="0" applyBorder="0" applyAlignment="0" applyProtection="0"/>
    <xf numFmtId="170" fontId="27" fillId="0" borderId="0" applyFont="0" applyFill="0" applyBorder="0" applyAlignment="0" applyProtection="0"/>
    <xf numFmtId="253" fontId="97" fillId="0" borderId="0" applyFont="0" applyFill="0" applyBorder="0" applyAlignment="0" applyProtection="0"/>
    <xf numFmtId="254" fontId="97" fillId="0" borderId="0" applyFont="0" applyFill="0" applyBorder="0" applyAlignment="0" applyProtection="0"/>
    <xf numFmtId="0" fontId="78" fillId="0" borderId="0" applyNumberFormat="0" applyFill="0" applyBorder="0" applyAlignment="0" applyProtection="0"/>
    <xf numFmtId="0" fontId="165" fillId="0" borderId="2" applyNumberFormat="0" applyFill="0" applyBorder="0" applyAlignment="0" applyProtection="0"/>
    <xf numFmtId="0" fontId="166" fillId="0" borderId="2" applyNumberFormat="0" applyFill="0" applyBorder="0" applyAlignment="0" applyProtection="0"/>
    <xf numFmtId="0" fontId="167" fillId="0" borderId="2" applyNumberFormat="0" applyFill="0" applyBorder="0" applyAlignment="0" applyProtection="0"/>
    <xf numFmtId="0" fontId="28" fillId="0" borderId="0">
      <alignment horizontal="right"/>
    </xf>
    <xf numFmtId="0" fontId="77" fillId="0" borderId="0">
      <alignment horizontal="left"/>
    </xf>
    <xf numFmtId="216" fontId="106" fillId="0" borderId="0" applyFont="0" applyFill="0" applyBorder="0" applyProtection="0">
      <alignment horizontal="right"/>
    </xf>
    <xf numFmtId="0" fontId="30" fillId="0" borderId="0"/>
    <xf numFmtId="0" fontId="26" fillId="0" borderId="0"/>
    <xf numFmtId="43" fontId="26" fillId="0" borderId="0" applyFont="0" applyFill="0" applyBorder="0" applyAlignment="0" applyProtection="0"/>
    <xf numFmtId="9" fontId="26" fillId="0" borderId="0" applyFont="0" applyFill="0" applyBorder="0" applyAlignment="0" applyProtection="0"/>
    <xf numFmtId="0" fontId="25" fillId="0" borderId="0"/>
    <xf numFmtId="164" fontId="25" fillId="0" borderId="0" applyFont="0" applyFill="0" applyBorder="0" applyAlignment="0" applyProtection="0"/>
    <xf numFmtId="9" fontId="25" fillId="0" borderId="0" applyFont="0" applyFill="0" applyBorder="0" applyAlignment="0" applyProtection="0"/>
    <xf numFmtId="0" fontId="24" fillId="0" borderId="0"/>
    <xf numFmtId="9" fontId="24" fillId="0" borderId="0" applyFont="0" applyFill="0" applyBorder="0" applyAlignment="0" applyProtection="0"/>
    <xf numFmtId="43" fontId="24" fillId="0" borderId="0" applyFont="0" applyFill="0" applyBorder="0" applyAlignment="0" applyProtection="0"/>
    <xf numFmtId="0" fontId="178" fillId="0" borderId="0" applyNumberFormat="0" applyFill="0" applyBorder="0" applyAlignment="0" applyProtection="0"/>
    <xf numFmtId="0" fontId="23" fillId="0" borderId="0"/>
    <xf numFmtId="9" fontId="23" fillId="0" borderId="0" applyFont="0" applyFill="0" applyBorder="0" applyAlignment="0" applyProtection="0"/>
    <xf numFmtId="43" fontId="23" fillId="0" borderId="0" applyFont="0" applyFill="0" applyBorder="0" applyAlignment="0" applyProtection="0"/>
    <xf numFmtId="0" fontId="22" fillId="0" borderId="0"/>
    <xf numFmtId="43" fontId="22" fillId="0" borderId="0" applyFont="0" applyFill="0" applyBorder="0" applyAlignment="0" applyProtection="0"/>
    <xf numFmtId="9" fontId="22" fillId="0" borderId="0" applyFont="0" applyFill="0" applyBorder="0" applyAlignment="0" applyProtection="0"/>
    <xf numFmtId="0" fontId="21" fillId="0" borderId="0"/>
    <xf numFmtId="0" fontId="21" fillId="0" borderId="0"/>
    <xf numFmtId="43" fontId="21" fillId="0" borderId="0" applyFont="0" applyFill="0" applyBorder="0" applyAlignment="0" applyProtection="0"/>
    <xf numFmtId="9" fontId="21" fillId="0" borderId="0" applyFont="0" applyFill="0" applyBorder="0" applyAlignment="0" applyProtection="0"/>
    <xf numFmtId="0" fontId="20" fillId="0" borderId="0"/>
    <xf numFmtId="43" fontId="20" fillId="0" borderId="0" applyFont="0" applyFill="0" applyBorder="0" applyAlignment="0" applyProtection="0"/>
    <xf numFmtId="9" fontId="20" fillId="0" borderId="0" applyFont="0" applyFill="0" applyBorder="0" applyAlignment="0" applyProtection="0"/>
    <xf numFmtId="0" fontId="184" fillId="0" borderId="0"/>
    <xf numFmtId="9" fontId="184" fillId="0" borderId="0" applyFont="0" applyFill="0" applyBorder="0" applyAlignment="0" applyProtection="0"/>
    <xf numFmtId="164" fontId="184" fillId="0" borderId="0" applyFont="0" applyFill="0" applyBorder="0" applyAlignment="0" applyProtection="0"/>
    <xf numFmtId="0" fontId="19" fillId="0" borderId="0"/>
    <xf numFmtId="0" fontId="185" fillId="48" borderId="0" applyNumberFormat="0" applyBorder="0" applyAlignment="0" applyProtection="0"/>
    <xf numFmtId="0" fontId="19" fillId="0" borderId="0"/>
    <xf numFmtId="164" fontId="19" fillId="0" borderId="0" applyFont="0" applyFill="0" applyBorder="0" applyAlignment="0" applyProtection="0"/>
    <xf numFmtId="0" fontId="18" fillId="0" borderId="0"/>
    <xf numFmtId="43" fontId="18" fillId="0" borderId="0" applyFont="0" applyFill="0" applyBorder="0" applyAlignment="0" applyProtection="0"/>
    <xf numFmtId="164" fontId="18" fillId="0" borderId="0" applyFont="0" applyFill="0" applyBorder="0" applyAlignment="0" applyProtection="0"/>
    <xf numFmtId="9" fontId="18" fillId="0" borderId="0" applyFont="0" applyFill="0" applyBorder="0" applyAlignment="0" applyProtection="0"/>
    <xf numFmtId="0" fontId="17" fillId="0" borderId="0"/>
    <xf numFmtId="0" fontId="17" fillId="53" borderId="88" applyNumberFormat="0" applyFont="0" applyAlignment="0" applyProtection="0"/>
    <xf numFmtId="164" fontId="17" fillId="0" borderId="0" applyFont="0" applyFill="0" applyBorder="0" applyAlignment="0" applyProtection="0"/>
    <xf numFmtId="9" fontId="17" fillId="0" borderId="0" applyFont="0" applyFill="0" applyBorder="0" applyAlignment="0" applyProtection="0"/>
    <xf numFmtId="43" fontId="17" fillId="0" borderId="0" applyFont="0" applyFill="0" applyBorder="0" applyAlignment="0" applyProtection="0"/>
    <xf numFmtId="0" fontId="27" fillId="0" borderId="0"/>
    <xf numFmtId="0" fontId="16" fillId="0" borderId="0"/>
    <xf numFmtId="0" fontId="15" fillId="0" borderId="0"/>
    <xf numFmtId="164" fontId="15" fillId="0" borderId="0" applyFont="0" applyFill="0" applyBorder="0" applyAlignment="0" applyProtection="0"/>
    <xf numFmtId="9" fontId="15" fillId="0" borderId="0" applyFont="0" applyFill="0" applyBorder="0" applyAlignment="0" applyProtection="0"/>
    <xf numFmtId="0" fontId="14" fillId="0" borderId="0"/>
    <xf numFmtId="0" fontId="13" fillId="0" borderId="0"/>
    <xf numFmtId="0" fontId="12" fillId="0" borderId="0"/>
    <xf numFmtId="9" fontId="12" fillId="0" borderId="0" applyFont="0" applyFill="0" applyBorder="0" applyAlignment="0" applyProtection="0"/>
    <xf numFmtId="0" fontId="2" fillId="0" borderId="0"/>
  </cellStyleXfs>
  <cellXfs count="923">
    <xf numFmtId="0" fontId="0" fillId="0" borderId="0" xfId="0"/>
    <xf numFmtId="0" fontId="29" fillId="0" borderId="0" xfId="0" applyFont="1"/>
    <xf numFmtId="0" fontId="30" fillId="0" borderId="0" xfId="0" applyFont="1"/>
    <xf numFmtId="172" fontId="32" fillId="0" borderId="42" xfId="0" applyNumberFormat="1" applyFont="1" applyBorder="1" applyAlignment="1">
      <alignment horizontal="right"/>
    </xf>
    <xf numFmtId="174" fontId="34" fillId="43" borderId="43" xfId="278" applyNumberFormat="1" applyFont="1" applyFill="1" applyBorder="1" applyAlignment="1">
      <alignment horizontal="right"/>
    </xf>
    <xf numFmtId="0" fontId="34" fillId="0" borderId="0" xfId="0" applyFont="1"/>
    <xf numFmtId="0" fontId="36" fillId="0" borderId="0" xfId="0" applyFont="1"/>
    <xf numFmtId="173" fontId="33" fillId="0" borderId="12" xfId="0" applyNumberFormat="1" applyFont="1" applyBorder="1" applyAlignment="1">
      <alignment horizontal="right"/>
    </xf>
    <xf numFmtId="174" fontId="36" fillId="0" borderId="12" xfId="278" applyNumberFormat="1" applyFont="1" applyBorder="1" applyAlignment="1">
      <alignment horizontal="right"/>
    </xf>
    <xf numFmtId="0" fontId="32" fillId="0" borderId="0" xfId="0" applyFont="1"/>
    <xf numFmtId="0" fontId="46" fillId="0" borderId="0" xfId="0" applyFont="1"/>
    <xf numFmtId="173" fontId="52" fillId="0" borderId="12" xfId="0" applyNumberFormat="1" applyFont="1" applyBorder="1"/>
    <xf numFmtId="172" fontId="52" fillId="0" borderId="12" xfId="0" applyNumberFormat="1" applyFont="1" applyBorder="1"/>
    <xf numFmtId="174" fontId="55" fillId="0" borderId="12" xfId="278" applyNumberFormat="1" applyFont="1" applyBorder="1"/>
    <xf numFmtId="172" fontId="55" fillId="0" borderId="12" xfId="278" applyNumberFormat="1" applyFont="1" applyBorder="1"/>
    <xf numFmtId="172" fontId="55" fillId="0" borderId="12" xfId="0" applyNumberFormat="1" applyFont="1" applyBorder="1"/>
    <xf numFmtId="171" fontId="55" fillId="0" borderId="12" xfId="0" applyNumberFormat="1" applyFont="1" applyBorder="1"/>
    <xf numFmtId="172" fontId="55" fillId="0" borderId="28" xfId="0" applyNumberFormat="1" applyFont="1" applyBorder="1"/>
    <xf numFmtId="0" fontId="30" fillId="0" borderId="44" xfId="0" applyFont="1" applyBorder="1"/>
    <xf numFmtId="0" fontId="43" fillId="0" borderId="0" xfId="0" applyFont="1"/>
    <xf numFmtId="172" fontId="29" fillId="0" borderId="28" xfId="0" applyNumberFormat="1" applyFont="1" applyBorder="1"/>
    <xf numFmtId="173" fontId="35" fillId="24" borderId="28" xfId="0" applyNumberFormat="1" applyFont="1" applyFill="1" applyBorder="1"/>
    <xf numFmtId="173" fontId="35" fillId="24" borderId="17" xfId="0" applyNumberFormat="1" applyFont="1" applyFill="1" applyBorder="1"/>
    <xf numFmtId="173" fontId="168" fillId="43" borderId="43" xfId="91" applyNumberFormat="1" applyFont="1" applyFill="1" applyBorder="1"/>
    <xf numFmtId="174" fontId="36" fillId="46" borderId="12" xfId="278" applyNumberFormat="1" applyFont="1" applyFill="1" applyBorder="1" applyAlignment="1">
      <alignment horizontal="right"/>
    </xf>
    <xf numFmtId="180" fontId="31" fillId="44" borderId="48" xfId="0" applyNumberFormat="1" applyFont="1" applyFill="1" applyBorder="1" applyAlignment="1">
      <alignment horizontal="left"/>
    </xf>
    <xf numFmtId="172" fontId="32" fillId="0" borderId="49" xfId="0" applyNumberFormat="1" applyFont="1" applyBorder="1" applyAlignment="1">
      <alignment horizontal="right"/>
    </xf>
    <xf numFmtId="182" fontId="32" fillId="0" borderId="45" xfId="0" applyNumberFormat="1" applyFont="1" applyBorder="1" applyAlignment="1">
      <alignment wrapText="1"/>
    </xf>
    <xf numFmtId="181" fontId="32" fillId="0" borderId="50" xfId="0" applyNumberFormat="1" applyFont="1" applyBorder="1" applyAlignment="1">
      <alignment horizontal="left" wrapText="1"/>
    </xf>
    <xf numFmtId="172" fontId="32" fillId="43" borderId="46" xfId="0" applyNumberFormat="1" applyFont="1" applyFill="1" applyBorder="1" applyAlignment="1">
      <alignment wrapText="1"/>
    </xf>
    <xf numFmtId="175" fontId="35" fillId="37" borderId="51" xfId="114" applyNumberFormat="1" applyFont="1" applyFill="1" applyBorder="1" applyAlignment="1">
      <alignment horizontal="left" indent="2"/>
    </xf>
    <xf numFmtId="175" fontId="36" fillId="37" borderId="51" xfId="114" applyNumberFormat="1" applyFont="1" applyFill="1" applyBorder="1" applyAlignment="1">
      <alignment horizontal="center"/>
    </xf>
    <xf numFmtId="177" fontId="44" fillId="37" borderId="45" xfId="0" applyNumberFormat="1" applyFont="1" applyFill="1" applyBorder="1" applyAlignment="1">
      <alignment horizontal="left" wrapText="1"/>
    </xf>
    <xf numFmtId="175" fontId="37" fillId="37" borderId="51" xfId="114" applyNumberFormat="1" applyFont="1" applyFill="1" applyBorder="1" applyAlignment="1">
      <alignment horizontal="center"/>
    </xf>
    <xf numFmtId="172" fontId="36" fillId="37" borderId="45" xfId="0" applyNumberFormat="1" applyFont="1" applyFill="1" applyBorder="1" applyAlignment="1">
      <alignment wrapText="1"/>
    </xf>
    <xf numFmtId="177" fontId="34" fillId="37" borderId="45" xfId="0" applyNumberFormat="1" applyFont="1" applyFill="1" applyBorder="1" applyAlignment="1">
      <alignment horizontal="left" wrapText="1"/>
    </xf>
    <xf numFmtId="177" fontId="36" fillId="0" borderId="45" xfId="0" applyNumberFormat="1" applyFont="1" applyBorder="1" applyAlignment="1">
      <alignment horizontal="left" wrapText="1"/>
    </xf>
    <xf numFmtId="172" fontId="36" fillId="46" borderId="45" xfId="0" applyNumberFormat="1" applyFont="1" applyFill="1" applyBorder="1" applyAlignment="1">
      <alignment wrapText="1"/>
    </xf>
    <xf numFmtId="172" fontId="44" fillId="37" borderId="45" xfId="0" applyNumberFormat="1" applyFont="1" applyFill="1" applyBorder="1" applyAlignment="1">
      <alignment wrapText="1"/>
    </xf>
    <xf numFmtId="177" fontId="36" fillId="37" borderId="45" xfId="0" applyNumberFormat="1" applyFont="1" applyFill="1" applyBorder="1" applyAlignment="1">
      <alignment horizontal="left" wrapText="1"/>
    </xf>
    <xf numFmtId="175" fontId="32" fillId="43" borderId="52" xfId="114" applyNumberFormat="1" applyFont="1" applyFill="1" applyBorder="1" applyAlignment="1">
      <alignment horizontal="left"/>
    </xf>
    <xf numFmtId="177" fontId="32" fillId="37" borderId="45" xfId="0" applyNumberFormat="1" applyFont="1" applyFill="1" applyBorder="1" applyAlignment="1">
      <alignment horizontal="left" wrapText="1"/>
    </xf>
    <xf numFmtId="177" fontId="41" fillId="0" borderId="45" xfId="0" applyNumberFormat="1" applyFont="1" applyBorder="1" applyAlignment="1">
      <alignment horizontal="left" wrapText="1"/>
    </xf>
    <xf numFmtId="177" fontId="33" fillId="37" borderId="45" xfId="0" applyNumberFormat="1" applyFont="1" applyFill="1" applyBorder="1" applyAlignment="1">
      <alignment horizontal="left" wrapText="1"/>
    </xf>
    <xf numFmtId="177" fontId="41" fillId="37" borderId="45" xfId="0" applyNumberFormat="1" applyFont="1" applyFill="1" applyBorder="1" applyAlignment="1">
      <alignment horizontal="left" wrapText="1"/>
    </xf>
    <xf numFmtId="177" fontId="46" fillId="37" borderId="45" xfId="0" applyNumberFormat="1" applyFont="1" applyFill="1" applyBorder="1" applyAlignment="1">
      <alignment horizontal="left" wrapText="1"/>
    </xf>
    <xf numFmtId="0" fontId="34" fillId="37" borderId="45" xfId="278" applyNumberFormat="1" applyFont="1" applyFill="1" applyBorder="1"/>
    <xf numFmtId="175" fontId="46" fillId="37" borderId="45" xfId="114" applyNumberFormat="1" applyFont="1" applyFill="1" applyBorder="1"/>
    <xf numFmtId="0" fontId="36" fillId="37" borderId="45" xfId="278" applyNumberFormat="1" applyFont="1" applyFill="1" applyBorder="1"/>
    <xf numFmtId="175" fontId="36" fillId="37" borderId="45" xfId="114" applyNumberFormat="1" applyFont="1" applyFill="1" applyBorder="1"/>
    <xf numFmtId="0" fontId="47" fillId="37" borderId="45" xfId="278" applyNumberFormat="1" applyFont="1" applyFill="1" applyBorder="1"/>
    <xf numFmtId="0" fontId="46" fillId="37" borderId="45" xfId="278" applyNumberFormat="1" applyFont="1" applyFill="1" applyBorder="1"/>
    <xf numFmtId="0" fontId="40" fillId="37" borderId="45" xfId="278" applyNumberFormat="1" applyFont="1" applyFill="1" applyBorder="1"/>
    <xf numFmtId="0" fontId="46" fillId="37" borderId="45" xfId="278" applyNumberFormat="1" applyFont="1" applyFill="1" applyBorder="1" applyAlignment="1">
      <alignment horizontal="left"/>
    </xf>
    <xf numFmtId="0" fontId="41" fillId="37" borderId="45" xfId="278" applyNumberFormat="1" applyFont="1" applyFill="1" applyBorder="1"/>
    <xf numFmtId="0" fontId="46" fillId="37" borderId="51" xfId="278" applyNumberFormat="1" applyFont="1" applyFill="1" applyBorder="1"/>
    <xf numFmtId="0" fontId="48" fillId="37" borderId="45" xfId="278" applyNumberFormat="1" applyFont="1" applyFill="1" applyBorder="1"/>
    <xf numFmtId="0" fontId="49" fillId="0" borderId="45" xfId="255" applyFont="1" applyBorder="1"/>
    <xf numFmtId="0" fontId="35" fillId="37" borderId="45" xfId="278" applyNumberFormat="1" applyFont="1" applyFill="1" applyBorder="1"/>
    <xf numFmtId="0" fontId="35" fillId="0" borderId="45" xfId="278" applyNumberFormat="1" applyFont="1" applyBorder="1"/>
    <xf numFmtId="0" fontId="36" fillId="0" borderId="45" xfId="278" applyNumberFormat="1" applyFont="1" applyBorder="1"/>
    <xf numFmtId="0" fontId="51" fillId="37" borderId="45" xfId="278" applyNumberFormat="1" applyFont="1" applyFill="1" applyBorder="1"/>
    <xf numFmtId="177" fontId="32" fillId="0" borderId="45" xfId="0" applyNumberFormat="1" applyFont="1" applyBorder="1" applyAlignment="1">
      <alignment horizontal="left" wrapText="1"/>
    </xf>
    <xf numFmtId="0" fontId="28" fillId="43" borderId="53" xfId="278" applyNumberFormat="1" applyFont="1" applyFill="1" applyBorder="1"/>
    <xf numFmtId="0" fontId="28" fillId="37" borderId="45" xfId="278" applyNumberFormat="1" applyFont="1" applyFill="1" applyBorder="1"/>
    <xf numFmtId="0" fontId="52" fillId="37" borderId="45" xfId="278" applyNumberFormat="1" applyFont="1" applyFill="1" applyBorder="1"/>
    <xf numFmtId="0" fontId="40" fillId="0" borderId="45" xfId="278" applyNumberFormat="1" applyFont="1" applyBorder="1"/>
    <xf numFmtId="0" fontId="51" fillId="0" borderId="45" xfId="278" applyNumberFormat="1" applyFont="1" applyBorder="1"/>
    <xf numFmtId="0" fontId="52" fillId="0" borderId="45" xfId="278" applyNumberFormat="1" applyFont="1" applyBorder="1"/>
    <xf numFmtId="0" fontId="53" fillId="0" borderId="45" xfId="278" applyNumberFormat="1" applyFont="1" applyBorder="1"/>
    <xf numFmtId="0" fontId="45" fillId="0" borderId="45" xfId="278" applyNumberFormat="1" applyFont="1" applyBorder="1"/>
    <xf numFmtId="0" fontId="28" fillId="0" borderId="45" xfId="278" applyNumberFormat="1" applyFont="1" applyBorder="1"/>
    <xf numFmtId="0" fontId="39" fillId="0" borderId="45" xfId="278" applyNumberFormat="1" applyFont="1" applyBorder="1"/>
    <xf numFmtId="0" fontId="44" fillId="0" borderId="45" xfId="278" applyNumberFormat="1" applyFont="1" applyBorder="1"/>
    <xf numFmtId="0" fontId="34" fillId="0" borderId="45" xfId="278" applyNumberFormat="1" applyFont="1" applyBorder="1"/>
    <xf numFmtId="0" fontId="53" fillId="0" borderId="54" xfId="278" applyNumberFormat="1" applyFont="1" applyBorder="1"/>
    <xf numFmtId="0" fontId="36" fillId="37" borderId="55" xfId="0" applyFont="1" applyFill="1" applyBorder="1"/>
    <xf numFmtId="0" fontId="28" fillId="43" borderId="55" xfId="278" applyNumberFormat="1" applyFont="1" applyFill="1" applyBorder="1"/>
    <xf numFmtId="0" fontId="53" fillId="0" borderId="51" xfId="278" applyNumberFormat="1" applyFont="1" applyBorder="1"/>
    <xf numFmtId="0" fontId="53" fillId="0" borderId="57" xfId="278" applyNumberFormat="1" applyFont="1" applyBorder="1"/>
    <xf numFmtId="0" fontId="27" fillId="0" borderId="0" xfId="0" applyFont="1"/>
    <xf numFmtId="172" fontId="32" fillId="0" borderId="59" xfId="0" applyNumberFormat="1" applyFont="1" applyBorder="1" applyAlignment="1">
      <alignment horizontal="right"/>
    </xf>
    <xf numFmtId="174" fontId="34" fillId="43" borderId="60" xfId="278" applyNumberFormat="1" applyFont="1" applyFill="1" applyBorder="1" applyAlignment="1">
      <alignment horizontal="right"/>
    </xf>
    <xf numFmtId="173" fontId="39" fillId="24" borderId="12" xfId="0" applyNumberFormat="1" applyFont="1" applyFill="1" applyBorder="1" applyAlignment="1">
      <alignment horizontal="right"/>
    </xf>
    <xf numFmtId="173" fontId="29" fillId="0" borderId="28" xfId="0" applyNumberFormat="1" applyFont="1" applyBorder="1"/>
    <xf numFmtId="173" fontId="55" fillId="0" borderId="58" xfId="0" applyNumberFormat="1" applyFont="1" applyBorder="1"/>
    <xf numFmtId="0" fontId="40" fillId="0" borderId="45" xfId="278" quotePrefix="1" applyNumberFormat="1" applyFont="1" applyBorder="1"/>
    <xf numFmtId="173" fontId="0" fillId="0" borderId="0" xfId="91" applyNumberFormat="1" applyFont="1"/>
    <xf numFmtId="0" fontId="28" fillId="0" borderId="0" xfId="0" applyFont="1"/>
    <xf numFmtId="9" fontId="0" fillId="0" borderId="0" xfId="278" applyFont="1"/>
    <xf numFmtId="0" fontId="170" fillId="0" borderId="0" xfId="0" applyFont="1"/>
    <xf numFmtId="173" fontId="28" fillId="0" borderId="0" xfId="91" applyNumberFormat="1" applyFont="1"/>
    <xf numFmtId="173" fontId="28" fillId="0" borderId="0" xfId="0" applyNumberFormat="1" applyFont="1"/>
    <xf numFmtId="261" fontId="29" fillId="0" borderId="28" xfId="0" applyNumberFormat="1" applyFont="1" applyBorder="1"/>
    <xf numFmtId="175" fontId="35" fillId="37" borderId="51" xfId="114" applyNumberFormat="1" applyFont="1" applyFill="1" applyBorder="1" applyAlignment="1">
      <alignment horizontal="right" indent="2"/>
    </xf>
    <xf numFmtId="0" fontId="27" fillId="0" borderId="0" xfId="0" applyFont="1" applyAlignment="1">
      <alignment wrapText="1"/>
    </xf>
    <xf numFmtId="0" fontId="27" fillId="0" borderId="44" xfId="0" applyFont="1" applyBorder="1" applyAlignment="1">
      <alignment wrapText="1"/>
    </xf>
    <xf numFmtId="177" fontId="42" fillId="37" borderId="45" xfId="0" applyNumberFormat="1" applyFont="1" applyFill="1" applyBorder="1" applyAlignment="1">
      <alignment horizontal="left" wrapText="1"/>
    </xf>
    <xf numFmtId="262" fontId="29" fillId="0" borderId="28" xfId="0" applyNumberFormat="1" applyFont="1" applyBorder="1"/>
    <xf numFmtId="263" fontId="29" fillId="0" borderId="28" xfId="0" applyNumberFormat="1" applyFont="1" applyBorder="1"/>
    <xf numFmtId="0" fontId="28" fillId="0" borderId="0" xfId="0" applyFont="1" applyAlignment="1">
      <alignment horizontal="right"/>
    </xf>
    <xf numFmtId="0" fontId="178" fillId="0" borderId="0" xfId="411"/>
    <xf numFmtId="0" fontId="23" fillId="0" borderId="0" xfId="412"/>
    <xf numFmtId="0" fontId="170" fillId="46" borderId="0" xfId="412" applyFont="1" applyFill="1"/>
    <xf numFmtId="0" fontId="23" fillId="46" borderId="0" xfId="412" applyFill="1"/>
    <xf numFmtId="0" fontId="170" fillId="0" borderId="0" xfId="412" applyFont="1"/>
    <xf numFmtId="0" fontId="23" fillId="0" borderId="61" xfId="412" applyBorder="1"/>
    <xf numFmtId="258" fontId="23" fillId="46" borderId="0" xfId="412" applyNumberFormat="1" applyFill="1"/>
    <xf numFmtId="9" fontId="0" fillId="46" borderId="0" xfId="413" applyFont="1" applyFill="1"/>
    <xf numFmtId="0" fontId="23" fillId="0" borderId="63" xfId="412" applyBorder="1"/>
    <xf numFmtId="9" fontId="173" fillId="0" borderId="63" xfId="413" applyFont="1" applyBorder="1"/>
    <xf numFmtId="0" fontId="23" fillId="0" borderId="65" xfId="412" applyBorder="1"/>
    <xf numFmtId="173" fontId="0" fillId="0" borderId="65" xfId="414" applyNumberFormat="1" applyFont="1" applyBorder="1"/>
    <xf numFmtId="0" fontId="170" fillId="46" borderId="66" xfId="412" applyFont="1" applyFill="1" applyBorder="1"/>
    <xf numFmtId="0" fontId="170" fillId="46" borderId="65" xfId="412" applyFont="1" applyFill="1" applyBorder="1"/>
    <xf numFmtId="258" fontId="170" fillId="46" borderId="65" xfId="412" applyNumberFormat="1" applyFont="1" applyFill="1" applyBorder="1"/>
    <xf numFmtId="0" fontId="173" fillId="46" borderId="44" xfId="412" applyFont="1" applyFill="1" applyBorder="1"/>
    <xf numFmtId="0" fontId="23" fillId="46" borderId="44" xfId="412" applyFill="1" applyBorder="1"/>
    <xf numFmtId="0" fontId="170" fillId="46" borderId="44" xfId="412" applyFont="1" applyFill="1" applyBorder="1"/>
    <xf numFmtId="258" fontId="170" fillId="46" borderId="0" xfId="412" applyNumberFormat="1" applyFont="1" applyFill="1"/>
    <xf numFmtId="0" fontId="172" fillId="46" borderId="44" xfId="412" applyFont="1" applyFill="1" applyBorder="1"/>
    <xf numFmtId="0" fontId="23" fillId="46" borderId="65" xfId="412" applyFill="1" applyBorder="1"/>
    <xf numFmtId="259" fontId="23" fillId="46" borderId="0" xfId="412" applyNumberFormat="1" applyFill="1"/>
    <xf numFmtId="0" fontId="174" fillId="46" borderId="44" xfId="412" applyFont="1" applyFill="1" applyBorder="1"/>
    <xf numFmtId="0" fontId="171" fillId="46" borderId="44" xfId="412" applyFont="1" applyFill="1" applyBorder="1"/>
    <xf numFmtId="0" fontId="175" fillId="46" borderId="44" xfId="412" applyFont="1" applyFill="1" applyBorder="1"/>
    <xf numFmtId="0" fontId="176" fillId="46" borderId="44" xfId="412" applyFont="1" applyFill="1" applyBorder="1"/>
    <xf numFmtId="260" fontId="23" fillId="46" borderId="0" xfId="412" applyNumberFormat="1" applyFill="1"/>
    <xf numFmtId="0" fontId="23" fillId="46" borderId="67" xfId="412" applyFill="1" applyBorder="1"/>
    <xf numFmtId="0" fontId="171" fillId="46" borderId="68" xfId="412" applyFont="1" applyFill="1" applyBorder="1"/>
    <xf numFmtId="260" fontId="23" fillId="46" borderId="68" xfId="412" applyNumberFormat="1" applyFill="1" applyBorder="1"/>
    <xf numFmtId="258" fontId="23" fillId="0" borderId="0" xfId="412" applyNumberFormat="1"/>
    <xf numFmtId="258" fontId="23" fillId="46" borderId="69" xfId="412" applyNumberFormat="1" applyFill="1" applyBorder="1"/>
    <xf numFmtId="0" fontId="175" fillId="46" borderId="0" xfId="412" applyFont="1" applyFill="1"/>
    <xf numFmtId="0" fontId="181" fillId="46" borderId="0" xfId="412" applyFont="1" applyFill="1"/>
    <xf numFmtId="258" fontId="181" fillId="46" borderId="0" xfId="412" applyNumberFormat="1" applyFont="1" applyFill="1"/>
    <xf numFmtId="258" fontId="181" fillId="0" borderId="0" xfId="412" applyNumberFormat="1" applyFont="1"/>
    <xf numFmtId="258" fontId="181" fillId="46" borderId="69" xfId="412" applyNumberFormat="1" applyFont="1" applyFill="1" applyBorder="1"/>
    <xf numFmtId="175" fontId="182" fillId="37" borderId="51" xfId="114" applyNumberFormat="1" applyFont="1" applyFill="1" applyBorder="1" applyAlignment="1">
      <alignment horizontal="center"/>
    </xf>
    <xf numFmtId="258" fontId="23" fillId="0" borderId="61" xfId="412" applyNumberFormat="1" applyBorder="1"/>
    <xf numFmtId="174" fontId="182" fillId="0" borderId="70" xfId="278" applyNumberFormat="1" applyFont="1" applyBorder="1" applyAlignment="1">
      <alignment horizontal="right"/>
    </xf>
    <xf numFmtId="175" fontId="35" fillId="37" borderId="51" xfId="114" applyNumberFormat="1" applyFont="1" applyFill="1" applyBorder="1" applyAlignment="1">
      <alignment horizontal="right" indent="7"/>
    </xf>
    <xf numFmtId="175" fontId="35" fillId="37" borderId="51" xfId="114" applyNumberFormat="1" applyFont="1" applyFill="1" applyBorder="1" applyAlignment="1">
      <alignment horizontal="right" indent="9"/>
    </xf>
    <xf numFmtId="0" fontId="60" fillId="37" borderId="44" xfId="0" applyFont="1" applyFill="1" applyBorder="1" applyAlignment="1">
      <alignment vertical="center"/>
    </xf>
    <xf numFmtId="174" fontId="36" fillId="0" borderId="70" xfId="278" applyNumberFormat="1" applyFont="1" applyBorder="1" applyAlignment="1">
      <alignment horizontal="right"/>
    </xf>
    <xf numFmtId="172" fontId="33" fillId="0" borderId="70" xfId="0" applyNumberFormat="1" applyFont="1" applyBorder="1" applyAlignment="1">
      <alignment horizontal="right"/>
    </xf>
    <xf numFmtId="174" fontId="37" fillId="0" borderId="70" xfId="278" applyNumberFormat="1" applyFont="1" applyBorder="1" applyAlignment="1">
      <alignment horizontal="right"/>
    </xf>
    <xf numFmtId="9" fontId="36" fillId="0" borderId="70" xfId="278" applyFont="1" applyBorder="1" applyAlignment="1">
      <alignment horizontal="right"/>
    </xf>
    <xf numFmtId="172" fontId="32" fillId="0" borderId="70" xfId="0" applyNumberFormat="1" applyFont="1" applyBorder="1" applyAlignment="1">
      <alignment horizontal="right"/>
    </xf>
    <xf numFmtId="172" fontId="37" fillId="44" borderId="65" xfId="0" applyNumberFormat="1" applyFont="1" applyFill="1" applyBorder="1"/>
    <xf numFmtId="172" fontId="28" fillId="37" borderId="82" xfId="0" applyNumberFormat="1" applyFont="1" applyFill="1" applyBorder="1"/>
    <xf numFmtId="173" fontId="28" fillId="0" borderId="61" xfId="414" applyNumberFormat="1" applyFont="1" applyBorder="1"/>
    <xf numFmtId="0" fontId="18" fillId="0" borderId="0" xfId="432"/>
    <xf numFmtId="3" fontId="186" fillId="50" borderId="0" xfId="432" applyNumberFormat="1" applyFont="1" applyFill="1" applyAlignment="1">
      <alignment horizontal="right" vertical="center" wrapText="1" indent="1"/>
    </xf>
    <xf numFmtId="0" fontId="177" fillId="51" borderId="0" xfId="432" applyFont="1" applyFill="1" applyAlignment="1">
      <alignment horizontal="center"/>
    </xf>
    <xf numFmtId="0" fontId="18" fillId="0" borderId="64" xfId="432" applyBorder="1"/>
    <xf numFmtId="0" fontId="18" fillId="0" borderId="11" xfId="432" applyBorder="1"/>
    <xf numFmtId="0" fontId="183" fillId="0" borderId="37" xfId="432" applyFont="1" applyBorder="1"/>
    <xf numFmtId="0" fontId="18" fillId="0" borderId="38" xfId="432" applyBorder="1"/>
    <xf numFmtId="9" fontId="173" fillId="46" borderId="0" xfId="435" applyFont="1" applyFill="1" applyBorder="1"/>
    <xf numFmtId="0" fontId="18" fillId="0" borderId="12" xfId="432" applyBorder="1"/>
    <xf numFmtId="9" fontId="0" fillId="0" borderId="63" xfId="435" applyFont="1" applyBorder="1"/>
    <xf numFmtId="9" fontId="172" fillId="46" borderId="0" xfId="435" applyFont="1" applyFill="1" applyBorder="1"/>
    <xf numFmtId="1" fontId="18" fillId="46" borderId="0" xfId="432" applyNumberFormat="1" applyFill="1"/>
    <xf numFmtId="173" fontId="175" fillId="0" borderId="12" xfId="433" applyNumberFormat="1" applyFont="1" applyBorder="1" applyAlignment="1">
      <alignment horizontal="center"/>
    </xf>
    <xf numFmtId="255" fontId="0" fillId="46" borderId="12" xfId="434" applyNumberFormat="1" applyFont="1" applyFill="1" applyBorder="1"/>
    <xf numFmtId="0" fontId="18" fillId="46" borderId="63" xfId="432" applyFill="1" applyBorder="1"/>
    <xf numFmtId="255" fontId="0" fillId="46" borderId="63" xfId="434" applyNumberFormat="1" applyFont="1" applyFill="1" applyBorder="1"/>
    <xf numFmtId="255" fontId="0" fillId="46" borderId="35" xfId="434" applyNumberFormat="1" applyFont="1" applyFill="1" applyBorder="1"/>
    <xf numFmtId="255" fontId="0" fillId="46" borderId="65" xfId="434" applyNumberFormat="1" applyFont="1" applyFill="1" applyBorder="1"/>
    <xf numFmtId="255" fontId="0" fillId="46" borderId="11" xfId="434" applyNumberFormat="1" applyFont="1" applyFill="1" applyBorder="1"/>
    <xf numFmtId="255" fontId="0" fillId="46" borderId="61" xfId="434" applyNumberFormat="1" applyFont="1" applyFill="1" applyBorder="1"/>
    <xf numFmtId="0" fontId="170" fillId="46" borderId="61" xfId="432" applyFont="1" applyFill="1" applyBorder="1"/>
    <xf numFmtId="255" fontId="170" fillId="46" borderId="61" xfId="434" applyNumberFormat="1" applyFont="1" applyFill="1" applyBorder="1"/>
    <xf numFmtId="255" fontId="170" fillId="46" borderId="38" xfId="434" applyNumberFormat="1" applyFont="1" applyFill="1" applyBorder="1"/>
    <xf numFmtId="9" fontId="172" fillId="46" borderId="63" xfId="435" applyFont="1" applyFill="1" applyBorder="1"/>
    <xf numFmtId="9" fontId="172" fillId="46" borderId="35" xfId="435" applyFont="1" applyFill="1" applyBorder="1"/>
    <xf numFmtId="9" fontId="172" fillId="46" borderId="12" xfId="435" applyFont="1" applyFill="1" applyBorder="1"/>
    <xf numFmtId="0" fontId="18" fillId="46" borderId="61" xfId="432" applyFill="1" applyBorder="1"/>
    <xf numFmtId="255" fontId="0" fillId="46" borderId="38" xfId="434" applyNumberFormat="1" applyFont="1" applyFill="1" applyBorder="1"/>
    <xf numFmtId="173" fontId="0" fillId="46" borderId="12" xfId="433" applyNumberFormat="1" applyFont="1" applyFill="1" applyBorder="1"/>
    <xf numFmtId="173" fontId="0" fillId="46" borderId="63" xfId="433" applyNumberFormat="1" applyFont="1" applyFill="1" applyBorder="1"/>
    <xf numFmtId="173" fontId="0" fillId="46" borderId="35" xfId="433" applyNumberFormat="1" applyFont="1" applyFill="1" applyBorder="1"/>
    <xf numFmtId="0" fontId="18" fillId="0" borderId="61" xfId="432" applyBorder="1"/>
    <xf numFmtId="173" fontId="0" fillId="0" borderId="61" xfId="433" applyNumberFormat="1" applyFont="1" applyBorder="1"/>
    <xf numFmtId="0" fontId="18" fillId="0" borderId="63" xfId="432" applyBorder="1"/>
    <xf numFmtId="173" fontId="0" fillId="0" borderId="63" xfId="433" applyNumberFormat="1" applyFont="1" applyBorder="1"/>
    <xf numFmtId="9" fontId="18" fillId="0" borderId="61" xfId="432" applyNumberFormat="1" applyBorder="1"/>
    <xf numFmtId="9" fontId="18" fillId="0" borderId="38" xfId="432" applyNumberFormat="1" applyBorder="1"/>
    <xf numFmtId="9" fontId="18" fillId="0" borderId="0" xfId="432" applyNumberFormat="1"/>
    <xf numFmtId="9" fontId="18" fillId="0" borderId="12" xfId="432" applyNumberFormat="1" applyBorder="1"/>
    <xf numFmtId="264" fontId="18" fillId="0" borderId="0" xfId="432" applyNumberFormat="1"/>
    <xf numFmtId="264" fontId="18" fillId="0" borderId="12" xfId="432" applyNumberFormat="1" applyBorder="1"/>
    <xf numFmtId="264" fontId="18" fillId="0" borderId="63" xfId="432" applyNumberFormat="1" applyBorder="1"/>
    <xf numFmtId="264" fontId="18" fillId="0" borderId="35" xfId="432" applyNumberFormat="1" applyBorder="1"/>
    <xf numFmtId="1" fontId="18" fillId="46" borderId="61" xfId="432" applyNumberFormat="1" applyFill="1" applyBorder="1"/>
    <xf numFmtId="1" fontId="18" fillId="46" borderId="38" xfId="432" applyNumberFormat="1" applyFill="1" applyBorder="1"/>
    <xf numFmtId="1" fontId="18" fillId="46" borderId="12" xfId="432" applyNumberFormat="1" applyFill="1" applyBorder="1"/>
    <xf numFmtId="173" fontId="0" fillId="46" borderId="63" xfId="91" applyNumberFormat="1" applyFont="1" applyFill="1" applyBorder="1"/>
    <xf numFmtId="172" fontId="0" fillId="46" borderId="12" xfId="91" applyNumberFormat="1" applyFont="1" applyFill="1" applyBorder="1"/>
    <xf numFmtId="173" fontId="0" fillId="46" borderId="35" xfId="91" applyNumberFormat="1" applyFont="1" applyFill="1" applyBorder="1"/>
    <xf numFmtId="0" fontId="17" fillId="46" borderId="0" xfId="436" applyFill="1"/>
    <xf numFmtId="0" fontId="170" fillId="46" borderId="0" xfId="436" applyFont="1" applyFill="1" applyAlignment="1">
      <alignment horizontal="right"/>
    </xf>
    <xf numFmtId="0" fontId="17" fillId="46" borderId="70" xfId="436" applyFill="1" applyBorder="1"/>
    <xf numFmtId="1" fontId="17" fillId="46" borderId="0" xfId="436" applyNumberFormat="1" applyFill="1"/>
    <xf numFmtId="255" fontId="0" fillId="46" borderId="0" xfId="438" applyNumberFormat="1" applyFont="1" applyFill="1"/>
    <xf numFmtId="1" fontId="17" fillId="46" borderId="12" xfId="436" applyNumberFormat="1" applyFill="1" applyBorder="1"/>
    <xf numFmtId="9" fontId="0" fillId="46" borderId="37" xfId="439" applyFont="1" applyFill="1" applyBorder="1"/>
    <xf numFmtId="9" fontId="0" fillId="46" borderId="61" xfId="439" applyFont="1" applyFill="1" applyBorder="1"/>
    <xf numFmtId="9" fontId="0" fillId="46" borderId="90" xfId="439" applyFont="1" applyFill="1" applyBorder="1"/>
    <xf numFmtId="9" fontId="0" fillId="46" borderId="70" xfId="439" applyFont="1" applyFill="1" applyBorder="1"/>
    <xf numFmtId="9" fontId="0" fillId="46" borderId="0" xfId="439" applyFont="1" applyFill="1"/>
    <xf numFmtId="9" fontId="0" fillId="46" borderId="80" xfId="439" applyFont="1" applyFill="1" applyBorder="1"/>
    <xf numFmtId="0" fontId="170" fillId="46" borderId="70" xfId="436" applyFont="1" applyFill="1" applyBorder="1"/>
    <xf numFmtId="1" fontId="170" fillId="46" borderId="12" xfId="436" applyNumberFormat="1" applyFont="1" applyFill="1" applyBorder="1"/>
    <xf numFmtId="0" fontId="17" fillId="46" borderId="12" xfId="436" applyFill="1" applyBorder="1"/>
    <xf numFmtId="9" fontId="0" fillId="46" borderId="81" xfId="439" applyFont="1" applyFill="1" applyBorder="1"/>
    <xf numFmtId="9" fontId="0" fillId="46" borderId="68" xfId="439" applyFont="1" applyFill="1" applyBorder="1"/>
    <xf numFmtId="0" fontId="170" fillId="46" borderId="62" xfId="436" applyFont="1" applyFill="1" applyBorder="1"/>
    <xf numFmtId="1" fontId="0" fillId="46" borderId="0" xfId="439" applyNumberFormat="1" applyFont="1" applyFill="1"/>
    <xf numFmtId="1" fontId="17" fillId="46" borderId="38" xfId="436" applyNumberFormat="1" applyFill="1" applyBorder="1"/>
    <xf numFmtId="37" fontId="17" fillId="46" borderId="12" xfId="436" applyNumberFormat="1" applyFill="1" applyBorder="1"/>
    <xf numFmtId="9" fontId="28" fillId="46" borderId="35" xfId="439" applyFont="1" applyFill="1" applyBorder="1"/>
    <xf numFmtId="9" fontId="174" fillId="0" borderId="63" xfId="278" applyFont="1" applyBorder="1"/>
    <xf numFmtId="0" fontId="170" fillId="46" borderId="0" xfId="436" applyFont="1" applyFill="1"/>
    <xf numFmtId="0" fontId="170" fillId="47" borderId="61" xfId="412" applyFont="1" applyFill="1" applyBorder="1"/>
    <xf numFmtId="0" fontId="170" fillId="47" borderId="38" xfId="412" applyFont="1" applyFill="1" applyBorder="1"/>
    <xf numFmtId="0" fontId="170" fillId="46" borderId="70" xfId="436" applyFont="1" applyFill="1" applyBorder="1" applyAlignment="1">
      <alignment horizontal="left"/>
    </xf>
    <xf numFmtId="172" fontId="17" fillId="46" borderId="12" xfId="436" applyNumberFormat="1" applyFill="1" applyBorder="1"/>
    <xf numFmtId="173" fontId="17" fillId="46" borderId="12" xfId="436" applyNumberFormat="1" applyFill="1" applyBorder="1"/>
    <xf numFmtId="255" fontId="27" fillId="46" borderId="70" xfId="438" applyNumberFormat="1" applyFont="1" applyFill="1" applyBorder="1"/>
    <xf numFmtId="9" fontId="27" fillId="46" borderId="70" xfId="439" applyFont="1" applyFill="1" applyBorder="1"/>
    <xf numFmtId="173" fontId="17" fillId="46" borderId="0" xfId="436" applyNumberFormat="1" applyFill="1"/>
    <xf numFmtId="1" fontId="17" fillId="46" borderId="62" xfId="436" applyNumberFormat="1" applyFill="1" applyBorder="1"/>
    <xf numFmtId="173" fontId="17" fillId="46" borderId="63" xfId="436" applyNumberFormat="1" applyFill="1" applyBorder="1"/>
    <xf numFmtId="173" fontId="17" fillId="46" borderId="35" xfId="436" applyNumberFormat="1" applyFill="1" applyBorder="1"/>
    <xf numFmtId="0" fontId="170" fillId="47" borderId="37" xfId="412" applyFont="1" applyFill="1" applyBorder="1"/>
    <xf numFmtId="255" fontId="170" fillId="46" borderId="70" xfId="436" applyNumberFormat="1" applyFont="1" applyFill="1" applyBorder="1" applyAlignment="1">
      <alignment horizontal="left"/>
    </xf>
    <xf numFmtId="0" fontId="181" fillId="0" borderId="11" xfId="432" applyFont="1" applyBorder="1"/>
    <xf numFmtId="174" fontId="187" fillId="44" borderId="11" xfId="278" applyNumberFormat="1" applyFont="1" applyFill="1" applyBorder="1" applyAlignment="1">
      <alignment horizontal="right"/>
    </xf>
    <xf numFmtId="0" fontId="170" fillId="0" borderId="0" xfId="432" applyFont="1"/>
    <xf numFmtId="0" fontId="183" fillId="0" borderId="0" xfId="432" applyFont="1"/>
    <xf numFmtId="0" fontId="18" fillId="0" borderId="72" xfId="432" applyBorder="1"/>
    <xf numFmtId="0" fontId="18" fillId="0" borderId="73" xfId="432" applyBorder="1"/>
    <xf numFmtId="0" fontId="18" fillId="0" borderId="45" xfId="432" applyBorder="1"/>
    <xf numFmtId="9" fontId="0" fillId="0" borderId="0" xfId="435" applyFont="1" applyBorder="1"/>
    <xf numFmtId="9" fontId="0" fillId="0" borderId="47" xfId="435" applyFont="1" applyBorder="1"/>
    <xf numFmtId="1" fontId="18" fillId="0" borderId="0" xfId="432" applyNumberFormat="1"/>
    <xf numFmtId="1" fontId="18" fillId="0" borderId="47" xfId="432" applyNumberFormat="1" applyBorder="1"/>
    <xf numFmtId="0" fontId="18" fillId="0" borderId="76" xfId="432" applyBorder="1"/>
    <xf numFmtId="22" fontId="18" fillId="0" borderId="0" xfId="432" applyNumberFormat="1"/>
    <xf numFmtId="0" fontId="18" fillId="0" borderId="44" xfId="432" applyBorder="1"/>
    <xf numFmtId="173" fontId="18" fillId="0" borderId="80" xfId="432" applyNumberFormat="1" applyBorder="1"/>
    <xf numFmtId="176" fontId="18" fillId="0" borderId="80" xfId="432" applyNumberFormat="1" applyBorder="1"/>
    <xf numFmtId="164" fontId="18" fillId="0" borderId="80" xfId="432" applyNumberFormat="1" applyBorder="1"/>
    <xf numFmtId="0" fontId="18" fillId="0" borderId="67" xfId="432" applyBorder="1"/>
    <xf numFmtId="9" fontId="55" fillId="0" borderId="12" xfId="278" applyFont="1" applyBorder="1"/>
    <xf numFmtId="0" fontId="183" fillId="46" borderId="0" xfId="412" applyFont="1" applyFill="1"/>
    <xf numFmtId="0" fontId="27" fillId="0" borderId="64" xfId="0" applyFont="1" applyBorder="1"/>
    <xf numFmtId="0" fontId="27" fillId="0" borderId="65" xfId="0" applyFont="1" applyBorder="1"/>
    <xf numFmtId="0" fontId="27" fillId="0" borderId="11" xfId="0" applyFont="1" applyBorder="1"/>
    <xf numFmtId="174" fontId="23" fillId="0" borderId="63" xfId="412" applyNumberFormat="1" applyBorder="1"/>
    <xf numFmtId="174" fontId="173" fillId="0" borderId="63" xfId="413" applyNumberFormat="1" applyFont="1" applyBorder="1"/>
    <xf numFmtId="174" fontId="23" fillId="46" borderId="0" xfId="412" applyNumberFormat="1" applyFill="1"/>
    <xf numFmtId="0" fontId="175" fillId="46" borderId="0" xfId="412" applyFont="1" applyFill="1" applyAlignment="1">
      <alignment horizontal="left"/>
    </xf>
    <xf numFmtId="164" fontId="23" fillId="0" borderId="61" xfId="412" applyNumberFormat="1" applyBorder="1"/>
    <xf numFmtId="0" fontId="170" fillId="0" borderId="0" xfId="442" applyFont="1"/>
    <xf numFmtId="17" fontId="170" fillId="0" borderId="0" xfId="442" applyNumberFormat="1" applyFont="1"/>
    <xf numFmtId="0" fontId="16" fillId="55" borderId="0" xfId="442" applyFill="1"/>
    <xf numFmtId="0" fontId="16" fillId="0" borderId="0" xfId="442"/>
    <xf numFmtId="0" fontId="170" fillId="0" borderId="84" xfId="442" applyFont="1" applyBorder="1"/>
    <xf numFmtId="0" fontId="170" fillId="0" borderId="94" xfId="442" applyFont="1" applyBorder="1"/>
    <xf numFmtId="0" fontId="170" fillId="0" borderId="85" xfId="442" applyFont="1" applyBorder="1"/>
    <xf numFmtId="1" fontId="16" fillId="0" borderId="86" xfId="442" applyNumberFormat="1" applyBorder="1"/>
    <xf numFmtId="1" fontId="16" fillId="0" borderId="83" xfId="442" applyNumberFormat="1" applyBorder="1"/>
    <xf numFmtId="1" fontId="16" fillId="0" borderId="87" xfId="442" applyNumberFormat="1" applyBorder="1"/>
    <xf numFmtId="173" fontId="40" fillId="24" borderId="93" xfId="0" applyNumberFormat="1" applyFont="1" applyFill="1" applyBorder="1"/>
    <xf numFmtId="173" fontId="40" fillId="44" borderId="63" xfId="0" applyNumberFormat="1" applyFont="1" applyFill="1" applyBorder="1"/>
    <xf numFmtId="173" fontId="40" fillId="44" borderId="0" xfId="0" applyNumberFormat="1" applyFont="1" applyFill="1"/>
    <xf numFmtId="173" fontId="40" fillId="44" borderId="92" xfId="0" applyNumberFormat="1" applyFont="1" applyFill="1" applyBorder="1"/>
    <xf numFmtId="173" fontId="40" fillId="44" borderId="12" xfId="0" applyNumberFormat="1" applyFont="1" applyFill="1" applyBorder="1"/>
    <xf numFmtId="1" fontId="0" fillId="46" borderId="37" xfId="439" applyNumberFormat="1" applyFont="1" applyFill="1" applyBorder="1"/>
    <xf numFmtId="1" fontId="0" fillId="46" borderId="61" xfId="439" applyNumberFormat="1" applyFont="1" applyFill="1" applyBorder="1"/>
    <xf numFmtId="1" fontId="0" fillId="46" borderId="90" xfId="439" applyNumberFormat="1" applyFont="1" applyFill="1" applyBorder="1"/>
    <xf numFmtId="1" fontId="0" fillId="46" borderId="70" xfId="439" applyNumberFormat="1" applyFont="1" applyFill="1" applyBorder="1"/>
    <xf numFmtId="1" fontId="0" fillId="46" borderId="80" xfId="439" applyNumberFormat="1" applyFont="1" applyFill="1" applyBorder="1"/>
    <xf numFmtId="1" fontId="0" fillId="54" borderId="0" xfId="439" applyNumberFormat="1" applyFont="1" applyFill="1"/>
    <xf numFmtId="173" fontId="40" fillId="44" borderId="98" xfId="0" applyNumberFormat="1" applyFont="1" applyFill="1" applyBorder="1"/>
    <xf numFmtId="1" fontId="0" fillId="46" borderId="81" xfId="439" applyNumberFormat="1" applyFont="1" applyFill="1" applyBorder="1"/>
    <xf numFmtId="1" fontId="0" fillId="46" borderId="68" xfId="439" applyNumberFormat="1" applyFont="1" applyFill="1" applyBorder="1"/>
    <xf numFmtId="0" fontId="191" fillId="0" borderId="0" xfId="0" applyFont="1"/>
    <xf numFmtId="174" fontId="37" fillId="0" borderId="12" xfId="278" applyNumberFormat="1" applyFont="1" applyFill="1" applyBorder="1" applyAlignment="1">
      <alignment horizontal="right"/>
    </xf>
    <xf numFmtId="0" fontId="170" fillId="47" borderId="99" xfId="412" applyFont="1" applyFill="1" applyBorder="1"/>
    <xf numFmtId="0" fontId="170" fillId="47" borderId="100" xfId="412" applyFont="1" applyFill="1" applyBorder="1"/>
    <xf numFmtId="9" fontId="174" fillId="0" borderId="92" xfId="278" applyFont="1" applyBorder="1"/>
    <xf numFmtId="9" fontId="173" fillId="0" borderId="92" xfId="413" applyFont="1" applyBorder="1"/>
    <xf numFmtId="258" fontId="170" fillId="46" borderId="79" xfId="412" applyNumberFormat="1" applyFont="1" applyFill="1" applyBorder="1"/>
    <xf numFmtId="174" fontId="173" fillId="46" borderId="80" xfId="413" applyNumberFormat="1" applyFont="1" applyFill="1" applyBorder="1"/>
    <xf numFmtId="174" fontId="173" fillId="0" borderId="92" xfId="413" applyNumberFormat="1" applyFont="1" applyBorder="1"/>
    <xf numFmtId="258" fontId="23" fillId="46" borderId="80" xfId="412" applyNumberFormat="1" applyFill="1" applyBorder="1"/>
    <xf numFmtId="258" fontId="170" fillId="46" borderId="80" xfId="412" applyNumberFormat="1" applyFont="1" applyFill="1" applyBorder="1"/>
    <xf numFmtId="174" fontId="172" fillId="46" borderId="80" xfId="413" applyNumberFormat="1" applyFont="1" applyFill="1" applyBorder="1"/>
    <xf numFmtId="174" fontId="174" fillId="46" borderId="80" xfId="413" applyNumberFormat="1" applyFont="1" applyFill="1" applyBorder="1"/>
    <xf numFmtId="9" fontId="172" fillId="46" borderId="80" xfId="413" applyFont="1" applyFill="1" applyBorder="1"/>
    <xf numFmtId="9" fontId="0" fillId="46" borderId="80" xfId="413" applyFont="1" applyFill="1" applyBorder="1"/>
    <xf numFmtId="258" fontId="176" fillId="46" borderId="80" xfId="413" applyNumberFormat="1" applyFont="1" applyFill="1" applyBorder="1"/>
    <xf numFmtId="174" fontId="55" fillId="0" borderId="47" xfId="278" applyNumberFormat="1" applyFont="1" applyBorder="1"/>
    <xf numFmtId="172" fontId="55" fillId="0" borderId="47" xfId="278" applyNumberFormat="1" applyFont="1" applyBorder="1"/>
    <xf numFmtId="9" fontId="55" fillId="0" borderId="47" xfId="278" applyFont="1" applyBorder="1"/>
    <xf numFmtId="0" fontId="170" fillId="47" borderId="97" xfId="412" applyFont="1" applyFill="1" applyBorder="1"/>
    <xf numFmtId="37" fontId="23" fillId="0" borderId="61" xfId="412" applyNumberFormat="1" applyBorder="1"/>
    <xf numFmtId="0" fontId="196" fillId="0" borderId="45" xfId="278" applyNumberFormat="1" applyFont="1" applyBorder="1"/>
    <xf numFmtId="0" fontId="196" fillId="0" borderId="45" xfId="278" quotePrefix="1" applyNumberFormat="1" applyFont="1" applyBorder="1"/>
    <xf numFmtId="0" fontId="168" fillId="0" borderId="45" xfId="278" applyNumberFormat="1" applyFont="1" applyBorder="1"/>
    <xf numFmtId="0" fontId="198" fillId="0" borderId="45" xfId="278" applyNumberFormat="1" applyFont="1" applyBorder="1"/>
    <xf numFmtId="0" fontId="199" fillId="0" borderId="45" xfId="278" applyNumberFormat="1" applyFont="1" applyBorder="1"/>
    <xf numFmtId="0" fontId="198" fillId="0" borderId="54" xfId="278" applyNumberFormat="1" applyFont="1" applyBorder="1"/>
    <xf numFmtId="173" fontId="196" fillId="0" borderId="93" xfId="0" applyNumberFormat="1" applyFont="1" applyBorder="1"/>
    <xf numFmtId="173" fontId="168" fillId="0" borderId="93" xfId="0" applyNumberFormat="1" applyFont="1" applyBorder="1"/>
    <xf numFmtId="173" fontId="199" fillId="0" borderId="93" xfId="0" applyNumberFormat="1" applyFont="1" applyBorder="1"/>
    <xf numFmtId="9" fontId="197" fillId="0" borderId="93" xfId="278" applyFont="1" applyFill="1" applyBorder="1"/>
    <xf numFmtId="173" fontId="192" fillId="0" borderId="93" xfId="0" applyNumberFormat="1" applyFont="1" applyBorder="1"/>
    <xf numFmtId="9" fontId="196" fillId="0" borderId="93" xfId="278" applyFont="1" applyFill="1" applyBorder="1"/>
    <xf numFmtId="262" fontId="200" fillId="0" borderId="28" xfId="0" applyNumberFormat="1" applyFont="1" applyBorder="1"/>
    <xf numFmtId="174" fontId="0" fillId="0" borderId="0" xfId="278" applyNumberFormat="1" applyFont="1"/>
    <xf numFmtId="164" fontId="17" fillId="46" borderId="0" xfId="436" applyNumberFormat="1" applyFill="1"/>
    <xf numFmtId="164" fontId="23" fillId="46" borderId="0" xfId="412" applyNumberFormat="1" applyFill="1"/>
    <xf numFmtId="173" fontId="175" fillId="46" borderId="12" xfId="440" applyNumberFormat="1" applyFont="1" applyFill="1" applyBorder="1"/>
    <xf numFmtId="173" fontId="175" fillId="0" borderId="0" xfId="433" applyNumberFormat="1" applyFont="1" applyBorder="1" applyAlignment="1">
      <alignment horizontal="center"/>
    </xf>
    <xf numFmtId="255" fontId="0" fillId="46" borderId="0" xfId="434" applyNumberFormat="1" applyFont="1" applyFill="1" applyBorder="1"/>
    <xf numFmtId="255" fontId="170" fillId="46" borderId="0" xfId="434" applyNumberFormat="1" applyFont="1" applyFill="1" applyBorder="1"/>
    <xf numFmtId="172" fontId="0" fillId="46" borderId="0" xfId="91" applyNumberFormat="1" applyFont="1" applyFill="1" applyBorder="1"/>
    <xf numFmtId="173" fontId="0" fillId="46" borderId="0" xfId="433" applyNumberFormat="1" applyFont="1" applyFill="1" applyBorder="1"/>
    <xf numFmtId="173" fontId="0" fillId="46" borderId="0" xfId="91" applyNumberFormat="1" applyFont="1" applyFill="1" applyBorder="1"/>
    <xf numFmtId="173" fontId="0" fillId="0" borderId="0" xfId="433" applyNumberFormat="1" applyFont="1" applyBorder="1"/>
    <xf numFmtId="1" fontId="188" fillId="46" borderId="89" xfId="437" applyNumberFormat="1" applyFont="1" applyFill="1" applyBorder="1"/>
    <xf numFmtId="0" fontId="18" fillId="0" borderId="99" xfId="432" applyBorder="1"/>
    <xf numFmtId="173" fontId="0" fillId="0" borderId="100" xfId="433" applyNumberFormat="1" applyFont="1" applyBorder="1"/>
    <xf numFmtId="0" fontId="32" fillId="0" borderId="93" xfId="0" applyFont="1" applyBorder="1" applyAlignment="1">
      <alignment horizontal="right"/>
    </xf>
    <xf numFmtId="37" fontId="35" fillId="24" borderId="93" xfId="278" applyNumberFormat="1" applyFont="1" applyFill="1" applyBorder="1" applyAlignment="1">
      <alignment horizontal="right"/>
    </xf>
    <xf numFmtId="9" fontId="37" fillId="37" borderId="93" xfId="0" applyNumberFormat="1" applyFont="1" applyFill="1" applyBorder="1"/>
    <xf numFmtId="173" fontId="44" fillId="0" borderId="93" xfId="0" applyNumberFormat="1" applyFont="1" applyBorder="1"/>
    <xf numFmtId="174" fontId="36" fillId="0" borderId="93" xfId="278" applyNumberFormat="1" applyFont="1" applyBorder="1" applyAlignment="1">
      <alignment horizontal="right"/>
    </xf>
    <xf numFmtId="173" fontId="40" fillId="24" borderId="70" xfId="0" applyNumberFormat="1" applyFont="1" applyFill="1" applyBorder="1" applyAlignment="1">
      <alignment horizontal="right"/>
    </xf>
    <xf numFmtId="174" fontId="41" fillId="0" borderId="93" xfId="278" applyNumberFormat="1" applyFont="1" applyBorder="1" applyAlignment="1">
      <alignment horizontal="right"/>
    </xf>
    <xf numFmtId="173" fontId="39" fillId="24" borderId="93" xfId="0" applyNumberFormat="1" applyFont="1" applyFill="1" applyBorder="1" applyAlignment="1">
      <alignment horizontal="right"/>
    </xf>
    <xf numFmtId="174" fontId="34" fillId="0" borderId="93" xfId="278" applyNumberFormat="1" applyFont="1" applyBorder="1" applyAlignment="1">
      <alignment horizontal="right"/>
    </xf>
    <xf numFmtId="257" fontId="36" fillId="0" borderId="93" xfId="278" applyNumberFormat="1" applyFont="1" applyBorder="1" applyAlignment="1">
      <alignment horizontal="right"/>
    </xf>
    <xf numFmtId="173" fontId="33" fillId="0" borderId="93" xfId="0" applyNumberFormat="1" applyFont="1" applyBorder="1" applyAlignment="1">
      <alignment horizontal="right"/>
    </xf>
    <xf numFmtId="177" fontId="42" fillId="0" borderId="45" xfId="0" applyNumberFormat="1" applyFont="1" applyBorder="1" applyAlignment="1">
      <alignment horizontal="left" wrapText="1"/>
    </xf>
    <xf numFmtId="177" fontId="42" fillId="37" borderId="45" xfId="0" applyNumberFormat="1" applyFont="1" applyFill="1" applyBorder="1" applyAlignment="1">
      <alignment horizontal="left"/>
    </xf>
    <xf numFmtId="256" fontId="36" fillId="0" borderId="93" xfId="278" applyNumberFormat="1" applyFont="1" applyBorder="1" applyAlignment="1">
      <alignment horizontal="right"/>
    </xf>
    <xf numFmtId="172" fontId="33" fillId="0" borderId="93" xfId="0" applyNumberFormat="1" applyFont="1" applyBorder="1" applyAlignment="1">
      <alignment horizontal="right"/>
    </xf>
    <xf numFmtId="174" fontId="37" fillId="0" borderId="93" xfId="278" applyNumberFormat="1" applyFont="1" applyBorder="1" applyAlignment="1">
      <alignment horizontal="right"/>
    </xf>
    <xf numFmtId="9" fontId="46" fillId="0" borderId="93" xfId="278" applyFont="1" applyBorder="1" applyAlignment="1">
      <alignment horizontal="right"/>
    </xf>
    <xf numFmtId="174" fontId="46" fillId="0" borderId="93" xfId="278" applyNumberFormat="1" applyFont="1" applyBorder="1" applyAlignment="1">
      <alignment horizontal="right"/>
    </xf>
    <xf numFmtId="0" fontId="36" fillId="0" borderId="93" xfId="278" applyNumberFormat="1" applyFont="1" applyBorder="1" applyAlignment="1">
      <alignment horizontal="right"/>
    </xf>
    <xf numFmtId="177" fontId="27" fillId="37" borderId="45" xfId="0" applyNumberFormat="1" applyFont="1" applyFill="1" applyBorder="1" applyAlignment="1">
      <alignment horizontal="left" wrapText="1"/>
    </xf>
    <xf numFmtId="0" fontId="27" fillId="37" borderId="45" xfId="278" applyNumberFormat="1" applyFont="1" applyFill="1" applyBorder="1"/>
    <xf numFmtId="173" fontId="47" fillId="0" borderId="93" xfId="0" applyNumberFormat="1" applyFont="1" applyBorder="1" applyAlignment="1">
      <alignment horizontal="right"/>
    </xf>
    <xf numFmtId="0" fontId="42" fillId="37" borderId="45" xfId="278" applyNumberFormat="1" applyFont="1" applyFill="1" applyBorder="1"/>
    <xf numFmtId="172" fontId="39" fillId="0" borderId="93" xfId="0" applyNumberFormat="1" applyFont="1" applyBorder="1" applyAlignment="1">
      <alignment horizontal="right"/>
    </xf>
    <xf numFmtId="172" fontId="39" fillId="24" borderId="93" xfId="0" applyNumberFormat="1" applyFont="1" applyFill="1" applyBorder="1" applyAlignment="1">
      <alignment horizontal="right"/>
    </xf>
    <xf numFmtId="172" fontId="36" fillId="44" borderId="93" xfId="0" applyNumberFormat="1" applyFont="1" applyFill="1" applyBorder="1" applyAlignment="1">
      <alignment horizontal="right"/>
    </xf>
    <xf numFmtId="172" fontId="34" fillId="0" borderId="93" xfId="0" applyNumberFormat="1" applyFont="1" applyBorder="1" applyAlignment="1">
      <alignment horizontal="right"/>
    </xf>
    <xf numFmtId="176" fontId="34" fillId="0" borderId="93" xfId="278" applyNumberFormat="1" applyFont="1" applyBorder="1" applyAlignment="1">
      <alignment horizontal="right"/>
    </xf>
    <xf numFmtId="1" fontId="34" fillId="0" borderId="93" xfId="278" applyNumberFormat="1" applyFont="1" applyBorder="1" applyAlignment="1">
      <alignment horizontal="right"/>
    </xf>
    <xf numFmtId="174" fontId="39" fillId="0" borderId="93" xfId="278" applyNumberFormat="1" applyFont="1" applyBorder="1" applyAlignment="1">
      <alignment horizontal="right"/>
    </xf>
    <xf numFmtId="176" fontId="34" fillId="44" borderId="93" xfId="278" applyNumberFormat="1" applyFont="1" applyFill="1" applyBorder="1" applyAlignment="1">
      <alignment horizontal="right"/>
    </xf>
    <xf numFmtId="173" fontId="33" fillId="24" borderId="93" xfId="0" applyNumberFormat="1" applyFont="1" applyFill="1" applyBorder="1" applyAlignment="1">
      <alignment horizontal="right"/>
    </xf>
    <xf numFmtId="173" fontId="34" fillId="0" borderId="93" xfId="278" applyNumberFormat="1" applyFont="1" applyBorder="1" applyAlignment="1">
      <alignment horizontal="right"/>
    </xf>
    <xf numFmtId="9" fontId="36" fillId="0" borderId="93" xfId="278" applyFont="1" applyBorder="1" applyAlignment="1">
      <alignment horizontal="right"/>
    </xf>
    <xf numFmtId="173" fontId="39" fillId="0" borderId="93" xfId="0" applyNumberFormat="1" applyFont="1" applyBorder="1" applyAlignment="1">
      <alignment horizontal="right"/>
    </xf>
    <xf numFmtId="176" fontId="47" fillId="0" borderId="93" xfId="0" applyNumberFormat="1" applyFont="1" applyBorder="1" applyAlignment="1">
      <alignment horizontal="right"/>
    </xf>
    <xf numFmtId="176" fontId="169" fillId="0" borderId="93" xfId="0" applyNumberFormat="1" applyFont="1" applyBorder="1" applyAlignment="1">
      <alignment horizontal="right"/>
    </xf>
    <xf numFmtId="172" fontId="32" fillId="0" borderId="93" xfId="0" applyNumberFormat="1" applyFont="1" applyBorder="1" applyAlignment="1">
      <alignment horizontal="right"/>
    </xf>
    <xf numFmtId="172" fontId="27" fillId="43" borderId="21" xfId="0" applyNumberFormat="1" applyFont="1" applyFill="1" applyBorder="1"/>
    <xf numFmtId="172" fontId="27" fillId="43" borderId="64" xfId="0" applyNumberFormat="1" applyFont="1" applyFill="1" applyBorder="1"/>
    <xf numFmtId="172" fontId="27" fillId="24" borderId="70" xfId="0" applyNumberFormat="1" applyFont="1" applyFill="1" applyBorder="1"/>
    <xf numFmtId="173" fontId="52" fillId="0" borderId="93" xfId="0" applyNumberFormat="1" applyFont="1" applyBorder="1"/>
    <xf numFmtId="173" fontId="35" fillId="0" borderId="93" xfId="0" applyNumberFormat="1" applyFont="1" applyBorder="1"/>
    <xf numFmtId="173" fontId="40" fillId="0" borderId="93" xfId="0" applyNumberFormat="1" applyFont="1" applyBorder="1"/>
    <xf numFmtId="174" fontId="36" fillId="0" borderId="93" xfId="278" applyNumberFormat="1" applyFont="1" applyBorder="1"/>
    <xf numFmtId="172" fontId="52" fillId="0" borderId="93" xfId="0" applyNumberFormat="1" applyFont="1" applyBorder="1"/>
    <xf numFmtId="172" fontId="35" fillId="0" borderId="93" xfId="0" applyNumberFormat="1" applyFont="1" applyBorder="1"/>
    <xf numFmtId="172" fontId="44" fillId="0" borderId="93" xfId="0" applyNumberFormat="1" applyFont="1" applyBorder="1"/>
    <xf numFmtId="172" fontId="42" fillId="0" borderId="93" xfId="0" applyNumberFormat="1" applyFont="1" applyBorder="1"/>
    <xf numFmtId="172" fontId="42" fillId="43" borderId="21" xfId="0" applyNumberFormat="1" applyFont="1" applyFill="1" applyBorder="1"/>
    <xf numFmtId="172" fontId="42" fillId="43" borderId="64" xfId="0" applyNumberFormat="1" applyFont="1" applyFill="1" applyBorder="1"/>
    <xf numFmtId="174" fontId="45" fillId="0" borderId="93" xfId="278" applyNumberFormat="1" applyFont="1" applyBorder="1"/>
    <xf numFmtId="0" fontId="42" fillId="0" borderId="45" xfId="278" applyNumberFormat="1" applyFont="1" applyBorder="1"/>
    <xf numFmtId="173" fontId="42" fillId="0" borderId="93" xfId="0" applyNumberFormat="1" applyFont="1" applyBorder="1"/>
    <xf numFmtId="173" fontId="35" fillId="24" borderId="93" xfId="0" applyNumberFormat="1" applyFont="1" applyFill="1" applyBorder="1"/>
    <xf numFmtId="173" fontId="42" fillId="0" borderId="12" xfId="0" applyNumberFormat="1" applyFont="1" applyBorder="1"/>
    <xf numFmtId="173" fontId="53" fillId="0" borderId="93" xfId="0" applyNumberFormat="1" applyFont="1" applyBorder="1"/>
    <xf numFmtId="173" fontId="27" fillId="24" borderId="93" xfId="0" applyNumberFormat="1" applyFont="1" applyFill="1" applyBorder="1"/>
    <xf numFmtId="9" fontId="42" fillId="0" borderId="93" xfId="278" applyFont="1" applyBorder="1"/>
    <xf numFmtId="173" fontId="27" fillId="0" borderId="0" xfId="0" applyNumberFormat="1" applyFont="1"/>
    <xf numFmtId="173" fontId="44" fillId="24" borderId="93" xfId="0" applyNumberFormat="1" applyFont="1" applyFill="1" applyBorder="1"/>
    <xf numFmtId="0" fontId="42" fillId="0" borderId="45" xfId="278" quotePrefix="1" applyNumberFormat="1" applyFont="1" applyBorder="1"/>
    <xf numFmtId="173" fontId="38" fillId="0" borderId="93" xfId="0" applyNumberFormat="1" applyFont="1" applyBorder="1"/>
    <xf numFmtId="172" fontId="55" fillId="0" borderId="93" xfId="0" applyNumberFormat="1" applyFont="1" applyBorder="1"/>
    <xf numFmtId="174" fontId="55" fillId="0" borderId="93" xfId="278" applyNumberFormat="1" applyFont="1" applyBorder="1"/>
    <xf numFmtId="172" fontId="36" fillId="24" borderId="64" xfId="0" applyNumberFormat="1" applyFont="1" applyFill="1" applyBorder="1"/>
    <xf numFmtId="0" fontId="27" fillId="0" borderId="45" xfId="0" applyFont="1" applyBorder="1" applyAlignment="1">
      <alignment wrapText="1"/>
    </xf>
    <xf numFmtId="172" fontId="27" fillId="0" borderId="0" xfId="0" applyNumberFormat="1" applyFont="1"/>
    <xf numFmtId="172" fontId="27" fillId="45" borderId="21" xfId="0" applyNumberFormat="1" applyFont="1" applyFill="1" applyBorder="1"/>
    <xf numFmtId="172" fontId="27" fillId="45" borderId="64" xfId="0" applyNumberFormat="1" applyFont="1" applyFill="1" applyBorder="1"/>
    <xf numFmtId="173" fontId="55" fillId="0" borderId="93" xfId="0" applyNumberFormat="1" applyFont="1" applyBorder="1"/>
    <xf numFmtId="172" fontId="27" fillId="0" borderId="93" xfId="0" applyNumberFormat="1" applyFont="1" applyBorder="1"/>
    <xf numFmtId="0" fontId="171" fillId="47" borderId="97" xfId="412" applyFont="1" applyFill="1" applyBorder="1"/>
    <xf numFmtId="0" fontId="175" fillId="52" borderId="99" xfId="436" applyFont="1" applyFill="1" applyBorder="1"/>
    <xf numFmtId="173" fontId="196" fillId="0" borderId="28" xfId="0" applyNumberFormat="1" applyFont="1" applyBorder="1"/>
    <xf numFmtId="0" fontId="170" fillId="47" borderId="0" xfId="412" applyFont="1" applyFill="1"/>
    <xf numFmtId="173" fontId="196" fillId="0" borderId="0" xfId="0" applyNumberFormat="1" applyFont="1"/>
    <xf numFmtId="173" fontId="168" fillId="0" borderId="0" xfId="0" applyNumberFormat="1" applyFont="1"/>
    <xf numFmtId="173" fontId="199" fillId="0" borderId="0" xfId="0" applyNumberFormat="1" applyFont="1"/>
    <xf numFmtId="174" fontId="173" fillId="46" borderId="0" xfId="413" applyNumberFormat="1" applyFont="1" applyFill="1" applyBorder="1"/>
    <xf numFmtId="174" fontId="172" fillId="46" borderId="0" xfId="413" applyNumberFormat="1" applyFont="1" applyFill="1" applyBorder="1"/>
    <xf numFmtId="174" fontId="174" fillId="46" borderId="0" xfId="413" applyNumberFormat="1" applyFont="1" applyFill="1" applyBorder="1"/>
    <xf numFmtId="9" fontId="172" fillId="46" borderId="0" xfId="413" applyFont="1" applyFill="1" applyBorder="1"/>
    <xf numFmtId="9" fontId="0" fillId="46" borderId="0" xfId="413" applyFont="1" applyFill="1" applyBorder="1"/>
    <xf numFmtId="258" fontId="176" fillId="46" borderId="0" xfId="413" applyNumberFormat="1" applyFont="1" applyFill="1" applyBorder="1"/>
    <xf numFmtId="174" fontId="173" fillId="0" borderId="0" xfId="413" applyNumberFormat="1" applyFont="1" applyBorder="1"/>
    <xf numFmtId="174" fontId="173" fillId="0" borderId="80" xfId="413" applyNumberFormat="1" applyFont="1" applyBorder="1"/>
    <xf numFmtId="0" fontId="172" fillId="46" borderId="96" xfId="412" applyFont="1" applyFill="1" applyBorder="1"/>
    <xf numFmtId="0" fontId="23" fillId="46" borderId="63" xfId="412" applyFill="1" applyBorder="1"/>
    <xf numFmtId="174" fontId="172" fillId="46" borderId="63" xfId="413" applyNumberFormat="1" applyFont="1" applyFill="1" applyBorder="1"/>
    <xf numFmtId="174" fontId="172" fillId="46" borderId="92" xfId="413" applyNumberFormat="1" applyFont="1" applyFill="1" applyBorder="1"/>
    <xf numFmtId="173" fontId="29" fillId="0" borderId="0" xfId="0" applyNumberFormat="1" applyFont="1"/>
    <xf numFmtId="174" fontId="55" fillId="0" borderId="0" xfId="278" applyNumberFormat="1" applyFont="1" applyBorder="1"/>
    <xf numFmtId="172" fontId="55" fillId="0" borderId="0" xfId="278" applyNumberFormat="1" applyFont="1" applyBorder="1"/>
    <xf numFmtId="9" fontId="55" fillId="0" borderId="0" xfId="278" applyFont="1" applyBorder="1"/>
    <xf numFmtId="172" fontId="28" fillId="37" borderId="91" xfId="0" applyNumberFormat="1" applyFont="1" applyFill="1" applyBorder="1"/>
    <xf numFmtId="0" fontId="32" fillId="0" borderId="70" xfId="0" applyFont="1" applyBorder="1" applyAlignment="1">
      <alignment horizontal="right"/>
    </xf>
    <xf numFmtId="172" fontId="32" fillId="0" borderId="81" xfId="0" applyNumberFormat="1" applyFont="1" applyBorder="1" applyAlignment="1">
      <alignment horizontal="right"/>
    </xf>
    <xf numFmtId="37" fontId="44" fillId="0" borderId="70" xfId="0" applyNumberFormat="1" applyFont="1" applyBorder="1"/>
    <xf numFmtId="173" fontId="44" fillId="0" borderId="70" xfId="0" applyNumberFormat="1" applyFont="1" applyBorder="1"/>
    <xf numFmtId="9" fontId="37" fillId="37" borderId="70" xfId="0" applyNumberFormat="1" applyFont="1" applyFill="1" applyBorder="1"/>
    <xf numFmtId="174" fontId="36" fillId="46" borderId="70" xfId="278" applyNumberFormat="1" applyFont="1" applyFill="1" applyBorder="1" applyAlignment="1">
      <alignment horizontal="right"/>
    </xf>
    <xf numFmtId="173" fontId="33" fillId="0" borderId="70" xfId="0" applyNumberFormat="1" applyFont="1" applyBorder="1" applyAlignment="1">
      <alignment horizontal="right"/>
    </xf>
    <xf numFmtId="174" fontId="34" fillId="0" borderId="70" xfId="278" applyNumberFormat="1" applyFont="1" applyBorder="1" applyAlignment="1">
      <alignment horizontal="right"/>
    </xf>
    <xf numFmtId="173" fontId="168" fillId="43" borderId="60" xfId="91" applyNumberFormat="1" applyFont="1" applyFill="1" applyBorder="1"/>
    <xf numFmtId="174" fontId="46" fillId="0" borderId="70" xfId="278" applyNumberFormat="1" applyFont="1" applyBorder="1" applyAlignment="1">
      <alignment horizontal="right"/>
    </xf>
    <xf numFmtId="9" fontId="46" fillId="0" borderId="70" xfId="278" applyFont="1" applyBorder="1" applyAlignment="1">
      <alignment horizontal="right"/>
    </xf>
    <xf numFmtId="174" fontId="37" fillId="0" borderId="70" xfId="278" applyNumberFormat="1" applyFont="1" applyFill="1" applyBorder="1" applyAlignment="1">
      <alignment horizontal="right"/>
    </xf>
    <xf numFmtId="173" fontId="47" fillId="0" borderId="70" xfId="0" applyNumberFormat="1" applyFont="1" applyBorder="1" applyAlignment="1">
      <alignment horizontal="right"/>
    </xf>
    <xf numFmtId="172" fontId="39" fillId="0" borderId="70" xfId="0" applyNumberFormat="1" applyFont="1" applyBorder="1" applyAlignment="1">
      <alignment horizontal="right"/>
    </xf>
    <xf numFmtId="172" fontId="34" fillId="0" borderId="70" xfId="0" applyNumberFormat="1" applyFont="1" applyBorder="1" applyAlignment="1">
      <alignment horizontal="right"/>
    </xf>
    <xf numFmtId="172" fontId="36" fillId="44" borderId="70" xfId="0" applyNumberFormat="1" applyFont="1" applyFill="1" applyBorder="1" applyAlignment="1">
      <alignment horizontal="right"/>
    </xf>
    <xf numFmtId="176" fontId="34" fillId="0" borderId="70" xfId="278" applyNumberFormat="1" applyFont="1" applyBorder="1" applyAlignment="1">
      <alignment horizontal="right"/>
    </xf>
    <xf numFmtId="1" fontId="34" fillId="0" borderId="70" xfId="278" applyNumberFormat="1" applyFont="1" applyBorder="1" applyAlignment="1">
      <alignment horizontal="right"/>
    </xf>
    <xf numFmtId="174" fontId="39" fillId="0" borderId="70" xfId="278" applyNumberFormat="1" applyFont="1" applyBorder="1" applyAlignment="1">
      <alignment horizontal="right"/>
    </xf>
    <xf numFmtId="176" fontId="34" fillId="44" borderId="70" xfId="278" applyNumberFormat="1" applyFont="1" applyFill="1" applyBorder="1" applyAlignment="1">
      <alignment horizontal="right"/>
    </xf>
    <xf numFmtId="173" fontId="52" fillId="0" borderId="70" xfId="0" applyNumberFormat="1" applyFont="1" applyBorder="1"/>
    <xf numFmtId="173" fontId="42" fillId="0" borderId="70" xfId="0" applyNumberFormat="1" applyFont="1" applyBorder="1"/>
    <xf numFmtId="174" fontId="55" fillId="0" borderId="70" xfId="278" applyNumberFormat="1" applyFont="1" applyBorder="1"/>
    <xf numFmtId="172" fontId="55" fillId="0" borderId="70" xfId="278" applyNumberFormat="1" applyFont="1" applyBorder="1"/>
    <xf numFmtId="173" fontId="38" fillId="0" borderId="70" xfId="0" applyNumberFormat="1" applyFont="1" applyBorder="1"/>
    <xf numFmtId="172" fontId="55" fillId="0" borderId="70" xfId="0" applyNumberFormat="1" applyFont="1" applyBorder="1"/>
    <xf numFmtId="171" fontId="55" fillId="0" borderId="70" xfId="0" applyNumberFormat="1" applyFont="1" applyBorder="1"/>
    <xf numFmtId="172" fontId="55" fillId="0" borderId="62" xfId="0" applyNumberFormat="1" applyFont="1" applyBorder="1"/>
    <xf numFmtId="172" fontId="37" fillId="44" borderId="64" xfId="0" applyNumberFormat="1" applyFont="1" applyFill="1" applyBorder="1"/>
    <xf numFmtId="172" fontId="27" fillId="0" borderId="70" xfId="0" applyNumberFormat="1" applyFont="1" applyBorder="1"/>
    <xf numFmtId="173" fontId="55" fillId="0" borderId="102" xfId="0" applyNumberFormat="1" applyFont="1" applyBorder="1"/>
    <xf numFmtId="172" fontId="32" fillId="0" borderId="75" xfId="0" applyNumberFormat="1" applyFont="1" applyBorder="1" applyAlignment="1">
      <alignment horizontal="right"/>
    </xf>
    <xf numFmtId="0" fontId="32" fillId="0" borderId="47" xfId="0" applyFont="1" applyBorder="1" applyAlignment="1">
      <alignment horizontal="right"/>
    </xf>
    <xf numFmtId="172" fontId="32" fillId="0" borderId="103" xfId="0" applyNumberFormat="1" applyFont="1" applyBorder="1" applyAlignment="1">
      <alignment horizontal="right"/>
    </xf>
    <xf numFmtId="174" fontId="34" fillId="43" borderId="104" xfId="278" applyNumberFormat="1" applyFont="1" applyFill="1" applyBorder="1" applyAlignment="1">
      <alignment horizontal="right"/>
    </xf>
    <xf numFmtId="37" fontId="44" fillId="0" borderId="47" xfId="0" applyNumberFormat="1" applyFont="1" applyBorder="1"/>
    <xf numFmtId="9" fontId="37" fillId="44" borderId="47" xfId="0" applyNumberFormat="1" applyFont="1" applyFill="1" applyBorder="1"/>
    <xf numFmtId="173" fontId="44" fillId="0" borderId="47" xfId="0" applyNumberFormat="1" applyFont="1" applyBorder="1"/>
    <xf numFmtId="9" fontId="37" fillId="37" borderId="47" xfId="0" applyNumberFormat="1" applyFont="1" applyFill="1" applyBorder="1"/>
    <xf numFmtId="174" fontId="36" fillId="0" borderId="47" xfId="278" applyNumberFormat="1" applyFont="1" applyBorder="1" applyAlignment="1">
      <alignment horizontal="right"/>
    </xf>
    <xf numFmtId="173" fontId="44" fillId="0" borderId="47" xfId="0" applyNumberFormat="1" applyFont="1" applyBorder="1" applyAlignment="1">
      <alignment horizontal="right"/>
    </xf>
    <xf numFmtId="174" fontId="36" fillId="46" borderId="47" xfId="278" applyNumberFormat="1" applyFont="1" applyFill="1" applyBorder="1" applyAlignment="1">
      <alignment horizontal="right"/>
    </xf>
    <xf numFmtId="173" fontId="33" fillId="0" borderId="47" xfId="0" applyNumberFormat="1" applyFont="1" applyBorder="1" applyAlignment="1">
      <alignment horizontal="right"/>
    </xf>
    <xf numFmtId="174" fontId="34" fillId="0" borderId="47" xfId="278" applyNumberFormat="1" applyFont="1" applyBorder="1" applyAlignment="1">
      <alignment horizontal="right"/>
    </xf>
    <xf numFmtId="174" fontId="37" fillId="44" borderId="47" xfId="278" applyNumberFormat="1" applyFont="1" applyFill="1" applyBorder="1" applyAlignment="1">
      <alignment horizontal="right"/>
    </xf>
    <xf numFmtId="173" fontId="168" fillId="43" borderId="104" xfId="91" applyNumberFormat="1" applyFont="1" applyFill="1" applyBorder="1"/>
    <xf numFmtId="172" fontId="33" fillId="0" borderId="47" xfId="0" applyNumberFormat="1" applyFont="1" applyBorder="1" applyAlignment="1">
      <alignment horizontal="right"/>
    </xf>
    <xf numFmtId="174" fontId="37" fillId="0" borderId="47" xfId="278" applyNumberFormat="1" applyFont="1" applyBorder="1" applyAlignment="1">
      <alignment horizontal="right"/>
    </xf>
    <xf numFmtId="174" fontId="46" fillId="0" borderId="47" xfId="278" applyNumberFormat="1" applyFont="1" applyBorder="1" applyAlignment="1">
      <alignment horizontal="right"/>
    </xf>
    <xf numFmtId="9" fontId="46" fillId="0" borderId="47" xfId="278" applyFont="1" applyBorder="1" applyAlignment="1">
      <alignment horizontal="right"/>
    </xf>
    <xf numFmtId="174" fontId="37" fillId="0" borderId="47" xfId="278" applyNumberFormat="1" applyFont="1" applyFill="1" applyBorder="1" applyAlignment="1">
      <alignment horizontal="right"/>
    </xf>
    <xf numFmtId="173" fontId="39" fillId="44" borderId="47" xfId="0" applyNumberFormat="1" applyFont="1" applyFill="1" applyBorder="1" applyAlignment="1">
      <alignment horizontal="right"/>
    </xf>
    <xf numFmtId="173" fontId="47" fillId="0" borderId="47" xfId="0" applyNumberFormat="1" applyFont="1" applyBorder="1" applyAlignment="1">
      <alignment horizontal="right"/>
    </xf>
    <xf numFmtId="172" fontId="39" fillId="0" borderId="47" xfId="0" applyNumberFormat="1" applyFont="1" applyBorder="1" applyAlignment="1">
      <alignment horizontal="right"/>
    </xf>
    <xf numFmtId="172" fontId="34" fillId="0" borderId="47" xfId="0" applyNumberFormat="1" applyFont="1" applyBorder="1" applyAlignment="1">
      <alignment horizontal="right"/>
    </xf>
    <xf numFmtId="172" fontId="36" fillId="44" borderId="47" xfId="0" applyNumberFormat="1" applyFont="1" applyFill="1" applyBorder="1" applyAlignment="1">
      <alignment horizontal="right"/>
    </xf>
    <xf numFmtId="176" fontId="34" fillId="0" borderId="47" xfId="278" applyNumberFormat="1" applyFont="1" applyBorder="1" applyAlignment="1">
      <alignment horizontal="right"/>
    </xf>
    <xf numFmtId="1" fontId="34" fillId="0" borderId="47" xfId="278" applyNumberFormat="1" applyFont="1" applyBorder="1" applyAlignment="1">
      <alignment horizontal="right"/>
    </xf>
    <xf numFmtId="174" fontId="39" fillId="0" borderId="47" xfId="278" applyNumberFormat="1" applyFont="1" applyBorder="1" applyAlignment="1">
      <alignment horizontal="right"/>
    </xf>
    <xf numFmtId="176" fontId="34" fillId="44" borderId="47" xfId="278" applyNumberFormat="1" applyFont="1" applyFill="1" applyBorder="1" applyAlignment="1">
      <alignment horizontal="right"/>
    </xf>
    <xf numFmtId="173" fontId="34" fillId="44" borderId="47" xfId="0" applyNumberFormat="1" applyFont="1" applyFill="1" applyBorder="1" applyAlignment="1">
      <alignment horizontal="right"/>
    </xf>
    <xf numFmtId="173" fontId="33" fillId="44" borderId="47" xfId="0" applyNumberFormat="1" applyFont="1" applyFill="1" applyBorder="1" applyAlignment="1">
      <alignment horizontal="right"/>
    </xf>
    <xf numFmtId="9" fontId="36" fillId="0" borderId="47" xfId="278" applyFont="1" applyBorder="1" applyAlignment="1">
      <alignment horizontal="right"/>
    </xf>
    <xf numFmtId="173" fontId="39" fillId="0" borderId="47" xfId="0" applyNumberFormat="1" applyFont="1" applyBorder="1" applyAlignment="1">
      <alignment horizontal="right"/>
    </xf>
    <xf numFmtId="176" fontId="47" fillId="0" borderId="47" xfId="0" applyNumberFormat="1" applyFont="1" applyBorder="1" applyAlignment="1">
      <alignment horizontal="right"/>
    </xf>
    <xf numFmtId="176" fontId="37" fillId="44" borderId="47" xfId="278" applyNumberFormat="1" applyFont="1" applyFill="1" applyBorder="1" applyAlignment="1">
      <alignment horizontal="right"/>
    </xf>
    <xf numFmtId="172" fontId="32" fillId="0" borderId="71" xfId="0" applyNumberFormat="1" applyFont="1" applyBorder="1" applyAlignment="1">
      <alignment horizontal="right"/>
    </xf>
    <xf numFmtId="172" fontId="27" fillId="43" borderId="56" xfId="0" applyNumberFormat="1" applyFont="1" applyFill="1" applyBorder="1"/>
    <xf numFmtId="172" fontId="27" fillId="44" borderId="47" xfId="0" applyNumberFormat="1" applyFont="1" applyFill="1" applyBorder="1"/>
    <xf numFmtId="173" fontId="52" fillId="0" borderId="47" xfId="0" applyNumberFormat="1" applyFont="1" applyBorder="1"/>
    <xf numFmtId="172" fontId="40" fillId="44" borderId="47" xfId="0" applyNumberFormat="1" applyFont="1" applyFill="1" applyBorder="1"/>
    <xf numFmtId="172" fontId="44" fillId="44" borderId="47" xfId="0" applyNumberFormat="1" applyFont="1" applyFill="1" applyBorder="1"/>
    <xf numFmtId="172" fontId="40" fillId="0" borderId="47" xfId="0" applyNumberFormat="1" applyFont="1" applyBorder="1"/>
    <xf numFmtId="173" fontId="42" fillId="0" borderId="47" xfId="0" applyNumberFormat="1" applyFont="1" applyBorder="1"/>
    <xf numFmtId="174" fontId="37" fillId="44" borderId="47" xfId="278" applyNumberFormat="1" applyFont="1" applyFill="1" applyBorder="1"/>
    <xf numFmtId="173" fontId="40" fillId="44" borderId="47" xfId="0" applyNumberFormat="1" applyFont="1" applyFill="1" applyBorder="1"/>
    <xf numFmtId="172" fontId="52" fillId="0" borderId="47" xfId="0" applyNumberFormat="1" applyFont="1" applyBorder="1"/>
    <xf numFmtId="172" fontId="44" fillId="0" borderId="47" xfId="0" applyNumberFormat="1" applyFont="1" applyBorder="1"/>
    <xf numFmtId="172" fontId="42" fillId="43" borderId="56" xfId="0" applyNumberFormat="1" applyFont="1" applyFill="1" applyBorder="1"/>
    <xf numFmtId="174" fontId="54" fillId="44" borderId="47" xfId="278" applyNumberFormat="1" applyFont="1" applyFill="1" applyBorder="1"/>
    <xf numFmtId="173" fontId="42" fillId="44" borderId="47" xfId="0" applyNumberFormat="1" applyFont="1" applyFill="1" applyBorder="1"/>
    <xf numFmtId="173" fontId="53" fillId="0" borderId="47" xfId="0" applyNumberFormat="1" applyFont="1" applyBorder="1"/>
    <xf numFmtId="173" fontId="42" fillId="0" borderId="47" xfId="91" applyNumberFormat="1" applyFont="1" applyBorder="1"/>
    <xf numFmtId="255" fontId="44" fillId="0" borderId="47" xfId="0" applyNumberFormat="1" applyFont="1" applyBorder="1"/>
    <xf numFmtId="173" fontId="27" fillId="0" borderId="47" xfId="0" applyNumberFormat="1" applyFont="1" applyBorder="1"/>
    <xf numFmtId="9" fontId="42" fillId="0" borderId="47" xfId="278" applyFont="1" applyBorder="1"/>
    <xf numFmtId="173" fontId="29" fillId="0" borderId="47" xfId="0" applyNumberFormat="1" applyFont="1" applyBorder="1"/>
    <xf numFmtId="173" fontId="44" fillId="44" borderId="47" xfId="0" applyNumberFormat="1" applyFont="1" applyFill="1" applyBorder="1"/>
    <xf numFmtId="173" fontId="38" fillId="0" borderId="47" xfId="0" applyNumberFormat="1" applyFont="1" applyBorder="1"/>
    <xf numFmtId="172" fontId="55" fillId="0" borderId="47" xfId="0" applyNumberFormat="1" applyFont="1" applyBorder="1"/>
    <xf numFmtId="171" fontId="55" fillId="0" borderId="47" xfId="0" applyNumberFormat="1" applyFont="1" applyBorder="1"/>
    <xf numFmtId="172" fontId="55" fillId="0" borderId="71" xfId="0" applyNumberFormat="1" applyFont="1" applyBorder="1"/>
    <xf numFmtId="172" fontId="37" fillId="44" borderId="56" xfId="0" applyNumberFormat="1" applyFont="1" applyFill="1" applyBorder="1"/>
    <xf numFmtId="172" fontId="27" fillId="0" borderId="47" xfId="0" applyNumberFormat="1" applyFont="1" applyBorder="1"/>
    <xf numFmtId="172" fontId="27" fillId="45" borderId="56" xfId="0" applyNumberFormat="1" applyFont="1" applyFill="1" applyBorder="1"/>
    <xf numFmtId="173" fontId="55" fillId="0" borderId="82" xfId="0" applyNumberFormat="1" applyFont="1" applyBorder="1"/>
    <xf numFmtId="37" fontId="44" fillId="0" borderId="93" xfId="0" applyNumberFormat="1" applyFont="1" applyBorder="1"/>
    <xf numFmtId="9" fontId="37" fillId="44" borderId="93" xfId="0" applyNumberFormat="1" applyFont="1" applyFill="1" applyBorder="1"/>
    <xf numFmtId="173" fontId="44" fillId="0" borderId="93" xfId="0" applyNumberFormat="1" applyFont="1" applyBorder="1" applyAlignment="1">
      <alignment horizontal="right"/>
    </xf>
    <xf numFmtId="174" fontId="36" fillId="46" borderId="93" xfId="278" applyNumberFormat="1" applyFont="1" applyFill="1" applyBorder="1" applyAlignment="1">
      <alignment horizontal="right"/>
    </xf>
    <xf numFmtId="174" fontId="37" fillId="44" borderId="93" xfId="278" applyNumberFormat="1" applyFont="1" applyFill="1" applyBorder="1" applyAlignment="1">
      <alignment horizontal="right"/>
    </xf>
    <xf numFmtId="174" fontId="37" fillId="0" borderId="93" xfId="278" applyNumberFormat="1" applyFont="1" applyFill="1" applyBorder="1" applyAlignment="1">
      <alignment horizontal="right"/>
    </xf>
    <xf numFmtId="173" fontId="39" fillId="44" borderId="93" xfId="0" applyNumberFormat="1" applyFont="1" applyFill="1" applyBorder="1" applyAlignment="1">
      <alignment horizontal="right"/>
    </xf>
    <xf numFmtId="173" fontId="34" fillId="44" borderId="93" xfId="0" applyNumberFormat="1" applyFont="1" applyFill="1" applyBorder="1" applyAlignment="1">
      <alignment horizontal="right"/>
    </xf>
    <xf numFmtId="173" fontId="33" fillId="44" borderId="93" xfId="0" applyNumberFormat="1" applyFont="1" applyFill="1" applyBorder="1" applyAlignment="1">
      <alignment horizontal="right"/>
    </xf>
    <xf numFmtId="176" fontId="37" fillId="44" borderId="93" xfId="278" applyNumberFormat="1" applyFont="1" applyFill="1" applyBorder="1" applyAlignment="1">
      <alignment horizontal="right"/>
    </xf>
    <xf numFmtId="172" fontId="32" fillId="0" borderId="28" xfId="0" applyNumberFormat="1" applyFont="1" applyBorder="1" applyAlignment="1">
      <alignment horizontal="right"/>
    </xf>
    <xf numFmtId="172" fontId="27" fillId="44" borderId="93" xfId="0" applyNumberFormat="1" applyFont="1" applyFill="1" applyBorder="1"/>
    <xf numFmtId="172" fontId="40" fillId="44" borderId="93" xfId="0" applyNumberFormat="1" applyFont="1" applyFill="1" applyBorder="1"/>
    <xf numFmtId="172" fontId="44" fillId="44" borderId="93" xfId="0" applyNumberFormat="1" applyFont="1" applyFill="1" applyBorder="1"/>
    <xf numFmtId="172" fontId="40" fillId="0" borderId="93" xfId="0" applyNumberFormat="1" applyFont="1" applyBorder="1"/>
    <xf numFmtId="174" fontId="37" fillId="44" borderId="93" xfId="278" applyNumberFormat="1" applyFont="1" applyFill="1" applyBorder="1"/>
    <xf numFmtId="173" fontId="40" fillId="44" borderId="93" xfId="0" applyNumberFormat="1" applyFont="1" applyFill="1" applyBorder="1"/>
    <xf numFmtId="174" fontId="54" fillId="44" borderId="93" xfId="278" applyNumberFormat="1" applyFont="1" applyFill="1" applyBorder="1"/>
    <xf numFmtId="173" fontId="42" fillId="44" borderId="93" xfId="0" applyNumberFormat="1" applyFont="1" applyFill="1" applyBorder="1"/>
    <xf numFmtId="173" fontId="42" fillId="0" borderId="93" xfId="91" applyNumberFormat="1" applyFont="1" applyBorder="1"/>
    <xf numFmtId="255" fontId="44" fillId="0" borderId="93" xfId="0" applyNumberFormat="1" applyFont="1" applyBorder="1"/>
    <xf numFmtId="173" fontId="27" fillId="0" borderId="93" xfId="0" applyNumberFormat="1" applyFont="1" applyBorder="1"/>
    <xf numFmtId="173" fontId="29" fillId="0" borderId="93" xfId="0" applyNumberFormat="1" applyFont="1" applyBorder="1"/>
    <xf numFmtId="172" fontId="55" fillId="0" borderId="93" xfId="278" applyNumberFormat="1" applyFont="1" applyBorder="1"/>
    <xf numFmtId="9" fontId="55" fillId="0" borderId="93" xfId="278" applyFont="1" applyBorder="1"/>
    <xf numFmtId="173" fontId="44" fillId="44" borderId="93" xfId="0" applyNumberFormat="1" applyFont="1" applyFill="1" applyBorder="1"/>
    <xf numFmtId="171" fontId="55" fillId="0" borderId="93" xfId="0" applyNumberFormat="1" applyFont="1" applyBorder="1"/>
    <xf numFmtId="172" fontId="37" fillId="44" borderId="21" xfId="0" applyNumberFormat="1" applyFont="1" applyFill="1" applyBorder="1"/>
    <xf numFmtId="175" fontId="35" fillId="37" borderId="51" xfId="114" applyNumberFormat="1" applyFont="1" applyFill="1" applyBorder="1" applyAlignment="1">
      <alignment horizontal="center"/>
    </xf>
    <xf numFmtId="9" fontId="37" fillId="0" borderId="70" xfId="0" applyNumberFormat="1" applyFont="1" applyBorder="1"/>
    <xf numFmtId="9" fontId="37" fillId="0" borderId="93" xfId="0" applyNumberFormat="1" applyFont="1" applyBorder="1"/>
    <xf numFmtId="9" fontId="37" fillId="0" borderId="47" xfId="0" applyNumberFormat="1" applyFont="1" applyBorder="1"/>
    <xf numFmtId="174" fontId="182" fillId="0" borderId="70" xfId="278" applyNumberFormat="1" applyFont="1" applyFill="1" applyBorder="1" applyAlignment="1">
      <alignment horizontal="right"/>
    </xf>
    <xf numFmtId="174" fontId="182" fillId="0" borderId="93" xfId="278" applyNumberFormat="1" applyFont="1" applyFill="1" applyBorder="1" applyAlignment="1">
      <alignment horizontal="right"/>
    </xf>
    <xf numFmtId="174" fontId="182" fillId="0" borderId="47" xfId="278" applyNumberFormat="1" applyFont="1" applyFill="1" applyBorder="1" applyAlignment="1">
      <alignment horizontal="right"/>
    </xf>
    <xf numFmtId="173" fontId="170" fillId="46" borderId="0" xfId="412" applyNumberFormat="1" applyFont="1" applyFill="1"/>
    <xf numFmtId="175" fontId="203" fillId="37" borderId="51" xfId="114" applyNumberFormat="1" applyFont="1" applyFill="1" applyBorder="1" applyAlignment="1">
      <alignment horizontal="center"/>
    </xf>
    <xf numFmtId="0" fontId="203" fillId="0" borderId="70" xfId="278" applyNumberFormat="1" applyFont="1" applyBorder="1" applyAlignment="1">
      <alignment horizontal="right"/>
    </xf>
    <xf numFmtId="9" fontId="203" fillId="0" borderId="70" xfId="278" applyFont="1" applyBorder="1" applyAlignment="1">
      <alignment horizontal="right"/>
    </xf>
    <xf numFmtId="9" fontId="203" fillId="0" borderId="93" xfId="278" applyFont="1" applyBorder="1" applyAlignment="1">
      <alignment horizontal="right"/>
    </xf>
    <xf numFmtId="9" fontId="203" fillId="0" borderId="47" xfId="278" applyFont="1" applyBorder="1" applyAlignment="1">
      <alignment horizontal="right"/>
    </xf>
    <xf numFmtId="9" fontId="203" fillId="0" borderId="93" xfId="278" applyFont="1" applyFill="1" applyBorder="1" applyAlignment="1">
      <alignment horizontal="right"/>
    </xf>
    <xf numFmtId="9" fontId="203" fillId="0" borderId="47" xfId="278" applyFont="1" applyFill="1" applyBorder="1" applyAlignment="1">
      <alignment horizontal="right"/>
    </xf>
    <xf numFmtId="174" fontId="203" fillId="0" borderId="93" xfId="0" applyNumberFormat="1" applyFont="1" applyBorder="1"/>
    <xf numFmtId="9" fontId="203" fillId="0" borderId="70" xfId="0" applyNumberFormat="1" applyFont="1" applyBorder="1"/>
    <xf numFmtId="9" fontId="203" fillId="0" borderId="93" xfId="0" applyNumberFormat="1" applyFont="1" applyBorder="1"/>
    <xf numFmtId="9" fontId="203" fillId="0" borderId="47" xfId="0" applyNumberFormat="1" applyFont="1" applyBorder="1"/>
    <xf numFmtId="0" fontId="204" fillId="0" borderId="0" xfId="0" applyFont="1"/>
    <xf numFmtId="174" fontId="203" fillId="0" borderId="12" xfId="0" applyNumberFormat="1" applyFont="1" applyBorder="1"/>
    <xf numFmtId="177" fontId="203" fillId="37" borderId="45" xfId="0" applyNumberFormat="1" applyFont="1" applyFill="1" applyBorder="1" applyAlignment="1">
      <alignment horizontal="left" wrapText="1"/>
    </xf>
    <xf numFmtId="0" fontId="203" fillId="0" borderId="93" xfId="278" applyNumberFormat="1" applyFont="1" applyBorder="1" applyAlignment="1">
      <alignment horizontal="right"/>
    </xf>
    <xf numFmtId="174" fontId="203" fillId="0" borderId="93" xfId="278" applyNumberFormat="1" applyFont="1" applyBorder="1" applyAlignment="1">
      <alignment horizontal="right"/>
    </xf>
    <xf numFmtId="174" fontId="203" fillId="0" borderId="70" xfId="278" applyNumberFormat="1" applyFont="1" applyBorder="1" applyAlignment="1">
      <alignment horizontal="right"/>
    </xf>
    <xf numFmtId="265" fontId="170" fillId="46" borderId="0" xfId="91" applyNumberFormat="1" applyFont="1" applyFill="1" applyBorder="1"/>
    <xf numFmtId="265" fontId="170" fillId="46" borderId="12" xfId="91" applyNumberFormat="1" applyFont="1" applyFill="1" applyBorder="1"/>
    <xf numFmtId="176" fontId="18" fillId="46" borderId="0" xfId="432" applyNumberFormat="1" applyFill="1"/>
    <xf numFmtId="9" fontId="173" fillId="46" borderId="12" xfId="435" applyFont="1" applyFill="1" applyBorder="1"/>
    <xf numFmtId="176" fontId="18" fillId="46" borderId="12" xfId="432" applyNumberFormat="1" applyFill="1" applyBorder="1"/>
    <xf numFmtId="173" fontId="0" fillId="46" borderId="12" xfId="91" applyNumberFormat="1" applyFont="1" applyFill="1" applyBorder="1"/>
    <xf numFmtId="173" fontId="0" fillId="0" borderId="38" xfId="433" applyNumberFormat="1" applyFont="1" applyBorder="1"/>
    <xf numFmtId="173" fontId="0" fillId="0" borderId="35" xfId="433" applyNumberFormat="1" applyFont="1" applyBorder="1"/>
    <xf numFmtId="9" fontId="176" fillId="46" borderId="35" xfId="439" applyFont="1" applyFill="1" applyBorder="1"/>
    <xf numFmtId="0" fontId="170" fillId="46" borderId="64" xfId="436" applyFont="1" applyFill="1" applyBorder="1"/>
    <xf numFmtId="9" fontId="170" fillId="46" borderId="11" xfId="278" applyFont="1" applyFill="1" applyBorder="1"/>
    <xf numFmtId="9" fontId="33" fillId="0" borderId="70" xfId="278" applyFont="1" applyBorder="1" applyAlignment="1">
      <alignment horizontal="right"/>
    </xf>
    <xf numFmtId="255" fontId="28" fillId="46" borderId="0" xfId="434" applyNumberFormat="1" applyFont="1" applyFill="1" applyBorder="1"/>
    <xf numFmtId="255" fontId="28" fillId="46" borderId="12" xfId="434" applyNumberFormat="1" applyFont="1" applyFill="1" applyBorder="1"/>
    <xf numFmtId="1" fontId="170" fillId="56" borderId="65" xfId="432" applyNumberFormat="1" applyFont="1" applyFill="1" applyBorder="1"/>
    <xf numFmtId="1" fontId="170" fillId="56" borderId="11" xfId="432" applyNumberFormat="1" applyFont="1" applyFill="1" applyBorder="1"/>
    <xf numFmtId="0" fontId="173" fillId="46" borderId="0" xfId="435" applyNumberFormat="1" applyFont="1" applyFill="1" applyBorder="1"/>
    <xf numFmtId="9" fontId="18" fillId="0" borderId="63" xfId="432" applyNumberFormat="1" applyBorder="1"/>
    <xf numFmtId="9" fontId="18" fillId="0" borderId="35" xfId="432" applyNumberFormat="1" applyBorder="1"/>
    <xf numFmtId="0" fontId="175" fillId="47" borderId="0" xfId="412" applyFont="1" applyFill="1"/>
    <xf numFmtId="258" fontId="181" fillId="47" borderId="0" xfId="412" applyNumberFormat="1" applyFont="1" applyFill="1"/>
    <xf numFmtId="258" fontId="181" fillId="47" borderId="69" xfId="412" applyNumberFormat="1" applyFont="1" applyFill="1" applyBorder="1"/>
    <xf numFmtId="0" fontId="181" fillId="47" borderId="0" xfId="412" applyFont="1" applyFill="1"/>
    <xf numFmtId="0" fontId="170" fillId="47" borderId="17" xfId="412" applyFont="1" applyFill="1" applyBorder="1"/>
    <xf numFmtId="9" fontId="200" fillId="0" borderId="93" xfId="278" applyFont="1" applyFill="1" applyBorder="1"/>
    <xf numFmtId="9" fontId="200" fillId="0" borderId="0" xfId="278" applyFont="1" applyFill="1" applyBorder="1"/>
    <xf numFmtId="0" fontId="200" fillId="0" borderId="45" xfId="278" applyNumberFormat="1" applyFont="1" applyBorder="1"/>
    <xf numFmtId="0" fontId="179" fillId="46" borderId="0" xfId="412" applyFont="1" applyFill="1"/>
    <xf numFmtId="173" fontId="192" fillId="0" borderId="0" xfId="0" applyNumberFormat="1" applyFont="1"/>
    <xf numFmtId="258" fontId="202" fillId="46" borderId="0" xfId="412" applyNumberFormat="1" applyFont="1" applyFill="1"/>
    <xf numFmtId="0" fontId="202" fillId="46" borderId="0" xfId="412" applyFont="1" applyFill="1"/>
    <xf numFmtId="174" fontId="203" fillId="0" borderId="93" xfId="278" applyNumberFormat="1" applyFont="1" applyFill="1" applyBorder="1" applyAlignment="1">
      <alignment horizontal="right"/>
    </xf>
    <xf numFmtId="174" fontId="203" fillId="0" borderId="47" xfId="278" applyNumberFormat="1" applyFont="1" applyFill="1" applyBorder="1" applyAlignment="1">
      <alignment horizontal="right"/>
    </xf>
    <xf numFmtId="173" fontId="36" fillId="0" borderId="93" xfId="0" applyNumberFormat="1" applyFont="1" applyBorder="1" applyAlignment="1">
      <alignment horizontal="right"/>
    </xf>
    <xf numFmtId="173" fontId="36" fillId="0" borderId="47" xfId="0" applyNumberFormat="1" applyFont="1" applyBorder="1" applyAlignment="1">
      <alignment horizontal="right"/>
    </xf>
    <xf numFmtId="0" fontId="11" fillId="0" borderId="0" xfId="432" applyFont="1"/>
    <xf numFmtId="0" fontId="11" fillId="0" borderId="45" xfId="432" applyFont="1" applyBorder="1"/>
    <xf numFmtId="164" fontId="18" fillId="0" borderId="105" xfId="432" applyNumberFormat="1" applyBorder="1"/>
    <xf numFmtId="0" fontId="11" fillId="0" borderId="64" xfId="432" applyFont="1" applyBorder="1"/>
    <xf numFmtId="1" fontId="18" fillId="0" borderId="106" xfId="432" applyNumberFormat="1" applyBorder="1"/>
    <xf numFmtId="1" fontId="18" fillId="0" borderId="107" xfId="432" applyNumberFormat="1" applyBorder="1"/>
    <xf numFmtId="173" fontId="11" fillId="0" borderId="0" xfId="91" applyNumberFormat="1" applyFont="1" applyBorder="1"/>
    <xf numFmtId="173" fontId="11" fillId="0" borderId="12" xfId="91" applyNumberFormat="1" applyFont="1" applyBorder="1"/>
    <xf numFmtId="9" fontId="11" fillId="0" borderId="0" xfId="278" applyFont="1" applyBorder="1"/>
    <xf numFmtId="9" fontId="11" fillId="0" borderId="61" xfId="278" applyFont="1" applyBorder="1"/>
    <xf numFmtId="9" fontId="11" fillId="0" borderId="38" xfId="278" applyFont="1" applyBorder="1"/>
    <xf numFmtId="172" fontId="28" fillId="37" borderId="106" xfId="0" applyNumberFormat="1" applyFont="1" applyFill="1" applyBorder="1"/>
    <xf numFmtId="172" fontId="32" fillId="43" borderId="101" xfId="0" applyNumberFormat="1" applyFont="1" applyFill="1" applyBorder="1" applyAlignment="1">
      <alignment wrapText="1"/>
    </xf>
    <xf numFmtId="173" fontId="11" fillId="0" borderId="61" xfId="91" applyNumberFormat="1" applyFont="1" applyBorder="1"/>
    <xf numFmtId="9" fontId="11" fillId="46" borderId="0" xfId="278" applyFont="1" applyFill="1"/>
    <xf numFmtId="9" fontId="11" fillId="0" borderId="80" xfId="278" applyFont="1" applyBorder="1"/>
    <xf numFmtId="173" fontId="11" fillId="46" borderId="0" xfId="91" applyNumberFormat="1" applyFont="1" applyFill="1"/>
    <xf numFmtId="0" fontId="11" fillId="46" borderId="0" xfId="412" applyFont="1" applyFill="1"/>
    <xf numFmtId="260" fontId="23" fillId="46" borderId="105" xfId="412" applyNumberFormat="1" applyFill="1" applyBorder="1"/>
    <xf numFmtId="173" fontId="11" fillId="46" borderId="0" xfId="412" applyNumberFormat="1" applyFont="1" applyFill="1"/>
    <xf numFmtId="172" fontId="11" fillId="46" borderId="0" xfId="91" applyNumberFormat="1" applyFont="1" applyFill="1" applyBorder="1"/>
    <xf numFmtId="173" fontId="11" fillId="46" borderId="0" xfId="91" applyNumberFormat="1" applyFont="1" applyFill="1" applyBorder="1"/>
    <xf numFmtId="0" fontId="11" fillId="46" borderId="70" xfId="436" applyFont="1" applyFill="1" applyBorder="1"/>
    <xf numFmtId="173" fontId="11" fillId="46" borderId="12" xfId="91" applyNumberFormat="1" applyFont="1" applyFill="1" applyBorder="1"/>
    <xf numFmtId="9" fontId="0" fillId="46" borderId="105" xfId="439" applyFont="1" applyFill="1" applyBorder="1"/>
    <xf numFmtId="265" fontId="11" fillId="46" borderId="0" xfId="91" applyNumberFormat="1" applyFont="1" applyFill="1" applyBorder="1"/>
    <xf numFmtId="265" fontId="11" fillId="46" borderId="12" xfId="91" applyNumberFormat="1" applyFont="1" applyFill="1" applyBorder="1"/>
    <xf numFmtId="49" fontId="11" fillId="46" borderId="70" xfId="436" applyNumberFormat="1" applyFont="1" applyFill="1" applyBorder="1"/>
    <xf numFmtId="1" fontId="0" fillId="46" borderId="105" xfId="439" applyNumberFormat="1" applyFont="1" applyFill="1" applyBorder="1"/>
    <xf numFmtId="49" fontId="11" fillId="46" borderId="62" xfId="436" applyNumberFormat="1" applyFont="1" applyFill="1" applyBorder="1"/>
    <xf numFmtId="265" fontId="11" fillId="46" borderId="63" xfId="91" applyNumberFormat="1" applyFont="1" applyFill="1" applyBorder="1"/>
    <xf numFmtId="265" fontId="11" fillId="46" borderId="35" xfId="91" applyNumberFormat="1" applyFont="1" applyFill="1" applyBorder="1"/>
    <xf numFmtId="173" fontId="33" fillId="0" borderId="93" xfId="91" applyNumberFormat="1" applyFont="1" applyBorder="1" applyAlignment="1">
      <alignment horizontal="right"/>
    </xf>
    <xf numFmtId="173" fontId="40" fillId="24" borderId="93" xfId="0" applyNumberFormat="1" applyFont="1" applyFill="1" applyBorder="1" applyAlignment="1">
      <alignment horizontal="right"/>
    </xf>
    <xf numFmtId="173" fontId="40" fillId="24" borderId="93" xfId="0" applyNumberFormat="1" applyFont="1" applyFill="1" applyBorder="1" applyAlignment="1">
      <alignment horizontal="center"/>
    </xf>
    <xf numFmtId="172" fontId="44" fillId="24" borderId="93" xfId="0" applyNumberFormat="1" applyFont="1" applyFill="1" applyBorder="1"/>
    <xf numFmtId="173" fontId="33" fillId="0" borderId="70" xfId="91" applyNumberFormat="1" applyFont="1" applyBorder="1" applyAlignment="1">
      <alignment horizontal="right"/>
    </xf>
    <xf numFmtId="0" fontId="9" fillId="46" borderId="70" xfId="436" applyFont="1" applyFill="1" applyBorder="1"/>
    <xf numFmtId="174" fontId="33" fillId="0" borderId="70" xfId="278" applyNumberFormat="1" applyFont="1" applyBorder="1" applyAlignment="1">
      <alignment horizontal="right"/>
    </xf>
    <xf numFmtId="0" fontId="11" fillId="0" borderId="44" xfId="412" applyFont="1" applyBorder="1"/>
    <xf numFmtId="0" fontId="173" fillId="0" borderId="44" xfId="412" applyFont="1" applyBorder="1"/>
    <xf numFmtId="9" fontId="179" fillId="0" borderId="0" xfId="413" applyFont="1" applyBorder="1"/>
    <xf numFmtId="0" fontId="172" fillId="0" borderId="96" xfId="412" applyFont="1" applyBorder="1"/>
    <xf numFmtId="0" fontId="11" fillId="0" borderId="95" xfId="412" applyFont="1" applyBorder="1"/>
    <xf numFmtId="0" fontId="10" fillId="0" borderId="95" xfId="412" applyFont="1" applyBorder="1" applyAlignment="1">
      <alignment horizontal="left" indent="2"/>
    </xf>
    <xf numFmtId="0" fontId="173" fillId="0" borderId="44" xfId="412" applyFont="1" applyBorder="1" applyAlignment="1">
      <alignment horizontal="left" indent="2"/>
    </xf>
    <xf numFmtId="0" fontId="172" fillId="0" borderId="96" xfId="412" applyFont="1" applyBorder="1" applyAlignment="1">
      <alignment horizontal="left" indent="2"/>
    </xf>
    <xf numFmtId="0" fontId="170" fillId="0" borderId="95" xfId="412" applyFont="1" applyBorder="1"/>
    <xf numFmtId="0" fontId="173" fillId="0" borderId="96" xfId="412" applyFont="1" applyBorder="1"/>
    <xf numFmtId="0" fontId="23" fillId="0" borderId="66" xfId="412" applyBorder="1"/>
    <xf numFmtId="174" fontId="173" fillId="46" borderId="0" xfId="412" applyNumberFormat="1" applyFont="1" applyFill="1"/>
    <xf numFmtId="174" fontId="23" fillId="0" borderId="0" xfId="412" applyNumberFormat="1"/>
    <xf numFmtId="0" fontId="180" fillId="46" borderId="0" xfId="413" applyNumberFormat="1" applyFont="1" applyFill="1" applyBorder="1"/>
    <xf numFmtId="172" fontId="180" fillId="46" borderId="0" xfId="91" applyNumberFormat="1" applyFont="1" applyFill="1" applyBorder="1"/>
    <xf numFmtId="37" fontId="175" fillId="46" borderId="0" xfId="413" applyNumberFormat="1" applyFont="1" applyFill="1" applyBorder="1"/>
    <xf numFmtId="258" fontId="175" fillId="46" borderId="0" xfId="413" applyNumberFormat="1" applyFont="1" applyFill="1" applyBorder="1"/>
    <xf numFmtId="9" fontId="173" fillId="46" borderId="0" xfId="413" applyFont="1" applyFill="1" applyBorder="1"/>
    <xf numFmtId="0" fontId="170" fillId="46" borderId="67" xfId="412" applyFont="1" applyFill="1" applyBorder="1"/>
    <xf numFmtId="0" fontId="23" fillId="46" borderId="68" xfId="412" applyFill="1" applyBorder="1"/>
    <xf numFmtId="258" fontId="23" fillId="46" borderId="68" xfId="412" applyNumberFormat="1" applyFill="1" applyBorder="1"/>
    <xf numFmtId="173" fontId="11" fillId="46" borderId="80" xfId="91" applyNumberFormat="1" applyFont="1" applyFill="1" applyBorder="1"/>
    <xf numFmtId="259" fontId="23" fillId="46" borderId="80" xfId="412" applyNumberFormat="1" applyFill="1" applyBorder="1"/>
    <xf numFmtId="172" fontId="180" fillId="46" borderId="80" xfId="91" applyNumberFormat="1" applyFont="1" applyFill="1" applyBorder="1"/>
    <xf numFmtId="164" fontId="23" fillId="0" borderId="0" xfId="412" applyNumberFormat="1"/>
    <xf numFmtId="259" fontId="23" fillId="0" borderId="0" xfId="412" applyNumberFormat="1"/>
    <xf numFmtId="173" fontId="11" fillId="0" borderId="0" xfId="412" applyNumberFormat="1" applyFont="1"/>
    <xf numFmtId="173" fontId="11" fillId="0" borderId="0" xfId="91" applyNumberFormat="1" applyFont="1" applyFill="1" applyBorder="1"/>
    <xf numFmtId="173" fontId="170" fillId="0" borderId="0" xfId="412" applyNumberFormat="1" applyFont="1"/>
    <xf numFmtId="0" fontId="171" fillId="46" borderId="0" xfId="412" applyFont="1" applyFill="1"/>
    <xf numFmtId="258" fontId="171" fillId="46" borderId="0" xfId="412" applyNumberFormat="1" applyFont="1" applyFill="1"/>
    <xf numFmtId="258" fontId="171" fillId="46" borderId="80" xfId="412" applyNumberFormat="1" applyFont="1" applyFill="1" applyBorder="1"/>
    <xf numFmtId="0" fontId="6" fillId="46" borderId="0" xfId="412" applyFont="1" applyFill="1"/>
    <xf numFmtId="0" fontId="5" fillId="46" borderId="0" xfId="436" applyFont="1" applyFill="1"/>
    <xf numFmtId="9" fontId="17" fillId="46" borderId="0" xfId="436" applyNumberFormat="1" applyFill="1"/>
    <xf numFmtId="9" fontId="0" fillId="46" borderId="0" xfId="439" applyFont="1" applyFill="1" applyBorder="1"/>
    <xf numFmtId="9" fontId="0" fillId="54" borderId="0" xfId="439" applyFont="1" applyFill="1" applyBorder="1"/>
    <xf numFmtId="176" fontId="17" fillId="46" borderId="100" xfId="436" applyNumberFormat="1" applyFill="1" applyBorder="1"/>
    <xf numFmtId="0" fontId="8" fillId="46" borderId="44" xfId="436" applyFont="1" applyFill="1" applyBorder="1"/>
    <xf numFmtId="0" fontId="7" fillId="46" borderId="44" xfId="436" applyFont="1" applyFill="1" applyBorder="1"/>
    <xf numFmtId="1" fontId="17" fillId="46" borderId="80" xfId="436" applyNumberFormat="1" applyFill="1" applyBorder="1"/>
    <xf numFmtId="0" fontId="11" fillId="46" borderId="44" xfId="436" applyFont="1" applyFill="1" applyBorder="1"/>
    <xf numFmtId="0" fontId="17" fillId="46" borderId="44" xfId="436" applyFill="1" applyBorder="1"/>
    <xf numFmtId="0" fontId="170" fillId="46" borderId="44" xfId="436" applyFont="1" applyFill="1" applyBorder="1"/>
    <xf numFmtId="1" fontId="170" fillId="46" borderId="80" xfId="436" applyNumberFormat="1" applyFont="1" applyFill="1" applyBorder="1"/>
    <xf numFmtId="0" fontId="17" fillId="46" borderId="80" xfId="436" applyFill="1" applyBorder="1"/>
    <xf numFmtId="0" fontId="170" fillId="46" borderId="96" xfId="436" applyFont="1" applyFill="1" applyBorder="1"/>
    <xf numFmtId="9" fontId="170" fillId="46" borderId="92" xfId="278" applyFont="1" applyFill="1" applyBorder="1"/>
    <xf numFmtId="0" fontId="17" fillId="46" borderId="95" xfId="436" applyFill="1" applyBorder="1"/>
    <xf numFmtId="0" fontId="17" fillId="46" borderId="90" xfId="436" applyFill="1" applyBorder="1"/>
    <xf numFmtId="9" fontId="170" fillId="46" borderId="80" xfId="439" applyFont="1" applyFill="1" applyBorder="1"/>
    <xf numFmtId="0" fontId="17" fillId="46" borderId="67" xfId="436" applyFill="1" applyBorder="1"/>
    <xf numFmtId="0" fontId="17" fillId="46" borderId="105" xfId="436" applyFill="1" applyBorder="1"/>
    <xf numFmtId="0" fontId="18" fillId="46" borderId="68" xfId="432" applyFill="1" applyBorder="1"/>
    <xf numFmtId="9" fontId="172" fillId="46" borderId="68" xfId="435" applyFont="1" applyFill="1" applyBorder="1"/>
    <xf numFmtId="172" fontId="32" fillId="0" borderId="74" xfId="0" applyNumberFormat="1" applyFont="1" applyBorder="1" applyAlignment="1">
      <alignment horizontal="right"/>
    </xf>
    <xf numFmtId="0" fontId="32" fillId="0" borderId="0" xfId="0" applyFont="1" applyAlignment="1">
      <alignment horizontal="right"/>
    </xf>
    <xf numFmtId="172" fontId="32" fillId="0" borderId="68" xfId="0" applyNumberFormat="1" applyFont="1" applyBorder="1" applyAlignment="1">
      <alignment horizontal="right"/>
    </xf>
    <xf numFmtId="174" fontId="34" fillId="43" borderId="101" xfId="278" applyNumberFormat="1" applyFont="1" applyFill="1" applyBorder="1" applyAlignment="1">
      <alignment horizontal="right"/>
    </xf>
    <xf numFmtId="37" fontId="44" fillId="0" borderId="0" xfId="0" applyNumberFormat="1" applyFont="1"/>
    <xf numFmtId="9" fontId="203" fillId="0" borderId="0" xfId="278" applyFont="1" applyBorder="1" applyAlignment="1">
      <alignment horizontal="right"/>
    </xf>
    <xf numFmtId="9" fontId="37" fillId="44" borderId="0" xfId="0" applyNumberFormat="1" applyFont="1" applyFill="1"/>
    <xf numFmtId="9" fontId="37" fillId="0" borderId="0" xfId="0" applyNumberFormat="1" applyFont="1"/>
    <xf numFmtId="9" fontId="203" fillId="0" borderId="0" xfId="278" applyFont="1" applyFill="1" applyBorder="1" applyAlignment="1">
      <alignment horizontal="right"/>
    </xf>
    <xf numFmtId="174" fontId="203" fillId="0" borderId="0" xfId="278" applyNumberFormat="1" applyFont="1" applyFill="1" applyBorder="1" applyAlignment="1">
      <alignment horizontal="right"/>
    </xf>
    <xf numFmtId="174" fontId="182" fillId="0" borderId="0" xfId="278" applyNumberFormat="1" applyFont="1" applyFill="1" applyBorder="1" applyAlignment="1">
      <alignment horizontal="right"/>
    </xf>
    <xf numFmtId="9" fontId="203" fillId="0" borderId="0" xfId="0" applyNumberFormat="1" applyFont="1"/>
    <xf numFmtId="173" fontId="44" fillId="0" borderId="0" xfId="0" applyNumberFormat="1" applyFont="1"/>
    <xf numFmtId="9" fontId="37" fillId="37" borderId="0" xfId="0" applyNumberFormat="1" applyFont="1" applyFill="1"/>
    <xf numFmtId="174" fontId="36" fillId="0" borderId="0" xfId="278" applyNumberFormat="1" applyFont="1" applyBorder="1" applyAlignment="1">
      <alignment horizontal="right"/>
    </xf>
    <xf numFmtId="173" fontId="44" fillId="0" borderId="0" xfId="0" applyNumberFormat="1" applyFont="1" applyAlignment="1">
      <alignment horizontal="right"/>
    </xf>
    <xf numFmtId="174" fontId="36" fillId="46" borderId="0" xfId="278" applyNumberFormat="1" applyFont="1" applyFill="1" applyBorder="1" applyAlignment="1">
      <alignment horizontal="right"/>
    </xf>
    <xf numFmtId="173" fontId="33" fillId="0" borderId="0" xfId="0" applyNumberFormat="1" applyFont="1" applyAlignment="1">
      <alignment horizontal="right"/>
    </xf>
    <xf numFmtId="174" fontId="34" fillId="0" borderId="0" xfId="278" applyNumberFormat="1" applyFont="1" applyBorder="1" applyAlignment="1">
      <alignment horizontal="right"/>
    </xf>
    <xf numFmtId="174" fontId="37" fillId="44" borderId="0" xfId="278" applyNumberFormat="1" applyFont="1" applyFill="1" applyBorder="1" applyAlignment="1">
      <alignment horizontal="right"/>
    </xf>
    <xf numFmtId="173" fontId="168" fillId="43" borderId="101" xfId="91" applyNumberFormat="1" applyFont="1" applyFill="1" applyBorder="1"/>
    <xf numFmtId="172" fontId="33" fillId="0" borderId="0" xfId="0" applyNumberFormat="1" applyFont="1" applyAlignment="1">
      <alignment horizontal="right"/>
    </xf>
    <xf numFmtId="174" fontId="37" fillId="0" borderId="0" xfId="278" applyNumberFormat="1" applyFont="1" applyBorder="1" applyAlignment="1">
      <alignment horizontal="right"/>
    </xf>
    <xf numFmtId="174" fontId="46" fillId="0" borderId="0" xfId="278" applyNumberFormat="1" applyFont="1" applyBorder="1" applyAlignment="1">
      <alignment horizontal="right"/>
    </xf>
    <xf numFmtId="9" fontId="46" fillId="0" borderId="0" xfId="278" applyFont="1" applyBorder="1" applyAlignment="1">
      <alignment horizontal="right"/>
    </xf>
    <xf numFmtId="174" fontId="37" fillId="0" borderId="0" xfId="278" applyNumberFormat="1" applyFont="1" applyFill="1" applyBorder="1" applyAlignment="1">
      <alignment horizontal="right"/>
    </xf>
    <xf numFmtId="173" fontId="47" fillId="0" borderId="0" xfId="0" applyNumberFormat="1" applyFont="1" applyAlignment="1">
      <alignment horizontal="right"/>
    </xf>
    <xf numFmtId="173" fontId="39" fillId="44" borderId="0" xfId="0" applyNumberFormat="1" applyFont="1" applyFill="1" applyAlignment="1">
      <alignment horizontal="right"/>
    </xf>
    <xf numFmtId="172" fontId="39" fillId="0" borderId="0" xfId="0" applyNumberFormat="1" applyFont="1" applyAlignment="1">
      <alignment horizontal="right"/>
    </xf>
    <xf numFmtId="172" fontId="34" fillId="0" borderId="0" xfId="0" applyNumberFormat="1" applyFont="1" applyAlignment="1">
      <alignment horizontal="right"/>
    </xf>
    <xf numFmtId="172" fontId="36" fillId="44" borderId="0" xfId="0" applyNumberFormat="1" applyFont="1" applyFill="1" applyAlignment="1">
      <alignment horizontal="right"/>
    </xf>
    <xf numFmtId="173" fontId="36" fillId="0" borderId="0" xfId="0" applyNumberFormat="1" applyFont="1" applyAlignment="1">
      <alignment horizontal="right"/>
    </xf>
    <xf numFmtId="176" fontId="34" fillId="0" borderId="0" xfId="278" applyNumberFormat="1" applyFont="1" applyBorder="1" applyAlignment="1">
      <alignment horizontal="right"/>
    </xf>
    <xf numFmtId="1" fontId="34" fillId="0" borderId="0" xfId="278" applyNumberFormat="1" applyFont="1" applyBorder="1" applyAlignment="1">
      <alignment horizontal="right"/>
    </xf>
    <xf numFmtId="174" fontId="39" fillId="0" borderId="0" xfId="278" applyNumberFormat="1" applyFont="1" applyBorder="1" applyAlignment="1">
      <alignment horizontal="right"/>
    </xf>
    <xf numFmtId="176" fontId="34" fillId="44" borderId="0" xfId="278" applyNumberFormat="1" applyFont="1" applyFill="1" applyBorder="1" applyAlignment="1">
      <alignment horizontal="right"/>
    </xf>
    <xf numFmtId="173" fontId="34" fillId="44" borderId="0" xfId="0" applyNumberFormat="1" applyFont="1" applyFill="1" applyAlignment="1">
      <alignment horizontal="right"/>
    </xf>
    <xf numFmtId="173" fontId="33" fillId="44" borderId="0" xfId="0" applyNumberFormat="1" applyFont="1" applyFill="1" applyAlignment="1">
      <alignment horizontal="right"/>
    </xf>
    <xf numFmtId="9" fontId="36" fillId="0" borderId="0" xfId="278" applyFont="1" applyBorder="1" applyAlignment="1">
      <alignment horizontal="right"/>
    </xf>
    <xf numFmtId="173" fontId="39" fillId="0" borderId="0" xfId="0" applyNumberFormat="1" applyFont="1" applyAlignment="1">
      <alignment horizontal="right"/>
    </xf>
    <xf numFmtId="176" fontId="47" fillId="0" borderId="0" xfId="0" applyNumberFormat="1" applyFont="1" applyAlignment="1">
      <alignment horizontal="right"/>
    </xf>
    <xf numFmtId="176" fontId="37" fillId="44" borderId="0" xfId="278" applyNumberFormat="1" applyFont="1" applyFill="1" applyBorder="1" applyAlignment="1">
      <alignment horizontal="right"/>
    </xf>
    <xf numFmtId="172" fontId="32" fillId="0" borderId="63" xfId="0" applyNumberFormat="1" applyFont="1" applyBorder="1" applyAlignment="1">
      <alignment horizontal="right"/>
    </xf>
    <xf numFmtId="172" fontId="27" fillId="43" borderId="65" xfId="0" applyNumberFormat="1" applyFont="1" applyFill="1" applyBorder="1"/>
    <xf numFmtId="172" fontId="27" fillId="44" borderId="0" xfId="0" applyNumberFormat="1" applyFont="1" applyFill="1"/>
    <xf numFmtId="173" fontId="52" fillId="0" borderId="0" xfId="0" applyNumberFormat="1" applyFont="1"/>
    <xf numFmtId="172" fontId="40" fillId="44" borderId="0" xfId="0" applyNumberFormat="1" applyFont="1" applyFill="1"/>
    <xf numFmtId="172" fontId="44" fillId="44" borderId="0" xfId="0" applyNumberFormat="1" applyFont="1" applyFill="1"/>
    <xf numFmtId="172" fontId="40" fillId="0" borderId="0" xfId="0" applyNumberFormat="1" applyFont="1"/>
    <xf numFmtId="173" fontId="42" fillId="0" borderId="0" xfId="0" applyNumberFormat="1" applyFont="1"/>
    <xf numFmtId="174" fontId="37" fillId="44" borderId="0" xfId="278" applyNumberFormat="1" applyFont="1" applyFill="1" applyBorder="1"/>
    <xf numFmtId="172" fontId="52" fillId="0" borderId="0" xfId="0" applyNumberFormat="1" applyFont="1"/>
    <xf numFmtId="172" fontId="44" fillId="0" borderId="0" xfId="0" applyNumberFormat="1" applyFont="1"/>
    <xf numFmtId="174" fontId="54" fillId="44" borderId="0" xfId="278" applyNumberFormat="1" applyFont="1" applyFill="1" applyBorder="1"/>
    <xf numFmtId="173" fontId="42" fillId="44" borderId="0" xfId="0" applyNumberFormat="1" applyFont="1" applyFill="1"/>
    <xf numFmtId="173" fontId="53" fillId="0" borderId="0" xfId="0" applyNumberFormat="1" applyFont="1"/>
    <xf numFmtId="173" fontId="42" fillId="0" borderId="0" xfId="91" applyNumberFormat="1" applyFont="1" applyBorder="1"/>
    <xf numFmtId="255" fontId="44" fillId="0" borderId="0" xfId="0" applyNumberFormat="1" applyFont="1"/>
    <xf numFmtId="9" fontId="42" fillId="0" borderId="0" xfId="278" applyFont="1" applyBorder="1"/>
    <xf numFmtId="173" fontId="44" fillId="44" borderId="0" xfId="0" applyNumberFormat="1" applyFont="1" applyFill="1"/>
    <xf numFmtId="173" fontId="38" fillId="0" borderId="0" xfId="0" applyNumberFormat="1" applyFont="1"/>
    <xf numFmtId="172" fontId="55" fillId="0" borderId="0" xfId="0" applyNumberFormat="1" applyFont="1"/>
    <xf numFmtId="171" fontId="55" fillId="0" borderId="0" xfId="0" applyNumberFormat="1" applyFont="1"/>
    <xf numFmtId="172" fontId="55" fillId="0" borderId="63" xfId="0" applyNumberFormat="1" applyFont="1" applyBorder="1"/>
    <xf numFmtId="172" fontId="27" fillId="45" borderId="65" xfId="0" applyNumberFormat="1" applyFont="1" applyFill="1" applyBorder="1"/>
    <xf numFmtId="173" fontId="55" fillId="0" borderId="91" xfId="0" applyNumberFormat="1" applyFont="1" applyBorder="1"/>
    <xf numFmtId="173" fontId="33" fillId="0" borderId="47" xfId="91" applyNumberFormat="1" applyFont="1" applyBorder="1" applyAlignment="1">
      <alignment horizontal="right"/>
    </xf>
    <xf numFmtId="9" fontId="33" fillId="0" borderId="47" xfId="278" applyFont="1" applyBorder="1" applyAlignment="1">
      <alignment horizontal="right"/>
    </xf>
    <xf numFmtId="9" fontId="33" fillId="0" borderId="93" xfId="278" applyFont="1" applyBorder="1" applyAlignment="1">
      <alignment horizontal="right"/>
    </xf>
    <xf numFmtId="1" fontId="3" fillId="46" borderId="0" xfId="436" applyNumberFormat="1" applyFont="1" applyFill="1"/>
    <xf numFmtId="0" fontId="191" fillId="37" borderId="0" xfId="0" applyFont="1" applyFill="1"/>
    <xf numFmtId="0" fontId="170" fillId="0" borderId="0" xfId="432" applyFont="1" applyAlignment="1">
      <alignment horizontal="right"/>
    </xf>
    <xf numFmtId="0" fontId="177" fillId="0" borderId="0" xfId="432" applyFont="1" applyAlignment="1">
      <alignment horizontal="center"/>
    </xf>
    <xf numFmtId="9" fontId="0" fillId="0" borderId="0" xfId="278" applyFont="1" applyFill="1" applyAlignment="1">
      <alignment horizontal="center"/>
    </xf>
    <xf numFmtId="9" fontId="28" fillId="0" borderId="0" xfId="278" applyFont="1" applyFill="1" applyAlignment="1">
      <alignment horizontal="center"/>
    </xf>
    <xf numFmtId="9" fontId="173" fillId="0" borderId="0" xfId="435" applyFont="1" applyFill="1" applyAlignment="1">
      <alignment horizontal="center"/>
    </xf>
    <xf numFmtId="9" fontId="172" fillId="0" borderId="0" xfId="435" applyFont="1" applyFill="1" applyAlignment="1">
      <alignment horizontal="center"/>
    </xf>
    <xf numFmtId="9" fontId="27" fillId="0" borderId="0" xfId="278" applyFont="1" applyFill="1" applyAlignment="1">
      <alignment horizontal="center"/>
    </xf>
    <xf numFmtId="255" fontId="0" fillId="0" borderId="0" xfId="434" applyNumberFormat="1" applyFont="1" applyFill="1" applyAlignment="1">
      <alignment horizontal="center"/>
    </xf>
    <xf numFmtId="9" fontId="27" fillId="0" borderId="0" xfId="278" applyFont="1" applyFill="1" applyBorder="1" applyAlignment="1">
      <alignment horizontal="center"/>
    </xf>
    <xf numFmtId="9" fontId="173" fillId="0" borderId="0" xfId="435" applyFont="1" applyFill="1" applyBorder="1" applyAlignment="1">
      <alignment horizontal="center"/>
    </xf>
    <xf numFmtId="176" fontId="18" fillId="0" borderId="0" xfId="432" applyNumberFormat="1" applyAlignment="1">
      <alignment horizontal="center"/>
    </xf>
    <xf numFmtId="173" fontId="175" fillId="0" borderId="0" xfId="433" applyNumberFormat="1" applyFont="1" applyFill="1" applyBorder="1" applyAlignment="1">
      <alignment horizontal="center"/>
    </xf>
    <xf numFmtId="255" fontId="0" fillId="0" borderId="0" xfId="434" applyNumberFormat="1" applyFont="1" applyFill="1" applyBorder="1"/>
    <xf numFmtId="255" fontId="0" fillId="0" borderId="0" xfId="434" applyNumberFormat="1" applyFont="1" applyFill="1"/>
    <xf numFmtId="173" fontId="0" fillId="0" borderId="0" xfId="91" applyNumberFormat="1" applyFont="1" applyFill="1"/>
    <xf numFmtId="255" fontId="170" fillId="0" borderId="0" xfId="434" applyNumberFormat="1" applyFont="1" applyFill="1" applyBorder="1"/>
    <xf numFmtId="9" fontId="172" fillId="0" borderId="0" xfId="435" applyFont="1" applyFill="1" applyBorder="1"/>
    <xf numFmtId="173" fontId="0" fillId="0" borderId="0" xfId="91" applyNumberFormat="1" applyFont="1" applyFill="1" applyBorder="1"/>
    <xf numFmtId="172" fontId="0" fillId="0" borderId="0" xfId="91" applyNumberFormat="1" applyFont="1" applyFill="1" applyBorder="1"/>
    <xf numFmtId="173" fontId="0" fillId="0" borderId="0" xfId="433" applyNumberFormat="1" applyFont="1" applyFill="1" applyBorder="1"/>
    <xf numFmtId="173" fontId="11" fillId="0" borderId="0" xfId="91" applyNumberFormat="1" applyFont="1" applyFill="1"/>
    <xf numFmtId="173" fontId="0" fillId="0" borderId="0" xfId="433" applyNumberFormat="1" applyFont="1" applyFill="1"/>
    <xf numFmtId="1" fontId="170" fillId="0" borderId="0" xfId="432" applyNumberFormat="1" applyFont="1"/>
    <xf numFmtId="9" fontId="11" fillId="0" borderId="0" xfId="278" applyFont="1" applyFill="1" applyBorder="1"/>
    <xf numFmtId="0" fontId="170" fillId="47" borderId="108" xfId="432" applyFont="1" applyFill="1" applyBorder="1" applyAlignment="1">
      <alignment horizontal="right"/>
    </xf>
    <xf numFmtId="0" fontId="170" fillId="47" borderId="109" xfId="432" applyFont="1" applyFill="1" applyBorder="1" applyAlignment="1">
      <alignment horizontal="right"/>
    </xf>
    <xf numFmtId="0" fontId="177" fillId="51" borderId="12" xfId="432" applyFont="1" applyFill="1" applyBorder="1" applyAlignment="1">
      <alignment horizontal="center"/>
    </xf>
    <xf numFmtId="9" fontId="172" fillId="46" borderId="98" xfId="435" applyFont="1" applyFill="1" applyBorder="1"/>
    <xf numFmtId="173" fontId="0" fillId="0" borderId="12" xfId="433" applyNumberFormat="1" applyFont="1" applyBorder="1"/>
    <xf numFmtId="173" fontId="11" fillId="0" borderId="110" xfId="91" applyNumberFormat="1" applyFont="1" applyBorder="1"/>
    <xf numFmtId="258" fontId="23" fillId="0" borderId="110" xfId="412" applyNumberFormat="1" applyBorder="1"/>
    <xf numFmtId="173" fontId="28" fillId="0" borderId="110" xfId="414" applyNumberFormat="1" applyFont="1" applyBorder="1"/>
    <xf numFmtId="173" fontId="0" fillId="0" borderId="112" xfId="414" applyNumberFormat="1" applyFont="1" applyBorder="1"/>
    <xf numFmtId="258" fontId="170" fillId="46" borderId="112" xfId="412" applyNumberFormat="1" applyFont="1" applyFill="1" applyBorder="1"/>
    <xf numFmtId="173" fontId="33" fillId="0" borderId="42" xfId="0" applyNumberFormat="1" applyFont="1" applyBorder="1" applyAlignment="1">
      <alignment horizontal="right"/>
    </xf>
    <xf numFmtId="173" fontId="33" fillId="0" borderId="0" xfId="91" applyNumberFormat="1" applyFont="1" applyBorder="1" applyAlignment="1">
      <alignment horizontal="right"/>
    </xf>
    <xf numFmtId="9" fontId="33" fillId="0" borderId="0" xfId="278" applyFont="1" applyBorder="1" applyAlignment="1">
      <alignment horizontal="right"/>
    </xf>
    <xf numFmtId="172" fontId="27" fillId="43" borderId="113" xfId="0" applyNumberFormat="1" applyFont="1" applyFill="1" applyBorder="1"/>
    <xf numFmtId="172" fontId="42" fillId="43" borderId="113" xfId="0" applyNumberFormat="1" applyFont="1" applyFill="1" applyBorder="1"/>
    <xf numFmtId="174" fontId="33" fillId="0" borderId="93" xfId="278" applyNumberFormat="1" applyFont="1" applyBorder="1" applyAlignment="1">
      <alignment horizontal="right"/>
    </xf>
    <xf numFmtId="172" fontId="27" fillId="43" borderId="115" xfId="0" applyNumberFormat="1" applyFont="1" applyFill="1" applyBorder="1"/>
    <xf numFmtId="172" fontId="42" fillId="43" borderId="115" xfId="0" applyNumberFormat="1" applyFont="1" applyFill="1" applyBorder="1"/>
    <xf numFmtId="2" fontId="47" fillId="0" borderId="93" xfId="0" applyNumberFormat="1" applyFont="1" applyBorder="1" applyAlignment="1">
      <alignment horizontal="right"/>
    </xf>
    <xf numFmtId="172" fontId="27" fillId="24" borderId="93" xfId="0" applyNumberFormat="1" applyFont="1" applyFill="1" applyBorder="1"/>
    <xf numFmtId="173" fontId="35" fillId="24" borderId="114" xfId="0" applyNumberFormat="1" applyFont="1" applyFill="1" applyBorder="1"/>
    <xf numFmtId="172" fontId="53" fillId="0" borderId="93" xfId="0" applyNumberFormat="1" applyFont="1" applyBorder="1"/>
    <xf numFmtId="0" fontId="170" fillId="47" borderId="99" xfId="432" applyFont="1" applyFill="1" applyBorder="1"/>
    <xf numFmtId="0" fontId="171" fillId="47" borderId="97" xfId="432" applyFont="1" applyFill="1" applyBorder="1" applyAlignment="1">
      <alignment wrapText="1"/>
    </xf>
    <xf numFmtId="0" fontId="170" fillId="47" borderId="97" xfId="432" applyFont="1" applyFill="1" applyBorder="1" applyAlignment="1">
      <alignment horizontal="right"/>
    </xf>
    <xf numFmtId="0" fontId="170" fillId="47" borderId="100" xfId="432" applyFont="1" applyFill="1" applyBorder="1" applyAlignment="1">
      <alignment horizontal="right"/>
    </xf>
    <xf numFmtId="0" fontId="177" fillId="51" borderId="80" xfId="432" applyFont="1" applyFill="1" applyBorder="1" applyAlignment="1">
      <alignment horizontal="center"/>
    </xf>
    <xf numFmtId="0" fontId="11" fillId="46" borderId="44" xfId="432" applyFont="1" applyFill="1" applyBorder="1"/>
    <xf numFmtId="0" fontId="18" fillId="46" borderId="0" xfId="432" applyFill="1"/>
    <xf numFmtId="255" fontId="0" fillId="46" borderId="80" xfId="434" applyNumberFormat="1" applyFont="1" applyFill="1" applyBorder="1"/>
    <xf numFmtId="0" fontId="170" fillId="46" borderId="44" xfId="432" applyFont="1" applyFill="1" applyBorder="1"/>
    <xf numFmtId="0" fontId="170" fillId="46" borderId="0" xfId="432" applyFont="1" applyFill="1"/>
    <xf numFmtId="255" fontId="28" fillId="46" borderId="80" xfId="434" applyNumberFormat="1" applyFont="1" applyFill="1" applyBorder="1"/>
    <xf numFmtId="0" fontId="173" fillId="46" borderId="44" xfId="432" applyFont="1" applyFill="1" applyBorder="1"/>
    <xf numFmtId="9" fontId="173" fillId="46" borderId="80" xfId="435" applyFont="1" applyFill="1" applyBorder="1"/>
    <xf numFmtId="0" fontId="172" fillId="46" borderId="44" xfId="432" applyFont="1" applyFill="1" applyBorder="1"/>
    <xf numFmtId="9" fontId="172" fillId="46" borderId="80" xfId="435" applyFont="1" applyFill="1" applyBorder="1"/>
    <xf numFmtId="0" fontId="18" fillId="46" borderId="44" xfId="432" applyFill="1" applyBorder="1"/>
    <xf numFmtId="0" fontId="172" fillId="46" borderId="67" xfId="432" applyFont="1" applyFill="1" applyBorder="1"/>
    <xf numFmtId="9" fontId="172" fillId="46" borderId="105" xfId="435" applyFont="1" applyFill="1" applyBorder="1"/>
    <xf numFmtId="176" fontId="18" fillId="46" borderId="80" xfId="432" applyNumberFormat="1" applyFill="1" applyBorder="1"/>
    <xf numFmtId="0" fontId="175" fillId="0" borderId="44" xfId="432" applyFont="1" applyBorder="1" applyAlignment="1">
      <alignment horizontal="left"/>
    </xf>
    <xf numFmtId="173" fontId="175" fillId="0" borderId="80" xfId="433" applyNumberFormat="1" applyFont="1" applyBorder="1" applyAlignment="1">
      <alignment horizontal="center"/>
    </xf>
    <xf numFmtId="0" fontId="18" fillId="46" borderId="116" xfId="432" applyFill="1" applyBorder="1"/>
    <xf numFmtId="255" fontId="0" fillId="46" borderId="111" xfId="434" applyNumberFormat="1" applyFont="1" applyFill="1" applyBorder="1"/>
    <xf numFmtId="0" fontId="18" fillId="46" borderId="117" xfId="432" applyFill="1" applyBorder="1"/>
    <xf numFmtId="0" fontId="18" fillId="46" borderId="113" xfId="432" applyFill="1" applyBorder="1"/>
    <xf numFmtId="255" fontId="0" fillId="46" borderId="113" xfId="434" applyNumberFormat="1" applyFont="1" applyFill="1" applyBorder="1"/>
    <xf numFmtId="255" fontId="0" fillId="46" borderId="112" xfId="434" applyNumberFormat="1" applyFont="1" applyFill="1" applyBorder="1"/>
    <xf numFmtId="173" fontId="0" fillId="46" borderId="80" xfId="91" applyNumberFormat="1" applyFont="1" applyFill="1" applyBorder="1"/>
    <xf numFmtId="0" fontId="170" fillId="46" borderId="95" xfId="432" applyFont="1" applyFill="1" applyBorder="1"/>
    <xf numFmtId="255" fontId="170" fillId="46" borderId="90" xfId="434" applyNumberFormat="1" applyFont="1" applyFill="1" applyBorder="1"/>
    <xf numFmtId="9" fontId="172" fillId="46" borderId="111" xfId="435" applyFont="1" applyFill="1" applyBorder="1"/>
    <xf numFmtId="0" fontId="172" fillId="46" borderId="117" xfId="432" applyFont="1" applyFill="1" applyBorder="1"/>
    <xf numFmtId="0" fontId="170" fillId="46" borderId="113" xfId="432" applyFont="1" applyFill="1" applyBorder="1"/>
    <xf numFmtId="9" fontId="172" fillId="46" borderId="113" xfId="435" applyFont="1" applyFill="1" applyBorder="1"/>
    <xf numFmtId="0" fontId="18" fillId="46" borderId="95" xfId="432" applyFill="1" applyBorder="1"/>
    <xf numFmtId="255" fontId="0" fillId="46" borderId="90" xfId="434" applyNumberFormat="1" applyFont="1" applyFill="1" applyBorder="1"/>
    <xf numFmtId="173" fontId="0" fillId="46" borderId="111" xfId="91" applyNumberFormat="1" applyFont="1" applyFill="1" applyBorder="1"/>
    <xf numFmtId="172" fontId="0" fillId="46" borderId="80" xfId="91" applyNumberFormat="1" applyFont="1" applyFill="1" applyBorder="1"/>
    <xf numFmtId="173" fontId="0" fillId="46" borderId="80" xfId="433" applyNumberFormat="1" applyFont="1" applyFill="1" applyBorder="1"/>
    <xf numFmtId="0" fontId="11" fillId="46" borderId="117" xfId="432" applyFont="1" applyFill="1" applyBorder="1"/>
    <xf numFmtId="173" fontId="0" fillId="46" borderId="111" xfId="433" applyNumberFormat="1" applyFont="1" applyFill="1" applyBorder="1"/>
    <xf numFmtId="0" fontId="18" fillId="0" borderId="80" xfId="432" applyBorder="1"/>
    <xf numFmtId="173" fontId="11" fillId="0" borderId="80" xfId="91" applyNumberFormat="1" applyFont="1" applyBorder="1"/>
    <xf numFmtId="173" fontId="0" fillId="0" borderId="90" xfId="433" applyNumberFormat="1" applyFont="1" applyBorder="1"/>
    <xf numFmtId="0" fontId="11" fillId="46" borderId="116" xfId="432" applyFont="1" applyFill="1" applyBorder="1"/>
    <xf numFmtId="173" fontId="0" fillId="0" borderId="111" xfId="433" applyNumberFormat="1" applyFont="1" applyBorder="1"/>
    <xf numFmtId="173" fontId="0" fillId="0" borderId="80" xfId="433" applyNumberFormat="1" applyFont="1" applyBorder="1"/>
    <xf numFmtId="9" fontId="18" fillId="0" borderId="90" xfId="432" applyNumberFormat="1" applyBorder="1"/>
    <xf numFmtId="9" fontId="18" fillId="0" borderId="80" xfId="432" applyNumberFormat="1" applyBorder="1"/>
    <xf numFmtId="9" fontId="18" fillId="0" borderId="111" xfId="432" applyNumberFormat="1" applyBorder="1"/>
    <xf numFmtId="264" fontId="18" fillId="0" borderId="80" xfId="432" applyNumberFormat="1" applyBorder="1"/>
    <xf numFmtId="264" fontId="18" fillId="0" borderId="111" xfId="432" applyNumberFormat="1" applyBorder="1"/>
    <xf numFmtId="1" fontId="18" fillId="46" borderId="90" xfId="432" applyNumberFormat="1" applyFill="1" applyBorder="1"/>
    <xf numFmtId="1" fontId="18" fillId="46" borderId="80" xfId="432" applyNumberFormat="1" applyFill="1" applyBorder="1"/>
    <xf numFmtId="0" fontId="170" fillId="56" borderId="117" xfId="432" applyFont="1" applyFill="1" applyBorder="1"/>
    <xf numFmtId="0" fontId="170" fillId="56" borderId="113" xfId="432" applyFont="1" applyFill="1" applyBorder="1"/>
    <xf numFmtId="1" fontId="170" fillId="56" borderId="113" xfId="432" applyNumberFormat="1" applyFont="1" applyFill="1" applyBorder="1"/>
    <xf numFmtId="1" fontId="170" fillId="56" borderId="112" xfId="432" applyNumberFormat="1" applyFont="1" applyFill="1" applyBorder="1"/>
    <xf numFmtId="0" fontId="11" fillId="0" borderId="95" xfId="432" applyFont="1" applyBorder="1"/>
    <xf numFmtId="9" fontId="11" fillId="0" borderId="90" xfId="278" applyFont="1" applyBorder="1"/>
    <xf numFmtId="0" fontId="18" fillId="46" borderId="67" xfId="432" applyFill="1" applyBorder="1"/>
    <xf numFmtId="0" fontId="18" fillId="0" borderId="68" xfId="432" applyBorder="1"/>
    <xf numFmtId="264" fontId="18" fillId="0" borderId="68" xfId="432" applyNumberFormat="1" applyBorder="1"/>
    <xf numFmtId="264" fontId="18" fillId="0" borderId="105" xfId="432" applyNumberFormat="1" applyBorder="1"/>
    <xf numFmtId="0" fontId="170" fillId="47" borderId="99" xfId="432" applyFont="1" applyFill="1" applyBorder="1" applyAlignment="1">
      <alignment horizontal="right"/>
    </xf>
    <xf numFmtId="173" fontId="4" fillId="49" borderId="100" xfId="91" applyNumberFormat="1" applyFont="1" applyFill="1" applyBorder="1"/>
    <xf numFmtId="0" fontId="18" fillId="0" borderId="118" xfId="432" applyBorder="1"/>
    <xf numFmtId="0" fontId="18" fillId="0" borderId="119" xfId="432" applyBorder="1"/>
    <xf numFmtId="9" fontId="0" fillId="0" borderId="120" xfId="435" applyFont="1" applyBorder="1"/>
    <xf numFmtId="0" fontId="18" fillId="0" borderId="47" xfId="432" applyBorder="1"/>
    <xf numFmtId="172" fontId="55" fillId="0" borderId="114" xfId="0" applyNumberFormat="1" applyFont="1" applyBorder="1"/>
    <xf numFmtId="172" fontId="37" fillId="44" borderId="115" xfId="0" applyNumberFormat="1" applyFont="1" applyFill="1" applyBorder="1"/>
    <xf numFmtId="172" fontId="27" fillId="45" borderId="115" xfId="0" applyNumberFormat="1" applyFont="1" applyFill="1" applyBorder="1"/>
    <xf numFmtId="0" fontId="175" fillId="0" borderId="0" xfId="432" applyFont="1"/>
    <xf numFmtId="0" fontId="170" fillId="47" borderId="108" xfId="412" applyFont="1" applyFill="1" applyBorder="1"/>
    <xf numFmtId="0" fontId="1" fillId="46" borderId="99" xfId="436" applyFont="1" applyFill="1" applyBorder="1"/>
    <xf numFmtId="173" fontId="205" fillId="44" borderId="80" xfId="0" applyNumberFormat="1" applyFont="1" applyFill="1" applyBorder="1"/>
    <xf numFmtId="0" fontId="1" fillId="46" borderId="37" xfId="436" applyFont="1" applyFill="1" applyBorder="1"/>
    <xf numFmtId="1" fontId="11" fillId="46" borderId="0" xfId="436" applyNumberFormat="1" applyFont="1" applyFill="1"/>
    <xf numFmtId="0" fontId="11" fillId="46" borderId="0" xfId="436" applyFont="1" applyFill="1"/>
    <xf numFmtId="1" fontId="17" fillId="46" borderId="121" xfId="436" applyNumberFormat="1" applyFill="1" applyBorder="1"/>
    <xf numFmtId="43" fontId="17" fillId="46" borderId="0" xfId="436" applyNumberFormat="1" applyFill="1"/>
    <xf numFmtId="174" fontId="11" fillId="46" borderId="0" xfId="278" applyNumberFormat="1" applyFont="1" applyFill="1" applyBorder="1"/>
    <xf numFmtId="0" fontId="177" fillId="51" borderId="44" xfId="432" applyFont="1" applyFill="1" applyBorder="1" applyAlignment="1">
      <alignment horizontal="center"/>
    </xf>
    <xf numFmtId="0" fontId="177" fillId="51" borderId="0" xfId="432" applyFont="1" applyFill="1" applyAlignment="1">
      <alignment horizontal="center"/>
    </xf>
    <xf numFmtId="0" fontId="177" fillId="51" borderId="117" xfId="432" applyFont="1" applyFill="1" applyBorder="1" applyAlignment="1">
      <alignment horizontal="center"/>
    </xf>
    <xf numFmtId="0" fontId="177" fillId="51" borderId="113" xfId="432" applyFont="1" applyFill="1" applyBorder="1" applyAlignment="1">
      <alignment horizontal="center"/>
    </xf>
    <xf numFmtId="0" fontId="170" fillId="46" borderId="77" xfId="436" applyFont="1" applyFill="1" applyBorder="1" applyAlignment="1">
      <alignment horizontal="center"/>
    </xf>
    <xf numFmtId="0" fontId="170" fillId="46" borderId="101" xfId="436" applyFont="1" applyFill="1" applyBorder="1" applyAlignment="1">
      <alignment horizontal="center"/>
    </xf>
    <xf numFmtId="0" fontId="170" fillId="46" borderId="78" xfId="436" applyFont="1" applyFill="1" applyBorder="1" applyAlignment="1">
      <alignment horizontal="center"/>
    </xf>
    <xf numFmtId="0" fontId="176" fillId="52" borderId="97" xfId="436" applyFont="1" applyFill="1" applyBorder="1" applyAlignment="1">
      <alignment horizontal="center"/>
    </xf>
    <xf numFmtId="0" fontId="176" fillId="52" borderId="100" xfId="436" applyFont="1" applyFill="1" applyBorder="1" applyAlignment="1">
      <alignment horizontal="center"/>
    </xf>
    <xf numFmtId="0" fontId="176" fillId="52" borderId="44" xfId="436" applyFont="1" applyFill="1" applyBorder="1" applyAlignment="1">
      <alignment horizontal="center" vertical="center" textRotation="90" wrapText="1"/>
    </xf>
    <xf numFmtId="0" fontId="176" fillId="52" borderId="67" xfId="436" applyFont="1" applyFill="1" applyBorder="1" applyAlignment="1">
      <alignment horizontal="center" vertical="center" textRotation="90" wrapText="1"/>
    </xf>
  </cellXfs>
  <cellStyles count="451">
    <cellStyle name="_x000a_386grabber=M" xfId="2" xr:uid="{00000000-0005-0000-0000-000001000000}"/>
    <cellStyle name="_Final_Asia_Industrial_Q" xfId="16" xr:uid="{00000000-0005-0000-0000-00000F000000}"/>
    <cellStyle name="_Global Comps - Full Service - 12 Jan  2001" xfId="17" xr:uid="{00000000-0005-0000-0000-000010000000}"/>
    <cellStyle name="_Global Comps - Full Service - 18 June 2001" xfId="18" xr:uid="{00000000-0005-0000-0000-000011000000}"/>
    <cellStyle name="_Global Comps - Full Service - 20 June 2001" xfId="19" xr:uid="{00000000-0005-0000-0000-000012000000}"/>
    <cellStyle name="_GSK_Macquarie" xfId="20" xr:uid="{00000000-0005-0000-0000-000013000000}"/>
    <cellStyle name="_GSK_Model" xfId="21" xr:uid="{00000000-0005-0000-0000-000014000000}"/>
    <cellStyle name="_IND-DEC-IN-QT" xfId="22" xr:uid="{00000000-0005-0000-0000-000015000000}"/>
    <cellStyle name="_IND-MAR-IN-DRRD-Q-T" xfId="23" xr:uid="{00000000-0005-0000-0000-000016000000}"/>
    <cellStyle name="_MCIT" xfId="24" xr:uid="{00000000-0005-0000-0000-000017000000}"/>
    <cellStyle name="_New WCOM" xfId="25" xr:uid="{00000000-0005-0000-0000-000018000000}"/>
    <cellStyle name="_Ranbaxy_Model" xfId="26" xr:uid="{00000000-0005-0000-0000-000019000000}"/>
    <cellStyle name="_Revised Comps Template" xfId="27" xr:uid="{00000000-0005-0000-0000-00001A000000}"/>
    <cellStyle name="_SunFY08Result" xfId="28" xr:uid="{00000000-0005-0000-0000-00001B000000}"/>
    <cellStyle name="_VNTModellastestimates" xfId="29" xr:uid="{00000000-0005-0000-0000-00001C000000}"/>
    <cellStyle name="—" xfId="1" xr:uid="{00000000-0005-0000-0000-000000000000}"/>
    <cellStyle name="??_1951_0006" xfId="15" xr:uid="{00000000-0005-0000-0000-00000E000000}"/>
    <cellStyle name="?????_VERA" xfId="14" xr:uid="{00000000-0005-0000-0000-00000D000000}"/>
    <cellStyle name="(1,000)" xfId="12" xr:uid="{00000000-0005-0000-0000-00000B000000}"/>
    <cellStyle name="(1,000)x" xfId="13" xr:uid="{00000000-0005-0000-0000-00000C000000}"/>
    <cellStyle name="%" xfId="7" xr:uid="{00000000-0005-0000-0000-000006000000}"/>
    <cellStyle name="%[0]" xfId="8" xr:uid="{00000000-0005-0000-0000-000007000000}"/>
    <cellStyle name="%[1]" xfId="9" xr:uid="{00000000-0005-0000-0000-000008000000}"/>
    <cellStyle name="%[1] E" xfId="10" xr:uid="{00000000-0005-0000-0000-000009000000}"/>
    <cellStyle name="%[2]" xfId="11" xr:uid="{00000000-0005-0000-0000-00000A000000}"/>
    <cellStyle name="=C:\WINNT\SYSTEM32\COMMAND.COM" xfId="30" xr:uid="{00000000-0005-0000-0000-00001D000000}"/>
    <cellStyle name="=C:\WINNT\SYSTEM32\COMMAND.COM?AVD=3?CDSRV=Embla?COMPUTERNAME=W5013" xfId="31" xr:uid="{00000000-0005-0000-0000-00001E000000}"/>
    <cellStyle name="=C:\WINNT\SYSTEM32\COMMAND.COM?AVD=3?CDSRV=Embla?COMPUTERNAME=W5013 1" xfId="32" xr:uid="{00000000-0005-0000-0000-00001F000000}"/>
    <cellStyle name="=C:\WINNT\SYSTEM32\COMMAND.COM?AVD=3?CDSRV=Embla?COMPUTERNAME=W5013 2" xfId="33" xr:uid="{00000000-0005-0000-0000-000020000000}"/>
    <cellStyle name="$" xfId="3" xr:uid="{00000000-0005-0000-0000-000002000000}"/>
    <cellStyle name="$Bil." xfId="4" xr:uid="{00000000-0005-0000-0000-000003000000}"/>
    <cellStyle name="$m" xfId="5" xr:uid="{00000000-0005-0000-0000-000004000000}"/>
    <cellStyle name="$Mil." xfId="6" xr:uid="{00000000-0005-0000-0000-000005000000}"/>
    <cellStyle name="0" xfId="34" xr:uid="{00000000-0005-0000-0000-000021000000}"/>
    <cellStyle name="0.0" xfId="36" xr:uid="{00000000-0005-0000-0000-000023000000}"/>
    <cellStyle name="0.0%" xfId="37" xr:uid="{00000000-0005-0000-0000-000024000000}"/>
    <cellStyle name="0.00" xfId="38" xr:uid="{00000000-0005-0000-0000-000025000000}"/>
    <cellStyle name="0.00%" xfId="39" xr:uid="{00000000-0005-0000-0000-000026000000}"/>
    <cellStyle name="0%" xfId="35" xr:uid="{00000000-0005-0000-0000-000022000000}"/>
    <cellStyle name="1,000" xfId="40" xr:uid="{00000000-0005-0000-0000-000027000000}"/>
    <cellStyle name="1,000x" xfId="41" xr:uid="{00000000-0005-0000-0000-000028000000}"/>
    <cellStyle name="20% - Accent1" xfId="42" builtinId="30" customBuiltin="1"/>
    <cellStyle name="20% - Accent2" xfId="43" builtinId="34" customBuiltin="1"/>
    <cellStyle name="20% - Accent3" xfId="44" builtinId="38" customBuiltin="1"/>
    <cellStyle name="20% - Accent4" xfId="45" builtinId="42" customBuiltin="1"/>
    <cellStyle name="20% - Accent5" xfId="46" builtinId="46" customBuiltin="1"/>
    <cellStyle name="20% - Accent6" xfId="47" builtinId="50" customBuiltin="1"/>
    <cellStyle name="40% - Accent1" xfId="48" builtinId="31" customBuiltin="1"/>
    <cellStyle name="40% - Accent2" xfId="49" builtinId="35" customBuiltin="1"/>
    <cellStyle name="40% - Accent3" xfId="50" builtinId="39" customBuiltin="1"/>
    <cellStyle name="40% - Accent4" xfId="51" builtinId="43" customBuiltin="1"/>
    <cellStyle name="40% - Accent5" xfId="52" builtinId="47" customBuiltin="1"/>
    <cellStyle name="40% - Accent6" xfId="53" builtinId="51" customBuiltin="1"/>
    <cellStyle name="60% - Accent1" xfId="54" builtinId="32" customBuiltin="1"/>
    <cellStyle name="60% - Accent2" xfId="55" builtinId="36" customBuiltin="1"/>
    <cellStyle name="60% - Accent3" xfId="56" builtinId="40" customBuiltin="1"/>
    <cellStyle name="60% - Accent4" xfId="57" builtinId="44" customBuiltin="1"/>
    <cellStyle name="60% - Accent5" xfId="58" builtinId="48" customBuiltin="1"/>
    <cellStyle name="60% - Accent6" xfId="59" builtinId="52" customBuiltin="1"/>
    <cellStyle name="752131" xfId="60" xr:uid="{00000000-0005-0000-0000-00003B000000}"/>
    <cellStyle name="Accent1" xfId="61" builtinId="29" customBuiltin="1"/>
    <cellStyle name="Accent2" xfId="62" builtinId="33" customBuiltin="1"/>
    <cellStyle name="Accent3" xfId="63" builtinId="37" customBuiltin="1"/>
    <cellStyle name="Accent4" xfId="64" builtinId="41" customBuiltin="1"/>
    <cellStyle name="Accent5" xfId="65" builtinId="45" customBuiltin="1"/>
    <cellStyle name="Accent6" xfId="66" builtinId="49" customBuiltin="1"/>
    <cellStyle name="Actual data" xfId="67" xr:uid="{00000000-0005-0000-0000-000042000000}"/>
    <cellStyle name="Actual year" xfId="68" xr:uid="{00000000-0005-0000-0000-000043000000}"/>
    <cellStyle name="Actuals Cells" xfId="69" xr:uid="{00000000-0005-0000-0000-000044000000}"/>
    <cellStyle name="Admin" xfId="70" xr:uid="{00000000-0005-0000-0000-000045000000}"/>
    <cellStyle name="AFE" xfId="71" xr:uid="{00000000-0005-0000-0000-000046000000}"/>
    <cellStyle name="Analyst Name" xfId="72" xr:uid="{00000000-0005-0000-0000-000047000000}"/>
    <cellStyle name="Arial6Bold" xfId="73" xr:uid="{00000000-0005-0000-0000-000048000000}"/>
    <cellStyle name="Arial8Bold" xfId="74" xr:uid="{00000000-0005-0000-0000-000049000000}"/>
    <cellStyle name="Arial8Italic" xfId="75" xr:uid="{00000000-0005-0000-0000-00004A000000}"/>
    <cellStyle name="ArialNormal" xfId="76" xr:uid="{00000000-0005-0000-0000-00004B000000}"/>
    <cellStyle name="Availability" xfId="77" xr:uid="{00000000-0005-0000-0000-00004C000000}"/>
    <cellStyle name="Bad" xfId="78" builtinId="27" customBuiltin="1"/>
    <cellStyle name="Blank" xfId="79" xr:uid="{00000000-0005-0000-0000-00004E000000}"/>
    <cellStyle name="Border Heavy" xfId="80" xr:uid="{00000000-0005-0000-0000-00004F000000}"/>
    <cellStyle name="Border Thin" xfId="81" xr:uid="{00000000-0005-0000-0000-000050000000}"/>
    <cellStyle name="Calc Cells" xfId="82" xr:uid="{00000000-0005-0000-0000-000051000000}"/>
    <cellStyle name="Calc_0dp" xfId="83" xr:uid="{00000000-0005-0000-0000-000052000000}"/>
    <cellStyle name="Calculation" xfId="84" builtinId="22" customBuiltin="1"/>
    <cellStyle name="Check Cell" xfId="85" builtinId="23" customBuiltin="1"/>
    <cellStyle name="Co Name" xfId="86" xr:uid="{00000000-0005-0000-0000-000055000000}"/>
    <cellStyle name="Colhead_left" xfId="87" xr:uid="{00000000-0005-0000-0000-000056000000}"/>
    <cellStyle name="ColHeading" xfId="88" xr:uid="{00000000-0005-0000-0000-000057000000}"/>
    <cellStyle name="colheadleft" xfId="89" xr:uid="{00000000-0005-0000-0000-000058000000}"/>
    <cellStyle name="colheadright" xfId="90" xr:uid="{00000000-0005-0000-0000-000059000000}"/>
    <cellStyle name="Comma" xfId="91" builtinId="3"/>
    <cellStyle name="Comma  - Style1" xfId="92" xr:uid="{00000000-0005-0000-0000-00005B000000}"/>
    <cellStyle name="Comma  - Style2" xfId="93" xr:uid="{00000000-0005-0000-0000-00005C000000}"/>
    <cellStyle name="Comma  - Style3" xfId="94" xr:uid="{00000000-0005-0000-0000-00005D000000}"/>
    <cellStyle name="Comma  - Style4" xfId="95" xr:uid="{00000000-0005-0000-0000-00005E000000}"/>
    <cellStyle name="Comma  - Style5" xfId="96" xr:uid="{00000000-0005-0000-0000-00005F000000}"/>
    <cellStyle name="Comma  - Style6" xfId="97" xr:uid="{00000000-0005-0000-0000-000060000000}"/>
    <cellStyle name="Comma  - Style7" xfId="98" xr:uid="{00000000-0005-0000-0000-000061000000}"/>
    <cellStyle name="Comma  - Style8" xfId="99" xr:uid="{00000000-0005-0000-0000-000062000000}"/>
    <cellStyle name="Comma 0" xfId="100" xr:uid="{00000000-0005-0000-0000-000063000000}"/>
    <cellStyle name="Comma 10" xfId="444" xr:uid="{AF2A61C8-07E8-44F5-B204-274F14CF4BC3}"/>
    <cellStyle name="Comma 2" xfId="101" xr:uid="{00000000-0005-0000-0000-000064000000}"/>
    <cellStyle name="Comma 2 2" xfId="416" xr:uid="{4A490D2A-1D87-4C4D-BCCC-3F432C61E487}"/>
    <cellStyle name="Comma 2 2 2" xfId="420" xr:uid="{7CD59363-2D82-4141-803F-466110270996}"/>
    <cellStyle name="Comma 2 2 3" xfId="434" xr:uid="{8A7854D6-AF04-492D-8567-0D6B9512465C}"/>
    <cellStyle name="Comma 2 2 4" xfId="438" xr:uid="{F91106CD-780F-4D4C-814A-B5235D45163B}"/>
    <cellStyle name="Comma 2 3" xfId="431" xr:uid="{D34F85F5-69C5-489C-BF17-2A1B66BFFA0A}"/>
    <cellStyle name="Comma 3" xfId="102" xr:uid="{00000000-0005-0000-0000-000065000000}"/>
    <cellStyle name="Comma 4" xfId="103" xr:uid="{00000000-0005-0000-0000-000066000000}"/>
    <cellStyle name="Comma 5" xfId="403" xr:uid="{563A42D9-25B9-4B17-A17F-F016B12E697D}"/>
    <cellStyle name="Comma 6" xfId="406" xr:uid="{677959D0-07A5-4926-9900-1DE283D59313}"/>
    <cellStyle name="Comma 6 2" xfId="427" xr:uid="{19ABE968-B494-49C1-B261-C22B0C8B52AA}"/>
    <cellStyle name="Comma 6 3" xfId="440" xr:uid="{71C330DC-3E50-429F-A3F0-F9056AE8FAEB}"/>
    <cellStyle name="Comma 7" xfId="410" xr:uid="{D8235813-B35A-47FB-94A1-10CAFFB58AF6}"/>
    <cellStyle name="Comma 7 2" xfId="433" xr:uid="{813118D1-4367-45DB-95A7-3751ECC64296}"/>
    <cellStyle name="Comma 8" xfId="414" xr:uid="{92C96562-A306-4EDA-9BA8-9A472C21F56A}"/>
    <cellStyle name="Comma 9" xfId="423" xr:uid="{17830330-EF4B-4371-9930-878116CD637E}"/>
    <cellStyle name="Comma_Sun" xfId="114" xr:uid="{00000000-0005-0000-0000-000072000000}"/>
    <cellStyle name="Comma.1" xfId="105" xr:uid="{00000000-0005-0000-0000-000068000000}"/>
    <cellStyle name="Comma.2" xfId="106" xr:uid="{00000000-0005-0000-0000-000069000000}"/>
    <cellStyle name="Comma(1)" xfId="104" xr:uid="{00000000-0005-0000-0000-000067000000}"/>
    <cellStyle name="comma[0]" xfId="107" xr:uid="{00000000-0005-0000-0000-00006A000000}"/>
    <cellStyle name="comma[0] x" xfId="108" xr:uid="{00000000-0005-0000-0000-00006B000000}"/>
    <cellStyle name="comma[0]E" xfId="109" xr:uid="{00000000-0005-0000-0000-00006C000000}"/>
    <cellStyle name="comma[1]" xfId="110" xr:uid="{00000000-0005-0000-0000-00006D000000}"/>
    <cellStyle name="comma[1] x" xfId="111" xr:uid="{00000000-0005-0000-0000-00006E000000}"/>
    <cellStyle name="comma[2]" xfId="112" xr:uid="{00000000-0005-0000-0000-00006F000000}"/>
    <cellStyle name="comma[3]" xfId="113" xr:uid="{00000000-0005-0000-0000-000070000000}"/>
    <cellStyle name="Comma0" xfId="115" xr:uid="{00000000-0005-0000-0000-000073000000}"/>
    <cellStyle name="Company" xfId="116" xr:uid="{00000000-0005-0000-0000-000074000000}"/>
    <cellStyle name="Company name" xfId="117" xr:uid="{00000000-0005-0000-0000-000075000000}"/>
    <cellStyle name="CompanyName" xfId="118" xr:uid="{00000000-0005-0000-0000-000076000000}"/>
    <cellStyle name="CoTitle" xfId="119" xr:uid="{00000000-0005-0000-0000-000077000000}"/>
    <cellStyle name="CurRatio" xfId="120" xr:uid="{00000000-0005-0000-0000-000078000000}"/>
    <cellStyle name="Currency [1]" xfId="121" xr:uid="{00000000-0005-0000-0000-000079000000}"/>
    <cellStyle name="Currency [2]" xfId="122" xr:uid="{00000000-0005-0000-0000-00007A000000}"/>
    <cellStyle name="Currency [2] A" xfId="123" xr:uid="{00000000-0005-0000-0000-00007B000000}"/>
    <cellStyle name="Currency [2] E" xfId="124" xr:uid="{00000000-0005-0000-0000-00007C000000}"/>
    <cellStyle name="Currency [2] sp" xfId="125" xr:uid="{00000000-0005-0000-0000-00007D000000}"/>
    <cellStyle name="Currency [2]_Model" xfId="126" xr:uid="{00000000-0005-0000-0000-00007E000000}"/>
    <cellStyle name="Currency [2]A" xfId="127" xr:uid="{00000000-0005-0000-0000-00007F000000}"/>
    <cellStyle name="Currency [3]" xfId="128" xr:uid="{00000000-0005-0000-0000-000080000000}"/>
    <cellStyle name="Currency 0" xfId="129" xr:uid="{00000000-0005-0000-0000-000081000000}"/>
    <cellStyle name="Currency 2" xfId="130" xr:uid="{00000000-0005-0000-0000-000082000000}"/>
    <cellStyle name="Currency 3" xfId="131" xr:uid="{00000000-0005-0000-0000-000083000000}"/>
    <cellStyle name="Currency 4" xfId="132" xr:uid="{00000000-0005-0000-0000-000084000000}"/>
    <cellStyle name="CUS.Work.Area" xfId="133" xr:uid="{00000000-0005-0000-0000-000085000000}"/>
    <cellStyle name="d_yield" xfId="134" xr:uid="{00000000-0005-0000-0000-000086000000}"/>
    <cellStyle name="d_yield_3593 HOGY Macro25Oct02" xfId="135" xr:uid="{00000000-0005-0000-0000-000087000000}"/>
    <cellStyle name="data" xfId="136" xr:uid="{00000000-0005-0000-0000-000088000000}"/>
    <cellStyle name="data top 2" xfId="137" xr:uid="{00000000-0005-0000-0000-000089000000}"/>
    <cellStyle name="Data_0dp" xfId="138" xr:uid="{00000000-0005-0000-0000-00008A000000}"/>
    <cellStyle name="Date" xfId="139" xr:uid="{00000000-0005-0000-0000-00008B000000}"/>
    <cellStyle name="Date Aligned" xfId="140" xr:uid="{00000000-0005-0000-0000-00008C000000}"/>
    <cellStyle name="Date D-M" xfId="141" xr:uid="{00000000-0005-0000-0000-00008D000000}"/>
    <cellStyle name="Date_Final_Asia_Industrial_Q" xfId="142" xr:uid="{00000000-0005-0000-0000-00008E000000}"/>
    <cellStyle name="Date2" xfId="143" xr:uid="{00000000-0005-0000-0000-00008F000000}"/>
    <cellStyle name="Decimal 1" xfId="144" xr:uid="{00000000-0005-0000-0000-000090000000}"/>
    <cellStyle name="Decimal 2" xfId="145" xr:uid="{00000000-0005-0000-0000-000091000000}"/>
    <cellStyle name="Decimal 3" xfId="146" xr:uid="{00000000-0005-0000-0000-000092000000}"/>
    <cellStyle name="Default [0]" xfId="147" xr:uid="{00000000-0005-0000-0000-000093000000}"/>
    <cellStyle name="Derive" xfId="148" xr:uid="{00000000-0005-0000-0000-000094000000}"/>
    <cellStyle name="Dollar" xfId="149" xr:uid="{00000000-0005-0000-0000-000095000000}"/>
    <cellStyle name="Dollars" xfId="150" xr:uid="{00000000-0005-0000-0000-000096000000}"/>
    <cellStyle name="Dotted Line" xfId="151" xr:uid="{00000000-0005-0000-0000-000097000000}"/>
    <cellStyle name="DoubleScore" xfId="152" xr:uid="{00000000-0005-0000-0000-000098000000}"/>
    <cellStyle name="Eingabe" xfId="153" xr:uid="{00000000-0005-0000-0000-000099000000}"/>
    <cellStyle name="eps" xfId="154" xr:uid="{00000000-0005-0000-0000-00009A000000}"/>
    <cellStyle name="eps$" xfId="155" xr:uid="{00000000-0005-0000-0000-00009B000000}"/>
    <cellStyle name="eps$A" xfId="156" xr:uid="{00000000-0005-0000-0000-00009C000000}"/>
    <cellStyle name="eps$E" xfId="157" xr:uid="{00000000-0005-0000-0000-00009D000000}"/>
    <cellStyle name="epsA" xfId="158" xr:uid="{00000000-0005-0000-0000-00009F000000}"/>
    <cellStyle name="epsE" xfId="159" xr:uid="{00000000-0005-0000-0000-0000A0000000}"/>
    <cellStyle name="EsText" xfId="160" xr:uid="{00000000-0005-0000-0000-0000A1000000}"/>
    <cellStyle name="Estimate" xfId="161" xr:uid="{00000000-0005-0000-0000-0000A2000000}"/>
    <cellStyle name="Euro" xfId="162" xr:uid="{00000000-0005-0000-0000-0000A3000000}"/>
    <cellStyle name="Explanatory Text" xfId="163" builtinId="53" customBuiltin="1"/>
    <cellStyle name="export percent [1]" xfId="164" xr:uid="{00000000-0005-0000-0000-0000A5000000}"/>
    <cellStyle name="External File Cells" xfId="165" xr:uid="{00000000-0005-0000-0000-0000A6000000}"/>
    <cellStyle name="F [0]" xfId="166" xr:uid="{00000000-0005-0000-0000-0000A7000000}"/>
    <cellStyle name="F [2]" xfId="167" xr:uid="{00000000-0005-0000-0000-0000A8000000}"/>
    <cellStyle name="Figure" xfId="168" xr:uid="{00000000-0005-0000-0000-0000A9000000}"/>
    <cellStyle name="Fixed" xfId="169" xr:uid="{00000000-0005-0000-0000-0000AA000000}"/>
    <cellStyle name="Fixed [0]" xfId="170" xr:uid="{00000000-0005-0000-0000-0000AB000000}"/>
    <cellStyle name="Fixed [2)" xfId="171" xr:uid="{00000000-0005-0000-0000-0000AC000000}"/>
    <cellStyle name="Fixed_AstraZeneca Model - 15-Dec" xfId="172" xr:uid="{00000000-0005-0000-0000-0000AD000000}"/>
    <cellStyle name="fo]_x000d__x000a_UserName=Murat Zelef_x000d__x000a_UserCompany=Bumerang_x000d__x000a__x000d__x000a_[File Paths]_x000d__x000a_WorkingDirectory=C:\EQUIS\DLWIN_x000d__x000a_DownLoader=C" xfId="173" xr:uid="{00000000-0005-0000-0000-0000AE000000}"/>
    <cellStyle name="Footnote" xfId="174" xr:uid="{00000000-0005-0000-0000-0000AF000000}"/>
    <cellStyle name="Forecast Cells" xfId="175" xr:uid="{00000000-0005-0000-0000-0000B0000000}"/>
    <cellStyle name="fourdecplace" xfId="176" xr:uid="{00000000-0005-0000-0000-0000B1000000}"/>
    <cellStyle name="fy_eps$" xfId="177" xr:uid="{00000000-0005-0000-0000-0000B2000000}"/>
    <cellStyle name="g_rate" xfId="178" xr:uid="{00000000-0005-0000-0000-0000B3000000}"/>
    <cellStyle name="g_rate_3593 HOGY Macro25Oct02" xfId="179" xr:uid="{00000000-0005-0000-0000-0000B4000000}"/>
    <cellStyle name="G1_1999 figures" xfId="180" xr:uid="{00000000-0005-0000-0000-0000B5000000}"/>
    <cellStyle name="Good" xfId="181" builtinId="26" customBuiltin="1"/>
    <cellStyle name="Good 2" xfId="429" xr:uid="{936D9556-CAE8-4C49-A73B-F57259FF6518}"/>
    <cellStyle name="Grey" xfId="182" xr:uid="{00000000-0005-0000-0000-0000B7000000}"/>
    <cellStyle name="H_1998_col_head" xfId="183" xr:uid="{00000000-0005-0000-0000-0000B8000000}"/>
    <cellStyle name="H_1999_col_head" xfId="184" xr:uid="{00000000-0005-0000-0000-0000B9000000}"/>
    <cellStyle name="H1_1998 figures" xfId="185" xr:uid="{00000000-0005-0000-0000-0000BA000000}"/>
    <cellStyle name="Hard Percent" xfId="186" xr:uid="{00000000-0005-0000-0000-0000BB000000}"/>
    <cellStyle name="Header" xfId="187" xr:uid="{00000000-0005-0000-0000-0000BC000000}"/>
    <cellStyle name="Header1" xfId="188" xr:uid="{00000000-0005-0000-0000-0000BD000000}"/>
    <cellStyle name="Header2" xfId="189" xr:uid="{00000000-0005-0000-0000-0000BE000000}"/>
    <cellStyle name="Heading" xfId="190" xr:uid="{00000000-0005-0000-0000-0000BF000000}"/>
    <cellStyle name="Heading 1" xfId="191" builtinId="16" customBuiltin="1"/>
    <cellStyle name="Heading 2" xfId="192" builtinId="17" customBuiltin="1"/>
    <cellStyle name="Heading 3" xfId="193" builtinId="18" customBuiltin="1"/>
    <cellStyle name="Heading 4" xfId="194" builtinId="19" customBuiltin="1"/>
    <cellStyle name="Heading1" xfId="195" xr:uid="{00000000-0005-0000-0000-0000C4000000}"/>
    <cellStyle name="Headings" xfId="196" xr:uid="{00000000-0005-0000-0000-0000C5000000}"/>
    <cellStyle name="hidebold" xfId="197" xr:uid="{00000000-0005-0000-0000-0000C6000000}"/>
    <cellStyle name="hidenorm" xfId="198" xr:uid="{00000000-0005-0000-0000-0000C7000000}"/>
    <cellStyle name="Hyperlink" xfId="411" builtinId="8"/>
    <cellStyle name="Import [0]" xfId="199" xr:uid="{00000000-0005-0000-0000-0000C9000000}"/>
    <cellStyle name="Info_Main" xfId="200" xr:uid="{00000000-0005-0000-0000-0000CA000000}"/>
    <cellStyle name="Input" xfId="201" builtinId="20" customBuiltin="1"/>
    <cellStyle name="Input [0]" xfId="202" xr:uid="{00000000-0005-0000-0000-0000CC000000}"/>
    <cellStyle name="Input [2]" xfId="203" xr:uid="{00000000-0005-0000-0000-0000CD000000}"/>
    <cellStyle name="Input [3]" xfId="204" xr:uid="{00000000-0005-0000-0000-0000CE000000}"/>
    <cellStyle name="Input [yellow]" xfId="205" xr:uid="{00000000-0005-0000-0000-0000CF000000}"/>
    <cellStyle name="Input Cells" xfId="206" xr:uid="{00000000-0005-0000-0000-0000D0000000}"/>
    <cellStyle name="InputHead" xfId="207" xr:uid="{00000000-0005-0000-0000-0000D1000000}"/>
    <cellStyle name="InputPct" xfId="208" xr:uid="{00000000-0005-0000-0000-0000D2000000}"/>
    <cellStyle name="InputPercent1" xfId="209" xr:uid="{00000000-0005-0000-0000-0000D3000000}"/>
    <cellStyle name="inputs H [0]" xfId="210" xr:uid="{00000000-0005-0000-0000-0000D4000000}"/>
    <cellStyle name="inputs H [1]" xfId="211" xr:uid="{00000000-0005-0000-0000-0000D5000000}"/>
    <cellStyle name="inputs H [2]" xfId="212" xr:uid="{00000000-0005-0000-0000-0000D6000000}"/>
    <cellStyle name="inputs H [3]" xfId="213" xr:uid="{00000000-0005-0000-0000-0000D7000000}"/>
    <cellStyle name="Integer" xfId="214" xr:uid="{00000000-0005-0000-0000-0000D8000000}"/>
    <cellStyle name="Italic" xfId="215" xr:uid="{00000000-0005-0000-0000-0000D9000000}"/>
    <cellStyle name="Item" xfId="216" xr:uid="{00000000-0005-0000-0000-0000DA000000}"/>
    <cellStyle name="Item1" xfId="217" xr:uid="{00000000-0005-0000-0000-0000DB000000}"/>
    <cellStyle name="Item2" xfId="218" xr:uid="{00000000-0005-0000-0000-0000DC000000}"/>
    <cellStyle name="Item3" xfId="219" xr:uid="{00000000-0005-0000-0000-0000DD000000}"/>
    <cellStyle name="Items_Optional" xfId="220" xr:uid="{00000000-0005-0000-0000-0000DE000000}"/>
    <cellStyle name="ItemTot" xfId="221" xr:uid="{00000000-0005-0000-0000-0000DF000000}"/>
    <cellStyle name="ItemTypeClass" xfId="222" xr:uid="{00000000-0005-0000-0000-0000E0000000}"/>
    <cellStyle name="KP_Normal" xfId="223" xr:uid="{00000000-0005-0000-0000-0000E1000000}"/>
    <cellStyle name="Label" xfId="224" xr:uid="{00000000-0005-0000-0000-0000E2000000}"/>
    <cellStyle name="LEVERS69" xfId="225" xr:uid="{00000000-0005-0000-0000-0000E3000000}"/>
    <cellStyle name="Link" xfId="226" xr:uid="{00000000-0005-0000-0000-0000E4000000}"/>
    <cellStyle name="Linked Cell" xfId="227" builtinId="24" customBuiltin="1"/>
    <cellStyle name="m" xfId="228" xr:uid="{00000000-0005-0000-0000-0000E6000000}"/>
    <cellStyle name="m_3593 HOGY Macro25Oct02" xfId="230" xr:uid="{00000000-0005-0000-0000-0000E8000000}"/>
    <cellStyle name="m$" xfId="229" xr:uid="{00000000-0005-0000-0000-0000E7000000}"/>
    <cellStyle name="Mainhead" xfId="231" xr:uid="{00000000-0005-0000-0000-0000E9000000}"/>
    <cellStyle name="MedLine(B)" xfId="232" xr:uid="{00000000-0005-0000-0000-0000EA000000}"/>
    <cellStyle name="MedLines(2)" xfId="233" xr:uid="{00000000-0005-0000-0000-0000EB000000}"/>
    <cellStyle name="Mil." xfId="234" xr:uid="{00000000-0005-0000-0000-0000EC000000}"/>
    <cellStyle name="MLComma0" xfId="235" xr:uid="{00000000-0005-0000-0000-0000ED000000}"/>
    <cellStyle name="MLDollar0" xfId="236" xr:uid="{00000000-0005-0000-0000-0000EE000000}"/>
    <cellStyle name="MLEuro0" xfId="237" xr:uid="{00000000-0005-0000-0000-0000EF000000}"/>
    <cellStyle name="MLHeaderSection" xfId="238" xr:uid="{00000000-0005-0000-0000-0000F0000000}"/>
    <cellStyle name="MLMultiple0" xfId="239" xr:uid="{00000000-0005-0000-0000-0000F1000000}"/>
    <cellStyle name="MLPercent0" xfId="240" xr:uid="{00000000-0005-0000-0000-0000F2000000}"/>
    <cellStyle name="MLPound0" xfId="241" xr:uid="{00000000-0005-0000-0000-0000F3000000}"/>
    <cellStyle name="MLYen0" xfId="242" xr:uid="{00000000-0005-0000-0000-0000F4000000}"/>
    <cellStyle name="mm" xfId="243" xr:uid="{00000000-0005-0000-0000-0000F5000000}"/>
    <cellStyle name="Multiple" xfId="244" xr:uid="{00000000-0005-0000-0000-0000F6000000}"/>
    <cellStyle name="Multiple0" xfId="245" xr:uid="{00000000-0005-0000-0000-0000F7000000}"/>
    <cellStyle name="Neutral" xfId="246" builtinId="28" customBuiltin="1"/>
    <cellStyle name="No Decimal" xfId="247" xr:uid="{00000000-0005-0000-0000-0000F9000000}"/>
    <cellStyle name="Normal" xfId="0" builtinId="0"/>
    <cellStyle name="Normal - Style1" xfId="248" xr:uid="{00000000-0005-0000-0000-0000FB000000}"/>
    <cellStyle name="Normal 10" xfId="415" xr:uid="{E27B6304-43FD-4316-9528-65520D9A835C}"/>
    <cellStyle name="Normal 10 2" xfId="419" xr:uid="{EAFB20CF-F23C-497C-8C94-8C72B52D6760}"/>
    <cellStyle name="Normal 10 3" xfId="446" xr:uid="{2573C74B-1B75-440D-A4D2-8EA6013FC83F}"/>
    <cellStyle name="Normal 11" xfId="418" xr:uid="{3C5FD97A-5944-414A-A30B-5A186442986F}"/>
    <cellStyle name="Normal 11 2" xfId="442" xr:uid="{6088F7D9-14FD-48D5-A1E5-F9497B0D0797}"/>
    <cellStyle name="Normal 12" xfId="422" xr:uid="{85811171-C10C-4490-A539-28BF34F8AAC4}"/>
    <cellStyle name="Normal 13" xfId="441" xr:uid="{8EAD6674-FA1F-4560-9CB9-C79B74595FDC}"/>
    <cellStyle name="Normal 14" xfId="443" xr:uid="{2BFFBB46-EFA3-40AC-B073-7BCDDF1B1875}"/>
    <cellStyle name="Normal 15" xfId="447" xr:uid="{759407E6-0EAA-42B9-A93A-05CAADF764BE}"/>
    <cellStyle name="Normal 16" xfId="448" xr:uid="{C462AFC7-3ED7-4BBA-9D34-84ADEABC2C6F}"/>
    <cellStyle name="Normal 17" xfId="450" xr:uid="{A4191F59-306C-491E-A0AC-5B1080085C0D}"/>
    <cellStyle name="Normal 2" xfId="249" xr:uid="{00000000-0005-0000-0000-0000FC000000}"/>
    <cellStyle name="Normal 3" xfId="250" xr:uid="{00000000-0005-0000-0000-0000FD000000}"/>
    <cellStyle name="Normal 3 2" xfId="428" xr:uid="{AE3F5003-3F39-4798-8E65-A9F6FCC250C2}"/>
    <cellStyle name="Normal 4" xfId="251" xr:uid="{00000000-0005-0000-0000-0000FE000000}"/>
    <cellStyle name="Normal 5" xfId="252" xr:uid="{00000000-0005-0000-0000-0000FF000000}"/>
    <cellStyle name="Normal 6" xfId="402" xr:uid="{19CED837-C627-4B18-BA3D-AD4366346296}"/>
    <cellStyle name="Normal 7" xfId="405" xr:uid="{4B73C09F-FE6F-472A-87A4-FC972BB5D3B7}"/>
    <cellStyle name="Normal 7 2" xfId="425" xr:uid="{E60C0E07-9907-4ED9-A715-1E65F108D714}"/>
    <cellStyle name="Normal 7 3" xfId="436" xr:uid="{C03AA480-32C6-4FA5-8BA2-206B00F12A6B}"/>
    <cellStyle name="Normal 8" xfId="408" xr:uid="{211E4E43-1047-4631-88FA-C989059C4472}"/>
    <cellStyle name="Normal 8 2" xfId="432" xr:uid="{1196B26A-4D37-4FD5-8FA9-28C78F9FC98D}"/>
    <cellStyle name="Normal 9" xfId="412" xr:uid="{6BB6FA39-7CA1-4A27-883A-8E53C6A9776E}"/>
    <cellStyle name="Normal 9 2" xfId="430" xr:uid="{0EF06CD9-8920-4B2F-B1A3-F9B125E6077A}"/>
    <cellStyle name="Normal Cells" xfId="253" xr:uid="{00000000-0005-0000-0000-000000010000}"/>
    <cellStyle name="Normal Italic" xfId="254" xr:uid="{00000000-0005-0000-0000-000001010000}"/>
    <cellStyle name="Normal_EDIMODEL1_IND-DEC-IN-QT" xfId="255" xr:uid="{00000000-0005-0000-0000-000003010000}"/>
    <cellStyle name="Note" xfId="256" builtinId="10" customBuiltin="1"/>
    <cellStyle name="Note 2" xfId="437" xr:uid="{E7BD8ACC-5F47-484E-9058-D587C72344B2}"/>
    <cellStyle name="Notes" xfId="257" xr:uid="{00000000-0005-0000-0000-000008010000}"/>
    <cellStyle name="Number" xfId="258" xr:uid="{00000000-0005-0000-0000-000009010000}"/>
    <cellStyle name="NumberX" xfId="259" xr:uid="{00000000-0005-0000-0000-00000A010000}"/>
    <cellStyle name="NumGen" xfId="260" xr:uid="{00000000-0005-0000-0000-00000B010000}"/>
    <cellStyle name="NumPcnt(2)" xfId="261" xr:uid="{00000000-0005-0000-0000-00000C010000}"/>
    <cellStyle name="NumTh(0)" xfId="262" xr:uid="{00000000-0005-0000-0000-00000D010000}"/>
    <cellStyle name="NumThRed(2)" xfId="263" xr:uid="{00000000-0005-0000-0000-00000E010000}"/>
    <cellStyle name="outh America" xfId="264" xr:uid="{00000000-0005-0000-0000-00000F010000}"/>
    <cellStyle name="Output" xfId="265" builtinId="21" customBuiltin="1"/>
    <cellStyle name="Output Labels" xfId="266" xr:uid="{00000000-0005-0000-0000-000011010000}"/>
    <cellStyle name="OutputPct" xfId="267" xr:uid="{00000000-0005-0000-0000-000012010000}"/>
    <cellStyle name="OutputPlain" xfId="268" xr:uid="{00000000-0005-0000-0000-000013010000}"/>
    <cellStyle name="Page header" xfId="269" xr:uid="{00000000-0005-0000-0000-000014010000}"/>
    <cellStyle name="Page Heading" xfId="270" xr:uid="{00000000-0005-0000-0000-000015010000}"/>
    <cellStyle name="Page Number" xfId="271" xr:uid="{00000000-0005-0000-0000-000016010000}"/>
    <cellStyle name="PageSubtitle" xfId="272" xr:uid="{00000000-0005-0000-0000-000017010000}"/>
    <cellStyle name="PageTitle" xfId="273" xr:uid="{00000000-0005-0000-0000-000018010000}"/>
    <cellStyle name="ParaHead" xfId="274" xr:uid="{00000000-0005-0000-0000-000019010000}"/>
    <cellStyle name="PctLine" xfId="275" xr:uid="{00000000-0005-0000-0000-00001A010000}"/>
    <cellStyle name="pe" xfId="276" xr:uid="{00000000-0005-0000-0000-00001B010000}"/>
    <cellStyle name="PEG" xfId="277" xr:uid="{00000000-0005-0000-0000-00001C010000}"/>
    <cellStyle name="Per cent" xfId="278" builtinId="5"/>
    <cellStyle name="Percent [0]" xfId="279" xr:uid="{00000000-0005-0000-0000-00001E010000}"/>
    <cellStyle name="Percent [2]" xfId="280" xr:uid="{00000000-0005-0000-0000-00001F010000}"/>
    <cellStyle name="Percent 10" xfId="424" xr:uid="{1846DB4D-85E2-4789-8C94-69C2042ADC0D}"/>
    <cellStyle name="Percent 11" xfId="445" xr:uid="{36A1CE4B-DBA0-46EE-8076-8FD828D6E4C3}"/>
    <cellStyle name="Percent 12" xfId="449" xr:uid="{427C6260-6244-4756-BBF4-B09EF26BD07F}"/>
    <cellStyle name="Percent 2" xfId="281" xr:uid="{00000000-0005-0000-0000-000020010000}"/>
    <cellStyle name="Percent 3" xfId="282" xr:uid="{00000000-0005-0000-0000-000021010000}"/>
    <cellStyle name="Percent 4" xfId="283" xr:uid="{00000000-0005-0000-0000-000022010000}"/>
    <cellStyle name="Percent 5" xfId="404" xr:uid="{CAE5D341-EA22-4A53-8B69-844FDE94C2F3}"/>
    <cellStyle name="Percent 6" xfId="407" xr:uid="{9F0F58EA-3D28-472E-A620-0568CC9DB6C1}"/>
    <cellStyle name="Percent 6 2" xfId="426" xr:uid="{7AA0A59B-2488-4463-951A-02660F05D8EF}"/>
    <cellStyle name="Percent 6 3" xfId="439" xr:uid="{7880FED0-A28F-4C36-8BDC-DBA1B7E008A4}"/>
    <cellStyle name="Percent 7" xfId="409" xr:uid="{9C674D77-1472-49D1-B17C-0200CC6D8452}"/>
    <cellStyle name="Percent 7 2" xfId="435" xr:uid="{24475E4F-2777-4E74-8ACB-9108339BABCE}"/>
    <cellStyle name="Percent 8" xfId="413" xr:uid="{F087142C-ACA0-4794-874B-301798558617}"/>
    <cellStyle name="Percent 9" xfId="417" xr:uid="{9449B6CA-15D5-45C1-A435-2C66845D6A56}"/>
    <cellStyle name="Percent 9 2" xfId="421" xr:uid="{32D399CF-002F-4887-B992-C9368F4322C7}"/>
    <cellStyle name="Percent Hard" xfId="284" xr:uid="{00000000-0005-0000-0000-000023010000}"/>
    <cellStyle name="Percent.1" xfId="287" xr:uid="{00000000-0005-0000-0000-000026010000}"/>
    <cellStyle name="Percent(1)" xfId="285" xr:uid="{00000000-0005-0000-0000-000024010000}"/>
    <cellStyle name="Percent(2)" xfId="286" xr:uid="{00000000-0005-0000-0000-000025010000}"/>
    <cellStyle name="Percent0" xfId="288" xr:uid="{00000000-0005-0000-0000-000027010000}"/>
    <cellStyle name="PercentChange" xfId="289" xr:uid="{00000000-0005-0000-0000-000028010000}"/>
    <cellStyle name="price" xfId="290" xr:uid="{00000000-0005-0000-0000-000029010000}"/>
    <cellStyle name="ProfileTitle" xfId="291" xr:uid="{00000000-0005-0000-0000-00002A010000}"/>
    <cellStyle name="q" xfId="292" xr:uid="{00000000-0005-0000-0000-00002B010000}"/>
    <cellStyle name="q_3593 HOGY Macro25Oct02" xfId="293" xr:uid="{00000000-0005-0000-0000-00002C010000}"/>
    <cellStyle name="QEPS-h" xfId="294" xr:uid="{00000000-0005-0000-0000-00002D010000}"/>
    <cellStyle name="QEPS-H1" xfId="295" xr:uid="{00000000-0005-0000-0000-00002E010000}"/>
    <cellStyle name="range" xfId="296" xr:uid="{00000000-0005-0000-0000-00002F010000}"/>
    <cellStyle name="Ratio" xfId="297" xr:uid="{00000000-0005-0000-0000-000030010000}"/>
    <cellStyle name="RatioX" xfId="298" xr:uid="{00000000-0005-0000-0000-000031010000}"/>
    <cellStyle name="Result F1" xfId="299" xr:uid="{00000000-0005-0000-0000-000032010000}"/>
    <cellStyle name="Result Item" xfId="300" xr:uid="{00000000-0005-0000-0000-000033010000}"/>
    <cellStyle name="Result Item Total" xfId="301" xr:uid="{00000000-0005-0000-0000-000034010000}"/>
    <cellStyle name="Result T1" xfId="302" xr:uid="{00000000-0005-0000-0000-000035010000}"/>
    <cellStyle name="Result T2" xfId="303" xr:uid="{00000000-0005-0000-0000-000036010000}"/>
    <cellStyle name="Result T3" xfId="304" xr:uid="{00000000-0005-0000-0000-000037010000}"/>
    <cellStyle name="Result T4" xfId="305" xr:uid="{00000000-0005-0000-0000-000038010000}"/>
    <cellStyle name="Result Total" xfId="306" xr:uid="{00000000-0005-0000-0000-000039010000}"/>
    <cellStyle name="Reuters Cells" xfId="307" xr:uid="{00000000-0005-0000-0000-00003A010000}"/>
    <cellStyle name="Right" xfId="308" xr:uid="{00000000-0005-0000-0000-00003B010000}"/>
    <cellStyle name="Role" xfId="309" xr:uid="{00000000-0005-0000-0000-00003C010000}"/>
    <cellStyle name="Row Ignore" xfId="310" xr:uid="{00000000-0005-0000-0000-00003D010000}"/>
    <cellStyle name="Row Normal Indent" xfId="311" xr:uid="{00000000-0005-0000-0000-00003E010000}"/>
    <cellStyle name="Row Sub Total" xfId="312" xr:uid="{00000000-0005-0000-0000-00003F010000}"/>
    <cellStyle name="Row Title 1" xfId="313" xr:uid="{00000000-0005-0000-0000-000040010000}"/>
    <cellStyle name="Row Title 2" xfId="314" xr:uid="{00000000-0005-0000-0000-000041010000}"/>
    <cellStyle name="Row Title 3" xfId="315" xr:uid="{00000000-0005-0000-0000-000042010000}"/>
    <cellStyle name="Row Title 4" xfId="316" xr:uid="{00000000-0005-0000-0000-000043010000}"/>
    <cellStyle name="Row Title 4 Indent" xfId="317" xr:uid="{00000000-0005-0000-0000-000044010000}"/>
    <cellStyle name="Row Total" xfId="318" xr:uid="{00000000-0005-0000-0000-000045010000}"/>
    <cellStyle name="Rs Notation" xfId="319" xr:uid="{00000000-0005-0000-0000-000046010000}"/>
    <cellStyle name="ScripFactor" xfId="320" xr:uid="{00000000-0005-0000-0000-000047010000}"/>
    <cellStyle name="SectionHeading" xfId="321" xr:uid="{00000000-0005-0000-0000-000048010000}"/>
    <cellStyle name="Shade" xfId="322" xr:uid="{00000000-0005-0000-0000-000049010000}"/>
    <cellStyle name="Shaded" xfId="323" xr:uid="{00000000-0005-0000-0000-00004A010000}"/>
    <cellStyle name="ShadedCells_Database" xfId="324" xr:uid="{00000000-0005-0000-0000-00004B010000}"/>
    <cellStyle name="Shading" xfId="325" xr:uid="{00000000-0005-0000-0000-00004C010000}"/>
    <cellStyle name="Standard" xfId="326" xr:uid="{00000000-0005-0000-0000-00004D010000}"/>
    <cellStyle name="Style 1" xfId="327" xr:uid="{00000000-0005-0000-0000-00004E010000}"/>
    <cellStyle name="Style D green" xfId="328" xr:uid="{00000000-0005-0000-0000-00004F010000}"/>
    <cellStyle name="Style E" xfId="329" xr:uid="{00000000-0005-0000-0000-000050010000}"/>
    <cellStyle name="Style H" xfId="330" xr:uid="{00000000-0005-0000-0000-000051010000}"/>
    <cellStyle name="Sub total" xfId="331" xr:uid="{00000000-0005-0000-0000-000052010000}"/>
    <cellStyle name="Subhead" xfId="332" xr:uid="{00000000-0005-0000-0000-000053010000}"/>
    <cellStyle name="Subtitle" xfId="333" xr:uid="{00000000-0005-0000-0000-000054010000}"/>
    <cellStyle name="SubTot 1" xfId="334" xr:uid="{00000000-0005-0000-0000-000055010000}"/>
    <cellStyle name="SubTot 2" xfId="335" xr:uid="{00000000-0005-0000-0000-000056010000}"/>
    <cellStyle name="SubTot 3" xfId="336" xr:uid="{00000000-0005-0000-0000-000057010000}"/>
    <cellStyle name="Subtotal_left" xfId="337" xr:uid="{00000000-0005-0000-0000-000058010000}"/>
    <cellStyle name="swisses" xfId="338" xr:uid="{00000000-0005-0000-0000-000059010000}"/>
    <cellStyle name="SymbolBlue" xfId="339" xr:uid="{00000000-0005-0000-0000-00005A010000}"/>
    <cellStyle name="Synopsis" xfId="340" xr:uid="{00000000-0005-0000-0000-00005B010000}"/>
    <cellStyle name="t%" xfId="341" xr:uid="{00000000-0005-0000-0000-00005C010000}"/>
    <cellStyle name="Table end" xfId="342" xr:uid="{00000000-0005-0000-0000-00005D010000}"/>
    <cellStyle name="Table Head" xfId="343" xr:uid="{00000000-0005-0000-0000-00005E010000}"/>
    <cellStyle name="Table Head Aligned" xfId="344" xr:uid="{00000000-0005-0000-0000-00005F010000}"/>
    <cellStyle name="Table Head Blue" xfId="345" xr:uid="{00000000-0005-0000-0000-000060010000}"/>
    <cellStyle name="Table Head Green" xfId="346" xr:uid="{00000000-0005-0000-0000-000061010000}"/>
    <cellStyle name="Table head_Ranbaxy_Model" xfId="347" xr:uid="{00000000-0005-0000-0000-000062010000}"/>
    <cellStyle name="table text bold" xfId="348" xr:uid="{00000000-0005-0000-0000-000063010000}"/>
    <cellStyle name="table text bold green" xfId="349" xr:uid="{00000000-0005-0000-0000-000064010000}"/>
    <cellStyle name="table text light" xfId="350" xr:uid="{00000000-0005-0000-0000-000065010000}"/>
    <cellStyle name="Table Title" xfId="351" xr:uid="{00000000-0005-0000-0000-000066010000}"/>
    <cellStyle name="Table Units" xfId="352" xr:uid="{00000000-0005-0000-0000-000067010000}"/>
    <cellStyle name="Table-#" xfId="353" xr:uid="{00000000-0005-0000-0000-000068010000}"/>
    <cellStyle name="Table-Headings" xfId="354" xr:uid="{00000000-0005-0000-0000-000069010000}"/>
    <cellStyle name="Table-Titles" xfId="355" xr:uid="{00000000-0005-0000-0000-00006A010000}"/>
    <cellStyle name="tcn" xfId="356" xr:uid="{00000000-0005-0000-0000-00006B010000}"/>
    <cellStyle name="Thin2Lines(B)" xfId="357" xr:uid="{00000000-0005-0000-0000-00006C010000}"/>
    <cellStyle name="ThinBotRow" xfId="358" xr:uid="{00000000-0005-0000-0000-00006D010000}"/>
    <cellStyle name="ThinLine(B)" xfId="359" xr:uid="{00000000-0005-0000-0000-00006E010000}"/>
    <cellStyle name="ThinLine(BL)" xfId="360" xr:uid="{00000000-0005-0000-0000-00006F010000}"/>
    <cellStyle name="ThinLine(Box)" xfId="361" xr:uid="{00000000-0005-0000-0000-000070010000}"/>
    <cellStyle name="ThinLine(BR)" xfId="362" xr:uid="{00000000-0005-0000-0000-000071010000}"/>
    <cellStyle name="ThinLine(LBox)" xfId="363" xr:uid="{00000000-0005-0000-0000-000072010000}"/>
    <cellStyle name="ThinLine(RBox)" xfId="364" xr:uid="{00000000-0005-0000-0000-000073010000}"/>
    <cellStyle name="ThinLine(TB)" xfId="365" xr:uid="{00000000-0005-0000-0000-000074010000}"/>
    <cellStyle name="ThinLine(TL)" xfId="366" xr:uid="{00000000-0005-0000-0000-000075010000}"/>
    <cellStyle name="ThinLine(TR)" xfId="367" xr:uid="{00000000-0005-0000-0000-000076010000}"/>
    <cellStyle name="ThinMidRow" xfId="368" xr:uid="{00000000-0005-0000-0000-000077010000}"/>
    <cellStyle name="ThinTopRow" xfId="369" xr:uid="{00000000-0005-0000-0000-000078010000}"/>
    <cellStyle name="ThinTotLine" xfId="370" xr:uid="{00000000-0005-0000-0000-000079010000}"/>
    <cellStyle name="ThinTotLine(Box)" xfId="371" xr:uid="{00000000-0005-0000-0000-00007A010000}"/>
    <cellStyle name="threedecplace" xfId="372" xr:uid="{00000000-0005-0000-0000-00007B010000}"/>
    <cellStyle name="titel" xfId="373" xr:uid="{00000000-0005-0000-0000-00007C010000}"/>
    <cellStyle name="Title" xfId="374" builtinId="15" customBuiltin="1"/>
    <cellStyle name="Title1" xfId="375" xr:uid="{00000000-0005-0000-0000-00007E010000}"/>
    <cellStyle name="title2" xfId="376" xr:uid="{00000000-0005-0000-0000-00007F010000}"/>
    <cellStyle name="Titles" xfId="377" xr:uid="{00000000-0005-0000-0000-000080010000}"/>
    <cellStyle name="tn" xfId="378" xr:uid="{00000000-0005-0000-0000-000081010000}"/>
    <cellStyle name="Total" xfId="379" builtinId="25" customBuiltin="1"/>
    <cellStyle name="Tusental (0)_pldt" xfId="380" xr:uid="{00000000-0005-0000-0000-000083010000}"/>
    <cellStyle name="Tusental_pldt" xfId="381" xr:uid="{00000000-0005-0000-0000-000084010000}"/>
    <cellStyle name="twodecplace" xfId="382" xr:uid="{00000000-0005-0000-0000-000085010000}"/>
    <cellStyle name="Underscore" xfId="383" xr:uid="{00000000-0005-0000-0000-000086010000}"/>
    <cellStyle name="unshade" xfId="384" xr:uid="{00000000-0005-0000-0000-000087010000}"/>
    <cellStyle name="Unshaded" xfId="385" xr:uid="{00000000-0005-0000-0000-000088010000}"/>
    <cellStyle name="Unsure" xfId="386" xr:uid="{00000000-0005-0000-0000-000089010000}"/>
    <cellStyle name="Upload Only" xfId="387" xr:uid="{00000000-0005-0000-0000-00008A010000}"/>
    <cellStyle name="Use_1dp" xfId="388" xr:uid="{00000000-0005-0000-0000-00008B010000}"/>
    <cellStyle name="UseB_1dp" xfId="389" xr:uid="{00000000-0005-0000-0000-00008C010000}"/>
    <cellStyle name="Valuta (0)_pldt" xfId="390" xr:uid="{00000000-0005-0000-0000-00008D010000}"/>
    <cellStyle name="Valuta_pldt" xfId="391" xr:uid="{00000000-0005-0000-0000-00008E010000}"/>
    <cellStyle name="Währung [0]_Zusatz" xfId="392" xr:uid="{00000000-0005-0000-0000-00008F010000}"/>
    <cellStyle name="Währung_Zusatz" xfId="393" xr:uid="{00000000-0005-0000-0000-000090010000}"/>
    <cellStyle name="Warning Text" xfId="394" builtinId="11" customBuiltin="1"/>
    <cellStyle name="WingdingsBlack" xfId="395" xr:uid="{00000000-0005-0000-0000-000092010000}"/>
    <cellStyle name="WingdingsRed" xfId="396" xr:uid="{00000000-0005-0000-0000-000093010000}"/>
    <cellStyle name="WingdingsWhite" xfId="397" xr:uid="{00000000-0005-0000-0000-000094010000}"/>
    <cellStyle name="YE Num" xfId="398" xr:uid="{00000000-0005-0000-0000-000095010000}"/>
    <cellStyle name="YE String" xfId="399" xr:uid="{00000000-0005-0000-0000-000096010000}"/>
    <cellStyle name="Year" xfId="400" xr:uid="{00000000-0005-0000-0000-000097010000}"/>
    <cellStyle name="標準_1951_0006" xfId="401" xr:uid="{00000000-0005-0000-0000-000098010000}"/>
  </cellStyles>
  <dxfs count="18">
    <dxf>
      <font>
        <b/>
        <i/>
        <condense val="0"/>
        <extend val="0"/>
        <color indexed="10"/>
      </font>
      <fill>
        <patternFill patternType="none">
          <bgColor indexed="65"/>
        </patternFill>
      </fill>
    </dxf>
    <dxf>
      <font>
        <b/>
        <i/>
        <condense val="0"/>
        <extend val="0"/>
      </font>
      <fill>
        <patternFill>
          <bgColor indexed="10"/>
        </patternFill>
      </fill>
    </dxf>
    <dxf>
      <font>
        <b/>
        <i/>
        <condense val="0"/>
        <extend val="0"/>
      </font>
      <fill>
        <patternFill>
          <bgColor indexed="10"/>
        </patternFill>
      </fill>
    </dxf>
    <dxf>
      <font>
        <b/>
        <i/>
        <condense val="0"/>
        <extend val="0"/>
      </font>
      <fill>
        <patternFill>
          <bgColor indexed="10"/>
        </patternFill>
      </fill>
    </dxf>
    <dxf>
      <font>
        <b/>
        <i/>
        <condense val="0"/>
        <extend val="0"/>
        <color indexed="10"/>
      </font>
      <fill>
        <patternFill patternType="none">
          <bgColor indexed="65"/>
        </patternFill>
      </fill>
    </dxf>
    <dxf>
      <font>
        <b/>
        <i/>
        <condense val="0"/>
        <extend val="0"/>
      </font>
      <fill>
        <patternFill>
          <bgColor indexed="10"/>
        </patternFill>
      </fill>
    </dxf>
    <dxf>
      <font>
        <b/>
        <i/>
        <condense val="0"/>
        <extend val="0"/>
        <color indexed="10"/>
      </font>
      <fill>
        <patternFill patternType="none">
          <bgColor indexed="65"/>
        </patternFill>
      </fill>
    </dxf>
    <dxf>
      <font>
        <b/>
        <i/>
        <condense val="0"/>
        <extend val="0"/>
      </font>
      <fill>
        <patternFill>
          <bgColor indexed="10"/>
        </patternFill>
      </fill>
    </dxf>
    <dxf>
      <font>
        <b/>
        <i/>
        <condense val="0"/>
        <extend val="0"/>
        <color indexed="10"/>
      </font>
      <fill>
        <patternFill patternType="none">
          <bgColor indexed="65"/>
        </patternFill>
      </fill>
    </dxf>
    <dxf>
      <font>
        <b/>
        <i/>
        <condense val="0"/>
        <extend val="0"/>
      </font>
      <fill>
        <patternFill>
          <bgColor indexed="10"/>
        </patternFill>
      </fill>
    </dxf>
    <dxf>
      <font>
        <b/>
        <i/>
        <condense val="0"/>
        <extend val="0"/>
        <color indexed="10"/>
      </font>
      <fill>
        <patternFill patternType="none">
          <bgColor indexed="65"/>
        </patternFill>
      </fill>
    </dxf>
    <dxf>
      <font>
        <b/>
        <i/>
        <condense val="0"/>
        <extend val="0"/>
      </font>
      <fill>
        <patternFill>
          <bgColor indexed="10"/>
        </patternFill>
      </fill>
    </dxf>
    <dxf>
      <font>
        <b/>
        <i/>
        <condense val="0"/>
        <extend val="0"/>
        <color indexed="10"/>
      </font>
      <fill>
        <patternFill patternType="none">
          <bgColor indexed="65"/>
        </patternFill>
      </fill>
    </dxf>
    <dxf>
      <font>
        <b/>
        <i/>
        <condense val="0"/>
        <extend val="0"/>
      </font>
      <fill>
        <patternFill>
          <bgColor indexed="10"/>
        </patternFill>
      </fill>
    </dxf>
    <dxf>
      <font>
        <b/>
        <i/>
        <condense val="0"/>
        <extend val="0"/>
        <color indexed="10"/>
      </font>
      <fill>
        <patternFill patternType="none">
          <bgColor indexed="65"/>
        </patternFill>
      </fill>
    </dxf>
    <dxf>
      <font>
        <b/>
        <i/>
        <condense val="0"/>
        <extend val="0"/>
      </font>
      <fill>
        <patternFill>
          <bgColor indexed="10"/>
        </patternFill>
      </fill>
    </dxf>
    <dxf>
      <font>
        <b/>
        <i/>
        <condense val="0"/>
        <extend val="0"/>
      </font>
      <fill>
        <patternFill>
          <bgColor indexed="10"/>
        </patternFill>
      </fill>
    </dxf>
    <dxf>
      <font>
        <b/>
        <i/>
        <condense val="0"/>
        <extend val="0"/>
        <color indexed="10"/>
      </font>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FF150D"/>
      <rgbColor rgb="00000000"/>
      <rgbColor rgb="00CECECE"/>
      <rgbColor rgb="00909090"/>
      <rgbColor rgb="005D5D5D"/>
      <rgbColor rgb="00DEDEDE"/>
      <rgbColor rgb="007C7C7C"/>
      <rgbColor rgb="00ABABAB"/>
      <rgbColor rgb="00000000"/>
      <rgbColor rgb="00808080"/>
      <rgbColor rgb="00000000"/>
      <rgbColor rgb="00808080"/>
      <rgbColor rgb="00000000"/>
      <rgbColor rgb="00808080"/>
      <rgbColor rgb="00000000"/>
      <rgbColor rgb="0080808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CC"/>
      <color rgb="FFC8F6AD"/>
      <color rgb="FF79604F"/>
      <color rgb="FF6E532C"/>
      <color rgb="FF333300"/>
      <color rgb="FFF67B00"/>
      <color rgb="FF614439"/>
      <color rgb="FF996600"/>
      <color rgb="FFFF9933"/>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externalLink" Target="externalLinks/externalLink111.xml"/><Relationship Id="rId21" Type="http://schemas.openxmlformats.org/officeDocument/2006/relationships/externalLink" Target="externalLinks/externalLink15.xml"/><Relationship Id="rId63" Type="http://schemas.openxmlformats.org/officeDocument/2006/relationships/externalLink" Target="externalLinks/externalLink57.xml"/><Relationship Id="rId159" Type="http://schemas.openxmlformats.org/officeDocument/2006/relationships/externalLink" Target="externalLinks/externalLink153.xml"/><Relationship Id="rId170" Type="http://schemas.openxmlformats.org/officeDocument/2006/relationships/externalLink" Target="externalLinks/externalLink164.xml"/><Relationship Id="rId191" Type="http://schemas.openxmlformats.org/officeDocument/2006/relationships/externalLink" Target="externalLinks/externalLink185.xml"/><Relationship Id="rId205" Type="http://schemas.openxmlformats.org/officeDocument/2006/relationships/externalLink" Target="externalLinks/externalLink199.xml"/><Relationship Id="rId226" Type="http://schemas.openxmlformats.org/officeDocument/2006/relationships/externalLink" Target="externalLinks/externalLink220.xml"/><Relationship Id="rId247" Type="http://schemas.openxmlformats.org/officeDocument/2006/relationships/externalLink" Target="externalLinks/externalLink241.xml"/><Relationship Id="rId107" Type="http://schemas.openxmlformats.org/officeDocument/2006/relationships/externalLink" Target="externalLinks/externalLink101.xml"/><Relationship Id="rId11" Type="http://schemas.openxmlformats.org/officeDocument/2006/relationships/externalLink" Target="externalLinks/externalLink5.xml"/><Relationship Id="rId32" Type="http://schemas.openxmlformats.org/officeDocument/2006/relationships/externalLink" Target="externalLinks/externalLink26.xml"/><Relationship Id="rId53" Type="http://schemas.openxmlformats.org/officeDocument/2006/relationships/externalLink" Target="externalLinks/externalLink47.xml"/><Relationship Id="rId74" Type="http://schemas.openxmlformats.org/officeDocument/2006/relationships/externalLink" Target="externalLinks/externalLink68.xml"/><Relationship Id="rId128" Type="http://schemas.openxmlformats.org/officeDocument/2006/relationships/externalLink" Target="externalLinks/externalLink122.xml"/><Relationship Id="rId149" Type="http://schemas.openxmlformats.org/officeDocument/2006/relationships/externalLink" Target="externalLinks/externalLink143.xml"/><Relationship Id="rId5" Type="http://schemas.openxmlformats.org/officeDocument/2006/relationships/worksheet" Target="worksheets/sheet5.xml"/><Relationship Id="rId95" Type="http://schemas.openxmlformats.org/officeDocument/2006/relationships/externalLink" Target="externalLinks/externalLink89.xml"/><Relationship Id="rId160" Type="http://schemas.openxmlformats.org/officeDocument/2006/relationships/externalLink" Target="externalLinks/externalLink154.xml"/><Relationship Id="rId181" Type="http://schemas.openxmlformats.org/officeDocument/2006/relationships/externalLink" Target="externalLinks/externalLink175.xml"/><Relationship Id="rId216" Type="http://schemas.openxmlformats.org/officeDocument/2006/relationships/externalLink" Target="externalLinks/externalLink210.xml"/><Relationship Id="rId237" Type="http://schemas.openxmlformats.org/officeDocument/2006/relationships/externalLink" Target="externalLinks/externalLink231.xml"/><Relationship Id="rId258" Type="http://schemas.microsoft.com/office/2017/06/relationships/richStyles" Target="richData/richStyles.xml"/><Relationship Id="rId22" Type="http://schemas.openxmlformats.org/officeDocument/2006/relationships/externalLink" Target="externalLinks/externalLink16.xml"/><Relationship Id="rId43" Type="http://schemas.openxmlformats.org/officeDocument/2006/relationships/externalLink" Target="externalLinks/externalLink37.xml"/><Relationship Id="rId64" Type="http://schemas.openxmlformats.org/officeDocument/2006/relationships/externalLink" Target="externalLinks/externalLink58.xml"/><Relationship Id="rId118" Type="http://schemas.openxmlformats.org/officeDocument/2006/relationships/externalLink" Target="externalLinks/externalLink112.xml"/><Relationship Id="rId139" Type="http://schemas.openxmlformats.org/officeDocument/2006/relationships/externalLink" Target="externalLinks/externalLink133.xml"/><Relationship Id="rId85" Type="http://schemas.openxmlformats.org/officeDocument/2006/relationships/externalLink" Target="externalLinks/externalLink79.xml"/><Relationship Id="rId150" Type="http://schemas.openxmlformats.org/officeDocument/2006/relationships/externalLink" Target="externalLinks/externalLink144.xml"/><Relationship Id="rId171" Type="http://schemas.openxmlformats.org/officeDocument/2006/relationships/externalLink" Target="externalLinks/externalLink165.xml"/><Relationship Id="rId192" Type="http://schemas.openxmlformats.org/officeDocument/2006/relationships/externalLink" Target="externalLinks/externalLink186.xml"/><Relationship Id="rId206" Type="http://schemas.openxmlformats.org/officeDocument/2006/relationships/externalLink" Target="externalLinks/externalLink200.xml"/><Relationship Id="rId227" Type="http://schemas.openxmlformats.org/officeDocument/2006/relationships/externalLink" Target="externalLinks/externalLink221.xml"/><Relationship Id="rId248" Type="http://schemas.openxmlformats.org/officeDocument/2006/relationships/externalLink" Target="externalLinks/externalLink242.xml"/><Relationship Id="rId12" Type="http://schemas.openxmlformats.org/officeDocument/2006/relationships/externalLink" Target="externalLinks/externalLink6.xml"/><Relationship Id="rId33" Type="http://schemas.openxmlformats.org/officeDocument/2006/relationships/externalLink" Target="externalLinks/externalLink27.xml"/><Relationship Id="rId108" Type="http://schemas.openxmlformats.org/officeDocument/2006/relationships/externalLink" Target="externalLinks/externalLink102.xml"/><Relationship Id="rId129" Type="http://schemas.openxmlformats.org/officeDocument/2006/relationships/externalLink" Target="externalLinks/externalLink123.xml"/><Relationship Id="rId54" Type="http://schemas.openxmlformats.org/officeDocument/2006/relationships/externalLink" Target="externalLinks/externalLink48.xml"/><Relationship Id="rId75" Type="http://schemas.openxmlformats.org/officeDocument/2006/relationships/externalLink" Target="externalLinks/externalLink69.xml"/><Relationship Id="rId96" Type="http://schemas.openxmlformats.org/officeDocument/2006/relationships/externalLink" Target="externalLinks/externalLink90.xml"/><Relationship Id="rId140" Type="http://schemas.openxmlformats.org/officeDocument/2006/relationships/externalLink" Target="externalLinks/externalLink134.xml"/><Relationship Id="rId161" Type="http://schemas.openxmlformats.org/officeDocument/2006/relationships/externalLink" Target="externalLinks/externalLink155.xml"/><Relationship Id="rId182" Type="http://schemas.openxmlformats.org/officeDocument/2006/relationships/externalLink" Target="externalLinks/externalLink176.xml"/><Relationship Id="rId217" Type="http://schemas.openxmlformats.org/officeDocument/2006/relationships/externalLink" Target="externalLinks/externalLink211.xml"/><Relationship Id="rId6" Type="http://schemas.openxmlformats.org/officeDocument/2006/relationships/worksheet" Target="worksheets/sheet6.xml"/><Relationship Id="rId238" Type="http://schemas.openxmlformats.org/officeDocument/2006/relationships/externalLink" Target="externalLinks/externalLink232.xml"/><Relationship Id="rId259" Type="http://schemas.microsoft.com/office/2017/06/relationships/rdSupportingPropertyBagStructure" Target="richData/rdsupportingpropertybagstructure.xml"/><Relationship Id="rId23" Type="http://schemas.openxmlformats.org/officeDocument/2006/relationships/externalLink" Target="externalLinks/externalLink17.xml"/><Relationship Id="rId119" Type="http://schemas.openxmlformats.org/officeDocument/2006/relationships/externalLink" Target="externalLinks/externalLink113.xml"/><Relationship Id="rId44" Type="http://schemas.openxmlformats.org/officeDocument/2006/relationships/externalLink" Target="externalLinks/externalLink38.xml"/><Relationship Id="rId65" Type="http://schemas.openxmlformats.org/officeDocument/2006/relationships/externalLink" Target="externalLinks/externalLink59.xml"/><Relationship Id="rId86" Type="http://schemas.openxmlformats.org/officeDocument/2006/relationships/externalLink" Target="externalLinks/externalLink80.xml"/><Relationship Id="rId130" Type="http://schemas.openxmlformats.org/officeDocument/2006/relationships/externalLink" Target="externalLinks/externalLink124.xml"/><Relationship Id="rId151" Type="http://schemas.openxmlformats.org/officeDocument/2006/relationships/externalLink" Target="externalLinks/externalLink145.xml"/><Relationship Id="rId172" Type="http://schemas.openxmlformats.org/officeDocument/2006/relationships/externalLink" Target="externalLinks/externalLink166.xml"/><Relationship Id="rId193" Type="http://schemas.openxmlformats.org/officeDocument/2006/relationships/externalLink" Target="externalLinks/externalLink187.xml"/><Relationship Id="rId207" Type="http://schemas.openxmlformats.org/officeDocument/2006/relationships/externalLink" Target="externalLinks/externalLink201.xml"/><Relationship Id="rId228" Type="http://schemas.openxmlformats.org/officeDocument/2006/relationships/externalLink" Target="externalLinks/externalLink222.xml"/><Relationship Id="rId249" Type="http://schemas.openxmlformats.org/officeDocument/2006/relationships/externalLink" Target="externalLinks/externalLink243.xml"/><Relationship Id="rId13" Type="http://schemas.openxmlformats.org/officeDocument/2006/relationships/externalLink" Target="externalLinks/externalLink7.xml"/><Relationship Id="rId109" Type="http://schemas.openxmlformats.org/officeDocument/2006/relationships/externalLink" Target="externalLinks/externalLink103.xml"/><Relationship Id="rId260" Type="http://schemas.microsoft.com/office/2017/06/relationships/rdSupportingPropertyBag" Target="richData/rdsupportingpropertybag.xml"/><Relationship Id="rId34" Type="http://schemas.openxmlformats.org/officeDocument/2006/relationships/externalLink" Target="externalLinks/externalLink28.xml"/><Relationship Id="rId55" Type="http://schemas.openxmlformats.org/officeDocument/2006/relationships/externalLink" Target="externalLinks/externalLink49.xml"/><Relationship Id="rId76" Type="http://schemas.openxmlformats.org/officeDocument/2006/relationships/externalLink" Target="externalLinks/externalLink70.xml"/><Relationship Id="rId97" Type="http://schemas.openxmlformats.org/officeDocument/2006/relationships/externalLink" Target="externalLinks/externalLink91.xml"/><Relationship Id="rId120" Type="http://schemas.openxmlformats.org/officeDocument/2006/relationships/externalLink" Target="externalLinks/externalLink114.xml"/><Relationship Id="rId141" Type="http://schemas.openxmlformats.org/officeDocument/2006/relationships/externalLink" Target="externalLinks/externalLink135.xml"/><Relationship Id="rId7" Type="http://schemas.openxmlformats.org/officeDocument/2006/relationships/externalLink" Target="externalLinks/externalLink1.xml"/><Relationship Id="rId162" Type="http://schemas.openxmlformats.org/officeDocument/2006/relationships/externalLink" Target="externalLinks/externalLink156.xml"/><Relationship Id="rId183" Type="http://schemas.openxmlformats.org/officeDocument/2006/relationships/externalLink" Target="externalLinks/externalLink177.xml"/><Relationship Id="rId218" Type="http://schemas.openxmlformats.org/officeDocument/2006/relationships/externalLink" Target="externalLinks/externalLink212.xml"/><Relationship Id="rId239" Type="http://schemas.openxmlformats.org/officeDocument/2006/relationships/externalLink" Target="externalLinks/externalLink233.xml"/><Relationship Id="rId250" Type="http://schemas.openxmlformats.org/officeDocument/2006/relationships/externalLink" Target="externalLinks/externalLink244.xml"/><Relationship Id="rId24" Type="http://schemas.openxmlformats.org/officeDocument/2006/relationships/externalLink" Target="externalLinks/externalLink18.xml"/><Relationship Id="rId45" Type="http://schemas.openxmlformats.org/officeDocument/2006/relationships/externalLink" Target="externalLinks/externalLink39.xml"/><Relationship Id="rId66" Type="http://schemas.openxmlformats.org/officeDocument/2006/relationships/externalLink" Target="externalLinks/externalLink60.xml"/><Relationship Id="rId87" Type="http://schemas.openxmlformats.org/officeDocument/2006/relationships/externalLink" Target="externalLinks/externalLink81.xml"/><Relationship Id="rId110" Type="http://schemas.openxmlformats.org/officeDocument/2006/relationships/externalLink" Target="externalLinks/externalLink104.xml"/><Relationship Id="rId131" Type="http://schemas.openxmlformats.org/officeDocument/2006/relationships/externalLink" Target="externalLinks/externalLink125.xml"/><Relationship Id="rId152" Type="http://schemas.openxmlformats.org/officeDocument/2006/relationships/externalLink" Target="externalLinks/externalLink146.xml"/><Relationship Id="rId173" Type="http://schemas.openxmlformats.org/officeDocument/2006/relationships/externalLink" Target="externalLinks/externalLink167.xml"/><Relationship Id="rId194" Type="http://schemas.openxmlformats.org/officeDocument/2006/relationships/externalLink" Target="externalLinks/externalLink188.xml"/><Relationship Id="rId208" Type="http://schemas.openxmlformats.org/officeDocument/2006/relationships/externalLink" Target="externalLinks/externalLink202.xml"/><Relationship Id="rId229" Type="http://schemas.openxmlformats.org/officeDocument/2006/relationships/externalLink" Target="externalLinks/externalLink223.xml"/><Relationship Id="rId240" Type="http://schemas.openxmlformats.org/officeDocument/2006/relationships/externalLink" Target="externalLinks/externalLink234.xml"/><Relationship Id="rId261" Type="http://schemas.microsoft.com/office/2017/06/relationships/rdRichValueTypes" Target="richData/rdRichValueTypes.xml"/><Relationship Id="rId14" Type="http://schemas.openxmlformats.org/officeDocument/2006/relationships/externalLink" Target="externalLinks/externalLink8.xml"/><Relationship Id="rId35" Type="http://schemas.openxmlformats.org/officeDocument/2006/relationships/externalLink" Target="externalLinks/externalLink29.xml"/><Relationship Id="rId56" Type="http://schemas.openxmlformats.org/officeDocument/2006/relationships/externalLink" Target="externalLinks/externalLink50.xml"/><Relationship Id="rId77" Type="http://schemas.openxmlformats.org/officeDocument/2006/relationships/externalLink" Target="externalLinks/externalLink71.xml"/><Relationship Id="rId100" Type="http://schemas.openxmlformats.org/officeDocument/2006/relationships/externalLink" Target="externalLinks/externalLink94.xml"/><Relationship Id="rId8" Type="http://schemas.openxmlformats.org/officeDocument/2006/relationships/externalLink" Target="externalLinks/externalLink2.xml"/><Relationship Id="rId98" Type="http://schemas.openxmlformats.org/officeDocument/2006/relationships/externalLink" Target="externalLinks/externalLink92.xml"/><Relationship Id="rId121" Type="http://schemas.openxmlformats.org/officeDocument/2006/relationships/externalLink" Target="externalLinks/externalLink115.xml"/><Relationship Id="rId142" Type="http://schemas.openxmlformats.org/officeDocument/2006/relationships/externalLink" Target="externalLinks/externalLink136.xml"/><Relationship Id="rId163" Type="http://schemas.openxmlformats.org/officeDocument/2006/relationships/externalLink" Target="externalLinks/externalLink157.xml"/><Relationship Id="rId184" Type="http://schemas.openxmlformats.org/officeDocument/2006/relationships/externalLink" Target="externalLinks/externalLink178.xml"/><Relationship Id="rId219" Type="http://schemas.openxmlformats.org/officeDocument/2006/relationships/externalLink" Target="externalLinks/externalLink213.xml"/><Relationship Id="rId230" Type="http://schemas.openxmlformats.org/officeDocument/2006/relationships/externalLink" Target="externalLinks/externalLink224.xml"/><Relationship Id="rId251" Type="http://schemas.openxmlformats.org/officeDocument/2006/relationships/externalLink" Target="externalLinks/externalLink245.xml"/><Relationship Id="rId25" Type="http://schemas.openxmlformats.org/officeDocument/2006/relationships/externalLink" Target="externalLinks/externalLink19.xml"/><Relationship Id="rId46" Type="http://schemas.openxmlformats.org/officeDocument/2006/relationships/externalLink" Target="externalLinks/externalLink40.xml"/><Relationship Id="rId67" Type="http://schemas.openxmlformats.org/officeDocument/2006/relationships/externalLink" Target="externalLinks/externalLink61.xml"/><Relationship Id="rId88" Type="http://schemas.openxmlformats.org/officeDocument/2006/relationships/externalLink" Target="externalLinks/externalLink82.xml"/><Relationship Id="rId111" Type="http://schemas.openxmlformats.org/officeDocument/2006/relationships/externalLink" Target="externalLinks/externalLink105.xml"/><Relationship Id="rId132" Type="http://schemas.openxmlformats.org/officeDocument/2006/relationships/externalLink" Target="externalLinks/externalLink126.xml"/><Relationship Id="rId153" Type="http://schemas.openxmlformats.org/officeDocument/2006/relationships/externalLink" Target="externalLinks/externalLink147.xml"/><Relationship Id="rId174" Type="http://schemas.openxmlformats.org/officeDocument/2006/relationships/externalLink" Target="externalLinks/externalLink168.xml"/><Relationship Id="rId195" Type="http://schemas.openxmlformats.org/officeDocument/2006/relationships/externalLink" Target="externalLinks/externalLink189.xml"/><Relationship Id="rId209" Type="http://schemas.openxmlformats.org/officeDocument/2006/relationships/externalLink" Target="externalLinks/externalLink203.xml"/><Relationship Id="rId220" Type="http://schemas.openxmlformats.org/officeDocument/2006/relationships/externalLink" Target="externalLinks/externalLink214.xml"/><Relationship Id="rId241" Type="http://schemas.openxmlformats.org/officeDocument/2006/relationships/externalLink" Target="externalLinks/externalLink235.xml"/><Relationship Id="rId15" Type="http://schemas.openxmlformats.org/officeDocument/2006/relationships/externalLink" Target="externalLinks/externalLink9.xml"/><Relationship Id="rId36" Type="http://schemas.openxmlformats.org/officeDocument/2006/relationships/externalLink" Target="externalLinks/externalLink30.xml"/><Relationship Id="rId57" Type="http://schemas.openxmlformats.org/officeDocument/2006/relationships/externalLink" Target="externalLinks/externalLink51.xml"/><Relationship Id="rId262" Type="http://schemas.openxmlformats.org/officeDocument/2006/relationships/calcChain" Target="calcChain.xml"/><Relationship Id="rId78" Type="http://schemas.openxmlformats.org/officeDocument/2006/relationships/externalLink" Target="externalLinks/externalLink72.xml"/><Relationship Id="rId99" Type="http://schemas.openxmlformats.org/officeDocument/2006/relationships/externalLink" Target="externalLinks/externalLink93.xml"/><Relationship Id="rId101" Type="http://schemas.openxmlformats.org/officeDocument/2006/relationships/externalLink" Target="externalLinks/externalLink95.xml"/><Relationship Id="rId122" Type="http://schemas.openxmlformats.org/officeDocument/2006/relationships/externalLink" Target="externalLinks/externalLink116.xml"/><Relationship Id="rId143" Type="http://schemas.openxmlformats.org/officeDocument/2006/relationships/externalLink" Target="externalLinks/externalLink137.xml"/><Relationship Id="rId164" Type="http://schemas.openxmlformats.org/officeDocument/2006/relationships/externalLink" Target="externalLinks/externalLink158.xml"/><Relationship Id="rId185" Type="http://schemas.openxmlformats.org/officeDocument/2006/relationships/externalLink" Target="externalLinks/externalLink179.xml"/><Relationship Id="rId9" Type="http://schemas.openxmlformats.org/officeDocument/2006/relationships/externalLink" Target="externalLinks/externalLink3.xml"/><Relationship Id="rId210" Type="http://schemas.openxmlformats.org/officeDocument/2006/relationships/externalLink" Target="externalLinks/externalLink204.xml"/><Relationship Id="rId26" Type="http://schemas.openxmlformats.org/officeDocument/2006/relationships/externalLink" Target="externalLinks/externalLink20.xml"/><Relationship Id="rId231" Type="http://schemas.openxmlformats.org/officeDocument/2006/relationships/externalLink" Target="externalLinks/externalLink225.xml"/><Relationship Id="rId252" Type="http://schemas.openxmlformats.org/officeDocument/2006/relationships/theme" Target="theme/theme1.xml"/><Relationship Id="rId47" Type="http://schemas.openxmlformats.org/officeDocument/2006/relationships/externalLink" Target="externalLinks/externalLink41.xml"/><Relationship Id="rId68" Type="http://schemas.openxmlformats.org/officeDocument/2006/relationships/externalLink" Target="externalLinks/externalLink62.xml"/><Relationship Id="rId89" Type="http://schemas.openxmlformats.org/officeDocument/2006/relationships/externalLink" Target="externalLinks/externalLink83.xml"/><Relationship Id="rId112" Type="http://schemas.openxmlformats.org/officeDocument/2006/relationships/externalLink" Target="externalLinks/externalLink106.xml"/><Relationship Id="rId133" Type="http://schemas.openxmlformats.org/officeDocument/2006/relationships/externalLink" Target="externalLinks/externalLink127.xml"/><Relationship Id="rId154" Type="http://schemas.openxmlformats.org/officeDocument/2006/relationships/externalLink" Target="externalLinks/externalLink148.xml"/><Relationship Id="rId175" Type="http://schemas.openxmlformats.org/officeDocument/2006/relationships/externalLink" Target="externalLinks/externalLink169.xml"/><Relationship Id="rId196" Type="http://schemas.openxmlformats.org/officeDocument/2006/relationships/externalLink" Target="externalLinks/externalLink190.xml"/><Relationship Id="rId200" Type="http://schemas.openxmlformats.org/officeDocument/2006/relationships/externalLink" Target="externalLinks/externalLink194.xml"/><Relationship Id="rId16" Type="http://schemas.openxmlformats.org/officeDocument/2006/relationships/externalLink" Target="externalLinks/externalLink10.xml"/><Relationship Id="rId221" Type="http://schemas.openxmlformats.org/officeDocument/2006/relationships/externalLink" Target="externalLinks/externalLink215.xml"/><Relationship Id="rId242" Type="http://schemas.openxmlformats.org/officeDocument/2006/relationships/externalLink" Target="externalLinks/externalLink236.xml"/><Relationship Id="rId263" Type="http://schemas.microsoft.com/office/2006/relationships/vbaProject" Target="vbaProject.bin"/><Relationship Id="rId37" Type="http://schemas.openxmlformats.org/officeDocument/2006/relationships/externalLink" Target="externalLinks/externalLink31.xml"/><Relationship Id="rId58" Type="http://schemas.openxmlformats.org/officeDocument/2006/relationships/externalLink" Target="externalLinks/externalLink52.xml"/><Relationship Id="rId79" Type="http://schemas.openxmlformats.org/officeDocument/2006/relationships/externalLink" Target="externalLinks/externalLink73.xml"/><Relationship Id="rId102" Type="http://schemas.openxmlformats.org/officeDocument/2006/relationships/externalLink" Target="externalLinks/externalLink96.xml"/><Relationship Id="rId123" Type="http://schemas.openxmlformats.org/officeDocument/2006/relationships/externalLink" Target="externalLinks/externalLink117.xml"/><Relationship Id="rId144" Type="http://schemas.openxmlformats.org/officeDocument/2006/relationships/externalLink" Target="externalLinks/externalLink138.xml"/><Relationship Id="rId90" Type="http://schemas.openxmlformats.org/officeDocument/2006/relationships/externalLink" Target="externalLinks/externalLink84.xml"/><Relationship Id="rId165" Type="http://schemas.openxmlformats.org/officeDocument/2006/relationships/externalLink" Target="externalLinks/externalLink159.xml"/><Relationship Id="rId186" Type="http://schemas.openxmlformats.org/officeDocument/2006/relationships/externalLink" Target="externalLinks/externalLink180.xml"/><Relationship Id="rId211" Type="http://schemas.openxmlformats.org/officeDocument/2006/relationships/externalLink" Target="externalLinks/externalLink205.xml"/><Relationship Id="rId232" Type="http://schemas.openxmlformats.org/officeDocument/2006/relationships/externalLink" Target="externalLinks/externalLink226.xml"/><Relationship Id="rId253" Type="http://schemas.openxmlformats.org/officeDocument/2006/relationships/styles" Target="styles.xml"/><Relationship Id="rId27" Type="http://schemas.openxmlformats.org/officeDocument/2006/relationships/externalLink" Target="externalLinks/externalLink21.xml"/><Relationship Id="rId48" Type="http://schemas.openxmlformats.org/officeDocument/2006/relationships/externalLink" Target="externalLinks/externalLink42.xml"/><Relationship Id="rId69" Type="http://schemas.openxmlformats.org/officeDocument/2006/relationships/externalLink" Target="externalLinks/externalLink63.xml"/><Relationship Id="rId113" Type="http://schemas.openxmlformats.org/officeDocument/2006/relationships/externalLink" Target="externalLinks/externalLink107.xml"/><Relationship Id="rId134" Type="http://schemas.openxmlformats.org/officeDocument/2006/relationships/externalLink" Target="externalLinks/externalLink128.xml"/><Relationship Id="rId80" Type="http://schemas.openxmlformats.org/officeDocument/2006/relationships/externalLink" Target="externalLinks/externalLink74.xml"/><Relationship Id="rId155" Type="http://schemas.openxmlformats.org/officeDocument/2006/relationships/externalLink" Target="externalLinks/externalLink149.xml"/><Relationship Id="rId176" Type="http://schemas.openxmlformats.org/officeDocument/2006/relationships/externalLink" Target="externalLinks/externalLink170.xml"/><Relationship Id="rId197" Type="http://schemas.openxmlformats.org/officeDocument/2006/relationships/externalLink" Target="externalLinks/externalLink191.xml"/><Relationship Id="rId201" Type="http://schemas.openxmlformats.org/officeDocument/2006/relationships/externalLink" Target="externalLinks/externalLink195.xml"/><Relationship Id="rId222" Type="http://schemas.openxmlformats.org/officeDocument/2006/relationships/externalLink" Target="externalLinks/externalLink216.xml"/><Relationship Id="rId243" Type="http://schemas.openxmlformats.org/officeDocument/2006/relationships/externalLink" Target="externalLinks/externalLink237.xml"/><Relationship Id="rId264" Type="http://schemas.microsoft.com/office/2017/10/relationships/person" Target="persons/person.xml"/><Relationship Id="rId17" Type="http://schemas.openxmlformats.org/officeDocument/2006/relationships/externalLink" Target="externalLinks/externalLink11.xml"/><Relationship Id="rId38" Type="http://schemas.openxmlformats.org/officeDocument/2006/relationships/externalLink" Target="externalLinks/externalLink32.xml"/><Relationship Id="rId59" Type="http://schemas.openxmlformats.org/officeDocument/2006/relationships/externalLink" Target="externalLinks/externalLink53.xml"/><Relationship Id="rId103" Type="http://schemas.openxmlformats.org/officeDocument/2006/relationships/externalLink" Target="externalLinks/externalLink97.xml"/><Relationship Id="rId124" Type="http://schemas.openxmlformats.org/officeDocument/2006/relationships/externalLink" Target="externalLinks/externalLink118.xml"/><Relationship Id="rId70" Type="http://schemas.openxmlformats.org/officeDocument/2006/relationships/externalLink" Target="externalLinks/externalLink64.xml"/><Relationship Id="rId91" Type="http://schemas.openxmlformats.org/officeDocument/2006/relationships/externalLink" Target="externalLinks/externalLink85.xml"/><Relationship Id="rId145" Type="http://schemas.openxmlformats.org/officeDocument/2006/relationships/externalLink" Target="externalLinks/externalLink139.xml"/><Relationship Id="rId166" Type="http://schemas.openxmlformats.org/officeDocument/2006/relationships/externalLink" Target="externalLinks/externalLink160.xml"/><Relationship Id="rId187" Type="http://schemas.openxmlformats.org/officeDocument/2006/relationships/externalLink" Target="externalLinks/externalLink181.xml"/><Relationship Id="rId1" Type="http://schemas.openxmlformats.org/officeDocument/2006/relationships/worksheet" Target="worksheets/sheet1.xml"/><Relationship Id="rId212" Type="http://schemas.openxmlformats.org/officeDocument/2006/relationships/externalLink" Target="externalLinks/externalLink206.xml"/><Relationship Id="rId233" Type="http://schemas.openxmlformats.org/officeDocument/2006/relationships/externalLink" Target="externalLinks/externalLink227.xml"/><Relationship Id="rId254" Type="http://schemas.openxmlformats.org/officeDocument/2006/relationships/sharedStrings" Target="sharedStrings.xml"/><Relationship Id="rId28" Type="http://schemas.openxmlformats.org/officeDocument/2006/relationships/externalLink" Target="externalLinks/externalLink22.xml"/><Relationship Id="rId49" Type="http://schemas.openxmlformats.org/officeDocument/2006/relationships/externalLink" Target="externalLinks/externalLink43.xml"/><Relationship Id="rId114" Type="http://schemas.openxmlformats.org/officeDocument/2006/relationships/externalLink" Target="externalLinks/externalLink108.xml"/><Relationship Id="rId60" Type="http://schemas.openxmlformats.org/officeDocument/2006/relationships/externalLink" Target="externalLinks/externalLink54.xml"/><Relationship Id="rId81" Type="http://schemas.openxmlformats.org/officeDocument/2006/relationships/externalLink" Target="externalLinks/externalLink75.xml"/><Relationship Id="rId135" Type="http://schemas.openxmlformats.org/officeDocument/2006/relationships/externalLink" Target="externalLinks/externalLink129.xml"/><Relationship Id="rId156" Type="http://schemas.openxmlformats.org/officeDocument/2006/relationships/externalLink" Target="externalLinks/externalLink150.xml"/><Relationship Id="rId177" Type="http://schemas.openxmlformats.org/officeDocument/2006/relationships/externalLink" Target="externalLinks/externalLink171.xml"/><Relationship Id="rId198" Type="http://schemas.openxmlformats.org/officeDocument/2006/relationships/externalLink" Target="externalLinks/externalLink192.xml"/><Relationship Id="rId202" Type="http://schemas.openxmlformats.org/officeDocument/2006/relationships/externalLink" Target="externalLinks/externalLink196.xml"/><Relationship Id="rId223" Type="http://schemas.openxmlformats.org/officeDocument/2006/relationships/externalLink" Target="externalLinks/externalLink217.xml"/><Relationship Id="rId244" Type="http://schemas.openxmlformats.org/officeDocument/2006/relationships/externalLink" Target="externalLinks/externalLink238.xml"/><Relationship Id="rId18" Type="http://schemas.openxmlformats.org/officeDocument/2006/relationships/externalLink" Target="externalLinks/externalLink12.xml"/><Relationship Id="rId39" Type="http://schemas.openxmlformats.org/officeDocument/2006/relationships/externalLink" Target="externalLinks/externalLink33.xml"/><Relationship Id="rId50" Type="http://schemas.openxmlformats.org/officeDocument/2006/relationships/externalLink" Target="externalLinks/externalLink44.xml"/><Relationship Id="rId104" Type="http://schemas.openxmlformats.org/officeDocument/2006/relationships/externalLink" Target="externalLinks/externalLink98.xml"/><Relationship Id="rId125" Type="http://schemas.openxmlformats.org/officeDocument/2006/relationships/externalLink" Target="externalLinks/externalLink119.xml"/><Relationship Id="rId146" Type="http://schemas.openxmlformats.org/officeDocument/2006/relationships/externalLink" Target="externalLinks/externalLink140.xml"/><Relationship Id="rId167" Type="http://schemas.openxmlformats.org/officeDocument/2006/relationships/externalLink" Target="externalLinks/externalLink161.xml"/><Relationship Id="rId188" Type="http://schemas.openxmlformats.org/officeDocument/2006/relationships/externalLink" Target="externalLinks/externalLink182.xml"/><Relationship Id="rId71" Type="http://schemas.openxmlformats.org/officeDocument/2006/relationships/externalLink" Target="externalLinks/externalLink65.xml"/><Relationship Id="rId92" Type="http://schemas.openxmlformats.org/officeDocument/2006/relationships/externalLink" Target="externalLinks/externalLink86.xml"/><Relationship Id="rId213" Type="http://schemas.openxmlformats.org/officeDocument/2006/relationships/externalLink" Target="externalLinks/externalLink207.xml"/><Relationship Id="rId234" Type="http://schemas.openxmlformats.org/officeDocument/2006/relationships/externalLink" Target="externalLinks/externalLink228.xml"/><Relationship Id="rId2" Type="http://schemas.openxmlformats.org/officeDocument/2006/relationships/worksheet" Target="worksheets/sheet2.xml"/><Relationship Id="rId29" Type="http://schemas.openxmlformats.org/officeDocument/2006/relationships/externalLink" Target="externalLinks/externalLink23.xml"/><Relationship Id="rId255" Type="http://schemas.openxmlformats.org/officeDocument/2006/relationships/sheetMetadata" Target="metadata.xml"/><Relationship Id="rId40" Type="http://schemas.openxmlformats.org/officeDocument/2006/relationships/externalLink" Target="externalLinks/externalLink34.xml"/><Relationship Id="rId115" Type="http://schemas.openxmlformats.org/officeDocument/2006/relationships/externalLink" Target="externalLinks/externalLink109.xml"/><Relationship Id="rId136" Type="http://schemas.openxmlformats.org/officeDocument/2006/relationships/externalLink" Target="externalLinks/externalLink130.xml"/><Relationship Id="rId157" Type="http://schemas.openxmlformats.org/officeDocument/2006/relationships/externalLink" Target="externalLinks/externalLink151.xml"/><Relationship Id="rId178" Type="http://schemas.openxmlformats.org/officeDocument/2006/relationships/externalLink" Target="externalLinks/externalLink172.xml"/><Relationship Id="rId61" Type="http://schemas.openxmlformats.org/officeDocument/2006/relationships/externalLink" Target="externalLinks/externalLink55.xml"/><Relationship Id="rId82" Type="http://schemas.openxmlformats.org/officeDocument/2006/relationships/externalLink" Target="externalLinks/externalLink76.xml"/><Relationship Id="rId199" Type="http://schemas.openxmlformats.org/officeDocument/2006/relationships/externalLink" Target="externalLinks/externalLink193.xml"/><Relationship Id="rId203" Type="http://schemas.openxmlformats.org/officeDocument/2006/relationships/externalLink" Target="externalLinks/externalLink197.xml"/><Relationship Id="rId19" Type="http://schemas.openxmlformats.org/officeDocument/2006/relationships/externalLink" Target="externalLinks/externalLink13.xml"/><Relationship Id="rId224" Type="http://schemas.openxmlformats.org/officeDocument/2006/relationships/externalLink" Target="externalLinks/externalLink218.xml"/><Relationship Id="rId245" Type="http://schemas.openxmlformats.org/officeDocument/2006/relationships/externalLink" Target="externalLinks/externalLink239.xml"/><Relationship Id="rId30" Type="http://schemas.openxmlformats.org/officeDocument/2006/relationships/externalLink" Target="externalLinks/externalLink24.xml"/><Relationship Id="rId105" Type="http://schemas.openxmlformats.org/officeDocument/2006/relationships/externalLink" Target="externalLinks/externalLink99.xml"/><Relationship Id="rId126" Type="http://schemas.openxmlformats.org/officeDocument/2006/relationships/externalLink" Target="externalLinks/externalLink120.xml"/><Relationship Id="rId147" Type="http://schemas.openxmlformats.org/officeDocument/2006/relationships/externalLink" Target="externalLinks/externalLink141.xml"/><Relationship Id="rId168" Type="http://schemas.openxmlformats.org/officeDocument/2006/relationships/externalLink" Target="externalLinks/externalLink162.xml"/><Relationship Id="rId51" Type="http://schemas.openxmlformats.org/officeDocument/2006/relationships/externalLink" Target="externalLinks/externalLink45.xml"/><Relationship Id="rId72" Type="http://schemas.openxmlformats.org/officeDocument/2006/relationships/externalLink" Target="externalLinks/externalLink66.xml"/><Relationship Id="rId93" Type="http://schemas.openxmlformats.org/officeDocument/2006/relationships/externalLink" Target="externalLinks/externalLink87.xml"/><Relationship Id="rId189" Type="http://schemas.openxmlformats.org/officeDocument/2006/relationships/externalLink" Target="externalLinks/externalLink183.xml"/><Relationship Id="rId3" Type="http://schemas.openxmlformats.org/officeDocument/2006/relationships/worksheet" Target="worksheets/sheet3.xml"/><Relationship Id="rId214" Type="http://schemas.openxmlformats.org/officeDocument/2006/relationships/externalLink" Target="externalLinks/externalLink208.xml"/><Relationship Id="rId235" Type="http://schemas.openxmlformats.org/officeDocument/2006/relationships/externalLink" Target="externalLinks/externalLink229.xml"/><Relationship Id="rId256" Type="http://schemas.microsoft.com/office/2017/06/relationships/rdRichValue" Target="richData/rdrichvalue.xml"/><Relationship Id="rId116" Type="http://schemas.openxmlformats.org/officeDocument/2006/relationships/externalLink" Target="externalLinks/externalLink110.xml"/><Relationship Id="rId137" Type="http://schemas.openxmlformats.org/officeDocument/2006/relationships/externalLink" Target="externalLinks/externalLink131.xml"/><Relationship Id="rId158" Type="http://schemas.openxmlformats.org/officeDocument/2006/relationships/externalLink" Target="externalLinks/externalLink152.xml"/><Relationship Id="rId20" Type="http://schemas.openxmlformats.org/officeDocument/2006/relationships/externalLink" Target="externalLinks/externalLink14.xml"/><Relationship Id="rId41" Type="http://schemas.openxmlformats.org/officeDocument/2006/relationships/externalLink" Target="externalLinks/externalLink35.xml"/><Relationship Id="rId62" Type="http://schemas.openxmlformats.org/officeDocument/2006/relationships/externalLink" Target="externalLinks/externalLink56.xml"/><Relationship Id="rId83" Type="http://schemas.openxmlformats.org/officeDocument/2006/relationships/externalLink" Target="externalLinks/externalLink77.xml"/><Relationship Id="rId179" Type="http://schemas.openxmlformats.org/officeDocument/2006/relationships/externalLink" Target="externalLinks/externalLink173.xml"/><Relationship Id="rId190" Type="http://schemas.openxmlformats.org/officeDocument/2006/relationships/externalLink" Target="externalLinks/externalLink184.xml"/><Relationship Id="rId204" Type="http://schemas.openxmlformats.org/officeDocument/2006/relationships/externalLink" Target="externalLinks/externalLink198.xml"/><Relationship Id="rId225" Type="http://schemas.openxmlformats.org/officeDocument/2006/relationships/externalLink" Target="externalLinks/externalLink219.xml"/><Relationship Id="rId246" Type="http://schemas.openxmlformats.org/officeDocument/2006/relationships/externalLink" Target="externalLinks/externalLink240.xml"/><Relationship Id="rId106" Type="http://schemas.openxmlformats.org/officeDocument/2006/relationships/externalLink" Target="externalLinks/externalLink100.xml"/><Relationship Id="rId127" Type="http://schemas.openxmlformats.org/officeDocument/2006/relationships/externalLink" Target="externalLinks/externalLink121.xml"/><Relationship Id="rId10" Type="http://schemas.openxmlformats.org/officeDocument/2006/relationships/externalLink" Target="externalLinks/externalLink4.xml"/><Relationship Id="rId31" Type="http://schemas.openxmlformats.org/officeDocument/2006/relationships/externalLink" Target="externalLinks/externalLink25.xml"/><Relationship Id="rId52" Type="http://schemas.openxmlformats.org/officeDocument/2006/relationships/externalLink" Target="externalLinks/externalLink46.xml"/><Relationship Id="rId73" Type="http://schemas.openxmlformats.org/officeDocument/2006/relationships/externalLink" Target="externalLinks/externalLink67.xml"/><Relationship Id="rId94" Type="http://schemas.openxmlformats.org/officeDocument/2006/relationships/externalLink" Target="externalLinks/externalLink88.xml"/><Relationship Id="rId148" Type="http://schemas.openxmlformats.org/officeDocument/2006/relationships/externalLink" Target="externalLinks/externalLink142.xml"/><Relationship Id="rId169" Type="http://schemas.openxmlformats.org/officeDocument/2006/relationships/externalLink" Target="externalLinks/externalLink163.xml"/><Relationship Id="rId4" Type="http://schemas.openxmlformats.org/officeDocument/2006/relationships/worksheet" Target="worksheets/sheet4.xml"/><Relationship Id="rId180" Type="http://schemas.openxmlformats.org/officeDocument/2006/relationships/externalLink" Target="externalLinks/externalLink174.xml"/><Relationship Id="rId215" Type="http://schemas.openxmlformats.org/officeDocument/2006/relationships/externalLink" Target="externalLinks/externalLink209.xml"/><Relationship Id="rId236" Type="http://schemas.openxmlformats.org/officeDocument/2006/relationships/externalLink" Target="externalLinks/externalLink230.xml"/><Relationship Id="rId257" Type="http://schemas.microsoft.com/office/2017/06/relationships/rdRichValueStructure" Target="richData/rdrichvaluestructure.xml"/><Relationship Id="rId42" Type="http://schemas.openxmlformats.org/officeDocument/2006/relationships/externalLink" Target="externalLinks/externalLink36.xml"/><Relationship Id="rId84" Type="http://schemas.openxmlformats.org/officeDocument/2006/relationships/externalLink" Target="externalLinks/externalLink78.xml"/><Relationship Id="rId138" Type="http://schemas.openxmlformats.org/officeDocument/2006/relationships/externalLink" Target="externalLinks/externalLink132.xml"/></Relationships>
</file>

<file path=xl/charts/_rels/chart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P/E(TTM)</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Valuation!$N$10</c:f>
              <c:strCache>
                <c:ptCount val="1"/>
                <c:pt idx="0">
                  <c:v>P/E(TTM)</c:v>
                </c:pt>
              </c:strCache>
            </c:strRef>
          </c:tx>
          <c:spPr>
            <a:ln w="28575" cap="rnd">
              <a:solidFill>
                <a:schemeClr val="accent1"/>
              </a:solidFill>
              <a:round/>
            </a:ln>
            <a:effectLst/>
          </c:spPr>
          <c:marker>
            <c:symbol val="none"/>
          </c:marker>
          <c:cat>
            <c:strRef>
              <c:f>Valuation!$O$9:$BS$9</c:f>
              <c:strCache>
                <c:ptCount val="57"/>
                <c:pt idx="0">
                  <c:v>Q1FY11</c:v>
                </c:pt>
                <c:pt idx="1">
                  <c:v>Q2FY11</c:v>
                </c:pt>
                <c:pt idx="2">
                  <c:v>Q3FY11</c:v>
                </c:pt>
                <c:pt idx="3">
                  <c:v>Q4FY11</c:v>
                </c:pt>
                <c:pt idx="4">
                  <c:v>Q1FY12</c:v>
                </c:pt>
                <c:pt idx="5">
                  <c:v>Q2FY12</c:v>
                </c:pt>
                <c:pt idx="6">
                  <c:v>Q3FY12</c:v>
                </c:pt>
                <c:pt idx="7">
                  <c:v>Q4FY12</c:v>
                </c:pt>
                <c:pt idx="8">
                  <c:v>Q1FY13</c:v>
                </c:pt>
                <c:pt idx="9">
                  <c:v>Q2FY13</c:v>
                </c:pt>
                <c:pt idx="10">
                  <c:v>Q3FY13</c:v>
                </c:pt>
                <c:pt idx="11">
                  <c:v>Q4FY13</c:v>
                </c:pt>
                <c:pt idx="12">
                  <c:v>Q1FY14</c:v>
                </c:pt>
                <c:pt idx="13">
                  <c:v>Q2FY14</c:v>
                </c:pt>
                <c:pt idx="14">
                  <c:v>Q3FY14</c:v>
                </c:pt>
                <c:pt idx="15">
                  <c:v>Q4FY14</c:v>
                </c:pt>
                <c:pt idx="16">
                  <c:v>Q1FY15</c:v>
                </c:pt>
                <c:pt idx="17">
                  <c:v>Q2FY15</c:v>
                </c:pt>
                <c:pt idx="18">
                  <c:v>Q3FY15</c:v>
                </c:pt>
                <c:pt idx="19">
                  <c:v>Q4FY15</c:v>
                </c:pt>
                <c:pt idx="20">
                  <c:v>Q1FY16</c:v>
                </c:pt>
                <c:pt idx="21">
                  <c:v>Q2FY16</c:v>
                </c:pt>
                <c:pt idx="22">
                  <c:v>Q3FY16</c:v>
                </c:pt>
                <c:pt idx="23">
                  <c:v>Q4FY16</c:v>
                </c:pt>
                <c:pt idx="24">
                  <c:v>Q1FY17</c:v>
                </c:pt>
                <c:pt idx="25">
                  <c:v>Q2FY17</c:v>
                </c:pt>
                <c:pt idx="26">
                  <c:v>Q3FY17</c:v>
                </c:pt>
                <c:pt idx="27">
                  <c:v>Q4FY17</c:v>
                </c:pt>
                <c:pt idx="28">
                  <c:v>Q1FY18</c:v>
                </c:pt>
                <c:pt idx="29">
                  <c:v>Q2FY18</c:v>
                </c:pt>
                <c:pt idx="30">
                  <c:v>Q3FY18</c:v>
                </c:pt>
                <c:pt idx="31">
                  <c:v>Q4FY18</c:v>
                </c:pt>
                <c:pt idx="32">
                  <c:v>Q1FY19</c:v>
                </c:pt>
                <c:pt idx="33">
                  <c:v>Q2FY19</c:v>
                </c:pt>
                <c:pt idx="34">
                  <c:v>Q3FY19</c:v>
                </c:pt>
                <c:pt idx="35">
                  <c:v>Q4FY19</c:v>
                </c:pt>
                <c:pt idx="36">
                  <c:v>Q1FY20</c:v>
                </c:pt>
                <c:pt idx="37">
                  <c:v>Q2FY20</c:v>
                </c:pt>
                <c:pt idx="38">
                  <c:v>Q3FY20</c:v>
                </c:pt>
                <c:pt idx="39">
                  <c:v>Q4FY20</c:v>
                </c:pt>
                <c:pt idx="40">
                  <c:v>Q1FY21</c:v>
                </c:pt>
                <c:pt idx="41">
                  <c:v>Q2FY21</c:v>
                </c:pt>
                <c:pt idx="42">
                  <c:v>Q3FY21</c:v>
                </c:pt>
                <c:pt idx="43">
                  <c:v>Q4FY21</c:v>
                </c:pt>
                <c:pt idx="44">
                  <c:v>Q1FY22</c:v>
                </c:pt>
                <c:pt idx="45">
                  <c:v>Q2FY22</c:v>
                </c:pt>
                <c:pt idx="46">
                  <c:v>Q3FY22</c:v>
                </c:pt>
                <c:pt idx="47">
                  <c:v>Q4FY22</c:v>
                </c:pt>
                <c:pt idx="48">
                  <c:v>Q1FY23</c:v>
                </c:pt>
                <c:pt idx="49">
                  <c:v>Q2FY23</c:v>
                </c:pt>
                <c:pt idx="50">
                  <c:v>Q3FY23</c:v>
                </c:pt>
                <c:pt idx="51">
                  <c:v>Q4FY23</c:v>
                </c:pt>
                <c:pt idx="52">
                  <c:v>Q1FY24</c:v>
                </c:pt>
                <c:pt idx="53">
                  <c:v>Q2FY24</c:v>
                </c:pt>
                <c:pt idx="54">
                  <c:v>Q3FY24</c:v>
                </c:pt>
                <c:pt idx="55">
                  <c:v>Q4FY24</c:v>
                </c:pt>
                <c:pt idx="56">
                  <c:v>Current</c:v>
                </c:pt>
              </c:strCache>
            </c:strRef>
          </c:cat>
          <c:val>
            <c:numRef>
              <c:f>Valuation!$O$10:$BS$10</c:f>
              <c:numCache>
                <c:formatCode>0\x</c:formatCode>
                <c:ptCount val="57"/>
                <c:pt idx="0">
                  <c:v>10.986651724220764</c:v>
                </c:pt>
                <c:pt idx="1">
                  <c:v>10.704508533278586</c:v>
                </c:pt>
                <c:pt idx="2">
                  <c:v>11.721752500877209</c:v>
                </c:pt>
                <c:pt idx="3">
                  <c:v>11.653326453642766</c:v>
                </c:pt>
                <c:pt idx="4">
                  <c:v>11.276080102834721</c:v>
                </c:pt>
                <c:pt idx="5">
                  <c:v>11.321290870235375</c:v>
                </c:pt>
                <c:pt idx="6">
                  <c:v>10.618277735424517</c:v>
                </c:pt>
                <c:pt idx="7">
                  <c:v>10.222157870541334</c:v>
                </c:pt>
                <c:pt idx="8">
                  <c:v>9.533924497066975</c:v>
                </c:pt>
                <c:pt idx="9">
                  <c:v>9.6884652412177363</c:v>
                </c:pt>
                <c:pt idx="10">
                  <c:v>10.021078753375669</c:v>
                </c:pt>
                <c:pt idx="11">
                  <c:v>9.8062026404434057</c:v>
                </c:pt>
                <c:pt idx="12">
                  <c:v>9.3792089129555283</c:v>
                </c:pt>
                <c:pt idx="13">
                  <c:v>8.7518094421652091</c:v>
                </c:pt>
                <c:pt idx="14">
                  <c:v>10.817369799847086</c:v>
                </c:pt>
                <c:pt idx="15">
                  <c:v>15.762766606408222</c:v>
                </c:pt>
                <c:pt idx="16">
                  <c:v>17.177935768863414</c:v>
                </c:pt>
                <c:pt idx="17">
                  <c:v>20.184010903301541</c:v>
                </c:pt>
                <c:pt idx="18">
                  <c:v>22.89555064453485</c:v>
                </c:pt>
                <c:pt idx="19">
                  <c:v>18.137555001165129</c:v>
                </c:pt>
                <c:pt idx="20">
                  <c:v>16.189710176851907</c:v>
                </c:pt>
                <c:pt idx="21">
                  <c:v>21.465414360475709</c:v>
                </c:pt>
                <c:pt idx="22">
                  <c:v>24.907828469075966</c:v>
                </c:pt>
                <c:pt idx="23">
                  <c:v>18.706582554277357</c:v>
                </c:pt>
                <c:pt idx="24">
                  <c:v>18.238549788371579</c:v>
                </c:pt>
                <c:pt idx="25">
                  <c:v>17.650817976484493</c:v>
                </c:pt>
                <c:pt idx="26">
                  <c:v>20.920302398680271</c:v>
                </c:pt>
                <c:pt idx="27">
                  <c:v>18.89473373318793</c:v>
                </c:pt>
                <c:pt idx="28">
                  <c:v>18.970267791526513</c:v>
                </c:pt>
                <c:pt idx="29">
                  <c:v>18.10240129747525</c:v>
                </c:pt>
                <c:pt idx="30">
                  <c:v>19.83510461444105</c:v>
                </c:pt>
                <c:pt idx="31">
                  <c:v>25.618910713436957</c:v>
                </c:pt>
                <c:pt idx="32">
                  <c:v>21.24337734877037</c:v>
                </c:pt>
                <c:pt idx="33">
                  <c:v>24.190601838742754</c:v>
                </c:pt>
                <c:pt idx="34">
                  <c:v>19.062883901289197</c:v>
                </c:pt>
                <c:pt idx="35">
                  <c:v>16.456342928615165</c:v>
                </c:pt>
                <c:pt idx="36">
                  <c:v>17.648181307056412</c:v>
                </c:pt>
                <c:pt idx="37">
                  <c:v>14.441046753882178</c:v>
                </c:pt>
                <c:pt idx="38">
                  <c:v>14.986940250855188</c:v>
                </c:pt>
                <c:pt idx="39">
                  <c:v>15.598015544265444</c:v>
                </c:pt>
                <c:pt idx="40">
                  <c:v>15.785855961697411</c:v>
                </c:pt>
                <c:pt idx="41">
                  <c:v>17.581966083343229</c:v>
                </c:pt>
                <c:pt idx="42">
                  <c:v>18.475865527032202</c:v>
                </c:pt>
                <c:pt idx="43">
                  <c:v>15.908158183458967</c:v>
                </c:pt>
                <c:pt idx="44">
                  <c:v>18.256811334407587</c:v>
                </c:pt>
                <c:pt idx="45">
                  <c:v>20.565704521321031</c:v>
                </c:pt>
                <c:pt idx="46">
                  <c:v>20.236854496634692</c:v>
                </c:pt>
                <c:pt idx="47">
                  <c:v>21.562822872723554</c:v>
                </c:pt>
                <c:pt idx="48">
                  <c:v>22.287573396782598</c:v>
                </c:pt>
                <c:pt idx="49">
                  <c:v>25.750525296957246</c:v>
                </c:pt>
                <c:pt idx="50">
                  <c:v>27.297615669541369</c:v>
                </c:pt>
                <c:pt idx="51">
                  <c:v>22.407727689294447</c:v>
                </c:pt>
                <c:pt idx="52">
                  <c:v>21.425316750536382</c:v>
                </c:pt>
                <c:pt idx="53">
                  <c:v>24.187751756995844</c:v>
                </c:pt>
                <c:pt idx="54">
                  <c:v>21.779575767059377</c:v>
                </c:pt>
                <c:pt idx="55">
                  <c:v>22.903855005114846</c:v>
                </c:pt>
                <c:pt idx="56">
                  <c:v>24.716390293289404</c:v>
                </c:pt>
              </c:numCache>
            </c:numRef>
          </c:val>
          <c:smooth val="0"/>
          <c:extLst>
            <c:ext xmlns:c16="http://schemas.microsoft.com/office/drawing/2014/chart" uri="{C3380CC4-5D6E-409C-BE32-E72D297353CC}">
              <c16:uniqueId val="{00000000-C473-446D-9788-2FCB97E0162C}"/>
            </c:ext>
          </c:extLst>
        </c:ser>
        <c:ser>
          <c:idx val="1"/>
          <c:order val="1"/>
          <c:tx>
            <c:strRef>
              <c:f>Valuation!$N$11</c:f>
              <c:strCache>
                <c:ptCount val="1"/>
                <c:pt idx="0">
                  <c:v>Avg</c:v>
                </c:pt>
              </c:strCache>
            </c:strRef>
          </c:tx>
          <c:spPr>
            <a:ln w="28575" cap="rnd">
              <a:solidFill>
                <a:schemeClr val="accent2"/>
              </a:solidFill>
              <a:round/>
            </a:ln>
            <a:effectLst/>
          </c:spPr>
          <c:marker>
            <c:symbol val="none"/>
          </c:marker>
          <c:cat>
            <c:strRef>
              <c:f>Valuation!$O$9:$BS$9</c:f>
              <c:strCache>
                <c:ptCount val="57"/>
                <c:pt idx="0">
                  <c:v>Q1FY11</c:v>
                </c:pt>
                <c:pt idx="1">
                  <c:v>Q2FY11</c:v>
                </c:pt>
                <c:pt idx="2">
                  <c:v>Q3FY11</c:v>
                </c:pt>
                <c:pt idx="3">
                  <c:v>Q4FY11</c:v>
                </c:pt>
                <c:pt idx="4">
                  <c:v>Q1FY12</c:v>
                </c:pt>
                <c:pt idx="5">
                  <c:v>Q2FY12</c:v>
                </c:pt>
                <c:pt idx="6">
                  <c:v>Q3FY12</c:v>
                </c:pt>
                <c:pt idx="7">
                  <c:v>Q4FY12</c:v>
                </c:pt>
                <c:pt idx="8">
                  <c:v>Q1FY13</c:v>
                </c:pt>
                <c:pt idx="9">
                  <c:v>Q2FY13</c:v>
                </c:pt>
                <c:pt idx="10">
                  <c:v>Q3FY13</c:v>
                </c:pt>
                <c:pt idx="11">
                  <c:v>Q4FY13</c:v>
                </c:pt>
                <c:pt idx="12">
                  <c:v>Q1FY14</c:v>
                </c:pt>
                <c:pt idx="13">
                  <c:v>Q2FY14</c:v>
                </c:pt>
                <c:pt idx="14">
                  <c:v>Q3FY14</c:v>
                </c:pt>
                <c:pt idx="15">
                  <c:v>Q4FY14</c:v>
                </c:pt>
                <c:pt idx="16">
                  <c:v>Q1FY15</c:v>
                </c:pt>
                <c:pt idx="17">
                  <c:v>Q2FY15</c:v>
                </c:pt>
                <c:pt idx="18">
                  <c:v>Q3FY15</c:v>
                </c:pt>
                <c:pt idx="19">
                  <c:v>Q4FY15</c:v>
                </c:pt>
                <c:pt idx="20">
                  <c:v>Q1FY16</c:v>
                </c:pt>
                <c:pt idx="21">
                  <c:v>Q2FY16</c:v>
                </c:pt>
                <c:pt idx="22">
                  <c:v>Q3FY16</c:v>
                </c:pt>
                <c:pt idx="23">
                  <c:v>Q4FY16</c:v>
                </c:pt>
                <c:pt idx="24">
                  <c:v>Q1FY17</c:v>
                </c:pt>
                <c:pt idx="25">
                  <c:v>Q2FY17</c:v>
                </c:pt>
                <c:pt idx="26">
                  <c:v>Q3FY17</c:v>
                </c:pt>
                <c:pt idx="27">
                  <c:v>Q4FY17</c:v>
                </c:pt>
                <c:pt idx="28">
                  <c:v>Q1FY18</c:v>
                </c:pt>
                <c:pt idx="29">
                  <c:v>Q2FY18</c:v>
                </c:pt>
                <c:pt idx="30">
                  <c:v>Q3FY18</c:v>
                </c:pt>
                <c:pt idx="31">
                  <c:v>Q4FY18</c:v>
                </c:pt>
                <c:pt idx="32">
                  <c:v>Q1FY19</c:v>
                </c:pt>
                <c:pt idx="33">
                  <c:v>Q2FY19</c:v>
                </c:pt>
                <c:pt idx="34">
                  <c:v>Q3FY19</c:v>
                </c:pt>
                <c:pt idx="35">
                  <c:v>Q4FY19</c:v>
                </c:pt>
                <c:pt idx="36">
                  <c:v>Q1FY20</c:v>
                </c:pt>
                <c:pt idx="37">
                  <c:v>Q2FY20</c:v>
                </c:pt>
                <c:pt idx="38">
                  <c:v>Q3FY20</c:v>
                </c:pt>
                <c:pt idx="39">
                  <c:v>Q4FY20</c:v>
                </c:pt>
                <c:pt idx="40">
                  <c:v>Q1FY21</c:v>
                </c:pt>
                <c:pt idx="41">
                  <c:v>Q2FY21</c:v>
                </c:pt>
                <c:pt idx="42">
                  <c:v>Q3FY21</c:v>
                </c:pt>
                <c:pt idx="43">
                  <c:v>Q4FY21</c:v>
                </c:pt>
                <c:pt idx="44">
                  <c:v>Q1FY22</c:v>
                </c:pt>
                <c:pt idx="45">
                  <c:v>Q2FY22</c:v>
                </c:pt>
                <c:pt idx="46">
                  <c:v>Q3FY22</c:v>
                </c:pt>
                <c:pt idx="47">
                  <c:v>Q4FY22</c:v>
                </c:pt>
                <c:pt idx="48">
                  <c:v>Q1FY23</c:v>
                </c:pt>
                <c:pt idx="49">
                  <c:v>Q2FY23</c:v>
                </c:pt>
                <c:pt idx="50">
                  <c:v>Q3FY23</c:v>
                </c:pt>
                <c:pt idx="51">
                  <c:v>Q4FY23</c:v>
                </c:pt>
                <c:pt idx="52">
                  <c:v>Q1FY24</c:v>
                </c:pt>
                <c:pt idx="53">
                  <c:v>Q2FY24</c:v>
                </c:pt>
                <c:pt idx="54">
                  <c:v>Q3FY24</c:v>
                </c:pt>
                <c:pt idx="55">
                  <c:v>Q4FY24</c:v>
                </c:pt>
                <c:pt idx="56">
                  <c:v>Current</c:v>
                </c:pt>
              </c:strCache>
            </c:strRef>
          </c:cat>
          <c:val>
            <c:numRef>
              <c:f>Valuation!$O$11:$BS$11</c:f>
              <c:numCache>
                <c:formatCode>0\x</c:formatCode>
                <c:ptCount val="57"/>
                <c:pt idx="0">
                  <c:v>17.454707164146523</c:v>
                </c:pt>
                <c:pt idx="1">
                  <c:v>17.454707164146523</c:v>
                </c:pt>
                <c:pt idx="2">
                  <c:v>17.454707164146523</c:v>
                </c:pt>
                <c:pt idx="3">
                  <c:v>17.454707164146523</c:v>
                </c:pt>
                <c:pt idx="4">
                  <c:v>17.454707164146523</c:v>
                </c:pt>
                <c:pt idx="5">
                  <c:v>17.454707164146523</c:v>
                </c:pt>
                <c:pt idx="6">
                  <c:v>17.454707164146523</c:v>
                </c:pt>
                <c:pt idx="7">
                  <c:v>17.454707164146523</c:v>
                </c:pt>
                <c:pt idx="8">
                  <c:v>17.454707164146523</c:v>
                </c:pt>
                <c:pt idx="9">
                  <c:v>17.454707164146523</c:v>
                </c:pt>
                <c:pt idx="10">
                  <c:v>17.454707164146523</c:v>
                </c:pt>
                <c:pt idx="11">
                  <c:v>17.454707164146523</c:v>
                </c:pt>
                <c:pt idx="12">
                  <c:v>17.454707164146523</c:v>
                </c:pt>
                <c:pt idx="13">
                  <c:v>17.454707164146523</c:v>
                </c:pt>
                <c:pt idx="14">
                  <c:v>17.454707164146523</c:v>
                </c:pt>
                <c:pt idx="15">
                  <c:v>17.454707164146523</c:v>
                </c:pt>
                <c:pt idx="16">
                  <c:v>20.064717967605279</c:v>
                </c:pt>
                <c:pt idx="17">
                  <c:v>20.064717967605279</c:v>
                </c:pt>
                <c:pt idx="18">
                  <c:v>20.064717967605279</c:v>
                </c:pt>
                <c:pt idx="19">
                  <c:v>20.064717967605279</c:v>
                </c:pt>
                <c:pt idx="20">
                  <c:v>20.064717967605279</c:v>
                </c:pt>
                <c:pt idx="21">
                  <c:v>20.064717967605279</c:v>
                </c:pt>
                <c:pt idx="22">
                  <c:v>20.064717967605279</c:v>
                </c:pt>
                <c:pt idx="23">
                  <c:v>20.064717967605279</c:v>
                </c:pt>
                <c:pt idx="24">
                  <c:v>20.064717967605279</c:v>
                </c:pt>
                <c:pt idx="25">
                  <c:v>20.064717967605279</c:v>
                </c:pt>
                <c:pt idx="26">
                  <c:v>20.064717967605279</c:v>
                </c:pt>
                <c:pt idx="27">
                  <c:v>20.064717967605279</c:v>
                </c:pt>
                <c:pt idx="28">
                  <c:v>20.064717967605279</c:v>
                </c:pt>
                <c:pt idx="29">
                  <c:v>20.064717967605279</c:v>
                </c:pt>
                <c:pt idx="30">
                  <c:v>20.064717967605279</c:v>
                </c:pt>
                <c:pt idx="31">
                  <c:v>20.064717967605279</c:v>
                </c:pt>
                <c:pt idx="32">
                  <c:v>20.064717967605279</c:v>
                </c:pt>
                <c:pt idx="33">
                  <c:v>20.064717967605279</c:v>
                </c:pt>
                <c:pt idx="34">
                  <c:v>20.064717967605279</c:v>
                </c:pt>
                <c:pt idx="35">
                  <c:v>20.064717967605279</c:v>
                </c:pt>
                <c:pt idx="36">
                  <c:v>20.064717967605279</c:v>
                </c:pt>
                <c:pt idx="37">
                  <c:v>20.064717967605279</c:v>
                </c:pt>
                <c:pt idx="38">
                  <c:v>20.064717967605279</c:v>
                </c:pt>
                <c:pt idx="39">
                  <c:v>20.064717967605279</c:v>
                </c:pt>
                <c:pt idx="40">
                  <c:v>20.064717967605279</c:v>
                </c:pt>
                <c:pt idx="41">
                  <c:v>20.064717967605279</c:v>
                </c:pt>
                <c:pt idx="42">
                  <c:v>20.064717967605279</c:v>
                </c:pt>
                <c:pt idx="43">
                  <c:v>20.064717967605279</c:v>
                </c:pt>
                <c:pt idx="44">
                  <c:v>20.064717967605279</c:v>
                </c:pt>
                <c:pt idx="45">
                  <c:v>20.064717967605279</c:v>
                </c:pt>
                <c:pt idx="46">
                  <c:v>20.064717967605279</c:v>
                </c:pt>
                <c:pt idx="47">
                  <c:v>20.064717967605279</c:v>
                </c:pt>
                <c:pt idx="48">
                  <c:v>20.064717967605279</c:v>
                </c:pt>
                <c:pt idx="49">
                  <c:v>20.064717967605279</c:v>
                </c:pt>
                <c:pt idx="50">
                  <c:v>20.064717967605279</c:v>
                </c:pt>
                <c:pt idx="51">
                  <c:v>20.064717967605279</c:v>
                </c:pt>
                <c:pt idx="52">
                  <c:v>20.064717967605279</c:v>
                </c:pt>
                <c:pt idx="53">
                  <c:v>20.064717967605279</c:v>
                </c:pt>
                <c:pt idx="54">
                  <c:v>20.064717967605279</c:v>
                </c:pt>
                <c:pt idx="55">
                  <c:v>20.064717967605279</c:v>
                </c:pt>
                <c:pt idx="56">
                  <c:v>20.064717967605279</c:v>
                </c:pt>
              </c:numCache>
            </c:numRef>
          </c:val>
          <c:smooth val="0"/>
          <c:extLst>
            <c:ext xmlns:c16="http://schemas.microsoft.com/office/drawing/2014/chart" uri="{C3380CC4-5D6E-409C-BE32-E72D297353CC}">
              <c16:uniqueId val="{00000001-C473-446D-9788-2FCB97E0162C}"/>
            </c:ext>
          </c:extLst>
        </c:ser>
        <c:ser>
          <c:idx val="2"/>
          <c:order val="2"/>
          <c:tx>
            <c:strRef>
              <c:f>Valuation!$N$12</c:f>
              <c:strCache>
                <c:ptCount val="1"/>
                <c:pt idx="0">
                  <c:v>+1STDEV</c:v>
                </c:pt>
              </c:strCache>
            </c:strRef>
          </c:tx>
          <c:spPr>
            <a:ln w="28575" cap="rnd">
              <a:solidFill>
                <a:schemeClr val="accent3"/>
              </a:solidFill>
              <a:round/>
            </a:ln>
            <a:effectLst/>
          </c:spPr>
          <c:marker>
            <c:symbol val="none"/>
          </c:marker>
          <c:cat>
            <c:strRef>
              <c:f>Valuation!$O$9:$BS$9</c:f>
              <c:strCache>
                <c:ptCount val="57"/>
                <c:pt idx="0">
                  <c:v>Q1FY11</c:v>
                </c:pt>
                <c:pt idx="1">
                  <c:v>Q2FY11</c:v>
                </c:pt>
                <c:pt idx="2">
                  <c:v>Q3FY11</c:v>
                </c:pt>
                <c:pt idx="3">
                  <c:v>Q4FY11</c:v>
                </c:pt>
                <c:pt idx="4">
                  <c:v>Q1FY12</c:v>
                </c:pt>
                <c:pt idx="5">
                  <c:v>Q2FY12</c:v>
                </c:pt>
                <c:pt idx="6">
                  <c:v>Q3FY12</c:v>
                </c:pt>
                <c:pt idx="7">
                  <c:v>Q4FY12</c:v>
                </c:pt>
                <c:pt idx="8">
                  <c:v>Q1FY13</c:v>
                </c:pt>
                <c:pt idx="9">
                  <c:v>Q2FY13</c:v>
                </c:pt>
                <c:pt idx="10">
                  <c:v>Q3FY13</c:v>
                </c:pt>
                <c:pt idx="11">
                  <c:v>Q4FY13</c:v>
                </c:pt>
                <c:pt idx="12">
                  <c:v>Q1FY14</c:v>
                </c:pt>
                <c:pt idx="13">
                  <c:v>Q2FY14</c:v>
                </c:pt>
                <c:pt idx="14">
                  <c:v>Q3FY14</c:v>
                </c:pt>
                <c:pt idx="15">
                  <c:v>Q4FY14</c:v>
                </c:pt>
                <c:pt idx="16">
                  <c:v>Q1FY15</c:v>
                </c:pt>
                <c:pt idx="17">
                  <c:v>Q2FY15</c:v>
                </c:pt>
                <c:pt idx="18">
                  <c:v>Q3FY15</c:v>
                </c:pt>
                <c:pt idx="19">
                  <c:v>Q4FY15</c:v>
                </c:pt>
                <c:pt idx="20">
                  <c:v>Q1FY16</c:v>
                </c:pt>
                <c:pt idx="21">
                  <c:v>Q2FY16</c:v>
                </c:pt>
                <c:pt idx="22">
                  <c:v>Q3FY16</c:v>
                </c:pt>
                <c:pt idx="23">
                  <c:v>Q4FY16</c:v>
                </c:pt>
                <c:pt idx="24">
                  <c:v>Q1FY17</c:v>
                </c:pt>
                <c:pt idx="25">
                  <c:v>Q2FY17</c:v>
                </c:pt>
                <c:pt idx="26">
                  <c:v>Q3FY17</c:v>
                </c:pt>
                <c:pt idx="27">
                  <c:v>Q4FY17</c:v>
                </c:pt>
                <c:pt idx="28">
                  <c:v>Q1FY18</c:v>
                </c:pt>
                <c:pt idx="29">
                  <c:v>Q2FY18</c:v>
                </c:pt>
                <c:pt idx="30">
                  <c:v>Q3FY18</c:v>
                </c:pt>
                <c:pt idx="31">
                  <c:v>Q4FY18</c:v>
                </c:pt>
                <c:pt idx="32">
                  <c:v>Q1FY19</c:v>
                </c:pt>
                <c:pt idx="33">
                  <c:v>Q2FY19</c:v>
                </c:pt>
                <c:pt idx="34">
                  <c:v>Q3FY19</c:v>
                </c:pt>
                <c:pt idx="35">
                  <c:v>Q4FY19</c:v>
                </c:pt>
                <c:pt idx="36">
                  <c:v>Q1FY20</c:v>
                </c:pt>
                <c:pt idx="37">
                  <c:v>Q2FY20</c:v>
                </c:pt>
                <c:pt idx="38">
                  <c:v>Q3FY20</c:v>
                </c:pt>
                <c:pt idx="39">
                  <c:v>Q4FY20</c:v>
                </c:pt>
                <c:pt idx="40">
                  <c:v>Q1FY21</c:v>
                </c:pt>
                <c:pt idx="41">
                  <c:v>Q2FY21</c:v>
                </c:pt>
                <c:pt idx="42">
                  <c:v>Q3FY21</c:v>
                </c:pt>
                <c:pt idx="43">
                  <c:v>Q4FY21</c:v>
                </c:pt>
                <c:pt idx="44">
                  <c:v>Q1FY22</c:v>
                </c:pt>
                <c:pt idx="45">
                  <c:v>Q2FY22</c:v>
                </c:pt>
                <c:pt idx="46">
                  <c:v>Q3FY22</c:v>
                </c:pt>
                <c:pt idx="47">
                  <c:v>Q4FY22</c:v>
                </c:pt>
                <c:pt idx="48">
                  <c:v>Q1FY23</c:v>
                </c:pt>
                <c:pt idx="49">
                  <c:v>Q2FY23</c:v>
                </c:pt>
                <c:pt idx="50">
                  <c:v>Q3FY23</c:v>
                </c:pt>
                <c:pt idx="51">
                  <c:v>Q4FY23</c:v>
                </c:pt>
                <c:pt idx="52">
                  <c:v>Q1FY24</c:v>
                </c:pt>
                <c:pt idx="53">
                  <c:v>Q2FY24</c:v>
                </c:pt>
                <c:pt idx="54">
                  <c:v>Q3FY24</c:v>
                </c:pt>
                <c:pt idx="55">
                  <c:v>Q4FY24</c:v>
                </c:pt>
                <c:pt idx="56">
                  <c:v>Current</c:v>
                </c:pt>
              </c:strCache>
            </c:strRef>
          </c:cat>
          <c:val>
            <c:numRef>
              <c:f>Valuation!$O$12:$BS$12</c:f>
              <c:numCache>
                <c:formatCode>0\x</c:formatCode>
                <c:ptCount val="57"/>
                <c:pt idx="0">
                  <c:v>22.551240242309365</c:v>
                </c:pt>
                <c:pt idx="1">
                  <c:v>22.551240242309365</c:v>
                </c:pt>
                <c:pt idx="2">
                  <c:v>22.551240242309365</c:v>
                </c:pt>
                <c:pt idx="3">
                  <c:v>22.551240242309365</c:v>
                </c:pt>
                <c:pt idx="4">
                  <c:v>22.551240242309365</c:v>
                </c:pt>
                <c:pt idx="5">
                  <c:v>22.551240242309365</c:v>
                </c:pt>
                <c:pt idx="6">
                  <c:v>22.551240242309365</c:v>
                </c:pt>
                <c:pt idx="7">
                  <c:v>22.551240242309365</c:v>
                </c:pt>
                <c:pt idx="8">
                  <c:v>22.551240242309365</c:v>
                </c:pt>
                <c:pt idx="9">
                  <c:v>22.551240242309365</c:v>
                </c:pt>
                <c:pt idx="10">
                  <c:v>22.551240242309365</c:v>
                </c:pt>
                <c:pt idx="11">
                  <c:v>22.551240242309365</c:v>
                </c:pt>
                <c:pt idx="12">
                  <c:v>22.551240242309365</c:v>
                </c:pt>
                <c:pt idx="13">
                  <c:v>22.551240242309365</c:v>
                </c:pt>
                <c:pt idx="14">
                  <c:v>22.551240242309365</c:v>
                </c:pt>
                <c:pt idx="15">
                  <c:v>22.551240242309365</c:v>
                </c:pt>
                <c:pt idx="16">
                  <c:v>23.312158133911279</c:v>
                </c:pt>
                <c:pt idx="17">
                  <c:v>23.312158133911279</c:v>
                </c:pt>
                <c:pt idx="18">
                  <c:v>23.312158133911279</c:v>
                </c:pt>
                <c:pt idx="19">
                  <c:v>23.312158133911279</c:v>
                </c:pt>
                <c:pt idx="20">
                  <c:v>23.312158133911279</c:v>
                </c:pt>
                <c:pt idx="21">
                  <c:v>23.312158133911279</c:v>
                </c:pt>
                <c:pt idx="22">
                  <c:v>23.312158133911279</c:v>
                </c:pt>
                <c:pt idx="23">
                  <c:v>23.312158133911279</c:v>
                </c:pt>
                <c:pt idx="24">
                  <c:v>23.312158133911279</c:v>
                </c:pt>
                <c:pt idx="25">
                  <c:v>23.312158133911279</c:v>
                </c:pt>
                <c:pt idx="26">
                  <c:v>23.312158133911279</c:v>
                </c:pt>
                <c:pt idx="27">
                  <c:v>23.312158133911279</c:v>
                </c:pt>
                <c:pt idx="28">
                  <c:v>23.312158133911279</c:v>
                </c:pt>
                <c:pt idx="29">
                  <c:v>23.312158133911279</c:v>
                </c:pt>
                <c:pt idx="30">
                  <c:v>23.312158133911279</c:v>
                </c:pt>
                <c:pt idx="31">
                  <c:v>23.312158133911279</c:v>
                </c:pt>
                <c:pt idx="32">
                  <c:v>23.312158133911279</c:v>
                </c:pt>
                <c:pt idx="33">
                  <c:v>23.312158133911279</c:v>
                </c:pt>
                <c:pt idx="34">
                  <c:v>23.312158133911279</c:v>
                </c:pt>
                <c:pt idx="35">
                  <c:v>23.312158133911279</c:v>
                </c:pt>
                <c:pt idx="36">
                  <c:v>23.312158133911279</c:v>
                </c:pt>
                <c:pt idx="37">
                  <c:v>23.312158133911279</c:v>
                </c:pt>
                <c:pt idx="38">
                  <c:v>23.312158133911279</c:v>
                </c:pt>
                <c:pt idx="39">
                  <c:v>23.312158133911279</c:v>
                </c:pt>
                <c:pt idx="40">
                  <c:v>23.312158133911279</c:v>
                </c:pt>
                <c:pt idx="41">
                  <c:v>23.312158133911279</c:v>
                </c:pt>
                <c:pt idx="42">
                  <c:v>23.312158133911279</c:v>
                </c:pt>
                <c:pt idx="43">
                  <c:v>23.312158133911279</c:v>
                </c:pt>
                <c:pt idx="44">
                  <c:v>23.312158133911279</c:v>
                </c:pt>
                <c:pt idx="45">
                  <c:v>23.312158133911279</c:v>
                </c:pt>
                <c:pt idx="46">
                  <c:v>23.312158133911279</c:v>
                </c:pt>
                <c:pt idx="47">
                  <c:v>23.312158133911279</c:v>
                </c:pt>
                <c:pt idx="48">
                  <c:v>23.312158133911279</c:v>
                </c:pt>
                <c:pt idx="49">
                  <c:v>23.312158133911279</c:v>
                </c:pt>
                <c:pt idx="50">
                  <c:v>23.312158133911279</c:v>
                </c:pt>
                <c:pt idx="51">
                  <c:v>23.312158133911279</c:v>
                </c:pt>
                <c:pt idx="52">
                  <c:v>23.312158133911279</c:v>
                </c:pt>
                <c:pt idx="53">
                  <c:v>23.312158133911279</c:v>
                </c:pt>
                <c:pt idx="54">
                  <c:v>23.312158133911279</c:v>
                </c:pt>
                <c:pt idx="55">
                  <c:v>23.312158133911279</c:v>
                </c:pt>
                <c:pt idx="56">
                  <c:v>23.312158133911279</c:v>
                </c:pt>
              </c:numCache>
            </c:numRef>
          </c:val>
          <c:smooth val="0"/>
          <c:extLst>
            <c:ext xmlns:c16="http://schemas.microsoft.com/office/drawing/2014/chart" uri="{C3380CC4-5D6E-409C-BE32-E72D297353CC}">
              <c16:uniqueId val="{00000002-C473-446D-9788-2FCB97E0162C}"/>
            </c:ext>
          </c:extLst>
        </c:ser>
        <c:ser>
          <c:idx val="3"/>
          <c:order val="3"/>
          <c:tx>
            <c:strRef>
              <c:f>Valuation!$N$13</c:f>
              <c:strCache>
                <c:ptCount val="1"/>
                <c:pt idx="0">
                  <c:v>-1STDEV</c:v>
                </c:pt>
              </c:strCache>
            </c:strRef>
          </c:tx>
          <c:spPr>
            <a:ln w="28575" cap="rnd">
              <a:solidFill>
                <a:schemeClr val="accent4"/>
              </a:solidFill>
              <a:round/>
            </a:ln>
            <a:effectLst/>
          </c:spPr>
          <c:marker>
            <c:symbol val="none"/>
          </c:marker>
          <c:cat>
            <c:strRef>
              <c:f>Valuation!$O$9:$BS$9</c:f>
              <c:strCache>
                <c:ptCount val="57"/>
                <c:pt idx="0">
                  <c:v>Q1FY11</c:v>
                </c:pt>
                <c:pt idx="1">
                  <c:v>Q2FY11</c:v>
                </c:pt>
                <c:pt idx="2">
                  <c:v>Q3FY11</c:v>
                </c:pt>
                <c:pt idx="3">
                  <c:v>Q4FY11</c:v>
                </c:pt>
                <c:pt idx="4">
                  <c:v>Q1FY12</c:v>
                </c:pt>
                <c:pt idx="5">
                  <c:v>Q2FY12</c:v>
                </c:pt>
                <c:pt idx="6">
                  <c:v>Q3FY12</c:v>
                </c:pt>
                <c:pt idx="7">
                  <c:v>Q4FY12</c:v>
                </c:pt>
                <c:pt idx="8">
                  <c:v>Q1FY13</c:v>
                </c:pt>
                <c:pt idx="9">
                  <c:v>Q2FY13</c:v>
                </c:pt>
                <c:pt idx="10">
                  <c:v>Q3FY13</c:v>
                </c:pt>
                <c:pt idx="11">
                  <c:v>Q4FY13</c:v>
                </c:pt>
                <c:pt idx="12">
                  <c:v>Q1FY14</c:v>
                </c:pt>
                <c:pt idx="13">
                  <c:v>Q2FY14</c:v>
                </c:pt>
                <c:pt idx="14">
                  <c:v>Q3FY14</c:v>
                </c:pt>
                <c:pt idx="15">
                  <c:v>Q4FY14</c:v>
                </c:pt>
                <c:pt idx="16">
                  <c:v>Q1FY15</c:v>
                </c:pt>
                <c:pt idx="17">
                  <c:v>Q2FY15</c:v>
                </c:pt>
                <c:pt idx="18">
                  <c:v>Q3FY15</c:v>
                </c:pt>
                <c:pt idx="19">
                  <c:v>Q4FY15</c:v>
                </c:pt>
                <c:pt idx="20">
                  <c:v>Q1FY16</c:v>
                </c:pt>
                <c:pt idx="21">
                  <c:v>Q2FY16</c:v>
                </c:pt>
                <c:pt idx="22">
                  <c:v>Q3FY16</c:v>
                </c:pt>
                <c:pt idx="23">
                  <c:v>Q4FY16</c:v>
                </c:pt>
                <c:pt idx="24">
                  <c:v>Q1FY17</c:v>
                </c:pt>
                <c:pt idx="25">
                  <c:v>Q2FY17</c:v>
                </c:pt>
                <c:pt idx="26">
                  <c:v>Q3FY17</c:v>
                </c:pt>
                <c:pt idx="27">
                  <c:v>Q4FY17</c:v>
                </c:pt>
                <c:pt idx="28">
                  <c:v>Q1FY18</c:v>
                </c:pt>
                <c:pt idx="29">
                  <c:v>Q2FY18</c:v>
                </c:pt>
                <c:pt idx="30">
                  <c:v>Q3FY18</c:v>
                </c:pt>
                <c:pt idx="31">
                  <c:v>Q4FY18</c:v>
                </c:pt>
                <c:pt idx="32">
                  <c:v>Q1FY19</c:v>
                </c:pt>
                <c:pt idx="33">
                  <c:v>Q2FY19</c:v>
                </c:pt>
                <c:pt idx="34">
                  <c:v>Q3FY19</c:v>
                </c:pt>
                <c:pt idx="35">
                  <c:v>Q4FY19</c:v>
                </c:pt>
                <c:pt idx="36">
                  <c:v>Q1FY20</c:v>
                </c:pt>
                <c:pt idx="37">
                  <c:v>Q2FY20</c:v>
                </c:pt>
                <c:pt idx="38">
                  <c:v>Q3FY20</c:v>
                </c:pt>
                <c:pt idx="39">
                  <c:v>Q4FY20</c:v>
                </c:pt>
                <c:pt idx="40">
                  <c:v>Q1FY21</c:v>
                </c:pt>
                <c:pt idx="41">
                  <c:v>Q2FY21</c:v>
                </c:pt>
                <c:pt idx="42">
                  <c:v>Q3FY21</c:v>
                </c:pt>
                <c:pt idx="43">
                  <c:v>Q4FY21</c:v>
                </c:pt>
                <c:pt idx="44">
                  <c:v>Q1FY22</c:v>
                </c:pt>
                <c:pt idx="45">
                  <c:v>Q2FY22</c:v>
                </c:pt>
                <c:pt idx="46">
                  <c:v>Q3FY22</c:v>
                </c:pt>
                <c:pt idx="47">
                  <c:v>Q4FY22</c:v>
                </c:pt>
                <c:pt idx="48">
                  <c:v>Q1FY23</c:v>
                </c:pt>
                <c:pt idx="49">
                  <c:v>Q2FY23</c:v>
                </c:pt>
                <c:pt idx="50">
                  <c:v>Q3FY23</c:v>
                </c:pt>
                <c:pt idx="51">
                  <c:v>Q4FY23</c:v>
                </c:pt>
                <c:pt idx="52">
                  <c:v>Q1FY24</c:v>
                </c:pt>
                <c:pt idx="53">
                  <c:v>Q2FY24</c:v>
                </c:pt>
                <c:pt idx="54">
                  <c:v>Q3FY24</c:v>
                </c:pt>
                <c:pt idx="55">
                  <c:v>Q4FY24</c:v>
                </c:pt>
                <c:pt idx="56">
                  <c:v>Current</c:v>
                </c:pt>
              </c:strCache>
            </c:strRef>
          </c:cat>
          <c:val>
            <c:numRef>
              <c:f>Valuation!$O$13:$BS$13</c:f>
              <c:numCache>
                <c:formatCode>0\x</c:formatCode>
                <c:ptCount val="57"/>
                <c:pt idx="0">
                  <c:v>12.358174085983681</c:v>
                </c:pt>
                <c:pt idx="1">
                  <c:v>12.358174085983681</c:v>
                </c:pt>
                <c:pt idx="2">
                  <c:v>12.358174085983681</c:v>
                </c:pt>
                <c:pt idx="3">
                  <c:v>12.358174085983681</c:v>
                </c:pt>
                <c:pt idx="4">
                  <c:v>12.358174085983681</c:v>
                </c:pt>
                <c:pt idx="5">
                  <c:v>12.358174085983681</c:v>
                </c:pt>
                <c:pt idx="6">
                  <c:v>12.358174085983681</c:v>
                </c:pt>
                <c:pt idx="7">
                  <c:v>12.358174085983681</c:v>
                </c:pt>
                <c:pt idx="8">
                  <c:v>12.358174085983681</c:v>
                </c:pt>
                <c:pt idx="9">
                  <c:v>12.358174085983681</c:v>
                </c:pt>
                <c:pt idx="10">
                  <c:v>12.358174085983681</c:v>
                </c:pt>
                <c:pt idx="11">
                  <c:v>12.358174085983681</c:v>
                </c:pt>
                <c:pt idx="12">
                  <c:v>12.358174085983681</c:v>
                </c:pt>
                <c:pt idx="13">
                  <c:v>12.358174085983681</c:v>
                </c:pt>
                <c:pt idx="14">
                  <c:v>12.358174085983681</c:v>
                </c:pt>
                <c:pt idx="15">
                  <c:v>12.358174085983681</c:v>
                </c:pt>
                <c:pt idx="16">
                  <c:v>16.81727780129928</c:v>
                </c:pt>
                <c:pt idx="17">
                  <c:v>16.81727780129928</c:v>
                </c:pt>
                <c:pt idx="18">
                  <c:v>16.81727780129928</c:v>
                </c:pt>
                <c:pt idx="19">
                  <c:v>16.81727780129928</c:v>
                </c:pt>
                <c:pt idx="20">
                  <c:v>16.81727780129928</c:v>
                </c:pt>
                <c:pt idx="21">
                  <c:v>16.81727780129928</c:v>
                </c:pt>
                <c:pt idx="22">
                  <c:v>16.81727780129928</c:v>
                </c:pt>
                <c:pt idx="23">
                  <c:v>16.81727780129928</c:v>
                </c:pt>
                <c:pt idx="24">
                  <c:v>16.81727780129928</c:v>
                </c:pt>
                <c:pt idx="25">
                  <c:v>16.81727780129928</c:v>
                </c:pt>
                <c:pt idx="26">
                  <c:v>16.81727780129928</c:v>
                </c:pt>
                <c:pt idx="27">
                  <c:v>16.81727780129928</c:v>
                </c:pt>
                <c:pt idx="28">
                  <c:v>16.81727780129928</c:v>
                </c:pt>
                <c:pt idx="29">
                  <c:v>16.81727780129928</c:v>
                </c:pt>
                <c:pt idx="30">
                  <c:v>16.81727780129928</c:v>
                </c:pt>
                <c:pt idx="31">
                  <c:v>16.81727780129928</c:v>
                </c:pt>
                <c:pt idx="32">
                  <c:v>16.81727780129928</c:v>
                </c:pt>
                <c:pt idx="33">
                  <c:v>16.81727780129928</c:v>
                </c:pt>
                <c:pt idx="34">
                  <c:v>16.81727780129928</c:v>
                </c:pt>
                <c:pt idx="35">
                  <c:v>16.81727780129928</c:v>
                </c:pt>
                <c:pt idx="36">
                  <c:v>16.81727780129928</c:v>
                </c:pt>
                <c:pt idx="37">
                  <c:v>16.81727780129928</c:v>
                </c:pt>
                <c:pt idx="38">
                  <c:v>16.81727780129928</c:v>
                </c:pt>
                <c:pt idx="39">
                  <c:v>16.81727780129928</c:v>
                </c:pt>
                <c:pt idx="40">
                  <c:v>16.81727780129928</c:v>
                </c:pt>
                <c:pt idx="41">
                  <c:v>16.81727780129928</c:v>
                </c:pt>
                <c:pt idx="42">
                  <c:v>16.81727780129928</c:v>
                </c:pt>
                <c:pt idx="43">
                  <c:v>16.81727780129928</c:v>
                </c:pt>
                <c:pt idx="44">
                  <c:v>16.81727780129928</c:v>
                </c:pt>
                <c:pt idx="45">
                  <c:v>16.81727780129928</c:v>
                </c:pt>
                <c:pt idx="46">
                  <c:v>16.81727780129928</c:v>
                </c:pt>
                <c:pt idx="47">
                  <c:v>16.81727780129928</c:v>
                </c:pt>
                <c:pt idx="48">
                  <c:v>16.81727780129928</c:v>
                </c:pt>
                <c:pt idx="49">
                  <c:v>16.81727780129928</c:v>
                </c:pt>
                <c:pt idx="50">
                  <c:v>16.81727780129928</c:v>
                </c:pt>
                <c:pt idx="51">
                  <c:v>16.81727780129928</c:v>
                </c:pt>
                <c:pt idx="52">
                  <c:v>16.81727780129928</c:v>
                </c:pt>
                <c:pt idx="53">
                  <c:v>16.81727780129928</c:v>
                </c:pt>
                <c:pt idx="54">
                  <c:v>16.81727780129928</c:v>
                </c:pt>
                <c:pt idx="55">
                  <c:v>16.81727780129928</c:v>
                </c:pt>
                <c:pt idx="56">
                  <c:v>16.81727780129928</c:v>
                </c:pt>
              </c:numCache>
            </c:numRef>
          </c:val>
          <c:smooth val="0"/>
          <c:extLst>
            <c:ext xmlns:c16="http://schemas.microsoft.com/office/drawing/2014/chart" uri="{C3380CC4-5D6E-409C-BE32-E72D297353CC}">
              <c16:uniqueId val="{00000003-C473-446D-9788-2FCB97E0162C}"/>
            </c:ext>
          </c:extLst>
        </c:ser>
        <c:dLbls>
          <c:showLegendKey val="0"/>
          <c:showVal val="0"/>
          <c:showCatName val="0"/>
          <c:showSerName val="0"/>
          <c:showPercent val="0"/>
          <c:showBubbleSize val="0"/>
        </c:dLbls>
        <c:smooth val="0"/>
        <c:axId val="814645888"/>
        <c:axId val="819031520"/>
      </c:lineChart>
      <c:catAx>
        <c:axId val="81464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9031520"/>
        <c:crosses val="autoZero"/>
        <c:auto val="1"/>
        <c:lblAlgn val="ctr"/>
        <c:lblOffset val="100"/>
        <c:noMultiLvlLbl val="0"/>
      </c:catAx>
      <c:valAx>
        <c:axId val="819031520"/>
        <c:scaling>
          <c:orientation val="minMax"/>
          <c:min val="5"/>
        </c:scaling>
        <c:delete val="0"/>
        <c:axPos val="l"/>
        <c:numFmt formatCode="0\x"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464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EV/EBITDA(TTM)</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Valuation!$N$14</c:f>
              <c:strCache>
                <c:ptCount val="1"/>
                <c:pt idx="0">
                  <c:v> EV/EBITDA(TTM) </c:v>
                </c:pt>
              </c:strCache>
            </c:strRef>
          </c:tx>
          <c:spPr>
            <a:ln w="28575" cap="rnd">
              <a:solidFill>
                <a:schemeClr val="accent1"/>
              </a:solidFill>
              <a:round/>
            </a:ln>
            <a:effectLst/>
          </c:spPr>
          <c:marker>
            <c:symbol val="none"/>
          </c:marker>
          <c:cat>
            <c:strRef>
              <c:f>Valuation!$O$9:$BS$9</c:f>
              <c:strCache>
                <c:ptCount val="57"/>
                <c:pt idx="0">
                  <c:v>Q1FY11</c:v>
                </c:pt>
                <c:pt idx="1">
                  <c:v>Q2FY11</c:v>
                </c:pt>
                <c:pt idx="2">
                  <c:v>Q3FY11</c:v>
                </c:pt>
                <c:pt idx="3">
                  <c:v>Q4FY11</c:v>
                </c:pt>
                <c:pt idx="4">
                  <c:v>Q1FY12</c:v>
                </c:pt>
                <c:pt idx="5">
                  <c:v>Q2FY12</c:v>
                </c:pt>
                <c:pt idx="6">
                  <c:v>Q3FY12</c:v>
                </c:pt>
                <c:pt idx="7">
                  <c:v>Q4FY12</c:v>
                </c:pt>
                <c:pt idx="8">
                  <c:v>Q1FY13</c:v>
                </c:pt>
                <c:pt idx="9">
                  <c:v>Q2FY13</c:v>
                </c:pt>
                <c:pt idx="10">
                  <c:v>Q3FY13</c:v>
                </c:pt>
                <c:pt idx="11">
                  <c:v>Q4FY13</c:v>
                </c:pt>
                <c:pt idx="12">
                  <c:v>Q1FY14</c:v>
                </c:pt>
                <c:pt idx="13">
                  <c:v>Q2FY14</c:v>
                </c:pt>
                <c:pt idx="14">
                  <c:v>Q3FY14</c:v>
                </c:pt>
                <c:pt idx="15">
                  <c:v>Q4FY14</c:v>
                </c:pt>
                <c:pt idx="16">
                  <c:v>Q1FY15</c:v>
                </c:pt>
                <c:pt idx="17">
                  <c:v>Q2FY15</c:v>
                </c:pt>
                <c:pt idx="18">
                  <c:v>Q3FY15</c:v>
                </c:pt>
                <c:pt idx="19">
                  <c:v>Q4FY15</c:v>
                </c:pt>
                <c:pt idx="20">
                  <c:v>Q1FY16</c:v>
                </c:pt>
                <c:pt idx="21">
                  <c:v>Q2FY16</c:v>
                </c:pt>
                <c:pt idx="22">
                  <c:v>Q3FY16</c:v>
                </c:pt>
                <c:pt idx="23">
                  <c:v>Q4FY16</c:v>
                </c:pt>
                <c:pt idx="24">
                  <c:v>Q1FY17</c:v>
                </c:pt>
                <c:pt idx="25">
                  <c:v>Q2FY17</c:v>
                </c:pt>
                <c:pt idx="26">
                  <c:v>Q3FY17</c:v>
                </c:pt>
                <c:pt idx="27">
                  <c:v>Q4FY17</c:v>
                </c:pt>
                <c:pt idx="28">
                  <c:v>Q1FY18</c:v>
                </c:pt>
                <c:pt idx="29">
                  <c:v>Q2FY18</c:v>
                </c:pt>
                <c:pt idx="30">
                  <c:v>Q3FY18</c:v>
                </c:pt>
                <c:pt idx="31">
                  <c:v>Q4FY18</c:v>
                </c:pt>
                <c:pt idx="32">
                  <c:v>Q1FY19</c:v>
                </c:pt>
                <c:pt idx="33">
                  <c:v>Q2FY19</c:v>
                </c:pt>
                <c:pt idx="34">
                  <c:v>Q3FY19</c:v>
                </c:pt>
                <c:pt idx="35">
                  <c:v>Q4FY19</c:v>
                </c:pt>
                <c:pt idx="36">
                  <c:v>Q1FY20</c:v>
                </c:pt>
                <c:pt idx="37">
                  <c:v>Q2FY20</c:v>
                </c:pt>
                <c:pt idx="38">
                  <c:v>Q3FY20</c:v>
                </c:pt>
                <c:pt idx="39">
                  <c:v>Q4FY20</c:v>
                </c:pt>
                <c:pt idx="40">
                  <c:v>Q1FY21</c:v>
                </c:pt>
                <c:pt idx="41">
                  <c:v>Q2FY21</c:v>
                </c:pt>
                <c:pt idx="42">
                  <c:v>Q3FY21</c:v>
                </c:pt>
                <c:pt idx="43">
                  <c:v>Q4FY21</c:v>
                </c:pt>
                <c:pt idx="44">
                  <c:v>Q1FY22</c:v>
                </c:pt>
                <c:pt idx="45">
                  <c:v>Q2FY22</c:v>
                </c:pt>
                <c:pt idx="46">
                  <c:v>Q3FY22</c:v>
                </c:pt>
                <c:pt idx="47">
                  <c:v>Q4FY22</c:v>
                </c:pt>
                <c:pt idx="48">
                  <c:v>Q1FY23</c:v>
                </c:pt>
                <c:pt idx="49">
                  <c:v>Q2FY23</c:v>
                </c:pt>
                <c:pt idx="50">
                  <c:v>Q3FY23</c:v>
                </c:pt>
                <c:pt idx="51">
                  <c:v>Q4FY23</c:v>
                </c:pt>
                <c:pt idx="52">
                  <c:v>Q1FY24</c:v>
                </c:pt>
                <c:pt idx="53">
                  <c:v>Q2FY24</c:v>
                </c:pt>
                <c:pt idx="54">
                  <c:v>Q3FY24</c:v>
                </c:pt>
                <c:pt idx="55">
                  <c:v>Q4FY24</c:v>
                </c:pt>
                <c:pt idx="56">
                  <c:v>Current</c:v>
                </c:pt>
              </c:strCache>
            </c:strRef>
          </c:cat>
          <c:val>
            <c:numRef>
              <c:f>Valuation!$O$14:$BS$14</c:f>
              <c:numCache>
                <c:formatCode>0\x</c:formatCode>
                <c:ptCount val="57"/>
                <c:pt idx="0">
                  <c:v>8.8803396075355785</c:v>
                </c:pt>
                <c:pt idx="1">
                  <c:v>8.7452352921456189</c:v>
                </c:pt>
                <c:pt idx="2">
                  <c:v>9.9509520249073287</c:v>
                </c:pt>
                <c:pt idx="3">
                  <c:v>9.8488573178920138</c:v>
                </c:pt>
                <c:pt idx="4">
                  <c:v>8.7971407538103623</c:v>
                </c:pt>
                <c:pt idx="5">
                  <c:v>8.3784732634487149</c:v>
                </c:pt>
                <c:pt idx="6">
                  <c:v>7.6525176348899517</c:v>
                </c:pt>
                <c:pt idx="7">
                  <c:v>6.9090448217590756</c:v>
                </c:pt>
                <c:pt idx="8">
                  <c:v>5.8034482217039294</c:v>
                </c:pt>
                <c:pt idx="9">
                  <c:v>6.1925941080196409</c:v>
                </c:pt>
                <c:pt idx="10">
                  <c:v>6.4811004705959787</c:v>
                </c:pt>
                <c:pt idx="11">
                  <c:v>6.6447728290164916</c:v>
                </c:pt>
                <c:pt idx="12">
                  <c:v>6.2807056836139727</c:v>
                </c:pt>
                <c:pt idx="13">
                  <c:v>5.6003189934837945</c:v>
                </c:pt>
                <c:pt idx="14">
                  <c:v>7.4363762085035923</c:v>
                </c:pt>
                <c:pt idx="15">
                  <c:v>8.6973574221274408</c:v>
                </c:pt>
                <c:pt idx="16">
                  <c:v>8.8399230531848669</c:v>
                </c:pt>
                <c:pt idx="17">
                  <c:v>10.400443386035551</c:v>
                </c:pt>
                <c:pt idx="18">
                  <c:v>11.365282950243582</c:v>
                </c:pt>
                <c:pt idx="19">
                  <c:v>11.499134786823674</c:v>
                </c:pt>
                <c:pt idx="20">
                  <c:v>10.956254212532174</c:v>
                </c:pt>
                <c:pt idx="21">
                  <c:v>15.76299781371293</c:v>
                </c:pt>
                <c:pt idx="22">
                  <c:v>18.726758391479454</c:v>
                </c:pt>
                <c:pt idx="23">
                  <c:v>13.222841583983923</c:v>
                </c:pt>
                <c:pt idx="24">
                  <c:v>11.935687386755381</c:v>
                </c:pt>
                <c:pt idx="25">
                  <c:v>11.832854982527069</c:v>
                </c:pt>
                <c:pt idx="26">
                  <c:v>14.021844368467635</c:v>
                </c:pt>
                <c:pt idx="27">
                  <c:v>13.315204173159668</c:v>
                </c:pt>
                <c:pt idx="28">
                  <c:v>13.657774031320596</c:v>
                </c:pt>
                <c:pt idx="29">
                  <c:v>12.334476088224132</c:v>
                </c:pt>
                <c:pt idx="30">
                  <c:v>14.689248310263665</c:v>
                </c:pt>
                <c:pt idx="31">
                  <c:v>19.107923544548804</c:v>
                </c:pt>
                <c:pt idx="32">
                  <c:v>14.466173193965902</c:v>
                </c:pt>
                <c:pt idx="33">
                  <c:v>16.495790306162689</c:v>
                </c:pt>
                <c:pt idx="34">
                  <c:v>12.434971615321325</c:v>
                </c:pt>
                <c:pt idx="35">
                  <c:v>10.021794184407492</c:v>
                </c:pt>
                <c:pt idx="36">
                  <c:v>10.82447666971831</c:v>
                </c:pt>
                <c:pt idx="37">
                  <c:v>8.3184474907234733</c:v>
                </c:pt>
                <c:pt idx="38">
                  <c:v>9.7379416236046499</c:v>
                </c:pt>
                <c:pt idx="39">
                  <c:v>11.608086386393152</c:v>
                </c:pt>
                <c:pt idx="40">
                  <c:v>12.71169137847655</c:v>
                </c:pt>
                <c:pt idx="41">
                  <c:v>14.355929669481567</c:v>
                </c:pt>
                <c:pt idx="42">
                  <c:v>15.591598501132026</c:v>
                </c:pt>
                <c:pt idx="43">
                  <c:v>11.892092284398881</c:v>
                </c:pt>
                <c:pt idx="44">
                  <c:v>13.851886045041784</c:v>
                </c:pt>
                <c:pt idx="45">
                  <c:v>16.623950047596868</c:v>
                </c:pt>
                <c:pt idx="46">
                  <c:v>14.71741762893981</c:v>
                </c:pt>
                <c:pt idx="47">
                  <c:v>14.733604783536236</c:v>
                </c:pt>
                <c:pt idx="48">
                  <c:v>15.431790065075706</c:v>
                </c:pt>
                <c:pt idx="49">
                  <c:v>16.423757099223437</c:v>
                </c:pt>
                <c:pt idx="50">
                  <c:v>18.256907401040216</c:v>
                </c:pt>
                <c:pt idx="51">
                  <c:v>14.42672854591166</c:v>
                </c:pt>
                <c:pt idx="52">
                  <c:v>14.740536487804553</c:v>
                </c:pt>
                <c:pt idx="53">
                  <c:v>17.649799991571488</c:v>
                </c:pt>
                <c:pt idx="54">
                  <c:v>16.587442117484702</c:v>
                </c:pt>
                <c:pt idx="55">
                  <c:v>17.933779803223981</c:v>
                </c:pt>
                <c:pt idx="56">
                  <c:v>19.896533674881219</c:v>
                </c:pt>
              </c:numCache>
            </c:numRef>
          </c:val>
          <c:smooth val="0"/>
          <c:extLst>
            <c:ext xmlns:c16="http://schemas.microsoft.com/office/drawing/2014/chart" uri="{C3380CC4-5D6E-409C-BE32-E72D297353CC}">
              <c16:uniqueId val="{00000000-855F-4C04-B78D-1AD0185A5418}"/>
            </c:ext>
          </c:extLst>
        </c:ser>
        <c:ser>
          <c:idx val="1"/>
          <c:order val="1"/>
          <c:tx>
            <c:strRef>
              <c:f>Valuation!$N$15</c:f>
              <c:strCache>
                <c:ptCount val="1"/>
                <c:pt idx="0">
                  <c:v>Avg</c:v>
                </c:pt>
              </c:strCache>
            </c:strRef>
          </c:tx>
          <c:spPr>
            <a:ln w="28575" cap="rnd">
              <a:solidFill>
                <a:schemeClr val="accent2"/>
              </a:solidFill>
              <a:round/>
            </a:ln>
            <a:effectLst/>
          </c:spPr>
          <c:marker>
            <c:symbol val="none"/>
          </c:marker>
          <c:cat>
            <c:strRef>
              <c:f>Valuation!$O$9:$BS$9</c:f>
              <c:strCache>
                <c:ptCount val="57"/>
                <c:pt idx="0">
                  <c:v>Q1FY11</c:v>
                </c:pt>
                <c:pt idx="1">
                  <c:v>Q2FY11</c:v>
                </c:pt>
                <c:pt idx="2">
                  <c:v>Q3FY11</c:v>
                </c:pt>
                <c:pt idx="3">
                  <c:v>Q4FY11</c:v>
                </c:pt>
                <c:pt idx="4">
                  <c:v>Q1FY12</c:v>
                </c:pt>
                <c:pt idx="5">
                  <c:v>Q2FY12</c:v>
                </c:pt>
                <c:pt idx="6">
                  <c:v>Q3FY12</c:v>
                </c:pt>
                <c:pt idx="7">
                  <c:v>Q4FY12</c:v>
                </c:pt>
                <c:pt idx="8">
                  <c:v>Q1FY13</c:v>
                </c:pt>
                <c:pt idx="9">
                  <c:v>Q2FY13</c:v>
                </c:pt>
                <c:pt idx="10">
                  <c:v>Q3FY13</c:v>
                </c:pt>
                <c:pt idx="11">
                  <c:v>Q4FY13</c:v>
                </c:pt>
                <c:pt idx="12">
                  <c:v>Q1FY14</c:v>
                </c:pt>
                <c:pt idx="13">
                  <c:v>Q2FY14</c:v>
                </c:pt>
                <c:pt idx="14">
                  <c:v>Q3FY14</c:v>
                </c:pt>
                <c:pt idx="15">
                  <c:v>Q4FY14</c:v>
                </c:pt>
                <c:pt idx="16">
                  <c:v>Q1FY15</c:v>
                </c:pt>
                <c:pt idx="17">
                  <c:v>Q2FY15</c:v>
                </c:pt>
                <c:pt idx="18">
                  <c:v>Q3FY15</c:v>
                </c:pt>
                <c:pt idx="19">
                  <c:v>Q4FY15</c:v>
                </c:pt>
                <c:pt idx="20">
                  <c:v>Q1FY16</c:v>
                </c:pt>
                <c:pt idx="21">
                  <c:v>Q2FY16</c:v>
                </c:pt>
                <c:pt idx="22">
                  <c:v>Q3FY16</c:v>
                </c:pt>
                <c:pt idx="23">
                  <c:v>Q4FY16</c:v>
                </c:pt>
                <c:pt idx="24">
                  <c:v>Q1FY17</c:v>
                </c:pt>
                <c:pt idx="25">
                  <c:v>Q2FY17</c:v>
                </c:pt>
                <c:pt idx="26">
                  <c:v>Q3FY17</c:v>
                </c:pt>
                <c:pt idx="27">
                  <c:v>Q4FY17</c:v>
                </c:pt>
                <c:pt idx="28">
                  <c:v>Q1FY18</c:v>
                </c:pt>
                <c:pt idx="29">
                  <c:v>Q2FY18</c:v>
                </c:pt>
                <c:pt idx="30">
                  <c:v>Q3FY18</c:v>
                </c:pt>
                <c:pt idx="31">
                  <c:v>Q4FY18</c:v>
                </c:pt>
                <c:pt idx="32">
                  <c:v>Q1FY19</c:v>
                </c:pt>
                <c:pt idx="33">
                  <c:v>Q2FY19</c:v>
                </c:pt>
                <c:pt idx="34">
                  <c:v>Q3FY19</c:v>
                </c:pt>
                <c:pt idx="35">
                  <c:v>Q4FY19</c:v>
                </c:pt>
                <c:pt idx="36">
                  <c:v>Q1FY20</c:v>
                </c:pt>
                <c:pt idx="37">
                  <c:v>Q2FY20</c:v>
                </c:pt>
                <c:pt idx="38">
                  <c:v>Q3FY20</c:v>
                </c:pt>
                <c:pt idx="39">
                  <c:v>Q4FY20</c:v>
                </c:pt>
                <c:pt idx="40">
                  <c:v>Q1FY21</c:v>
                </c:pt>
                <c:pt idx="41">
                  <c:v>Q2FY21</c:v>
                </c:pt>
                <c:pt idx="42">
                  <c:v>Q3FY21</c:v>
                </c:pt>
                <c:pt idx="43">
                  <c:v>Q4FY21</c:v>
                </c:pt>
                <c:pt idx="44">
                  <c:v>Q1FY22</c:v>
                </c:pt>
                <c:pt idx="45">
                  <c:v>Q2FY22</c:v>
                </c:pt>
                <c:pt idx="46">
                  <c:v>Q3FY22</c:v>
                </c:pt>
                <c:pt idx="47">
                  <c:v>Q4FY22</c:v>
                </c:pt>
                <c:pt idx="48">
                  <c:v>Q1FY23</c:v>
                </c:pt>
                <c:pt idx="49">
                  <c:v>Q2FY23</c:v>
                </c:pt>
                <c:pt idx="50">
                  <c:v>Q3FY23</c:v>
                </c:pt>
                <c:pt idx="51">
                  <c:v>Q4FY23</c:v>
                </c:pt>
                <c:pt idx="52">
                  <c:v>Q1FY24</c:v>
                </c:pt>
                <c:pt idx="53">
                  <c:v>Q2FY24</c:v>
                </c:pt>
                <c:pt idx="54">
                  <c:v>Q3FY24</c:v>
                </c:pt>
                <c:pt idx="55">
                  <c:v>Q4FY24</c:v>
                </c:pt>
                <c:pt idx="56">
                  <c:v>Current</c:v>
                </c:pt>
              </c:strCache>
            </c:strRef>
          </c:cat>
          <c:val>
            <c:numRef>
              <c:f>Valuation!$O$15:$BS$15</c:f>
              <c:numCache>
                <c:formatCode>0\x</c:formatCode>
                <c:ptCount val="57"/>
                <c:pt idx="0">
                  <c:v>12.170193170383053</c:v>
                </c:pt>
                <c:pt idx="1">
                  <c:v>12.170193170383053</c:v>
                </c:pt>
                <c:pt idx="2">
                  <c:v>12.170193170383053</c:v>
                </c:pt>
                <c:pt idx="3">
                  <c:v>12.170193170383053</c:v>
                </c:pt>
                <c:pt idx="4">
                  <c:v>12.170193170383053</c:v>
                </c:pt>
                <c:pt idx="5">
                  <c:v>12.170193170383053</c:v>
                </c:pt>
                <c:pt idx="6">
                  <c:v>12.170193170383053</c:v>
                </c:pt>
                <c:pt idx="7">
                  <c:v>12.170193170383053</c:v>
                </c:pt>
                <c:pt idx="8">
                  <c:v>12.170193170383053</c:v>
                </c:pt>
                <c:pt idx="9">
                  <c:v>12.170193170383053</c:v>
                </c:pt>
                <c:pt idx="10">
                  <c:v>12.170193170383053</c:v>
                </c:pt>
                <c:pt idx="11">
                  <c:v>12.170193170383053</c:v>
                </c:pt>
                <c:pt idx="12">
                  <c:v>12.170193170383053</c:v>
                </c:pt>
                <c:pt idx="13">
                  <c:v>12.170193170383053</c:v>
                </c:pt>
                <c:pt idx="14">
                  <c:v>12.170193170383053</c:v>
                </c:pt>
                <c:pt idx="15">
                  <c:v>12.170193170383053</c:v>
                </c:pt>
                <c:pt idx="16">
                  <c:v>13.936628684350747</c:v>
                </c:pt>
                <c:pt idx="17">
                  <c:v>13.936628684350747</c:v>
                </c:pt>
                <c:pt idx="18">
                  <c:v>13.936628684350747</c:v>
                </c:pt>
                <c:pt idx="19">
                  <c:v>13.936628684350747</c:v>
                </c:pt>
                <c:pt idx="20">
                  <c:v>13.936628684350747</c:v>
                </c:pt>
                <c:pt idx="21">
                  <c:v>13.936628684350747</c:v>
                </c:pt>
                <c:pt idx="22">
                  <c:v>13.936628684350747</c:v>
                </c:pt>
                <c:pt idx="23">
                  <c:v>13.936628684350747</c:v>
                </c:pt>
                <c:pt idx="24">
                  <c:v>13.936628684350747</c:v>
                </c:pt>
                <c:pt idx="25">
                  <c:v>13.936628684350747</c:v>
                </c:pt>
                <c:pt idx="26">
                  <c:v>13.936628684350747</c:v>
                </c:pt>
                <c:pt idx="27">
                  <c:v>13.936628684350747</c:v>
                </c:pt>
                <c:pt idx="28">
                  <c:v>13.936628684350747</c:v>
                </c:pt>
                <c:pt idx="29">
                  <c:v>13.936628684350747</c:v>
                </c:pt>
                <c:pt idx="30">
                  <c:v>13.936628684350747</c:v>
                </c:pt>
                <c:pt idx="31">
                  <c:v>13.936628684350747</c:v>
                </c:pt>
                <c:pt idx="32">
                  <c:v>13.936628684350747</c:v>
                </c:pt>
                <c:pt idx="33">
                  <c:v>13.936628684350747</c:v>
                </c:pt>
                <c:pt idx="34">
                  <c:v>13.936628684350747</c:v>
                </c:pt>
                <c:pt idx="35">
                  <c:v>13.936628684350747</c:v>
                </c:pt>
                <c:pt idx="36">
                  <c:v>13.936628684350747</c:v>
                </c:pt>
                <c:pt idx="37">
                  <c:v>13.936628684350747</c:v>
                </c:pt>
                <c:pt idx="38">
                  <c:v>13.936628684350747</c:v>
                </c:pt>
                <c:pt idx="39">
                  <c:v>13.936628684350747</c:v>
                </c:pt>
                <c:pt idx="40">
                  <c:v>13.936628684350747</c:v>
                </c:pt>
                <c:pt idx="41">
                  <c:v>13.936628684350747</c:v>
                </c:pt>
                <c:pt idx="42">
                  <c:v>13.936628684350747</c:v>
                </c:pt>
                <c:pt idx="43">
                  <c:v>13.936628684350747</c:v>
                </c:pt>
                <c:pt idx="44">
                  <c:v>13.936628684350747</c:v>
                </c:pt>
                <c:pt idx="45">
                  <c:v>13.936628684350747</c:v>
                </c:pt>
                <c:pt idx="46">
                  <c:v>13.936628684350747</c:v>
                </c:pt>
                <c:pt idx="47">
                  <c:v>13.936628684350747</c:v>
                </c:pt>
                <c:pt idx="48">
                  <c:v>13.936628684350747</c:v>
                </c:pt>
                <c:pt idx="49">
                  <c:v>13.936628684350747</c:v>
                </c:pt>
                <c:pt idx="50">
                  <c:v>13.936628684350747</c:v>
                </c:pt>
                <c:pt idx="51">
                  <c:v>13.936628684350747</c:v>
                </c:pt>
                <c:pt idx="52">
                  <c:v>13.936628684350747</c:v>
                </c:pt>
                <c:pt idx="53">
                  <c:v>13.936628684350747</c:v>
                </c:pt>
                <c:pt idx="54">
                  <c:v>13.936628684350747</c:v>
                </c:pt>
                <c:pt idx="55">
                  <c:v>13.936628684350747</c:v>
                </c:pt>
                <c:pt idx="56">
                  <c:v>13.936628684350747</c:v>
                </c:pt>
              </c:numCache>
            </c:numRef>
          </c:val>
          <c:smooth val="0"/>
          <c:extLst>
            <c:ext xmlns:c16="http://schemas.microsoft.com/office/drawing/2014/chart" uri="{C3380CC4-5D6E-409C-BE32-E72D297353CC}">
              <c16:uniqueId val="{00000001-855F-4C04-B78D-1AD0185A5418}"/>
            </c:ext>
          </c:extLst>
        </c:ser>
        <c:ser>
          <c:idx val="2"/>
          <c:order val="2"/>
          <c:tx>
            <c:strRef>
              <c:f>Valuation!$N$16</c:f>
              <c:strCache>
                <c:ptCount val="1"/>
                <c:pt idx="0">
                  <c:v>+1STDEV</c:v>
                </c:pt>
              </c:strCache>
            </c:strRef>
          </c:tx>
          <c:spPr>
            <a:ln w="28575" cap="rnd">
              <a:solidFill>
                <a:schemeClr val="accent3"/>
              </a:solidFill>
              <a:round/>
            </a:ln>
            <a:effectLst/>
          </c:spPr>
          <c:marker>
            <c:symbol val="none"/>
          </c:marker>
          <c:cat>
            <c:strRef>
              <c:f>Valuation!$O$9:$BS$9</c:f>
              <c:strCache>
                <c:ptCount val="57"/>
                <c:pt idx="0">
                  <c:v>Q1FY11</c:v>
                </c:pt>
                <c:pt idx="1">
                  <c:v>Q2FY11</c:v>
                </c:pt>
                <c:pt idx="2">
                  <c:v>Q3FY11</c:v>
                </c:pt>
                <c:pt idx="3">
                  <c:v>Q4FY11</c:v>
                </c:pt>
                <c:pt idx="4">
                  <c:v>Q1FY12</c:v>
                </c:pt>
                <c:pt idx="5">
                  <c:v>Q2FY12</c:v>
                </c:pt>
                <c:pt idx="6">
                  <c:v>Q3FY12</c:v>
                </c:pt>
                <c:pt idx="7">
                  <c:v>Q4FY12</c:v>
                </c:pt>
                <c:pt idx="8">
                  <c:v>Q1FY13</c:v>
                </c:pt>
                <c:pt idx="9">
                  <c:v>Q2FY13</c:v>
                </c:pt>
                <c:pt idx="10">
                  <c:v>Q3FY13</c:v>
                </c:pt>
                <c:pt idx="11">
                  <c:v>Q4FY13</c:v>
                </c:pt>
                <c:pt idx="12">
                  <c:v>Q1FY14</c:v>
                </c:pt>
                <c:pt idx="13">
                  <c:v>Q2FY14</c:v>
                </c:pt>
                <c:pt idx="14">
                  <c:v>Q3FY14</c:v>
                </c:pt>
                <c:pt idx="15">
                  <c:v>Q4FY14</c:v>
                </c:pt>
                <c:pt idx="16">
                  <c:v>Q1FY15</c:v>
                </c:pt>
                <c:pt idx="17">
                  <c:v>Q2FY15</c:v>
                </c:pt>
                <c:pt idx="18">
                  <c:v>Q3FY15</c:v>
                </c:pt>
                <c:pt idx="19">
                  <c:v>Q4FY15</c:v>
                </c:pt>
                <c:pt idx="20">
                  <c:v>Q1FY16</c:v>
                </c:pt>
                <c:pt idx="21">
                  <c:v>Q2FY16</c:v>
                </c:pt>
                <c:pt idx="22">
                  <c:v>Q3FY16</c:v>
                </c:pt>
                <c:pt idx="23">
                  <c:v>Q4FY16</c:v>
                </c:pt>
                <c:pt idx="24">
                  <c:v>Q1FY17</c:v>
                </c:pt>
                <c:pt idx="25">
                  <c:v>Q2FY17</c:v>
                </c:pt>
                <c:pt idx="26">
                  <c:v>Q3FY17</c:v>
                </c:pt>
                <c:pt idx="27">
                  <c:v>Q4FY17</c:v>
                </c:pt>
                <c:pt idx="28">
                  <c:v>Q1FY18</c:v>
                </c:pt>
                <c:pt idx="29">
                  <c:v>Q2FY18</c:v>
                </c:pt>
                <c:pt idx="30">
                  <c:v>Q3FY18</c:v>
                </c:pt>
                <c:pt idx="31">
                  <c:v>Q4FY18</c:v>
                </c:pt>
                <c:pt idx="32">
                  <c:v>Q1FY19</c:v>
                </c:pt>
                <c:pt idx="33">
                  <c:v>Q2FY19</c:v>
                </c:pt>
                <c:pt idx="34">
                  <c:v>Q3FY19</c:v>
                </c:pt>
                <c:pt idx="35">
                  <c:v>Q4FY19</c:v>
                </c:pt>
                <c:pt idx="36">
                  <c:v>Q1FY20</c:v>
                </c:pt>
                <c:pt idx="37">
                  <c:v>Q2FY20</c:v>
                </c:pt>
                <c:pt idx="38">
                  <c:v>Q3FY20</c:v>
                </c:pt>
                <c:pt idx="39">
                  <c:v>Q4FY20</c:v>
                </c:pt>
                <c:pt idx="40">
                  <c:v>Q1FY21</c:v>
                </c:pt>
                <c:pt idx="41">
                  <c:v>Q2FY21</c:v>
                </c:pt>
                <c:pt idx="42">
                  <c:v>Q3FY21</c:v>
                </c:pt>
                <c:pt idx="43">
                  <c:v>Q4FY21</c:v>
                </c:pt>
                <c:pt idx="44">
                  <c:v>Q1FY22</c:v>
                </c:pt>
                <c:pt idx="45">
                  <c:v>Q2FY22</c:v>
                </c:pt>
                <c:pt idx="46">
                  <c:v>Q3FY22</c:v>
                </c:pt>
                <c:pt idx="47">
                  <c:v>Q4FY22</c:v>
                </c:pt>
                <c:pt idx="48">
                  <c:v>Q1FY23</c:v>
                </c:pt>
                <c:pt idx="49">
                  <c:v>Q2FY23</c:v>
                </c:pt>
                <c:pt idx="50">
                  <c:v>Q3FY23</c:v>
                </c:pt>
                <c:pt idx="51">
                  <c:v>Q4FY23</c:v>
                </c:pt>
                <c:pt idx="52">
                  <c:v>Q1FY24</c:v>
                </c:pt>
                <c:pt idx="53">
                  <c:v>Q2FY24</c:v>
                </c:pt>
                <c:pt idx="54">
                  <c:v>Q3FY24</c:v>
                </c:pt>
                <c:pt idx="55">
                  <c:v>Q4FY24</c:v>
                </c:pt>
                <c:pt idx="56">
                  <c:v>Current</c:v>
                </c:pt>
              </c:strCache>
            </c:strRef>
          </c:cat>
          <c:val>
            <c:numRef>
              <c:f>Valuation!$O$16:$BS$16</c:f>
              <c:numCache>
                <c:formatCode>0\x</c:formatCode>
                <c:ptCount val="57"/>
                <c:pt idx="0">
                  <c:v>15.991359824800597</c:v>
                </c:pt>
                <c:pt idx="1">
                  <c:v>15.991359824800597</c:v>
                </c:pt>
                <c:pt idx="2">
                  <c:v>15.991359824800597</c:v>
                </c:pt>
                <c:pt idx="3">
                  <c:v>15.991359824800597</c:v>
                </c:pt>
                <c:pt idx="4">
                  <c:v>15.991359824800597</c:v>
                </c:pt>
                <c:pt idx="5">
                  <c:v>15.991359824800597</c:v>
                </c:pt>
                <c:pt idx="6">
                  <c:v>15.991359824800597</c:v>
                </c:pt>
                <c:pt idx="7">
                  <c:v>15.991359824800597</c:v>
                </c:pt>
                <c:pt idx="8">
                  <c:v>15.991359824800597</c:v>
                </c:pt>
                <c:pt idx="9">
                  <c:v>15.991359824800597</c:v>
                </c:pt>
                <c:pt idx="10">
                  <c:v>15.991359824800597</c:v>
                </c:pt>
                <c:pt idx="11">
                  <c:v>15.991359824800597</c:v>
                </c:pt>
                <c:pt idx="12">
                  <c:v>15.991359824800597</c:v>
                </c:pt>
                <c:pt idx="13">
                  <c:v>15.991359824800597</c:v>
                </c:pt>
                <c:pt idx="14">
                  <c:v>15.991359824800597</c:v>
                </c:pt>
                <c:pt idx="15">
                  <c:v>15.991359824800597</c:v>
                </c:pt>
                <c:pt idx="16">
                  <c:v>16.815641740206637</c:v>
                </c:pt>
                <c:pt idx="17">
                  <c:v>16.815641740206637</c:v>
                </c:pt>
                <c:pt idx="18">
                  <c:v>16.815641740206637</c:v>
                </c:pt>
                <c:pt idx="19">
                  <c:v>16.815641740206637</c:v>
                </c:pt>
                <c:pt idx="20">
                  <c:v>16.815641740206637</c:v>
                </c:pt>
                <c:pt idx="21">
                  <c:v>16.815641740206637</c:v>
                </c:pt>
                <c:pt idx="22">
                  <c:v>16.815641740206637</c:v>
                </c:pt>
                <c:pt idx="23">
                  <c:v>16.815641740206637</c:v>
                </c:pt>
                <c:pt idx="24">
                  <c:v>16.815641740206637</c:v>
                </c:pt>
                <c:pt idx="25">
                  <c:v>16.815641740206637</c:v>
                </c:pt>
                <c:pt idx="26">
                  <c:v>16.815641740206637</c:v>
                </c:pt>
                <c:pt idx="27">
                  <c:v>16.815641740206637</c:v>
                </c:pt>
                <c:pt idx="28">
                  <c:v>16.815641740206637</c:v>
                </c:pt>
                <c:pt idx="29">
                  <c:v>16.815641740206637</c:v>
                </c:pt>
                <c:pt idx="30">
                  <c:v>16.815641740206637</c:v>
                </c:pt>
                <c:pt idx="31">
                  <c:v>16.815641740206637</c:v>
                </c:pt>
                <c:pt idx="32">
                  <c:v>16.815641740206637</c:v>
                </c:pt>
                <c:pt idx="33">
                  <c:v>16.815641740206637</c:v>
                </c:pt>
                <c:pt idx="34">
                  <c:v>16.815641740206637</c:v>
                </c:pt>
                <c:pt idx="35">
                  <c:v>16.815641740206637</c:v>
                </c:pt>
                <c:pt idx="36">
                  <c:v>16.815641740206637</c:v>
                </c:pt>
                <c:pt idx="37">
                  <c:v>16.815641740206637</c:v>
                </c:pt>
                <c:pt idx="38">
                  <c:v>16.815641740206637</c:v>
                </c:pt>
                <c:pt idx="39">
                  <c:v>16.815641740206637</c:v>
                </c:pt>
                <c:pt idx="40">
                  <c:v>16.815641740206637</c:v>
                </c:pt>
                <c:pt idx="41">
                  <c:v>16.815641740206637</c:v>
                </c:pt>
                <c:pt idx="42">
                  <c:v>16.815641740206637</c:v>
                </c:pt>
                <c:pt idx="43">
                  <c:v>16.815641740206637</c:v>
                </c:pt>
                <c:pt idx="44">
                  <c:v>16.815641740206637</c:v>
                </c:pt>
                <c:pt idx="45">
                  <c:v>16.815641740206637</c:v>
                </c:pt>
                <c:pt idx="46">
                  <c:v>16.815641740206637</c:v>
                </c:pt>
                <c:pt idx="47">
                  <c:v>16.815641740206637</c:v>
                </c:pt>
                <c:pt idx="48">
                  <c:v>16.815641740206637</c:v>
                </c:pt>
                <c:pt idx="49">
                  <c:v>16.815641740206637</c:v>
                </c:pt>
                <c:pt idx="50">
                  <c:v>16.815641740206637</c:v>
                </c:pt>
                <c:pt idx="51">
                  <c:v>16.815641740206637</c:v>
                </c:pt>
                <c:pt idx="52">
                  <c:v>16.815641740206637</c:v>
                </c:pt>
                <c:pt idx="53">
                  <c:v>16.815641740206637</c:v>
                </c:pt>
                <c:pt idx="54">
                  <c:v>16.815641740206637</c:v>
                </c:pt>
                <c:pt idx="55">
                  <c:v>16.815641740206637</c:v>
                </c:pt>
                <c:pt idx="56">
                  <c:v>16.815641740206637</c:v>
                </c:pt>
              </c:numCache>
            </c:numRef>
          </c:val>
          <c:smooth val="0"/>
          <c:extLst>
            <c:ext xmlns:c16="http://schemas.microsoft.com/office/drawing/2014/chart" uri="{C3380CC4-5D6E-409C-BE32-E72D297353CC}">
              <c16:uniqueId val="{00000002-855F-4C04-B78D-1AD0185A5418}"/>
            </c:ext>
          </c:extLst>
        </c:ser>
        <c:ser>
          <c:idx val="3"/>
          <c:order val="3"/>
          <c:tx>
            <c:strRef>
              <c:f>Valuation!$N$17</c:f>
              <c:strCache>
                <c:ptCount val="1"/>
                <c:pt idx="0">
                  <c:v>-1STDEV</c:v>
                </c:pt>
              </c:strCache>
            </c:strRef>
          </c:tx>
          <c:spPr>
            <a:ln w="28575" cap="rnd">
              <a:solidFill>
                <a:schemeClr val="accent4"/>
              </a:solidFill>
              <a:round/>
            </a:ln>
            <a:effectLst/>
          </c:spPr>
          <c:marker>
            <c:symbol val="none"/>
          </c:marker>
          <c:cat>
            <c:strRef>
              <c:f>Valuation!$O$9:$BS$9</c:f>
              <c:strCache>
                <c:ptCount val="57"/>
                <c:pt idx="0">
                  <c:v>Q1FY11</c:v>
                </c:pt>
                <c:pt idx="1">
                  <c:v>Q2FY11</c:v>
                </c:pt>
                <c:pt idx="2">
                  <c:v>Q3FY11</c:v>
                </c:pt>
                <c:pt idx="3">
                  <c:v>Q4FY11</c:v>
                </c:pt>
                <c:pt idx="4">
                  <c:v>Q1FY12</c:v>
                </c:pt>
                <c:pt idx="5">
                  <c:v>Q2FY12</c:v>
                </c:pt>
                <c:pt idx="6">
                  <c:v>Q3FY12</c:v>
                </c:pt>
                <c:pt idx="7">
                  <c:v>Q4FY12</c:v>
                </c:pt>
                <c:pt idx="8">
                  <c:v>Q1FY13</c:v>
                </c:pt>
                <c:pt idx="9">
                  <c:v>Q2FY13</c:v>
                </c:pt>
                <c:pt idx="10">
                  <c:v>Q3FY13</c:v>
                </c:pt>
                <c:pt idx="11">
                  <c:v>Q4FY13</c:v>
                </c:pt>
                <c:pt idx="12">
                  <c:v>Q1FY14</c:v>
                </c:pt>
                <c:pt idx="13">
                  <c:v>Q2FY14</c:v>
                </c:pt>
                <c:pt idx="14">
                  <c:v>Q3FY14</c:v>
                </c:pt>
                <c:pt idx="15">
                  <c:v>Q4FY14</c:v>
                </c:pt>
                <c:pt idx="16">
                  <c:v>Q1FY15</c:v>
                </c:pt>
                <c:pt idx="17">
                  <c:v>Q2FY15</c:v>
                </c:pt>
                <c:pt idx="18">
                  <c:v>Q3FY15</c:v>
                </c:pt>
                <c:pt idx="19">
                  <c:v>Q4FY15</c:v>
                </c:pt>
                <c:pt idx="20">
                  <c:v>Q1FY16</c:v>
                </c:pt>
                <c:pt idx="21">
                  <c:v>Q2FY16</c:v>
                </c:pt>
                <c:pt idx="22">
                  <c:v>Q3FY16</c:v>
                </c:pt>
                <c:pt idx="23">
                  <c:v>Q4FY16</c:v>
                </c:pt>
                <c:pt idx="24">
                  <c:v>Q1FY17</c:v>
                </c:pt>
                <c:pt idx="25">
                  <c:v>Q2FY17</c:v>
                </c:pt>
                <c:pt idx="26">
                  <c:v>Q3FY17</c:v>
                </c:pt>
                <c:pt idx="27">
                  <c:v>Q4FY17</c:v>
                </c:pt>
                <c:pt idx="28">
                  <c:v>Q1FY18</c:v>
                </c:pt>
                <c:pt idx="29">
                  <c:v>Q2FY18</c:v>
                </c:pt>
                <c:pt idx="30">
                  <c:v>Q3FY18</c:v>
                </c:pt>
                <c:pt idx="31">
                  <c:v>Q4FY18</c:v>
                </c:pt>
                <c:pt idx="32">
                  <c:v>Q1FY19</c:v>
                </c:pt>
                <c:pt idx="33">
                  <c:v>Q2FY19</c:v>
                </c:pt>
                <c:pt idx="34">
                  <c:v>Q3FY19</c:v>
                </c:pt>
                <c:pt idx="35">
                  <c:v>Q4FY19</c:v>
                </c:pt>
                <c:pt idx="36">
                  <c:v>Q1FY20</c:v>
                </c:pt>
                <c:pt idx="37">
                  <c:v>Q2FY20</c:v>
                </c:pt>
                <c:pt idx="38">
                  <c:v>Q3FY20</c:v>
                </c:pt>
                <c:pt idx="39">
                  <c:v>Q4FY20</c:v>
                </c:pt>
                <c:pt idx="40">
                  <c:v>Q1FY21</c:v>
                </c:pt>
                <c:pt idx="41">
                  <c:v>Q2FY21</c:v>
                </c:pt>
                <c:pt idx="42">
                  <c:v>Q3FY21</c:v>
                </c:pt>
                <c:pt idx="43">
                  <c:v>Q4FY21</c:v>
                </c:pt>
                <c:pt idx="44">
                  <c:v>Q1FY22</c:v>
                </c:pt>
                <c:pt idx="45">
                  <c:v>Q2FY22</c:v>
                </c:pt>
                <c:pt idx="46">
                  <c:v>Q3FY22</c:v>
                </c:pt>
                <c:pt idx="47">
                  <c:v>Q4FY22</c:v>
                </c:pt>
                <c:pt idx="48">
                  <c:v>Q1FY23</c:v>
                </c:pt>
                <c:pt idx="49">
                  <c:v>Q2FY23</c:v>
                </c:pt>
                <c:pt idx="50">
                  <c:v>Q3FY23</c:v>
                </c:pt>
                <c:pt idx="51">
                  <c:v>Q4FY23</c:v>
                </c:pt>
                <c:pt idx="52">
                  <c:v>Q1FY24</c:v>
                </c:pt>
                <c:pt idx="53">
                  <c:v>Q2FY24</c:v>
                </c:pt>
                <c:pt idx="54">
                  <c:v>Q3FY24</c:v>
                </c:pt>
                <c:pt idx="55">
                  <c:v>Q4FY24</c:v>
                </c:pt>
                <c:pt idx="56">
                  <c:v>Current</c:v>
                </c:pt>
              </c:strCache>
            </c:strRef>
          </c:cat>
          <c:val>
            <c:numRef>
              <c:f>Valuation!$O$17:$BS$17</c:f>
              <c:numCache>
                <c:formatCode>0\x</c:formatCode>
                <c:ptCount val="57"/>
                <c:pt idx="0">
                  <c:v>8.3490265159655088</c:v>
                </c:pt>
                <c:pt idx="1">
                  <c:v>8.3490265159655088</c:v>
                </c:pt>
                <c:pt idx="2">
                  <c:v>8.3490265159655088</c:v>
                </c:pt>
                <c:pt idx="3">
                  <c:v>8.3490265159655088</c:v>
                </c:pt>
                <c:pt idx="4">
                  <c:v>8.3490265159655088</c:v>
                </c:pt>
                <c:pt idx="5">
                  <c:v>8.3490265159655088</c:v>
                </c:pt>
                <c:pt idx="6">
                  <c:v>8.3490265159655088</c:v>
                </c:pt>
                <c:pt idx="7">
                  <c:v>8.3490265159655088</c:v>
                </c:pt>
                <c:pt idx="8">
                  <c:v>8.3490265159655088</c:v>
                </c:pt>
                <c:pt idx="9">
                  <c:v>8.3490265159655088</c:v>
                </c:pt>
                <c:pt idx="10">
                  <c:v>8.3490265159655088</c:v>
                </c:pt>
                <c:pt idx="11">
                  <c:v>8.3490265159655088</c:v>
                </c:pt>
                <c:pt idx="12">
                  <c:v>8.3490265159655088</c:v>
                </c:pt>
                <c:pt idx="13">
                  <c:v>8.3490265159655088</c:v>
                </c:pt>
                <c:pt idx="14">
                  <c:v>8.3490265159655088</c:v>
                </c:pt>
                <c:pt idx="15">
                  <c:v>8.3490265159655088</c:v>
                </c:pt>
                <c:pt idx="16">
                  <c:v>11.05761562849486</c:v>
                </c:pt>
                <c:pt idx="17">
                  <c:v>11.05761562849486</c:v>
                </c:pt>
                <c:pt idx="18">
                  <c:v>11.05761562849486</c:v>
                </c:pt>
                <c:pt idx="19">
                  <c:v>11.05761562849486</c:v>
                </c:pt>
                <c:pt idx="20">
                  <c:v>11.05761562849486</c:v>
                </c:pt>
                <c:pt idx="21">
                  <c:v>11.05761562849486</c:v>
                </c:pt>
                <c:pt idx="22">
                  <c:v>11.05761562849486</c:v>
                </c:pt>
                <c:pt idx="23">
                  <c:v>11.05761562849486</c:v>
                </c:pt>
                <c:pt idx="24">
                  <c:v>11.05761562849486</c:v>
                </c:pt>
                <c:pt idx="25">
                  <c:v>11.05761562849486</c:v>
                </c:pt>
                <c:pt idx="26">
                  <c:v>11.05761562849486</c:v>
                </c:pt>
                <c:pt idx="27">
                  <c:v>11.05761562849486</c:v>
                </c:pt>
                <c:pt idx="28">
                  <c:v>11.05761562849486</c:v>
                </c:pt>
                <c:pt idx="29">
                  <c:v>11.05761562849486</c:v>
                </c:pt>
                <c:pt idx="30">
                  <c:v>11.05761562849486</c:v>
                </c:pt>
                <c:pt idx="31">
                  <c:v>11.05761562849486</c:v>
                </c:pt>
                <c:pt idx="32">
                  <c:v>11.05761562849486</c:v>
                </c:pt>
                <c:pt idx="33">
                  <c:v>11.05761562849486</c:v>
                </c:pt>
                <c:pt idx="34">
                  <c:v>11.05761562849486</c:v>
                </c:pt>
                <c:pt idx="35">
                  <c:v>11.05761562849486</c:v>
                </c:pt>
                <c:pt idx="36">
                  <c:v>11.05761562849486</c:v>
                </c:pt>
                <c:pt idx="37">
                  <c:v>11.05761562849486</c:v>
                </c:pt>
                <c:pt idx="38">
                  <c:v>11.05761562849486</c:v>
                </c:pt>
                <c:pt idx="39">
                  <c:v>11.05761562849486</c:v>
                </c:pt>
                <c:pt idx="40">
                  <c:v>11.05761562849486</c:v>
                </c:pt>
                <c:pt idx="41">
                  <c:v>11.05761562849486</c:v>
                </c:pt>
                <c:pt idx="42">
                  <c:v>11.05761562849486</c:v>
                </c:pt>
                <c:pt idx="43">
                  <c:v>11.05761562849486</c:v>
                </c:pt>
                <c:pt idx="44">
                  <c:v>11.05761562849486</c:v>
                </c:pt>
                <c:pt idx="45">
                  <c:v>11.05761562849486</c:v>
                </c:pt>
                <c:pt idx="46">
                  <c:v>11.05761562849486</c:v>
                </c:pt>
                <c:pt idx="47">
                  <c:v>11.05761562849486</c:v>
                </c:pt>
                <c:pt idx="48">
                  <c:v>11.05761562849486</c:v>
                </c:pt>
                <c:pt idx="49">
                  <c:v>11.05761562849486</c:v>
                </c:pt>
                <c:pt idx="50">
                  <c:v>11.05761562849486</c:v>
                </c:pt>
                <c:pt idx="51">
                  <c:v>11.05761562849486</c:v>
                </c:pt>
                <c:pt idx="52">
                  <c:v>11.05761562849486</c:v>
                </c:pt>
                <c:pt idx="53">
                  <c:v>11.05761562849486</c:v>
                </c:pt>
                <c:pt idx="54">
                  <c:v>11.05761562849486</c:v>
                </c:pt>
                <c:pt idx="55">
                  <c:v>11.05761562849486</c:v>
                </c:pt>
                <c:pt idx="56">
                  <c:v>11.05761562849486</c:v>
                </c:pt>
              </c:numCache>
            </c:numRef>
          </c:val>
          <c:smooth val="0"/>
          <c:extLst>
            <c:ext xmlns:c16="http://schemas.microsoft.com/office/drawing/2014/chart" uri="{C3380CC4-5D6E-409C-BE32-E72D297353CC}">
              <c16:uniqueId val="{00000003-855F-4C04-B78D-1AD0185A5418}"/>
            </c:ext>
          </c:extLst>
        </c:ser>
        <c:dLbls>
          <c:showLegendKey val="0"/>
          <c:showVal val="0"/>
          <c:showCatName val="0"/>
          <c:showSerName val="0"/>
          <c:showPercent val="0"/>
          <c:showBubbleSize val="0"/>
        </c:dLbls>
        <c:smooth val="0"/>
        <c:axId val="814645888"/>
        <c:axId val="819031520"/>
      </c:lineChart>
      <c:catAx>
        <c:axId val="81464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9031520"/>
        <c:crosses val="autoZero"/>
        <c:auto val="1"/>
        <c:lblAlgn val="ctr"/>
        <c:lblOffset val="100"/>
        <c:noMultiLvlLbl val="0"/>
      </c:catAx>
      <c:valAx>
        <c:axId val="819031520"/>
        <c:scaling>
          <c:orientation val="minMax"/>
          <c:min val="4"/>
        </c:scaling>
        <c:delete val="0"/>
        <c:axPos val="l"/>
        <c:numFmt formatCode="0\x"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464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P/E(TTM)</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Valuation!$N$10</c:f>
              <c:strCache>
                <c:ptCount val="1"/>
                <c:pt idx="0">
                  <c:v>P/E(TTM)</c:v>
                </c:pt>
              </c:strCache>
            </c:strRef>
          </c:tx>
          <c:spPr>
            <a:ln w="28575" cap="rnd">
              <a:solidFill>
                <a:schemeClr val="accent1"/>
              </a:solidFill>
              <a:round/>
            </a:ln>
            <a:effectLst/>
          </c:spPr>
          <c:marker>
            <c:symbol val="none"/>
          </c:marker>
          <c:cat>
            <c:strRef>
              <c:f>Valuation!$AE$9:$BS$9</c:f>
              <c:strCache>
                <c:ptCount val="41"/>
                <c:pt idx="0">
                  <c:v>Q1FY15</c:v>
                </c:pt>
                <c:pt idx="1">
                  <c:v>Q2FY15</c:v>
                </c:pt>
                <c:pt idx="2">
                  <c:v>Q3FY15</c:v>
                </c:pt>
                <c:pt idx="3">
                  <c:v>Q4FY15</c:v>
                </c:pt>
                <c:pt idx="4">
                  <c:v>Q1FY16</c:v>
                </c:pt>
                <c:pt idx="5">
                  <c:v>Q2FY16</c:v>
                </c:pt>
                <c:pt idx="6">
                  <c:v>Q3FY16</c:v>
                </c:pt>
                <c:pt idx="7">
                  <c:v>Q4FY16</c:v>
                </c:pt>
                <c:pt idx="8">
                  <c:v>Q1FY17</c:v>
                </c:pt>
                <c:pt idx="9">
                  <c:v>Q2FY17</c:v>
                </c:pt>
                <c:pt idx="10">
                  <c:v>Q3FY17</c:v>
                </c:pt>
                <c:pt idx="11">
                  <c:v>Q4FY17</c:v>
                </c:pt>
                <c:pt idx="12">
                  <c:v>Q1FY18</c:v>
                </c:pt>
                <c:pt idx="13">
                  <c:v>Q2FY18</c:v>
                </c:pt>
                <c:pt idx="14">
                  <c:v>Q3FY18</c:v>
                </c:pt>
                <c:pt idx="15">
                  <c:v>Q4FY18</c:v>
                </c:pt>
                <c:pt idx="16">
                  <c:v>Q1FY19</c:v>
                </c:pt>
                <c:pt idx="17">
                  <c:v>Q2FY19</c:v>
                </c:pt>
                <c:pt idx="18">
                  <c:v>Q3FY19</c:v>
                </c:pt>
                <c:pt idx="19">
                  <c:v>Q4FY19</c:v>
                </c:pt>
                <c:pt idx="20">
                  <c:v>Q1FY20</c:v>
                </c:pt>
                <c:pt idx="21">
                  <c:v>Q2FY20</c:v>
                </c:pt>
                <c:pt idx="22">
                  <c:v>Q3FY20</c:v>
                </c:pt>
                <c:pt idx="23">
                  <c:v>Q4FY20</c:v>
                </c:pt>
                <c:pt idx="24">
                  <c:v>Q1FY21</c:v>
                </c:pt>
                <c:pt idx="25">
                  <c:v>Q2FY21</c:v>
                </c:pt>
                <c:pt idx="26">
                  <c:v>Q3FY21</c:v>
                </c:pt>
                <c:pt idx="27">
                  <c:v>Q4FY21</c:v>
                </c:pt>
                <c:pt idx="28">
                  <c:v>Q1FY22</c:v>
                </c:pt>
                <c:pt idx="29">
                  <c:v>Q2FY22</c:v>
                </c:pt>
                <c:pt idx="30">
                  <c:v>Q3FY22</c:v>
                </c:pt>
                <c:pt idx="31">
                  <c:v>Q4FY22</c:v>
                </c:pt>
                <c:pt idx="32">
                  <c:v>Q1FY23</c:v>
                </c:pt>
                <c:pt idx="33">
                  <c:v>Q2FY23</c:v>
                </c:pt>
                <c:pt idx="34">
                  <c:v>Q3FY23</c:v>
                </c:pt>
                <c:pt idx="35">
                  <c:v>Q4FY23</c:v>
                </c:pt>
                <c:pt idx="36">
                  <c:v>Q1FY24</c:v>
                </c:pt>
                <c:pt idx="37">
                  <c:v>Q2FY24</c:v>
                </c:pt>
                <c:pt idx="38">
                  <c:v>Q3FY24</c:v>
                </c:pt>
                <c:pt idx="39">
                  <c:v>Q4FY24</c:v>
                </c:pt>
                <c:pt idx="40">
                  <c:v>Current</c:v>
                </c:pt>
              </c:strCache>
            </c:strRef>
          </c:cat>
          <c:val>
            <c:numRef>
              <c:f>Valuation!$AE$10:$BS$10</c:f>
              <c:numCache>
                <c:formatCode>0\x</c:formatCode>
                <c:ptCount val="41"/>
                <c:pt idx="0">
                  <c:v>17.177935768863414</c:v>
                </c:pt>
                <c:pt idx="1">
                  <c:v>20.184010903301541</c:v>
                </c:pt>
                <c:pt idx="2">
                  <c:v>22.89555064453485</c:v>
                </c:pt>
                <c:pt idx="3">
                  <c:v>18.137555001165129</c:v>
                </c:pt>
                <c:pt idx="4">
                  <c:v>16.189710176851907</c:v>
                </c:pt>
                <c:pt idx="5">
                  <c:v>21.465414360475709</c:v>
                </c:pt>
                <c:pt idx="6">
                  <c:v>24.907828469075966</c:v>
                </c:pt>
                <c:pt idx="7">
                  <c:v>18.706582554277357</c:v>
                </c:pt>
                <c:pt idx="8">
                  <c:v>18.238549788371579</c:v>
                </c:pt>
                <c:pt idx="9">
                  <c:v>17.650817976484493</c:v>
                </c:pt>
                <c:pt idx="10">
                  <c:v>20.920302398680271</c:v>
                </c:pt>
                <c:pt idx="11">
                  <c:v>18.89473373318793</c:v>
                </c:pt>
                <c:pt idx="12">
                  <c:v>18.970267791526513</c:v>
                </c:pt>
                <c:pt idx="13">
                  <c:v>18.10240129747525</c:v>
                </c:pt>
                <c:pt idx="14">
                  <c:v>19.83510461444105</c:v>
                </c:pt>
                <c:pt idx="15">
                  <c:v>25.618910713436957</c:v>
                </c:pt>
                <c:pt idx="16">
                  <c:v>21.24337734877037</c:v>
                </c:pt>
                <c:pt idx="17">
                  <c:v>24.190601838742754</c:v>
                </c:pt>
                <c:pt idx="18">
                  <c:v>19.062883901289197</c:v>
                </c:pt>
                <c:pt idx="19">
                  <c:v>16.456342928615165</c:v>
                </c:pt>
                <c:pt idx="20">
                  <c:v>17.648181307056412</c:v>
                </c:pt>
                <c:pt idx="21">
                  <c:v>14.441046753882178</c:v>
                </c:pt>
                <c:pt idx="22">
                  <c:v>14.986940250855188</c:v>
                </c:pt>
                <c:pt idx="23">
                  <c:v>15.598015544265444</c:v>
                </c:pt>
                <c:pt idx="24">
                  <c:v>15.785855961697411</c:v>
                </c:pt>
                <c:pt idx="25">
                  <c:v>17.581966083343229</c:v>
                </c:pt>
                <c:pt idx="26">
                  <c:v>18.475865527032202</c:v>
                </c:pt>
                <c:pt idx="27">
                  <c:v>15.908158183458967</c:v>
                </c:pt>
                <c:pt idx="28">
                  <c:v>18.256811334407587</c:v>
                </c:pt>
                <c:pt idx="29">
                  <c:v>20.565704521321031</c:v>
                </c:pt>
                <c:pt idx="30">
                  <c:v>20.236854496634692</c:v>
                </c:pt>
                <c:pt idx="31">
                  <c:v>21.562822872723554</c:v>
                </c:pt>
                <c:pt idx="32">
                  <c:v>22.287573396782598</c:v>
                </c:pt>
                <c:pt idx="33">
                  <c:v>25.750525296957246</c:v>
                </c:pt>
                <c:pt idx="34">
                  <c:v>27.297615669541369</c:v>
                </c:pt>
                <c:pt idx="35">
                  <c:v>22.407727689294447</c:v>
                </c:pt>
                <c:pt idx="36">
                  <c:v>21.425316750536382</c:v>
                </c:pt>
                <c:pt idx="37">
                  <c:v>24.187751756995844</c:v>
                </c:pt>
                <c:pt idx="38">
                  <c:v>21.779575767059377</c:v>
                </c:pt>
                <c:pt idx="39">
                  <c:v>22.903855005114846</c:v>
                </c:pt>
                <c:pt idx="40">
                  <c:v>24.716390293289404</c:v>
                </c:pt>
              </c:numCache>
            </c:numRef>
          </c:val>
          <c:smooth val="0"/>
          <c:extLst>
            <c:ext xmlns:c16="http://schemas.microsoft.com/office/drawing/2014/chart" uri="{C3380CC4-5D6E-409C-BE32-E72D297353CC}">
              <c16:uniqueId val="{00000000-11DD-4C07-B968-509A5B149BD8}"/>
            </c:ext>
          </c:extLst>
        </c:ser>
        <c:ser>
          <c:idx val="1"/>
          <c:order val="1"/>
          <c:tx>
            <c:strRef>
              <c:f>Valuation!$N$11</c:f>
              <c:strCache>
                <c:ptCount val="1"/>
                <c:pt idx="0">
                  <c:v>Avg</c:v>
                </c:pt>
              </c:strCache>
            </c:strRef>
          </c:tx>
          <c:spPr>
            <a:ln w="28575" cap="rnd">
              <a:solidFill>
                <a:schemeClr val="accent2"/>
              </a:solidFill>
              <a:round/>
            </a:ln>
            <a:effectLst/>
          </c:spPr>
          <c:marker>
            <c:symbol val="none"/>
          </c:marker>
          <c:cat>
            <c:strRef>
              <c:f>Valuation!$AE$9:$BS$9</c:f>
              <c:strCache>
                <c:ptCount val="41"/>
                <c:pt idx="0">
                  <c:v>Q1FY15</c:v>
                </c:pt>
                <c:pt idx="1">
                  <c:v>Q2FY15</c:v>
                </c:pt>
                <c:pt idx="2">
                  <c:v>Q3FY15</c:v>
                </c:pt>
                <c:pt idx="3">
                  <c:v>Q4FY15</c:v>
                </c:pt>
                <c:pt idx="4">
                  <c:v>Q1FY16</c:v>
                </c:pt>
                <c:pt idx="5">
                  <c:v>Q2FY16</c:v>
                </c:pt>
                <c:pt idx="6">
                  <c:v>Q3FY16</c:v>
                </c:pt>
                <c:pt idx="7">
                  <c:v>Q4FY16</c:v>
                </c:pt>
                <c:pt idx="8">
                  <c:v>Q1FY17</c:v>
                </c:pt>
                <c:pt idx="9">
                  <c:v>Q2FY17</c:v>
                </c:pt>
                <c:pt idx="10">
                  <c:v>Q3FY17</c:v>
                </c:pt>
                <c:pt idx="11">
                  <c:v>Q4FY17</c:v>
                </c:pt>
                <c:pt idx="12">
                  <c:v>Q1FY18</c:v>
                </c:pt>
                <c:pt idx="13">
                  <c:v>Q2FY18</c:v>
                </c:pt>
                <c:pt idx="14">
                  <c:v>Q3FY18</c:v>
                </c:pt>
                <c:pt idx="15">
                  <c:v>Q4FY18</c:v>
                </c:pt>
                <c:pt idx="16">
                  <c:v>Q1FY19</c:v>
                </c:pt>
                <c:pt idx="17">
                  <c:v>Q2FY19</c:v>
                </c:pt>
                <c:pt idx="18">
                  <c:v>Q3FY19</c:v>
                </c:pt>
                <c:pt idx="19">
                  <c:v>Q4FY19</c:v>
                </c:pt>
                <c:pt idx="20">
                  <c:v>Q1FY20</c:v>
                </c:pt>
                <c:pt idx="21">
                  <c:v>Q2FY20</c:v>
                </c:pt>
                <c:pt idx="22">
                  <c:v>Q3FY20</c:v>
                </c:pt>
                <c:pt idx="23">
                  <c:v>Q4FY20</c:v>
                </c:pt>
                <c:pt idx="24">
                  <c:v>Q1FY21</c:v>
                </c:pt>
                <c:pt idx="25">
                  <c:v>Q2FY21</c:v>
                </c:pt>
                <c:pt idx="26">
                  <c:v>Q3FY21</c:v>
                </c:pt>
                <c:pt idx="27">
                  <c:v>Q4FY21</c:v>
                </c:pt>
                <c:pt idx="28">
                  <c:v>Q1FY22</c:v>
                </c:pt>
                <c:pt idx="29">
                  <c:v>Q2FY22</c:v>
                </c:pt>
                <c:pt idx="30">
                  <c:v>Q3FY22</c:v>
                </c:pt>
                <c:pt idx="31">
                  <c:v>Q4FY22</c:v>
                </c:pt>
                <c:pt idx="32">
                  <c:v>Q1FY23</c:v>
                </c:pt>
                <c:pt idx="33">
                  <c:v>Q2FY23</c:v>
                </c:pt>
                <c:pt idx="34">
                  <c:v>Q3FY23</c:v>
                </c:pt>
                <c:pt idx="35">
                  <c:v>Q4FY23</c:v>
                </c:pt>
                <c:pt idx="36">
                  <c:v>Q1FY24</c:v>
                </c:pt>
                <c:pt idx="37">
                  <c:v>Q2FY24</c:v>
                </c:pt>
                <c:pt idx="38">
                  <c:v>Q3FY24</c:v>
                </c:pt>
                <c:pt idx="39">
                  <c:v>Q4FY24</c:v>
                </c:pt>
                <c:pt idx="40">
                  <c:v>Current</c:v>
                </c:pt>
              </c:strCache>
            </c:strRef>
          </c:cat>
          <c:val>
            <c:numRef>
              <c:f>Valuation!$AE$11:$BS$11</c:f>
              <c:numCache>
                <c:formatCode>0\x</c:formatCode>
                <c:ptCount val="41"/>
                <c:pt idx="0">
                  <c:v>20.064717967605279</c:v>
                </c:pt>
                <c:pt idx="1">
                  <c:v>20.064717967605279</c:v>
                </c:pt>
                <c:pt idx="2">
                  <c:v>20.064717967605279</c:v>
                </c:pt>
                <c:pt idx="3">
                  <c:v>20.064717967605279</c:v>
                </c:pt>
                <c:pt idx="4">
                  <c:v>20.064717967605279</c:v>
                </c:pt>
                <c:pt idx="5">
                  <c:v>20.064717967605279</c:v>
                </c:pt>
                <c:pt idx="6">
                  <c:v>20.064717967605279</c:v>
                </c:pt>
                <c:pt idx="7">
                  <c:v>20.064717967605279</c:v>
                </c:pt>
                <c:pt idx="8">
                  <c:v>20.064717967605279</c:v>
                </c:pt>
                <c:pt idx="9">
                  <c:v>20.064717967605279</c:v>
                </c:pt>
                <c:pt idx="10">
                  <c:v>20.064717967605279</c:v>
                </c:pt>
                <c:pt idx="11">
                  <c:v>20.064717967605279</c:v>
                </c:pt>
                <c:pt idx="12">
                  <c:v>20.064717967605279</c:v>
                </c:pt>
                <c:pt idx="13">
                  <c:v>20.064717967605279</c:v>
                </c:pt>
                <c:pt idx="14">
                  <c:v>20.064717967605279</c:v>
                </c:pt>
                <c:pt idx="15">
                  <c:v>20.064717967605279</c:v>
                </c:pt>
                <c:pt idx="16">
                  <c:v>20.064717967605279</c:v>
                </c:pt>
                <c:pt idx="17">
                  <c:v>20.064717967605279</c:v>
                </c:pt>
                <c:pt idx="18">
                  <c:v>20.064717967605279</c:v>
                </c:pt>
                <c:pt idx="19">
                  <c:v>20.064717967605279</c:v>
                </c:pt>
                <c:pt idx="20">
                  <c:v>20.064717967605279</c:v>
                </c:pt>
                <c:pt idx="21">
                  <c:v>20.064717967605279</c:v>
                </c:pt>
                <c:pt idx="22">
                  <c:v>20.064717967605279</c:v>
                </c:pt>
                <c:pt idx="23">
                  <c:v>20.064717967605279</c:v>
                </c:pt>
                <c:pt idx="24">
                  <c:v>20.064717967605279</c:v>
                </c:pt>
                <c:pt idx="25">
                  <c:v>20.064717967605279</c:v>
                </c:pt>
                <c:pt idx="26">
                  <c:v>20.064717967605279</c:v>
                </c:pt>
                <c:pt idx="27">
                  <c:v>20.064717967605279</c:v>
                </c:pt>
                <c:pt idx="28">
                  <c:v>20.064717967605279</c:v>
                </c:pt>
                <c:pt idx="29">
                  <c:v>20.064717967605279</c:v>
                </c:pt>
                <c:pt idx="30">
                  <c:v>20.064717967605279</c:v>
                </c:pt>
                <c:pt idx="31">
                  <c:v>20.064717967605279</c:v>
                </c:pt>
                <c:pt idx="32">
                  <c:v>20.064717967605279</c:v>
                </c:pt>
                <c:pt idx="33">
                  <c:v>20.064717967605279</c:v>
                </c:pt>
                <c:pt idx="34">
                  <c:v>20.064717967605279</c:v>
                </c:pt>
                <c:pt idx="35">
                  <c:v>20.064717967605279</c:v>
                </c:pt>
                <c:pt idx="36">
                  <c:v>20.064717967605279</c:v>
                </c:pt>
                <c:pt idx="37">
                  <c:v>20.064717967605279</c:v>
                </c:pt>
                <c:pt idx="38">
                  <c:v>20.064717967605279</c:v>
                </c:pt>
                <c:pt idx="39">
                  <c:v>20.064717967605279</c:v>
                </c:pt>
                <c:pt idx="40">
                  <c:v>20.064717967605279</c:v>
                </c:pt>
              </c:numCache>
            </c:numRef>
          </c:val>
          <c:smooth val="0"/>
          <c:extLst>
            <c:ext xmlns:c16="http://schemas.microsoft.com/office/drawing/2014/chart" uri="{C3380CC4-5D6E-409C-BE32-E72D297353CC}">
              <c16:uniqueId val="{00000001-11DD-4C07-B968-509A5B149BD8}"/>
            </c:ext>
          </c:extLst>
        </c:ser>
        <c:ser>
          <c:idx val="2"/>
          <c:order val="2"/>
          <c:tx>
            <c:strRef>
              <c:f>Valuation!$N$12</c:f>
              <c:strCache>
                <c:ptCount val="1"/>
                <c:pt idx="0">
                  <c:v>+1STDEV</c:v>
                </c:pt>
              </c:strCache>
            </c:strRef>
          </c:tx>
          <c:spPr>
            <a:ln w="28575" cap="rnd">
              <a:solidFill>
                <a:schemeClr val="accent3"/>
              </a:solidFill>
              <a:round/>
            </a:ln>
            <a:effectLst/>
          </c:spPr>
          <c:marker>
            <c:symbol val="none"/>
          </c:marker>
          <c:cat>
            <c:strRef>
              <c:f>Valuation!$AE$9:$BS$9</c:f>
              <c:strCache>
                <c:ptCount val="41"/>
                <c:pt idx="0">
                  <c:v>Q1FY15</c:v>
                </c:pt>
                <c:pt idx="1">
                  <c:v>Q2FY15</c:v>
                </c:pt>
                <c:pt idx="2">
                  <c:v>Q3FY15</c:v>
                </c:pt>
                <c:pt idx="3">
                  <c:v>Q4FY15</c:v>
                </c:pt>
                <c:pt idx="4">
                  <c:v>Q1FY16</c:v>
                </c:pt>
                <c:pt idx="5">
                  <c:v>Q2FY16</c:v>
                </c:pt>
                <c:pt idx="6">
                  <c:v>Q3FY16</c:v>
                </c:pt>
                <c:pt idx="7">
                  <c:v>Q4FY16</c:v>
                </c:pt>
                <c:pt idx="8">
                  <c:v>Q1FY17</c:v>
                </c:pt>
                <c:pt idx="9">
                  <c:v>Q2FY17</c:v>
                </c:pt>
                <c:pt idx="10">
                  <c:v>Q3FY17</c:v>
                </c:pt>
                <c:pt idx="11">
                  <c:v>Q4FY17</c:v>
                </c:pt>
                <c:pt idx="12">
                  <c:v>Q1FY18</c:v>
                </c:pt>
                <c:pt idx="13">
                  <c:v>Q2FY18</c:v>
                </c:pt>
                <c:pt idx="14">
                  <c:v>Q3FY18</c:v>
                </c:pt>
                <c:pt idx="15">
                  <c:v>Q4FY18</c:v>
                </c:pt>
                <c:pt idx="16">
                  <c:v>Q1FY19</c:v>
                </c:pt>
                <c:pt idx="17">
                  <c:v>Q2FY19</c:v>
                </c:pt>
                <c:pt idx="18">
                  <c:v>Q3FY19</c:v>
                </c:pt>
                <c:pt idx="19">
                  <c:v>Q4FY19</c:v>
                </c:pt>
                <c:pt idx="20">
                  <c:v>Q1FY20</c:v>
                </c:pt>
                <c:pt idx="21">
                  <c:v>Q2FY20</c:v>
                </c:pt>
                <c:pt idx="22">
                  <c:v>Q3FY20</c:v>
                </c:pt>
                <c:pt idx="23">
                  <c:v>Q4FY20</c:v>
                </c:pt>
                <c:pt idx="24">
                  <c:v>Q1FY21</c:v>
                </c:pt>
                <c:pt idx="25">
                  <c:v>Q2FY21</c:v>
                </c:pt>
                <c:pt idx="26">
                  <c:v>Q3FY21</c:v>
                </c:pt>
                <c:pt idx="27">
                  <c:v>Q4FY21</c:v>
                </c:pt>
                <c:pt idx="28">
                  <c:v>Q1FY22</c:v>
                </c:pt>
                <c:pt idx="29">
                  <c:v>Q2FY22</c:v>
                </c:pt>
                <c:pt idx="30">
                  <c:v>Q3FY22</c:v>
                </c:pt>
                <c:pt idx="31">
                  <c:v>Q4FY22</c:v>
                </c:pt>
                <c:pt idx="32">
                  <c:v>Q1FY23</c:v>
                </c:pt>
                <c:pt idx="33">
                  <c:v>Q2FY23</c:v>
                </c:pt>
                <c:pt idx="34">
                  <c:v>Q3FY23</c:v>
                </c:pt>
                <c:pt idx="35">
                  <c:v>Q4FY23</c:v>
                </c:pt>
                <c:pt idx="36">
                  <c:v>Q1FY24</c:v>
                </c:pt>
                <c:pt idx="37">
                  <c:v>Q2FY24</c:v>
                </c:pt>
                <c:pt idx="38">
                  <c:v>Q3FY24</c:v>
                </c:pt>
                <c:pt idx="39">
                  <c:v>Q4FY24</c:v>
                </c:pt>
                <c:pt idx="40">
                  <c:v>Current</c:v>
                </c:pt>
              </c:strCache>
            </c:strRef>
          </c:cat>
          <c:val>
            <c:numRef>
              <c:f>Valuation!$AE$12:$BS$12</c:f>
              <c:numCache>
                <c:formatCode>0\x</c:formatCode>
                <c:ptCount val="41"/>
                <c:pt idx="0">
                  <c:v>23.312158133911279</c:v>
                </c:pt>
                <c:pt idx="1">
                  <c:v>23.312158133911279</c:v>
                </c:pt>
                <c:pt idx="2">
                  <c:v>23.312158133911279</c:v>
                </c:pt>
                <c:pt idx="3">
                  <c:v>23.312158133911279</c:v>
                </c:pt>
                <c:pt idx="4">
                  <c:v>23.312158133911279</c:v>
                </c:pt>
                <c:pt idx="5">
                  <c:v>23.312158133911279</c:v>
                </c:pt>
                <c:pt idx="6">
                  <c:v>23.312158133911279</c:v>
                </c:pt>
                <c:pt idx="7">
                  <c:v>23.312158133911279</c:v>
                </c:pt>
                <c:pt idx="8">
                  <c:v>23.312158133911279</c:v>
                </c:pt>
                <c:pt idx="9">
                  <c:v>23.312158133911279</c:v>
                </c:pt>
                <c:pt idx="10">
                  <c:v>23.312158133911279</c:v>
                </c:pt>
                <c:pt idx="11">
                  <c:v>23.312158133911279</c:v>
                </c:pt>
                <c:pt idx="12">
                  <c:v>23.312158133911279</c:v>
                </c:pt>
                <c:pt idx="13">
                  <c:v>23.312158133911279</c:v>
                </c:pt>
                <c:pt idx="14">
                  <c:v>23.312158133911279</c:v>
                </c:pt>
                <c:pt idx="15">
                  <c:v>23.312158133911279</c:v>
                </c:pt>
                <c:pt idx="16">
                  <c:v>23.312158133911279</c:v>
                </c:pt>
                <c:pt idx="17">
                  <c:v>23.312158133911279</c:v>
                </c:pt>
                <c:pt idx="18">
                  <c:v>23.312158133911279</c:v>
                </c:pt>
                <c:pt idx="19">
                  <c:v>23.312158133911279</c:v>
                </c:pt>
                <c:pt idx="20">
                  <c:v>23.312158133911279</c:v>
                </c:pt>
                <c:pt idx="21">
                  <c:v>23.312158133911279</c:v>
                </c:pt>
                <c:pt idx="22">
                  <c:v>23.312158133911279</c:v>
                </c:pt>
                <c:pt idx="23">
                  <c:v>23.312158133911279</c:v>
                </c:pt>
                <c:pt idx="24">
                  <c:v>23.312158133911279</c:v>
                </c:pt>
                <c:pt idx="25">
                  <c:v>23.312158133911279</c:v>
                </c:pt>
                <c:pt idx="26">
                  <c:v>23.312158133911279</c:v>
                </c:pt>
                <c:pt idx="27">
                  <c:v>23.312158133911279</c:v>
                </c:pt>
                <c:pt idx="28">
                  <c:v>23.312158133911279</c:v>
                </c:pt>
                <c:pt idx="29">
                  <c:v>23.312158133911279</c:v>
                </c:pt>
                <c:pt idx="30">
                  <c:v>23.312158133911279</c:v>
                </c:pt>
                <c:pt idx="31">
                  <c:v>23.312158133911279</c:v>
                </c:pt>
                <c:pt idx="32">
                  <c:v>23.312158133911279</c:v>
                </c:pt>
                <c:pt idx="33">
                  <c:v>23.312158133911279</c:v>
                </c:pt>
                <c:pt idx="34">
                  <c:v>23.312158133911279</c:v>
                </c:pt>
                <c:pt idx="35">
                  <c:v>23.312158133911279</c:v>
                </c:pt>
                <c:pt idx="36">
                  <c:v>23.312158133911279</c:v>
                </c:pt>
                <c:pt idx="37">
                  <c:v>23.312158133911279</c:v>
                </c:pt>
                <c:pt idx="38">
                  <c:v>23.312158133911279</c:v>
                </c:pt>
                <c:pt idx="39">
                  <c:v>23.312158133911279</c:v>
                </c:pt>
                <c:pt idx="40">
                  <c:v>23.312158133911279</c:v>
                </c:pt>
              </c:numCache>
            </c:numRef>
          </c:val>
          <c:smooth val="0"/>
          <c:extLst>
            <c:ext xmlns:c16="http://schemas.microsoft.com/office/drawing/2014/chart" uri="{C3380CC4-5D6E-409C-BE32-E72D297353CC}">
              <c16:uniqueId val="{00000002-11DD-4C07-B968-509A5B149BD8}"/>
            </c:ext>
          </c:extLst>
        </c:ser>
        <c:ser>
          <c:idx val="3"/>
          <c:order val="3"/>
          <c:tx>
            <c:strRef>
              <c:f>Valuation!$N$13</c:f>
              <c:strCache>
                <c:ptCount val="1"/>
                <c:pt idx="0">
                  <c:v>-1STDEV</c:v>
                </c:pt>
              </c:strCache>
            </c:strRef>
          </c:tx>
          <c:spPr>
            <a:ln w="28575" cap="rnd">
              <a:solidFill>
                <a:schemeClr val="accent4"/>
              </a:solidFill>
              <a:round/>
            </a:ln>
            <a:effectLst/>
          </c:spPr>
          <c:marker>
            <c:symbol val="none"/>
          </c:marker>
          <c:cat>
            <c:strRef>
              <c:f>Valuation!$AE$9:$BS$9</c:f>
              <c:strCache>
                <c:ptCount val="41"/>
                <c:pt idx="0">
                  <c:v>Q1FY15</c:v>
                </c:pt>
                <c:pt idx="1">
                  <c:v>Q2FY15</c:v>
                </c:pt>
                <c:pt idx="2">
                  <c:v>Q3FY15</c:v>
                </c:pt>
                <c:pt idx="3">
                  <c:v>Q4FY15</c:v>
                </c:pt>
                <c:pt idx="4">
                  <c:v>Q1FY16</c:v>
                </c:pt>
                <c:pt idx="5">
                  <c:v>Q2FY16</c:v>
                </c:pt>
                <c:pt idx="6">
                  <c:v>Q3FY16</c:v>
                </c:pt>
                <c:pt idx="7">
                  <c:v>Q4FY16</c:v>
                </c:pt>
                <c:pt idx="8">
                  <c:v>Q1FY17</c:v>
                </c:pt>
                <c:pt idx="9">
                  <c:v>Q2FY17</c:v>
                </c:pt>
                <c:pt idx="10">
                  <c:v>Q3FY17</c:v>
                </c:pt>
                <c:pt idx="11">
                  <c:v>Q4FY17</c:v>
                </c:pt>
                <c:pt idx="12">
                  <c:v>Q1FY18</c:v>
                </c:pt>
                <c:pt idx="13">
                  <c:v>Q2FY18</c:v>
                </c:pt>
                <c:pt idx="14">
                  <c:v>Q3FY18</c:v>
                </c:pt>
                <c:pt idx="15">
                  <c:v>Q4FY18</c:v>
                </c:pt>
                <c:pt idx="16">
                  <c:v>Q1FY19</c:v>
                </c:pt>
                <c:pt idx="17">
                  <c:v>Q2FY19</c:v>
                </c:pt>
                <c:pt idx="18">
                  <c:v>Q3FY19</c:v>
                </c:pt>
                <c:pt idx="19">
                  <c:v>Q4FY19</c:v>
                </c:pt>
                <c:pt idx="20">
                  <c:v>Q1FY20</c:v>
                </c:pt>
                <c:pt idx="21">
                  <c:v>Q2FY20</c:v>
                </c:pt>
                <c:pt idx="22">
                  <c:v>Q3FY20</c:v>
                </c:pt>
                <c:pt idx="23">
                  <c:v>Q4FY20</c:v>
                </c:pt>
                <c:pt idx="24">
                  <c:v>Q1FY21</c:v>
                </c:pt>
                <c:pt idx="25">
                  <c:v>Q2FY21</c:v>
                </c:pt>
                <c:pt idx="26">
                  <c:v>Q3FY21</c:v>
                </c:pt>
                <c:pt idx="27">
                  <c:v>Q4FY21</c:v>
                </c:pt>
                <c:pt idx="28">
                  <c:v>Q1FY22</c:v>
                </c:pt>
                <c:pt idx="29">
                  <c:v>Q2FY22</c:v>
                </c:pt>
                <c:pt idx="30">
                  <c:v>Q3FY22</c:v>
                </c:pt>
                <c:pt idx="31">
                  <c:v>Q4FY22</c:v>
                </c:pt>
                <c:pt idx="32">
                  <c:v>Q1FY23</c:v>
                </c:pt>
                <c:pt idx="33">
                  <c:v>Q2FY23</c:v>
                </c:pt>
                <c:pt idx="34">
                  <c:v>Q3FY23</c:v>
                </c:pt>
                <c:pt idx="35">
                  <c:v>Q4FY23</c:v>
                </c:pt>
                <c:pt idx="36">
                  <c:v>Q1FY24</c:v>
                </c:pt>
                <c:pt idx="37">
                  <c:v>Q2FY24</c:v>
                </c:pt>
                <c:pt idx="38">
                  <c:v>Q3FY24</c:v>
                </c:pt>
                <c:pt idx="39">
                  <c:v>Q4FY24</c:v>
                </c:pt>
                <c:pt idx="40">
                  <c:v>Current</c:v>
                </c:pt>
              </c:strCache>
            </c:strRef>
          </c:cat>
          <c:val>
            <c:numRef>
              <c:f>Valuation!$AE$13:$BS$13</c:f>
              <c:numCache>
                <c:formatCode>0\x</c:formatCode>
                <c:ptCount val="41"/>
                <c:pt idx="0">
                  <c:v>16.81727780129928</c:v>
                </c:pt>
                <c:pt idx="1">
                  <c:v>16.81727780129928</c:v>
                </c:pt>
                <c:pt idx="2">
                  <c:v>16.81727780129928</c:v>
                </c:pt>
                <c:pt idx="3">
                  <c:v>16.81727780129928</c:v>
                </c:pt>
                <c:pt idx="4">
                  <c:v>16.81727780129928</c:v>
                </c:pt>
                <c:pt idx="5">
                  <c:v>16.81727780129928</c:v>
                </c:pt>
                <c:pt idx="6">
                  <c:v>16.81727780129928</c:v>
                </c:pt>
                <c:pt idx="7">
                  <c:v>16.81727780129928</c:v>
                </c:pt>
                <c:pt idx="8">
                  <c:v>16.81727780129928</c:v>
                </c:pt>
                <c:pt idx="9">
                  <c:v>16.81727780129928</c:v>
                </c:pt>
                <c:pt idx="10">
                  <c:v>16.81727780129928</c:v>
                </c:pt>
                <c:pt idx="11">
                  <c:v>16.81727780129928</c:v>
                </c:pt>
                <c:pt idx="12">
                  <c:v>16.81727780129928</c:v>
                </c:pt>
                <c:pt idx="13">
                  <c:v>16.81727780129928</c:v>
                </c:pt>
                <c:pt idx="14">
                  <c:v>16.81727780129928</c:v>
                </c:pt>
                <c:pt idx="15">
                  <c:v>16.81727780129928</c:v>
                </c:pt>
                <c:pt idx="16">
                  <c:v>16.81727780129928</c:v>
                </c:pt>
                <c:pt idx="17">
                  <c:v>16.81727780129928</c:v>
                </c:pt>
                <c:pt idx="18">
                  <c:v>16.81727780129928</c:v>
                </c:pt>
                <c:pt idx="19">
                  <c:v>16.81727780129928</c:v>
                </c:pt>
                <c:pt idx="20">
                  <c:v>16.81727780129928</c:v>
                </c:pt>
                <c:pt idx="21">
                  <c:v>16.81727780129928</c:v>
                </c:pt>
                <c:pt idx="22">
                  <c:v>16.81727780129928</c:v>
                </c:pt>
                <c:pt idx="23">
                  <c:v>16.81727780129928</c:v>
                </c:pt>
                <c:pt idx="24">
                  <c:v>16.81727780129928</c:v>
                </c:pt>
                <c:pt idx="25">
                  <c:v>16.81727780129928</c:v>
                </c:pt>
                <c:pt idx="26">
                  <c:v>16.81727780129928</c:v>
                </c:pt>
                <c:pt idx="27">
                  <c:v>16.81727780129928</c:v>
                </c:pt>
                <c:pt idx="28">
                  <c:v>16.81727780129928</c:v>
                </c:pt>
                <c:pt idx="29">
                  <c:v>16.81727780129928</c:v>
                </c:pt>
                <c:pt idx="30">
                  <c:v>16.81727780129928</c:v>
                </c:pt>
                <c:pt idx="31">
                  <c:v>16.81727780129928</c:v>
                </c:pt>
                <c:pt idx="32">
                  <c:v>16.81727780129928</c:v>
                </c:pt>
                <c:pt idx="33">
                  <c:v>16.81727780129928</c:v>
                </c:pt>
                <c:pt idx="34">
                  <c:v>16.81727780129928</c:v>
                </c:pt>
                <c:pt idx="35">
                  <c:v>16.81727780129928</c:v>
                </c:pt>
                <c:pt idx="36">
                  <c:v>16.81727780129928</c:v>
                </c:pt>
                <c:pt idx="37">
                  <c:v>16.81727780129928</c:v>
                </c:pt>
                <c:pt idx="38">
                  <c:v>16.81727780129928</c:v>
                </c:pt>
                <c:pt idx="39">
                  <c:v>16.81727780129928</c:v>
                </c:pt>
                <c:pt idx="40">
                  <c:v>16.81727780129928</c:v>
                </c:pt>
              </c:numCache>
            </c:numRef>
          </c:val>
          <c:smooth val="0"/>
          <c:extLst>
            <c:ext xmlns:c16="http://schemas.microsoft.com/office/drawing/2014/chart" uri="{C3380CC4-5D6E-409C-BE32-E72D297353CC}">
              <c16:uniqueId val="{00000003-11DD-4C07-B968-509A5B149BD8}"/>
            </c:ext>
          </c:extLst>
        </c:ser>
        <c:dLbls>
          <c:showLegendKey val="0"/>
          <c:showVal val="0"/>
          <c:showCatName val="0"/>
          <c:showSerName val="0"/>
          <c:showPercent val="0"/>
          <c:showBubbleSize val="0"/>
        </c:dLbls>
        <c:smooth val="0"/>
        <c:axId val="814645888"/>
        <c:axId val="819031520"/>
      </c:lineChart>
      <c:catAx>
        <c:axId val="81464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9031520"/>
        <c:crosses val="autoZero"/>
        <c:auto val="1"/>
        <c:lblAlgn val="ctr"/>
        <c:lblOffset val="100"/>
        <c:noMultiLvlLbl val="0"/>
      </c:catAx>
      <c:valAx>
        <c:axId val="819031520"/>
        <c:scaling>
          <c:orientation val="minMax"/>
          <c:max val="30"/>
          <c:min val="10"/>
        </c:scaling>
        <c:delete val="0"/>
        <c:axPos val="l"/>
        <c:numFmt formatCode="0\x"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464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a:t>EV/EBITDA(TTM)</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Valuation!$N$14</c:f>
              <c:strCache>
                <c:ptCount val="1"/>
                <c:pt idx="0">
                  <c:v> EV/EBITDA(TTM) </c:v>
                </c:pt>
              </c:strCache>
            </c:strRef>
          </c:tx>
          <c:spPr>
            <a:ln w="28575" cap="rnd">
              <a:solidFill>
                <a:schemeClr val="accent1"/>
              </a:solidFill>
              <a:round/>
            </a:ln>
            <a:effectLst/>
          </c:spPr>
          <c:marker>
            <c:symbol val="none"/>
          </c:marker>
          <c:cat>
            <c:strRef>
              <c:f>Valuation!$AE$9:$BS$9</c:f>
              <c:strCache>
                <c:ptCount val="41"/>
                <c:pt idx="0">
                  <c:v>Q1FY15</c:v>
                </c:pt>
                <c:pt idx="1">
                  <c:v>Q2FY15</c:v>
                </c:pt>
                <c:pt idx="2">
                  <c:v>Q3FY15</c:v>
                </c:pt>
                <c:pt idx="3">
                  <c:v>Q4FY15</c:v>
                </c:pt>
                <c:pt idx="4">
                  <c:v>Q1FY16</c:v>
                </c:pt>
                <c:pt idx="5">
                  <c:v>Q2FY16</c:v>
                </c:pt>
                <c:pt idx="6">
                  <c:v>Q3FY16</c:v>
                </c:pt>
                <c:pt idx="7">
                  <c:v>Q4FY16</c:v>
                </c:pt>
                <c:pt idx="8">
                  <c:v>Q1FY17</c:v>
                </c:pt>
                <c:pt idx="9">
                  <c:v>Q2FY17</c:v>
                </c:pt>
                <c:pt idx="10">
                  <c:v>Q3FY17</c:v>
                </c:pt>
                <c:pt idx="11">
                  <c:v>Q4FY17</c:v>
                </c:pt>
                <c:pt idx="12">
                  <c:v>Q1FY18</c:v>
                </c:pt>
                <c:pt idx="13">
                  <c:v>Q2FY18</c:v>
                </c:pt>
                <c:pt idx="14">
                  <c:v>Q3FY18</c:v>
                </c:pt>
                <c:pt idx="15">
                  <c:v>Q4FY18</c:v>
                </c:pt>
                <c:pt idx="16">
                  <c:v>Q1FY19</c:v>
                </c:pt>
                <c:pt idx="17">
                  <c:v>Q2FY19</c:v>
                </c:pt>
                <c:pt idx="18">
                  <c:v>Q3FY19</c:v>
                </c:pt>
                <c:pt idx="19">
                  <c:v>Q4FY19</c:v>
                </c:pt>
                <c:pt idx="20">
                  <c:v>Q1FY20</c:v>
                </c:pt>
                <c:pt idx="21">
                  <c:v>Q2FY20</c:v>
                </c:pt>
                <c:pt idx="22">
                  <c:v>Q3FY20</c:v>
                </c:pt>
                <c:pt idx="23">
                  <c:v>Q4FY20</c:v>
                </c:pt>
                <c:pt idx="24">
                  <c:v>Q1FY21</c:v>
                </c:pt>
                <c:pt idx="25">
                  <c:v>Q2FY21</c:v>
                </c:pt>
                <c:pt idx="26">
                  <c:v>Q3FY21</c:v>
                </c:pt>
                <c:pt idx="27">
                  <c:v>Q4FY21</c:v>
                </c:pt>
                <c:pt idx="28">
                  <c:v>Q1FY22</c:v>
                </c:pt>
                <c:pt idx="29">
                  <c:v>Q2FY22</c:v>
                </c:pt>
                <c:pt idx="30">
                  <c:v>Q3FY22</c:v>
                </c:pt>
                <c:pt idx="31">
                  <c:v>Q4FY22</c:v>
                </c:pt>
                <c:pt idx="32">
                  <c:v>Q1FY23</c:v>
                </c:pt>
                <c:pt idx="33">
                  <c:v>Q2FY23</c:v>
                </c:pt>
                <c:pt idx="34">
                  <c:v>Q3FY23</c:v>
                </c:pt>
                <c:pt idx="35">
                  <c:v>Q4FY23</c:v>
                </c:pt>
                <c:pt idx="36">
                  <c:v>Q1FY24</c:v>
                </c:pt>
                <c:pt idx="37">
                  <c:v>Q2FY24</c:v>
                </c:pt>
                <c:pt idx="38">
                  <c:v>Q3FY24</c:v>
                </c:pt>
                <c:pt idx="39">
                  <c:v>Q4FY24</c:v>
                </c:pt>
                <c:pt idx="40">
                  <c:v>Current</c:v>
                </c:pt>
              </c:strCache>
            </c:strRef>
          </c:cat>
          <c:val>
            <c:numRef>
              <c:f>Valuation!$AE$14:$BS$14</c:f>
              <c:numCache>
                <c:formatCode>0\x</c:formatCode>
                <c:ptCount val="41"/>
                <c:pt idx="0">
                  <c:v>8.8399230531848669</c:v>
                </c:pt>
                <c:pt idx="1">
                  <c:v>10.400443386035551</c:v>
                </c:pt>
                <c:pt idx="2">
                  <c:v>11.365282950243582</c:v>
                </c:pt>
                <c:pt idx="3">
                  <c:v>11.499134786823674</c:v>
                </c:pt>
                <c:pt idx="4">
                  <c:v>10.956254212532174</c:v>
                </c:pt>
                <c:pt idx="5">
                  <c:v>15.76299781371293</c:v>
                </c:pt>
                <c:pt idx="6">
                  <c:v>18.726758391479454</c:v>
                </c:pt>
                <c:pt idx="7">
                  <c:v>13.222841583983923</c:v>
                </c:pt>
                <c:pt idx="8">
                  <c:v>11.935687386755381</c:v>
                </c:pt>
                <c:pt idx="9">
                  <c:v>11.832854982527069</c:v>
                </c:pt>
                <c:pt idx="10">
                  <c:v>14.021844368467635</c:v>
                </c:pt>
                <c:pt idx="11">
                  <c:v>13.315204173159668</c:v>
                </c:pt>
                <c:pt idx="12">
                  <c:v>13.657774031320596</c:v>
                </c:pt>
                <c:pt idx="13">
                  <c:v>12.334476088224132</c:v>
                </c:pt>
                <c:pt idx="14">
                  <c:v>14.689248310263665</c:v>
                </c:pt>
                <c:pt idx="15">
                  <c:v>19.107923544548804</c:v>
                </c:pt>
                <c:pt idx="16">
                  <c:v>14.466173193965902</c:v>
                </c:pt>
                <c:pt idx="17">
                  <c:v>16.495790306162689</c:v>
                </c:pt>
                <c:pt idx="18">
                  <c:v>12.434971615321325</c:v>
                </c:pt>
                <c:pt idx="19">
                  <c:v>10.021794184407492</c:v>
                </c:pt>
                <c:pt idx="20">
                  <c:v>10.82447666971831</c:v>
                </c:pt>
                <c:pt idx="21">
                  <c:v>8.3184474907234733</c:v>
                </c:pt>
                <c:pt idx="22">
                  <c:v>9.7379416236046499</c:v>
                </c:pt>
                <c:pt idx="23">
                  <c:v>11.608086386393152</c:v>
                </c:pt>
                <c:pt idx="24">
                  <c:v>12.71169137847655</c:v>
                </c:pt>
                <c:pt idx="25">
                  <c:v>14.355929669481567</c:v>
                </c:pt>
                <c:pt idx="26">
                  <c:v>15.591598501132026</c:v>
                </c:pt>
                <c:pt idx="27">
                  <c:v>11.892092284398881</c:v>
                </c:pt>
                <c:pt idx="28">
                  <c:v>13.851886045041784</c:v>
                </c:pt>
                <c:pt idx="29">
                  <c:v>16.623950047596868</c:v>
                </c:pt>
                <c:pt idx="30">
                  <c:v>14.71741762893981</c:v>
                </c:pt>
                <c:pt idx="31">
                  <c:v>14.733604783536236</c:v>
                </c:pt>
                <c:pt idx="32">
                  <c:v>15.431790065075706</c:v>
                </c:pt>
                <c:pt idx="33">
                  <c:v>16.423757099223437</c:v>
                </c:pt>
                <c:pt idx="34">
                  <c:v>18.256907401040216</c:v>
                </c:pt>
                <c:pt idx="35">
                  <c:v>14.42672854591166</c:v>
                </c:pt>
                <c:pt idx="36">
                  <c:v>14.740536487804553</c:v>
                </c:pt>
                <c:pt idx="37">
                  <c:v>17.649799991571488</c:v>
                </c:pt>
                <c:pt idx="38">
                  <c:v>16.587442117484702</c:v>
                </c:pt>
                <c:pt idx="39">
                  <c:v>17.933779803223981</c:v>
                </c:pt>
                <c:pt idx="40">
                  <c:v>19.896533674881219</c:v>
                </c:pt>
              </c:numCache>
            </c:numRef>
          </c:val>
          <c:smooth val="0"/>
          <c:extLst>
            <c:ext xmlns:c16="http://schemas.microsoft.com/office/drawing/2014/chart" uri="{C3380CC4-5D6E-409C-BE32-E72D297353CC}">
              <c16:uniqueId val="{00000000-9242-4F8A-AF5C-9E8A1485808F}"/>
            </c:ext>
          </c:extLst>
        </c:ser>
        <c:ser>
          <c:idx val="1"/>
          <c:order val="1"/>
          <c:tx>
            <c:strRef>
              <c:f>Valuation!$N$15</c:f>
              <c:strCache>
                <c:ptCount val="1"/>
                <c:pt idx="0">
                  <c:v>Avg</c:v>
                </c:pt>
              </c:strCache>
            </c:strRef>
          </c:tx>
          <c:spPr>
            <a:ln w="28575" cap="rnd">
              <a:solidFill>
                <a:schemeClr val="accent2"/>
              </a:solidFill>
              <a:round/>
            </a:ln>
            <a:effectLst/>
          </c:spPr>
          <c:marker>
            <c:symbol val="none"/>
          </c:marker>
          <c:cat>
            <c:strRef>
              <c:f>Valuation!$AE$9:$BS$9</c:f>
              <c:strCache>
                <c:ptCount val="41"/>
                <c:pt idx="0">
                  <c:v>Q1FY15</c:v>
                </c:pt>
                <c:pt idx="1">
                  <c:v>Q2FY15</c:v>
                </c:pt>
                <c:pt idx="2">
                  <c:v>Q3FY15</c:v>
                </c:pt>
                <c:pt idx="3">
                  <c:v>Q4FY15</c:v>
                </c:pt>
                <c:pt idx="4">
                  <c:v>Q1FY16</c:v>
                </c:pt>
                <c:pt idx="5">
                  <c:v>Q2FY16</c:v>
                </c:pt>
                <c:pt idx="6">
                  <c:v>Q3FY16</c:v>
                </c:pt>
                <c:pt idx="7">
                  <c:v>Q4FY16</c:v>
                </c:pt>
                <c:pt idx="8">
                  <c:v>Q1FY17</c:v>
                </c:pt>
                <c:pt idx="9">
                  <c:v>Q2FY17</c:v>
                </c:pt>
                <c:pt idx="10">
                  <c:v>Q3FY17</c:v>
                </c:pt>
                <c:pt idx="11">
                  <c:v>Q4FY17</c:v>
                </c:pt>
                <c:pt idx="12">
                  <c:v>Q1FY18</c:v>
                </c:pt>
                <c:pt idx="13">
                  <c:v>Q2FY18</c:v>
                </c:pt>
                <c:pt idx="14">
                  <c:v>Q3FY18</c:v>
                </c:pt>
                <c:pt idx="15">
                  <c:v>Q4FY18</c:v>
                </c:pt>
                <c:pt idx="16">
                  <c:v>Q1FY19</c:v>
                </c:pt>
                <c:pt idx="17">
                  <c:v>Q2FY19</c:v>
                </c:pt>
                <c:pt idx="18">
                  <c:v>Q3FY19</c:v>
                </c:pt>
                <c:pt idx="19">
                  <c:v>Q4FY19</c:v>
                </c:pt>
                <c:pt idx="20">
                  <c:v>Q1FY20</c:v>
                </c:pt>
                <c:pt idx="21">
                  <c:v>Q2FY20</c:v>
                </c:pt>
                <c:pt idx="22">
                  <c:v>Q3FY20</c:v>
                </c:pt>
                <c:pt idx="23">
                  <c:v>Q4FY20</c:v>
                </c:pt>
                <c:pt idx="24">
                  <c:v>Q1FY21</c:v>
                </c:pt>
                <c:pt idx="25">
                  <c:v>Q2FY21</c:v>
                </c:pt>
                <c:pt idx="26">
                  <c:v>Q3FY21</c:v>
                </c:pt>
                <c:pt idx="27">
                  <c:v>Q4FY21</c:v>
                </c:pt>
                <c:pt idx="28">
                  <c:v>Q1FY22</c:v>
                </c:pt>
                <c:pt idx="29">
                  <c:v>Q2FY22</c:v>
                </c:pt>
                <c:pt idx="30">
                  <c:v>Q3FY22</c:v>
                </c:pt>
                <c:pt idx="31">
                  <c:v>Q4FY22</c:v>
                </c:pt>
                <c:pt idx="32">
                  <c:v>Q1FY23</c:v>
                </c:pt>
                <c:pt idx="33">
                  <c:v>Q2FY23</c:v>
                </c:pt>
                <c:pt idx="34">
                  <c:v>Q3FY23</c:v>
                </c:pt>
                <c:pt idx="35">
                  <c:v>Q4FY23</c:v>
                </c:pt>
                <c:pt idx="36">
                  <c:v>Q1FY24</c:v>
                </c:pt>
                <c:pt idx="37">
                  <c:v>Q2FY24</c:v>
                </c:pt>
                <c:pt idx="38">
                  <c:v>Q3FY24</c:v>
                </c:pt>
                <c:pt idx="39">
                  <c:v>Q4FY24</c:v>
                </c:pt>
                <c:pt idx="40">
                  <c:v>Current</c:v>
                </c:pt>
              </c:strCache>
            </c:strRef>
          </c:cat>
          <c:val>
            <c:numRef>
              <c:f>Valuation!$AE$15:$BS$15</c:f>
              <c:numCache>
                <c:formatCode>0\x</c:formatCode>
                <c:ptCount val="41"/>
                <c:pt idx="0">
                  <c:v>13.936628684350747</c:v>
                </c:pt>
                <c:pt idx="1">
                  <c:v>13.936628684350747</c:v>
                </c:pt>
                <c:pt idx="2">
                  <c:v>13.936628684350747</c:v>
                </c:pt>
                <c:pt idx="3">
                  <c:v>13.936628684350747</c:v>
                </c:pt>
                <c:pt idx="4">
                  <c:v>13.936628684350747</c:v>
                </c:pt>
                <c:pt idx="5">
                  <c:v>13.936628684350747</c:v>
                </c:pt>
                <c:pt idx="6">
                  <c:v>13.936628684350747</c:v>
                </c:pt>
                <c:pt idx="7">
                  <c:v>13.936628684350747</c:v>
                </c:pt>
                <c:pt idx="8">
                  <c:v>13.936628684350747</c:v>
                </c:pt>
                <c:pt idx="9">
                  <c:v>13.936628684350747</c:v>
                </c:pt>
                <c:pt idx="10">
                  <c:v>13.936628684350747</c:v>
                </c:pt>
                <c:pt idx="11">
                  <c:v>13.936628684350747</c:v>
                </c:pt>
                <c:pt idx="12">
                  <c:v>13.936628684350747</c:v>
                </c:pt>
                <c:pt idx="13">
                  <c:v>13.936628684350747</c:v>
                </c:pt>
                <c:pt idx="14">
                  <c:v>13.936628684350747</c:v>
                </c:pt>
                <c:pt idx="15">
                  <c:v>13.936628684350747</c:v>
                </c:pt>
                <c:pt idx="16">
                  <c:v>13.936628684350747</c:v>
                </c:pt>
                <c:pt idx="17">
                  <c:v>13.936628684350747</c:v>
                </c:pt>
                <c:pt idx="18">
                  <c:v>13.936628684350747</c:v>
                </c:pt>
                <c:pt idx="19">
                  <c:v>13.936628684350747</c:v>
                </c:pt>
                <c:pt idx="20">
                  <c:v>13.936628684350747</c:v>
                </c:pt>
                <c:pt idx="21">
                  <c:v>13.936628684350747</c:v>
                </c:pt>
                <c:pt idx="22">
                  <c:v>13.936628684350747</c:v>
                </c:pt>
                <c:pt idx="23">
                  <c:v>13.936628684350747</c:v>
                </c:pt>
                <c:pt idx="24">
                  <c:v>13.936628684350747</c:v>
                </c:pt>
                <c:pt idx="25">
                  <c:v>13.936628684350747</c:v>
                </c:pt>
                <c:pt idx="26">
                  <c:v>13.936628684350747</c:v>
                </c:pt>
                <c:pt idx="27">
                  <c:v>13.936628684350747</c:v>
                </c:pt>
                <c:pt idx="28">
                  <c:v>13.936628684350747</c:v>
                </c:pt>
                <c:pt idx="29">
                  <c:v>13.936628684350747</c:v>
                </c:pt>
                <c:pt idx="30">
                  <c:v>13.936628684350747</c:v>
                </c:pt>
                <c:pt idx="31">
                  <c:v>13.936628684350747</c:v>
                </c:pt>
                <c:pt idx="32">
                  <c:v>13.936628684350747</c:v>
                </c:pt>
                <c:pt idx="33">
                  <c:v>13.936628684350747</c:v>
                </c:pt>
                <c:pt idx="34">
                  <c:v>13.936628684350747</c:v>
                </c:pt>
                <c:pt idx="35">
                  <c:v>13.936628684350747</c:v>
                </c:pt>
                <c:pt idx="36">
                  <c:v>13.936628684350747</c:v>
                </c:pt>
                <c:pt idx="37">
                  <c:v>13.936628684350747</c:v>
                </c:pt>
                <c:pt idx="38">
                  <c:v>13.936628684350747</c:v>
                </c:pt>
                <c:pt idx="39">
                  <c:v>13.936628684350747</c:v>
                </c:pt>
                <c:pt idx="40">
                  <c:v>13.936628684350747</c:v>
                </c:pt>
              </c:numCache>
            </c:numRef>
          </c:val>
          <c:smooth val="0"/>
          <c:extLst>
            <c:ext xmlns:c16="http://schemas.microsoft.com/office/drawing/2014/chart" uri="{C3380CC4-5D6E-409C-BE32-E72D297353CC}">
              <c16:uniqueId val="{00000001-9242-4F8A-AF5C-9E8A1485808F}"/>
            </c:ext>
          </c:extLst>
        </c:ser>
        <c:ser>
          <c:idx val="2"/>
          <c:order val="2"/>
          <c:tx>
            <c:strRef>
              <c:f>Valuation!$N$16</c:f>
              <c:strCache>
                <c:ptCount val="1"/>
                <c:pt idx="0">
                  <c:v>+1STDEV</c:v>
                </c:pt>
              </c:strCache>
            </c:strRef>
          </c:tx>
          <c:spPr>
            <a:ln w="28575" cap="rnd">
              <a:solidFill>
                <a:schemeClr val="accent3"/>
              </a:solidFill>
              <a:round/>
            </a:ln>
            <a:effectLst/>
          </c:spPr>
          <c:marker>
            <c:symbol val="none"/>
          </c:marker>
          <c:cat>
            <c:strRef>
              <c:f>Valuation!$AE$9:$BS$9</c:f>
              <c:strCache>
                <c:ptCount val="41"/>
                <c:pt idx="0">
                  <c:v>Q1FY15</c:v>
                </c:pt>
                <c:pt idx="1">
                  <c:v>Q2FY15</c:v>
                </c:pt>
                <c:pt idx="2">
                  <c:v>Q3FY15</c:v>
                </c:pt>
                <c:pt idx="3">
                  <c:v>Q4FY15</c:v>
                </c:pt>
                <c:pt idx="4">
                  <c:v>Q1FY16</c:v>
                </c:pt>
                <c:pt idx="5">
                  <c:v>Q2FY16</c:v>
                </c:pt>
                <c:pt idx="6">
                  <c:v>Q3FY16</c:v>
                </c:pt>
                <c:pt idx="7">
                  <c:v>Q4FY16</c:v>
                </c:pt>
                <c:pt idx="8">
                  <c:v>Q1FY17</c:v>
                </c:pt>
                <c:pt idx="9">
                  <c:v>Q2FY17</c:v>
                </c:pt>
                <c:pt idx="10">
                  <c:v>Q3FY17</c:v>
                </c:pt>
                <c:pt idx="11">
                  <c:v>Q4FY17</c:v>
                </c:pt>
                <c:pt idx="12">
                  <c:v>Q1FY18</c:v>
                </c:pt>
                <c:pt idx="13">
                  <c:v>Q2FY18</c:v>
                </c:pt>
                <c:pt idx="14">
                  <c:v>Q3FY18</c:v>
                </c:pt>
                <c:pt idx="15">
                  <c:v>Q4FY18</c:v>
                </c:pt>
                <c:pt idx="16">
                  <c:v>Q1FY19</c:v>
                </c:pt>
                <c:pt idx="17">
                  <c:v>Q2FY19</c:v>
                </c:pt>
                <c:pt idx="18">
                  <c:v>Q3FY19</c:v>
                </c:pt>
                <c:pt idx="19">
                  <c:v>Q4FY19</c:v>
                </c:pt>
                <c:pt idx="20">
                  <c:v>Q1FY20</c:v>
                </c:pt>
                <c:pt idx="21">
                  <c:v>Q2FY20</c:v>
                </c:pt>
                <c:pt idx="22">
                  <c:v>Q3FY20</c:v>
                </c:pt>
                <c:pt idx="23">
                  <c:v>Q4FY20</c:v>
                </c:pt>
                <c:pt idx="24">
                  <c:v>Q1FY21</c:v>
                </c:pt>
                <c:pt idx="25">
                  <c:v>Q2FY21</c:v>
                </c:pt>
                <c:pt idx="26">
                  <c:v>Q3FY21</c:v>
                </c:pt>
                <c:pt idx="27">
                  <c:v>Q4FY21</c:v>
                </c:pt>
                <c:pt idx="28">
                  <c:v>Q1FY22</c:v>
                </c:pt>
                <c:pt idx="29">
                  <c:v>Q2FY22</c:v>
                </c:pt>
                <c:pt idx="30">
                  <c:v>Q3FY22</c:v>
                </c:pt>
                <c:pt idx="31">
                  <c:v>Q4FY22</c:v>
                </c:pt>
                <c:pt idx="32">
                  <c:v>Q1FY23</c:v>
                </c:pt>
                <c:pt idx="33">
                  <c:v>Q2FY23</c:v>
                </c:pt>
                <c:pt idx="34">
                  <c:v>Q3FY23</c:v>
                </c:pt>
                <c:pt idx="35">
                  <c:v>Q4FY23</c:v>
                </c:pt>
                <c:pt idx="36">
                  <c:v>Q1FY24</c:v>
                </c:pt>
                <c:pt idx="37">
                  <c:v>Q2FY24</c:v>
                </c:pt>
                <c:pt idx="38">
                  <c:v>Q3FY24</c:v>
                </c:pt>
                <c:pt idx="39">
                  <c:v>Q4FY24</c:v>
                </c:pt>
                <c:pt idx="40">
                  <c:v>Current</c:v>
                </c:pt>
              </c:strCache>
            </c:strRef>
          </c:cat>
          <c:val>
            <c:numRef>
              <c:f>Valuation!$AE$16:$BS$16</c:f>
              <c:numCache>
                <c:formatCode>0\x</c:formatCode>
                <c:ptCount val="41"/>
                <c:pt idx="0">
                  <c:v>16.815641740206637</c:v>
                </c:pt>
                <c:pt idx="1">
                  <c:v>16.815641740206637</c:v>
                </c:pt>
                <c:pt idx="2">
                  <c:v>16.815641740206637</c:v>
                </c:pt>
                <c:pt idx="3">
                  <c:v>16.815641740206637</c:v>
                </c:pt>
                <c:pt idx="4">
                  <c:v>16.815641740206637</c:v>
                </c:pt>
                <c:pt idx="5">
                  <c:v>16.815641740206637</c:v>
                </c:pt>
                <c:pt idx="6">
                  <c:v>16.815641740206637</c:v>
                </c:pt>
                <c:pt idx="7">
                  <c:v>16.815641740206637</c:v>
                </c:pt>
                <c:pt idx="8">
                  <c:v>16.815641740206637</c:v>
                </c:pt>
                <c:pt idx="9">
                  <c:v>16.815641740206637</c:v>
                </c:pt>
                <c:pt idx="10">
                  <c:v>16.815641740206637</c:v>
                </c:pt>
                <c:pt idx="11">
                  <c:v>16.815641740206637</c:v>
                </c:pt>
                <c:pt idx="12">
                  <c:v>16.815641740206637</c:v>
                </c:pt>
                <c:pt idx="13">
                  <c:v>16.815641740206637</c:v>
                </c:pt>
                <c:pt idx="14">
                  <c:v>16.815641740206637</c:v>
                </c:pt>
                <c:pt idx="15">
                  <c:v>16.815641740206637</c:v>
                </c:pt>
                <c:pt idx="16">
                  <c:v>16.815641740206637</c:v>
                </c:pt>
                <c:pt idx="17">
                  <c:v>16.815641740206637</c:v>
                </c:pt>
                <c:pt idx="18">
                  <c:v>16.815641740206637</c:v>
                </c:pt>
                <c:pt idx="19">
                  <c:v>16.815641740206637</c:v>
                </c:pt>
                <c:pt idx="20">
                  <c:v>16.815641740206637</c:v>
                </c:pt>
                <c:pt idx="21">
                  <c:v>16.815641740206637</c:v>
                </c:pt>
                <c:pt idx="22">
                  <c:v>16.815641740206637</c:v>
                </c:pt>
                <c:pt idx="23">
                  <c:v>16.815641740206637</c:v>
                </c:pt>
                <c:pt idx="24">
                  <c:v>16.815641740206637</c:v>
                </c:pt>
                <c:pt idx="25">
                  <c:v>16.815641740206637</c:v>
                </c:pt>
                <c:pt idx="26">
                  <c:v>16.815641740206637</c:v>
                </c:pt>
                <c:pt idx="27">
                  <c:v>16.815641740206637</c:v>
                </c:pt>
                <c:pt idx="28">
                  <c:v>16.815641740206637</c:v>
                </c:pt>
                <c:pt idx="29">
                  <c:v>16.815641740206637</c:v>
                </c:pt>
                <c:pt idx="30">
                  <c:v>16.815641740206637</c:v>
                </c:pt>
                <c:pt idx="31">
                  <c:v>16.815641740206637</c:v>
                </c:pt>
                <c:pt idx="32">
                  <c:v>16.815641740206637</c:v>
                </c:pt>
                <c:pt idx="33">
                  <c:v>16.815641740206637</c:v>
                </c:pt>
                <c:pt idx="34">
                  <c:v>16.815641740206637</c:v>
                </c:pt>
                <c:pt idx="35">
                  <c:v>16.815641740206637</c:v>
                </c:pt>
                <c:pt idx="36">
                  <c:v>16.815641740206637</c:v>
                </c:pt>
                <c:pt idx="37">
                  <c:v>16.815641740206637</c:v>
                </c:pt>
                <c:pt idx="38">
                  <c:v>16.815641740206637</c:v>
                </c:pt>
                <c:pt idx="39">
                  <c:v>16.815641740206637</c:v>
                </c:pt>
                <c:pt idx="40">
                  <c:v>16.815641740206637</c:v>
                </c:pt>
              </c:numCache>
            </c:numRef>
          </c:val>
          <c:smooth val="0"/>
          <c:extLst>
            <c:ext xmlns:c16="http://schemas.microsoft.com/office/drawing/2014/chart" uri="{C3380CC4-5D6E-409C-BE32-E72D297353CC}">
              <c16:uniqueId val="{00000002-9242-4F8A-AF5C-9E8A1485808F}"/>
            </c:ext>
          </c:extLst>
        </c:ser>
        <c:ser>
          <c:idx val="3"/>
          <c:order val="3"/>
          <c:tx>
            <c:strRef>
              <c:f>Valuation!$N$17</c:f>
              <c:strCache>
                <c:ptCount val="1"/>
                <c:pt idx="0">
                  <c:v>-1STDEV</c:v>
                </c:pt>
              </c:strCache>
            </c:strRef>
          </c:tx>
          <c:spPr>
            <a:ln w="28575" cap="rnd">
              <a:solidFill>
                <a:schemeClr val="accent4"/>
              </a:solidFill>
              <a:round/>
            </a:ln>
            <a:effectLst/>
          </c:spPr>
          <c:marker>
            <c:symbol val="none"/>
          </c:marker>
          <c:cat>
            <c:strRef>
              <c:f>Valuation!$AE$9:$BS$9</c:f>
              <c:strCache>
                <c:ptCount val="41"/>
                <c:pt idx="0">
                  <c:v>Q1FY15</c:v>
                </c:pt>
                <c:pt idx="1">
                  <c:v>Q2FY15</c:v>
                </c:pt>
                <c:pt idx="2">
                  <c:v>Q3FY15</c:v>
                </c:pt>
                <c:pt idx="3">
                  <c:v>Q4FY15</c:v>
                </c:pt>
                <c:pt idx="4">
                  <c:v>Q1FY16</c:v>
                </c:pt>
                <c:pt idx="5">
                  <c:v>Q2FY16</c:v>
                </c:pt>
                <c:pt idx="6">
                  <c:v>Q3FY16</c:v>
                </c:pt>
                <c:pt idx="7">
                  <c:v>Q4FY16</c:v>
                </c:pt>
                <c:pt idx="8">
                  <c:v>Q1FY17</c:v>
                </c:pt>
                <c:pt idx="9">
                  <c:v>Q2FY17</c:v>
                </c:pt>
                <c:pt idx="10">
                  <c:v>Q3FY17</c:v>
                </c:pt>
                <c:pt idx="11">
                  <c:v>Q4FY17</c:v>
                </c:pt>
                <c:pt idx="12">
                  <c:v>Q1FY18</c:v>
                </c:pt>
                <c:pt idx="13">
                  <c:v>Q2FY18</c:v>
                </c:pt>
                <c:pt idx="14">
                  <c:v>Q3FY18</c:v>
                </c:pt>
                <c:pt idx="15">
                  <c:v>Q4FY18</c:v>
                </c:pt>
                <c:pt idx="16">
                  <c:v>Q1FY19</c:v>
                </c:pt>
                <c:pt idx="17">
                  <c:v>Q2FY19</c:v>
                </c:pt>
                <c:pt idx="18">
                  <c:v>Q3FY19</c:v>
                </c:pt>
                <c:pt idx="19">
                  <c:v>Q4FY19</c:v>
                </c:pt>
                <c:pt idx="20">
                  <c:v>Q1FY20</c:v>
                </c:pt>
                <c:pt idx="21">
                  <c:v>Q2FY20</c:v>
                </c:pt>
                <c:pt idx="22">
                  <c:v>Q3FY20</c:v>
                </c:pt>
                <c:pt idx="23">
                  <c:v>Q4FY20</c:v>
                </c:pt>
                <c:pt idx="24">
                  <c:v>Q1FY21</c:v>
                </c:pt>
                <c:pt idx="25">
                  <c:v>Q2FY21</c:v>
                </c:pt>
                <c:pt idx="26">
                  <c:v>Q3FY21</c:v>
                </c:pt>
                <c:pt idx="27">
                  <c:v>Q4FY21</c:v>
                </c:pt>
                <c:pt idx="28">
                  <c:v>Q1FY22</c:v>
                </c:pt>
                <c:pt idx="29">
                  <c:v>Q2FY22</c:v>
                </c:pt>
                <c:pt idx="30">
                  <c:v>Q3FY22</c:v>
                </c:pt>
                <c:pt idx="31">
                  <c:v>Q4FY22</c:v>
                </c:pt>
                <c:pt idx="32">
                  <c:v>Q1FY23</c:v>
                </c:pt>
                <c:pt idx="33">
                  <c:v>Q2FY23</c:v>
                </c:pt>
                <c:pt idx="34">
                  <c:v>Q3FY23</c:v>
                </c:pt>
                <c:pt idx="35">
                  <c:v>Q4FY23</c:v>
                </c:pt>
                <c:pt idx="36">
                  <c:v>Q1FY24</c:v>
                </c:pt>
                <c:pt idx="37">
                  <c:v>Q2FY24</c:v>
                </c:pt>
                <c:pt idx="38">
                  <c:v>Q3FY24</c:v>
                </c:pt>
                <c:pt idx="39">
                  <c:v>Q4FY24</c:v>
                </c:pt>
                <c:pt idx="40">
                  <c:v>Current</c:v>
                </c:pt>
              </c:strCache>
            </c:strRef>
          </c:cat>
          <c:val>
            <c:numRef>
              <c:f>Valuation!$AE$17:$BS$17</c:f>
              <c:numCache>
                <c:formatCode>0\x</c:formatCode>
                <c:ptCount val="41"/>
                <c:pt idx="0">
                  <c:v>11.05761562849486</c:v>
                </c:pt>
                <c:pt idx="1">
                  <c:v>11.05761562849486</c:v>
                </c:pt>
                <c:pt idx="2">
                  <c:v>11.05761562849486</c:v>
                </c:pt>
                <c:pt idx="3">
                  <c:v>11.05761562849486</c:v>
                </c:pt>
                <c:pt idx="4">
                  <c:v>11.05761562849486</c:v>
                </c:pt>
                <c:pt idx="5">
                  <c:v>11.05761562849486</c:v>
                </c:pt>
                <c:pt idx="6">
                  <c:v>11.05761562849486</c:v>
                </c:pt>
                <c:pt idx="7">
                  <c:v>11.05761562849486</c:v>
                </c:pt>
                <c:pt idx="8">
                  <c:v>11.05761562849486</c:v>
                </c:pt>
                <c:pt idx="9">
                  <c:v>11.05761562849486</c:v>
                </c:pt>
                <c:pt idx="10">
                  <c:v>11.05761562849486</c:v>
                </c:pt>
                <c:pt idx="11">
                  <c:v>11.05761562849486</c:v>
                </c:pt>
                <c:pt idx="12">
                  <c:v>11.05761562849486</c:v>
                </c:pt>
                <c:pt idx="13">
                  <c:v>11.05761562849486</c:v>
                </c:pt>
                <c:pt idx="14">
                  <c:v>11.05761562849486</c:v>
                </c:pt>
                <c:pt idx="15">
                  <c:v>11.05761562849486</c:v>
                </c:pt>
                <c:pt idx="16">
                  <c:v>11.05761562849486</c:v>
                </c:pt>
                <c:pt idx="17">
                  <c:v>11.05761562849486</c:v>
                </c:pt>
                <c:pt idx="18">
                  <c:v>11.05761562849486</c:v>
                </c:pt>
                <c:pt idx="19">
                  <c:v>11.05761562849486</c:v>
                </c:pt>
                <c:pt idx="20">
                  <c:v>11.05761562849486</c:v>
                </c:pt>
                <c:pt idx="21">
                  <c:v>11.05761562849486</c:v>
                </c:pt>
                <c:pt idx="22">
                  <c:v>11.05761562849486</c:v>
                </c:pt>
                <c:pt idx="23">
                  <c:v>11.05761562849486</c:v>
                </c:pt>
                <c:pt idx="24">
                  <c:v>11.05761562849486</c:v>
                </c:pt>
                <c:pt idx="25">
                  <c:v>11.05761562849486</c:v>
                </c:pt>
                <c:pt idx="26">
                  <c:v>11.05761562849486</c:v>
                </c:pt>
                <c:pt idx="27">
                  <c:v>11.05761562849486</c:v>
                </c:pt>
                <c:pt idx="28">
                  <c:v>11.05761562849486</c:v>
                </c:pt>
                <c:pt idx="29">
                  <c:v>11.05761562849486</c:v>
                </c:pt>
                <c:pt idx="30">
                  <c:v>11.05761562849486</c:v>
                </c:pt>
                <c:pt idx="31">
                  <c:v>11.05761562849486</c:v>
                </c:pt>
                <c:pt idx="32">
                  <c:v>11.05761562849486</c:v>
                </c:pt>
                <c:pt idx="33">
                  <c:v>11.05761562849486</c:v>
                </c:pt>
                <c:pt idx="34">
                  <c:v>11.05761562849486</c:v>
                </c:pt>
                <c:pt idx="35">
                  <c:v>11.05761562849486</c:v>
                </c:pt>
                <c:pt idx="36">
                  <c:v>11.05761562849486</c:v>
                </c:pt>
                <c:pt idx="37">
                  <c:v>11.05761562849486</c:v>
                </c:pt>
                <c:pt idx="38">
                  <c:v>11.05761562849486</c:v>
                </c:pt>
                <c:pt idx="39">
                  <c:v>11.05761562849486</c:v>
                </c:pt>
                <c:pt idx="40">
                  <c:v>11.05761562849486</c:v>
                </c:pt>
              </c:numCache>
            </c:numRef>
          </c:val>
          <c:smooth val="0"/>
          <c:extLst>
            <c:ext xmlns:c16="http://schemas.microsoft.com/office/drawing/2014/chart" uri="{C3380CC4-5D6E-409C-BE32-E72D297353CC}">
              <c16:uniqueId val="{00000003-9242-4F8A-AF5C-9E8A1485808F}"/>
            </c:ext>
          </c:extLst>
        </c:ser>
        <c:dLbls>
          <c:showLegendKey val="0"/>
          <c:showVal val="0"/>
          <c:showCatName val="0"/>
          <c:showSerName val="0"/>
          <c:showPercent val="0"/>
          <c:showBubbleSize val="0"/>
        </c:dLbls>
        <c:smooth val="0"/>
        <c:axId val="814645888"/>
        <c:axId val="819031520"/>
      </c:lineChart>
      <c:catAx>
        <c:axId val="814645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9031520"/>
        <c:crosses val="autoZero"/>
        <c:auto val="1"/>
        <c:lblAlgn val="ctr"/>
        <c:lblOffset val="100"/>
        <c:noMultiLvlLbl val="0"/>
      </c:catAx>
      <c:valAx>
        <c:axId val="819031520"/>
        <c:scaling>
          <c:orientation val="minMax"/>
          <c:max val="25"/>
          <c:min val="5"/>
        </c:scaling>
        <c:delete val="0"/>
        <c:axPos val="l"/>
        <c:numFmt formatCode="0\x"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814645888"/>
        <c:crosses val="autoZero"/>
        <c:crossBetween val="between"/>
        <c:majorUnit val="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IN"/>
              <a:t>FDC Share Price History</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'Share Price'!$A$62:$A$166</c:f>
              <c:numCache>
                <c:formatCode>mmm\-yy</c:formatCode>
                <c:ptCount val="105"/>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pt idx="87">
                  <c:v>44743</c:v>
                </c:pt>
                <c:pt idx="88">
                  <c:v>44774</c:v>
                </c:pt>
                <c:pt idx="89">
                  <c:v>44805</c:v>
                </c:pt>
                <c:pt idx="90">
                  <c:v>44835</c:v>
                </c:pt>
                <c:pt idx="91">
                  <c:v>44866</c:v>
                </c:pt>
                <c:pt idx="92">
                  <c:v>44896</c:v>
                </c:pt>
                <c:pt idx="93">
                  <c:v>44927</c:v>
                </c:pt>
                <c:pt idx="94">
                  <c:v>44958</c:v>
                </c:pt>
                <c:pt idx="95">
                  <c:v>44986</c:v>
                </c:pt>
                <c:pt idx="96">
                  <c:v>45017</c:v>
                </c:pt>
                <c:pt idx="97">
                  <c:v>45047</c:v>
                </c:pt>
                <c:pt idx="98">
                  <c:v>45078</c:v>
                </c:pt>
                <c:pt idx="99">
                  <c:v>45108</c:v>
                </c:pt>
                <c:pt idx="100">
                  <c:v>45139</c:v>
                </c:pt>
                <c:pt idx="101">
                  <c:v>45170</c:v>
                </c:pt>
                <c:pt idx="102">
                  <c:v>45200</c:v>
                </c:pt>
                <c:pt idx="103">
                  <c:v>45231</c:v>
                </c:pt>
                <c:pt idx="104">
                  <c:v>45261</c:v>
                </c:pt>
              </c:numCache>
            </c:numRef>
          </c:cat>
          <c:val>
            <c:numRef>
              <c:f>'Share Price'!$E$62:$E$166</c:f>
              <c:numCache>
                <c:formatCode>General</c:formatCode>
                <c:ptCount val="105"/>
                <c:pt idx="0">
                  <c:v>153.1</c:v>
                </c:pt>
                <c:pt idx="1">
                  <c:v>154.35</c:v>
                </c:pt>
                <c:pt idx="2">
                  <c:v>149.69999999999999</c:v>
                </c:pt>
                <c:pt idx="3">
                  <c:v>166.1</c:v>
                </c:pt>
                <c:pt idx="4">
                  <c:v>202.65</c:v>
                </c:pt>
                <c:pt idx="5">
                  <c:v>238.45</c:v>
                </c:pt>
                <c:pt idx="6">
                  <c:v>240.3</c:v>
                </c:pt>
                <c:pt idx="7">
                  <c:v>243.15</c:v>
                </c:pt>
                <c:pt idx="8">
                  <c:v>230.75</c:v>
                </c:pt>
                <c:pt idx="9">
                  <c:v>196.6</c:v>
                </c:pt>
                <c:pt idx="10">
                  <c:v>179.65</c:v>
                </c:pt>
                <c:pt idx="11">
                  <c:v>185.25</c:v>
                </c:pt>
                <c:pt idx="12">
                  <c:v>180.15</c:v>
                </c:pt>
                <c:pt idx="13">
                  <c:v>186.7</c:v>
                </c:pt>
                <c:pt idx="14">
                  <c:v>186.05</c:v>
                </c:pt>
                <c:pt idx="15">
                  <c:v>190.2</c:v>
                </c:pt>
                <c:pt idx="16">
                  <c:v>188.4</c:v>
                </c:pt>
                <c:pt idx="17">
                  <c:v>215.8</c:v>
                </c:pt>
                <c:pt idx="18">
                  <c:v>227.7</c:v>
                </c:pt>
                <c:pt idx="19">
                  <c:v>218.2</c:v>
                </c:pt>
                <c:pt idx="20">
                  <c:v>221.2</c:v>
                </c:pt>
                <c:pt idx="21">
                  <c:v>213.5</c:v>
                </c:pt>
                <c:pt idx="22">
                  <c:v>210.55</c:v>
                </c:pt>
                <c:pt idx="23">
                  <c:v>204.1</c:v>
                </c:pt>
                <c:pt idx="24">
                  <c:v>199.05</c:v>
                </c:pt>
                <c:pt idx="25">
                  <c:v>182.8</c:v>
                </c:pt>
                <c:pt idx="26">
                  <c:v>182.4</c:v>
                </c:pt>
                <c:pt idx="27">
                  <c:v>181.05</c:v>
                </c:pt>
                <c:pt idx="28">
                  <c:v>164.85</c:v>
                </c:pt>
                <c:pt idx="29">
                  <c:v>185.7</c:v>
                </c:pt>
                <c:pt idx="30">
                  <c:v>190.8</c:v>
                </c:pt>
                <c:pt idx="31">
                  <c:v>212.9</c:v>
                </c:pt>
                <c:pt idx="32">
                  <c:v>251.5</c:v>
                </c:pt>
                <c:pt idx="33">
                  <c:v>232.2</c:v>
                </c:pt>
                <c:pt idx="34">
                  <c:v>282.35000000000002</c:v>
                </c:pt>
                <c:pt idx="35">
                  <c:v>251.75</c:v>
                </c:pt>
                <c:pt idx="36">
                  <c:v>246.5</c:v>
                </c:pt>
                <c:pt idx="37">
                  <c:v>238.25</c:v>
                </c:pt>
                <c:pt idx="38">
                  <c:v>225.35</c:v>
                </c:pt>
                <c:pt idx="39">
                  <c:v>242.25</c:v>
                </c:pt>
                <c:pt idx="40">
                  <c:v>246.4</c:v>
                </c:pt>
                <c:pt idx="41">
                  <c:v>214.3</c:v>
                </c:pt>
                <c:pt idx="42">
                  <c:v>201.9</c:v>
                </c:pt>
                <c:pt idx="43">
                  <c:v>189.9</c:v>
                </c:pt>
                <c:pt idx="44">
                  <c:v>172.75</c:v>
                </c:pt>
                <c:pt idx="45">
                  <c:v>164.3</c:v>
                </c:pt>
                <c:pt idx="46">
                  <c:v>165.3</c:v>
                </c:pt>
                <c:pt idx="47">
                  <c:v>167.5</c:v>
                </c:pt>
                <c:pt idx="48">
                  <c:v>172.1</c:v>
                </c:pt>
                <c:pt idx="49">
                  <c:v>196.2</c:v>
                </c:pt>
                <c:pt idx="50">
                  <c:v>187.3</c:v>
                </c:pt>
                <c:pt idx="51">
                  <c:v>155.15</c:v>
                </c:pt>
                <c:pt idx="52">
                  <c:v>160.85</c:v>
                </c:pt>
                <c:pt idx="53">
                  <c:v>173.9</c:v>
                </c:pt>
                <c:pt idx="54">
                  <c:v>179.95</c:v>
                </c:pt>
                <c:pt idx="55">
                  <c:v>191.8</c:v>
                </c:pt>
                <c:pt idx="56">
                  <c:v>212.2</c:v>
                </c:pt>
                <c:pt idx="57">
                  <c:v>234.9</c:v>
                </c:pt>
                <c:pt idx="58">
                  <c:v>234.1</c:v>
                </c:pt>
                <c:pt idx="59">
                  <c:v>195.95</c:v>
                </c:pt>
                <c:pt idx="60">
                  <c:v>244.75</c:v>
                </c:pt>
                <c:pt idx="61">
                  <c:v>248.3</c:v>
                </c:pt>
                <c:pt idx="62">
                  <c:v>279.5</c:v>
                </c:pt>
                <c:pt idx="63">
                  <c:v>298.89999999999998</c:v>
                </c:pt>
                <c:pt idx="64">
                  <c:v>311.55</c:v>
                </c:pt>
                <c:pt idx="65">
                  <c:v>356.4</c:v>
                </c:pt>
                <c:pt idx="66">
                  <c:v>343.6</c:v>
                </c:pt>
                <c:pt idx="67">
                  <c:v>344</c:v>
                </c:pt>
                <c:pt idx="68">
                  <c:v>331.9</c:v>
                </c:pt>
                <c:pt idx="69">
                  <c:v>289.5</c:v>
                </c:pt>
                <c:pt idx="70">
                  <c:v>277.95</c:v>
                </c:pt>
                <c:pt idx="71">
                  <c:v>285.7</c:v>
                </c:pt>
                <c:pt idx="72">
                  <c:v>304.55</c:v>
                </c:pt>
                <c:pt idx="73">
                  <c:v>341.25</c:v>
                </c:pt>
                <c:pt idx="74">
                  <c:v>353.15</c:v>
                </c:pt>
                <c:pt idx="75">
                  <c:v>372.3</c:v>
                </c:pt>
                <c:pt idx="76">
                  <c:v>346.25</c:v>
                </c:pt>
                <c:pt idx="77">
                  <c:v>349.15</c:v>
                </c:pt>
                <c:pt idx="78">
                  <c:v>319.05</c:v>
                </c:pt>
                <c:pt idx="79">
                  <c:v>285</c:v>
                </c:pt>
                <c:pt idx="80">
                  <c:v>304.14999999999998</c:v>
                </c:pt>
                <c:pt idx="81">
                  <c:v>291.10000000000002</c:v>
                </c:pt>
                <c:pt idx="82">
                  <c:v>280.35000000000002</c:v>
                </c:pt>
                <c:pt idx="83">
                  <c:v>256.89999999999998</c:v>
                </c:pt>
                <c:pt idx="84">
                  <c:v>269.45</c:v>
                </c:pt>
                <c:pt idx="85">
                  <c:v>246.05</c:v>
                </c:pt>
                <c:pt idx="86">
                  <c:v>237.95</c:v>
                </c:pt>
                <c:pt idx="87">
                  <c:v>253.25</c:v>
                </c:pt>
                <c:pt idx="88">
                  <c:v>263.25</c:v>
                </c:pt>
                <c:pt idx="89">
                  <c:v>264.2</c:v>
                </c:pt>
                <c:pt idx="90">
                  <c:v>299.10000000000002</c:v>
                </c:pt>
                <c:pt idx="91">
                  <c:v>285.2</c:v>
                </c:pt>
                <c:pt idx="92">
                  <c:v>271.5</c:v>
                </c:pt>
                <c:pt idx="93">
                  <c:v>266.2</c:v>
                </c:pt>
                <c:pt idx="94">
                  <c:v>262.60000000000002</c:v>
                </c:pt>
                <c:pt idx="95">
                  <c:v>256.55</c:v>
                </c:pt>
                <c:pt idx="96">
                  <c:v>294.85000000000002</c:v>
                </c:pt>
                <c:pt idx="97">
                  <c:v>297.55</c:v>
                </c:pt>
                <c:pt idx="98">
                  <c:v>310.2</c:v>
                </c:pt>
                <c:pt idx="99">
                  <c:v>341.45</c:v>
                </c:pt>
                <c:pt idx="100">
                  <c:v>378.45</c:v>
                </c:pt>
                <c:pt idx="101">
                  <c:v>383.6</c:v>
                </c:pt>
                <c:pt idx="102">
                  <c:v>361.95</c:v>
                </c:pt>
                <c:pt idx="103">
                  <c:v>393.05</c:v>
                </c:pt>
                <c:pt idx="104">
                  <c:v>396.05</c:v>
                </c:pt>
              </c:numCache>
            </c:numRef>
          </c:val>
          <c:smooth val="0"/>
          <c:extLst>
            <c:ext xmlns:c16="http://schemas.microsoft.com/office/drawing/2014/chart" uri="{C3380CC4-5D6E-409C-BE32-E72D297353CC}">
              <c16:uniqueId val="{00000000-E2E9-471E-AE2C-79DEEC71B61D}"/>
            </c:ext>
          </c:extLst>
        </c:ser>
        <c:dLbls>
          <c:showLegendKey val="0"/>
          <c:showVal val="0"/>
          <c:showCatName val="0"/>
          <c:showSerName val="0"/>
          <c:showPercent val="0"/>
          <c:showBubbleSize val="0"/>
        </c:dLbls>
        <c:smooth val="0"/>
        <c:axId val="1000911759"/>
        <c:axId val="1000915503"/>
      </c:lineChart>
      <c:dateAx>
        <c:axId val="1000911759"/>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00915503"/>
        <c:crosses val="autoZero"/>
        <c:auto val="1"/>
        <c:lblOffset val="100"/>
        <c:baseTimeUnit val="months"/>
      </c:dateAx>
      <c:valAx>
        <c:axId val="10009155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0009117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10 year cash flow chart</cx:v>
        </cx:txData>
      </cx:tx>
      <cx:txPr>
        <a:bodyPr spcFirstLastPara="1" vertOverflow="ellipsis" horzOverflow="overflow" wrap="square" lIns="0" tIns="0" rIns="0" bIns="0" anchor="ctr" anchorCtr="1"/>
        <a:lstStyle/>
        <a:p>
          <a:pPr algn="ctr" rtl="0">
            <a:defRPr b="1">
              <a:solidFill>
                <a:sysClr val="windowText" lastClr="000000"/>
              </a:solidFill>
            </a:defRPr>
          </a:pPr>
          <a:r>
            <a:rPr lang="en-US" sz="1400" b="1" i="0" u="none" strike="noStrike" baseline="0">
              <a:solidFill>
                <a:sysClr val="windowText" lastClr="000000"/>
              </a:solidFill>
              <a:latin typeface="Calibri"/>
            </a:rPr>
            <a:t>10 year cash flow chart</a:t>
          </a:r>
        </a:p>
      </cx:txPr>
    </cx:title>
    <cx:plotArea>
      <cx:plotAreaRegion>
        <cx:series layoutId="waterfall" uniqueId="{5CB1156D-AC8D-4BF1-89AF-D64699A30085}">
          <cx:dataLabels pos="outEnd">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a:endParaRPr>
              </a:p>
            </cx:txPr>
            <cx:visibility seriesName="0" categoryName="0" value="1"/>
          </cx:dataLabels>
          <cx:dataId val="0"/>
          <cx:layoutPr>
            <cx:subtotals>
              <cx:idx val="0"/>
              <cx:idx val="3"/>
              <cx:idx val="5"/>
              <cx:idx val="8"/>
              <cx:idx val="11"/>
            </cx:subtotals>
          </cx:layoutPr>
        </cx:series>
      </cx:plotAreaRegion>
      <cx:axis id="0">
        <cx:catScaling gapWidth="0.5"/>
        <cx:tickLabels/>
        <cx:txPr>
          <a:bodyPr spcFirstLastPara="1" vertOverflow="ellipsis" horzOverflow="overflow" wrap="square" lIns="0" tIns="0" rIns="0" bIns="0" anchor="ctr" anchorCtr="1"/>
          <a:lstStyle/>
          <a:p>
            <a:pPr algn="ctr" rtl="0">
              <a:defRPr sz="1000">
                <a:solidFill>
                  <a:sysClr val="windowText" lastClr="000000"/>
                </a:solidFill>
              </a:defRPr>
            </a:pPr>
            <a:endParaRPr lang="en-US" sz="1000" b="0" i="0" u="none" strike="noStrike" baseline="0">
              <a:solidFill>
                <a:sysClr val="windowText" lastClr="000000"/>
              </a:solidFill>
              <a:latin typeface="Calibri"/>
            </a:endParaRPr>
          </a:p>
        </cx:txPr>
      </cx:axis>
      <cx:axis id="1">
        <cx:valScaling/>
        <cx:tickLabels/>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5 year cash flow chart</cx:v>
        </cx:txData>
      </cx:tx>
      <cx:txPr>
        <a:bodyPr spcFirstLastPara="1" vertOverflow="ellipsis" horzOverflow="overflow" wrap="square" lIns="0" tIns="0" rIns="0" bIns="0" anchor="ctr" anchorCtr="1"/>
        <a:lstStyle/>
        <a:p>
          <a:pPr algn="ctr" rtl="0">
            <a:defRPr b="1">
              <a:solidFill>
                <a:sysClr val="windowText" lastClr="000000"/>
              </a:solidFill>
            </a:defRPr>
          </a:pPr>
          <a:r>
            <a:rPr lang="en-US" sz="1400" b="1" i="0" u="none" strike="noStrike" baseline="0">
              <a:solidFill>
                <a:sysClr val="windowText" lastClr="000000"/>
              </a:solidFill>
              <a:latin typeface="Calibri"/>
            </a:rPr>
            <a:t>5 year cash flow chart</a:t>
          </a:r>
        </a:p>
      </cx:txPr>
    </cx:title>
    <cx:plotArea>
      <cx:plotAreaRegion>
        <cx:series layoutId="waterfall" uniqueId="{273DE0FA-49AF-4239-A0D3-A4A8D6442086}">
          <cx:dataLabels pos="outEnd">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a:endParaRPr>
              </a:p>
            </cx:txPr>
            <cx:visibility seriesName="0" categoryName="0" value="1"/>
          </cx:dataLabels>
          <cx:dataId val="0"/>
          <cx:layoutPr>
            <cx:subtotals>
              <cx:idx val="0"/>
              <cx:idx val="3"/>
              <cx:idx val="5"/>
              <cx:idx val="8"/>
              <cx:idx val="11"/>
            </cx:subtotals>
          </cx:layoutPr>
        </cx:series>
      </cx:plotAreaRegion>
      <cx:axis id="0">
        <cx:catScaling gapWidth="0.5"/>
        <cx:tickLabels/>
      </cx:axis>
      <cx:axis id="1">
        <cx:valScaling/>
        <cx:tickLabels/>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val">
        <cx:f>_xlchart.v1.5</cx:f>
      </cx:numDim>
    </cx:data>
  </cx:chartData>
  <cx:chart>
    <cx:title pos="t" align="ctr" overlay="0">
      <cx:tx>
        <cx:txData>
          <cx:v>3 year cash flow chart</cx:v>
        </cx:txData>
      </cx:tx>
      <cx:txPr>
        <a:bodyPr spcFirstLastPara="1" vertOverflow="ellipsis" horzOverflow="overflow" wrap="square" lIns="0" tIns="0" rIns="0" bIns="0" anchor="ctr" anchorCtr="1"/>
        <a:lstStyle/>
        <a:p>
          <a:pPr algn="ctr" rtl="0">
            <a:defRPr b="1">
              <a:solidFill>
                <a:sysClr val="windowText" lastClr="000000"/>
              </a:solidFill>
            </a:defRPr>
          </a:pPr>
          <a:r>
            <a:rPr lang="en-US" sz="1400" b="1" i="0" u="none" strike="noStrike" baseline="0">
              <a:solidFill>
                <a:sysClr val="windowText" lastClr="000000"/>
              </a:solidFill>
              <a:latin typeface="Calibri"/>
            </a:rPr>
            <a:t>3 year cash flow chart</a:t>
          </a:r>
        </a:p>
      </cx:txPr>
    </cx:title>
    <cx:plotArea>
      <cx:plotAreaRegion>
        <cx:series layoutId="waterfall" uniqueId="{CD01B311-7945-4D47-8BF6-6050FEFE7B31}">
          <cx:dataLabels pos="outEnd">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a:endParaRPr>
              </a:p>
            </cx:txPr>
            <cx:visibility seriesName="0" categoryName="0" value="1"/>
          </cx:dataLabels>
          <cx:dataId val="0"/>
          <cx:layoutPr>
            <cx:subtotals>
              <cx:idx val="0"/>
              <cx:idx val="3"/>
              <cx:idx val="5"/>
              <cx:idx val="8"/>
              <cx:idx val="11"/>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a:endParaRPr>
          </a:p>
        </cx:txPr>
      </cx:axis>
      <cx:axis id="1">
        <cx:valScaling/>
        <cx:tickLabels/>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ndParaRPr>
        </a:p>
      </cx:txPr>
    </cx:legend>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_xlchart.v1.8</cx:f>
      </cx:strDim>
      <cx:numDim type="val">
        <cx:f>_xlchart.v1.9</cx:f>
      </cx:numDim>
    </cx:data>
  </cx:chartData>
  <cx:chart>
    <cx:title pos="t" align="ctr" overlay="0">
      <cx:tx>
        <cx:txData>
          <cx:v>FDC 10yr Cumulative Cash Flow Chart (FY15-24)</cx:v>
        </cx:txData>
      </cx:tx>
      <cx:txPr>
        <a:bodyPr spcFirstLastPara="1" vertOverflow="ellipsis" horzOverflow="overflow" wrap="square" lIns="0" tIns="0" rIns="0" bIns="0" anchor="ctr" anchorCtr="1"/>
        <a:lstStyle/>
        <a:p>
          <a:pPr algn="ctr" rtl="0">
            <a:defRPr b="1">
              <a:solidFill>
                <a:sysClr val="windowText" lastClr="000000"/>
              </a:solidFill>
            </a:defRPr>
          </a:pPr>
          <a:r>
            <a:rPr lang="en-US" sz="1400" b="1" i="0" u="none" strike="noStrike" baseline="0">
              <a:solidFill>
                <a:sysClr val="windowText" lastClr="000000"/>
              </a:solidFill>
              <a:latin typeface="Calibri"/>
            </a:rPr>
            <a:t>FDC 10yr Cumulative Cash Flow Chart (FY15-24)</a:t>
          </a:r>
        </a:p>
      </cx:txPr>
    </cx:title>
    <cx:plotArea>
      <cx:plotAreaRegion>
        <cx:series layoutId="waterfall" uniqueId="{5CB1156D-AC8D-4BF1-89AF-D64699A30085}">
          <cx:dataLabels pos="outEnd">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a:endParaRPr>
              </a:p>
            </cx:txPr>
            <cx:visibility seriesName="0" categoryName="0" value="1"/>
          </cx:dataLabels>
          <cx:dataId val="0"/>
          <cx:layoutPr>
            <cx:subtotals>
              <cx:idx val="0"/>
              <cx:idx val="3"/>
              <cx:idx val="5"/>
              <cx:idx val="8"/>
              <cx:idx val="11"/>
            </cx:subtotals>
          </cx:layoutPr>
        </cx:series>
      </cx:plotAreaRegion>
      <cx:axis id="0">
        <cx:catScaling gapWidth="0.5"/>
        <cx:tickLabels/>
        <cx:txPr>
          <a:bodyPr spcFirstLastPara="1" vertOverflow="ellipsis" horzOverflow="overflow" wrap="square" lIns="0" tIns="0" rIns="0" bIns="0" anchor="ctr" anchorCtr="1"/>
          <a:lstStyle/>
          <a:p>
            <a:pPr algn="ctr" rtl="0">
              <a:defRPr sz="1000">
                <a:solidFill>
                  <a:sysClr val="windowText" lastClr="000000"/>
                </a:solidFill>
              </a:defRPr>
            </a:pPr>
            <a:endParaRPr lang="en-US" sz="1000" b="0" i="0" u="none" strike="noStrike" baseline="0">
              <a:solidFill>
                <a:sysClr val="windowText" lastClr="000000"/>
              </a:solidFill>
              <a:latin typeface="Calibri"/>
            </a:endParaRPr>
          </a:p>
        </cx:txPr>
      </cx:axis>
      <cx:axis id="1">
        <cx:valScaling/>
        <cx:tickLabels/>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ndParaRPr>
        </a:p>
      </cx:txPr>
    </cx:legend>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txData>
          <cx:v>5 year cash flow chart</cx:v>
        </cx:txData>
      </cx:tx>
      <cx:txPr>
        <a:bodyPr spcFirstLastPara="1" vertOverflow="ellipsis" horzOverflow="overflow" wrap="square" lIns="0" tIns="0" rIns="0" bIns="0" anchor="ctr" anchorCtr="1"/>
        <a:lstStyle/>
        <a:p>
          <a:pPr algn="ctr" rtl="0">
            <a:defRPr b="1">
              <a:solidFill>
                <a:sysClr val="windowText" lastClr="000000"/>
              </a:solidFill>
            </a:defRPr>
          </a:pPr>
          <a:r>
            <a:rPr lang="en-US" sz="1400" b="1" i="0" u="none" strike="noStrike" baseline="0">
              <a:solidFill>
                <a:sysClr val="windowText" lastClr="000000"/>
              </a:solidFill>
              <a:latin typeface="Calibri"/>
            </a:rPr>
            <a:t>5 year cash flow chart</a:t>
          </a:r>
        </a:p>
      </cx:txPr>
    </cx:title>
    <cx:plotArea>
      <cx:plotAreaRegion>
        <cx:series layoutId="waterfall" uniqueId="{273DE0FA-49AF-4239-A0D3-A4A8D6442086}">
          <cx:dataLabels pos="outEnd">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a:endParaRPr>
              </a:p>
            </cx:txPr>
            <cx:visibility seriesName="0" categoryName="0" value="1"/>
          </cx:dataLabels>
          <cx:dataId val="0"/>
          <cx:layoutPr>
            <cx:subtotals>
              <cx:idx val="0"/>
              <cx:idx val="3"/>
              <cx:idx val="5"/>
              <cx:idx val="8"/>
              <cx:idx val="11"/>
            </cx:subtotals>
          </cx:layoutPr>
        </cx:series>
      </cx:plotAreaRegion>
      <cx:axis id="0">
        <cx:catScaling gapWidth="0.5"/>
        <cx:tickLabels/>
      </cx:axis>
      <cx:axis id="1">
        <cx:valScaling/>
        <cx:tickLabels/>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ndParaRPr>
        </a:p>
      </cx:txPr>
    </cx:legend>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_xlchart.v1.11</cx:f>
      </cx:numDim>
    </cx:data>
  </cx:chartData>
  <cx:chart>
    <cx:title pos="t" align="ctr" overlay="0">
      <cx:tx>
        <cx:txData>
          <cx:v>3 year cash flow chart</cx:v>
        </cx:txData>
      </cx:tx>
      <cx:txPr>
        <a:bodyPr spcFirstLastPara="1" vertOverflow="ellipsis" horzOverflow="overflow" wrap="square" lIns="0" tIns="0" rIns="0" bIns="0" anchor="ctr" anchorCtr="1"/>
        <a:lstStyle/>
        <a:p>
          <a:pPr algn="ctr" rtl="0">
            <a:defRPr b="1">
              <a:solidFill>
                <a:sysClr val="windowText" lastClr="000000"/>
              </a:solidFill>
            </a:defRPr>
          </a:pPr>
          <a:r>
            <a:rPr lang="en-US" sz="1400" b="1" i="0" u="none" strike="noStrike" baseline="0">
              <a:solidFill>
                <a:sysClr val="windowText" lastClr="000000"/>
              </a:solidFill>
              <a:latin typeface="Calibri"/>
            </a:rPr>
            <a:t>3 year cash flow chart</a:t>
          </a:r>
        </a:p>
      </cx:txPr>
    </cx:title>
    <cx:plotArea>
      <cx:plotAreaRegion>
        <cx:series layoutId="waterfall" uniqueId="{CD01B311-7945-4D47-8BF6-6050FEFE7B31}">
          <cx:dataLabels pos="outEnd">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a:endParaRPr>
              </a:p>
            </cx:txPr>
            <cx:visibility seriesName="0" categoryName="0" value="1"/>
          </cx:dataLabels>
          <cx:dataId val="0"/>
          <cx:layoutPr>
            <cx:subtotals>
              <cx:idx val="0"/>
              <cx:idx val="3"/>
              <cx:idx val="5"/>
              <cx:idx val="8"/>
              <cx:idx val="11"/>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a:endParaRPr>
          </a:p>
        </cx:txPr>
      </cx:axis>
      <cx:axis id="1">
        <cx:valScaling/>
        <cx:tickLabels/>
      </cx:axis>
    </cx:plotArea>
    <cx:legend pos="t" align="ctr" overlay="0">
      <cx:txPr>
        <a:bodyPr spcFirstLastPara="1" vertOverflow="ellipsis" horzOverflow="overflow" wrap="square" lIns="0" tIns="0" rIns="0" bIns="0" anchor="ctr" anchorCtr="1"/>
        <a:lstStyle/>
        <a:p>
          <a:pPr algn="ctr" rtl="0">
            <a:defRPr/>
          </a:pPr>
          <a:endParaRPr lang="en-US" sz="900" b="0" i="0" u="none" strike="noStrike" baseline="0">
            <a:solidFill>
              <a:srgbClr val="000000">
                <a:lumMod val="65000"/>
                <a:lumOff val="35000"/>
              </a:srgbClr>
            </a:solidFill>
            <a:latin typeface="Calibri"/>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microsoft.com/office/2014/relationships/chartEx" Target="../charts/chartEx6.xml"/><Relationship Id="rId2" Type="http://schemas.microsoft.com/office/2014/relationships/chartEx" Target="../charts/chartEx5.xml"/><Relationship Id="rId1" Type="http://schemas.microsoft.com/office/2014/relationships/chartEx" Target="../charts/chartEx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20</xdr:col>
      <xdr:colOff>79376</xdr:colOff>
      <xdr:row>11</xdr:row>
      <xdr:rowOff>164925</xdr:rowOff>
    </xdr:from>
    <xdr:to>
      <xdr:col>30</xdr:col>
      <xdr:colOff>141131</xdr:colOff>
      <xdr:row>31</xdr:row>
      <xdr:rowOff>123615</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010776" y="2031825"/>
              <a:ext cx="8862855" cy="139379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72015</xdr:colOff>
      <xdr:row>32</xdr:row>
      <xdr:rowOff>55160</xdr:rowOff>
    </xdr:from>
    <xdr:to>
      <xdr:col>30</xdr:col>
      <xdr:colOff>457130</xdr:colOff>
      <xdr:row>53</xdr:row>
      <xdr:rowOff>169636</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003415" y="3560360"/>
              <a:ext cx="9186215" cy="316247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102054</xdr:colOff>
      <xdr:row>54</xdr:row>
      <xdr:rowOff>68037</xdr:rowOff>
    </xdr:from>
    <xdr:to>
      <xdr:col>30</xdr:col>
      <xdr:colOff>584374</xdr:colOff>
      <xdr:row>74</xdr:row>
      <xdr:rowOff>168346</xdr:rowOff>
    </xdr:to>
    <mc:AlternateContent xmlns:mc="http://schemas.openxmlformats.org/markup-compatibility/2006">
      <mc:Choice xmlns:cx1="http://schemas.microsoft.com/office/drawing/2015/9/8/chartex" Requires="cx1">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0033454" y="6824437"/>
              <a:ext cx="9283420" cy="4177009"/>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61</xdr:row>
      <xdr:rowOff>56697</xdr:rowOff>
    </xdr:from>
    <xdr:to>
      <xdr:col>5</xdr:col>
      <xdr:colOff>566963</xdr:colOff>
      <xdr:row>76</xdr:row>
      <xdr:rowOff>78468</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521608</xdr:colOff>
      <xdr:row>61</xdr:row>
      <xdr:rowOff>18151</xdr:rowOff>
    </xdr:from>
    <xdr:to>
      <xdr:col>14</xdr:col>
      <xdr:colOff>601899</xdr:colOff>
      <xdr:row>76</xdr:row>
      <xdr:rowOff>39922</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30</xdr:row>
      <xdr:rowOff>122518</xdr:rowOff>
    </xdr:from>
    <xdr:to>
      <xdr:col>9</xdr:col>
      <xdr:colOff>672887</xdr:colOff>
      <xdr:row>45</xdr:row>
      <xdr:rowOff>144493</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26578</xdr:colOff>
      <xdr:row>30</xdr:row>
      <xdr:rowOff>111068</xdr:rowOff>
    </xdr:from>
    <xdr:to>
      <xdr:col>14</xdr:col>
      <xdr:colOff>130479</xdr:colOff>
      <xdr:row>45</xdr:row>
      <xdr:rowOff>79254</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547440</xdr:colOff>
      <xdr:row>26</xdr:row>
      <xdr:rowOff>156916</xdr:rowOff>
    </xdr:from>
    <xdr:to>
      <xdr:col>35</xdr:col>
      <xdr:colOff>360382</xdr:colOff>
      <xdr:row>50</xdr:row>
      <xdr:rowOff>69388</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7603540" y="4449516"/>
              <a:ext cx="9718942" cy="4446372"/>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67733</xdr:colOff>
      <xdr:row>2</xdr:row>
      <xdr:rowOff>16933</xdr:rowOff>
    </xdr:from>
    <xdr:to>
      <xdr:col>14</xdr:col>
      <xdr:colOff>1046935</xdr:colOff>
      <xdr:row>24</xdr:row>
      <xdr:rowOff>139781</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7733" y="347133"/>
              <a:ext cx="12307602" cy="375504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448733</xdr:colOff>
      <xdr:row>2</xdr:row>
      <xdr:rowOff>56091</xdr:rowOff>
    </xdr:from>
    <xdr:to>
      <xdr:col>27</xdr:col>
      <xdr:colOff>150283</xdr:colOff>
      <xdr:row>25</xdr:row>
      <xdr:rowOff>8467</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2983633" y="386291"/>
              <a:ext cx="8845550" cy="3749676"/>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13</xdr:col>
      <xdr:colOff>168275</xdr:colOff>
      <xdr:row>129</xdr:row>
      <xdr:rowOff>53975</xdr:rowOff>
    </xdr:from>
    <xdr:to>
      <xdr:col>20</xdr:col>
      <xdr:colOff>285102</xdr:colOff>
      <xdr:row>143</xdr:row>
      <xdr:rowOff>90714</xdr:rowOff>
    </xdr:to>
    <xdr:graphicFrame macro="">
      <xdr:nvGraphicFramePr>
        <xdr:cNvPr id="2" name="Chart 1">
          <a:extLst>
            <a:ext uri="{FF2B5EF4-FFF2-40B4-BE49-F238E27FC236}">
              <a16:creationId xmlns:a16="http://schemas.microsoft.com/office/drawing/2014/main" id="{00000000-0008-0000-2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erpetuity-my.sharepoint.com/172.172.1.5/data/Documents%20and%20Settings/akhilesht/Local%20Settings/Temporary%20Internet%20Files/OLKE/Format.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perpetuity-my.sharepoint.com/Manish/c/manish1/Flash%202001-2002/Quarterly%20results%20Dec%200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erpetuity-my.sharepoint.com/Research/Ankit%20Thakkar/PHARMA/SUN%20PHARMA/Financial/RoadshowSG/EARNINGS/Rlup079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perpetuity-my.sharepoint.com/kS2K3BOMBKH03/users/Zurlo/Telecom%20Argentina/TEOMOD.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perpetuity-my.sharepoint.com/Documents%20and%20Settings/Nikhil/Local%20Settings/Temp/Brit-Final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erpetuity-my.sharepoint.com/Finance/2006-7%20Shasun/Stock/Stock%20Analysis%20Report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U:/Finance/2006-7%20Shasun/Stock/Stock%20Analysis%20Report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perpetuity-my.sharepoint.com/Documents%20and%20Settings/louchp/Local%20Settings/Temporary%20Internet%20Files/OLK1F/Stock%20Analysis%20Reports1.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perpetuity-my.sharepoint.com/192.168.2.155/common-cs/Finance/2006-7%20Shasun/Stock/Stock%20Analysis%20Report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Krati%20Rathi/AppData/Local/Microsoft/Windows/INetCache/Content.Outlook/V4NOPVMU/DCAL%20IN.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perpetuity-my.sharepoint.com/Finance/2007-8%20Shasun/Stock/Stock%20Analysis%20Reports%202008.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perpetuity-my.sharepoint.com/Finance/2008-9%20Shasun/Stock/Stock%20Analysis%20Reports%202009.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6310.2%20Substantive%20Testing%20-%20Long%20Term%20Debt%20-%20Corporate%2031.12.04"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E:/WINDOWS/TEMP/windows/TEMP/KPISFY98.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X:/CD1%20Data/Colgate%20Palmolive/MODEL/COLGATE%20FM.xls"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PathMissing" Target="RoadmapFY'01.xls" TargetMode="External"/></Relationships>
</file>

<file path=xl/externalLinks/_rels/externalLink17.xml.rels><?xml version="1.0" encoding="UTF-8" standalone="yes"?>
<Relationships xmlns="http://schemas.openxmlformats.org/package/2006/relationships"><Relationship Id="rId1" Type="http://schemas.microsoft.com/office/2006/relationships/xlExternalLinkPath/xlPathMissing" Target="RecoveredExternalLink1"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perpetuity-my.sharepoint.com/COLORCONMBNT02/ACCDATA/AuditDec2k1/WORKINGDEC2K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perpetuity-my.sharepoint.com/COLORCONMBNT02/ACCDATA/March'02%20Audit/working03.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perpetuity-my.sharepoint.com/F518C456/KPMG-Schedule-CBL-Final1.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perpetuity-my.sharepoint.com/Finance/2009-10%20Shasun/Stock/Stock%20Analysis%20Report%202010.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perpetuity-my.sharepoint.com/JOSHI/MY%20DOCUMENTS/WINDOWS/Desktop/Manoj%20Gandhi/FINDRDEC.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perpetuity-my.sharepoint.com/uk-data-03/ROE/Documents%20and%20Settings/AEKLOVEYAS/Local%20Settings/Temporary%20Internet%20Files/OLK150/budget%20formats%202003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R:/USERS/NITINJAIN/Budget%202004/phasing/123R3/Budget2000/budget%20executive%20summaries.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R:/USERS/NITINJAIN/Budget%25202004/phasing/123R3/Budget2000/budget%2520executive%2520summaries.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Q:/windows/TEMP/EWREV.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https://perpetuity-my.sharepoint.com/Users/utsav/Library/Group%20Containers/UBF8T346G9.Office/User%20Content.localized/Startup.localized/Excel/Dldfi41/c/Shripad/MIS2000/RXJANDC00.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perpetuity-my.sharepoint.com/Users/neelampunjabi/Library/Group%20Containers/UBF8T346G9.Office/User%20Content.localized/Startup.localized/Excel/Dldfi41/c/Shripad/MIS2000/RXJANDC00.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perpetuity-my.sharepoint.com/app/CollabExcelInnerLoop.Prod_RestOfWorld_VSO_87e1a9e8_289836_1/bin/sandbox/Dldfi41/c/Shripad/MIS2000/RXJANDC00.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https://perpetuity-my.sharepoint.com/ireshk01d/PROJECTS/GENERAL/TELECOMS/TARIFFS/REGIONAL%20FIXED%20LINE.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E:/WINDOWS/TEMP/gen/AUG'02.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perpetuity-my.sharepoint.com/kS2K3BOMBKH03/users/windows/TEMP/Tables-1015W.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perpetuity-my.sharepoint.com/591FEC34/budget%20executive%20summaries.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perpetuity-my.sharepoint.com/089DC527/budget%20executive%20summaries.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perpetuity-my.sharepoint.com/Q/windows/TEMP/EWREV.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perpetuity-my.sharepoint.com/JCBK1/DATA/RESEARCH/RAMRSH/FOOD/HKGAS.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https://perpetuity-my.sharepoint.com/172.172.1.5/data/tmx_vdf.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Q:/temp/1Q99TDP.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perpetuity-my.sharepoint.com/Users/utsav/Library/Group%20Containers/UBF8T346G9.Office/User%20Content.localized/Startup.localized/Excel/corp_msg_02/USERS/USERS/MISCELL/DRC/gen/AUG'02.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perpetuity-my.sharepoint.com/Users/neelampunjabi/Library/Group%20Containers/UBF8T346G9.Office/User%20Content.localized/Startup.localized/Excel/corp_msg_02/USERS/USERS/MISCELL/DRC/gen/AUG'02.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perpetuity-my.sharepoint.com/app/CollabExcelInnerLoop.Prod_RestOfWorld_VSO_87e1a9e8_289836_1/bin/sandbox/corp_msg_02/USERS/USERS/MISCELL/DRC/gen/AUG'02.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H:/F'06/Feb%2006/Creditors%20Details_Dec.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H:/F'06/Feb%252006/Creditors%2520Details_Dec.xls" TargetMode="External"/></Relationships>
</file>

<file path=xl/externalLinks/_rels/externalLink44.xml.rels><?xml version="1.0" encoding="UTF-8" standalone="yes"?>
<Relationships xmlns="http://schemas.openxmlformats.org/package/2006/relationships"><Relationship Id="rId1" Type="http://schemas.microsoft.com/office/2006/relationships/xlExternalLinkPath/xlPathMissing" Target="Worksheet%20in%20%20%20Inventory%20FG%20Agewise%20Nov'06-DH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Q:/TEMP/Book1.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S:/Models/Bls/BLS.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perpetuity-my.sharepoint.com/192.168.51.5/Common/WINDOWS/TEMP/BS10-13.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X:/sh-accounts-salpharma/Formats/fixed%20deposits.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perpetuity-my.sharepoint.com/192.168.51.5/Common/Shantaram/Borrowing%20-%20Vipul/Demerger%20Scheme%20Data%20for%20Borrowing/Demerged%20Financials%20in%20Shedule%20IV%20FORMAT.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Q:/Users/research/PRASAD/pras1/ENERGY/Companies/HPCL/MODELS/HPCL%20master.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U:/Finance/2008-9%20Shasun/Stock/Stock%20Analysis%20Reports%202009.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https://perpetuity-my.sharepoint.com/192.168.51.5/Common/inst-common/Chirag/IRB%20Infra/DON/semi_general/cycle_metrics/SIA_data.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S:/Models/Fon/sprinteps.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https://perpetuity-my.sharepoint.com/Anil/share_c/ANIL/CEP99.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https://rrservices.web.fmrco.com/Documents%20and%20Settings/Edward/Desktop/sgs/TEMP/wire/Darren/Clients/Kuehne/Excel/K&#252;hne%20&amp;%20Nagel%20-%20Nicole%20Model.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E:/New%20Folder/drc/2003/Apr'03%20corporate%20global%20DRC-mail%20copy.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E:/New%2520Folder/drc/2003/Apr'03%2520corporate%2520global%2520DRC-mail%2520copy.xls" TargetMode="External"/></Relationships>
</file>

<file path=xl/externalLinks/_rels/externalLink58.xml.rels><?xml version="1.0" encoding="UTF-8" standalone="yes"?>
<Relationships xmlns="http://schemas.openxmlformats.org/package/2006/relationships"><Relationship Id="rId1" Type="http://schemas.microsoft.com/office/2006/relationships/xlExternalLinkPath/xlPathMissing" Target="Book228"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X:/sh-accounts-salpharma/Documents%20and%20Settings/personal/Desktop/TTPL/Fixed%20Assets/expectation%20workings.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https://perpetuity-my.sharepoint.com/Pidth100/temporary%20data/BUDGET%202004-2005/DILIPK/DRK/BUDGET01-02/DEEPHARM.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X:/sh-accounts-salpharma/Documents%20and%20Settings/M.%20Ramachandran/Desktop/KERALA%20CIRCLE/DEBTORS/RECIEVABLES-%201.xls" TargetMode="External"/></Relationships>
</file>

<file path=xl/externalLinks/_rels/externalLink62.xml.rels><?xml version="1.0" encoding="UTF-8" standalone="yes"?>
<Relationships xmlns="http://schemas.openxmlformats.org/package/2006/relationships"><Relationship Id="rId1" Type="http://schemas.microsoft.com/office/2006/relationships/xlExternalLinkPath/xlPathMissing" Target="Worksheet%20in%205440%20Inventories%20(Closing%20Stock)%20-%20Substantive%20Testing" TargetMode="External"/></Relationships>
</file>

<file path=xl/externalLinks/_rels/externalLink63.xml.rels><?xml version="1.0" encoding="UTF-8" standalone="yes"?>
<Relationships xmlns="http://schemas.openxmlformats.org/package/2006/relationships"><Relationship Id="rId1" Type="http://schemas.microsoft.com/office/2006/relationships/xlExternalLinkPath/xlPathMissing" Target="Worksheet%20in%20EC%20Meeting%20on%2012-01-04"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J:/ISEC-EM/SUNPHAR1.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C:/Documents%20and%20Settings/sanjeev/Local%20Settings/Temporary%20Internet%20Files/OLK9F/WINDOWS/Temporary%20Internet%20Files/Content.IE5/0TGJ0RO5/CIPLA-pl.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H:/DRC/Blue-R/Aug'05-GEN.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https://perpetuity-my.sharepoint.com/Documents%20and%20Settings/sumit/Desktop/DIVIS_NB_FINAL.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https://perpetuity-my.sharepoint.com/Research/Sectors%20&amp;%20Companies/Z%20-%20Others/amit%20shah/new%20uploader/Done_New%20Uploader/Uploader%20V4.xlsx"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https://perpetuity-my.sharepoint.com/kS2K3BOMBKH03/users/TEMP/CSFB/TEO/TEO_vdf.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https://perpetuity-my.sharepoint.com/Isecfile01/eq_rsch/EQUITY/EQ_RSCH/RAJESH/CIPLA-01.XLS"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A:/RIL.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file:///C:/Users/CYNDRE~1.AMB/AppData/Local/Temp/Rar$DI00.422/WINDOWS/Temporary%20Internet%20Files/Content.IE5/W3P36YFP/WINDOWS/Start%20Menu/BALANCESHEET/Mar02Income%20Tax%20Act/taxaudit01-02.xls"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file:///V:/Finance/2003%20Month%20End%20Reports/Inventory/May/dudley%20stock%20prov.xls" TargetMode="External"/></Relationships>
</file>

<file path=xl/externalLinks/_rels/externalLink74.xml.rels><?xml version="1.0" encoding="UTF-8" standalone="yes"?>
<Relationships xmlns="http://schemas.openxmlformats.org/package/2006/relationships"><Relationship Id="rId1" Type="http://schemas.microsoft.com/office/2006/relationships/xlExternalLinkPath/xlPathMissing" Target="Worksheet%20in%208611%20Exceptional%20Items%20Leadsheet"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https://perpetuity-my.sharepoint.com/Users/nilam/Desktop/Job/Symphony/E:/Documents%20and%20Settings/A103015/Local%20Settings/Temporary%20Internet%20Files/OLKA08/DSValuationv2.xls"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file:///E:/Documents%20and%20Settings/A103015/Local%20Settings/Temporary%20Internet%20Files/OLKA08/DSValuationv2.xls"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https://perpetuity-my.sharepoint.com/Tbpdata/Reports/prasanth/Laxmi/AOP/2002%20-%202003/GEC/GPOLbudgetf2002wrkng.xls" TargetMode="External"/></Relationships>
</file>

<file path=xl/externalLinks/_rels/externalLink78.xml.rels><?xml version="1.0" encoding="UTF-8" standalone="yes"?>
<Relationships xmlns="http://schemas.openxmlformats.org/package/2006/relationships"><Relationship Id="rId1" Type="http://schemas.openxmlformats.org/officeDocument/2006/relationships/externalLinkPath" Target="https://perpetuity-my.sharepoint.com/Users/Neelam/Desktop/Perpetuity/IR/Strides/Models/STR_Macquarie.xlsm" TargetMode="External"/></Relationships>
</file>

<file path=xl/externalLinks/_rels/externalLink79.xml.rels><?xml version="1.0" encoding="UTF-8" standalone="yes"?>
<Relationships xmlns="http://schemas.openxmlformats.org/package/2006/relationships"><Relationship Id="rId1" Type="http://schemas.openxmlformats.org/officeDocument/2006/relationships/externalLinkPath" Target="file:///E:/TEMP/0902-1%20DCF%20ML.xls" TargetMode="External"/></Relationships>
</file>

<file path=xl/externalLinks/_rels/externalLink80.xml.rels><?xml version="1.0" encoding="UTF-8" standalone="yes"?>
<Relationships xmlns="http://schemas.openxmlformats.org/package/2006/relationships"><Relationship Id="rId1" Type="http://schemas.openxmlformats.org/officeDocument/2006/relationships/externalLinkPath" Target="https://perpetuity-my.sharepoint.com/Bharthi/c/WINNT/Profiles/Rvora/Temporary%20Internet%20Files/OLKE/vora.r/Ranbaxy-report/NewModel/Ranbaxy-temp.xls" TargetMode="External"/></Relationships>
</file>

<file path=xl/externalLinks/_rels/externalLink81.xml.rels><?xml version="1.0" encoding="UTF-8" standalone="yes"?>
<Relationships xmlns="http://schemas.openxmlformats.org/package/2006/relationships"><Relationship Id="rId1" Type="http://schemas.openxmlformats.org/officeDocument/2006/relationships/externalLinkPath" Target="file:///A:/Budget/O&amp;M%20Budget.xls" TargetMode="External"/></Relationships>
</file>

<file path=xl/externalLinks/_rels/externalLink82.xml.rels><?xml version="1.0" encoding="UTF-8" standalone="yes"?>
<Relationships xmlns="http://schemas.openxmlformats.org/package/2006/relationships"><Relationship Id="rId1" Type="http://schemas.openxmlformats.org/officeDocument/2006/relationships/externalLinkPath" Target="https://perpetuity-my.sharepoint.com/Users/lalitt/AppData/Local/Microsoft/Windows/Temporary%20Internet%20Files/Content.Outlook/EFV9A1O6/Bank%20MIS/Fund%20position%2010-11/Dec-10/New%20folder/Fund%20Flow-DEC-08-12-10.xlsx" TargetMode="External"/></Relationships>
</file>

<file path=xl/externalLinks/_rels/externalLink83.xml.rels><?xml version="1.0" encoding="UTF-8" standalone="yes"?>
<Relationships xmlns="http://schemas.openxmlformats.org/package/2006/relationships"><Relationship Id="rId1" Type="http://schemas.openxmlformats.org/officeDocument/2006/relationships/externalLinkPath" Target="https://perpetuity-my.sharepoint.com/Users/vasudevanbk/AppData/Local/Microsoft/Windows/Temporary%20Internet%20Files/Content.Outlook/KD60GMP2/Fund%20Flow-NOV-16-11-10.xlsx" TargetMode="External"/></Relationships>
</file>

<file path=xl/externalLinks/_rels/externalLink84.xml.rels><?xml version="1.0" encoding="UTF-8" standalone="yes"?>
<Relationships xmlns="http://schemas.openxmlformats.org/package/2006/relationships"><Relationship Id="rId1" Type="http://schemas.openxmlformats.org/officeDocument/2006/relationships/externalLinkPath" Target="https://perpetuity-my.sharepoint.com/Jacobpt/jacobpt/D%20drive/Client/Allianz/31%20March%2012/PBC/From%20Client/Audit%20Schedules%20Mar%202012.xls" TargetMode="External"/></Relationships>
</file>

<file path=xl/externalLinks/_rels/externalLink85.xml.rels><?xml version="1.0" encoding="UTF-8" standalone="yes"?>
<Relationships xmlns="http://schemas.openxmlformats.org/package/2006/relationships"><Relationship Id="rId1" Type="http://schemas.openxmlformats.org/officeDocument/2006/relationships/externalLinkPath" Target="file:///Y:/DOCUME~1/chiuell/LOCALS~1/Temp/notesFD7C4B/WINNT/Profiles/chankat/Local%20Settings/Temp/H.$config.notes.data/WINNT/Profiles/chankat/Local%20Settings/Temp/H.$config.notes.data/TEMP/UMCinvestment1.xls" TargetMode="External"/></Relationships>
</file>

<file path=xl/externalLinks/_rels/externalLink86.xml.rels><?xml version="1.0" encoding="UTF-8" standalone="yes"?>
<Relationships xmlns="http://schemas.openxmlformats.org/package/2006/relationships"><Relationship Id="rId1" Type="http://schemas.openxmlformats.org/officeDocument/2006/relationships/externalLinkPath" Target="https://perpetuity-my.sharepoint.com/ksntbombkh03/users/Users/research/Strategy/bse-30/bse30.xls" TargetMode="External"/></Relationships>
</file>

<file path=xl/externalLinks/_rels/externalLink87.xml.rels><?xml version="1.0" encoding="UTF-8" standalone="yes"?>
<Relationships xmlns="http://schemas.openxmlformats.org/package/2006/relationships"><Relationship Id="rId1" Type="http://schemas.openxmlformats.org/officeDocument/2006/relationships/externalLinkPath" Target="file:///Q:/Ace/get_data/Models/SPRM.SI.A.xls" TargetMode="External"/></Relationships>
</file>

<file path=xl/externalLinks/_rels/externalLink88.xml.rels><?xml version="1.0" encoding="UTF-8" standalone="yes"?>
<Relationships xmlns="http://schemas.openxmlformats.org/package/2006/relationships"><Relationship Id="rId1" Type="http://schemas.openxmlformats.org/officeDocument/2006/relationships/externalLinkPath" Target="https://perpetuity-my.sharepoint.com/THAKUR/Finbudget/oil%20ref..xls" TargetMode="External"/></Relationships>
</file>

<file path=xl/externalLinks/_rels/externalLink89.xml.rels><?xml version="1.0" encoding="UTF-8" standalone="yes"?>
<Relationships xmlns="http://schemas.openxmlformats.org/package/2006/relationships"><Relationship Id="rId1" Type="http://schemas.openxmlformats.org/officeDocument/2006/relationships/externalLinkPath" Target="https://perpetuity-my.sharepoint.com/Ibmserver/ibm_e/ACCOUNTS/USAINC/2003-04/openingFin2003.xls" TargetMode="External"/></Relationships>
</file>

<file path=xl/externalLinks/_rels/externalLink90.xml.rels><?xml version="1.0" encoding="UTF-8" standalone="yes"?>
<Relationships xmlns="http://schemas.openxmlformats.org/package/2006/relationships"><Relationship Id="rId1" Type="http://schemas.openxmlformats.org/officeDocument/2006/relationships/externalLinkPath" Target="https://perpetuity-my.sharepoint.com/Bharthi/c/Documents%20and%20Settings/Sdoshi/Local%20Settings/Temporary%20Internet%20Files/OLK9/RIL2205.xls" TargetMode="External"/></Relationships>
</file>

<file path=xl/externalLinks/_rels/externalLink91.xml.rels><?xml version="1.0" encoding="UTF-8" standalone="yes"?>
<Relationships xmlns="http://schemas.openxmlformats.org/package/2006/relationships"><Relationship Id="rId1" Type="http://schemas.openxmlformats.org/officeDocument/2006/relationships/externalLinkPath" Target="file:///X:/sh-accounts-salpharma/Formats/bankpay.xls" TargetMode="External"/></Relationships>
</file>

<file path=xl/externalLinks/_rels/externalLink92.xml.rels><?xml version="1.0" encoding="UTF-8" standalone="yes"?>
<Relationships xmlns="http://schemas.openxmlformats.org/package/2006/relationships"><Relationship Id="rId1" Type="http://schemas.openxmlformats.org/officeDocument/2006/relationships/externalLinkPath" Target="https://perpetuity-my.sharepoint.com/Users/Neelam/Perpetuity%20Ventures%20LLP/Abhishek%20Singhal%20-%20Perpetuity_Research/Neelam/Sterlite%20Technology/SOTL.xlsx" TargetMode="External"/></Relationships>
</file>

<file path=xl/externalLinks/_rels/externalLink93.xml.rels><?xml version="1.0" encoding="UTF-8" standalone="yes"?>
<Relationships xmlns="http://schemas.openxmlformats.org/package/2006/relationships"><Relationship Id="rId1" Type="http://schemas.openxmlformats.org/officeDocument/2006/relationships/externalLinkPath" Target="https://perpetuity-my.sharepoint.com/Users/basavarajbv/AppData/Local/Microsoft/Windows/Temporary%20Internet%20Files/Content.Outlook/FA52SBTG/Financial%20MIS%2007-May11-final.xlsx" TargetMode="External"/></Relationships>
</file>

<file path=xl/externalLinks/_rels/externalLink94.xml.rels><?xml version="1.0" encoding="UTF-8" standalone="yes"?>
<Relationships xmlns="http://schemas.openxmlformats.org/package/2006/relationships"><Relationship Id="rId1" Type="http://schemas.openxmlformats.org/officeDocument/2006/relationships/externalLinkPath" Target="file:///X:/jude/e%20drive/HUTCH%20MIS/2006/KL-3sheeter.xls" TargetMode="External"/></Relationships>
</file>

<file path=xl/externalLinks/_rels/externalLink95.xml.rels><?xml version="1.0" encoding="UTF-8" standalone="yes"?>
<Relationships xmlns="http://schemas.openxmlformats.org/package/2006/relationships"><Relationship Id="rId1" Type="http://schemas.openxmlformats.org/officeDocument/2006/relationships/externalLinkPath" Target="file:///Q:/Craig/Global%20Product/Capex%20Intensity%20-%20Draft.xls" TargetMode="External"/></Relationships>
</file>

<file path=xl/externalLinks/_rels/externalLink96.xml.rels><?xml version="1.0" encoding="UTF-8" standalone="yes"?>
<Relationships xmlns="http://schemas.openxmlformats.org/package/2006/relationships"><Relationship Id="rId1" Type="http://schemas.openxmlformats.org/officeDocument/2006/relationships/externalLinkPath" Target="https://perpetuity-my.sharepoint.com/TEMP/RIL.xls" TargetMode="External"/></Relationships>
</file>

<file path=xl/externalLinks/_rels/externalLink97.xml.rels><?xml version="1.0" encoding="UTF-8" standalone="yes"?>
<Relationships xmlns="http://schemas.openxmlformats.org/package/2006/relationships"><Relationship Id="rId1" Type="http://schemas.openxmlformats.org/officeDocument/2006/relationships/externalLinkPath" Target="https://perpetuity-my.sharepoint.com/Bharthi/c/TEMP/RIL.xls" TargetMode="External"/></Relationships>
</file>

<file path=xl/externalLinks/_rels/externalLink98.xml.rels><?xml version="1.0" encoding="UTF-8" standalone="yes"?>
<Relationships xmlns="http://schemas.openxmlformats.org/package/2006/relationships"><Relationship Id="rId1" Type="http://schemas.openxmlformats.org/officeDocument/2006/relationships/externalLinkPath" Target="file:///Z:/My%20Documents/NEWTABL1_97.xls" TargetMode="External"/></Relationships>
</file>

<file path=xl/externalLinks/_rels/externalLink99.xml.rels><?xml version="1.0" encoding="UTF-8" standalone="yes"?>
<Relationships xmlns="http://schemas.openxmlformats.org/package/2006/relationships"><Relationship Id="rId1" Type="http://schemas.microsoft.com/office/2006/relationships/xlExternalLinkPath/xlPathMissing" Target="Invoice11" TargetMode="External"/></Relationships>
</file>

<file path=xl/externalLinks/_rels/externalLink100.xml.rels><?xml version="1.0" encoding="UTF-8" standalone="yes"?>
<Relationships xmlns="http://schemas.openxmlformats.org/package/2006/relationships"><Relationship Id="rId1" Type="http://schemas.openxmlformats.org/officeDocument/2006/relationships/externalLinkPath" Target="file:///Q:/windows/TEMP/CPN.XLS" TargetMode="External"/></Relationships>
</file>

<file path=xl/externalLinks/_rels/externalLink101.xml.rels><?xml version="1.0" encoding="UTF-8" standalone="yes"?>
<Relationships xmlns="http://schemas.openxmlformats.org/package/2006/relationships"><Relationship Id="rId1" Type="http://schemas.openxmlformats.org/officeDocument/2006/relationships/externalLinkPath" Target="https://perpetuity-my.sharepoint.com/Gohil/gohil/DCG/Gohil/080%20Invoice.xls" TargetMode="External"/></Relationships>
</file>

<file path=xl/externalLinks/_rels/externalLink102.xml.rels><?xml version="1.0" encoding="UTF-8" standalone="yes"?>
<Relationships xmlns="http://schemas.openxmlformats.org/package/2006/relationships"><Relationship Id="rId1" Type="http://schemas.openxmlformats.org/officeDocument/2006/relationships/externalLinkPath" Target="file:///E:/123R3/Budget2000/budget%20executive%20summaries.xls" TargetMode="External"/></Relationships>
</file>

<file path=xl/externalLinks/_rels/externalLink103.xml.rels><?xml version="1.0" encoding="UTF-8" standalone="yes"?>
<Relationships xmlns="http://schemas.openxmlformats.org/package/2006/relationships"><Relationship Id="rId1" Type="http://schemas.openxmlformats.org/officeDocument/2006/relationships/externalLinkPath" Target="file:///E:/123R3/Budget2000/budget%2520executive%2520summaries.xls" TargetMode="External"/></Relationships>
</file>

<file path=xl/externalLinks/_rels/externalLink104.xml.rels><?xml version="1.0" encoding="UTF-8" standalone="yes"?>
<Relationships xmlns="http://schemas.openxmlformats.org/package/2006/relationships"><Relationship Id="rId1" Type="http://schemas.openxmlformats.org/officeDocument/2006/relationships/externalLinkPath" Target="file:///C:/Users/CYNDRE~1.AMB/AppData/Local/Temp/Rar$DI00.422/NRS%20Documents/Copy%20of%20MyDocumentsc/Bgt%2003%2004/LPL%200304/Lek%200304%20Bgt%20%20Profitability%20Report%20File%20JUN%2003%20file%201.xls" TargetMode="External"/></Relationships>
</file>

<file path=xl/externalLinks/_rels/externalLink105.xml.rels><?xml version="1.0" encoding="UTF-8" standalone="yes"?>
<Relationships xmlns="http://schemas.openxmlformats.org/package/2006/relationships"><Relationship Id="rId1" Type="http://schemas.openxmlformats.org/officeDocument/2006/relationships/externalLinkPath" Target="https://perpetuity-my.sharepoint.com/Users/nilam/Desktop/Job/Symphony/E:/Archive/Standard%20Template/template.xls" TargetMode="External"/></Relationships>
</file>

<file path=xl/externalLinks/_rels/externalLink106.xml.rels><?xml version="1.0" encoding="UTF-8" standalone="yes"?>
<Relationships xmlns="http://schemas.openxmlformats.org/package/2006/relationships"><Relationship Id="rId1" Type="http://schemas.openxmlformats.org/officeDocument/2006/relationships/externalLinkPath" Target="file:///E:/Archive/Standard%20Template/template.xls" TargetMode="External"/></Relationships>
</file>

<file path=xl/externalLinks/_rels/externalLink107.xml.rels><?xml version="1.0" encoding="UTF-8" standalone="yes"?>
<Relationships xmlns="http://schemas.openxmlformats.org/package/2006/relationships"><Relationship Id="rId1" Type="http://schemas.openxmlformats.org/officeDocument/2006/relationships/externalLinkPath" Target="https://perpetuity-my.sharepoint.com/Applications/Microsoft%20Excel.app/192.168.0.34/tda$/Documents%20and%20Settings/thamaliw/Local%20Settings/Temporary%20Internet%20Files/OLK5D/Templates/Models/Trash/._financial2.xls" TargetMode="External"/></Relationships>
</file>

<file path=xl/externalLinks/_rels/externalLink108.xml.rels><?xml version="1.0" encoding="UTF-8" standalone="yes"?>
<Relationships xmlns="http://schemas.openxmlformats.org/package/2006/relationships"><Relationship Id="rId1" Type="http://schemas.openxmlformats.org/officeDocument/2006/relationships/externalLinkPath" Target="https://perpetuity-my.sharepoint.com/Users/nilam/Desktop/Job/Symphony/E:/Documents%20and%20Settings/A103015/Local%20Settings/Temporary%20Internet%20Files/OLKA08/DSValDSversion.xls" TargetMode="External"/></Relationships>
</file>

<file path=xl/externalLinks/_rels/externalLink109.xml.rels><?xml version="1.0" encoding="UTF-8" standalone="yes"?>
<Relationships xmlns="http://schemas.openxmlformats.org/package/2006/relationships"><Relationship Id="rId1" Type="http://schemas.openxmlformats.org/officeDocument/2006/relationships/externalLinkPath" Target="https://perpetuity-my.sharepoint.com/GS/GRACE/MIS-FORM.XLS" TargetMode="External"/></Relationships>
</file>

<file path=xl/externalLinks/_rels/externalLink110.xml.rels><?xml version="1.0" encoding="UTF-8" standalone="yes"?>
<Relationships xmlns="http://schemas.openxmlformats.org/package/2006/relationships"><Relationship Id="rId1" Type="http://schemas.openxmlformats.org/officeDocument/2006/relationships/externalLinkPath" Target="file:///A:/GPOLbudgetf2002wrkng.xls" TargetMode="External"/></Relationships>
</file>

<file path=xl/externalLinks/_rels/externalLink111.xml.rels><?xml version="1.0" encoding="UTF-8" standalone="yes"?>
<Relationships xmlns="http://schemas.openxmlformats.org/package/2006/relationships"><Relationship Id="rId1" Type="http://schemas.openxmlformats.org/officeDocument/2006/relationships/externalLinkPath" Target="https://perpetuity-my.sharepoint.com/kS2K3BOMBKH03/users/Oil/NEW_TEAM/Company%20models/BPA_ARCOwip.xls" TargetMode="External"/></Relationships>
</file>

<file path=xl/externalLinks/_rels/externalLink112.xml.rels><?xml version="1.0" encoding="UTF-8" standalone="yes"?>
<Relationships xmlns="http://schemas.openxmlformats.org/package/2006/relationships"><Relationship Id="rId1" Type="http://schemas.openxmlformats.org/officeDocument/2006/relationships/externalLinkPath" Target="https://perpetuity-my.sharepoint.com/kS2K3BOMBKH03/users/parekh/daily/Consensus%20Estimates.xls" TargetMode="External"/></Relationships>
</file>

<file path=xl/externalLinks/_rels/externalLink113.xml.rels><?xml version="1.0" encoding="UTF-8" standalone="yes"?>
<Relationships xmlns="http://schemas.openxmlformats.org/package/2006/relationships"><Relationship Id="rId1" Type="http://schemas.openxmlformats.org/officeDocument/2006/relationships/externalLinkPath" Target="file:///X:/sh-accounts-salpharma/Formats/cashpay.xls" TargetMode="External"/></Relationships>
</file>

<file path=xl/externalLinks/_rels/externalLink114.xml.rels><?xml version="1.0" encoding="UTF-8" standalone="yes"?>
<Relationships xmlns="http://schemas.openxmlformats.org/package/2006/relationships"><Relationship Id="rId1" Type="http://schemas.openxmlformats.org/officeDocument/2006/relationships/externalLinkPath" Target="https://perpetuity-my.sharepoint.com/leh/as/TEMP/ie5/Temporary%20Internet%20Files/OLK3E/Turbo_Charger_11-20-01(NOLs-3-no%20synergies).XLS" TargetMode="External"/></Relationships>
</file>

<file path=xl/externalLinks/_rels/externalLink115.xml.rels><?xml version="1.0" encoding="UTF-8" standalone="yes"?>
<Relationships xmlns="http://schemas.openxmlformats.org/package/2006/relationships"><Relationship Id="rId1" Type="http://schemas.openxmlformats.org/officeDocument/2006/relationships/externalLinkPath" Target="https://d.docs.live.net/Documents%20and%20Settings/Administrator/Application%20Data/Microsoft/Excel/IRB%20Infra%20Modelrenew.xls" TargetMode="External"/></Relationships>
</file>

<file path=xl/externalLinks/_rels/externalLink116.xml.rels><?xml version="1.0" encoding="UTF-8" standalone="yes"?>
<Relationships xmlns="http://schemas.openxmlformats.org/package/2006/relationships"><Relationship Id="rId1" Type="http://schemas.openxmlformats.org/officeDocument/2006/relationships/externalLinkPath" Target="file:///X:/Users/avinashtibra/Desktop/SPL%20Bank%20Statements%20-%20SBI.xlsx" TargetMode="External"/></Relationships>
</file>

<file path=xl/externalLinks/_rels/externalLink117.xml.rels><?xml version="1.0" encoding="UTF-8" standalone="yes"?>
<Relationships xmlns="http://schemas.openxmlformats.org/package/2006/relationships"><Relationship Id="rId1" Type="http://schemas.openxmlformats.org/officeDocument/2006/relationships/externalLinkPath" Target="https://perpetuity-my.sharepoint.com/Acc-sushil/c/2003-04/INTERCONNECT/ICR%20INVOICES/ESCOTEL.xls" TargetMode="External"/></Relationships>
</file>

<file path=xl/externalLinks/_rels/externalLink118.xml.rels><?xml version="1.0" encoding="UTF-8" standalone="yes"?>
<Relationships xmlns="http://schemas.openxmlformats.org/package/2006/relationships"><Relationship Id="rId1" Type="http://schemas.openxmlformats.org/officeDocument/2006/relationships/externalLinkPath" Target="file:///E:/Documents%20and%20Settings/sriramrathi/Local%20Settings/Temporary%20Internet%20Files/OLK5F/WINDOWS/Temporary%20Internet%20Files/Content.IE5/0TGJ0RO5/CIPLA-pl.xls" TargetMode="External"/></Relationships>
</file>

<file path=xl/externalLinks/_rels/externalLink119.xml.rels><?xml version="1.0" encoding="UTF-8" standalone="yes"?>
<Relationships xmlns="http://schemas.openxmlformats.org/package/2006/relationships"><Relationship Id="rId1" Type="http://schemas.openxmlformats.org/officeDocument/2006/relationships/externalLinkPath" Target="file:///A:/BUDAPEST.xls" TargetMode="External"/></Relationships>
</file>

<file path=xl/externalLinks/_rels/externalLink120.xml.rels><?xml version="1.0" encoding="UTF-8" standalone="yes"?>
<Relationships xmlns="http://schemas.openxmlformats.org/package/2006/relationships"><Relationship Id="rId1" Type="http://schemas.microsoft.com/office/2006/relationships/xlExternalLinkPath/xlPathMissing" Target="Worksheet%20in%205440%20%20Inventories%20(Closing%20Stock)%20-%20Substantive%20Testing-%20Mar%2006" TargetMode="External"/></Relationships>
</file>

<file path=xl/externalLinks/_rels/externalLink121.xml.rels><?xml version="1.0" encoding="UTF-8" standalone="yes"?>
<Relationships xmlns="http://schemas.openxmlformats.org/package/2006/relationships"><Relationship Id="rId1" Type="http://schemas.openxmlformats.org/officeDocument/2006/relationships/externalLinkPath" Target="https://perpetuity-my.sharepoint.com/G/DOCUME~1/anubhavg/LOCALS~1/Temp/notesFCBCEE/Tulip/Model/Tulip%20Telecom.xls" TargetMode="External"/></Relationships>
</file>

<file path=xl/externalLinks/_rels/externalLink122.xml.rels><?xml version="1.0" encoding="UTF-8" standalone="yes"?>
<Relationships xmlns="http://schemas.openxmlformats.org/package/2006/relationships"><Relationship Id="rId1" Type="http://schemas.microsoft.com/office/2006/relationships/xlExternalLinkPath/xlPathMissing" Target="invoice1" TargetMode="External"/></Relationships>
</file>

<file path=xl/externalLinks/_rels/externalLink123.xml.rels><?xml version="1.0" encoding="UTF-8" standalone="yes"?>
<Relationships xmlns="http://schemas.openxmlformats.org/package/2006/relationships"><Relationship Id="rId1" Type="http://schemas.openxmlformats.org/officeDocument/2006/relationships/externalLinkPath" Target="file:///X:/sh-accounts-salpharma/Formats/debitnote.xls" TargetMode="External"/></Relationships>
</file>

<file path=xl/externalLinks/_rels/externalLink124.xml.rels><?xml version="1.0" encoding="UTF-8" standalone="yes"?>
<Relationships xmlns="http://schemas.openxmlformats.org/package/2006/relationships"><Relationship Id="rId1" Type="http://schemas.openxmlformats.org/officeDocument/2006/relationships/externalLinkPath" Target="https://perpetuity-my.sharepoint.com/sslttk/Oct-04/domestic%20MIS%20Oct-04.xls" TargetMode="External"/></Relationships>
</file>

<file path=xl/externalLinks/_rels/externalLink125.xml.rels><?xml version="1.0" encoding="UTF-8" standalone="yes"?>
<Relationships xmlns="http://schemas.openxmlformats.org/package/2006/relationships"><Relationship Id="rId1" Type="http://schemas.openxmlformats.org/officeDocument/2006/relationships/externalLinkPath" Target="https://perpetuity-my.sharepoint.com/Users/nilam/Desktop/Job/Symphony/I:/Documents%20and%20Settings/a371086/Local%20Settings/Temporary%20Internet%20Files/OLKB64/15Jan07.xls" TargetMode="External"/></Relationships>
</file>

<file path=xl/externalLinks/_rels/externalLink126.xml.rels><?xml version="1.0" encoding="UTF-8" standalone="yes"?>
<Relationships xmlns="http://schemas.openxmlformats.org/package/2006/relationships"><Relationship Id="rId1" Type="http://schemas.openxmlformats.org/officeDocument/2006/relationships/externalLinkPath" Target="file:///E:/Documents%20and%20Settings/A103015/Local%20Settings/Temporary%20Internet%20Files/OLKA08/DSValDSversion.xls" TargetMode="External"/></Relationships>
</file>

<file path=xl/externalLinks/_rels/externalLink127.xml.rels><?xml version="1.0" encoding="UTF-8" standalone="yes"?>
<Relationships xmlns="http://schemas.openxmlformats.org/package/2006/relationships"><Relationship Id="rId1" Type="http://schemas.openxmlformats.org/officeDocument/2006/relationships/externalLinkPath" Target="file:///E:/visalakshi/DSPML%20reports/Biocon/Biocon%20spreadsheet.xls" TargetMode="External"/></Relationships>
</file>

<file path=xl/externalLinks/_rels/externalLink128.xml.rels><?xml version="1.0" encoding="UTF-8" standalone="yes"?>
<Relationships xmlns="http://schemas.openxmlformats.org/package/2006/relationships"><Relationship Id="rId1" Type="http://schemas.openxmlformats.org/officeDocument/2006/relationships/externalLinkPath" Target="file:///S:/Models/Usw/USW%20model.xls" TargetMode="External"/></Relationships>
</file>

<file path=xl/externalLinks/_rels/externalLink129.xml.rels><?xml version="1.0" encoding="UTF-8" standalone="yes"?>
<Relationships xmlns="http://schemas.openxmlformats.org/package/2006/relationships"><Relationship Id="rId1" Type="http://schemas.openxmlformats.org/officeDocument/2006/relationships/externalLinkPath" Target="file:///Q:/TEMP/icicibank/icici/models%20and%20other%20files/icicimerger2.xls" TargetMode="External"/></Relationships>
</file>

<file path=xl/externalLinks/_rels/externalLink130.xml.rels><?xml version="1.0" encoding="UTF-8" standalone="yes"?>
<Relationships xmlns="http://schemas.openxmlformats.org/package/2006/relationships"><Relationship Id="rId1" Type="http://schemas.openxmlformats.org/officeDocument/2006/relationships/externalLinkPath" Target="https://perpetuity-my.sharepoint.com/Ntmum01/SHARED/IBG/Research/Pharma/Ranbaxy/Ranbaxy_Model.xls" TargetMode="External"/></Relationships>
</file>

<file path=xl/externalLinks/_rels/externalLink131.xml.rels><?xml version="1.0" encoding="UTF-8" standalone="yes"?>
<Relationships xmlns="http://schemas.openxmlformats.org/package/2006/relationships"><Relationship Id="rId1" Type="http://schemas.openxmlformats.org/officeDocument/2006/relationships/externalLinkPath" Target="https://perpetuity-my.sharepoint.com/Bharthi/c/Documents%20and%20Settings/Sdoshi/Local%20Settings/Temporary%20Internet%20Files/OLK9/ONGC%20modelSEP02new.xls" TargetMode="External"/></Relationships>
</file>

<file path=xl/externalLinks/_rels/externalLink132.xml.rels><?xml version="1.0" encoding="UTF-8" standalone="yes"?>
<Relationships xmlns="http://schemas.openxmlformats.org/package/2006/relationships"><Relationship Id="rId1" Type="http://schemas.openxmlformats.org/officeDocument/2006/relationships/externalLinkPath" Target="file:///S:/Craig/Global%20Product/Valuation%20Project/Comps(JT).xls" TargetMode="External"/></Relationships>
</file>

<file path=xl/externalLinks/_rels/externalLink133.xml.rels><?xml version="1.0" encoding="UTF-8" standalone="yes"?>
<Relationships xmlns="http://schemas.openxmlformats.org/package/2006/relationships"><Relationship Id="rId1" Type="http://schemas.openxmlformats.org/officeDocument/2006/relationships/externalLinkPath" Target="file:///P:/AsiaLink/DDIC.XLS" TargetMode="External"/></Relationships>
</file>

<file path=xl/externalLinks/_rels/externalLink134.xml.rels><?xml version="1.0" encoding="UTF-8" standalone="yes"?>
<Relationships xmlns="http://schemas.openxmlformats.org/package/2006/relationships"><Relationship Id="rId1" Type="http://schemas.openxmlformats.org/officeDocument/2006/relationships/externalLinkPath" Target="https://perpetuity-my.sharepoint.com/Ntmum01/SHARED/Documents%20and%20Settings/pmahapatra19411.SPIL/My%20Documents/27.05.2008(%20Console).xls" TargetMode="External"/></Relationships>
</file>

<file path=xl/externalLinks/_rels/externalLink135.xml.rels><?xml version="1.0" encoding="UTF-8" standalone="yes"?>
<Relationships xmlns="http://schemas.openxmlformats.org/package/2006/relationships"><Relationship Id="rId1" Type="http://schemas.openxmlformats.org/officeDocument/2006/relationships/externalLinkPath" Target="file:///X:/data%20c/Kirit%20Patel/BARODA/80IA/80IA-YR-2005-2006/80IB-M-2006-03/bspl-auditor-15-Jun-06.xls" TargetMode="External"/></Relationships>
</file>

<file path=xl/externalLinks/_rels/externalLink136.xml.rels><?xml version="1.0" encoding="UTF-8" standalone="yes"?>
<Relationships xmlns="http://schemas.openxmlformats.org/package/2006/relationships"><Relationship Id="rId1" Type="http://schemas.openxmlformats.org/officeDocument/2006/relationships/externalLinkPath" Target="https://perpetuity-my.sharepoint.com/737553E8/changed%20sheet.xls" TargetMode="External"/></Relationships>
</file>

<file path=xl/externalLinks/_rels/externalLink137.xml.rels><?xml version="1.0" encoding="UTF-8" standalone="yes"?>
<Relationships xmlns="http://schemas.openxmlformats.org/package/2006/relationships"><Relationship Id="rId2" Type="http://schemas.microsoft.com/office/2019/04/relationships/externalLinkLongPath" Target="file:///C:/Documents%20and%20Settings/asinha1/Desktop/DRRD%204QFY10/India_Core_coverage/Valuation%20and%20models/Models/2HFY10_Model/DRL/Macquarie/India_Core_coverage/RBXY/Coverage/Sun/Rough/Sun%20result%20prep/Coverage/Sun/changed%20sheet.xls?E22F1DF5" TargetMode="External"/><Relationship Id="rId1" Type="http://schemas.openxmlformats.org/officeDocument/2006/relationships/externalLinkPath" Target="file:///E22F1DF5/changed%20sheet.xls" TargetMode="External"/></Relationships>
</file>

<file path=xl/externalLinks/_rels/externalLink138.xml.rels><?xml version="1.0" encoding="UTF-8" standalone="yes"?>
<Relationships xmlns="http://schemas.openxmlformats.org/package/2006/relationships"><Relationship Id="rId1" Type="http://schemas.openxmlformats.org/officeDocument/2006/relationships/externalLinkPath" Target="file:///E:/Public/RSCHDATA/Fred/Models/Migration/0902-1%20MLiqgrisupload.xls" TargetMode="External"/></Relationships>
</file>

<file path=xl/externalLinks/_rels/externalLink139.xml.rels><?xml version="1.0" encoding="UTF-8" standalone="yes"?>
<Relationships xmlns="http://schemas.openxmlformats.org/package/2006/relationships"><Relationship Id="rId1" Type="http://schemas.openxmlformats.org/officeDocument/2006/relationships/externalLinkPath" Target="https://perpetuity-my.sharepoint.com/D1644759/Revised%20input-output%20template%20Y-end%20Dec%20-%20v1%20-%204Q%202003.xls" TargetMode="External"/></Relationships>
</file>

<file path=xl/externalLinks/_rels/externalLink140.xml.rels><?xml version="1.0" encoding="UTF-8" standalone="yes"?>
<Relationships xmlns="http://schemas.openxmlformats.org/package/2006/relationships"><Relationship Id="rId1" Type="http://schemas.openxmlformats.org/officeDocument/2006/relationships/externalLinkPath" Target="file:///I:/Documents%20and%20Settings/a371086/Local%20Settings/Temporary%20Internet%20Files/OLKB64/15Jan07.xls" TargetMode="External"/></Relationships>
</file>

<file path=xl/externalLinks/_rels/externalLink141.xml.rels><?xml version="1.0" encoding="UTF-8" standalone="yes"?>
<Relationships xmlns="http://schemas.openxmlformats.org/package/2006/relationships"><Relationship Id="rId1" Type="http://schemas.openxmlformats.org/officeDocument/2006/relationships/externalLinkPath" Target="https://perpetuity-my.sharepoint.com/IRESHK01D/PROJECTS/GENERAL/TELECOMS/VALUATION/valuation/New%20valuation/WEEKLYxls.xls" TargetMode="External"/></Relationships>
</file>

<file path=xl/externalLinks/_rels/externalLink142.xml.rels><?xml version="1.0" encoding="UTF-8" standalone="yes"?>
<Relationships xmlns="http://schemas.openxmlformats.org/package/2006/relationships"><Relationship Id="rId1" Type="http://schemas.openxmlformats.org/officeDocument/2006/relationships/externalLinkPath" Target="https://perpetuity-my.sharepoint.com/IRESHK01D/Projects/GENERAL/TELECOMS/THAILAND/TAC/EM-TAC.xls" TargetMode="External"/></Relationships>
</file>

<file path=xl/externalLinks/_rels/externalLink143.xml.rels><?xml version="1.0" encoding="UTF-8" standalone="yes"?>
<Relationships xmlns="http://schemas.openxmlformats.org/package/2006/relationships"><Relationship Id="rId1" Type="http://schemas.openxmlformats.org/officeDocument/2006/relationships/externalLinkPath" Target="file:///Q:/TEMP/tr/NIIT/EVA.xls" TargetMode="External"/></Relationships>
</file>

<file path=xl/externalLinks/_rels/externalLink144.xml.rels><?xml version="1.0" encoding="UTF-8" standalone="yes"?>
<Relationships xmlns="http://schemas.openxmlformats.org/package/2006/relationships"><Relationship Id="rId1" Type="http://schemas.openxmlformats.org/officeDocument/2006/relationships/externalLinkPath" Target="https://perpetuity-my.sharepoint.com/JOSHI/MY%20DOCUMENTS/WINDOWS/Desktop/Manoj%20Gandhi/WINDOWS/DEPRE.XLS" TargetMode="External"/></Relationships>
</file>

<file path=xl/externalLinks/_rels/externalLink145.xml.rels><?xml version="1.0" encoding="UTF-8" standalone="yes"?>
<Relationships xmlns="http://schemas.openxmlformats.org/package/2006/relationships"><Relationship Id="rId1" Type="http://schemas.openxmlformats.org/officeDocument/2006/relationships/externalLinkPath" Target="file:///Q:/Book1.xls" TargetMode="External"/></Relationships>
</file>

<file path=xl/externalLinks/_rels/externalLink146.xml.rels><?xml version="1.0" encoding="UTF-8" standalone="yes"?>
<Relationships xmlns="http://schemas.openxmlformats.org/package/2006/relationships"><Relationship Id="rId1" Type="http://schemas.openxmlformats.org/officeDocument/2006/relationships/externalLinkPath" Target="https://perpetuity-my.sharepoint.com/Htopiwalla/D/CAD.xls" TargetMode="External"/></Relationships>
</file>

<file path=xl/externalLinks/_rels/externalLink147.xml.rels><?xml version="1.0" encoding="UTF-8" standalone="yes"?>
<Relationships xmlns="http://schemas.openxmlformats.org/package/2006/relationships"><Relationship Id="rId1" Type="http://schemas.openxmlformats.org/officeDocument/2006/relationships/externalLinkPath" Target="https://perpetuity-my.sharepoint.com/Users/utsav/Library/Group%20Containers/UBF8T346G9.Office/User%20Content.localized/Startup.localized/Excel/SINGHVI_DEV_UNNI/VOL1/USERS/AUDITS/TAX/44AB/ELITE_AG/1998-99/EAWFINAL.XLS" TargetMode="External"/></Relationships>
</file>

<file path=xl/externalLinks/_rels/externalLink148.xml.rels><?xml version="1.0" encoding="UTF-8" standalone="yes"?>
<Relationships xmlns="http://schemas.openxmlformats.org/package/2006/relationships"><Relationship Id="rId1" Type="http://schemas.openxmlformats.org/officeDocument/2006/relationships/externalLinkPath" Target="https://perpetuity-my.sharepoint.com/app/CollabExcelInnerLoop.Prod_RestOfWorld_VSO_87e1a9e8_289836_1/bin/sandbox/SINGHVI_DEV_UNNI/VOL1/USERS/AUDITS/TAX/44AB/ELITE_AG/1998-99/EAWFINAL.XLS" TargetMode="External"/></Relationships>
</file>

<file path=xl/externalLinks/_rels/externalLink149.xml.rels><?xml version="1.0" encoding="UTF-8" standalone="yes"?>
<Relationships xmlns="http://schemas.openxmlformats.org/package/2006/relationships"><Relationship Id="rId1" Type="http://schemas.openxmlformats.org/officeDocument/2006/relationships/externalLinkPath" Target="file:///A:/DOCUME~1/CHANDR~1/LOCALS~1/Temp/notesE1EF34/AOP2003-04%20-%2068.5%25.xls" TargetMode="External"/></Relationships>
</file>

<file path=xl/externalLinks/_rels/externalLink150.xml.rels><?xml version="1.0" encoding="UTF-8" standalone="yes"?>
<Relationships xmlns="http://schemas.openxmlformats.org/package/2006/relationships"><Relationship Id="rId1" Type="http://schemas.openxmlformats.org/officeDocument/2006/relationships/externalLinkPath" Target="file:///X:/Users/krishnarp/AppData/Local/Microsoft/Windows/Temporary%20Internet%20Files/Content.Outlook/6JV5TRML/MPS%20Format.xls" TargetMode="External"/></Relationships>
</file>

<file path=xl/externalLinks/_rels/externalLink151.xml.rels><?xml version="1.0" encoding="UTF-8" standalone="yes"?>
<Relationships xmlns="http://schemas.openxmlformats.org/package/2006/relationships"><Relationship Id="rId1" Type="http://schemas.openxmlformats.org/officeDocument/2006/relationships/externalLinkPath" Target="file:///S:/Craig/Global%20Product/Valuation%20Project/Full%20Service%20graphs.xls" TargetMode="External"/></Relationships>
</file>

<file path=xl/externalLinks/_rels/externalLink152.xml.rels><?xml version="1.0" encoding="UTF-8" standalone="yes"?>
<Relationships xmlns="http://schemas.openxmlformats.org/package/2006/relationships"><Relationship Id="rId1" Type="http://schemas.openxmlformats.org/officeDocument/2006/relationships/externalLinkPath" Target="file:///Q:/TEMP/icici_oldmodel.xls" TargetMode="External"/></Relationships>
</file>

<file path=xl/externalLinks/_rels/externalLink153.xml.rels><?xml version="1.0" encoding="UTF-8" standalone="yes"?>
<Relationships xmlns="http://schemas.openxmlformats.org/package/2006/relationships"><Relationship Id="rId1" Type="http://schemas.openxmlformats.org/officeDocument/2006/relationships/externalLinkPath" Target="https://perpetuity-my.sharepoint.com/AECB1716/salesanalysis_mlr.xls" TargetMode="External"/></Relationships>
</file>

<file path=xl/externalLinks/_rels/externalLink154.xml.rels><?xml version="1.0" encoding="UTF-8" standalone="yes"?>
<Relationships xmlns="http://schemas.openxmlformats.org/package/2006/relationships"><Relationship Id="rId2" Type="http://schemas.microsoft.com/office/2019/04/relationships/externalLinkLongPath" Target="file:///192.168.30.100/Apps/Documents%20and%20Settings/kanthib/Local%20Settings/Temporary%20Internet%20Files/OLK94/sudarshan/SUDARSHA/SN/SX/MIS/SeQuent/2008-09/MIS-Nov-08/MIS-Oct-08/E%20DRIVE/data/prakash/PRAK/Misc/analysis/salesanalysis_mlr.xls?EEA3C491" TargetMode="External"/><Relationship Id="rId1" Type="http://schemas.openxmlformats.org/officeDocument/2006/relationships/externalLinkPath" Target="file:///EEA3C491/salesanalysis_mlr.xls" TargetMode="External"/></Relationships>
</file>

<file path=xl/externalLinks/_rels/externalLink155.xml.rels><?xml version="1.0" encoding="UTF-8" standalone="yes"?>
<Relationships xmlns="http://schemas.openxmlformats.org/package/2006/relationships"><Relationship Id="rId1" Type="http://schemas.openxmlformats.org/officeDocument/2006/relationships/externalLinkPath" Target="https://perpetuity-my.sharepoint.com/MIS/backups/d%20backups/hussain_backup/HUSSAIN'S/Tariff%20Year-9/Budget%202007-2008/AOP%202008-09%20%20%20Plant%20Budget.xls" TargetMode="External"/></Relationships>
</file>

<file path=xl/externalLinks/_rels/externalLink156.xml.rels><?xml version="1.0" encoding="UTF-8" standalone="yes"?>
<Relationships xmlns="http://schemas.openxmlformats.org/package/2006/relationships"><Relationship Id="rId1" Type="http://schemas.openxmlformats.org/officeDocument/2006/relationships/externalLinkPath" Target="file:///E:/research/Health%20Care/Pharmaceutials/Large%20Cap/Piramal%20Healthcre/Nicholas%20Piramal.XLS" TargetMode="External"/></Relationships>
</file>

<file path=xl/externalLinks/_rels/externalLink157.xml.rels><?xml version="1.0" encoding="UTF-8" standalone="yes"?>
<Relationships xmlns="http://schemas.openxmlformats.org/package/2006/relationships"><Relationship Id="rId1" Type="http://schemas.openxmlformats.org/officeDocument/2006/relationships/externalLinkPath" Target="https://perpetuity-my.sharepoint.com/Report%2005-06/Hard%20Close%20-%20Jan%2006/Documents%20and%20Settings/N.Srinivasu/Desktop/backup/Flash%202003-04/Balance%20Sheet(Original)/31.12.2002/ConsolSkol31122002-ECBDL.xls" TargetMode="External"/></Relationships>
</file>

<file path=xl/externalLinks/_rels/externalLink158.xml.rels><?xml version="1.0" encoding="UTF-8" standalone="yes"?>
<Relationships xmlns="http://schemas.openxmlformats.org/package/2006/relationships"><Relationship Id="rId1" Type="http://schemas.openxmlformats.org/officeDocument/2006/relationships/externalLinkPath" Target="https://perpetuity-my.sharepoint.com/172.172.1.5/data/TEMP/notesA05EC9/Documents%20and%20Settings/nitinbatra/Local%20Settings/Temp/600197%20TreeExample_v203b.xls" TargetMode="External"/></Relationships>
</file>

<file path=xl/externalLinks/_rels/externalLink159.xml.rels><?xml version="1.0" encoding="UTF-8" standalone="yes"?>
<Relationships xmlns="http://schemas.openxmlformats.org/package/2006/relationships"><Relationship Id="rId1" Type="http://schemas.openxmlformats.org/officeDocument/2006/relationships/externalLinkPath" Target="file:///E:/Internet/DavidCui/Wharf/Wharf.xls" TargetMode="External"/></Relationships>
</file>

<file path=xl/externalLinks/_rels/externalLink160.xml.rels><?xml version="1.0" encoding="UTF-8" standalone="yes"?>
<Relationships xmlns="http://schemas.openxmlformats.org/package/2006/relationships"><Relationship Id="rId1" Type="http://schemas.openxmlformats.org/officeDocument/2006/relationships/externalLinkPath" Target="file:///E:/TEMP/Global%20Comps%20-%20Test%20-%20Databox%20-%2014%20Jan%202000.xls" TargetMode="External"/></Relationships>
</file>

<file path=xl/externalLinks/_rels/externalLink161.xml.rels><?xml version="1.0" encoding="UTF-8" standalone="yes"?>
<Relationships xmlns="http://schemas.openxmlformats.org/package/2006/relationships"><Relationship Id="rId1" Type="http://schemas.openxmlformats.org/officeDocument/2006/relationships/externalLinkPath" Target="https://perpetuity-my.sharepoint.com/Users/palak.sheth/Desktop/ICM_template_6Oct.xlsb" TargetMode="External"/></Relationships>
</file>

<file path=xl/externalLinks/_rels/externalLink162.xml.rels><?xml version="1.0" encoding="UTF-8" standalone="yes"?>
<Relationships xmlns="http://schemas.openxmlformats.org/package/2006/relationships"><Relationship Id="rId1" Type="http://schemas.openxmlformats.org/officeDocument/2006/relationships/externalLinkPath" Target="https://perpetuity-my.sharepoint.com/Users/palak.sheth/Desktop/Clients/Allianz/Workings/Final/ICM_template_7Oct2016.xlsb" TargetMode="External"/></Relationships>
</file>

<file path=xl/externalLinks/_rels/externalLink163.xml.rels><?xml version="1.0" encoding="UTF-8" standalone="yes"?>
<Relationships xmlns="http://schemas.openxmlformats.org/package/2006/relationships"><Relationship Id="rId1" Type="http://schemas.openxmlformats.org/officeDocument/2006/relationships/externalLinkPath" Target="https://perpetuity-my.sharepoint.com/Users/sravanthi.b/TAS/Assignments/MicroLand/ICM%2024Oct2016.xlsb" TargetMode="External"/></Relationships>
</file>

<file path=xl/externalLinks/_rels/externalLink164.xml.rels><?xml version="1.0" encoding="UTF-8" standalone="yes"?>
<Relationships xmlns="http://schemas.openxmlformats.org/package/2006/relationships"><Relationship Id="rId1" Type="http://schemas.openxmlformats.org/officeDocument/2006/relationships/externalLinkPath" Target="https://perpetuity-my.sharepoint.com/192.168.0.11/d/Accounts/Costing/Natarajan/Monthly%20report/Pondy%20Monthly%20report/Inventory%20valuation/10.January%2008-09%20Pondy%20stock.xlsx" TargetMode="External"/></Relationships>
</file>

<file path=xl/externalLinks/_rels/externalLink165.xml.rels><?xml version="1.0" encoding="UTF-8" standalone="yes"?>
<Relationships xmlns="http://schemas.openxmlformats.org/package/2006/relationships"><Relationship Id="rId1" Type="http://schemas.openxmlformats.org/officeDocument/2006/relationships/externalLinkPath" Target="file:///A:/WINNT/Profiles/NTV/Desktop/Worksheet%20in%208340%20Operating%20Expenses%20-%20Substantive%20Testing" TargetMode="External"/></Relationships>
</file>

<file path=xl/externalLinks/_rels/externalLink166.xml.rels><?xml version="1.0" encoding="UTF-8" standalone="yes"?>
<Relationships xmlns="http://schemas.openxmlformats.org/package/2006/relationships"><Relationship Id="rId1" Type="http://schemas.microsoft.com/office/2006/relationships/xlExternalLinkPath/xlPathMissing" Target="Worksheet%20in%205610%20Property%20Combined%20Leadsheet%202" TargetMode="External"/></Relationships>
</file>

<file path=xl/externalLinks/_rels/externalLink167.xml.rels><?xml version="1.0" encoding="UTF-8" standalone="yes"?>
<Relationships xmlns="http://schemas.openxmlformats.org/package/2006/relationships"><Relationship Id="rId1" Type="http://schemas.openxmlformats.org/officeDocument/2006/relationships/externalLinkPath" Target="https://d.docs.live.net/Documents%20and%20Settings/malatimp/Local%20Settings/Temporary%20Internet%20Files/Content.Outlook/6V09JD27/Documents%20and%20Settings/praveenkumars/Desktop/STRIDES%20Jun%2009%20DHS_080909%20cash%20flow.xls" TargetMode="External"/></Relationships>
</file>

<file path=xl/externalLinks/_rels/externalLink168.xml.rels><?xml version="1.0" encoding="UTF-8" standalone="yes"?>
<Relationships xmlns="http://schemas.openxmlformats.org/package/2006/relationships"><Relationship Id="rId1" Type="http://schemas.openxmlformats.org/officeDocument/2006/relationships/externalLinkPath" Target="file:///E:/TEMP/US%20-%20Comps%20-%205%20Nov%201999.XLS" TargetMode="External"/></Relationships>
</file>

<file path=xl/externalLinks/_rels/externalLink169.xml.rels><?xml version="1.0" encoding="UTF-8" standalone="yes"?>
<Relationships xmlns="http://schemas.openxmlformats.org/package/2006/relationships"><Relationship Id="rId1" Type="http://schemas.openxmlformats.org/officeDocument/2006/relationships/externalLinkPath" Target="https://perpetuity-my.sharepoint.com/7CC4DAFD/Consol" TargetMode="External"/></Relationships>
</file>

<file path=xl/externalLinks/_rels/externalLink170.xml.rels><?xml version="1.0" encoding="UTF-8" standalone="yes"?>
<Relationships xmlns="http://schemas.openxmlformats.org/package/2006/relationships"><Relationship Id="rId2" Type="http://schemas.microsoft.com/office/2019/04/relationships/externalLinkLongPath" Target="file:///C:/Documents%20and%20Settings/asinha1/Desktop/DRRD%204QFY10/India_Core_coverage/Valuation%20and%20models/Models/2HFY10_Model/DRL/Macquarie/India_Core_coverage/RBXY/Coverage/Sun/Rough/Sun%20result%20prep/Coverage/Sun/console%20march08/New%20Folder%20(2)/Consol?725E90BC" TargetMode="External"/><Relationship Id="rId1" Type="http://schemas.openxmlformats.org/officeDocument/2006/relationships/externalLinkPath" Target="file:///725E90BC/Consol" TargetMode="External"/></Relationships>
</file>

<file path=xl/externalLinks/_rels/externalLink171.xml.rels><?xml version="1.0" encoding="UTF-8" standalone="yes"?>
<Relationships xmlns="http://schemas.openxmlformats.org/package/2006/relationships"><Relationship Id="rId1" Type="http://schemas.openxmlformats.org/officeDocument/2006/relationships/externalLinkPath" Target="https://perpetuity-my.sharepoint.com/AF70EC66/CU%20Primrose%20revision%207-16-99,%20As%20Sold.xls" TargetMode="External"/></Relationships>
</file>

<file path=xl/externalLinks/_rels/externalLink172.xml.rels><?xml version="1.0" encoding="UTF-8" standalone="yes"?>
<Relationships xmlns="http://schemas.openxmlformats.org/package/2006/relationships"><Relationship Id="rId1" Type="http://schemas.openxmlformats.org/officeDocument/2006/relationships/externalLinkPath" Target="https://perpetuity-my.sharepoint.com/192.168.30.100/Apps/Documents%20and%20Settings/malatimp/Local%20Settings/Temporary%20Internet%20Files/Content.Outlook/6V09JD27/Users/mes/Desktop/Final/STRIDES12_09_Mar01.XLS" TargetMode="External"/></Relationships>
</file>

<file path=xl/externalLinks/_rels/externalLink173.xml.rels><?xml version="1.0" encoding="UTF-8" standalone="yes"?>
<Relationships xmlns="http://schemas.openxmlformats.org/package/2006/relationships"><Relationship Id="rId1" Type="http://schemas.openxmlformats.org/officeDocument/2006/relationships/externalLinkPath" Target="http://gateway.shasun.com/Documents%20and%20Settings/jaimeerag/Desktop/Book2.xls" TargetMode="External"/></Relationships>
</file>

<file path=xl/externalLinks/_rels/externalLink174.xml.rels><?xml version="1.0" encoding="UTF-8" standalone="yes"?>
<Relationships xmlns="http://schemas.openxmlformats.org/package/2006/relationships"><Relationship Id="rId1" Type="http://schemas.openxmlformats.org/officeDocument/2006/relationships/externalLinkPath" Target="https://d.docs.live.net/P&amp;L%20AND%20BOARD%20REPORTS/Fin%202010/Q4/PLBST/For%20SPSL.xls" TargetMode="External"/></Relationships>
</file>

<file path=xl/externalLinks/_rels/externalLink175.xml.rels><?xml version="1.0" encoding="UTF-8" standalone="yes"?>
<Relationships xmlns="http://schemas.openxmlformats.org/package/2006/relationships"><Relationship Id="rId1" Type="http://schemas.openxmlformats.org/officeDocument/2006/relationships/externalLinkPath" Target="https://perpetuity-my.sharepoint.com/Shasun/Sri%20Mosur/Steve%20Turner/Discussions/Steve%20Bonus%20Weightage.xlsx" TargetMode="External"/></Relationships>
</file>

<file path=xl/externalLinks/_rels/externalLink176.xml.rels><?xml version="1.0" encoding="UTF-8" standalone="yes"?>
<Relationships xmlns="http://schemas.openxmlformats.org/package/2006/relationships"><Relationship Id="rId1" Type="http://schemas.openxmlformats.org/officeDocument/2006/relationships/externalLinkPath" Target="file:///E:/visalakshi/DSPML%20reports/Divi's%20Lab/Divi_Model.xls" TargetMode="External"/></Relationships>
</file>

<file path=xl/externalLinks/_rels/externalLink177.xml.rels><?xml version="1.0" encoding="UTF-8" standalone="yes"?>
<Relationships xmlns="http://schemas.openxmlformats.org/package/2006/relationships"><Relationship Id="rId1" Type="http://schemas.openxmlformats.org/officeDocument/2006/relationships/externalLinkPath" Target="file:///E:/visalakshi/DSPML%20reports/Nicholas%20Piramal/Nicholas_model.xls" TargetMode="External"/></Relationships>
</file>

<file path=xl/externalLinks/_rels/externalLink178.xml.rels><?xml version="1.0" encoding="UTF-8" standalone="yes"?>
<Relationships xmlns="http://schemas.openxmlformats.org/package/2006/relationships"><Relationship Id="rId1" Type="http://schemas.microsoft.com/office/2006/relationships/xlExternalLinkPath/xlPathMissing" Target="earnmodl" TargetMode="External"/></Relationships>
</file>

<file path=xl/externalLinks/_rels/externalLink179.xml.rels><?xml version="1.0" encoding="UTF-8" standalone="yes"?>
<Relationships xmlns="http://schemas.openxmlformats.org/package/2006/relationships"><Relationship Id="rId1" Type="http://schemas.microsoft.com/office/2006/relationships/xlExternalLinkPath/xlPathMissing" Target="Worksheet%20in%20(C)%205640.03%20%20%20Property%20(Fixed%20Assets)%20-%20Substantive%20Testing%20%20December%2007" TargetMode="External"/></Relationships>
</file>

<file path=xl/externalLinks/_rels/externalLink180.xml.rels><?xml version="1.0" encoding="UTF-8" standalone="yes"?>
<Relationships xmlns="http://schemas.openxmlformats.org/package/2006/relationships"><Relationship Id="rId1" Type="http://schemas.openxmlformats.org/officeDocument/2006/relationships/externalLinkPath" Target="file:///B:/WINDOWS/DEPRE.XLS" TargetMode="External"/></Relationships>
</file>

<file path=xl/externalLinks/_rels/externalLink181.xml.rels><?xml version="1.0" encoding="UTF-8" standalone="yes"?>
<Relationships xmlns="http://schemas.openxmlformats.org/package/2006/relationships"><Relationship Id="rId1" Type="http://schemas.openxmlformats.org/officeDocument/2006/relationships/externalLinkPath" Target="https://perpetuity-my.sharepoint.com/NPI/REAP%20Complete/Amgen/koga%20base.xls" TargetMode="External"/></Relationships>
</file>

<file path=xl/externalLinks/_rels/externalLink182.xml.rels><?xml version="1.0" encoding="UTF-8" standalone="yes"?>
<Relationships xmlns="http://schemas.openxmlformats.org/package/2006/relationships"><Relationship Id="rId1" Type="http://schemas.openxmlformats.org/officeDocument/2006/relationships/externalLinkPath" Target="https://perpetuity-my.sharepoint.com/Users/nilam/Desktop/Job/Symphony/NTMUM01/Shared/WINNT/Temporary%20Internet%20Files/OLK32/SFC_MAC.xls" TargetMode="External"/></Relationships>
</file>

<file path=xl/externalLinks/_rels/externalLink183.xml.rels><?xml version="1.0" encoding="UTF-8" standalone="yes"?>
<Relationships xmlns="http://schemas.openxmlformats.org/package/2006/relationships"><Relationship Id="rId1" Type="http://schemas.openxmlformats.org/officeDocument/2006/relationships/externalLinkPath" Target="https://perpetuity-my.sharepoint.com/GRACE/FEB-MIS/MIS0298.XLS" TargetMode="External"/></Relationships>
</file>

<file path=xl/externalLinks/_rels/externalLink184.xml.rels><?xml version="1.0" encoding="UTF-8" standalone="yes"?>
<Relationships xmlns="http://schemas.openxmlformats.org/package/2006/relationships"><Relationship Id="rId1" Type="http://schemas.openxmlformats.org/officeDocument/2006/relationships/externalLinkPath" Target="https://perpetuity-my.sharepoint.com/192.168.0.11/d/Accounts/Costing/Natarajan/Monthly%20report/Stock%20consolidation%20of%20all%20(%20Pondy+%20formulations+%20pilot+src+cuddalore%20etc.,%20plants/Non%20Moving%20All%20Plants.xls" TargetMode="External"/></Relationships>
</file>

<file path=xl/externalLinks/_rels/externalLink185.xml.rels><?xml version="1.0" encoding="UTF-8" standalone="yes"?>
<Relationships xmlns="http://schemas.openxmlformats.org/package/2006/relationships"><Relationship Id="rId1" Type="http://schemas.openxmlformats.org/officeDocument/2006/relationships/externalLinkPath" Target="file:///C:/Users/CYNDRE~1.AMB/AppData/Local/Temp/Rar$DI00.422/NRS%20Documents/Copy%20of%20MyDocumentsc/Bgt%2003%2004/LPL%200304/Lek%200304%20Bgt%20%20Profitability%20Report%20File%20DEC%2003.xls" TargetMode="External"/></Relationships>
</file>

<file path=xl/externalLinks/_rels/externalLink186.xml.rels><?xml version="1.0" encoding="UTF-8" standalone="yes"?>
<Relationships xmlns="http://schemas.openxmlformats.org/package/2006/relationships"><Relationship Id="rId1" Type="http://schemas.openxmlformats.org/officeDocument/2006/relationships/externalLinkPath" Target="https://perpetuity-my.sharepoint.com/Gohil-Mumbai/BS-2001-02/JISL/CMA-March%202.xls" TargetMode="External"/></Relationships>
</file>

<file path=xl/externalLinks/_rels/externalLink187.xml.rels><?xml version="1.0" encoding="UTF-8" standalone="yes"?>
<Relationships xmlns="http://schemas.openxmlformats.org/package/2006/relationships"><Relationship Id="rId1" Type="http://schemas.openxmlformats.org/officeDocument/2006/relationships/externalLinkPath" Target="https://perpetuity-my.sharepoint.com/Ntmum01/SHARED/Drinks/New/Models/Rank1.xls" TargetMode="External"/></Relationships>
</file>

<file path=xl/externalLinks/_rels/externalLink188.xml.rels><?xml version="1.0" encoding="UTF-8" standalone="yes"?>
<Relationships xmlns="http://schemas.openxmlformats.org/package/2006/relationships"><Relationship Id="rId1" Type="http://schemas.openxmlformats.org/officeDocument/2006/relationships/externalLinkPath" Target="https://perpetuity-my.sharepoint.com/Users/raviaray/AppData/Local/Microsoft/Windows/Temporary%20Internet%20Files/Content.Outlook/KC91CNC0/Q3-Audit-Financial-Dec11-FINAL.xlsx" TargetMode="External"/></Relationships>
</file>

<file path=xl/externalLinks/_rels/externalLink189.xml.rels><?xml version="1.0" encoding="UTF-8" standalone="yes"?>
<Relationships xmlns="http://schemas.openxmlformats.org/package/2006/relationships"><Relationship Id="rId1" Type="http://schemas.openxmlformats.org/officeDocument/2006/relationships/externalLinkPath" Target="https://perpetuity-my.sharepoint.com/Bharthi/c/WINNT/Profiles/Rvora/Temporary%20Internet%20Files/OLKE/vora.r/Ranbaxy-report/Model/CIPLA.XLS" TargetMode="External"/></Relationships>
</file>

<file path=xl/externalLinks/_rels/externalLink190.xml.rels><?xml version="1.0" encoding="UTF-8" standalone="yes"?>
<Relationships xmlns="http://schemas.openxmlformats.org/package/2006/relationships"><Relationship Id="rId1" Type="http://schemas.openxmlformats.org/officeDocument/2006/relationships/externalLinkPath" Target="file:///X:/sh-accounts-salpharma/Formats/purchase.xls" TargetMode="External"/></Relationships>
</file>

<file path=xl/externalLinks/_rels/externalLink191.xml.rels><?xml version="1.0" encoding="UTF-8" standalone="yes"?>
<Relationships xmlns="http://schemas.openxmlformats.org/package/2006/relationships"><Relationship Id="rId1" Type="http://schemas.openxmlformats.org/officeDocument/2006/relationships/externalLinkPath" Target="https://perpetuity-my.sharepoint.com/Gelserver/Reports/DOCUME~1/PRASAN~1.GEL/LOCALS~1/Temp/notes2CBB50/~1562838.xls" TargetMode="External"/></Relationships>
</file>

<file path=xl/externalLinks/_rels/externalLink192.xml.rels><?xml version="1.0" encoding="UTF-8" standalone="yes"?>
<Relationships xmlns="http://schemas.openxmlformats.org/package/2006/relationships"><Relationship Id="rId1" Type="http://schemas.openxmlformats.org/officeDocument/2006/relationships/externalLinkPath" Target="file:///E:/WINDOWS/PKTMP001.xls" TargetMode="External"/></Relationships>
</file>

<file path=xl/externalLinks/_rels/externalLink193.xml.rels><?xml version="1.0" encoding="UTF-8" standalone="yes"?>
<Relationships xmlns="http://schemas.openxmlformats.org/package/2006/relationships"><Relationship Id="rId1" Type="http://schemas.openxmlformats.org/officeDocument/2006/relationships/externalLinkPath" Target="https://perpetuity-my.sharepoint.com/DOCUME~1/RAMESH~1/LOCALS~1/Temp/notesE1EF34/IDF%20Business%20Models/GEL%20-%20Business%20Model/GEL%20-%2028112003.xls" TargetMode="External"/></Relationships>
</file>

<file path=xl/externalLinks/_rels/externalLink194.xml.rels><?xml version="1.0" encoding="UTF-8" standalone="yes"?>
<Relationships xmlns="http://schemas.openxmlformats.org/package/2006/relationships"><Relationship Id="rId1" Type="http://schemas.openxmlformats.org/officeDocument/2006/relationships/externalLinkPath" Target="https://d.docs.live.net/Documents%20and%20Settings/Srinivasa/My%20Documents/AVRSS/GFIAL-FINANCIALS/GFIL%20Final%20Accounts%202005-Sep-30%20Ver%202.5.xls" TargetMode="External"/></Relationships>
</file>

<file path=xl/externalLinks/_rels/externalLink195.xml.rels><?xml version="1.0" encoding="UTF-8" standalone="yes"?>
<Relationships xmlns="http://schemas.openxmlformats.org/package/2006/relationships"><Relationship Id="rId1" Type="http://schemas.openxmlformats.org/officeDocument/2006/relationships/externalLinkPath" Target="file:///X:/sh-accounts-salpharma/jude/e%20drive/HUTCH%20MIS/2005%20Nov%20MPS%20template_consolidated.xls" TargetMode="External"/></Relationships>
</file>

<file path=xl/externalLinks/_rels/externalLink196.xml.rels><?xml version="1.0" encoding="UTF-8" standalone="yes"?>
<Relationships xmlns="http://schemas.openxmlformats.org/package/2006/relationships"><Relationship Id="rId1" Type="http://schemas.openxmlformats.org/officeDocument/2006/relationships/externalLinkPath" Target="https://perpetuity-my.sharepoint.com/kS2K3BOMBKH03/users/windows/TEMP/Tables-1015.xls" TargetMode="External"/></Relationships>
</file>

<file path=xl/externalLinks/_rels/externalLink197.xml.rels><?xml version="1.0" encoding="UTF-8" standalone="yes"?>
<Relationships xmlns="http://schemas.openxmlformats.org/package/2006/relationships"><Relationship Id="rId1" Type="http://schemas.openxmlformats.org/officeDocument/2006/relationships/externalLinkPath" Target="https://perpetuity-my.sharepoint.com/NTMUM01/Shared/WINNT/Temporary%20Internet%20Files/OLK32/SFC_MAC.xls" TargetMode="External"/></Relationships>
</file>

<file path=xl/externalLinks/_rels/externalLink198.xml.rels><?xml version="1.0" encoding="UTF-8" standalone="yes"?>
<Relationships xmlns="http://schemas.openxmlformats.org/package/2006/relationships"><Relationship Id="rId1" Type="http://schemas.openxmlformats.org/officeDocument/2006/relationships/externalLinkPath" Target="https://perpetuity-my.sharepoint.com/Users/nilam/Desktop/Job/Symphony/Ntmum01/SHARED/IBG/Research/Pharma/India_Core_coverage/Cipla/CIPLA_Macquarie.xls" TargetMode="External"/></Relationships>
</file>

<file path=xl/externalLinks/_rels/externalLink199.xml.rels><?xml version="1.0" encoding="UTF-8" standalone="yes"?>
<Relationships xmlns="http://schemas.openxmlformats.org/package/2006/relationships"><Relationship Id="rId1" Type="http://schemas.openxmlformats.org/officeDocument/2006/relationships/externalLinkPath" Target="https://perpetuity-my.sharepoint.com/kS2K3BOMBKH03/users/windows/TEMP/dem_MTNL.xls" TargetMode="External"/></Relationships>
</file>

<file path=xl/externalLinks/_rels/externalLink200.xml.rels><?xml version="1.0" encoding="UTF-8" standalone="yes"?>
<Relationships xmlns="http://schemas.openxmlformats.org/package/2006/relationships"><Relationship Id="rId1" Type="http://schemas.openxmlformats.org/officeDocument/2006/relationships/externalLinkPath" Target="https://perpetuity-my.sharepoint.com/NTMUM01/Shared/IBG/Research/Pharma/DRL/Reddy's_Model.xls" TargetMode="External"/></Relationships>
</file>

<file path=xl/externalLinks/_rels/externalLink201.xml.rels><?xml version="1.0" encoding="UTF-8" standalone="yes"?>
<Relationships xmlns="http://schemas.openxmlformats.org/package/2006/relationships"><Relationship Id="rId1" Type="http://schemas.openxmlformats.org/officeDocument/2006/relationships/externalLinkPath" Target="https://rrservices.web.fmrco.com/Documents%20and%20Settings/Edward/Desktop/sgs/TEMP/Clients/Swisslog/Swisslog%20spreadsheet.xls" TargetMode="External"/></Relationships>
</file>

<file path=xl/externalLinks/_rels/externalLink202.xml.rels><?xml version="1.0" encoding="UTF-8" standalone="yes"?>
<Relationships xmlns="http://schemas.openxmlformats.org/package/2006/relationships"><Relationship Id="rId1" Type="http://schemas.openxmlformats.org/officeDocument/2006/relationships/externalLinkPath" Target="https://perpetuity-my.sharepoint.com/Tbpdata/Reports/Budget/O&amp;M%20Budget.xls" TargetMode="External"/></Relationships>
</file>

<file path=xl/externalLinks/_rels/externalLink203.xml.rels><?xml version="1.0" encoding="UTF-8" standalone="yes"?>
<Relationships xmlns="http://schemas.openxmlformats.org/package/2006/relationships"><Relationship Id="rId1" Type="http://schemas.openxmlformats.org/officeDocument/2006/relationships/externalLinkPath" Target="file:///Q:/Shared/Banking/SBI/SBIEARN.XLS" TargetMode="External"/></Relationships>
</file>

<file path=xl/externalLinks/_rels/externalLink204.xml.rels><?xml version="1.0" encoding="UTF-8" standalone="yes"?>
<Relationships xmlns="http://schemas.openxmlformats.org/package/2006/relationships"><Relationship Id="rId1" Type="http://schemas.openxmlformats.org/officeDocument/2006/relationships/externalLinkPath" Target="https://perpetuity-my.sharepoint.com/Users/basavarajbv/Documents/BVB-SQ/Audit-2011-12/Q1-2011-12%20Audit/Jun10%20Qtr%20Fin.xls" TargetMode="External"/></Relationships>
</file>

<file path=xl/externalLinks/_rels/externalLink205.xml.rels><?xml version="1.0" encoding="UTF-8" standalone="yes"?>
<Relationships xmlns="http://schemas.openxmlformats.org/package/2006/relationships"><Relationship Id="rId1" Type="http://schemas.openxmlformats.org/officeDocument/2006/relationships/externalLinkPath" Target="https://perpetuity-my.sharepoint.com/192.168.30.100/Apps/Users/vasudevanbk/AppData/Local/Microsoft/Windows/Temporary%20Internet%20Files/Content.Outlook/KD60GMP2/Consolidate%20SSL%20Mar%2010%20BS%20PL%2001%2005%202010%20(2).xls" TargetMode="External"/></Relationships>
</file>

<file path=xl/externalLinks/_rels/externalLink206.xml.rels><?xml version="1.0" encoding="UTF-8" standalone="yes"?>
<Relationships xmlns="http://schemas.openxmlformats.org/package/2006/relationships"><Relationship Id="rId1" Type="http://schemas.openxmlformats.org/officeDocument/2006/relationships/externalLinkPath" Target="https://perpetuity-my.sharepoint.com/Bharthi/c/WINNT/Profiles/Jirani/Temporary%20Internet%20Files/OLK3/RIL2205.xls" TargetMode="External"/></Relationships>
</file>

<file path=xl/externalLinks/_rels/externalLink207.xml.rels><?xml version="1.0" encoding="UTF-8" standalone="yes"?>
<Relationships xmlns="http://schemas.openxmlformats.org/package/2006/relationships"><Relationship Id="rId1" Type="http://schemas.openxmlformats.org/officeDocument/2006/relationships/externalLinkPath" Target="file:///E:/Public/RSCHDATA/Fred/Models/Migration/CITIC.xls" TargetMode="External"/></Relationships>
</file>

<file path=xl/externalLinks/_rels/externalLink208.xml.rels><?xml version="1.0" encoding="UTF-8" standalone="yes"?>
<Relationships xmlns="http://schemas.openxmlformats.org/package/2006/relationships"><Relationship Id="rId1" Type="http://schemas.openxmlformats.org/officeDocument/2006/relationships/externalLinkPath" Target="https://rrservices.web.fmrco.com/Documents%20and%20Settings/Edward/Desktop/sgs/TEMP/wire/YVES/SWISSLOG/SWISSLOG%20new%20work.xls" TargetMode="External"/></Relationships>
</file>

<file path=xl/externalLinks/_rels/externalLink209.xml.rels><?xml version="1.0" encoding="UTF-8" standalone="yes"?>
<Relationships xmlns="http://schemas.openxmlformats.org/package/2006/relationships"><Relationship Id="rId1" Type="http://schemas.openxmlformats.org/officeDocument/2006/relationships/externalLinkPath" Target="https://perpetuity-my.sharepoint.com/Users/nilam/Desktop/Job/Symphony/I:/Consumer/U.K/Mid%20Cap%20Support%20Services/Company%20Specific/SGS%20Group/SGS_18%20Dec'07.xls" TargetMode="External"/></Relationships>
</file>

<file path=xl/externalLinks/_rels/externalLink210.xml.rels><?xml version="1.0" encoding="UTF-8" standalone="yes"?>
<Relationships xmlns="http://schemas.openxmlformats.org/package/2006/relationships"><Relationship Id="rId1" Type="http://schemas.openxmlformats.org/officeDocument/2006/relationships/externalLinkPath" Target="https://perpetuity-my.sharepoint.com/192.168.0.95/Research/Daily_SERVER/ResearchResearch_Daily06-13-2015/VOL1/Pharma%20Sector/Models/My%20Documents/Earnings%20models/Sub%20Models/INFOSYSA2.xls" TargetMode="External"/></Relationships>
</file>

<file path=xl/externalLinks/_rels/externalLink211.xml.rels><?xml version="1.0" encoding="UTF-8" standalone="yes"?>
<Relationships xmlns="http://schemas.openxmlformats.org/package/2006/relationships"><Relationship Id="rId1" Type="http://schemas.openxmlformats.org/officeDocument/2006/relationships/externalLinkPath" Target="https://perpetuity-my.sharepoint.com/Users/utsav/Library/Group%20Containers/UBF8T346G9.Office/User%20Content.localized/Startup.localized/Excel/Dldfi110/behal/Shripad/MIS2000/RXJANDC00.xls" TargetMode="External"/></Relationships>
</file>

<file path=xl/externalLinks/_rels/externalLink212.xml.rels><?xml version="1.0" encoding="UTF-8" standalone="yes"?>
<Relationships xmlns="http://schemas.openxmlformats.org/package/2006/relationships"><Relationship Id="rId1" Type="http://schemas.openxmlformats.org/officeDocument/2006/relationships/externalLinkPath" Target="https://perpetuity-my.sharepoint.com/Users/neelampunjabi/Library/Group%20Containers/UBF8T346G9.Office/User%20Content.localized/Startup.localized/Excel/Dldfi110/behal/Shripad/MIS2000/RXJANDC00.xls" TargetMode="External"/></Relationships>
</file>

<file path=xl/externalLinks/_rels/externalLink213.xml.rels><?xml version="1.0" encoding="UTF-8" standalone="yes"?>
<Relationships xmlns="http://schemas.openxmlformats.org/package/2006/relationships"><Relationship Id="rId1" Type="http://schemas.openxmlformats.org/officeDocument/2006/relationships/externalLinkPath" Target="https://perpetuity-my.sharepoint.com/app/CollabExcelInnerLoop.Prod_RestOfWorld_VSO_87e1a9e8_289836_1/bin/sandbox/Dldfi110/behal/Shripad/MIS2000/RXJANDC00.xls" TargetMode="External"/></Relationships>
</file>

<file path=xl/externalLinks/_rels/externalLink214.xml.rels><?xml version="1.0" encoding="UTF-8" standalone="yes"?>
<Relationships xmlns="http://schemas.openxmlformats.org/package/2006/relationships"><Relationship Id="rId1" Type="http://schemas.openxmlformats.org/officeDocument/2006/relationships/externalLinkPath" Target="file:///S:/Models/Bel/bel.xls" TargetMode="External"/></Relationships>
</file>

<file path=xl/externalLinks/_rels/externalLink215.xml.rels><?xml version="1.0" encoding="UTF-8" standalone="yes"?>
<Relationships xmlns="http://schemas.openxmlformats.org/package/2006/relationships"><Relationship Id="rId1" Type="http://schemas.openxmlformats.org/officeDocument/2006/relationships/externalLinkPath" Target="https://perpetuity-my.sharepoint.com/192.168.0.11/d/Accounts/P&amp;L%20AND%20BOARD%20REPORTS/Fin%202007/Consolidations%20files/consolidation%20SPSL%202006-07%200305audited.xls" TargetMode="External"/></Relationships>
</file>

<file path=xl/externalLinks/_rels/externalLink216.xml.rels><?xml version="1.0" encoding="UTF-8" standalone="yes"?>
<Relationships xmlns="http://schemas.openxmlformats.org/package/2006/relationships"><Relationship Id="rId1" Type="http://schemas.openxmlformats.org/officeDocument/2006/relationships/externalLinkPath" Target="file:///I:/Consumer/U.K/Mid%20Cap%20Support%20Services/Company%20Specific/SGS%20Group/SGS_18%20Dec'07.xls" TargetMode="External"/></Relationships>
</file>

<file path=xl/externalLinks/_rels/externalLink217.xml.rels><?xml version="1.0" encoding="UTF-8" standalone="yes"?>
<Relationships xmlns="http://schemas.openxmlformats.org/package/2006/relationships"><Relationship Id="rId1" Type="http://schemas.openxmlformats.org/officeDocument/2006/relationships/externalLinkPath" Target="https://perpetuity-my.sharepoint.com/Users/Neelam/Desktop/Perpetuity/JB%20Chemicals/JB%20Chemicals%20AIOCD%20Jan'18.xlsx" TargetMode="External"/></Relationships>
</file>

<file path=xl/externalLinks/_rels/externalLink218.xml.rels><?xml version="1.0" encoding="UTF-8" standalone="yes"?>
<Relationships xmlns="http://schemas.openxmlformats.org/package/2006/relationships"><Relationship Id="rId1" Type="http://schemas.microsoft.com/office/2006/relationships/xlExternalLinkPath/xlPathMissing" Target="Worksheet%20in%202251%20Cash%20flow%20workings%20-%20SSL%20March%2031,%202010" TargetMode="External"/></Relationships>
</file>

<file path=xl/externalLinks/_rels/externalLink219.xml.rels><?xml version="1.0" encoding="UTF-8" standalone="yes"?>
<Relationships xmlns="http://schemas.openxmlformats.org/package/2006/relationships"><Relationship Id="rId1" Type="http://schemas.microsoft.com/office/2006/relationships/xlExternalLinkPath/xlPathMissing" Target="Worksheet%20in%205565%20Prepaid%20Expenses%20(Loans%20&amp;%20advances)%20-%20Substantive%20Testing%20-%20Kerala%20Circle-Mar-06" TargetMode="External"/></Relationships>
</file>

<file path=xl/externalLinks/_rels/externalLink220.xml.rels><?xml version="1.0" encoding="UTF-8" standalone="yes"?>
<Relationships xmlns="http://schemas.openxmlformats.org/package/2006/relationships"><Relationship Id="rId1" Type="http://schemas.microsoft.com/office/2006/relationships/xlExternalLinkPath/xlPathMissing" Target="Worksheet%20in%20%20%201610%20Analytical%20review%20worksheet-%20Dec%202005" TargetMode="External"/></Relationships>
</file>

<file path=xl/externalLinks/_rels/externalLink221.xml.rels><?xml version="1.0" encoding="UTF-8" standalone="yes"?>
<Relationships xmlns="http://schemas.openxmlformats.org/package/2006/relationships"><Relationship Id="rId1" Type="http://schemas.microsoft.com/office/2006/relationships/xlExternalLinkPath/xlPathMissing" Target="Worksheet%20in%208360%20Operating%20Expenses%20-%20Substantive%20Testing-Kerala%20Circle-Mar-06" TargetMode="External"/></Relationships>
</file>

<file path=xl/externalLinks/_rels/externalLink222.xml.rels><?xml version="1.0" encoding="UTF-8" standalone="yes"?>
<Relationships xmlns="http://schemas.openxmlformats.org/package/2006/relationships"><Relationship Id="rId1" Type="http://schemas.microsoft.com/office/2006/relationships/xlExternalLinkPath/xlPathMissing" Target="Worksheet%20in%208145%20Revenue%20-%20Substantive%20Testing" TargetMode="External"/></Relationships>
</file>

<file path=xl/externalLinks/_rels/externalLink223.xml.rels><?xml version="1.0" encoding="UTF-8" standalone="yes"?>
<Relationships xmlns="http://schemas.openxmlformats.org/package/2006/relationships"><Relationship Id="rId1" Type="http://schemas.openxmlformats.org/officeDocument/2006/relationships/externalLinkPath" Target="file:///X:/sh-accounts-salpharma/Documents%20and%20Settings/chsharma/Desktop/Unwanted%20ones.xls" TargetMode="External"/></Relationships>
</file>

<file path=xl/externalLinks/_rels/externalLink224.xml.rels><?xml version="1.0" encoding="UTF-8" standalone="yes"?>
<Relationships xmlns="http://schemas.openxmlformats.org/package/2006/relationships"><Relationship Id="rId1" Type="http://schemas.microsoft.com/office/2006/relationships/xlExternalLinkPath/xlPathMissing" Target="Worksheet%20in%205140%20Cash%20and%20Bank%20-%20Substantive%20Testing" TargetMode="External"/></Relationships>
</file>

<file path=xl/externalLinks/_rels/externalLink225.xml.rels><?xml version="1.0" encoding="UTF-8" standalone="yes"?>
<Relationships xmlns="http://schemas.openxmlformats.org/package/2006/relationships"><Relationship Id="rId1" Type="http://schemas.openxmlformats.org/officeDocument/2006/relationships/externalLinkPath" Target="file:///Q:/TABASSUM/MASTER/BANKS/HDFCBK/HDBKNEW.XLS" TargetMode="External"/></Relationships>
</file>

<file path=xl/externalLinks/_rels/externalLink226.xml.rels><?xml version="1.0" encoding="UTF-8" standalone="yes"?>
<Relationships xmlns="http://schemas.openxmlformats.org/package/2006/relationships"><Relationship Id="rId1" Type="http://schemas.openxmlformats.org/officeDocument/2006/relationships/externalLinkPath" Target="https://perpetuity-my.sharepoint.com/Ganapathyraman/sgr%20c%20drive/TEMP/Cache%20financials.xls" TargetMode="External"/></Relationships>
</file>

<file path=xl/externalLinks/_rels/externalLink227.xml.rels><?xml version="1.0" encoding="UTF-8" standalone="yes"?>
<Relationships xmlns="http://schemas.openxmlformats.org/package/2006/relationships"><Relationship Id="rId1" Type="http://schemas.openxmlformats.org/officeDocument/2006/relationships/externalLinkPath" Target="https://perpetuity-my.sharepoint.com/salnas001/sh-fp_fa/Actuals%20Analysis/2007/Seetharam/BUDGET-P&amp;L%202006.xls" TargetMode="External"/></Relationships>
</file>

<file path=xl/externalLinks/_rels/externalLink228.xml.rels><?xml version="1.0" encoding="UTF-8" standalone="yes"?>
<Relationships xmlns="http://schemas.openxmlformats.org/package/2006/relationships"><Relationship Id="rId1" Type="http://schemas.openxmlformats.org/officeDocument/2006/relationships/externalLinkPath" Target="file:///X:/Users/krishnarp/AppData/Local/Microsoft/Windows/Temporary%20Internet%20Files/Content.Outlook/6JV5TRML/Documents%20and%20Settings/prabhijitd-gsc/Local%20Settings/Temporary%20Internet%20Files/OLK1E/Revised%20RPP%20Format%20-%20USA.xls" TargetMode="External"/></Relationships>
</file>

<file path=xl/externalLinks/_rels/externalLink229.xml.rels><?xml version="1.0" encoding="UTF-8" standalone="yes"?>
<Relationships xmlns="http://schemas.openxmlformats.org/package/2006/relationships"><Relationship Id="rId1" Type="http://schemas.openxmlformats.org/officeDocument/2006/relationships/externalLinkPath" Target="file:///C:/Public/RSCHDATA/Fred/Models/Migration/CITIC.xls" TargetMode="External"/></Relationships>
</file>

<file path=xl/externalLinks/_rels/externalLink230.xml.rels><?xml version="1.0" encoding="UTF-8" standalone="yes"?>
<Relationships xmlns="http://schemas.openxmlformats.org/package/2006/relationships"><Relationship Id="rId1" Type="http://schemas.openxmlformats.org/officeDocument/2006/relationships/externalLinkPath" Target="https://perpetuity-my.sharepoint.com/192.168.51.5/Common/Rohan/MIS/MIS%202008/Quarter%204/MIS%20March.xls" TargetMode="External"/></Relationships>
</file>

<file path=xl/externalLinks/_rels/externalLink231.xml.rels><?xml version="1.0" encoding="UTF-8" standalone="yes"?>
<Relationships xmlns="http://schemas.openxmlformats.org/package/2006/relationships"><Relationship Id="rId1" Type="http://schemas.openxmlformats.org/officeDocument/2006/relationships/externalLinkPath" Target="https://perpetuity-my.sharepoint.com/192.168.51.5/Common/jags/Dec02/dec02/BS10-13.XLS" TargetMode="External"/></Relationships>
</file>

<file path=xl/externalLinks/_rels/externalLink232.xml.rels><?xml version="1.0" encoding="UTF-8" standalone="yes"?>
<Relationships xmlns="http://schemas.openxmlformats.org/package/2006/relationships"><Relationship Id="rId1" Type="http://schemas.openxmlformats.org/officeDocument/2006/relationships/externalLinkPath" Target="https://perpetuity-my.sharepoint.com/Pidth100/temporary%20data/DATA/yogesh%20data/Yogesh/MIS/Bank%20MIS/Fund%20position%2010-11/Funds_position_Sep-16-07.09.10.xlsx" TargetMode="External"/></Relationships>
</file>

<file path=xl/externalLinks/_rels/externalLink233.xml.rels><?xml version="1.0" encoding="UTF-8" standalone="yes"?>
<Relationships xmlns="http://schemas.openxmlformats.org/package/2006/relationships"><Relationship Id="rId1" Type="http://schemas.microsoft.com/office/2006/relationships/xlExternalLinkPath/xlPathMissing" Target="Worksheet%20in%20%20%20FA%20IT%20March-2006%20for%20TAX%20Audit%202005-06" TargetMode="External"/></Relationships>
</file>

<file path=xl/externalLinks/_rels/externalLink234.xml.rels><?xml version="1.0" encoding="UTF-8" standalone="yes"?>
<Relationships xmlns="http://schemas.openxmlformats.org/package/2006/relationships"><Relationship Id="rId1" Type="http://schemas.openxmlformats.org/officeDocument/2006/relationships/externalLinkPath" Target="https://perpetuity-my.sharepoint.com/192.168.51.5/Common/Documents%20and%20Settings/bhmehta/Desktop/NKEL/Documents%20and%20Settings/jchande/Desktop/NKEL%20March%2005/Fixed%20Assets/Fixed%20Assets%20Sold.xls" TargetMode="External"/></Relationships>
</file>

<file path=xl/externalLinks/_rels/externalLink235.xml.rels><?xml version="1.0" encoding="UTF-8" standalone="yes"?>
<Relationships xmlns="http://schemas.openxmlformats.org/package/2006/relationships"><Relationship Id="rId1" Type="http://schemas.openxmlformats.org/officeDocument/2006/relationships/externalLinkPath" Target="https://perpetuity-my.sharepoint.com/192.168.51.5/Common/Bhavik/Audit/IETS%20-%20All%20files/IETS%20-%20March%202007/Fixed%20Assets/5611%20Fixed%20Asset%20(TOP%20SHEET)%20as%20on%2031%20March%202007.xls" TargetMode="External"/></Relationships>
</file>

<file path=xl/externalLinks/_rels/externalLink236.xml.rels><?xml version="1.0" encoding="UTF-8" standalone="yes"?>
<Relationships xmlns="http://schemas.openxmlformats.org/package/2006/relationships"><Relationship Id="rId1" Type="http://schemas.microsoft.com/office/2006/relationships/xlExternalLinkPath/xlPathMissing" Target="Worksheet%20in%205640.1%20FA%20of%20ITNL%20%20-%20New%20Format%20-%2031%201%20.03.06" TargetMode="External"/></Relationships>
</file>

<file path=xl/externalLinks/_rels/externalLink237.xml.rels><?xml version="1.0" encoding="UTF-8" standalone="yes"?>
<Relationships xmlns="http://schemas.openxmlformats.org/package/2006/relationships"><Relationship Id="rId1" Type="http://schemas.openxmlformats.org/officeDocument/2006/relationships/externalLinkPath" Target="https://perpetuity-my.sharepoint.com/Rakesh/AUDIT%20FY2006/Rakesh/Income%20Tax/Asst.%20Yr.2005-06/Final%203CD%20&amp;%20Annexures/1006%20TAX-AUDIT-SCHEDULES--2004-05.xls" TargetMode="External"/></Relationships>
</file>

<file path=xl/externalLinks/_rels/externalLink238.xml.rels><?xml version="1.0" encoding="UTF-8" standalone="yes"?>
<Relationships xmlns="http://schemas.openxmlformats.org/package/2006/relationships"><Relationship Id="rId1" Type="http://schemas.microsoft.com/office/2006/relationships/xlExternalLinkPath/xlPathMissing" Target="Worksheet%20in%20(C)%205641%20fixed%20asset%20additions" TargetMode="External"/></Relationships>
</file>

<file path=xl/externalLinks/_rels/externalLink239.xml.rels><?xml version="1.0" encoding="UTF-8" standalone="yes"?>
<Relationships xmlns="http://schemas.openxmlformats.org/package/2006/relationships"><Relationship Id="rId1" Type="http://schemas.microsoft.com/office/2006/relationships/xlExternalLinkPath/xlPathMissing" Target="Worksheet%20in%20(C)%205730.1.a%20Fixed%20Asset%20%20%20Depreciation%20Calculation" TargetMode="External"/></Relationships>
</file>

<file path=xl/externalLinks/_rels/externalLink240.xml.rels><?xml version="1.0" encoding="UTF-8" standalone="yes"?>
<Relationships xmlns="http://schemas.openxmlformats.org/package/2006/relationships"><Relationship Id="rId1" Type="http://schemas.microsoft.com/office/2006/relationships/xlExternalLinkPath/xlPathMissing" Target="Worksheet%20in%205610%20Property%20CombinedPY" TargetMode="External"/></Relationships>
</file>

<file path=xl/externalLinks/_rels/externalLink241.xml.rels><?xml version="1.0" encoding="UTF-8" standalone="yes"?>
<Relationships xmlns="http://schemas.openxmlformats.org/package/2006/relationships"><Relationship Id="rId1" Type="http://schemas.openxmlformats.org/officeDocument/2006/relationships/externalLinkPath" Target="file:///E:/DOCUME~1/hiralaly/LOCALS~1/Temp/gen/AUG'02.xls" TargetMode="External"/></Relationships>
</file>

<file path=xl/externalLinks/_rels/externalLink242.xml.rels><?xml version="1.0" encoding="UTF-8" standalone="yes"?>
<Relationships xmlns="http://schemas.openxmlformats.org/package/2006/relationships"><Relationship Id="rId1" Type="http://schemas.openxmlformats.org/officeDocument/2006/relationships/externalLinkPath" Target="https://perpetuity-my.sharepoint.com/Documents%20and%20Settings/babypaul/Local%20Settings/Temporary%20Internet%20Files/OLK125/Form1Ver1.0.0/TTK%20LIG-%20Revised.xls" TargetMode="External"/></Relationships>
</file>

<file path=xl/externalLinks/_rels/externalLink243.xml.rels><?xml version="1.0" encoding="UTF-8" standalone="yes"?>
<Relationships xmlns="http://schemas.openxmlformats.org/package/2006/relationships"><Relationship Id="rId1" Type="http://schemas.openxmlformats.org/officeDocument/2006/relationships/externalLinkPath" Target="https://perpetuity-my.sharepoint.com/Users/utsav/Library/Group%20Containers/UBF8T346G9.Office/User%20Content.localized/Startup.localized/Excel/10.73.82.5/home/General/MDREPCOM.xls" TargetMode="External"/></Relationships>
</file>

<file path=xl/externalLinks/_rels/externalLink244.xml.rels><?xml version="1.0" encoding="UTF-8" standalone="yes"?>
<Relationships xmlns="http://schemas.openxmlformats.org/package/2006/relationships"><Relationship Id="rId1" Type="http://schemas.openxmlformats.org/officeDocument/2006/relationships/externalLinkPath" Target="https://perpetuity-my.sharepoint.com/Users/neelampunjabi/Library/Group%20Containers/UBF8T346G9.Office/User%20Content.localized/Startup.localized/Excel/10.73.82.5/home/General/MDREPCOM.xls" TargetMode="External"/></Relationships>
</file>

<file path=xl/externalLinks/_rels/externalLink245.xml.rels><?xml version="1.0" encoding="UTF-8" standalone="yes"?>
<Relationships xmlns="http://schemas.openxmlformats.org/package/2006/relationships"><Relationship Id="rId1" Type="http://schemas.openxmlformats.org/officeDocument/2006/relationships/externalLinkPath" Target="https://perpetuity-my.sharepoint.com/app/CollabExcelInnerLoop.Prod_RestOfWorld_VSO_87e1a9e8_289836_1/bin/sandbox/10.73.82.5/home/General/MDREPCOM.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format"/>
      <sheetName val="Format"/>
      <sheetName val="P&amp;L"/>
      <sheetName val="BS"/>
      <sheetName val="Cashflow"/>
      <sheetName val="sales"/>
      <sheetName val="COGS"/>
      <sheetName val="Other Income"/>
      <sheetName val="qtr"/>
      <sheetName val="DCF"/>
      <sheetName val="Profile"/>
      <sheetName val="Input"/>
      <sheetName val="Debt"/>
      <sheetName val="QuanOP"/>
      <sheetName val="Tax"/>
      <sheetName val="CapEx"/>
      <sheetName val="Capital"/>
      <sheetName val="Formats"/>
      <sheetName val="VarName"/>
      <sheetName val="ALDRED"/>
      <sheetName val="Global Sales"/>
      <sheetName val="India"/>
      <sheetName val="Key Nos"/>
      <sheetName val="EVA"/>
      <sheetName val="Model(T13,14,15)"/>
      <sheetName val="#REF"/>
      <sheetName val="Results"/>
      <sheetName val="EM model"/>
      <sheetName val="pharma"/>
      <sheetName val="Global Sales $"/>
      <sheetName val="summary"/>
    </sheetNames>
    <sheetDataSet>
      <sheetData sheetId="0">
        <row r="4">
          <cell r="C4" t="str">
            <v>FY92</v>
          </cell>
          <cell r="D4" t="str">
            <v>FY93</v>
          </cell>
          <cell r="E4" t="str">
            <v>FY94</v>
          </cell>
          <cell r="F4" t="str">
            <v>FY95</v>
          </cell>
        </row>
        <row r="15">
          <cell r="A15" t="str">
            <v>Sales (net of excise duty)</v>
          </cell>
          <cell r="J15">
            <v>0</v>
          </cell>
          <cell r="K15">
            <v>0</v>
          </cell>
          <cell r="L15">
            <v>0</v>
          </cell>
          <cell r="M15">
            <v>0</v>
          </cell>
          <cell r="N15">
            <v>0</v>
          </cell>
          <cell r="O15">
            <v>0</v>
          </cell>
          <cell r="P15">
            <v>0</v>
          </cell>
          <cell r="Q15">
            <v>0</v>
          </cell>
          <cell r="R15">
            <v>0</v>
          </cell>
          <cell r="S15">
            <v>0</v>
          </cell>
          <cell r="T15">
            <v>0</v>
          </cell>
          <cell r="U15">
            <v>0</v>
          </cell>
        </row>
        <row r="17">
          <cell r="K17">
            <v>0</v>
          </cell>
          <cell r="L17">
            <v>0</v>
          </cell>
          <cell r="M17">
            <v>0</v>
          </cell>
          <cell r="N17">
            <v>0</v>
          </cell>
          <cell r="O17">
            <v>0</v>
          </cell>
          <cell r="P17">
            <v>0</v>
          </cell>
          <cell r="Q17">
            <v>0</v>
          </cell>
          <cell r="R17">
            <v>0</v>
          </cell>
          <cell r="S17">
            <v>0</v>
          </cell>
          <cell r="T17">
            <v>0</v>
          </cell>
          <cell r="U17">
            <v>0</v>
          </cell>
        </row>
        <row r="18">
          <cell r="K18">
            <v>0</v>
          </cell>
          <cell r="L18">
            <v>0</v>
          </cell>
          <cell r="M18">
            <v>0</v>
          </cell>
          <cell r="N18">
            <v>0</v>
          </cell>
          <cell r="O18">
            <v>0</v>
          </cell>
          <cell r="P18">
            <v>0</v>
          </cell>
          <cell r="Q18">
            <v>0</v>
          </cell>
          <cell r="R18">
            <v>0</v>
          </cell>
          <cell r="S18">
            <v>0</v>
          </cell>
          <cell r="T18">
            <v>0</v>
          </cell>
          <cell r="U18">
            <v>0</v>
          </cell>
        </row>
        <row r="19">
          <cell r="K19">
            <v>0</v>
          </cell>
          <cell r="L19">
            <v>0</v>
          </cell>
          <cell r="M19">
            <v>0</v>
          </cell>
          <cell r="N19">
            <v>0</v>
          </cell>
          <cell r="O19">
            <v>0</v>
          </cell>
          <cell r="P19">
            <v>0</v>
          </cell>
          <cell r="Q19">
            <v>0</v>
          </cell>
          <cell r="R19">
            <v>0</v>
          </cell>
          <cell r="S19">
            <v>0</v>
          </cell>
          <cell r="T19">
            <v>0</v>
          </cell>
          <cell r="U19">
            <v>0</v>
          </cell>
        </row>
        <row r="20">
          <cell r="I20">
            <v>0</v>
          </cell>
          <cell r="J20">
            <v>0</v>
          </cell>
          <cell r="K20">
            <v>0</v>
          </cell>
          <cell r="L20">
            <v>0</v>
          </cell>
        </row>
        <row r="25">
          <cell r="A25" t="str">
            <v>PBT (excl. non-recurring)</v>
          </cell>
          <cell r="I25">
            <v>0</v>
          </cell>
          <cell r="J25">
            <v>0</v>
          </cell>
          <cell r="K25">
            <v>0</v>
          </cell>
          <cell r="L25">
            <v>0</v>
          </cell>
          <cell r="M25">
            <v>0</v>
          </cell>
          <cell r="N25">
            <v>0</v>
          </cell>
          <cell r="O25">
            <v>0</v>
          </cell>
          <cell r="P25">
            <v>0</v>
          </cell>
          <cell r="Q25">
            <v>0</v>
          </cell>
          <cell r="R25">
            <v>0</v>
          </cell>
          <cell r="S25">
            <v>0</v>
          </cell>
          <cell r="T25">
            <v>0</v>
          </cell>
          <cell r="U25">
            <v>0</v>
          </cell>
        </row>
      </sheetData>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SV"/>
      <sheetName val="VOH"/>
      <sheetName val="FLASHWorkings"/>
      <sheetName val="Flash"/>
      <sheetName val="BOARDORA2001"/>
      <sheetName val="NSV TREND"/>
      <sheetName val="VOH TREND"/>
      <sheetName val="QTRLY WKG"/>
      <sheetName val="RESULTDEC'00"/>
      <sheetName val="NSV DANA"/>
      <sheetName val="VOH DANA"/>
      <sheetName val="GOC"/>
      <sheetName val="Deferred Tax"/>
      <sheetName val="Rings"/>
      <sheetName val="Gaskets"/>
      <sheetName val="Company"/>
      <sheetName val="FA Block code"/>
      <sheetName val="Main Asset Component"/>
      <sheetName val="FALocation"/>
      <sheetName val="FAClass"/>
      <sheetName val="FASubclass"/>
      <sheetName val="A1_P&amp;L"/>
      <sheetName val="A-10BS"/>
    </sheetNames>
    <sheetDataSet>
      <sheetData sheetId="0"/>
      <sheetData sheetId="1" refreshError="1"/>
      <sheetData sheetId="2" refreshError="1"/>
      <sheetData sheetId="3" refreshError="1"/>
      <sheetData sheetId="4"/>
      <sheetData sheetId="5" refreshError="1"/>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luationComp"/>
      <sheetName val="Cash-TEO"/>
      <sheetName val="eva"/>
      <sheetName val="Revenues"/>
      <sheetName val="teo model"/>
      <sheetName val="FAME Persistence"/>
      <sheetName val="stats"/>
      <sheetName val="Global Weekly Temp"/>
      <sheetName val="Notex temp"/>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3 FY03 Analysis (2)"/>
      <sheetName val="Q3 FY03 Analysis"/>
      <sheetName val="Q2 FY03 Analysis"/>
      <sheetName val="Quarters"/>
      <sheetName val="Q4FY02 Analysis (2)"/>
      <sheetName val="Sheet3"/>
      <sheetName val="Q4FY02 Analysis"/>
      <sheetName val="Main"/>
      <sheetName val="Q3FY02 Analysis"/>
      <sheetName val="Workings"/>
      <sheetName val="RevisedFigs"/>
      <sheetName val="DCF"/>
      <sheetName val="FMCGPE (3)"/>
      <sheetName val="FMCGPE (2)"/>
      <sheetName val="Q1FY02"/>
      <sheetName val="Chart Present"/>
      <sheetName val="Presentation"/>
      <sheetName val="Sheet2"/>
      <sheetName val="Qtr (99)"/>
      <sheetName val="trial"/>
      <sheetName val="Qtr"/>
      <sheetName val="QTRGrowth"/>
      <sheetName val="FMCGPE"/>
      <sheetName val="Sheet1"/>
      <sheetName val="Graphs"/>
      <sheetName val="ChartsData"/>
      <sheetName val="ResultsUpdate"/>
      <sheetName val="BRIT"/>
      <sheetName val="Sales"/>
      <sheetName val="Weekly"/>
      <sheetName val="Daily"/>
      <sheetName val="MainOld"/>
      <sheetName val="Last Page"/>
      <sheetName val="Cap-Prodn-Sa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29">
          <cell r="A29" t="str">
            <v>Balance Sheet</v>
          </cell>
        </row>
        <row r="67">
          <cell r="A67" t="str">
            <v>Growth ratios (yoy) %</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28">
          <cell r="A128" t="str">
            <v>Cash Flow Statement</v>
          </cell>
        </row>
      </sheetData>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nth by Mnth"/>
      <sheetName val="Net Mnthly Movement"/>
      <sheetName val="Stock Movement Analysis"/>
      <sheetName val="2006-11"/>
      <sheetName val="2006-10"/>
      <sheetName val="2006-09"/>
      <sheetName val="2006-08"/>
      <sheetName val="2006-07"/>
      <sheetName val="2006-06"/>
      <sheetName val="2006-05"/>
      <sheetName val="2006-04"/>
      <sheetName val="2006-03"/>
      <sheetName val="2007-01"/>
      <sheetName val="2006-12"/>
      <sheetName val="2007-02"/>
      <sheetName val="2007-03"/>
      <sheetName val="Mnth_by_Mnth"/>
      <sheetName val="Net_Mnthly_Movement"/>
      <sheetName val="Stock_Movement_Analysis"/>
    </sheetNames>
    <sheetDataSet>
      <sheetData sheetId="0" refreshError="1"/>
      <sheetData sheetId="1" refreshError="1"/>
      <sheetData sheetId="2" refreshError="1"/>
      <sheetData sheetId="3" refreshError="1">
        <row r="9">
          <cell r="E9" t="str">
            <v>Stock Held</v>
          </cell>
        </row>
        <row r="13">
          <cell r="B13" t="str">
            <v>AVE1330</v>
          </cell>
          <cell r="G13">
            <v>44.473590000000002</v>
          </cell>
          <cell r="H13">
            <v>9.5351800000000004</v>
          </cell>
          <cell r="I13">
            <v>4.8199999999999996E-3</v>
          </cell>
          <cell r="J13">
            <v>4.0000000000000001E-3</v>
          </cell>
          <cell r="L13">
            <v>4.6870599999999998</v>
          </cell>
          <cell r="Q13">
            <v>44.478410000000004</v>
          </cell>
          <cell r="R13">
            <v>9.53918</v>
          </cell>
          <cell r="S13">
            <v>9.5351800000000004</v>
          </cell>
          <cell r="T13">
            <v>4.0000000000000001E-3</v>
          </cell>
          <cell r="U13">
            <v>-44.478410000000004</v>
          </cell>
          <cell r="V13">
            <v>-9.53918</v>
          </cell>
          <cell r="AA13">
            <v>0</v>
          </cell>
          <cell r="AB13">
            <v>0</v>
          </cell>
        </row>
        <row r="14">
          <cell r="B14" t="str">
            <v>AZ12389497</v>
          </cell>
          <cell r="G14">
            <v>16.565249999999999</v>
          </cell>
          <cell r="H14">
            <v>0.17355999999999999</v>
          </cell>
          <cell r="I14">
            <v>11.21951</v>
          </cell>
          <cell r="J14">
            <v>32.478029999999997</v>
          </cell>
          <cell r="L14">
            <v>4.2768300000000004</v>
          </cell>
          <cell r="Q14">
            <v>27.784759999999999</v>
          </cell>
          <cell r="R14">
            <v>0</v>
          </cell>
          <cell r="S14">
            <v>7.3819999999999997E-2</v>
          </cell>
          <cell r="U14">
            <v>-19.957509999999999</v>
          </cell>
          <cell r="V14">
            <v>0</v>
          </cell>
          <cell r="AA14">
            <v>7.8272499999999994</v>
          </cell>
          <cell r="AB14">
            <v>0</v>
          </cell>
        </row>
        <row r="15">
          <cell r="B15" t="str">
            <v>BioNumerik RCX 2131</v>
          </cell>
          <cell r="G15">
            <v>26.423200000000001</v>
          </cell>
          <cell r="H15">
            <v>19.58146</v>
          </cell>
          <cell r="I15">
            <v>30.667000000000002</v>
          </cell>
          <cell r="J15">
            <v>30.667000000000002</v>
          </cell>
          <cell r="K15">
            <v>7.4960500000000003</v>
          </cell>
          <cell r="L15">
            <v>0.24628</v>
          </cell>
          <cell r="M15">
            <v>179.21284</v>
          </cell>
          <cell r="N15">
            <v>250.81141</v>
          </cell>
          <cell r="Q15">
            <v>243.79909000000001</v>
          </cell>
          <cell r="R15">
            <v>50.248460000000001</v>
          </cell>
          <cell r="S15">
            <v>19.58146</v>
          </cell>
          <cell r="T15">
            <v>30.667000000000002</v>
          </cell>
          <cell r="U15">
            <v>250.81141</v>
          </cell>
          <cell r="V15">
            <v>-50.248460000000001</v>
          </cell>
          <cell r="AA15">
            <v>30.447000000000003</v>
          </cell>
          <cell r="AB15">
            <v>0</v>
          </cell>
        </row>
        <row r="16">
          <cell r="B16" t="str">
            <v>Fosamprenavir</v>
          </cell>
          <cell r="G16">
            <v>2.2841100000000001</v>
          </cell>
          <cell r="H16">
            <v>103.22189</v>
          </cell>
          <cell r="J16">
            <v>119.29264999999999</v>
          </cell>
          <cell r="L16">
            <v>175.01335</v>
          </cell>
          <cell r="Q16">
            <v>2.2841100000000001</v>
          </cell>
          <cell r="R16">
            <v>397.52789000000001</v>
          </cell>
          <cell r="S16">
            <v>7.8601099999999997</v>
          </cell>
          <cell r="U16">
            <v>-2.2841100000000001</v>
          </cell>
          <cell r="V16">
            <v>0</v>
          </cell>
          <cell r="AA16">
            <v>0</v>
          </cell>
          <cell r="AB16">
            <v>397.52789000000001</v>
          </cell>
        </row>
        <row r="17">
          <cell r="B17" t="str">
            <v>Memory</v>
          </cell>
          <cell r="G17">
            <v>354.93468999999999</v>
          </cell>
          <cell r="H17">
            <v>2.2841100000000001</v>
          </cell>
          <cell r="I17">
            <v>1.4999999999999999E-4</v>
          </cell>
          <cell r="J17">
            <v>1.4999999999999999E-4</v>
          </cell>
          <cell r="K17">
            <v>58.328749999999999</v>
          </cell>
          <cell r="L17">
            <v>27.787379999999999</v>
          </cell>
          <cell r="M17">
            <v>22.39724</v>
          </cell>
          <cell r="N17">
            <v>110.40196</v>
          </cell>
          <cell r="Q17">
            <v>435.66083000000003</v>
          </cell>
          <cell r="R17">
            <v>2.2841100000000001</v>
          </cell>
          <cell r="S17">
            <v>2.2841100000000001</v>
          </cell>
          <cell r="T17">
            <v>1.4999999999999999E-4</v>
          </cell>
          <cell r="U17">
            <v>-1.4999999999999999E-4</v>
          </cell>
          <cell r="V17">
            <v>-2.2841100000000001</v>
          </cell>
          <cell r="X17">
            <v>50</v>
          </cell>
          <cell r="AA17">
            <v>435.66068000000001</v>
          </cell>
          <cell r="AB17">
            <v>0</v>
          </cell>
        </row>
        <row r="18">
          <cell r="B18" t="str">
            <v>RCX2124 - SR28043</v>
          </cell>
          <cell r="G18">
            <v>26.612830000000002</v>
          </cell>
          <cell r="H18">
            <v>9.0358099999999997</v>
          </cell>
          <cell r="I18">
            <v>22.056820000000002</v>
          </cell>
          <cell r="J18">
            <v>4.0000000000000003E-5</v>
          </cell>
          <cell r="L18">
            <v>18.034980000000001</v>
          </cell>
          <cell r="M18">
            <v>1.1560000000000001E-2</v>
          </cell>
          <cell r="N18">
            <v>0.29777999999999999</v>
          </cell>
          <cell r="Q18">
            <v>48.681210000000007</v>
          </cell>
          <cell r="R18">
            <v>9.3336299999999994</v>
          </cell>
          <cell r="S18">
            <v>26.612830000000002</v>
          </cell>
          <cell r="T18">
            <v>4.0000000000000003E-5</v>
          </cell>
          <cell r="U18">
            <v>1.1560000000000001E-2</v>
          </cell>
          <cell r="V18">
            <v>-4.0000000000000003E-5</v>
          </cell>
          <cell r="AA18">
            <v>0</v>
          </cell>
          <cell r="AB18">
            <v>9.3335899999999992</v>
          </cell>
        </row>
        <row r="19">
          <cell r="B19" t="str">
            <v>RPS 2505 PTC</v>
          </cell>
          <cell r="G19">
            <v>22.148980000000002</v>
          </cell>
          <cell r="H19">
            <v>21.536940000000001</v>
          </cell>
          <cell r="I19">
            <v>1176.8615199999999</v>
          </cell>
          <cell r="J19">
            <v>11.731219999999999</v>
          </cell>
          <cell r="L19">
            <v>9.5122999999999998</v>
          </cell>
          <cell r="M19">
            <v>64.359499999999997</v>
          </cell>
          <cell r="N19">
            <v>1.0120000000000001E-2</v>
          </cell>
          <cell r="Q19">
            <v>1263.3699999999999</v>
          </cell>
          <cell r="R19">
            <v>33.278280000000002</v>
          </cell>
          <cell r="S19">
            <v>21.536940000000001</v>
          </cell>
          <cell r="T19">
            <v>11.731219999999999</v>
          </cell>
          <cell r="U19">
            <v>1.0120000000000001E-2</v>
          </cell>
          <cell r="V19">
            <v>-33.278280000000002</v>
          </cell>
          <cell r="AA19">
            <v>0</v>
          </cell>
          <cell r="AB19">
            <v>0</v>
          </cell>
        </row>
        <row r="20">
          <cell r="B20" t="str">
            <v>RPS 3085</v>
          </cell>
          <cell r="G20">
            <v>17.552299999999999</v>
          </cell>
          <cell r="H20">
            <v>17.552299999999999</v>
          </cell>
          <cell r="I20">
            <v>467.30964999999998</v>
          </cell>
          <cell r="J20">
            <v>0.21795999999999999</v>
          </cell>
          <cell r="L20">
            <v>0.73036000000000001</v>
          </cell>
          <cell r="N20">
            <v>1.0120000000000001E-2</v>
          </cell>
          <cell r="Q20">
            <v>484.86194999999998</v>
          </cell>
          <cell r="R20">
            <v>0</v>
          </cell>
          <cell r="S20">
            <v>17.552299999999999</v>
          </cell>
          <cell r="T20">
            <v>472.75702999999999</v>
          </cell>
          <cell r="U20">
            <v>1.0120000000000001E-2</v>
          </cell>
          <cell r="V20">
            <v>0</v>
          </cell>
          <cell r="AA20">
            <v>0</v>
          </cell>
          <cell r="AB20">
            <v>0</v>
          </cell>
        </row>
        <row r="21">
          <cell r="B21" t="str">
            <v>RPS 3276</v>
          </cell>
          <cell r="G21">
            <v>10.122780000000001</v>
          </cell>
          <cell r="H21">
            <v>157.99369999999999</v>
          </cell>
          <cell r="I21">
            <v>1.3500000000000001E-3</v>
          </cell>
          <cell r="J21">
            <v>1.3500000000000001E-3</v>
          </cell>
          <cell r="M21">
            <v>1.3999999999999999E-4</v>
          </cell>
          <cell r="N21">
            <v>1.3999999999999999E-4</v>
          </cell>
          <cell r="Q21">
            <v>10.124270000000001</v>
          </cell>
          <cell r="R21">
            <v>157.99369999999999</v>
          </cell>
          <cell r="S21">
            <v>10.12866</v>
          </cell>
          <cell r="T21">
            <v>1.3500000000000001E-3</v>
          </cell>
          <cell r="U21">
            <v>1.3999999999999999E-4</v>
          </cell>
          <cell r="V21">
            <v>0</v>
          </cell>
          <cell r="AA21">
            <v>0</v>
          </cell>
          <cell r="AB21">
            <v>157.99369999999999</v>
          </cell>
        </row>
        <row r="22">
          <cell r="B22" t="str">
            <v>SB7973131</v>
          </cell>
          <cell r="G22">
            <v>7.4112900000000002</v>
          </cell>
          <cell r="H22">
            <v>87.074380000000005</v>
          </cell>
          <cell r="I22">
            <v>20.225439999999999</v>
          </cell>
          <cell r="J22">
            <v>643.74602999999991</v>
          </cell>
          <cell r="L22">
            <v>29.673929999999999</v>
          </cell>
          <cell r="N22">
            <v>2.5162100000000001</v>
          </cell>
          <cell r="Q22">
            <v>27.63673</v>
          </cell>
          <cell r="R22">
            <v>119.26452</v>
          </cell>
          <cell r="S22">
            <v>19.46902</v>
          </cell>
          <cell r="T22">
            <v>643.74602999999991</v>
          </cell>
          <cell r="U22">
            <v>64.359499999999997</v>
          </cell>
          <cell r="V22">
            <v>0</v>
          </cell>
          <cell r="AA22">
            <v>27.63673</v>
          </cell>
          <cell r="AB22">
            <v>119.26452</v>
          </cell>
        </row>
        <row r="23">
          <cell r="B23" t="str">
            <v xml:space="preserve">Scios 469 </v>
          </cell>
          <cell r="G23">
            <v>434.99526000000003</v>
          </cell>
          <cell r="H23">
            <v>33.343209999999999</v>
          </cell>
          <cell r="I23">
            <v>118.0698</v>
          </cell>
          <cell r="J23">
            <v>96.415760000000006</v>
          </cell>
          <cell r="K23">
            <v>72.843149999999994</v>
          </cell>
          <cell r="L23">
            <v>27.759699999999999</v>
          </cell>
          <cell r="M23">
            <v>278.0924</v>
          </cell>
          <cell r="N23">
            <v>184.91631000000001</v>
          </cell>
          <cell r="Q23">
            <v>904.00061000000005</v>
          </cell>
          <cell r="R23">
            <v>129.75897000000001</v>
          </cell>
          <cell r="S23">
            <v>10.600199999999999</v>
          </cell>
          <cell r="T23">
            <v>96.415760000000006</v>
          </cell>
          <cell r="U23">
            <v>184.91631000000001</v>
          </cell>
          <cell r="V23">
            <v>-107.01596000000001</v>
          </cell>
          <cell r="AA23">
            <v>577.28521999999998</v>
          </cell>
          <cell r="AB23">
            <v>22.743009999999998</v>
          </cell>
        </row>
        <row r="24">
          <cell r="B24" t="str">
            <v>Vanda Iioperidone</v>
          </cell>
          <cell r="C24" t="str">
            <v>PRE LAUNCH - A</v>
          </cell>
          <cell r="E24">
            <v>0</v>
          </cell>
          <cell r="F24">
            <v>0</v>
          </cell>
          <cell r="G24">
            <v>963.52428000000009</v>
          </cell>
          <cell r="H24">
            <v>65.483810000000005</v>
          </cell>
          <cell r="I24">
            <v>1846.4160599999998</v>
          </cell>
          <cell r="J24">
            <v>181.46307999999999</v>
          </cell>
          <cell r="K24">
            <v>138.66794999999999</v>
          </cell>
          <cell r="L24">
            <v>72.341359999999995</v>
          </cell>
          <cell r="M24">
            <v>544.07367999999997</v>
          </cell>
          <cell r="N24">
            <v>-125</v>
          </cell>
          <cell r="O24">
            <v>0</v>
          </cell>
          <cell r="P24">
            <v>0</v>
          </cell>
          <cell r="Q24">
            <v>3492.6819699999996</v>
          </cell>
          <cell r="R24">
            <v>194.28825000000001</v>
          </cell>
          <cell r="S24">
            <v>3.5115699999999999</v>
          </cell>
          <cell r="T24">
            <v>52.693519999999999</v>
          </cell>
          <cell r="U24">
            <v>1.3999999999999999E-4</v>
          </cell>
          <cell r="V24">
            <v>-56.205089999999998</v>
          </cell>
          <cell r="W24">
            <v>0</v>
          </cell>
          <cell r="X24">
            <v>50</v>
          </cell>
          <cell r="Y24">
            <v>0</v>
          </cell>
          <cell r="Z24">
            <v>0</v>
          </cell>
          <cell r="AA24">
            <v>1078.85688</v>
          </cell>
          <cell r="AB24">
            <v>138.08316000000002</v>
          </cell>
        </row>
        <row r="25">
          <cell r="B25" t="str">
            <v>Vanda RPS 2802</v>
          </cell>
          <cell r="H25">
            <v>43.909219999999998</v>
          </cell>
          <cell r="J25">
            <v>136.01991000000001</v>
          </cell>
          <cell r="L25">
            <v>72.620580000000004</v>
          </cell>
          <cell r="N25">
            <v>1.1E-4</v>
          </cell>
          <cell r="R25">
            <v>252.54982000000001</v>
          </cell>
          <cell r="S25">
            <v>8.9101300000000005</v>
          </cell>
          <cell r="T25">
            <v>30.709119999999999</v>
          </cell>
          <cell r="U25">
            <v>1.1E-4</v>
          </cell>
          <cell r="V25">
            <v>-39.61936</v>
          </cell>
          <cell r="X25">
            <v>-234</v>
          </cell>
          <cell r="AB25">
            <v>212.93046000000001</v>
          </cell>
        </row>
        <row r="26">
          <cell r="B26" t="str">
            <v>Vertex 770</v>
          </cell>
          <cell r="G26">
            <v>55.372109999999999</v>
          </cell>
          <cell r="H26">
            <v>14.3901</v>
          </cell>
          <cell r="I26">
            <v>584.03232000000003</v>
          </cell>
          <cell r="J26">
            <v>60.842669999999998</v>
          </cell>
          <cell r="K26">
            <v>99.617599999999996</v>
          </cell>
          <cell r="L26">
            <v>97.869540000000001</v>
          </cell>
          <cell r="M26">
            <v>134.38409999999999</v>
          </cell>
          <cell r="N26">
            <v>134.38409999999999</v>
          </cell>
          <cell r="Q26">
            <v>873.40613000000008</v>
          </cell>
          <cell r="R26">
            <v>75.232770000000002</v>
          </cell>
          <cell r="S26">
            <v>0.41731000000000001</v>
          </cell>
          <cell r="T26">
            <v>30.099899999999998</v>
          </cell>
          <cell r="U26">
            <v>134.38409999999999</v>
          </cell>
          <cell r="V26">
            <v>-0.41731000000000001</v>
          </cell>
          <cell r="X26">
            <v>-90</v>
          </cell>
          <cell r="AA26">
            <v>689.01999000000012</v>
          </cell>
          <cell r="AB26">
            <v>74.815460000000002</v>
          </cell>
        </row>
        <row r="27">
          <cell r="B27" t="str">
            <v>Vertex 950</v>
          </cell>
          <cell r="C27" t="str">
            <v>PRE LAUNCH - A</v>
          </cell>
          <cell r="F27">
            <v>0</v>
          </cell>
          <cell r="G27">
            <v>1.4549399999999999</v>
          </cell>
          <cell r="H27">
            <v>587.20249000000001</v>
          </cell>
          <cell r="J27">
            <v>777.71990000000005</v>
          </cell>
          <cell r="K27">
            <v>18.972580000000001</v>
          </cell>
          <cell r="L27">
            <v>176.80306999999999</v>
          </cell>
          <cell r="M27">
            <v>0.89205000000000001</v>
          </cell>
          <cell r="N27">
            <v>67.950230000000005</v>
          </cell>
          <cell r="P27">
            <v>0</v>
          </cell>
          <cell r="Q27">
            <v>21.319570000000002</v>
          </cell>
          <cell r="R27">
            <v>1609.67569</v>
          </cell>
          <cell r="S27">
            <v>6.7099999999999998E-3</v>
          </cell>
          <cell r="T27">
            <v>29.707429999999999</v>
          </cell>
          <cell r="U27">
            <v>551.27380999999991</v>
          </cell>
          <cell r="V27">
            <v>-29.71414</v>
          </cell>
          <cell r="X27">
            <v>-90</v>
          </cell>
          <cell r="Z27">
            <v>0</v>
          </cell>
          <cell r="AA27">
            <v>21.319570000000002</v>
          </cell>
          <cell r="AB27">
            <v>1579.96155</v>
          </cell>
        </row>
        <row r="28">
          <cell r="B28" t="str">
            <v>Doxazocin</v>
          </cell>
          <cell r="C28" t="str">
            <v>PRE LAUNCH - A</v>
          </cell>
          <cell r="F28">
            <v>0</v>
          </cell>
          <cell r="G28">
            <v>9.6730099999999997</v>
          </cell>
          <cell r="H28">
            <v>1154.5922999999998</v>
          </cell>
          <cell r="I28">
            <v>6.0901500000000004</v>
          </cell>
          <cell r="J28">
            <v>1414.1562300000001</v>
          </cell>
          <cell r="L28">
            <v>526.45228999999995</v>
          </cell>
          <cell r="N28">
            <v>-54.225549999999984</v>
          </cell>
          <cell r="P28">
            <v>0</v>
          </cell>
          <cell r="Q28">
            <v>15.763159999999999</v>
          </cell>
          <cell r="R28">
            <v>3040.9752699999999</v>
          </cell>
          <cell r="S28">
            <v>76.383610000000004</v>
          </cell>
          <cell r="T28">
            <v>251.92809</v>
          </cell>
          <cell r="U28">
            <v>1.0230000000000001E-2</v>
          </cell>
          <cell r="V28">
            <v>-328.32192999999995</v>
          </cell>
          <cell r="X28">
            <v>0</v>
          </cell>
          <cell r="Z28">
            <v>0</v>
          </cell>
          <cell r="AA28">
            <v>9.7707999999999995</v>
          </cell>
          <cell r="AB28">
            <v>2712.6533399999998</v>
          </cell>
        </row>
        <row r="29">
          <cell r="B29" t="str">
            <v>Acrivastine</v>
          </cell>
          <cell r="C29" t="str">
            <v>PRE LAUNCH - A</v>
          </cell>
          <cell r="F29">
            <v>0</v>
          </cell>
          <cell r="G29">
            <v>166.40124</v>
          </cell>
          <cell r="H29">
            <v>69.432190000000006</v>
          </cell>
          <cell r="I29">
            <v>0.77607000000000004</v>
          </cell>
          <cell r="J29">
            <v>1254.34826</v>
          </cell>
          <cell r="L29">
            <v>45.990319999999997</v>
          </cell>
          <cell r="N29">
            <v>134.38409999999999</v>
          </cell>
          <cell r="P29">
            <v>0</v>
          </cell>
          <cell r="Q29">
            <v>167.17731000000001</v>
          </cell>
          <cell r="R29">
            <v>1504.1548700000001</v>
          </cell>
          <cell r="S29">
            <v>2.2148599999999998</v>
          </cell>
          <cell r="T29">
            <v>24.923210000000001</v>
          </cell>
          <cell r="U29">
            <v>134.38409999999999</v>
          </cell>
          <cell r="V29">
            <v>-161.52216999999999</v>
          </cell>
          <cell r="X29">
            <v>-254</v>
          </cell>
          <cell r="Z29">
            <v>0</v>
          </cell>
          <cell r="AA29">
            <v>166.40124</v>
          </cell>
          <cell r="AB29">
            <v>1342.6327000000001</v>
          </cell>
        </row>
        <row r="30">
          <cell r="B30" t="str">
            <v>Acrivastine</v>
          </cell>
          <cell r="C30" t="str">
            <v>PRE LAUNCH - A</v>
          </cell>
          <cell r="E30">
            <v>591.99243600000011</v>
          </cell>
          <cell r="F30">
            <v>591.99243600000011</v>
          </cell>
          <cell r="G30">
            <v>27.68357</v>
          </cell>
          <cell r="H30">
            <v>24.183</v>
          </cell>
          <cell r="I30">
            <v>57.891150000000003</v>
          </cell>
          <cell r="J30">
            <v>1008.36656</v>
          </cell>
          <cell r="L30">
            <v>6.9880899999999997</v>
          </cell>
          <cell r="M30">
            <v>114.17506</v>
          </cell>
          <cell r="N30">
            <v>-299.29245000000003</v>
          </cell>
          <cell r="P30">
            <v>0</v>
          </cell>
          <cell r="Q30">
            <v>199.74977999999999</v>
          </cell>
          <cell r="R30">
            <v>1039.5376500000002</v>
          </cell>
          <cell r="S30">
            <v>0.24625</v>
          </cell>
          <cell r="T30">
            <v>25.5794</v>
          </cell>
          <cell r="U30">
            <v>0.30795</v>
          </cell>
          <cell r="V30">
            <v>-25.82565</v>
          </cell>
          <cell r="X30">
            <v>-254</v>
          </cell>
          <cell r="Z30">
            <v>0</v>
          </cell>
          <cell r="AA30">
            <v>114.17505999999999</v>
          </cell>
          <cell r="AB30">
            <v>1013.7120000000002</v>
          </cell>
        </row>
        <row r="31">
          <cell r="B31" t="str">
            <v>Avecia ProJet RPS3090</v>
          </cell>
          <cell r="G31">
            <v>616.25949000000003</v>
          </cell>
          <cell r="H31">
            <v>13.32546</v>
          </cell>
          <cell r="I31">
            <v>717.37840000000006</v>
          </cell>
          <cell r="J31">
            <v>1.6760000000000001E-2</v>
          </cell>
          <cell r="K31">
            <v>52.183210000000003</v>
          </cell>
          <cell r="L31">
            <v>23.212779999999999</v>
          </cell>
          <cell r="N31">
            <v>114.17506</v>
          </cell>
          <cell r="Q31">
            <v>1385.8210999999999</v>
          </cell>
          <cell r="R31">
            <v>13.342219999999999</v>
          </cell>
          <cell r="S31">
            <v>312.78453000000002</v>
          </cell>
          <cell r="T31">
            <v>904.66809000000012</v>
          </cell>
          <cell r="U31">
            <v>0</v>
          </cell>
          <cell r="V31">
            <v>0</v>
          </cell>
          <cell r="AA31">
            <v>150.10074999999983</v>
          </cell>
          <cell r="AB31">
            <v>13.342219999999999</v>
          </cell>
        </row>
        <row r="32">
          <cell r="B32" t="str">
            <v>AVP26452</v>
          </cell>
          <cell r="G32">
            <v>27.521899999999999</v>
          </cell>
          <cell r="H32">
            <v>3.7240000000000002E-2</v>
          </cell>
          <cell r="J32">
            <v>3.87703</v>
          </cell>
          <cell r="L32">
            <v>3.0940300000000001</v>
          </cell>
          <cell r="N32">
            <v>135.73453000000001</v>
          </cell>
          <cell r="Q32">
            <v>27.521899999999999</v>
          </cell>
          <cell r="R32">
            <v>138.86580000000001</v>
          </cell>
          <cell r="S32">
            <v>3.0414699999999999</v>
          </cell>
          <cell r="T32">
            <v>4.4999999999999999E-4</v>
          </cell>
          <cell r="U32">
            <v>0</v>
          </cell>
          <cell r="V32">
            <v>0</v>
          </cell>
          <cell r="AA32">
            <v>27.521899999999999</v>
          </cell>
          <cell r="AB32">
            <v>138.86580000000001</v>
          </cell>
        </row>
        <row r="33">
          <cell r="B33" t="str">
            <v>CERIUM NITRATE (RPS 3112)</v>
          </cell>
          <cell r="E33">
            <v>416.27917650000001</v>
          </cell>
          <cell r="F33">
            <v>416.27917650000001</v>
          </cell>
          <cell r="G33">
            <v>13.049190000000001</v>
          </cell>
          <cell r="H33">
            <v>44.973489999999998</v>
          </cell>
          <cell r="J33">
            <v>0.70354000000000005</v>
          </cell>
          <cell r="L33">
            <v>0.25575999999999999</v>
          </cell>
          <cell r="Q33">
            <v>13.049190000000001</v>
          </cell>
          <cell r="R33">
            <v>44.973489999999998</v>
          </cell>
          <cell r="S33">
            <v>13.047040000000001</v>
          </cell>
          <cell r="T33">
            <v>0.70354000000000005</v>
          </cell>
          <cell r="U33">
            <v>-13.049190000000001</v>
          </cell>
          <cell r="V33">
            <v>0</v>
          </cell>
          <cell r="AA33">
            <v>0</v>
          </cell>
          <cell r="AB33">
            <v>44.973489999999998</v>
          </cell>
        </row>
        <row r="34">
          <cell r="B34" t="str">
            <v>Doxazocin</v>
          </cell>
          <cell r="F34">
            <v>382.77812999999998</v>
          </cell>
          <cell r="G34">
            <v>285.59291999999999</v>
          </cell>
          <cell r="H34">
            <v>58.004429999999999</v>
          </cell>
          <cell r="J34">
            <v>25.935860000000002</v>
          </cell>
          <cell r="K34">
            <v>15.31575</v>
          </cell>
          <cell r="L34">
            <v>14.17267</v>
          </cell>
          <cell r="M34">
            <v>1123.15651</v>
          </cell>
          <cell r="N34">
            <v>114.17506</v>
          </cell>
          <cell r="Q34">
            <v>1424.0651800000001</v>
          </cell>
          <cell r="R34">
            <v>98.112960000000001</v>
          </cell>
          <cell r="S34">
            <v>9.3501999999999992</v>
          </cell>
          <cell r="T34">
            <v>49.0779</v>
          </cell>
          <cell r="U34">
            <v>12.74949</v>
          </cell>
          <cell r="V34">
            <v>-9.3501999999999992</v>
          </cell>
          <cell r="AA34">
            <v>1406.4037700000001</v>
          </cell>
          <cell r="AB34">
            <v>88.76276</v>
          </cell>
        </row>
        <row r="35">
          <cell r="B35" t="str">
            <v>GW2380</v>
          </cell>
          <cell r="E35">
            <v>1842.8655890000002</v>
          </cell>
          <cell r="F35">
            <v>1842.8655890000002</v>
          </cell>
          <cell r="H35">
            <v>2.30803</v>
          </cell>
          <cell r="J35">
            <v>2.69</v>
          </cell>
          <cell r="L35">
            <v>110.0168</v>
          </cell>
          <cell r="N35">
            <v>73.049639999999997</v>
          </cell>
          <cell r="Q35">
            <v>0</v>
          </cell>
          <cell r="R35">
            <v>78.047669999999997</v>
          </cell>
          <cell r="S35">
            <v>19.106960000000001</v>
          </cell>
          <cell r="T35">
            <v>450.79539999999997</v>
          </cell>
          <cell r="U35">
            <v>188.40700000000001</v>
          </cell>
          <cell r="V35">
            <v>0</v>
          </cell>
          <cell r="X35">
            <v>-27</v>
          </cell>
          <cell r="AA35">
            <v>0</v>
          </cell>
          <cell r="AB35">
            <v>78.047669999999997</v>
          </cell>
        </row>
        <row r="36">
          <cell r="B36" t="str">
            <v>KBA</v>
          </cell>
          <cell r="G36">
            <v>0.32557000000000003</v>
          </cell>
          <cell r="H36">
            <v>24.966819999999998</v>
          </cell>
          <cell r="I36">
            <v>57.854959999999998</v>
          </cell>
          <cell r="J36">
            <v>57.854959999999998</v>
          </cell>
          <cell r="L36">
            <v>0.25001000000000001</v>
          </cell>
          <cell r="N36">
            <v>22.585239999999999</v>
          </cell>
          <cell r="Q36">
            <v>58.180529999999997</v>
          </cell>
          <cell r="R36">
            <v>24.966819999999998</v>
          </cell>
          <cell r="S36">
            <v>0.32562999999999998</v>
          </cell>
          <cell r="T36">
            <v>57.854959999999998</v>
          </cell>
          <cell r="U36">
            <v>169.01891000000001</v>
          </cell>
          <cell r="V36">
            <v>0</v>
          </cell>
          <cell r="AA36">
            <v>0</v>
          </cell>
          <cell r="AB36">
            <v>24.966819999999998</v>
          </cell>
        </row>
        <row r="37">
          <cell r="B37" t="str">
            <v>Labetalol</v>
          </cell>
          <cell r="F37">
            <v>411.80889999999999</v>
          </cell>
          <cell r="G37">
            <v>0.49689</v>
          </cell>
          <cell r="H37">
            <v>132.8623</v>
          </cell>
          <cell r="I37">
            <v>0.63244999999999996</v>
          </cell>
          <cell r="J37">
            <v>434.36023999999998</v>
          </cell>
          <cell r="L37">
            <v>44.675629999999998</v>
          </cell>
          <cell r="N37">
            <v>22.585239999999999</v>
          </cell>
          <cell r="Q37">
            <v>1.12934</v>
          </cell>
          <cell r="R37">
            <v>567.22253999999998</v>
          </cell>
          <cell r="S37">
            <v>16.71529</v>
          </cell>
          <cell r="T37">
            <v>35.156329999999997</v>
          </cell>
          <cell r="U37">
            <v>-1.12934</v>
          </cell>
          <cell r="V37">
            <v>-51.871619999999993</v>
          </cell>
          <cell r="AA37">
            <v>0</v>
          </cell>
          <cell r="AB37">
            <v>515.35091999999997</v>
          </cell>
        </row>
        <row r="38">
          <cell r="B38" t="str">
            <v>Leval Buterol</v>
          </cell>
          <cell r="C38" t="str">
            <v>LAUNCH - B</v>
          </cell>
          <cell r="E38">
            <v>2851.1372015000006</v>
          </cell>
          <cell r="F38">
            <v>852.77260000000001</v>
          </cell>
          <cell r="G38">
            <v>1203.8308299999999</v>
          </cell>
          <cell r="H38">
            <v>33.046509999999998</v>
          </cell>
          <cell r="I38">
            <v>1424.6555000000001</v>
          </cell>
          <cell r="J38">
            <v>348.35399999999998</v>
          </cell>
          <cell r="K38">
            <v>186.08914000000001</v>
          </cell>
          <cell r="L38">
            <v>1.1504700000000001</v>
          </cell>
          <cell r="M38">
            <v>1372.60772</v>
          </cell>
          <cell r="N38">
            <v>123.51567</v>
          </cell>
          <cell r="O38">
            <v>0</v>
          </cell>
          <cell r="P38">
            <v>0</v>
          </cell>
          <cell r="Q38">
            <v>4187.1831900000006</v>
          </cell>
          <cell r="R38">
            <v>506.06664999999998</v>
          </cell>
          <cell r="S38">
            <v>0.53976000000000002</v>
          </cell>
          <cell r="T38">
            <v>355.41965999999996</v>
          </cell>
          <cell r="U38">
            <v>169.01891000000001</v>
          </cell>
          <cell r="V38">
            <v>-524.43857000000003</v>
          </cell>
          <cell r="W38">
            <v>0</v>
          </cell>
          <cell r="X38">
            <v>-87.475999999999999</v>
          </cell>
          <cell r="Y38">
            <v>0</v>
          </cell>
          <cell r="Z38">
            <v>0</v>
          </cell>
          <cell r="AA38">
            <v>2584.71308</v>
          </cell>
          <cell r="AB38">
            <v>-18.371920000000046</v>
          </cell>
        </row>
        <row r="39">
          <cell r="B39" t="str">
            <v>Octenidine</v>
          </cell>
          <cell r="F39">
            <v>1842.8655900000001</v>
          </cell>
          <cell r="H39">
            <v>2.28613</v>
          </cell>
          <cell r="J39">
            <v>0.52380000000000004</v>
          </cell>
          <cell r="L39">
            <v>1.7614099999999999</v>
          </cell>
          <cell r="N39">
            <v>239.28398000000001</v>
          </cell>
          <cell r="R39">
            <v>243.85532000000001</v>
          </cell>
          <cell r="S39">
            <v>9.8839999999999997E-2</v>
          </cell>
          <cell r="T39">
            <v>9.0000000000000006E-5</v>
          </cell>
          <cell r="U39">
            <v>200.75470999999999</v>
          </cell>
          <cell r="V39">
            <v>0</v>
          </cell>
          <cell r="AB39">
            <v>243.85532000000001</v>
          </cell>
        </row>
        <row r="40">
          <cell r="B40" t="str">
            <v>Ranitidine Bismuth Citrate</v>
          </cell>
          <cell r="H40">
            <v>13.0436</v>
          </cell>
          <cell r="I40">
            <v>109.21812</v>
          </cell>
          <cell r="J40">
            <v>57.854959999999998</v>
          </cell>
          <cell r="L40">
            <v>1.89947</v>
          </cell>
          <cell r="N40">
            <v>123.35427</v>
          </cell>
          <cell r="Q40">
            <v>109.21812</v>
          </cell>
          <cell r="R40">
            <v>13.0436</v>
          </cell>
          <cell r="S40">
            <v>13.0436</v>
          </cell>
          <cell r="T40">
            <v>57.854959999999998</v>
          </cell>
          <cell r="U40">
            <v>7.54664</v>
          </cell>
          <cell r="V40">
            <v>-13.0436</v>
          </cell>
          <cell r="AA40">
            <v>0</v>
          </cell>
          <cell r="AB40">
            <v>0</v>
          </cell>
        </row>
        <row r="41">
          <cell r="B41" t="str">
            <v>RCX 2130 - Zilueton</v>
          </cell>
          <cell r="G41">
            <v>21.60444</v>
          </cell>
          <cell r="H41">
            <v>282.64061999999996</v>
          </cell>
          <cell r="J41">
            <v>0.63244999999999996</v>
          </cell>
          <cell r="L41">
            <v>1.89947</v>
          </cell>
          <cell r="M41">
            <v>88.251769999999993</v>
          </cell>
          <cell r="N41">
            <v>475.31058000000002</v>
          </cell>
          <cell r="Q41">
            <v>109.85620999999999</v>
          </cell>
          <cell r="R41">
            <v>757.95119999999997</v>
          </cell>
          <cell r="S41">
            <v>98.476709999999997</v>
          </cell>
          <cell r="T41">
            <v>0.63244999999999996</v>
          </cell>
          <cell r="U41">
            <v>12.74949</v>
          </cell>
          <cell r="V41">
            <v>-111.22619999999999</v>
          </cell>
          <cell r="AA41">
            <v>0</v>
          </cell>
          <cell r="AB41">
            <v>646.72500000000002</v>
          </cell>
        </row>
        <row r="42">
          <cell r="B42" t="str">
            <v>RCX2090</v>
          </cell>
          <cell r="C42" t="str">
            <v>LAUNCH - B</v>
          </cell>
          <cell r="F42">
            <v>3490.2252200000003</v>
          </cell>
          <cell r="G42">
            <v>4.0875700000000004</v>
          </cell>
          <cell r="H42">
            <v>675.83139000000017</v>
          </cell>
          <cell r="I42">
            <v>1.6568000000000001</v>
          </cell>
          <cell r="J42">
            <v>2372.5813400000002</v>
          </cell>
          <cell r="L42">
            <v>227.83375999999998</v>
          </cell>
          <cell r="M42">
            <v>56.077809999999999</v>
          </cell>
          <cell r="N42">
            <v>1599.5895</v>
          </cell>
          <cell r="P42">
            <v>0</v>
          </cell>
          <cell r="Q42">
            <v>61.822180000000003</v>
          </cell>
          <cell r="R42">
            <v>0</v>
          </cell>
          <cell r="S42">
            <v>66.252840000000006</v>
          </cell>
          <cell r="T42">
            <v>583.98790999999994</v>
          </cell>
          <cell r="U42">
            <v>335.54059000000001</v>
          </cell>
          <cell r="V42">
            <v>0</v>
          </cell>
          <cell r="X42">
            <v>-27</v>
          </cell>
          <cell r="Z42">
            <v>0</v>
          </cell>
          <cell r="AA42">
            <v>59.269330000000004</v>
          </cell>
          <cell r="AB42">
            <v>0</v>
          </cell>
        </row>
        <row r="43">
          <cell r="B43" t="str">
            <v>Sulphonamide</v>
          </cell>
          <cell r="C43" t="str">
            <v>LAUNCH - B</v>
          </cell>
          <cell r="F43">
            <v>0</v>
          </cell>
          <cell r="G43">
            <v>15.48658</v>
          </cell>
          <cell r="H43">
            <v>4.21671</v>
          </cell>
          <cell r="J43">
            <v>57.854959999999998</v>
          </cell>
          <cell r="L43">
            <v>478.26607000000001</v>
          </cell>
          <cell r="M43">
            <v>163.87808000000001</v>
          </cell>
          <cell r="N43">
            <v>163.87808000000001</v>
          </cell>
          <cell r="P43">
            <v>0</v>
          </cell>
          <cell r="Q43">
            <v>179.36466000000001</v>
          </cell>
          <cell r="R43">
            <v>57.854959999999998</v>
          </cell>
          <cell r="S43">
            <v>2.89344</v>
          </cell>
          <cell r="T43">
            <v>57.854959999999998</v>
          </cell>
          <cell r="U43">
            <v>3.6469999999999998</v>
          </cell>
          <cell r="V43">
            <v>-57.854959999999998</v>
          </cell>
          <cell r="X43">
            <v>111</v>
          </cell>
          <cell r="Z43">
            <v>0</v>
          </cell>
          <cell r="AA43">
            <v>172.82422000000003</v>
          </cell>
          <cell r="AB43">
            <v>0</v>
          </cell>
        </row>
        <row r="44">
          <cell r="B44" t="str">
            <v>Univar RPS 2617</v>
          </cell>
          <cell r="J44">
            <v>0.63166999999999995</v>
          </cell>
          <cell r="L44">
            <v>1.0053300000000001</v>
          </cell>
          <cell r="M44">
            <v>66.966459999999998</v>
          </cell>
          <cell r="N44">
            <v>24.936389999999999</v>
          </cell>
          <cell r="Q44">
            <v>66.966459999999998</v>
          </cell>
          <cell r="R44">
            <v>0.63166999999999995</v>
          </cell>
          <cell r="T44">
            <v>0.63166999999999995</v>
          </cell>
          <cell r="U44">
            <v>18.335080000000001</v>
          </cell>
          <cell r="V44">
            <v>-0.63166999999999995</v>
          </cell>
          <cell r="AA44">
            <v>48.631379999999993</v>
          </cell>
          <cell r="AB44">
            <v>0</v>
          </cell>
        </row>
        <row r="45">
          <cell r="B45" t="str">
            <v>Butanol</v>
          </cell>
          <cell r="C45" t="str">
            <v>LAUNCH - B</v>
          </cell>
          <cell r="F45">
            <v>0</v>
          </cell>
          <cell r="G45">
            <v>15.756</v>
          </cell>
          <cell r="H45">
            <v>631.67763000000002</v>
          </cell>
          <cell r="J45">
            <v>1878.7338499999998</v>
          </cell>
          <cell r="L45">
            <v>27.16667</v>
          </cell>
          <cell r="N45">
            <v>1046.8944000000001</v>
          </cell>
          <cell r="P45">
            <v>0</v>
          </cell>
          <cell r="Q45">
            <v>15.756</v>
          </cell>
          <cell r="R45">
            <v>3584.4725500000004</v>
          </cell>
          <cell r="S45">
            <v>137.83204999999998</v>
          </cell>
          <cell r="T45">
            <v>474.64201999999995</v>
          </cell>
          <cell r="U45">
            <v>181.76840000000001</v>
          </cell>
          <cell r="V45">
            <v>-794.24246999999991</v>
          </cell>
          <cell r="X45">
            <v>0</v>
          </cell>
          <cell r="Z45">
            <v>0</v>
          </cell>
          <cell r="AA45">
            <v>15.756</v>
          </cell>
          <cell r="AB45">
            <v>2790.2300800000003</v>
          </cell>
        </row>
        <row r="46">
          <cell r="B46" t="str">
            <v>CBDA</v>
          </cell>
          <cell r="C46" t="str">
            <v>LAUNCH - B</v>
          </cell>
          <cell r="F46">
            <v>0</v>
          </cell>
          <cell r="H46">
            <v>4.0875700000000004</v>
          </cell>
          <cell r="J46">
            <v>1.6568000000000001</v>
          </cell>
          <cell r="L46">
            <v>88.538249999999991</v>
          </cell>
          <cell r="M46">
            <v>2.2784300000000002</v>
          </cell>
          <cell r="N46">
            <v>56.588479999999997</v>
          </cell>
          <cell r="P46">
            <v>0</v>
          </cell>
          <cell r="Q46">
            <v>2.2784300000000002</v>
          </cell>
          <cell r="R46">
            <v>62.332849999999993</v>
          </cell>
          <cell r="S46">
            <v>0.89605000000000001</v>
          </cell>
          <cell r="T46">
            <v>1.6568000000000001</v>
          </cell>
          <cell r="U46">
            <v>0</v>
          </cell>
          <cell r="V46">
            <v>-2.5528500000000003</v>
          </cell>
          <cell r="X46">
            <v>0</v>
          </cell>
          <cell r="Z46">
            <v>0</v>
          </cell>
          <cell r="AA46">
            <v>3.0000000000001137E-3</v>
          </cell>
          <cell r="AB46">
            <v>59.779999999999994</v>
          </cell>
        </row>
        <row r="47">
          <cell r="B47" t="str">
            <v>Amino Indanol</v>
          </cell>
          <cell r="C47" t="str">
            <v>LAUNCH - B</v>
          </cell>
          <cell r="E47">
            <v>91.995750000000001</v>
          </cell>
          <cell r="F47">
            <v>91.995750000000001</v>
          </cell>
          <cell r="G47">
            <v>34.958179999999999</v>
          </cell>
          <cell r="H47">
            <v>4.21671</v>
          </cell>
          <cell r="I47">
            <v>134.30016000000001</v>
          </cell>
          <cell r="J47">
            <v>109.21812</v>
          </cell>
          <cell r="L47">
            <v>17.621939999999999</v>
          </cell>
          <cell r="M47">
            <v>12.41849</v>
          </cell>
          <cell r="N47">
            <v>163.87808000000001</v>
          </cell>
          <cell r="P47">
            <v>0</v>
          </cell>
          <cell r="Q47">
            <v>181.67683</v>
          </cell>
          <cell r="R47">
            <v>109.21812</v>
          </cell>
          <cell r="S47">
            <v>2.89344</v>
          </cell>
          <cell r="T47">
            <v>109.21812</v>
          </cell>
          <cell r="U47">
            <v>3.6467999999999998</v>
          </cell>
          <cell r="V47">
            <v>-109.21812</v>
          </cell>
          <cell r="X47">
            <v>-25</v>
          </cell>
          <cell r="Z47">
            <v>0</v>
          </cell>
          <cell r="AA47">
            <v>114.74463999999999</v>
          </cell>
          <cell r="AB47">
            <v>0</v>
          </cell>
        </row>
        <row r="48">
          <cell r="B48" t="str">
            <v>Butanol</v>
          </cell>
          <cell r="G48">
            <v>169.58193</v>
          </cell>
          <cell r="H48">
            <v>23.128689999999999</v>
          </cell>
          <cell r="J48">
            <v>109.21812</v>
          </cell>
          <cell r="L48">
            <v>9.9583100000000009</v>
          </cell>
          <cell r="M48">
            <v>104.92740999999999</v>
          </cell>
          <cell r="N48">
            <v>88.251769999999993</v>
          </cell>
          <cell r="Q48">
            <v>274.50934000000001</v>
          </cell>
          <cell r="R48">
            <v>111.38046</v>
          </cell>
          <cell r="S48">
            <v>23.128689999999999</v>
          </cell>
          <cell r="T48">
            <v>109.21812</v>
          </cell>
          <cell r="U48">
            <v>88.251769999999993</v>
          </cell>
          <cell r="V48">
            <v>-111.38046</v>
          </cell>
          <cell r="AA48">
            <v>274.32958000000002</v>
          </cell>
          <cell r="AB48">
            <v>0</v>
          </cell>
        </row>
        <row r="49">
          <cell r="B49" t="str">
            <v>CBDA</v>
          </cell>
          <cell r="G49">
            <v>10.228260000000001</v>
          </cell>
          <cell r="H49">
            <v>56.894370000000002</v>
          </cell>
          <cell r="J49">
            <v>1.6568000000000001</v>
          </cell>
          <cell r="L49">
            <v>3.8668499999999999</v>
          </cell>
          <cell r="N49">
            <v>5.4558400000000002</v>
          </cell>
          <cell r="Q49">
            <v>10.228260000000001</v>
          </cell>
          <cell r="R49">
            <v>64.007009999999994</v>
          </cell>
          <cell r="S49">
            <v>0.6</v>
          </cell>
          <cell r="T49">
            <v>1.6568000000000001</v>
          </cell>
          <cell r="U49">
            <v>88.251769999999993</v>
          </cell>
          <cell r="V49">
            <v>-2.2568000000000001</v>
          </cell>
          <cell r="AA49">
            <v>10.228260000000001</v>
          </cell>
          <cell r="AB49">
            <v>61.750209999999996</v>
          </cell>
        </row>
        <row r="50">
          <cell r="B50" t="str">
            <v>CDFAMe</v>
          </cell>
          <cell r="H50">
            <v>3.1335600000000001</v>
          </cell>
          <cell r="J50">
            <v>1.6568000000000001</v>
          </cell>
          <cell r="L50">
            <v>1.5835999999999999</v>
          </cell>
          <cell r="M50">
            <v>30.154260000000001</v>
          </cell>
          <cell r="N50">
            <v>163.87808000000001</v>
          </cell>
          <cell r="Q50">
            <v>30.154260000000001</v>
          </cell>
          <cell r="R50">
            <v>167.01164</v>
          </cell>
          <cell r="S50">
            <v>1.3429599999999999</v>
          </cell>
          <cell r="T50">
            <v>1.6568000000000001</v>
          </cell>
          <cell r="U50">
            <v>3.6467999999999998</v>
          </cell>
          <cell r="V50">
            <v>-4.9897599999999995</v>
          </cell>
          <cell r="AA50">
            <v>0</v>
          </cell>
          <cell r="AB50">
            <v>162.02188000000001</v>
          </cell>
        </row>
        <row r="51">
          <cell r="B51" t="str">
            <v>Chloro Propane</v>
          </cell>
          <cell r="G51">
            <v>10.03959</v>
          </cell>
          <cell r="H51">
            <v>9.6063799999999997</v>
          </cell>
          <cell r="I51">
            <v>91.780329999999992</v>
          </cell>
          <cell r="J51">
            <v>77.421220000000005</v>
          </cell>
          <cell r="L51">
            <v>2.4329200000000002</v>
          </cell>
          <cell r="N51">
            <v>146.68471</v>
          </cell>
          <cell r="Q51">
            <v>101.81992</v>
          </cell>
          <cell r="R51">
            <v>149.11762999999999</v>
          </cell>
          <cell r="S51">
            <v>8.4209899999999998</v>
          </cell>
          <cell r="T51">
            <v>28.335429999999999</v>
          </cell>
          <cell r="U51">
            <v>18.29936</v>
          </cell>
          <cell r="V51">
            <v>-18.29936</v>
          </cell>
          <cell r="AA51">
            <v>53.224289999999996</v>
          </cell>
          <cell r="AB51">
            <v>130.81826999999998</v>
          </cell>
        </row>
        <row r="52">
          <cell r="B52" t="str">
            <v>DESMP</v>
          </cell>
          <cell r="F52">
            <v>91.995750000000001</v>
          </cell>
          <cell r="G52">
            <v>19.23555</v>
          </cell>
          <cell r="H52">
            <v>5.9868100000000002</v>
          </cell>
          <cell r="I52">
            <v>183.65242000000001</v>
          </cell>
          <cell r="J52">
            <v>189.14078000000001</v>
          </cell>
          <cell r="L52">
            <v>3.15585</v>
          </cell>
          <cell r="M52">
            <v>115.44473000000001</v>
          </cell>
          <cell r="N52">
            <v>14.852399999999999</v>
          </cell>
          <cell r="Q52">
            <v>318.33269999999999</v>
          </cell>
          <cell r="R52">
            <v>14.852399999999999</v>
          </cell>
          <cell r="S52">
            <v>0.15559000000000001</v>
          </cell>
          <cell r="T52">
            <v>54.156689999999998</v>
          </cell>
          <cell r="U52">
            <v>11.75315</v>
          </cell>
          <cell r="V52">
            <v>0</v>
          </cell>
          <cell r="AA52">
            <v>0</v>
          </cell>
          <cell r="AB52">
            <v>14.852399999999999</v>
          </cell>
        </row>
        <row r="53">
          <cell r="B53" t="str">
            <v>DHQD</v>
          </cell>
          <cell r="H53">
            <v>169.41414</v>
          </cell>
          <cell r="J53">
            <v>97.075640000000007</v>
          </cell>
          <cell r="L53">
            <v>3.15585</v>
          </cell>
          <cell r="M53">
            <v>116.44825</v>
          </cell>
          <cell r="N53">
            <v>18.52853</v>
          </cell>
          <cell r="Q53">
            <v>116.44825</v>
          </cell>
          <cell r="R53">
            <v>18.52853</v>
          </cell>
          <cell r="S53">
            <v>0.15559000000000001</v>
          </cell>
          <cell r="T53">
            <v>58.961530000000003</v>
          </cell>
          <cell r="U53">
            <v>2.2754300000000001</v>
          </cell>
          <cell r="V53">
            <v>-2.2754300000000001</v>
          </cell>
          <cell r="AA53">
            <v>0</v>
          </cell>
          <cell r="AB53">
            <v>16.2531</v>
          </cell>
        </row>
        <row r="54">
          <cell r="B54" t="str">
            <v>(DHQ) 2 PHAL</v>
          </cell>
          <cell r="G54">
            <v>15.701269999999999</v>
          </cell>
          <cell r="H54">
            <v>17.761810000000001</v>
          </cell>
          <cell r="I54">
            <v>33.4495</v>
          </cell>
          <cell r="J54">
            <v>3.0596299999999998</v>
          </cell>
          <cell r="L54">
            <v>11.74544</v>
          </cell>
          <cell r="N54">
            <v>18.52853</v>
          </cell>
          <cell r="Q54">
            <v>49.150770000000001</v>
          </cell>
          <cell r="R54">
            <v>3.0596299999999998</v>
          </cell>
          <cell r="S54">
            <v>5.7424900000000001</v>
          </cell>
          <cell r="T54">
            <v>21.45645</v>
          </cell>
          <cell r="U54">
            <v>2.2754300000000001</v>
          </cell>
          <cell r="V54">
            <v>0</v>
          </cell>
          <cell r="AA54">
            <v>8.2480499999999992</v>
          </cell>
          <cell r="AB54">
            <v>3.0596299999999998</v>
          </cell>
        </row>
        <row r="55">
          <cell r="B55" t="str">
            <v>Epichlorohydrin</v>
          </cell>
          <cell r="H55">
            <v>5.9868100000000002</v>
          </cell>
          <cell r="I55">
            <v>7.6499999999999997E-3</v>
          </cell>
          <cell r="J55">
            <v>94.157799999999995</v>
          </cell>
          <cell r="M55">
            <v>391.75054999999998</v>
          </cell>
          <cell r="N55">
            <v>47.638309999999997</v>
          </cell>
          <cell r="Q55">
            <v>391.75819999999999</v>
          </cell>
          <cell r="R55">
            <v>147.78291999999999</v>
          </cell>
          <cell r="S55">
            <v>0.15559000000000001</v>
          </cell>
          <cell r="T55">
            <v>57.502609999999997</v>
          </cell>
          <cell r="U55">
            <v>29.014279999999999</v>
          </cell>
          <cell r="V55">
            <v>-86.672479999999993</v>
          </cell>
          <cell r="AA55">
            <v>0</v>
          </cell>
          <cell r="AB55">
            <v>61.110439999999997</v>
          </cell>
        </row>
        <row r="56">
          <cell r="B56" t="str">
            <v>ETFA</v>
          </cell>
          <cell r="G56">
            <v>9.7914600000000007</v>
          </cell>
          <cell r="H56">
            <v>4.2994300000000001</v>
          </cell>
          <cell r="I56">
            <v>50.06024</v>
          </cell>
          <cell r="J56">
            <v>84.044600000000003</v>
          </cell>
          <cell r="K56">
            <v>7.4659700000000004</v>
          </cell>
          <cell r="L56">
            <v>11.549049999999999</v>
          </cell>
          <cell r="N56">
            <v>343.06482999999997</v>
          </cell>
          <cell r="Q56">
            <v>67.317670000000007</v>
          </cell>
          <cell r="R56">
            <v>347.36425999999994</v>
          </cell>
          <cell r="S56">
            <v>0.15559000000000001</v>
          </cell>
          <cell r="T56">
            <v>37.1922</v>
          </cell>
          <cell r="U56">
            <v>0.18168000000000001</v>
          </cell>
          <cell r="V56">
            <v>-0.18168000000000001</v>
          </cell>
          <cell r="X56">
            <v>-12.359</v>
          </cell>
          <cell r="AA56">
            <v>29.778330000000004</v>
          </cell>
          <cell r="AB56">
            <v>347.18257999999997</v>
          </cell>
        </row>
        <row r="57">
          <cell r="B57" t="str">
            <v>Glycidyl Nosylate</v>
          </cell>
          <cell r="G57">
            <v>200.21565000000001</v>
          </cell>
          <cell r="H57">
            <v>0.60840000000000005</v>
          </cell>
          <cell r="I57">
            <v>252.04138</v>
          </cell>
          <cell r="J57">
            <v>70.726259999999996</v>
          </cell>
          <cell r="K57">
            <v>112.66562</v>
          </cell>
          <cell r="L57">
            <v>1.3135600000000001</v>
          </cell>
          <cell r="M57">
            <v>201.96269000000001</v>
          </cell>
          <cell r="N57">
            <v>392.18711000000002</v>
          </cell>
          <cell r="Q57">
            <v>766.88534000000004</v>
          </cell>
          <cell r="R57">
            <v>0.60840000000000005</v>
          </cell>
          <cell r="S57">
            <v>8.3872400000000003</v>
          </cell>
          <cell r="T57">
            <v>28.16328</v>
          </cell>
          <cell r="U57">
            <v>2.89018</v>
          </cell>
          <cell r="V57">
            <v>0</v>
          </cell>
          <cell r="X57">
            <v>-64.343000000000004</v>
          </cell>
          <cell r="AA57">
            <v>763.77682000000004</v>
          </cell>
          <cell r="AB57">
            <v>0.60840000000000005</v>
          </cell>
        </row>
        <row r="58">
          <cell r="B58" t="str">
            <v>Glycidyl Tosylate</v>
          </cell>
          <cell r="E58">
            <v>91.995750000000001</v>
          </cell>
          <cell r="G58">
            <v>526.68647999999996</v>
          </cell>
          <cell r="H58">
            <v>19.226980000000001</v>
          </cell>
          <cell r="I58">
            <v>856.16660000000013</v>
          </cell>
          <cell r="J58">
            <v>4.46347</v>
          </cell>
          <cell r="K58">
            <v>120.13159</v>
          </cell>
          <cell r="M58">
            <v>1350.5589300000001</v>
          </cell>
          <cell r="N58">
            <v>115.44473000000001</v>
          </cell>
          <cell r="O58">
            <v>0</v>
          </cell>
          <cell r="Q58">
            <v>2853.5436</v>
          </cell>
          <cell r="R58">
            <v>4.46347</v>
          </cell>
          <cell r="S58">
            <v>19.226980000000001</v>
          </cell>
          <cell r="T58">
            <v>5.5169999999999997E-2</v>
          </cell>
          <cell r="U58">
            <v>115.44473000000001</v>
          </cell>
          <cell r="V58">
            <v>-5.5169999999999997E-2</v>
          </cell>
          <cell r="W58">
            <v>0</v>
          </cell>
          <cell r="Y58">
            <v>0</v>
          </cell>
          <cell r="AA58">
            <v>1550.8139000000001</v>
          </cell>
          <cell r="AB58">
            <v>4.4082999999999997</v>
          </cell>
        </row>
        <row r="59">
          <cell r="B59" t="str">
            <v>Isovanillin</v>
          </cell>
          <cell r="H59">
            <v>0.20613000000000001</v>
          </cell>
          <cell r="J59">
            <v>4.4083699999999997</v>
          </cell>
          <cell r="N59">
            <v>116.44825</v>
          </cell>
          <cell r="R59">
            <v>0</v>
          </cell>
          <cell r="S59">
            <v>19.226980000000001</v>
          </cell>
          <cell r="T59">
            <v>6.9999999999999994E-5</v>
          </cell>
          <cell r="U59">
            <v>116.44825</v>
          </cell>
          <cell r="V59">
            <v>0</v>
          </cell>
          <cell r="AB59">
            <v>0</v>
          </cell>
        </row>
        <row r="60">
          <cell r="B60" t="str">
            <v>Jacobsen Catalyst</v>
          </cell>
          <cell r="G60">
            <v>1.11317</v>
          </cell>
          <cell r="H60">
            <v>17.802399999999999</v>
          </cell>
          <cell r="J60">
            <v>111.31354</v>
          </cell>
          <cell r="L60">
            <v>45.61318</v>
          </cell>
          <cell r="N60">
            <v>27</v>
          </cell>
          <cell r="Q60">
            <v>1.11317</v>
          </cell>
          <cell r="R60">
            <v>174.72911999999999</v>
          </cell>
          <cell r="S60">
            <v>1.4151400000000001</v>
          </cell>
          <cell r="T60">
            <v>30.207049999999999</v>
          </cell>
          <cell r="U60">
            <v>54.215679999999999</v>
          </cell>
          <cell r="V60">
            <v>-31.62219</v>
          </cell>
          <cell r="AA60">
            <v>0</v>
          </cell>
          <cell r="AB60">
            <v>143.10693000000001</v>
          </cell>
        </row>
        <row r="61">
          <cell r="B61" t="str">
            <v>L-Carnitine</v>
          </cell>
          <cell r="H61">
            <v>19.226979999999998</v>
          </cell>
          <cell r="I61">
            <v>11.378410000000001</v>
          </cell>
          <cell r="J61">
            <v>183.65242000000001</v>
          </cell>
          <cell r="L61">
            <v>3.7652800000000002</v>
          </cell>
          <cell r="M61">
            <v>17.475470000000001</v>
          </cell>
          <cell r="N61">
            <v>115.44473000000001</v>
          </cell>
          <cell r="Q61">
            <v>28.853880000000004</v>
          </cell>
          <cell r="R61">
            <v>318.32413000000003</v>
          </cell>
          <cell r="S61">
            <v>19.226979999999998</v>
          </cell>
          <cell r="T61">
            <v>183.65242000000001</v>
          </cell>
          <cell r="U61">
            <v>115.44473000000001</v>
          </cell>
          <cell r="V61">
            <v>-318.32413000000003</v>
          </cell>
          <cell r="AA61">
            <v>0</v>
          </cell>
          <cell r="AB61">
            <v>0</v>
          </cell>
        </row>
        <row r="62">
          <cell r="B62" t="str">
            <v>Methyl Glycidate</v>
          </cell>
          <cell r="G62">
            <v>2.3271299999999999</v>
          </cell>
          <cell r="H62">
            <v>5.1740000000000001E-2</v>
          </cell>
          <cell r="J62">
            <v>7.6499999999999997E-3</v>
          </cell>
          <cell r="L62">
            <v>3.7652800000000002</v>
          </cell>
          <cell r="N62">
            <v>52.62283</v>
          </cell>
          <cell r="Q62">
            <v>2.3271299999999999</v>
          </cell>
          <cell r="R62">
            <v>52.674570000000003</v>
          </cell>
          <cell r="S62">
            <v>17.214459999999999</v>
          </cell>
          <cell r="T62">
            <v>7.6499999999999997E-3</v>
          </cell>
          <cell r="U62">
            <v>52.62283</v>
          </cell>
          <cell r="V62">
            <v>-52.62283</v>
          </cell>
          <cell r="AA62">
            <v>2.3271299999999999</v>
          </cell>
          <cell r="AB62">
            <v>5.174000000000234E-2</v>
          </cell>
        </row>
        <row r="63">
          <cell r="B63" t="str">
            <v>Oligomeric cat</v>
          </cell>
          <cell r="H63">
            <v>7.2260200000000001</v>
          </cell>
          <cell r="I63">
            <v>23.400580000000001</v>
          </cell>
          <cell r="J63">
            <v>178.48551</v>
          </cell>
          <cell r="L63">
            <v>11.75699</v>
          </cell>
          <cell r="N63">
            <v>12</v>
          </cell>
          <cell r="Q63">
            <v>23.400580000000001</v>
          </cell>
          <cell r="R63">
            <v>185.71153000000001</v>
          </cell>
          <cell r="S63">
            <v>7.2260200000000001</v>
          </cell>
          <cell r="T63">
            <v>25.593920000000001</v>
          </cell>
          <cell r="U63">
            <v>44.658580000000001</v>
          </cell>
          <cell r="V63">
            <v>-32.819940000000003</v>
          </cell>
          <cell r="AA63">
            <v>0</v>
          </cell>
          <cell r="AB63">
            <v>152.89159000000001</v>
          </cell>
        </row>
        <row r="64">
          <cell r="B64" t="str">
            <v>Pfizer Diol</v>
          </cell>
          <cell r="C64" t="str">
            <v>TECHNOLOGIES - C</v>
          </cell>
          <cell r="F64">
            <v>91.995750000000001</v>
          </cell>
          <cell r="G64">
            <v>13.05701</v>
          </cell>
          <cell r="H64">
            <v>402.77846</v>
          </cell>
          <cell r="J64">
            <v>915.23398000000009</v>
          </cell>
          <cell r="L64">
            <v>290.58636000000001</v>
          </cell>
          <cell r="N64">
            <v>26.989000000000001</v>
          </cell>
          <cell r="P64">
            <v>0</v>
          </cell>
          <cell r="Q64">
            <v>13.05701</v>
          </cell>
          <cell r="R64">
            <v>26.989000000000001</v>
          </cell>
          <cell r="S64">
            <v>59.10528</v>
          </cell>
          <cell r="T64">
            <v>426.54221000000001</v>
          </cell>
          <cell r="U64">
            <v>781.34951000000001</v>
          </cell>
          <cell r="V64">
            <v>0</v>
          </cell>
          <cell r="X64">
            <v>-101.702</v>
          </cell>
          <cell r="Z64">
            <v>0</v>
          </cell>
          <cell r="AA64">
            <v>0</v>
          </cell>
          <cell r="AB64">
            <v>26.989000000000001</v>
          </cell>
        </row>
        <row r="65">
          <cell r="B65" t="str">
            <v>Propylene Carbonate</v>
          </cell>
          <cell r="G65">
            <v>0.71706000000000003</v>
          </cell>
          <cell r="H65">
            <v>421.87248</v>
          </cell>
          <cell r="J65">
            <v>7.6499999999999997E-3</v>
          </cell>
          <cell r="L65">
            <v>126.98858999999999</v>
          </cell>
          <cell r="N65">
            <v>330.12468999999999</v>
          </cell>
          <cell r="Q65">
            <v>0.71706000000000003</v>
          </cell>
          <cell r="R65">
            <v>330.13234</v>
          </cell>
          <cell r="S65">
            <v>7.2260200000000001</v>
          </cell>
          <cell r="T65">
            <v>7.6499999999999997E-3</v>
          </cell>
          <cell r="U65">
            <v>330.12468999999999</v>
          </cell>
          <cell r="V65">
            <v>-330.13234</v>
          </cell>
          <cell r="AA65">
            <v>0</v>
          </cell>
          <cell r="AB65">
            <v>0</v>
          </cell>
        </row>
        <row r="66">
          <cell r="B66" t="str">
            <v>Propylene Oxide</v>
          </cell>
          <cell r="D66" t="str">
            <v xml:space="preserve"> </v>
          </cell>
          <cell r="G66">
            <v>26.90099</v>
          </cell>
          <cell r="H66">
            <v>0.49503000000000003</v>
          </cell>
          <cell r="J66">
            <v>65.013980000000004</v>
          </cell>
          <cell r="L66">
            <v>112.7962</v>
          </cell>
          <cell r="N66">
            <v>187.25</v>
          </cell>
          <cell r="Q66">
            <v>26.90099</v>
          </cell>
          <cell r="R66">
            <v>65.509010000000004</v>
          </cell>
          <cell r="S66">
            <v>0.94020999999999999</v>
          </cell>
          <cell r="T66">
            <v>32.136519999999997</v>
          </cell>
          <cell r="U66">
            <v>330.0804</v>
          </cell>
          <cell r="V66">
            <v>-32.136519999999997</v>
          </cell>
          <cell r="AA66">
            <v>21.196300000000001</v>
          </cell>
          <cell r="AB66">
            <v>33.372490000000006</v>
          </cell>
        </row>
        <row r="67">
          <cell r="B67" t="str">
            <v>S-t-Butyl Glycidyl Ether</v>
          </cell>
          <cell r="G67">
            <v>13.59746</v>
          </cell>
          <cell r="H67">
            <v>0.49503000000000003</v>
          </cell>
          <cell r="I67">
            <v>1.6100000000000001E-3</v>
          </cell>
          <cell r="J67">
            <v>11.378410000000001</v>
          </cell>
          <cell r="N67">
            <v>-27</v>
          </cell>
          <cell r="Q67">
            <v>13.599069999999999</v>
          </cell>
          <cell r="R67">
            <v>0</v>
          </cell>
          <cell r="S67">
            <v>1.6100000000000001E-3</v>
          </cell>
          <cell r="T67">
            <v>11.378410000000001</v>
          </cell>
          <cell r="U67">
            <v>17.475470000000001</v>
          </cell>
          <cell r="V67">
            <v>0</v>
          </cell>
          <cell r="AA67">
            <v>0</v>
          </cell>
          <cell r="AB67">
            <v>0</v>
          </cell>
        </row>
        <row r="68">
          <cell r="B68" t="str">
            <v>WS 23</v>
          </cell>
          <cell r="G68">
            <v>9.2889999999999997</v>
          </cell>
          <cell r="H68">
            <v>182.82871</v>
          </cell>
          <cell r="J68">
            <v>335.44855999999999</v>
          </cell>
          <cell r="L68">
            <v>150.30536000000001</v>
          </cell>
          <cell r="N68">
            <v>556.21848</v>
          </cell>
          <cell r="Q68">
            <v>9.2889999999999997</v>
          </cell>
          <cell r="R68">
            <v>1224.8011100000001</v>
          </cell>
          <cell r="T68">
            <v>31.971050000000002</v>
          </cell>
          <cell r="U68">
            <v>5.9442700000000004</v>
          </cell>
          <cell r="V68">
            <v>-5.9442700000000004</v>
          </cell>
          <cell r="AA68">
            <v>0</v>
          </cell>
          <cell r="AB68">
            <v>1218.8568400000001</v>
          </cell>
        </row>
        <row r="69">
          <cell r="B69" t="str">
            <v>ETFA Held in Hong Kong</v>
          </cell>
          <cell r="G69">
            <v>2.0766499999999999</v>
          </cell>
          <cell r="J69">
            <v>23.400580000000001</v>
          </cell>
          <cell r="L69">
            <v>225.85480000000001</v>
          </cell>
          <cell r="N69">
            <v>187.25</v>
          </cell>
          <cell r="Q69">
            <v>2.0766499999999999</v>
          </cell>
          <cell r="R69">
            <v>187.25</v>
          </cell>
          <cell r="T69">
            <v>32.534490000000005</v>
          </cell>
          <cell r="U69">
            <v>-2.0766499999999999</v>
          </cell>
          <cell r="V69">
            <v>0</v>
          </cell>
          <cell r="X69">
            <v>70.448789999999974</v>
          </cell>
          <cell r="AA69">
            <v>0</v>
          </cell>
          <cell r="AB69">
            <v>187.25</v>
          </cell>
        </row>
        <row r="70">
          <cell r="B70" t="str">
            <v>PTFMXA</v>
          </cell>
          <cell r="G70">
            <v>6.1052</v>
          </cell>
          <cell r="H70">
            <v>13.05701</v>
          </cell>
          <cell r="J70">
            <v>148.46136999999999</v>
          </cell>
          <cell r="L70">
            <v>202.71987999999999</v>
          </cell>
          <cell r="N70">
            <v>1</v>
          </cell>
          <cell r="Q70">
            <v>6.1052</v>
          </cell>
          <cell r="R70">
            <v>1</v>
          </cell>
          <cell r="S70">
            <v>13.05701</v>
          </cell>
          <cell r="T70">
            <v>16.969840000000001</v>
          </cell>
          <cell r="U70">
            <v>2.0510299999999999</v>
          </cell>
          <cell r="V70">
            <v>0</v>
          </cell>
          <cell r="X70">
            <v>26</v>
          </cell>
          <cell r="AA70">
            <v>0</v>
          </cell>
          <cell r="AB70">
            <v>1</v>
          </cell>
        </row>
        <row r="71">
          <cell r="B71" t="str">
            <v>L-Thyroxine</v>
          </cell>
          <cell r="G71">
            <v>13.33633</v>
          </cell>
          <cell r="H71">
            <v>1.7950600000000001</v>
          </cell>
          <cell r="J71">
            <v>148.46136999999999</v>
          </cell>
          <cell r="L71">
            <v>202.71987999999999</v>
          </cell>
          <cell r="N71">
            <v>3</v>
          </cell>
          <cell r="Q71">
            <v>13.33633</v>
          </cell>
          <cell r="R71">
            <v>3</v>
          </cell>
          <cell r="S71">
            <v>0.78637000000000001</v>
          </cell>
          <cell r="U71">
            <v>2.0510299999999999</v>
          </cell>
          <cell r="V71">
            <v>0</v>
          </cell>
          <cell r="X71">
            <v>26</v>
          </cell>
          <cell r="AA71">
            <v>0</v>
          </cell>
          <cell r="AB71">
            <v>3</v>
          </cell>
        </row>
        <row r="72">
          <cell r="B72" t="str">
            <v>3-NPP</v>
          </cell>
          <cell r="E72" t="str">
            <v xml:space="preserve"> </v>
          </cell>
          <cell r="G72">
            <v>0.98399999999999999</v>
          </cell>
          <cell r="H72">
            <v>26.224689999999999</v>
          </cell>
          <cell r="M72">
            <v>67.5745</v>
          </cell>
          <cell r="N72">
            <v>27</v>
          </cell>
          <cell r="Q72">
            <v>68.558499999999995</v>
          </cell>
          <cell r="R72">
            <v>27</v>
          </cell>
          <cell r="S72">
            <v>5.7046900000000003</v>
          </cell>
          <cell r="T72">
            <v>67.5745</v>
          </cell>
          <cell r="U72">
            <v>1</v>
          </cell>
          <cell r="V72">
            <v>0</v>
          </cell>
          <cell r="AA72">
            <v>0</v>
          </cell>
          <cell r="AB72">
            <v>27</v>
          </cell>
        </row>
        <row r="73">
          <cell r="B73" t="str">
            <v>DESMP.</v>
          </cell>
          <cell r="G73">
            <v>0.40737000000000001</v>
          </cell>
          <cell r="H73">
            <v>13.59746</v>
          </cell>
          <cell r="N73">
            <v>94</v>
          </cell>
          <cell r="Q73">
            <v>0.40737000000000001</v>
          </cell>
          <cell r="R73">
            <v>94</v>
          </cell>
          <cell r="S73">
            <v>13.59746</v>
          </cell>
          <cell r="U73">
            <v>19</v>
          </cell>
          <cell r="V73">
            <v>-19</v>
          </cell>
          <cell r="Z73" t="str">
            <v xml:space="preserve"> </v>
          </cell>
          <cell r="AA73">
            <v>0</v>
          </cell>
          <cell r="AB73">
            <v>75</v>
          </cell>
        </row>
        <row r="74">
          <cell r="B74" t="str">
            <v>TFBA</v>
          </cell>
          <cell r="G74">
            <v>308.87526000000003</v>
          </cell>
          <cell r="H74">
            <v>9.2889999999999997</v>
          </cell>
          <cell r="J74">
            <v>544</v>
          </cell>
          <cell r="N74">
            <v>16</v>
          </cell>
          <cell r="Q74">
            <v>308.87526000000003</v>
          </cell>
          <cell r="R74">
            <v>16</v>
          </cell>
          <cell r="S74">
            <v>9.2889999999999997</v>
          </cell>
          <cell r="U74">
            <v>28</v>
          </cell>
          <cell r="V74">
            <v>0</v>
          </cell>
          <cell r="AA74">
            <v>2.6000000002568413E-4</v>
          </cell>
          <cell r="AB74">
            <v>16</v>
          </cell>
        </row>
        <row r="75">
          <cell r="B75" t="str">
            <v>NAAGA</v>
          </cell>
          <cell r="G75">
            <v>13.653079999999999</v>
          </cell>
          <cell r="H75">
            <v>2.0766499999999999</v>
          </cell>
          <cell r="M75">
            <v>163.41718</v>
          </cell>
          <cell r="N75">
            <v>11</v>
          </cell>
          <cell r="Q75">
            <v>177.07025999999999</v>
          </cell>
          <cell r="R75">
            <v>0</v>
          </cell>
          <cell r="S75">
            <v>2.0766499999999999</v>
          </cell>
          <cell r="T75">
            <v>163.41718</v>
          </cell>
          <cell r="U75">
            <v>28</v>
          </cell>
          <cell r="V75">
            <v>0</v>
          </cell>
          <cell r="AA75">
            <v>0</v>
          </cell>
          <cell r="AB75">
            <v>0</v>
          </cell>
        </row>
        <row r="76">
          <cell r="B76" t="str">
            <v>NTFMA</v>
          </cell>
          <cell r="C76" t="str">
            <v>TECHNOLOGIES - C</v>
          </cell>
          <cell r="F76">
            <v>91.995750000000001</v>
          </cell>
          <cell r="G76">
            <v>4.6655699999999998</v>
          </cell>
          <cell r="H76">
            <v>685.85602999999992</v>
          </cell>
          <cell r="I76">
            <v>1.08161</v>
          </cell>
          <cell r="J76">
            <v>1563.0810000000001</v>
          </cell>
          <cell r="L76">
            <v>150.01745</v>
          </cell>
          <cell r="M76">
            <v>58.897869999999998</v>
          </cell>
          <cell r="N76">
            <v>68</v>
          </cell>
          <cell r="P76">
            <v>0</v>
          </cell>
          <cell r="Q76">
            <v>64.645049999999998</v>
          </cell>
          <cell r="R76">
            <v>68</v>
          </cell>
          <cell r="S76">
            <v>57.542000000000002</v>
          </cell>
          <cell r="T76">
            <v>426.63164999999998</v>
          </cell>
          <cell r="U76">
            <v>780.72114999999997</v>
          </cell>
          <cell r="V76">
            <v>0</v>
          </cell>
          <cell r="X76">
            <v>0</v>
          </cell>
          <cell r="Z76">
            <v>0</v>
          </cell>
          <cell r="AA76">
            <v>0</v>
          </cell>
          <cell r="AB76">
            <v>68</v>
          </cell>
        </row>
        <row r="77">
          <cell r="B77" t="str">
            <v>OADPE</v>
          </cell>
          <cell r="C77" t="str">
            <v>TECHNOLOGIES - C</v>
          </cell>
          <cell r="F77">
            <v>0</v>
          </cell>
          <cell r="G77">
            <v>7.0527600000000001</v>
          </cell>
          <cell r="H77">
            <v>13.33633</v>
          </cell>
          <cell r="J77">
            <v>1008.20632</v>
          </cell>
          <cell r="L77">
            <v>132.68038999999999</v>
          </cell>
          <cell r="N77">
            <v>65</v>
          </cell>
          <cell r="P77">
            <v>0</v>
          </cell>
          <cell r="Q77">
            <v>7.0527600000000001</v>
          </cell>
          <cell r="R77">
            <v>65</v>
          </cell>
          <cell r="S77">
            <v>13.33633</v>
          </cell>
          <cell r="T77">
            <v>440.54239000000001</v>
          </cell>
          <cell r="U77">
            <v>792.87360999999999</v>
          </cell>
          <cell r="V77">
            <v>0</v>
          </cell>
          <cell r="X77">
            <v>0</v>
          </cell>
          <cell r="Z77">
            <v>0</v>
          </cell>
          <cell r="AA77">
            <v>0</v>
          </cell>
          <cell r="AB77">
            <v>65</v>
          </cell>
        </row>
        <row r="78">
          <cell r="B78" t="str">
            <v>ANFP</v>
          </cell>
          <cell r="G78">
            <v>1.87</v>
          </cell>
          <cell r="H78">
            <v>0.94020999999999999</v>
          </cell>
          <cell r="N78">
            <v>-69</v>
          </cell>
          <cell r="Q78">
            <v>1.87</v>
          </cell>
          <cell r="R78">
            <v>-69</v>
          </cell>
          <cell r="S78">
            <v>0.94020999999999999</v>
          </cell>
          <cell r="U78">
            <v>67.5745</v>
          </cell>
          <cell r="V78">
            <v>0</v>
          </cell>
          <cell r="AA78">
            <v>0</v>
          </cell>
          <cell r="AB78">
            <v>-69</v>
          </cell>
        </row>
        <row r="79">
          <cell r="B79" t="str">
            <v>SR28043</v>
          </cell>
          <cell r="G79">
            <v>5.7200000000000001E-2</v>
          </cell>
          <cell r="H79">
            <v>0.40737000000000001</v>
          </cell>
          <cell r="J79">
            <v>6.54847</v>
          </cell>
          <cell r="M79">
            <v>66.255260000000007</v>
          </cell>
          <cell r="N79">
            <v>177</v>
          </cell>
          <cell r="Q79">
            <v>66.312460000000002</v>
          </cell>
          <cell r="R79">
            <v>177</v>
          </cell>
          <cell r="S79">
            <v>0.40737000000000001</v>
          </cell>
          <cell r="T79">
            <v>6.54847</v>
          </cell>
          <cell r="U79">
            <v>52</v>
          </cell>
          <cell r="V79">
            <v>-52</v>
          </cell>
          <cell r="AA79" t="str">
            <v xml:space="preserve"> </v>
          </cell>
          <cell r="AB79">
            <v>125</v>
          </cell>
        </row>
        <row r="80">
          <cell r="B80" t="str">
            <v>Fixed cost others</v>
          </cell>
          <cell r="G80">
            <v>1.7050000000000001</v>
          </cell>
          <cell r="H80">
            <v>6.70967</v>
          </cell>
          <cell r="J80">
            <v>6.54847</v>
          </cell>
          <cell r="N80">
            <v>32</v>
          </cell>
          <cell r="Q80">
            <v>1.7050000000000001</v>
          </cell>
          <cell r="R80">
            <v>0</v>
          </cell>
          <cell r="S80">
            <v>6.70967</v>
          </cell>
          <cell r="T80">
            <v>6.54847</v>
          </cell>
          <cell r="U80">
            <v>17.475470000000001</v>
          </cell>
          <cell r="V80">
            <v>0</v>
          </cell>
          <cell r="AA80">
            <v>0</v>
          </cell>
          <cell r="AB80">
            <v>0</v>
          </cell>
        </row>
        <row r="81">
          <cell r="B81" t="str">
            <v>Others.</v>
          </cell>
          <cell r="G81">
            <v>6.66</v>
          </cell>
          <cell r="H81">
            <v>13.653079999999999</v>
          </cell>
          <cell r="I81">
            <v>0.84267000000000003</v>
          </cell>
          <cell r="J81">
            <v>23.400580000000001</v>
          </cell>
          <cell r="M81">
            <v>91.138750000000002</v>
          </cell>
          <cell r="N81">
            <v>23</v>
          </cell>
          <cell r="Q81">
            <v>98.641419999999997</v>
          </cell>
          <cell r="R81">
            <v>23</v>
          </cell>
          <cell r="S81">
            <v>13.653079999999999</v>
          </cell>
          <cell r="T81">
            <v>23.400580000000001</v>
          </cell>
          <cell r="U81">
            <v>19.909500000000001</v>
          </cell>
          <cell r="V81">
            <v>0</v>
          </cell>
          <cell r="AA81">
            <v>0</v>
          </cell>
          <cell r="AB81">
            <v>23</v>
          </cell>
        </row>
        <row r="82">
          <cell r="B82" t="str">
            <v>Bromohydron</v>
          </cell>
          <cell r="C82" t="str">
            <v>TECHNOLOGIES - C</v>
          </cell>
          <cell r="F82">
            <v>0</v>
          </cell>
          <cell r="G82">
            <v>12.673500000000001</v>
          </cell>
          <cell r="H82">
            <v>321.68214</v>
          </cell>
          <cell r="I82">
            <v>126.54656</v>
          </cell>
          <cell r="J82">
            <v>1086.47748</v>
          </cell>
          <cell r="L82">
            <v>198.35146</v>
          </cell>
          <cell r="N82">
            <v>2502.0042000000003</v>
          </cell>
          <cell r="P82">
            <v>0</v>
          </cell>
          <cell r="Q82">
            <v>139.22005999999999</v>
          </cell>
          <cell r="R82">
            <v>4108.5152800000005</v>
          </cell>
          <cell r="S82">
            <v>53.095379999999999</v>
          </cell>
          <cell r="T82">
            <v>440.03026000000011</v>
          </cell>
          <cell r="U82">
            <v>716.80583999999999</v>
          </cell>
          <cell r="V82">
            <v>-1209.93148</v>
          </cell>
          <cell r="X82">
            <v>0</v>
          </cell>
          <cell r="Z82">
            <v>0</v>
          </cell>
          <cell r="AA82">
            <v>0</v>
          </cell>
          <cell r="AB82">
            <v>2898.5838000000003</v>
          </cell>
        </row>
        <row r="83">
          <cell r="B83" t="str">
            <v>CCA</v>
          </cell>
          <cell r="G83">
            <v>1.59602</v>
          </cell>
          <cell r="H83">
            <v>1.84842</v>
          </cell>
          <cell r="Q83">
            <v>1.59602</v>
          </cell>
          <cell r="R83">
            <v>1.84842</v>
          </cell>
          <cell r="S83">
            <v>0.95423999999999998</v>
          </cell>
          <cell r="U83">
            <v>-1.59602</v>
          </cell>
          <cell r="V83">
            <v>-0.95423999999999998</v>
          </cell>
          <cell r="AA83">
            <v>0</v>
          </cell>
          <cell r="AB83">
            <v>0.89417999999999997</v>
          </cell>
        </row>
        <row r="84">
          <cell r="B84" t="str">
            <v>3M R850 / R851</v>
          </cell>
          <cell r="C84" t="str">
            <v>TECHNOLOGIES - C</v>
          </cell>
          <cell r="E84" t="str">
            <v xml:space="preserve"> </v>
          </cell>
          <cell r="F84">
            <v>0</v>
          </cell>
          <cell r="G84">
            <v>448.71976000000001</v>
          </cell>
          <cell r="H84">
            <v>5.7046900000000003</v>
          </cell>
          <cell r="I84">
            <v>163.25144</v>
          </cell>
          <cell r="J84">
            <v>1015.6715260000001</v>
          </cell>
          <cell r="K84">
            <v>0</v>
          </cell>
          <cell r="L84">
            <v>437.07941</v>
          </cell>
          <cell r="M84">
            <v>464.75903000000005</v>
          </cell>
          <cell r="N84">
            <v>2495.98461</v>
          </cell>
          <cell r="O84">
            <v>0</v>
          </cell>
          <cell r="P84">
            <v>0</v>
          </cell>
          <cell r="Q84">
            <v>1076.7302300000001</v>
          </cell>
          <cell r="R84">
            <v>0</v>
          </cell>
          <cell r="S84">
            <v>5.7046900000000003</v>
          </cell>
          <cell r="T84">
            <v>436.93498999999997</v>
          </cell>
          <cell r="U84">
            <v>731.50762999999995</v>
          </cell>
          <cell r="V84">
            <v>0</v>
          </cell>
          <cell r="W84">
            <v>0</v>
          </cell>
          <cell r="X84">
            <v>93.661039999999971</v>
          </cell>
          <cell r="Y84">
            <v>0</v>
          </cell>
          <cell r="Z84">
            <v>0</v>
          </cell>
          <cell r="AA84">
            <v>23.523690000000027</v>
          </cell>
          <cell r="AB84">
            <v>0</v>
          </cell>
        </row>
        <row r="85">
          <cell r="B85" t="str">
            <v>Acetonide</v>
          </cell>
          <cell r="C85" t="str">
            <v>TECHNOLOGIES - C</v>
          </cell>
          <cell r="E85" t="str">
            <v xml:space="preserve"> </v>
          </cell>
          <cell r="F85">
            <v>0</v>
          </cell>
          <cell r="H85">
            <v>13.59746</v>
          </cell>
          <cell r="J85">
            <v>6.54847</v>
          </cell>
          <cell r="L85">
            <v>437.07941</v>
          </cell>
          <cell r="N85">
            <v>17.475470000000001</v>
          </cell>
          <cell r="P85">
            <v>0</v>
          </cell>
          <cell r="R85">
            <v>24.023940000000003</v>
          </cell>
          <cell r="S85">
            <v>13.59746</v>
          </cell>
          <cell r="T85">
            <v>6.54847</v>
          </cell>
          <cell r="U85">
            <v>17.475470000000001</v>
          </cell>
          <cell r="V85">
            <v>-24.023940000000003</v>
          </cell>
          <cell r="X85">
            <v>93.661039999999971</v>
          </cell>
          <cell r="Z85">
            <v>0</v>
          </cell>
          <cell r="AB85">
            <v>0</v>
          </cell>
        </row>
        <row r="86">
          <cell r="B86" t="str">
            <v>Alizyme AIT-082</v>
          </cell>
          <cell r="G86">
            <v>510.55538000000001</v>
          </cell>
          <cell r="H86">
            <v>9.2889999999999997</v>
          </cell>
          <cell r="I86">
            <v>34.035989999999998</v>
          </cell>
          <cell r="M86">
            <v>1.2999999999999999E-4</v>
          </cell>
          <cell r="Q86">
            <v>544.5915</v>
          </cell>
          <cell r="R86">
            <v>0</v>
          </cell>
          <cell r="S86">
            <v>9.2889999999999997</v>
          </cell>
          <cell r="U86">
            <v>-81.853619999999992</v>
          </cell>
          <cell r="V86">
            <v>0</v>
          </cell>
          <cell r="AA86">
            <v>462.73788000000002</v>
          </cell>
          <cell r="AB86">
            <v>0</v>
          </cell>
        </row>
        <row r="87">
          <cell r="B87" t="str">
            <v>BHA</v>
          </cell>
          <cell r="G87">
            <v>3.9758399999999998</v>
          </cell>
          <cell r="H87">
            <v>2.0766499999999999</v>
          </cell>
          <cell r="J87">
            <v>23.400580000000001</v>
          </cell>
          <cell r="N87">
            <v>91.138750000000002</v>
          </cell>
          <cell r="Q87">
            <v>3.9758399999999998</v>
          </cell>
          <cell r="R87">
            <v>23.400580000000001</v>
          </cell>
          <cell r="S87">
            <v>2.0766499999999999</v>
          </cell>
          <cell r="T87">
            <v>23.400580000000001</v>
          </cell>
          <cell r="U87">
            <v>91.138750000000002</v>
          </cell>
          <cell r="V87">
            <v>-23.400580000000001</v>
          </cell>
          <cell r="AA87">
            <v>3.9758399999999998</v>
          </cell>
          <cell r="AB87">
            <v>0</v>
          </cell>
        </row>
        <row r="88">
          <cell r="B88" t="str">
            <v>Bromohydron</v>
          </cell>
          <cell r="G88">
            <v>2946.0870000000004</v>
          </cell>
          <cell r="H88">
            <v>6.1052</v>
          </cell>
          <cell r="J88">
            <v>126.54656</v>
          </cell>
          <cell r="N88">
            <v>17.475470000000001</v>
          </cell>
          <cell r="Q88">
            <v>2946.0870000000004</v>
          </cell>
          <cell r="R88">
            <v>0</v>
          </cell>
          <cell r="S88">
            <v>6.1052</v>
          </cell>
          <cell r="T88">
            <v>126.54656</v>
          </cell>
          <cell r="U88">
            <v>17.475470000000001</v>
          </cell>
          <cell r="V88">
            <v>0</v>
          </cell>
          <cell r="AA88">
            <v>1650.0870000000004</v>
          </cell>
          <cell r="AB88">
            <v>0</v>
          </cell>
        </row>
        <row r="89">
          <cell r="B89" t="str">
            <v>CCA</v>
          </cell>
          <cell r="G89">
            <v>308.37900000000002</v>
          </cell>
          <cell r="H89">
            <v>0.87100999999999995</v>
          </cell>
          <cell r="J89">
            <v>23.400580000000001</v>
          </cell>
          <cell r="Q89">
            <v>308.37900000000002</v>
          </cell>
          <cell r="R89">
            <v>0.87100999999999995</v>
          </cell>
          <cell r="S89">
            <v>5.4440000000000002E-2</v>
          </cell>
          <cell r="T89">
            <v>23.400580000000001</v>
          </cell>
          <cell r="U89">
            <v>-164.01900000000001</v>
          </cell>
          <cell r="V89">
            <v>-5.4440000000000002E-2</v>
          </cell>
          <cell r="AA89">
            <v>144.36000000000001</v>
          </cell>
          <cell r="AB89">
            <v>0.81656999999999991</v>
          </cell>
        </row>
        <row r="90">
          <cell r="B90" t="str">
            <v>CME/HME/MGH</v>
          </cell>
          <cell r="C90" t="str">
            <v>OBSOLETE - D</v>
          </cell>
          <cell r="E90" t="str">
            <v xml:space="preserve"> </v>
          </cell>
          <cell r="F90">
            <v>0</v>
          </cell>
          <cell r="G90">
            <v>166.93100000000001</v>
          </cell>
          <cell r="H90">
            <v>3.1991000000000001</v>
          </cell>
          <cell r="J90">
            <v>163.24983</v>
          </cell>
          <cell r="L90">
            <v>0</v>
          </cell>
          <cell r="N90">
            <v>90.34666</v>
          </cell>
          <cell r="P90">
            <v>0</v>
          </cell>
          <cell r="Q90">
            <v>166.93100000000001</v>
          </cell>
          <cell r="R90">
            <v>3.1991000000000001</v>
          </cell>
          <cell r="S90">
            <v>2.2933500000000002</v>
          </cell>
          <cell r="T90">
            <v>172.38373999999999</v>
          </cell>
          <cell r="U90">
            <v>90.34666</v>
          </cell>
          <cell r="V90">
            <v>-2.2933500000000002</v>
          </cell>
          <cell r="X90">
            <v>0</v>
          </cell>
          <cell r="Z90">
            <v>0</v>
          </cell>
          <cell r="AA90">
            <v>86.032790000000006</v>
          </cell>
          <cell r="AB90">
            <v>0.90574999999999983</v>
          </cell>
        </row>
        <row r="91">
          <cell r="B91" t="str">
            <v>Geltex</v>
          </cell>
          <cell r="G91">
            <v>64.914000000000001</v>
          </cell>
          <cell r="H91">
            <v>0.51317000000000002</v>
          </cell>
          <cell r="N91">
            <v>90.34666</v>
          </cell>
          <cell r="Q91">
            <v>64.914000000000001</v>
          </cell>
          <cell r="R91">
            <v>0.51317000000000002</v>
          </cell>
          <cell r="S91">
            <v>0.51317000000000002</v>
          </cell>
          <cell r="U91">
            <v>0</v>
          </cell>
          <cell r="V91">
            <v>-0.51317000000000002</v>
          </cell>
          <cell r="AA91" t="str">
            <v xml:space="preserve"> </v>
          </cell>
          <cell r="AB91">
            <v>0</v>
          </cell>
        </row>
        <row r="92">
          <cell r="B92" t="str">
            <v>GW397339</v>
          </cell>
          <cell r="E92" t="str">
            <v xml:space="preserve"> </v>
          </cell>
          <cell r="G92">
            <v>4000.8422200000005</v>
          </cell>
          <cell r="H92">
            <v>9.2889999999999997</v>
          </cell>
          <cell r="I92">
            <v>34.035989999999998</v>
          </cell>
          <cell r="J92">
            <v>64.996790000000004</v>
          </cell>
          <cell r="K92">
            <v>0</v>
          </cell>
          <cell r="L92">
            <v>1.9654899999999997</v>
          </cell>
          <cell r="M92">
            <v>1.2999999999999999E-4</v>
          </cell>
          <cell r="N92">
            <v>-29.79927</v>
          </cell>
          <cell r="O92">
            <v>0</v>
          </cell>
          <cell r="Q92">
            <v>4034.8783400000007</v>
          </cell>
          <cell r="R92">
            <v>9.2889999999999997</v>
          </cell>
          <cell r="S92">
            <v>9.2889999999999997</v>
          </cell>
          <cell r="T92">
            <v>9.5003499999999992</v>
          </cell>
          <cell r="U92">
            <v>1.2999999999999999E-4</v>
          </cell>
          <cell r="V92">
            <v>-9.2889999999999997</v>
          </cell>
          <cell r="W92">
            <v>0</v>
          </cell>
          <cell r="Y92">
            <v>0</v>
          </cell>
          <cell r="AA92" t="str">
            <v xml:space="preserve"> </v>
          </cell>
          <cell r="AB92">
            <v>0</v>
          </cell>
        </row>
        <row r="93">
          <cell r="B93" t="str">
            <v>ICOS 1576</v>
          </cell>
          <cell r="E93" t="str">
            <v xml:space="preserve"> </v>
          </cell>
          <cell r="H93">
            <v>13.653079999999999</v>
          </cell>
          <cell r="N93">
            <v>19.909500000000001</v>
          </cell>
          <cell r="R93">
            <v>0</v>
          </cell>
          <cell r="S93">
            <v>13.653079999999999</v>
          </cell>
          <cell r="U93">
            <v>19.909500000000001</v>
          </cell>
          <cell r="V93">
            <v>0</v>
          </cell>
          <cell r="AB93">
            <v>0</v>
          </cell>
        </row>
        <row r="94">
          <cell r="B94" t="str">
            <v>Icos 485</v>
          </cell>
          <cell r="H94">
            <v>6.1052</v>
          </cell>
          <cell r="J94">
            <v>1.08161</v>
          </cell>
          <cell r="N94">
            <v>58.897869999999998</v>
          </cell>
          <cell r="R94">
            <v>6.1052</v>
          </cell>
          <cell r="S94">
            <v>6.1052</v>
          </cell>
          <cell r="T94">
            <v>1.08161</v>
          </cell>
          <cell r="U94">
            <v>58.897869999999998</v>
          </cell>
          <cell r="V94">
            <v>-6.1052</v>
          </cell>
          <cell r="AB94">
            <v>0</v>
          </cell>
        </row>
        <row r="95">
          <cell r="B95" t="str">
            <v>Mill. Lactone</v>
          </cell>
          <cell r="E95">
            <v>2943.1329515000007</v>
          </cell>
          <cell r="G95">
            <v>7143.6035700000011</v>
          </cell>
          <cell r="H95">
            <v>13.33633</v>
          </cell>
          <cell r="I95">
            <v>4324.5255900000002</v>
          </cell>
          <cell r="J95">
            <v>1.08161</v>
          </cell>
          <cell r="K95">
            <v>444.88868000000002</v>
          </cell>
          <cell r="M95">
            <v>3731.9994900000002</v>
          </cell>
          <cell r="N95">
            <v>58.897869999999998</v>
          </cell>
          <cell r="O95">
            <v>0</v>
          </cell>
          <cell r="Q95">
            <v>15645.017330000001</v>
          </cell>
          <cell r="R95">
            <v>13.33633</v>
          </cell>
          <cell r="S95">
            <v>13.33633</v>
          </cell>
          <cell r="T95">
            <v>1.08161</v>
          </cell>
          <cell r="U95">
            <v>58.897869999999998</v>
          </cell>
          <cell r="V95">
            <v>-13.33633</v>
          </cell>
          <cell r="W95">
            <v>0</v>
          </cell>
          <cell r="Y95">
            <v>0</v>
          </cell>
          <cell r="AA95">
            <v>7650.0150600000015</v>
          </cell>
          <cell r="AB95">
            <v>0</v>
          </cell>
        </row>
        <row r="96">
          <cell r="B96" t="str">
            <v>Phthalimide</v>
          </cell>
          <cell r="H96">
            <v>2.1836000000000002</v>
          </cell>
          <cell r="N96">
            <v>90.34666</v>
          </cell>
          <cell r="R96">
            <v>92.530259999999998</v>
          </cell>
          <cell r="S96">
            <v>0.38338</v>
          </cell>
          <cell r="T96">
            <v>46.73021</v>
          </cell>
          <cell r="U96">
            <v>90.34666</v>
          </cell>
          <cell r="V96">
            <v>-90.730040000000002</v>
          </cell>
          <cell r="AB96">
            <v>1.8002199999999959</v>
          </cell>
        </row>
        <row r="97">
          <cell r="B97" t="str">
            <v>Plaquenil</v>
          </cell>
          <cell r="H97">
            <v>0.40737000000000001</v>
          </cell>
          <cell r="N97">
            <v>66.255260000000007</v>
          </cell>
          <cell r="R97">
            <v>0.40737000000000001</v>
          </cell>
          <cell r="S97">
            <v>0.40737000000000001</v>
          </cell>
          <cell r="U97">
            <v>66.255260000000007</v>
          </cell>
          <cell r="V97">
            <v>-0.40737000000000001</v>
          </cell>
          <cell r="AA97" t="str">
            <v xml:space="preserve"> </v>
          </cell>
          <cell r="AB97">
            <v>0</v>
          </cell>
        </row>
        <row r="98">
          <cell r="B98" t="str">
            <v>RCX2037</v>
          </cell>
          <cell r="C98" t="str">
            <v>OTHERS - E</v>
          </cell>
          <cell r="F98">
            <v>0</v>
          </cell>
          <cell r="H98">
            <v>1.7050000000000001</v>
          </cell>
          <cell r="J98">
            <v>64.996790000000004</v>
          </cell>
          <cell r="L98">
            <v>1.9654899999999997</v>
          </cell>
          <cell r="N98">
            <v>-29.79927</v>
          </cell>
          <cell r="P98">
            <v>0</v>
          </cell>
          <cell r="R98">
            <v>0</v>
          </cell>
          <cell r="S98">
            <v>1.7050000000000001</v>
          </cell>
          <cell r="T98">
            <v>56.230559999999997</v>
          </cell>
          <cell r="U98">
            <v>1.2999999999999999E-4</v>
          </cell>
          <cell r="V98">
            <v>0</v>
          </cell>
          <cell r="X98">
            <v>0</v>
          </cell>
          <cell r="Z98">
            <v>0</v>
          </cell>
          <cell r="AB98">
            <v>0</v>
          </cell>
        </row>
        <row r="99">
          <cell r="B99" t="str">
            <v>RCX2047</v>
          </cell>
          <cell r="H99">
            <v>13.653079999999999</v>
          </cell>
          <cell r="J99">
            <v>0.84267000000000003</v>
          </cell>
          <cell r="N99">
            <v>19.909500000000001</v>
          </cell>
          <cell r="R99">
            <v>33.562579999999997</v>
          </cell>
          <cell r="S99">
            <v>13.653079999999999</v>
          </cell>
          <cell r="T99">
            <v>0.84267000000000003</v>
          </cell>
          <cell r="U99">
            <v>19.909500000000001</v>
          </cell>
          <cell r="V99">
            <v>-33.562579999999997</v>
          </cell>
          <cell r="AA99" t="str">
            <v xml:space="preserve"> </v>
          </cell>
          <cell r="AB99">
            <v>0</v>
          </cell>
        </row>
        <row r="100">
          <cell r="B100" t="str">
            <v>RCX2114 - GW801144X</v>
          </cell>
          <cell r="H100">
            <v>4.0849299999999999</v>
          </cell>
          <cell r="J100">
            <v>126.54656</v>
          </cell>
          <cell r="N100">
            <v>58.897869999999998</v>
          </cell>
          <cell r="R100">
            <v>62.982799999999997</v>
          </cell>
          <cell r="S100">
            <v>4.0102700000000002</v>
          </cell>
          <cell r="T100">
            <v>126.54656</v>
          </cell>
          <cell r="U100">
            <v>58.897869999999998</v>
          </cell>
          <cell r="V100">
            <v>-62.908139999999996</v>
          </cell>
          <cell r="AA100" t="str">
            <v xml:space="preserve"> </v>
          </cell>
          <cell r="AB100">
            <v>7.4660000000001503E-2</v>
          </cell>
        </row>
        <row r="101">
          <cell r="B101" t="str">
            <v>RCX2119</v>
          </cell>
          <cell r="C101" t="str">
            <v>TOTAL</v>
          </cell>
          <cell r="F101">
            <v>2943.1329515000007</v>
          </cell>
          <cell r="H101">
            <v>0.82135999999999998</v>
          </cell>
          <cell r="J101">
            <v>4779.1812099999997</v>
          </cell>
          <cell r="L101">
            <v>566.49801000000002</v>
          </cell>
          <cell r="N101">
            <v>3963.3206500000001</v>
          </cell>
          <cell r="P101">
            <v>0</v>
          </cell>
          <cell r="R101">
            <v>0.82135999999999998</v>
          </cell>
          <cell r="S101">
            <v>0.82135999999999998</v>
          </cell>
          <cell r="T101">
            <v>2969.0862799999995</v>
          </cell>
          <cell r="U101">
            <v>1493.3324600000001</v>
          </cell>
          <cell r="V101">
            <v>-0.82135999999999998</v>
          </cell>
          <cell r="X101">
            <v>-139.178</v>
          </cell>
          <cell r="Z101">
            <v>0</v>
          </cell>
          <cell r="AB101">
            <v>0</v>
          </cell>
        </row>
        <row r="102">
          <cell r="B102" t="str">
            <v>RH 3866</v>
          </cell>
          <cell r="C102" t="str">
            <v>OBSOLETE - D</v>
          </cell>
          <cell r="F102">
            <v>0</v>
          </cell>
          <cell r="H102">
            <v>1.87</v>
          </cell>
          <cell r="J102">
            <v>158.41989000000001</v>
          </cell>
          <cell r="L102">
            <v>0</v>
          </cell>
          <cell r="N102">
            <v>344.02351000000004</v>
          </cell>
          <cell r="P102">
            <v>0</v>
          </cell>
          <cell r="R102">
            <v>1.87</v>
          </cell>
          <cell r="S102">
            <v>1.87</v>
          </cell>
          <cell r="T102">
            <v>158.41989000000001</v>
          </cell>
          <cell r="U102">
            <v>344.02351000000004</v>
          </cell>
          <cell r="V102">
            <v>-1.87</v>
          </cell>
          <cell r="X102">
            <v>0</v>
          </cell>
          <cell r="Z102">
            <v>0</v>
          </cell>
          <cell r="AB102">
            <v>0</v>
          </cell>
        </row>
        <row r="103">
          <cell r="B103" t="str">
            <v>tBaus</v>
          </cell>
          <cell r="C103" t="str">
            <v>OBSOLETE - D</v>
          </cell>
          <cell r="F103">
            <v>0</v>
          </cell>
          <cell r="H103">
            <v>7.3749999999999996E-2</v>
          </cell>
          <cell r="J103">
            <v>158.41989000000001</v>
          </cell>
          <cell r="L103">
            <v>0</v>
          </cell>
          <cell r="N103">
            <v>66.255260000000007</v>
          </cell>
          <cell r="P103">
            <v>0</v>
          </cell>
          <cell r="R103">
            <v>66.329010000000011</v>
          </cell>
          <cell r="S103">
            <v>0.82135999999999998</v>
          </cell>
          <cell r="T103">
            <v>158.41989000000001</v>
          </cell>
          <cell r="U103">
            <v>66.255260000000007</v>
          </cell>
          <cell r="V103">
            <v>-66.255260000000007</v>
          </cell>
          <cell r="X103">
            <v>0</v>
          </cell>
          <cell r="Z103">
            <v>0</v>
          </cell>
          <cell r="AB103">
            <v>7.3750000000003979E-2</v>
          </cell>
        </row>
        <row r="104">
          <cell r="B104" t="str">
            <v>Telik</v>
          </cell>
          <cell r="H104">
            <v>1.7050000000000001</v>
          </cell>
          <cell r="J104">
            <v>195.92491000000001</v>
          </cell>
          <cell r="L104">
            <v>74.8262</v>
          </cell>
          <cell r="N104">
            <v>1.2999999999999999E-4</v>
          </cell>
          <cell r="R104">
            <v>1.7050000000000001</v>
          </cell>
          <cell r="S104">
            <v>1.7050000000000001</v>
          </cell>
          <cell r="T104">
            <v>11.165710000000001</v>
          </cell>
          <cell r="U104">
            <v>1.2999999999999999E-4</v>
          </cell>
          <cell r="V104">
            <v>-1.7050000000000001</v>
          </cell>
          <cell r="AB104">
            <v>0</v>
          </cell>
        </row>
        <row r="105">
          <cell r="B105" t="str">
            <v>Vertex 148</v>
          </cell>
          <cell r="H105">
            <v>6.66</v>
          </cell>
          <cell r="J105">
            <v>0.84267000000000003</v>
          </cell>
          <cell r="L105">
            <v>15.10594</v>
          </cell>
          <cell r="N105">
            <v>91.138750000000002</v>
          </cell>
          <cell r="R105">
            <v>98.641419999999997</v>
          </cell>
          <cell r="S105">
            <v>6.66</v>
          </cell>
          <cell r="T105">
            <v>0.84267000000000003</v>
          </cell>
          <cell r="U105">
            <v>91.138750000000002</v>
          </cell>
          <cell r="V105">
            <v>-98.641419999999997</v>
          </cell>
          <cell r="X105">
            <v>-17.600000000000001</v>
          </cell>
          <cell r="AB105">
            <v>0</v>
          </cell>
        </row>
        <row r="106">
          <cell r="B106" t="str">
            <v>Vertex 497</v>
          </cell>
          <cell r="H106">
            <v>3.3</v>
          </cell>
          <cell r="J106">
            <v>126.54656</v>
          </cell>
          <cell r="R106">
            <v>129.84656000000001</v>
          </cell>
          <cell r="S106">
            <v>3.3</v>
          </cell>
          <cell r="T106">
            <v>126.54656</v>
          </cell>
          <cell r="V106">
            <v>-129.84656000000001</v>
          </cell>
          <cell r="X106">
            <v>-143.119</v>
          </cell>
          <cell r="AB106">
            <v>0</v>
          </cell>
        </row>
        <row r="107">
          <cell r="B107" t="str">
            <v>ZD0947</v>
          </cell>
          <cell r="H107">
            <v>0.97350000000000003</v>
          </cell>
          <cell r="J107">
            <v>0.84267000000000003</v>
          </cell>
          <cell r="N107">
            <v>91.138750000000002</v>
          </cell>
          <cell r="R107">
            <v>0.97350000000000003</v>
          </cell>
          <cell r="S107">
            <v>0.97350000000000003</v>
          </cell>
          <cell r="T107">
            <v>0.84267000000000003</v>
          </cell>
          <cell r="U107">
            <v>91.138750000000002</v>
          </cell>
          <cell r="V107">
            <v>-0.97350000000000003</v>
          </cell>
          <cell r="X107">
            <v>-77.135999999999996</v>
          </cell>
          <cell r="AB107">
            <v>0</v>
          </cell>
        </row>
        <row r="108">
          <cell r="B108" t="str">
            <v>Base Stocks</v>
          </cell>
          <cell r="C108" t="str">
            <v>OBSOLETE - D</v>
          </cell>
          <cell r="F108">
            <v>0</v>
          </cell>
          <cell r="H108">
            <v>69.046399999999991</v>
          </cell>
          <cell r="J108">
            <v>157.33828</v>
          </cell>
          <cell r="L108">
            <v>0</v>
          </cell>
          <cell r="N108">
            <v>344.02351000000004</v>
          </cell>
          <cell r="P108">
            <v>0</v>
          </cell>
          <cell r="R108">
            <v>570.40818999999999</v>
          </cell>
          <cell r="S108">
            <v>65.375449999999987</v>
          </cell>
          <cell r="T108">
            <v>157.33828</v>
          </cell>
          <cell r="U108">
            <v>344.02351000000004</v>
          </cell>
          <cell r="V108">
            <v>-566.73724000000004</v>
          </cell>
          <cell r="X108">
            <v>0</v>
          </cell>
          <cell r="Z108">
            <v>0</v>
          </cell>
          <cell r="AB108">
            <v>3.6709500000000013</v>
          </cell>
        </row>
        <row r="109">
          <cell r="B109" t="str">
            <v>Ret Cont / Packaging / Waste</v>
          </cell>
          <cell r="H109">
            <v>160.65101999999999</v>
          </cell>
          <cell r="J109">
            <v>126.54656</v>
          </cell>
          <cell r="R109">
            <v>160.65101999999999</v>
          </cell>
          <cell r="S109">
            <v>3.3</v>
          </cell>
          <cell r="T109">
            <v>50.122330000000005</v>
          </cell>
          <cell r="V109">
            <v>-50.122330000000005</v>
          </cell>
          <cell r="AB109">
            <v>110.52868999999998</v>
          </cell>
        </row>
        <row r="110">
          <cell r="B110" t="str">
            <v>Others</v>
          </cell>
          <cell r="C110" t="str">
            <v>OBSOLETE - D</v>
          </cell>
          <cell r="F110">
            <v>0</v>
          </cell>
          <cell r="H110">
            <v>502.10019999999997</v>
          </cell>
          <cell r="J110">
            <v>-3.0762</v>
          </cell>
          <cell r="L110">
            <v>7.5363800000000003</v>
          </cell>
          <cell r="N110">
            <v>-12.984259999999999</v>
          </cell>
          <cell r="P110">
            <v>0</v>
          </cell>
          <cell r="R110">
            <v>493.57612</v>
          </cell>
          <cell r="S110">
            <v>56.414470000000001</v>
          </cell>
          <cell r="T110">
            <v>13.70754</v>
          </cell>
          <cell r="U110">
            <v>1.2999999999999999E-4</v>
          </cell>
          <cell r="V110">
            <v>-70.122140000000002</v>
          </cell>
          <cell r="X110">
            <v>33.917670000000001</v>
          </cell>
          <cell r="Z110">
            <v>0</v>
          </cell>
          <cell r="AB110">
            <v>457.37164999999999</v>
          </cell>
        </row>
        <row r="111">
          <cell r="B111" t="str">
            <v>RCX 2070</v>
          </cell>
          <cell r="C111" t="str">
            <v>OTHERS - E</v>
          </cell>
          <cell r="F111">
            <v>0</v>
          </cell>
          <cell r="H111">
            <v>3911.9037800000001</v>
          </cell>
          <cell r="J111">
            <v>195.92491000000001</v>
          </cell>
          <cell r="L111">
            <v>74.8262</v>
          </cell>
          <cell r="N111">
            <v>1.2999999999999999E-4</v>
          </cell>
          <cell r="P111">
            <v>0</v>
          </cell>
          <cell r="R111">
            <v>0</v>
          </cell>
          <cell r="S111">
            <v>1586.99422</v>
          </cell>
          <cell r="T111">
            <v>61.288040000000009</v>
          </cell>
          <cell r="U111">
            <v>1.2999999999999999E-4</v>
          </cell>
          <cell r="V111">
            <v>0</v>
          </cell>
          <cell r="X111">
            <v>-143.119</v>
          </cell>
          <cell r="Z111">
            <v>0</v>
          </cell>
          <cell r="AB111">
            <v>0</v>
          </cell>
        </row>
        <row r="112">
          <cell r="B112" t="str">
            <v>Cleanouts</v>
          </cell>
          <cell r="C112" t="str">
            <v>OTHERS - E</v>
          </cell>
          <cell r="F112">
            <v>0</v>
          </cell>
          <cell r="H112">
            <v>546.92928599999993</v>
          </cell>
          <cell r="J112">
            <v>-89.001950000000008</v>
          </cell>
          <cell r="L112">
            <v>3.6789399999999999</v>
          </cell>
          <cell r="N112">
            <v>5.7752999999999997</v>
          </cell>
          <cell r="P112">
            <v>0</v>
          </cell>
          <cell r="R112">
            <v>0</v>
          </cell>
          <cell r="S112">
            <v>51.267119999999998</v>
          </cell>
          <cell r="T112">
            <v>8.8718199999999996</v>
          </cell>
          <cell r="U112">
            <v>1.2999999999999999E-4</v>
          </cell>
          <cell r="V112">
            <v>0</v>
          </cell>
          <cell r="X112">
            <v>-53.709999999999994</v>
          </cell>
          <cell r="Z112">
            <v>0</v>
          </cell>
          <cell r="AB112">
            <v>-53.709999999999994</v>
          </cell>
        </row>
        <row r="113">
          <cell r="B113" t="str">
            <v>Eng Stocks/Op Supplies</v>
          </cell>
          <cell r="H113">
            <v>2829.6714699999998</v>
          </cell>
          <cell r="J113">
            <v>-89.001950000000008</v>
          </cell>
          <cell r="L113">
            <v>3.6789399999999999</v>
          </cell>
          <cell r="N113">
            <v>5.7752999999999997</v>
          </cell>
          <cell r="R113">
            <v>2829.6714699999998</v>
          </cell>
          <cell r="S113">
            <v>1358.8905099999999</v>
          </cell>
          <cell r="T113">
            <v>8.8718199999999996</v>
          </cell>
          <cell r="V113">
            <v>-1358.8905099999999</v>
          </cell>
          <cell r="X113">
            <v>68.025369999999995</v>
          </cell>
          <cell r="AB113">
            <v>1470.7809599999998</v>
          </cell>
        </row>
        <row r="114">
          <cell r="B114" t="str">
            <v>Base Stocks</v>
          </cell>
          <cell r="C114" t="str">
            <v>TOTAL</v>
          </cell>
          <cell r="F114">
            <v>3582.2209700000003</v>
          </cell>
          <cell r="H114">
            <v>308.37896999999998</v>
          </cell>
          <cell r="J114">
            <v>5742.977640000001</v>
          </cell>
          <cell r="L114">
            <v>575.57037000000003</v>
          </cell>
          <cell r="N114">
            <v>4528.5157900000004</v>
          </cell>
          <cell r="P114">
            <v>0</v>
          </cell>
          <cell r="R114">
            <v>308.37896999999998</v>
          </cell>
          <cell r="S114">
            <v>164.01897</v>
          </cell>
          <cell r="T114">
            <v>2011.5691300000003</v>
          </cell>
          <cell r="U114">
            <v>2011.5591899999999</v>
          </cell>
          <cell r="V114">
            <v>-164.01897</v>
          </cell>
          <cell r="X114">
            <v>-260.11900000000003</v>
          </cell>
          <cell r="Z114">
            <v>0</v>
          </cell>
          <cell r="AB114">
            <v>144.35999999999999</v>
          </cell>
        </row>
        <row r="115">
          <cell r="B115" t="str">
            <v>Ret Cont / Packaging / Waste</v>
          </cell>
          <cell r="C115" t="str">
            <v>TOTAL</v>
          </cell>
          <cell r="F115">
            <v>0</v>
          </cell>
          <cell r="H115">
            <v>178.14201</v>
          </cell>
          <cell r="J115">
            <v>4197.6263600000002</v>
          </cell>
          <cell r="L115">
            <v>917.04894000000002</v>
          </cell>
          <cell r="N115">
            <v>5030.90218</v>
          </cell>
          <cell r="P115">
            <v>0</v>
          </cell>
          <cell r="R115">
            <v>178.14201</v>
          </cell>
          <cell r="S115">
            <v>1415.8905099999999</v>
          </cell>
          <cell r="T115">
            <v>3.1571199999999999</v>
          </cell>
          <cell r="U115">
            <v>1742.1446799999999</v>
          </cell>
          <cell r="V115">
            <v>-3.1571199999999999</v>
          </cell>
          <cell r="X115">
            <v>-80.463999999999999</v>
          </cell>
          <cell r="Z115">
            <v>0</v>
          </cell>
          <cell r="AB115">
            <v>174.98489000000001</v>
          </cell>
        </row>
        <row r="116">
          <cell r="B116" t="str">
            <v>Palladium/Platinum/Rhodium</v>
          </cell>
          <cell r="H116">
            <v>347.97516999999999</v>
          </cell>
          <cell r="R116">
            <v>347.97516999999999</v>
          </cell>
          <cell r="S116">
            <v>30</v>
          </cell>
          <cell r="V116">
            <v>-30</v>
          </cell>
          <cell r="AB116">
            <v>317.97516999999999</v>
          </cell>
        </row>
        <row r="117">
          <cell r="B117" t="str">
            <v>Ret Cont / Packaging / Waste</v>
          </cell>
          <cell r="C117" t="str">
            <v>OTHERS - E</v>
          </cell>
          <cell r="F117">
            <v>0</v>
          </cell>
          <cell r="H117">
            <v>4166.26782</v>
          </cell>
          <cell r="J117">
            <v>-3.0762</v>
          </cell>
          <cell r="L117">
            <v>7.5363800000000003</v>
          </cell>
          <cell r="N117">
            <v>-12.984259999999999</v>
          </cell>
          <cell r="P117">
            <v>0</v>
          </cell>
          <cell r="R117">
            <v>4157.7437399999999</v>
          </cell>
          <cell r="S117">
            <v>1609.32395</v>
          </cell>
          <cell r="T117">
            <v>16.864660000000001</v>
          </cell>
          <cell r="U117">
            <v>1.2999999999999999E-4</v>
          </cell>
          <cell r="V117">
            <v>-1626.1887400000001</v>
          </cell>
          <cell r="X117">
            <v>-19.792329999999993</v>
          </cell>
          <cell r="Z117">
            <v>0</v>
          </cell>
          <cell r="AB117">
            <v>2511.7626700000001</v>
          </cell>
        </row>
        <row r="118">
          <cell r="B118" t="str">
            <v>Palladium/Platinum/Rhodium</v>
          </cell>
          <cell r="H118">
            <v>325.61668000000003</v>
          </cell>
          <cell r="R118">
            <v>325.61668000000003</v>
          </cell>
          <cell r="S118">
            <v>30</v>
          </cell>
          <cell r="T118">
            <v>3.1471900000000002</v>
          </cell>
          <cell r="V118">
            <v>-30</v>
          </cell>
          <cell r="AB118">
            <v>295.61668000000003</v>
          </cell>
        </row>
        <row r="119">
          <cell r="B119"/>
          <cell r="C119" t="str">
            <v>OTHERS - E</v>
          </cell>
          <cell r="F119">
            <v>0</v>
          </cell>
          <cell r="H119">
            <v>4230.1419759999999</v>
          </cell>
          <cell r="J119">
            <v>-89.001950000000008</v>
          </cell>
          <cell r="L119">
            <v>3.6789399999999999</v>
          </cell>
          <cell r="N119">
            <v>5.7752999999999997</v>
          </cell>
          <cell r="P119">
            <v>0</v>
          </cell>
          <cell r="R119">
            <v>4150.5942660000001</v>
          </cell>
          <cell r="S119">
            <v>1661.1766</v>
          </cell>
          <cell r="T119">
            <v>12.01901</v>
          </cell>
          <cell r="U119">
            <v>0</v>
          </cell>
          <cell r="V119">
            <v>-1673.19561</v>
          </cell>
          <cell r="X119">
            <v>-12.438630000000003</v>
          </cell>
          <cell r="Z119">
            <v>0</v>
          </cell>
          <cell r="AB119">
            <v>2464.9600260000002</v>
          </cell>
        </row>
        <row r="120">
          <cell r="B120"/>
          <cell r="C120" t="str">
            <v>TOTAL</v>
          </cell>
          <cell r="F120">
            <v>0</v>
          </cell>
          <cell r="H120">
            <v>6343.2662899999996</v>
          </cell>
          <cell r="J120">
            <v>4533.6296399999992</v>
          </cell>
          <cell r="L120">
            <v>759.5068</v>
          </cell>
          <cell r="N120">
            <v>3825.7123000000001</v>
          </cell>
          <cell r="P120">
            <v>0</v>
          </cell>
          <cell r="R120">
            <v>15462.115030000001</v>
          </cell>
          <cell r="S120">
            <v>1942.01044</v>
          </cell>
          <cell r="T120">
            <v>1340.8033100000002</v>
          </cell>
          <cell r="U120">
            <v>1242.6081100000001</v>
          </cell>
          <cell r="V120">
            <v>-4525.4218600000004</v>
          </cell>
          <cell r="X120">
            <v>-19.792329999999993</v>
          </cell>
          <cell r="Z120">
            <v>0</v>
          </cell>
          <cell r="AB120">
            <v>10916.900840000002</v>
          </cell>
        </row>
      </sheetData>
      <sheetData sheetId="4" refreshError="1">
        <row r="13">
          <cell r="B13" t="str">
            <v>AVE1330</v>
          </cell>
          <cell r="G13">
            <v>44.473590000000002</v>
          </cell>
          <cell r="H13">
            <v>9.5351800000000004</v>
          </cell>
          <cell r="I13">
            <v>4.8199999999999996E-3</v>
          </cell>
          <cell r="J13">
            <v>4.0000000000000001E-3</v>
          </cell>
          <cell r="L13">
            <v>4.6870599999999998</v>
          </cell>
          <cell r="Q13">
            <v>44.478410000000004</v>
          </cell>
          <cell r="R13">
            <v>9.53918</v>
          </cell>
          <cell r="S13">
            <v>9.5351800000000004</v>
          </cell>
          <cell r="T13">
            <v>4.0000000000000001E-3</v>
          </cell>
          <cell r="U13">
            <v>-44.478410000000004</v>
          </cell>
          <cell r="V13">
            <v>-9.53918</v>
          </cell>
          <cell r="AA13">
            <v>0</v>
          </cell>
          <cell r="AB13">
            <v>0</v>
          </cell>
        </row>
        <row r="14">
          <cell r="B14" t="str">
            <v>AZ12389497</v>
          </cell>
          <cell r="G14">
            <v>16.565249999999999</v>
          </cell>
          <cell r="H14">
            <v>9.9750000000000005E-2</v>
          </cell>
          <cell r="I14">
            <v>11.21951</v>
          </cell>
          <cell r="L14">
            <v>3.9832000000000001</v>
          </cell>
          <cell r="N14">
            <v>3.31E-3</v>
          </cell>
          <cell r="Q14">
            <v>27.784759999999999</v>
          </cell>
          <cell r="R14">
            <v>0.10306</v>
          </cell>
          <cell r="S14">
            <v>4.2419999999999999E-2</v>
          </cell>
          <cell r="U14">
            <v>-19.957509999999999</v>
          </cell>
          <cell r="V14">
            <v>-4.2419999999999999E-2</v>
          </cell>
          <cell r="AA14">
            <v>7.8272499999999994</v>
          </cell>
          <cell r="AB14">
            <v>6.0639999999999999E-2</v>
          </cell>
        </row>
        <row r="15">
          <cell r="B15" t="str">
            <v>BioNumerik RCX 2131</v>
          </cell>
          <cell r="G15">
            <v>26.423200000000001</v>
          </cell>
          <cell r="H15">
            <v>25.407109999999999</v>
          </cell>
          <cell r="I15">
            <v>30.667000000000002</v>
          </cell>
          <cell r="J15">
            <v>30.667000000000002</v>
          </cell>
          <cell r="K15">
            <v>7.4960500000000003</v>
          </cell>
          <cell r="L15">
            <v>-39.861260000000001</v>
          </cell>
          <cell r="M15">
            <v>179.21284</v>
          </cell>
          <cell r="N15">
            <v>250.81141</v>
          </cell>
          <cell r="Q15">
            <v>243.79909000000001</v>
          </cell>
          <cell r="R15">
            <v>56.074110000000005</v>
          </cell>
          <cell r="S15">
            <v>25.407109999999999</v>
          </cell>
          <cell r="T15">
            <v>30.667000000000002</v>
          </cell>
          <cell r="U15">
            <v>179.19118</v>
          </cell>
          <cell r="V15">
            <v>-56.074110000000005</v>
          </cell>
          <cell r="X15">
            <v>40</v>
          </cell>
          <cell r="AA15">
            <v>30.447000000000003</v>
          </cell>
          <cell r="AB15">
            <v>0</v>
          </cell>
        </row>
        <row r="16">
          <cell r="B16" t="str">
            <v>Fosamprenavir</v>
          </cell>
          <cell r="G16">
            <v>2.2841100000000001</v>
          </cell>
          <cell r="H16">
            <v>120.77191999999999</v>
          </cell>
          <cell r="J16">
            <v>192.67269999999999</v>
          </cell>
          <cell r="L16">
            <v>84.870630000000006</v>
          </cell>
          <cell r="Q16">
            <v>2.2841100000000001</v>
          </cell>
          <cell r="R16">
            <v>398.31524999999999</v>
          </cell>
          <cell r="S16">
            <v>7.8601099999999997</v>
          </cell>
          <cell r="U16">
            <v>-2.2841100000000001</v>
          </cell>
          <cell r="V16">
            <v>0</v>
          </cell>
          <cell r="AA16">
            <v>0</v>
          </cell>
          <cell r="AB16">
            <v>398.31524999999999</v>
          </cell>
        </row>
        <row r="17">
          <cell r="B17" t="str">
            <v>Memory</v>
          </cell>
          <cell r="G17">
            <v>354.93468999999999</v>
          </cell>
          <cell r="H17">
            <v>2.2841100000000001</v>
          </cell>
          <cell r="I17">
            <v>1.4999999999999999E-4</v>
          </cell>
          <cell r="K17">
            <v>58.328749999999999</v>
          </cell>
          <cell r="M17">
            <v>22.39724</v>
          </cell>
          <cell r="Q17">
            <v>435.66083000000003</v>
          </cell>
          <cell r="R17">
            <v>2.2841100000000001</v>
          </cell>
          <cell r="S17">
            <v>2.2841100000000001</v>
          </cell>
          <cell r="U17">
            <v>-1.4999999999999999E-4</v>
          </cell>
          <cell r="V17">
            <v>-2.2841100000000001</v>
          </cell>
          <cell r="AA17">
            <v>435.66068000000001</v>
          </cell>
          <cell r="AB17">
            <v>0</v>
          </cell>
        </row>
        <row r="18">
          <cell r="B18" t="str">
            <v>RCX2124 - SR28043</v>
          </cell>
          <cell r="G18">
            <v>26.612830000000002</v>
          </cell>
          <cell r="H18">
            <v>9.0358099999999997</v>
          </cell>
          <cell r="I18">
            <v>22.056820000000002</v>
          </cell>
          <cell r="J18">
            <v>4.0000000000000003E-5</v>
          </cell>
          <cell r="L18">
            <v>2.1457700000000002</v>
          </cell>
          <cell r="M18">
            <v>1.1560000000000001E-2</v>
          </cell>
          <cell r="N18">
            <v>0.29777999999999999</v>
          </cell>
          <cell r="Q18">
            <v>48.681210000000007</v>
          </cell>
          <cell r="R18">
            <v>11.4794</v>
          </cell>
          <cell r="S18">
            <v>22.056820000000002</v>
          </cell>
          <cell r="T18">
            <v>4.0000000000000003E-5</v>
          </cell>
          <cell r="U18">
            <v>-48.681210000000007</v>
          </cell>
          <cell r="V18">
            <v>-4.0000000000000003E-5</v>
          </cell>
          <cell r="AA18">
            <v>0</v>
          </cell>
          <cell r="AB18">
            <v>11.47936</v>
          </cell>
        </row>
        <row r="19">
          <cell r="B19" t="str">
            <v>RPS 2505 PTC</v>
          </cell>
          <cell r="G19">
            <v>22.148980000000002</v>
          </cell>
          <cell r="H19">
            <v>26.612830000000002</v>
          </cell>
          <cell r="I19">
            <v>1176.8615199999999</v>
          </cell>
          <cell r="J19">
            <v>11.731219999999999</v>
          </cell>
          <cell r="M19">
            <v>64.359499999999997</v>
          </cell>
          <cell r="N19">
            <v>1.0120000000000001E-2</v>
          </cell>
          <cell r="Q19">
            <v>1263.3699999999999</v>
          </cell>
          <cell r="R19">
            <v>38.354170000000003</v>
          </cell>
          <cell r="S19">
            <v>26.612830000000002</v>
          </cell>
          <cell r="T19">
            <v>11.731219999999999</v>
          </cell>
          <cell r="U19">
            <v>1.0120000000000001E-2</v>
          </cell>
          <cell r="V19">
            <v>-38.354170000000003</v>
          </cell>
          <cell r="AA19">
            <v>0</v>
          </cell>
          <cell r="AB19">
            <v>0</v>
          </cell>
        </row>
        <row r="20">
          <cell r="B20" t="str">
            <v>RPS 3085</v>
          </cell>
          <cell r="G20">
            <v>17.552299999999999</v>
          </cell>
          <cell r="H20">
            <v>0.23261999999999999</v>
          </cell>
          <cell r="I20">
            <v>467.30964999999998</v>
          </cell>
          <cell r="J20">
            <v>746.32525999999996</v>
          </cell>
          <cell r="L20">
            <v>9.0380000000000002E-2</v>
          </cell>
          <cell r="N20">
            <v>64.359499999999997</v>
          </cell>
          <cell r="Q20">
            <v>484.86194999999998</v>
          </cell>
          <cell r="R20">
            <v>0.23261999999999999</v>
          </cell>
          <cell r="S20">
            <v>20.951989999999999</v>
          </cell>
          <cell r="T20">
            <v>746.32525999999996</v>
          </cell>
          <cell r="U20">
            <v>64.359499999999997</v>
          </cell>
          <cell r="V20">
            <v>0</v>
          </cell>
          <cell r="AA20">
            <v>0</v>
          </cell>
          <cell r="AB20">
            <v>0.23261999999999999</v>
          </cell>
        </row>
        <row r="21">
          <cell r="B21" t="str">
            <v>RPS 3276</v>
          </cell>
          <cell r="G21">
            <v>10.122780000000001</v>
          </cell>
          <cell r="H21">
            <v>81.811869999999999</v>
          </cell>
          <cell r="I21">
            <v>1.3500000000000001E-3</v>
          </cell>
          <cell r="J21">
            <v>54.119639999999997</v>
          </cell>
          <cell r="M21">
            <v>1.3999999999999999E-4</v>
          </cell>
          <cell r="N21">
            <v>409.25556</v>
          </cell>
          <cell r="Q21">
            <v>10.124270000000001</v>
          </cell>
          <cell r="R21">
            <v>81.811869999999999</v>
          </cell>
          <cell r="S21">
            <v>17.552299999999999</v>
          </cell>
          <cell r="T21">
            <v>54.119639999999997</v>
          </cell>
          <cell r="U21">
            <v>409.25556</v>
          </cell>
          <cell r="V21">
            <v>0</v>
          </cell>
          <cell r="AA21">
            <v>0</v>
          </cell>
          <cell r="AB21">
            <v>81.811869999999999</v>
          </cell>
        </row>
        <row r="22">
          <cell r="B22" t="str">
            <v>SB7973131</v>
          </cell>
          <cell r="G22">
            <v>7.4112900000000002</v>
          </cell>
          <cell r="H22">
            <v>124.21547</v>
          </cell>
          <cell r="I22">
            <v>20.225439999999999</v>
          </cell>
          <cell r="J22">
            <v>1.3500000000000001E-3</v>
          </cell>
          <cell r="L22">
            <v>60.741439999999997</v>
          </cell>
          <cell r="N22">
            <v>2.5162100000000001</v>
          </cell>
          <cell r="Q22">
            <v>27.63673</v>
          </cell>
          <cell r="R22">
            <v>187.47311999999999</v>
          </cell>
          <cell r="S22">
            <v>11.032069999999999</v>
          </cell>
          <cell r="T22">
            <v>1.3500000000000001E-3</v>
          </cell>
          <cell r="U22">
            <v>1.3999999999999999E-4</v>
          </cell>
          <cell r="V22">
            <v>0</v>
          </cell>
          <cell r="AA22">
            <v>27.63673</v>
          </cell>
          <cell r="AB22">
            <v>187.47311999999999</v>
          </cell>
        </row>
        <row r="23">
          <cell r="B23" t="str">
            <v xml:space="preserve">Scios 469 </v>
          </cell>
          <cell r="G23">
            <v>434.99526000000003</v>
          </cell>
          <cell r="H23">
            <v>27.700489999999999</v>
          </cell>
          <cell r="I23">
            <v>118.0698</v>
          </cell>
          <cell r="J23">
            <v>96.415760000000006</v>
          </cell>
          <cell r="K23">
            <v>72.843149999999994</v>
          </cell>
          <cell r="L23">
            <v>2.2109999999999999</v>
          </cell>
          <cell r="M23">
            <v>278.0924</v>
          </cell>
          <cell r="N23">
            <v>84.37997</v>
          </cell>
          <cell r="Q23">
            <v>904.00061000000005</v>
          </cell>
          <cell r="R23">
            <v>124.11625000000001</v>
          </cell>
          <cell r="S23">
            <v>10.460240000000001</v>
          </cell>
          <cell r="T23">
            <v>96.415760000000006</v>
          </cell>
          <cell r="U23">
            <v>-326.71539000000001</v>
          </cell>
          <cell r="V23">
            <v>-106.876</v>
          </cell>
          <cell r="AA23">
            <v>577.28521999999998</v>
          </cell>
          <cell r="AB23">
            <v>17.240250000000003</v>
          </cell>
        </row>
        <row r="24">
          <cell r="B24" t="str">
            <v>Vanda Iioperidone</v>
          </cell>
          <cell r="E24">
            <v>0</v>
          </cell>
          <cell r="G24">
            <v>963.52428000000009</v>
          </cell>
          <cell r="H24">
            <v>85.659719999999993</v>
          </cell>
          <cell r="I24">
            <v>1846.4160599999998</v>
          </cell>
          <cell r="J24">
            <v>99.578019999999995</v>
          </cell>
          <cell r="K24">
            <v>138.66794999999999</v>
          </cell>
          <cell r="L24">
            <v>151.26249999999999</v>
          </cell>
          <cell r="M24">
            <v>544.07367999999997</v>
          </cell>
          <cell r="N24">
            <v>1.1E-4</v>
          </cell>
          <cell r="O24">
            <v>0</v>
          </cell>
          <cell r="Q24">
            <v>3492.6819699999996</v>
          </cell>
          <cell r="R24">
            <v>336.50023999999996</v>
          </cell>
          <cell r="S24">
            <v>5.3990499999999999</v>
          </cell>
          <cell r="T24">
            <v>52.693519999999999</v>
          </cell>
          <cell r="U24">
            <v>-2413.8250899999994</v>
          </cell>
          <cell r="V24">
            <v>-58.092570000000002</v>
          </cell>
          <cell r="W24">
            <v>0</v>
          </cell>
          <cell r="Y24">
            <v>0</v>
          </cell>
          <cell r="AA24">
            <v>1078.85688</v>
          </cell>
          <cell r="AB24">
            <v>278.40766999999994</v>
          </cell>
        </row>
        <row r="25">
          <cell r="B25" t="str">
            <v>Vanda RPS 2802</v>
          </cell>
          <cell r="C25" t="str">
            <v>PRE LAUNCH - A</v>
          </cell>
          <cell r="F25">
            <v>0</v>
          </cell>
          <cell r="H25">
            <v>31.876180000000002</v>
          </cell>
          <cell r="J25">
            <v>17.48828</v>
          </cell>
          <cell r="L25">
            <v>7.5537299999999998</v>
          </cell>
          <cell r="N25">
            <v>1.1E-4</v>
          </cell>
          <cell r="P25">
            <v>0</v>
          </cell>
          <cell r="R25">
            <v>56.918300000000002</v>
          </cell>
          <cell r="S25">
            <v>8.8465600000000002</v>
          </cell>
          <cell r="T25">
            <v>1.3500000000000001E-3</v>
          </cell>
          <cell r="U25">
            <v>1.1E-4</v>
          </cell>
          <cell r="V25">
            <v>-8.84802</v>
          </cell>
          <cell r="X25">
            <v>40</v>
          </cell>
          <cell r="Z25">
            <v>0</v>
          </cell>
          <cell r="AB25">
            <v>48.070280000000004</v>
          </cell>
        </row>
        <row r="26">
          <cell r="B26" t="str">
            <v>Vertex 770</v>
          </cell>
          <cell r="G26">
            <v>55.372109999999999</v>
          </cell>
          <cell r="H26">
            <v>14.88763</v>
          </cell>
          <cell r="I26">
            <v>584.03232000000003</v>
          </cell>
          <cell r="J26">
            <v>60.842669999999998</v>
          </cell>
          <cell r="K26">
            <v>99.617599999999996</v>
          </cell>
          <cell r="L26">
            <v>3.23637</v>
          </cell>
          <cell r="M26">
            <v>134.38409999999999</v>
          </cell>
          <cell r="N26">
            <v>6.9649999999999999</v>
          </cell>
          <cell r="Q26">
            <v>873.40613000000008</v>
          </cell>
          <cell r="R26">
            <v>78.966669999999993</v>
          </cell>
          <cell r="S26">
            <v>0.97733999999999999</v>
          </cell>
          <cell r="T26">
            <v>134.38409999999999</v>
          </cell>
          <cell r="U26">
            <v>-184.38613999999998</v>
          </cell>
          <cell r="V26">
            <v>-0.97733999999999999</v>
          </cell>
          <cell r="X26">
            <v>-129</v>
          </cell>
          <cell r="AA26">
            <v>689.01999000000012</v>
          </cell>
          <cell r="AB26">
            <v>77.989329999999995</v>
          </cell>
        </row>
        <row r="27">
          <cell r="B27" t="str">
            <v>Vertex 950</v>
          </cell>
          <cell r="C27" t="str">
            <v>PRE LAUNCH - A</v>
          </cell>
          <cell r="F27">
            <v>0</v>
          </cell>
          <cell r="G27">
            <v>1.4549399999999999</v>
          </cell>
          <cell r="H27">
            <v>1080.5293299999998</v>
          </cell>
          <cell r="J27">
            <v>378.23223999999999</v>
          </cell>
          <cell r="K27">
            <v>18.972580000000001</v>
          </cell>
          <cell r="L27">
            <v>21.315279999999998</v>
          </cell>
          <cell r="M27">
            <v>0.89205000000000001</v>
          </cell>
          <cell r="N27">
            <v>134.38409999999999</v>
          </cell>
          <cell r="P27">
            <v>0</v>
          </cell>
          <cell r="Q27">
            <v>21.319570000000002</v>
          </cell>
          <cell r="R27">
            <v>1480.0768499999999</v>
          </cell>
          <cell r="S27">
            <v>0.29846</v>
          </cell>
          <cell r="T27">
            <v>32.779270000000004</v>
          </cell>
          <cell r="U27">
            <v>134.38409999999999</v>
          </cell>
          <cell r="V27">
            <v>-33.077730000000003</v>
          </cell>
          <cell r="X27">
            <v>34.916330000000002</v>
          </cell>
          <cell r="Z27">
            <v>0</v>
          </cell>
          <cell r="AA27">
            <v>21.319570000000002</v>
          </cell>
          <cell r="AB27">
            <v>1481.91545</v>
          </cell>
        </row>
        <row r="28">
          <cell r="B28" t="str">
            <v>Avecia ProJet RPS3090</v>
          </cell>
          <cell r="C28" t="str">
            <v>PRE LAUNCH - A</v>
          </cell>
          <cell r="F28">
            <v>0</v>
          </cell>
          <cell r="G28">
            <v>9.6730099999999997</v>
          </cell>
          <cell r="H28">
            <v>1640.6600199999998</v>
          </cell>
          <cell r="I28">
            <v>6.0901500000000004</v>
          </cell>
          <cell r="J28">
            <v>887.63193000000001</v>
          </cell>
          <cell r="L28">
            <v>331.12571999999994</v>
          </cell>
          <cell r="N28">
            <v>2.8275299999999999</v>
          </cell>
          <cell r="P28">
            <v>0</v>
          </cell>
          <cell r="Q28">
            <v>15.763159999999999</v>
          </cell>
          <cell r="R28">
            <v>2862.2451999999998</v>
          </cell>
          <cell r="S28">
            <v>89.86330000000001</v>
          </cell>
          <cell r="T28">
            <v>224.29216</v>
          </cell>
          <cell r="U28">
            <v>1.0230000000000001E-2</v>
          </cell>
          <cell r="V28">
            <v>-314.16569000000004</v>
          </cell>
          <cell r="X28">
            <v>34.916330000000002</v>
          </cell>
          <cell r="Z28">
            <v>0</v>
          </cell>
          <cell r="AA28">
            <v>9.7707999999999995</v>
          </cell>
          <cell r="AB28">
            <v>2582.99584</v>
          </cell>
        </row>
        <row r="29">
          <cell r="B29" t="str">
            <v>Doxazocin</v>
          </cell>
          <cell r="G29">
            <v>166.40124</v>
          </cell>
          <cell r="H29">
            <v>8.9356899999999992</v>
          </cell>
          <cell r="I29">
            <v>0.77607000000000004</v>
          </cell>
          <cell r="J29">
            <v>3.87703</v>
          </cell>
          <cell r="L29">
            <v>234.70608999999999</v>
          </cell>
          <cell r="N29">
            <v>108.29789</v>
          </cell>
          <cell r="Q29">
            <v>167.17731000000001</v>
          </cell>
          <cell r="R29">
            <v>12.812719999999999</v>
          </cell>
          <cell r="S29">
            <v>3.0414699999999999</v>
          </cell>
          <cell r="T29">
            <v>4.4999999999999999E-4</v>
          </cell>
          <cell r="U29">
            <v>-0.77607000000000004</v>
          </cell>
          <cell r="V29">
            <v>-3.0419199999999997</v>
          </cell>
          <cell r="X29">
            <v>50</v>
          </cell>
          <cell r="AA29">
            <v>166.40124</v>
          </cell>
          <cell r="AB29">
            <v>9.7707999999999995</v>
          </cell>
        </row>
        <row r="30">
          <cell r="B30" t="str">
            <v>Acrivastine</v>
          </cell>
          <cell r="E30">
            <v>591.99243600000011</v>
          </cell>
          <cell r="G30">
            <v>27.68357</v>
          </cell>
          <cell r="H30">
            <v>32.293100000000003</v>
          </cell>
          <cell r="I30">
            <v>57.891150000000003</v>
          </cell>
          <cell r="J30">
            <v>950.73374999999999</v>
          </cell>
          <cell r="L30">
            <v>48.092199999999998</v>
          </cell>
          <cell r="M30">
            <v>114.17506</v>
          </cell>
          <cell r="Q30">
            <v>199.74977999999999</v>
          </cell>
          <cell r="R30">
            <v>1031.11905</v>
          </cell>
          <cell r="S30">
            <v>1.2780100000000001</v>
          </cell>
          <cell r="T30">
            <v>25.0352</v>
          </cell>
          <cell r="U30">
            <v>-85.574719999999999</v>
          </cell>
          <cell r="V30">
            <v>-26.313209999999998</v>
          </cell>
          <cell r="X30">
            <v>15</v>
          </cell>
          <cell r="AA30">
            <v>114.17505999999999</v>
          </cell>
          <cell r="AB30">
            <v>1019.80584</v>
          </cell>
        </row>
        <row r="31">
          <cell r="B31" t="str">
            <v>Avecia ProJet RPS3090</v>
          </cell>
          <cell r="F31">
            <v>478.03888000000001</v>
          </cell>
          <cell r="G31">
            <v>616.25949000000003</v>
          </cell>
          <cell r="H31">
            <v>13.32546</v>
          </cell>
          <cell r="I31">
            <v>717.37840000000006</v>
          </cell>
          <cell r="J31">
            <v>1.6760000000000001E-2</v>
          </cell>
          <cell r="K31">
            <v>52.183210000000003</v>
          </cell>
          <cell r="L31">
            <v>6.4345299999999996</v>
          </cell>
          <cell r="Q31">
            <v>1385.8210999999999</v>
          </cell>
          <cell r="R31">
            <v>13.342219999999999</v>
          </cell>
          <cell r="S31">
            <v>27.316400000000002</v>
          </cell>
          <cell r="T31">
            <v>51.991149999999998</v>
          </cell>
          <cell r="U31">
            <v>-1235.7203500000001</v>
          </cell>
          <cell r="V31">
            <v>0</v>
          </cell>
          <cell r="AA31">
            <v>150.10074999999983</v>
          </cell>
          <cell r="AB31">
            <v>13.342219999999999</v>
          </cell>
        </row>
        <row r="32">
          <cell r="B32" t="str">
            <v>AVP26452</v>
          </cell>
          <cell r="G32">
            <v>27.521899999999999</v>
          </cell>
          <cell r="H32">
            <v>0.11167000000000001</v>
          </cell>
          <cell r="J32">
            <v>65.768150000000006</v>
          </cell>
          <cell r="L32">
            <v>0.16950000000000001</v>
          </cell>
          <cell r="N32">
            <v>66.806839999999994</v>
          </cell>
          <cell r="Q32">
            <v>27.521899999999999</v>
          </cell>
          <cell r="R32">
            <v>132.85615999999999</v>
          </cell>
          <cell r="S32">
            <v>288.95587999999998</v>
          </cell>
          <cell r="T32">
            <v>589.86691999999994</v>
          </cell>
          <cell r="U32">
            <v>29.441500000000001</v>
          </cell>
          <cell r="V32">
            <v>0</v>
          </cell>
          <cell r="X32">
            <v>-27</v>
          </cell>
          <cell r="AA32">
            <v>27.521899999999999</v>
          </cell>
          <cell r="AB32">
            <v>132.85615999999999</v>
          </cell>
        </row>
        <row r="33">
          <cell r="B33" t="str">
            <v>CERIUM NITRATE (RPS 3112)</v>
          </cell>
          <cell r="E33">
            <v>416.27917650000001</v>
          </cell>
          <cell r="G33">
            <v>13.049190000000001</v>
          </cell>
          <cell r="H33">
            <v>44.982669999999999</v>
          </cell>
          <cell r="J33">
            <v>0.70354000000000005</v>
          </cell>
          <cell r="L33">
            <v>0.25575999999999999</v>
          </cell>
          <cell r="Q33">
            <v>13.049190000000001</v>
          </cell>
          <cell r="R33">
            <v>44.982669999999999</v>
          </cell>
          <cell r="S33">
            <v>8.9356899999999992</v>
          </cell>
          <cell r="T33">
            <v>0.70354000000000005</v>
          </cell>
          <cell r="U33">
            <v>-13.049190000000001</v>
          </cell>
          <cell r="V33">
            <v>0</v>
          </cell>
          <cell r="AA33">
            <v>0</v>
          </cell>
          <cell r="AB33">
            <v>44.982669999999999</v>
          </cell>
        </row>
        <row r="34">
          <cell r="B34" t="str">
            <v>Doxazocin</v>
          </cell>
          <cell r="F34">
            <v>416.27918</v>
          </cell>
          <cell r="G34">
            <v>285.59291999999999</v>
          </cell>
          <cell r="H34">
            <v>49.204430000000002</v>
          </cell>
          <cell r="J34">
            <v>25.935860000000002</v>
          </cell>
          <cell r="K34">
            <v>15.31575</v>
          </cell>
          <cell r="L34">
            <v>1.4353899999999999</v>
          </cell>
          <cell r="M34">
            <v>1123.15651</v>
          </cell>
          <cell r="N34">
            <v>127.25704</v>
          </cell>
          <cell r="Q34">
            <v>1424.0651800000001</v>
          </cell>
          <cell r="R34">
            <v>76.575680000000006</v>
          </cell>
          <cell r="S34">
            <v>9.3501999999999992</v>
          </cell>
          <cell r="T34">
            <v>17.12349</v>
          </cell>
          <cell r="U34">
            <v>-17.66141</v>
          </cell>
          <cell r="V34">
            <v>-9.3501999999999992</v>
          </cell>
          <cell r="AA34">
            <v>1406.4037700000001</v>
          </cell>
          <cell r="AB34">
            <v>67.225480000000005</v>
          </cell>
        </row>
        <row r="35">
          <cell r="B35" t="str">
            <v>GW2380</v>
          </cell>
          <cell r="E35">
            <v>1842.8655890000002</v>
          </cell>
          <cell r="F35">
            <v>295.76612999999998</v>
          </cell>
          <cell r="H35">
            <v>2.30803</v>
          </cell>
          <cell r="J35">
            <v>0.17407</v>
          </cell>
          <cell r="L35">
            <v>193.92071999999999</v>
          </cell>
          <cell r="N35">
            <v>291.02571999999998</v>
          </cell>
          <cell r="Q35">
            <v>0</v>
          </cell>
          <cell r="R35">
            <v>487.42854</v>
          </cell>
          <cell r="S35">
            <v>0.53661000000000003</v>
          </cell>
          <cell r="T35">
            <v>211.70375000000001</v>
          </cell>
          <cell r="U35">
            <v>12.74949</v>
          </cell>
          <cell r="V35">
            <v>0</v>
          </cell>
          <cell r="X35">
            <v>-123.9</v>
          </cell>
          <cell r="AA35">
            <v>0</v>
          </cell>
          <cell r="AB35">
            <v>363.52854000000002</v>
          </cell>
        </row>
        <row r="36">
          <cell r="B36" t="str">
            <v>KBA</v>
          </cell>
          <cell r="F36">
            <v>1842.8655900000001</v>
          </cell>
          <cell r="G36">
            <v>0.32557000000000003</v>
          </cell>
          <cell r="H36">
            <v>21.743950000000002</v>
          </cell>
          <cell r="I36">
            <v>57.854959999999998</v>
          </cell>
          <cell r="J36">
            <v>25.777940000000001</v>
          </cell>
          <cell r="L36">
            <v>21.75949</v>
          </cell>
          <cell r="N36">
            <v>123.51567</v>
          </cell>
          <cell r="Q36">
            <v>58.180529999999997</v>
          </cell>
          <cell r="R36">
            <v>21.743950000000002</v>
          </cell>
          <cell r="S36">
            <v>57.854959999999998</v>
          </cell>
          <cell r="T36">
            <v>2.5777899999999998</v>
          </cell>
          <cell r="U36">
            <v>-58.180529999999997</v>
          </cell>
          <cell r="V36">
            <v>0</v>
          </cell>
          <cell r="AA36">
            <v>0</v>
          </cell>
          <cell r="AB36">
            <v>21.743950000000002</v>
          </cell>
        </row>
        <row r="37">
          <cell r="B37" t="str">
            <v>Labetalol</v>
          </cell>
          <cell r="F37">
            <v>411.80889999999999</v>
          </cell>
          <cell r="G37">
            <v>0.49689</v>
          </cell>
          <cell r="H37">
            <v>132.80434</v>
          </cell>
          <cell r="I37">
            <v>0.63244999999999996</v>
          </cell>
          <cell r="J37">
            <v>434.36023999999998</v>
          </cell>
          <cell r="L37">
            <v>29.543610000000001</v>
          </cell>
          <cell r="N37">
            <v>1.2999999999999999E-4</v>
          </cell>
          <cell r="Q37">
            <v>1.12934</v>
          </cell>
          <cell r="R37">
            <v>567.16458</v>
          </cell>
          <cell r="S37">
            <v>17.135840000000002</v>
          </cell>
          <cell r="T37">
            <v>35.156329999999997</v>
          </cell>
          <cell r="U37">
            <v>1.2999999999999999E-4</v>
          </cell>
          <cell r="V37">
            <v>-52.292169999999999</v>
          </cell>
          <cell r="AA37">
            <v>0</v>
          </cell>
          <cell r="AB37">
            <v>514.87240999999995</v>
          </cell>
        </row>
        <row r="38">
          <cell r="B38" t="str">
            <v>Leval Buterol</v>
          </cell>
          <cell r="E38">
            <v>2851.1372015000006</v>
          </cell>
          <cell r="F38">
            <v>852.77260000000001</v>
          </cell>
          <cell r="G38">
            <v>1203.8308299999999</v>
          </cell>
          <cell r="H38">
            <v>46.032330000000002</v>
          </cell>
          <cell r="I38">
            <v>1424.6555000000001</v>
          </cell>
          <cell r="J38">
            <v>220.19257999999999</v>
          </cell>
          <cell r="K38">
            <v>186.08914000000001</v>
          </cell>
          <cell r="L38">
            <v>1.3827499999999999</v>
          </cell>
          <cell r="M38">
            <v>1372.60772</v>
          </cell>
          <cell r="N38">
            <v>123.51567</v>
          </cell>
          <cell r="O38">
            <v>0</v>
          </cell>
          <cell r="Q38">
            <v>4187.1831900000006</v>
          </cell>
          <cell r="R38">
            <v>391.12333000000001</v>
          </cell>
          <cell r="S38">
            <v>0.49689</v>
          </cell>
          <cell r="T38">
            <v>236.46859999999998</v>
          </cell>
          <cell r="U38">
            <v>169.01891000000001</v>
          </cell>
          <cell r="V38">
            <v>-405.48750999999999</v>
          </cell>
          <cell r="W38">
            <v>0</v>
          </cell>
          <cell r="Y38">
            <v>0</v>
          </cell>
          <cell r="AA38">
            <v>2584.71308</v>
          </cell>
          <cell r="AB38">
            <v>-14.364179999999976</v>
          </cell>
        </row>
        <row r="39">
          <cell r="B39" t="str">
            <v>Octenidine</v>
          </cell>
          <cell r="C39" t="str">
            <v>LAUNCH - B</v>
          </cell>
          <cell r="F39">
            <v>3032.9497799999999</v>
          </cell>
          <cell r="H39">
            <v>12.66442</v>
          </cell>
          <cell r="J39">
            <v>36.561250000000001</v>
          </cell>
          <cell r="L39">
            <v>28.497060000000001</v>
          </cell>
          <cell r="N39">
            <v>118.50445999999999</v>
          </cell>
          <cell r="P39">
            <v>0</v>
          </cell>
          <cell r="R39">
            <v>196.22719000000001</v>
          </cell>
          <cell r="S39">
            <v>335.93583000000001</v>
          </cell>
          <cell r="T39">
            <v>725.26913999999988</v>
          </cell>
          <cell r="U39">
            <v>176.57522</v>
          </cell>
          <cell r="V39">
            <v>0</v>
          </cell>
          <cell r="X39">
            <v>-114.476</v>
          </cell>
          <cell r="Z39">
            <v>0</v>
          </cell>
          <cell r="AB39">
            <v>196.22719000000001</v>
          </cell>
        </row>
        <row r="40">
          <cell r="B40" t="str">
            <v>Ranitidine Bismuth Citrate</v>
          </cell>
          <cell r="H40">
            <v>13.0436</v>
          </cell>
          <cell r="I40">
            <v>109.21812</v>
          </cell>
          <cell r="J40">
            <v>57.854959999999998</v>
          </cell>
          <cell r="Q40">
            <v>109.21812</v>
          </cell>
          <cell r="R40">
            <v>13.0436</v>
          </cell>
          <cell r="S40">
            <v>13.0436</v>
          </cell>
          <cell r="T40">
            <v>57.854959999999998</v>
          </cell>
          <cell r="U40">
            <v>-109.21812</v>
          </cell>
          <cell r="V40">
            <v>-13.0436</v>
          </cell>
          <cell r="AA40">
            <v>0</v>
          </cell>
          <cell r="AB40">
            <v>0</v>
          </cell>
        </row>
        <row r="41">
          <cell r="B41" t="str">
            <v>RCX 2130 - Zilueton</v>
          </cell>
          <cell r="G41">
            <v>21.60444</v>
          </cell>
          <cell r="H41">
            <v>283.09895</v>
          </cell>
          <cell r="J41">
            <v>109.21812</v>
          </cell>
          <cell r="M41">
            <v>88.251769999999993</v>
          </cell>
          <cell r="N41">
            <v>855.11653000000001</v>
          </cell>
          <cell r="Q41">
            <v>109.85620999999999</v>
          </cell>
          <cell r="R41">
            <v>1138.2154800000001</v>
          </cell>
          <cell r="S41">
            <v>98.476709999999997</v>
          </cell>
          <cell r="T41">
            <v>109.21812</v>
          </cell>
          <cell r="U41">
            <v>12.74949</v>
          </cell>
          <cell r="V41">
            <v>-111.22619999999999</v>
          </cell>
          <cell r="AA41">
            <v>0</v>
          </cell>
          <cell r="AB41">
            <v>1026.98928</v>
          </cell>
        </row>
        <row r="42">
          <cell r="B42" t="str">
            <v>RCX2090</v>
          </cell>
          <cell r="C42" t="str">
            <v>LAUNCH - B</v>
          </cell>
          <cell r="F42">
            <v>0</v>
          </cell>
          <cell r="G42">
            <v>4.0875700000000004</v>
          </cell>
          <cell r="H42">
            <v>23.128689999999999</v>
          </cell>
          <cell r="I42">
            <v>1.6568000000000001</v>
          </cell>
          <cell r="J42">
            <v>1852.9549099999999</v>
          </cell>
          <cell r="L42">
            <v>322.30015000000003</v>
          </cell>
          <cell r="M42">
            <v>56.077809999999999</v>
          </cell>
          <cell r="N42">
            <v>88.251769999999993</v>
          </cell>
          <cell r="P42">
            <v>0</v>
          </cell>
          <cell r="Q42">
            <v>61.822180000000003</v>
          </cell>
          <cell r="R42">
            <v>0</v>
          </cell>
          <cell r="S42">
            <v>23.128689999999999</v>
          </cell>
          <cell r="T42">
            <v>353.62135999999998</v>
          </cell>
          <cell r="U42">
            <v>88.251769999999993</v>
          </cell>
          <cell r="V42">
            <v>0</v>
          </cell>
          <cell r="X42">
            <v>50</v>
          </cell>
          <cell r="Z42">
            <v>0</v>
          </cell>
          <cell r="AA42">
            <v>59.269330000000004</v>
          </cell>
          <cell r="AB42">
            <v>0</v>
          </cell>
        </row>
        <row r="43">
          <cell r="B43" t="str">
            <v>Sulphonamide</v>
          </cell>
          <cell r="C43" t="str">
            <v>LAUNCH - B</v>
          </cell>
          <cell r="F43">
            <v>0</v>
          </cell>
          <cell r="G43">
            <v>15.48658</v>
          </cell>
          <cell r="H43">
            <v>4.0875700000000004</v>
          </cell>
          <cell r="J43">
            <v>57.854959999999998</v>
          </cell>
          <cell r="L43">
            <v>12.69999</v>
          </cell>
          <cell r="M43">
            <v>163.87808000000001</v>
          </cell>
          <cell r="N43">
            <v>56.588479999999997</v>
          </cell>
          <cell r="P43">
            <v>0</v>
          </cell>
          <cell r="Q43">
            <v>179.36466000000001</v>
          </cell>
          <cell r="R43">
            <v>70.554949999999991</v>
          </cell>
          <cell r="S43">
            <v>0.89605000000000001</v>
          </cell>
          <cell r="T43">
            <v>57.854959999999998</v>
          </cell>
          <cell r="U43">
            <v>0</v>
          </cell>
          <cell r="V43">
            <v>-57.854959999999998</v>
          </cell>
          <cell r="X43">
            <v>111</v>
          </cell>
          <cell r="Z43">
            <v>0</v>
          </cell>
          <cell r="AA43">
            <v>172.82422000000003</v>
          </cell>
          <cell r="AB43">
            <v>12.699989999999993</v>
          </cell>
        </row>
        <row r="44">
          <cell r="B44" t="str">
            <v>Univar RPS 2617</v>
          </cell>
          <cell r="H44">
            <v>5.0000000000000001E-3</v>
          </cell>
          <cell r="J44">
            <v>0.63166999999999995</v>
          </cell>
          <cell r="M44">
            <v>66.966459999999998</v>
          </cell>
          <cell r="N44">
            <v>163.87808000000001</v>
          </cell>
          <cell r="Q44">
            <v>66.966459999999998</v>
          </cell>
          <cell r="R44">
            <v>0.63666999999999996</v>
          </cell>
          <cell r="S44">
            <v>5.0000000000000001E-3</v>
          </cell>
          <cell r="T44">
            <v>0.63166999999999995</v>
          </cell>
          <cell r="U44">
            <v>3.6467999999999998</v>
          </cell>
          <cell r="V44">
            <v>-0.63666999999999996</v>
          </cell>
          <cell r="AA44">
            <v>48.631379999999993</v>
          </cell>
          <cell r="AB44">
            <v>0</v>
          </cell>
        </row>
        <row r="45">
          <cell r="B45" t="str">
            <v>Chloro Propane</v>
          </cell>
          <cell r="C45" t="str">
            <v>LAUNCH - B</v>
          </cell>
          <cell r="F45">
            <v>0</v>
          </cell>
          <cell r="G45">
            <v>15.756</v>
          </cell>
          <cell r="H45">
            <v>651.61794999999995</v>
          </cell>
          <cell r="J45">
            <v>1792.2292899999998</v>
          </cell>
          <cell r="L45">
            <v>286.19761</v>
          </cell>
          <cell r="N45">
            <v>1454.96922</v>
          </cell>
          <cell r="P45">
            <v>0</v>
          </cell>
          <cell r="Q45">
            <v>15.756</v>
          </cell>
          <cell r="R45">
            <v>4185.0140700000002</v>
          </cell>
          <cell r="S45">
            <v>139.28935999999999</v>
          </cell>
          <cell r="T45">
            <v>355.14675999999997</v>
          </cell>
          <cell r="U45">
            <v>181.76840000000001</v>
          </cell>
          <cell r="V45">
            <v>-676.20452</v>
          </cell>
          <cell r="X45">
            <v>-108.9</v>
          </cell>
          <cell r="Z45">
            <v>0</v>
          </cell>
          <cell r="AA45">
            <v>15.756</v>
          </cell>
          <cell r="AB45">
            <v>3399.9095500000003</v>
          </cell>
        </row>
        <row r="46">
          <cell r="B46" t="str">
            <v>DESMP</v>
          </cell>
          <cell r="H46">
            <v>4.0875700000000004</v>
          </cell>
          <cell r="J46">
            <v>1.6568000000000001</v>
          </cell>
          <cell r="M46">
            <v>2.2784300000000002</v>
          </cell>
          <cell r="N46">
            <v>14.856</v>
          </cell>
          <cell r="Q46">
            <v>2.2784300000000002</v>
          </cell>
          <cell r="R46">
            <v>14.856</v>
          </cell>
          <cell r="S46">
            <v>0.89605000000000001</v>
          </cell>
          <cell r="T46">
            <v>2.2754300000000001</v>
          </cell>
          <cell r="U46">
            <v>-2.2754300000000001</v>
          </cell>
          <cell r="V46">
            <v>0</v>
          </cell>
          <cell r="AA46">
            <v>3.0000000000001137E-3</v>
          </cell>
          <cell r="AB46">
            <v>14.856</v>
          </cell>
        </row>
        <row r="47">
          <cell r="B47" t="str">
            <v>Amino Indanol</v>
          </cell>
          <cell r="E47">
            <v>91.995750000000001</v>
          </cell>
          <cell r="G47">
            <v>34.958179999999999</v>
          </cell>
          <cell r="H47">
            <v>4.21671</v>
          </cell>
          <cell r="I47">
            <v>134.30016000000001</v>
          </cell>
          <cell r="J47">
            <v>109.21812</v>
          </cell>
          <cell r="M47">
            <v>12.41849</v>
          </cell>
          <cell r="N47">
            <v>2.2754300000000001</v>
          </cell>
          <cell r="Q47">
            <v>181.67683</v>
          </cell>
          <cell r="R47">
            <v>109.21812</v>
          </cell>
          <cell r="S47">
            <v>54.156689999999998</v>
          </cell>
          <cell r="T47">
            <v>109.21812</v>
          </cell>
          <cell r="U47">
            <v>2.2754300000000001</v>
          </cell>
          <cell r="V47">
            <v>-109.21812</v>
          </cell>
          <cell r="AA47">
            <v>114.74463999999999</v>
          </cell>
          <cell r="AB47">
            <v>0</v>
          </cell>
        </row>
        <row r="48">
          <cell r="B48" t="str">
            <v>Butanol</v>
          </cell>
          <cell r="F48">
            <v>91.995750000000001</v>
          </cell>
          <cell r="G48">
            <v>169.58193</v>
          </cell>
          <cell r="H48">
            <v>23.128689999999999</v>
          </cell>
          <cell r="J48">
            <v>189.14078000000001</v>
          </cell>
          <cell r="L48">
            <v>9.9583100000000009</v>
          </cell>
          <cell r="M48">
            <v>104.92740999999999</v>
          </cell>
          <cell r="N48">
            <v>88.251769999999993</v>
          </cell>
          <cell r="Q48">
            <v>274.50934000000001</v>
          </cell>
          <cell r="R48">
            <v>111.38046</v>
          </cell>
          <cell r="S48">
            <v>23.128689999999999</v>
          </cell>
          <cell r="T48">
            <v>54.156689999999998</v>
          </cell>
          <cell r="U48">
            <v>88.251769999999993</v>
          </cell>
          <cell r="V48">
            <v>-111.38046</v>
          </cell>
          <cell r="AA48">
            <v>274.32958000000002</v>
          </cell>
          <cell r="AB48">
            <v>0</v>
          </cell>
        </row>
        <row r="49">
          <cell r="B49" t="str">
            <v>CBDA</v>
          </cell>
          <cell r="G49">
            <v>10.228260000000001</v>
          </cell>
          <cell r="H49">
            <v>56.894370000000002</v>
          </cell>
          <cell r="J49">
            <v>1.6568000000000001</v>
          </cell>
          <cell r="L49">
            <v>3.8668499999999999</v>
          </cell>
          <cell r="N49">
            <v>56.588479999999997</v>
          </cell>
          <cell r="Q49">
            <v>10.228260000000001</v>
          </cell>
          <cell r="R49">
            <v>115.13964999999999</v>
          </cell>
          <cell r="S49">
            <v>0.6</v>
          </cell>
          <cell r="T49">
            <v>1.6568000000000001</v>
          </cell>
          <cell r="U49">
            <v>0.18168000000000001</v>
          </cell>
          <cell r="V49">
            <v>-2.2568000000000001</v>
          </cell>
          <cell r="AA49">
            <v>10.228260000000001</v>
          </cell>
          <cell r="AB49">
            <v>112.88284999999999</v>
          </cell>
        </row>
        <row r="50">
          <cell r="B50" t="str">
            <v>CDFAMe</v>
          </cell>
          <cell r="H50">
            <v>3.3192400000000002</v>
          </cell>
          <cell r="M50">
            <v>30.154260000000001</v>
          </cell>
          <cell r="N50">
            <v>163.87808000000001</v>
          </cell>
          <cell r="Q50">
            <v>30.154260000000001</v>
          </cell>
          <cell r="R50">
            <v>167.19732000000002</v>
          </cell>
          <cell r="S50">
            <v>1.48719</v>
          </cell>
          <cell r="T50">
            <v>30.154260000000001</v>
          </cell>
          <cell r="U50">
            <v>3.6467999999999998</v>
          </cell>
          <cell r="V50">
            <v>-5.1339899999999998</v>
          </cell>
          <cell r="AA50">
            <v>0</v>
          </cell>
          <cell r="AB50">
            <v>162.06333000000001</v>
          </cell>
        </row>
        <row r="51">
          <cell r="B51" t="str">
            <v>Chloro Propane</v>
          </cell>
          <cell r="G51">
            <v>10.03959</v>
          </cell>
          <cell r="H51">
            <v>10.228260000000001</v>
          </cell>
          <cell r="I51">
            <v>91.780329999999992</v>
          </cell>
          <cell r="J51">
            <v>2.3388</v>
          </cell>
          <cell r="L51">
            <v>17.598659999999999</v>
          </cell>
          <cell r="N51">
            <v>187.80270999999999</v>
          </cell>
          <cell r="Q51">
            <v>101.81992</v>
          </cell>
          <cell r="R51">
            <v>205.40136999999999</v>
          </cell>
          <cell r="S51">
            <v>39.881270000000001</v>
          </cell>
          <cell r="U51">
            <v>18.29936</v>
          </cell>
          <cell r="V51">
            <v>-18.29936</v>
          </cell>
          <cell r="AA51">
            <v>53.224289999999996</v>
          </cell>
          <cell r="AB51">
            <v>187.10200999999998</v>
          </cell>
        </row>
        <row r="52">
          <cell r="B52" t="str">
            <v>DESMP</v>
          </cell>
          <cell r="F52">
            <v>91.995750000000001</v>
          </cell>
          <cell r="G52">
            <v>19.23555</v>
          </cell>
          <cell r="H52">
            <v>5.9868100000000002</v>
          </cell>
          <cell r="I52">
            <v>183.65242000000001</v>
          </cell>
          <cell r="J52">
            <v>147.33196000000001</v>
          </cell>
          <cell r="M52">
            <v>115.44473000000001</v>
          </cell>
          <cell r="N52">
            <v>14.852399999999999</v>
          </cell>
          <cell r="Q52">
            <v>318.33269999999999</v>
          </cell>
          <cell r="R52">
            <v>14.852399999999999</v>
          </cell>
          <cell r="S52">
            <v>183.65242000000001</v>
          </cell>
          <cell r="T52">
            <v>115.44473000000001</v>
          </cell>
          <cell r="U52">
            <v>30.154260000000001</v>
          </cell>
          <cell r="V52">
            <v>0</v>
          </cell>
          <cell r="AA52">
            <v>0</v>
          </cell>
          <cell r="AB52">
            <v>14.852399999999999</v>
          </cell>
        </row>
        <row r="53">
          <cell r="B53" t="str">
            <v>DHQD</v>
          </cell>
          <cell r="H53">
            <v>9.7462199999999992</v>
          </cell>
          <cell r="J53">
            <v>70.726259999999996</v>
          </cell>
          <cell r="L53">
            <v>1.3135600000000001</v>
          </cell>
          <cell r="M53">
            <v>116.44825</v>
          </cell>
          <cell r="N53">
            <v>18.52853</v>
          </cell>
          <cell r="Q53">
            <v>116.44825</v>
          </cell>
          <cell r="R53">
            <v>18.52853</v>
          </cell>
          <cell r="S53">
            <v>8.4209899999999998</v>
          </cell>
          <cell r="T53">
            <v>28.16328</v>
          </cell>
          <cell r="U53">
            <v>2.2754300000000001</v>
          </cell>
          <cell r="V53">
            <v>-2.2754300000000001</v>
          </cell>
          <cell r="AA53">
            <v>0</v>
          </cell>
          <cell r="AB53">
            <v>16.2531</v>
          </cell>
        </row>
        <row r="54">
          <cell r="B54" t="str">
            <v>(DHQ) 2 PHAL</v>
          </cell>
          <cell r="G54">
            <v>15.701269999999999</v>
          </cell>
          <cell r="H54">
            <v>19.226980000000001</v>
          </cell>
          <cell r="I54">
            <v>33.4495</v>
          </cell>
          <cell r="J54">
            <v>3.0596299999999998</v>
          </cell>
          <cell r="L54">
            <v>7.5585500000000003</v>
          </cell>
          <cell r="N54">
            <v>115.44473000000001</v>
          </cell>
          <cell r="Q54">
            <v>49.150770000000001</v>
          </cell>
          <cell r="R54">
            <v>3.0596299999999998</v>
          </cell>
          <cell r="S54">
            <v>19.226980000000001</v>
          </cell>
          <cell r="T54">
            <v>183.65242000000001</v>
          </cell>
          <cell r="U54">
            <v>115.44473000000001</v>
          </cell>
          <cell r="V54">
            <v>0</v>
          </cell>
          <cell r="AA54">
            <v>8.2480499999999992</v>
          </cell>
          <cell r="AB54">
            <v>3.0596299999999998</v>
          </cell>
        </row>
        <row r="55">
          <cell r="B55" t="str">
            <v>Epichlorohydrin</v>
          </cell>
          <cell r="H55">
            <v>5.9868100000000002</v>
          </cell>
          <cell r="I55">
            <v>7.6499999999999997E-3</v>
          </cell>
          <cell r="J55">
            <v>94.157799999999995</v>
          </cell>
          <cell r="M55">
            <v>391.75054999999998</v>
          </cell>
          <cell r="N55">
            <v>47.638309999999997</v>
          </cell>
          <cell r="Q55">
            <v>391.75819999999999</v>
          </cell>
          <cell r="R55">
            <v>147.78291999999999</v>
          </cell>
          <cell r="S55">
            <v>0.15559000000000001</v>
          </cell>
          <cell r="T55">
            <v>57.502609999999997</v>
          </cell>
          <cell r="U55">
            <v>29.014279999999999</v>
          </cell>
          <cell r="V55">
            <v>-86.672479999999993</v>
          </cell>
          <cell r="AA55">
            <v>0</v>
          </cell>
          <cell r="AB55">
            <v>61.110439999999997</v>
          </cell>
        </row>
        <row r="56">
          <cell r="B56" t="str">
            <v>ETFA</v>
          </cell>
          <cell r="G56">
            <v>9.7914600000000007</v>
          </cell>
          <cell r="H56">
            <v>4.9524100000000004</v>
          </cell>
          <cell r="I56">
            <v>50.06024</v>
          </cell>
          <cell r="J56">
            <v>89.977289999999996</v>
          </cell>
          <cell r="K56">
            <v>7.4659700000000004</v>
          </cell>
          <cell r="L56">
            <v>71.395589999999999</v>
          </cell>
          <cell r="N56">
            <v>377.88682999999997</v>
          </cell>
          <cell r="Q56">
            <v>67.317670000000007</v>
          </cell>
          <cell r="R56">
            <v>382.83923999999996</v>
          </cell>
          <cell r="S56">
            <v>5.7416099999999997</v>
          </cell>
          <cell r="T56">
            <v>22.03069</v>
          </cell>
          <cell r="U56">
            <v>0.18168000000000001</v>
          </cell>
          <cell r="V56">
            <v>-0.18168000000000001</v>
          </cell>
          <cell r="AA56">
            <v>29.778330000000004</v>
          </cell>
          <cell r="AB56">
            <v>382.65755999999999</v>
          </cell>
        </row>
        <row r="57">
          <cell r="B57" t="str">
            <v>Glycidyl Nosylate</v>
          </cell>
          <cell r="G57">
            <v>200.21565000000001</v>
          </cell>
          <cell r="H57">
            <v>9.7124699999999997</v>
          </cell>
          <cell r="I57">
            <v>252.04138</v>
          </cell>
          <cell r="J57">
            <v>53.683410000000002</v>
          </cell>
          <cell r="K57">
            <v>112.66562</v>
          </cell>
          <cell r="L57">
            <v>1.4335500000000001</v>
          </cell>
          <cell r="M57">
            <v>201.96269000000001</v>
          </cell>
          <cell r="N57">
            <v>26.989000000000001</v>
          </cell>
          <cell r="Q57">
            <v>766.88534000000004</v>
          </cell>
          <cell r="R57">
            <v>0</v>
          </cell>
          <cell r="S57">
            <v>5.2999999999999998E-4</v>
          </cell>
          <cell r="T57">
            <v>3.0853299999999999</v>
          </cell>
          <cell r="U57">
            <v>-3.1085199999999999</v>
          </cell>
          <cell r="V57">
            <v>0</v>
          </cell>
          <cell r="AA57">
            <v>763.77682000000004</v>
          </cell>
          <cell r="AB57">
            <v>0</v>
          </cell>
        </row>
        <row r="58">
          <cell r="B58" t="str">
            <v>Glycidyl Tosylate</v>
          </cell>
          <cell r="E58">
            <v>91.995750000000001</v>
          </cell>
          <cell r="G58">
            <v>526.68647999999996</v>
          </cell>
          <cell r="H58">
            <v>19.226980000000001</v>
          </cell>
          <cell r="I58">
            <v>856.16660000000013</v>
          </cell>
          <cell r="J58">
            <v>4.46347</v>
          </cell>
          <cell r="K58">
            <v>120.13159</v>
          </cell>
          <cell r="M58">
            <v>1350.5589300000001</v>
          </cell>
          <cell r="N58">
            <v>391.37554999999998</v>
          </cell>
          <cell r="O58">
            <v>0</v>
          </cell>
          <cell r="Q58">
            <v>2853.5436</v>
          </cell>
          <cell r="R58">
            <v>4.46347</v>
          </cell>
          <cell r="S58">
            <v>459.56232</v>
          </cell>
          <cell r="T58">
            <v>5.5169999999999997E-2</v>
          </cell>
          <cell r="U58">
            <v>391.37554999999998</v>
          </cell>
          <cell r="V58">
            <v>-5.5169999999999997E-2</v>
          </cell>
          <cell r="W58">
            <v>0</v>
          </cell>
          <cell r="Y58">
            <v>0</v>
          </cell>
          <cell r="AA58">
            <v>1550.8139000000001</v>
          </cell>
          <cell r="AB58">
            <v>4.4082999999999997</v>
          </cell>
        </row>
        <row r="59">
          <cell r="B59" t="str">
            <v>Isovanillin</v>
          </cell>
          <cell r="H59">
            <v>0.49919999999999998</v>
          </cell>
          <cell r="J59">
            <v>66.78098</v>
          </cell>
          <cell r="L59">
            <v>11.75699</v>
          </cell>
          <cell r="N59">
            <v>30.154260000000001</v>
          </cell>
          <cell r="R59">
            <v>30.154260000000001</v>
          </cell>
          <cell r="S59">
            <v>19.226980000000001</v>
          </cell>
          <cell r="T59">
            <v>27.64171</v>
          </cell>
          <cell r="U59">
            <v>30.154260000000001</v>
          </cell>
          <cell r="V59">
            <v>-30.154260000000001</v>
          </cell>
          <cell r="AB59">
            <v>0</v>
          </cell>
        </row>
        <row r="60">
          <cell r="B60" t="str">
            <v>Jacobsen Catalyst</v>
          </cell>
          <cell r="G60">
            <v>1.11317</v>
          </cell>
          <cell r="H60">
            <v>7.8019699999999998</v>
          </cell>
          <cell r="J60">
            <v>132.17894000000001</v>
          </cell>
          <cell r="L60">
            <v>45.03528</v>
          </cell>
          <cell r="N60">
            <v>54.215679999999999</v>
          </cell>
          <cell r="Q60">
            <v>1.11317</v>
          </cell>
          <cell r="R60">
            <v>185.01619000000002</v>
          </cell>
          <cell r="S60">
            <v>1.4151400000000001</v>
          </cell>
          <cell r="T60">
            <v>30.913609999999998</v>
          </cell>
          <cell r="U60">
            <v>-1.11317</v>
          </cell>
          <cell r="V60">
            <v>-32.328749999999999</v>
          </cell>
          <cell r="AA60">
            <v>0</v>
          </cell>
          <cell r="AB60">
            <v>152.68744000000004</v>
          </cell>
        </row>
        <row r="61">
          <cell r="B61" t="str">
            <v>L-Carnitine</v>
          </cell>
          <cell r="H61">
            <v>19.226980000000001</v>
          </cell>
          <cell r="I61">
            <v>11.378410000000001</v>
          </cell>
          <cell r="J61">
            <v>183.65242000000001</v>
          </cell>
          <cell r="L61">
            <v>219.34368000000001</v>
          </cell>
          <cell r="M61">
            <v>17.475470000000001</v>
          </cell>
          <cell r="N61">
            <v>115.44473000000001</v>
          </cell>
          <cell r="Q61">
            <v>28.853880000000004</v>
          </cell>
          <cell r="R61">
            <v>318.32413000000003</v>
          </cell>
          <cell r="S61">
            <v>19.226980000000001</v>
          </cell>
          <cell r="T61">
            <v>183.65242000000001</v>
          </cell>
          <cell r="U61">
            <v>115.44473000000001</v>
          </cell>
          <cell r="V61">
            <v>-318.32413000000003</v>
          </cell>
          <cell r="AA61">
            <v>0</v>
          </cell>
          <cell r="AB61">
            <v>0</v>
          </cell>
        </row>
        <row r="62">
          <cell r="B62" t="str">
            <v>Methyl Glycidate</v>
          </cell>
          <cell r="G62">
            <v>2.3271299999999999</v>
          </cell>
          <cell r="H62">
            <v>5.1740000000000001E-2</v>
          </cell>
          <cell r="J62">
            <v>7.6499999999999997E-3</v>
          </cell>
          <cell r="N62">
            <v>54.215679999999999</v>
          </cell>
          <cell r="Q62">
            <v>2.3271299999999999</v>
          </cell>
          <cell r="R62">
            <v>54.267420000000001</v>
          </cell>
          <cell r="T62">
            <v>7.6499999999999997E-3</v>
          </cell>
          <cell r="U62">
            <v>54.215679999999999</v>
          </cell>
          <cell r="V62">
            <v>-54.215679999999999</v>
          </cell>
          <cell r="AA62">
            <v>2.3271299999999999</v>
          </cell>
          <cell r="AB62">
            <v>5.174000000000234E-2</v>
          </cell>
        </row>
        <row r="63">
          <cell r="B63" t="str">
            <v>Oligomeric cat</v>
          </cell>
          <cell r="H63">
            <v>7.2260200000000001</v>
          </cell>
          <cell r="I63">
            <v>23.400580000000001</v>
          </cell>
          <cell r="J63">
            <v>171.29978</v>
          </cell>
          <cell r="L63">
            <v>11.75699</v>
          </cell>
          <cell r="N63">
            <v>95</v>
          </cell>
          <cell r="Q63">
            <v>23.400580000000001</v>
          </cell>
          <cell r="R63">
            <v>178.5258</v>
          </cell>
          <cell r="S63">
            <v>7.2260200000000001</v>
          </cell>
          <cell r="T63">
            <v>30.79128</v>
          </cell>
          <cell r="U63">
            <v>-23.400580000000001</v>
          </cell>
          <cell r="V63">
            <v>-38.017299999999999</v>
          </cell>
          <cell r="AA63">
            <v>0</v>
          </cell>
          <cell r="AB63">
            <v>140.5085</v>
          </cell>
        </row>
        <row r="64">
          <cell r="B64" t="str">
            <v>Pfizer Diol</v>
          </cell>
          <cell r="G64">
            <v>13.05701</v>
          </cell>
          <cell r="H64">
            <v>0.49503000000000003</v>
          </cell>
          <cell r="J64">
            <v>66.78098</v>
          </cell>
          <cell r="L64">
            <v>9.5763700000000007</v>
          </cell>
          <cell r="N64">
            <v>26.989000000000001</v>
          </cell>
          <cell r="Q64">
            <v>13.05701</v>
          </cell>
          <cell r="R64">
            <v>26.989000000000001</v>
          </cell>
          <cell r="T64">
            <v>32.28792</v>
          </cell>
          <cell r="U64">
            <v>-13.05701</v>
          </cell>
          <cell r="V64">
            <v>0</v>
          </cell>
          <cell r="AA64">
            <v>0</v>
          </cell>
          <cell r="AB64">
            <v>26.989000000000001</v>
          </cell>
        </row>
        <row r="65">
          <cell r="B65" t="str">
            <v>Propylene Carbonate</v>
          </cell>
          <cell r="G65">
            <v>0.71706000000000003</v>
          </cell>
          <cell r="H65">
            <v>163.22218000000001</v>
          </cell>
          <cell r="J65">
            <v>7.6499999999999997E-3</v>
          </cell>
          <cell r="L65">
            <v>62.414059999999999</v>
          </cell>
          <cell r="N65">
            <v>343.62468999999999</v>
          </cell>
          <cell r="Q65">
            <v>0.71706000000000003</v>
          </cell>
          <cell r="R65">
            <v>343.63234</v>
          </cell>
          <cell r="T65">
            <v>7.6499999999999997E-3</v>
          </cell>
          <cell r="U65">
            <v>343.62468999999999</v>
          </cell>
          <cell r="V65">
            <v>-343.63234</v>
          </cell>
          <cell r="AA65">
            <v>0</v>
          </cell>
          <cell r="AB65">
            <v>0</v>
          </cell>
        </row>
        <row r="66">
          <cell r="B66" t="str">
            <v>Propylene Oxide</v>
          </cell>
          <cell r="D66" t="str">
            <v xml:space="preserve"> </v>
          </cell>
          <cell r="G66">
            <v>26.90099</v>
          </cell>
          <cell r="H66">
            <v>0.49503000000000003</v>
          </cell>
          <cell r="J66">
            <v>65.151619999999994</v>
          </cell>
          <cell r="L66">
            <v>112.7962</v>
          </cell>
          <cell r="N66">
            <v>16</v>
          </cell>
          <cell r="Q66">
            <v>26.90099</v>
          </cell>
          <cell r="R66">
            <v>65.646649999999994</v>
          </cell>
          <cell r="T66">
            <v>32.274160000000002</v>
          </cell>
          <cell r="U66">
            <v>-5.7046900000000003</v>
          </cell>
          <cell r="V66">
            <v>-32.274160000000002</v>
          </cell>
          <cell r="AA66">
            <v>21.196300000000001</v>
          </cell>
          <cell r="AB66">
            <v>33.372489999999992</v>
          </cell>
        </row>
        <row r="67">
          <cell r="B67" t="str">
            <v>S-t-Butyl Glycidyl Ether</v>
          </cell>
          <cell r="G67">
            <v>13.59746</v>
          </cell>
          <cell r="H67">
            <v>-10.6075</v>
          </cell>
          <cell r="I67">
            <v>1.6100000000000001E-3</v>
          </cell>
          <cell r="N67">
            <v>21.16686</v>
          </cell>
          <cell r="Q67">
            <v>13.599069999999999</v>
          </cell>
          <cell r="R67">
            <v>21.16686</v>
          </cell>
          <cell r="S67">
            <v>1.6100000000000001E-3</v>
          </cell>
          <cell r="U67">
            <v>-13.599069999999999</v>
          </cell>
          <cell r="V67">
            <v>0</v>
          </cell>
          <cell r="AA67">
            <v>0</v>
          </cell>
          <cell r="AB67">
            <v>21.16686</v>
          </cell>
        </row>
        <row r="68">
          <cell r="B68" t="str">
            <v>WS 23</v>
          </cell>
          <cell r="G68">
            <v>9.2889999999999997</v>
          </cell>
          <cell r="H68">
            <v>175.23773999999997</v>
          </cell>
          <cell r="J68">
            <v>286.96573999999998</v>
          </cell>
          <cell r="L68">
            <v>144.70483999999999</v>
          </cell>
          <cell r="N68">
            <v>459.61922999999996</v>
          </cell>
          <cell r="Q68">
            <v>9.2889999999999997</v>
          </cell>
          <cell r="R68">
            <v>1066.52755</v>
          </cell>
          <cell r="U68">
            <v>3.9927700000000002</v>
          </cell>
          <cell r="V68">
            <v>-3.9927700000000002</v>
          </cell>
          <cell r="X68">
            <v>-73.664000000000001</v>
          </cell>
          <cell r="AA68">
            <v>0</v>
          </cell>
          <cell r="AB68">
            <v>988.87077999999997</v>
          </cell>
        </row>
        <row r="69">
          <cell r="B69" t="str">
            <v>ETFA Held in Hong Kong</v>
          </cell>
          <cell r="G69">
            <v>2.0766499999999999</v>
          </cell>
          <cell r="N69">
            <v>187.25</v>
          </cell>
          <cell r="Q69">
            <v>2.0766499999999999</v>
          </cell>
          <cell r="R69">
            <v>187.25</v>
          </cell>
          <cell r="U69">
            <v>-2.0766499999999999</v>
          </cell>
          <cell r="V69">
            <v>0</v>
          </cell>
          <cell r="AA69">
            <v>0</v>
          </cell>
          <cell r="AB69">
            <v>187.25</v>
          </cell>
        </row>
        <row r="70">
          <cell r="B70" t="str">
            <v>PTFMXA</v>
          </cell>
          <cell r="C70" t="str">
            <v>TECHNOLOGIES - C</v>
          </cell>
          <cell r="F70">
            <v>91.995750000000001</v>
          </cell>
          <cell r="G70">
            <v>6.1052</v>
          </cell>
          <cell r="H70">
            <v>398.06113999999991</v>
          </cell>
          <cell r="J70">
            <v>971.3038600000001</v>
          </cell>
          <cell r="L70">
            <v>330.78962999999999</v>
          </cell>
          <cell r="N70">
            <v>23</v>
          </cell>
          <cell r="P70">
            <v>0</v>
          </cell>
          <cell r="Q70">
            <v>6.1052</v>
          </cell>
          <cell r="R70">
            <v>23</v>
          </cell>
          <cell r="S70">
            <v>60.463349999999998</v>
          </cell>
          <cell r="T70">
            <v>426.52758999999998</v>
          </cell>
          <cell r="U70">
            <v>780.72114999999997</v>
          </cell>
          <cell r="V70">
            <v>0</v>
          </cell>
          <cell r="X70">
            <v>0</v>
          </cell>
          <cell r="Z70">
            <v>0</v>
          </cell>
          <cell r="AA70">
            <v>0</v>
          </cell>
          <cell r="AB70">
            <v>23</v>
          </cell>
        </row>
        <row r="71">
          <cell r="B71" t="str">
            <v>L-Thyroxine</v>
          </cell>
          <cell r="G71">
            <v>13.33633</v>
          </cell>
          <cell r="N71">
            <v>3</v>
          </cell>
          <cell r="Q71">
            <v>13.33633</v>
          </cell>
          <cell r="R71">
            <v>3</v>
          </cell>
          <cell r="U71">
            <v>-13.33633</v>
          </cell>
          <cell r="V71">
            <v>0</v>
          </cell>
          <cell r="AA71">
            <v>0</v>
          </cell>
          <cell r="AB71">
            <v>3</v>
          </cell>
        </row>
        <row r="72">
          <cell r="B72" t="str">
            <v>3-NPP</v>
          </cell>
          <cell r="G72">
            <v>0.98399999999999999</v>
          </cell>
          <cell r="H72">
            <v>0.94020999999999999</v>
          </cell>
          <cell r="M72">
            <v>67.5745</v>
          </cell>
          <cell r="N72">
            <v>27</v>
          </cell>
          <cell r="Q72">
            <v>68.558499999999995</v>
          </cell>
          <cell r="R72">
            <v>27</v>
          </cell>
          <cell r="S72">
            <v>0.94020999999999999</v>
          </cell>
          <cell r="T72">
            <v>67.5745</v>
          </cell>
          <cell r="U72">
            <v>-68.558499999999995</v>
          </cell>
          <cell r="V72">
            <v>0</v>
          </cell>
          <cell r="AA72">
            <v>0</v>
          </cell>
          <cell r="AB72">
            <v>27</v>
          </cell>
        </row>
        <row r="73">
          <cell r="B73" t="str">
            <v>DESMP.</v>
          </cell>
          <cell r="G73">
            <v>0.40737000000000001</v>
          </cell>
          <cell r="J73">
            <v>6.54847</v>
          </cell>
          <cell r="N73">
            <v>94</v>
          </cell>
          <cell r="Q73">
            <v>0.40737000000000001</v>
          </cell>
          <cell r="R73">
            <v>94</v>
          </cell>
          <cell r="T73">
            <v>6.54847</v>
          </cell>
          <cell r="U73">
            <v>19</v>
          </cell>
          <cell r="V73">
            <v>-19</v>
          </cell>
          <cell r="Z73" t="str">
            <v xml:space="preserve"> </v>
          </cell>
          <cell r="AA73">
            <v>0</v>
          </cell>
          <cell r="AB73">
            <v>75</v>
          </cell>
        </row>
        <row r="74">
          <cell r="B74" t="str">
            <v>TFBA</v>
          </cell>
          <cell r="G74">
            <v>308.87526000000003</v>
          </cell>
          <cell r="J74">
            <v>544</v>
          </cell>
          <cell r="N74">
            <v>16</v>
          </cell>
          <cell r="Q74">
            <v>308.87526000000003</v>
          </cell>
          <cell r="R74">
            <v>16</v>
          </cell>
          <cell r="U74">
            <v>-308.875</v>
          </cell>
          <cell r="V74">
            <v>0</v>
          </cell>
          <cell r="AA74">
            <v>2.6000000002568413E-4</v>
          </cell>
          <cell r="AB74">
            <v>16</v>
          </cell>
        </row>
        <row r="75">
          <cell r="B75" t="str">
            <v>NAAGA</v>
          </cell>
          <cell r="G75">
            <v>13.653079999999999</v>
          </cell>
          <cell r="H75">
            <v>2.8799999999999999E-2</v>
          </cell>
          <cell r="J75">
            <v>23.400580000000001</v>
          </cell>
          <cell r="M75">
            <v>163.41718</v>
          </cell>
          <cell r="N75">
            <v>182.81376</v>
          </cell>
          <cell r="Q75">
            <v>177.07025999999999</v>
          </cell>
          <cell r="R75">
            <v>0</v>
          </cell>
          <cell r="S75">
            <v>0</v>
          </cell>
          <cell r="T75">
            <v>23.400580000000001</v>
          </cell>
          <cell r="U75">
            <v>-177.07025999999999</v>
          </cell>
          <cell r="V75">
            <v>0</v>
          </cell>
          <cell r="AA75">
            <v>0</v>
          </cell>
          <cell r="AB75">
            <v>0</v>
          </cell>
        </row>
        <row r="76">
          <cell r="B76" t="str">
            <v>NTFMA</v>
          </cell>
          <cell r="C76" t="str">
            <v>TECHNOLOGIES - C</v>
          </cell>
          <cell r="F76">
            <v>0</v>
          </cell>
          <cell r="G76">
            <v>4.6655699999999998</v>
          </cell>
          <cell r="H76">
            <v>13.05701</v>
          </cell>
          <cell r="I76">
            <v>1.08161</v>
          </cell>
          <cell r="J76">
            <v>1140.73299</v>
          </cell>
          <cell r="L76">
            <v>78.003699999999995</v>
          </cell>
          <cell r="M76">
            <v>58.897869999999998</v>
          </cell>
          <cell r="N76">
            <v>100</v>
          </cell>
          <cell r="P76">
            <v>0</v>
          </cell>
          <cell r="Q76">
            <v>64.645049999999998</v>
          </cell>
          <cell r="R76">
            <v>100</v>
          </cell>
          <cell r="S76">
            <v>13.05701</v>
          </cell>
          <cell r="T76">
            <v>58.897869999999998</v>
          </cell>
          <cell r="U76">
            <v>-64.645049999999998</v>
          </cell>
          <cell r="V76">
            <v>0</v>
          </cell>
          <cell r="X76">
            <v>0</v>
          </cell>
          <cell r="Z76">
            <v>0</v>
          </cell>
          <cell r="AA76">
            <v>0</v>
          </cell>
          <cell r="AB76">
            <v>100</v>
          </cell>
        </row>
        <row r="77">
          <cell r="B77" t="str">
            <v>OADPE</v>
          </cell>
          <cell r="C77" t="str">
            <v>TECHNOLOGIES - C</v>
          </cell>
          <cell r="F77">
            <v>0</v>
          </cell>
          <cell r="G77">
            <v>7.0527600000000001</v>
          </cell>
          <cell r="H77">
            <v>1.29071</v>
          </cell>
          <cell r="J77">
            <v>1008.20632</v>
          </cell>
          <cell r="L77">
            <v>132.68038999999999</v>
          </cell>
          <cell r="N77">
            <v>25</v>
          </cell>
          <cell r="P77">
            <v>0</v>
          </cell>
          <cell r="Q77">
            <v>7.0527600000000001</v>
          </cell>
          <cell r="R77">
            <v>25</v>
          </cell>
          <cell r="S77">
            <v>0.78637000000000001</v>
          </cell>
          <cell r="T77">
            <v>440.54239000000001</v>
          </cell>
          <cell r="U77">
            <v>-7.0527600000000001</v>
          </cell>
          <cell r="V77">
            <v>0</v>
          </cell>
          <cell r="X77">
            <v>0</v>
          </cell>
          <cell r="Z77">
            <v>0</v>
          </cell>
          <cell r="AA77">
            <v>0</v>
          </cell>
          <cell r="AB77">
            <v>25</v>
          </cell>
        </row>
        <row r="78">
          <cell r="B78" t="str">
            <v>ANFP</v>
          </cell>
          <cell r="E78" t="str">
            <v xml:space="preserve"> </v>
          </cell>
          <cell r="G78">
            <v>1.87</v>
          </cell>
          <cell r="H78">
            <v>23.475020000000001</v>
          </cell>
          <cell r="N78">
            <v>2</v>
          </cell>
          <cell r="Q78">
            <v>1.87</v>
          </cell>
          <cell r="R78">
            <v>2</v>
          </cell>
          <cell r="S78">
            <v>5.7046900000000003</v>
          </cell>
          <cell r="U78">
            <v>-1.87</v>
          </cell>
          <cell r="V78">
            <v>0</v>
          </cell>
          <cell r="AA78">
            <v>0</v>
          </cell>
          <cell r="AB78">
            <v>2</v>
          </cell>
        </row>
        <row r="79">
          <cell r="B79" t="str">
            <v>SR28043</v>
          </cell>
          <cell r="G79">
            <v>5.7200000000000001E-2</v>
          </cell>
          <cell r="H79">
            <v>13.59746</v>
          </cell>
          <cell r="J79">
            <v>6.54847</v>
          </cell>
          <cell r="M79">
            <v>66.255260000000007</v>
          </cell>
          <cell r="N79">
            <v>177</v>
          </cell>
          <cell r="Q79">
            <v>66.312460000000002</v>
          </cell>
          <cell r="R79">
            <v>177</v>
          </cell>
          <cell r="S79">
            <v>13.59746</v>
          </cell>
          <cell r="T79">
            <v>66.255260000000007</v>
          </cell>
          <cell r="U79">
            <v>27</v>
          </cell>
          <cell r="V79">
            <v>-27</v>
          </cell>
          <cell r="AA79">
            <v>0</v>
          </cell>
          <cell r="AB79">
            <v>150</v>
          </cell>
        </row>
        <row r="80">
          <cell r="B80" t="str">
            <v>Fixed cost others</v>
          </cell>
          <cell r="G80">
            <v>1.7050000000000001</v>
          </cell>
          <cell r="H80">
            <v>9.2889999999999997</v>
          </cell>
          <cell r="J80">
            <v>6.54847</v>
          </cell>
          <cell r="N80">
            <v>17.475470000000001</v>
          </cell>
          <cell r="Q80">
            <v>1.7050000000000001</v>
          </cell>
          <cell r="R80">
            <v>0</v>
          </cell>
          <cell r="S80">
            <v>9.2889999999999997</v>
          </cell>
          <cell r="T80">
            <v>6.54847</v>
          </cell>
          <cell r="U80">
            <v>-1.7050000000000001</v>
          </cell>
          <cell r="V80">
            <v>0</v>
          </cell>
          <cell r="AA80">
            <v>0</v>
          </cell>
          <cell r="AB80">
            <v>0</v>
          </cell>
        </row>
        <row r="81">
          <cell r="B81" t="str">
            <v>Others.</v>
          </cell>
          <cell r="G81">
            <v>6.66</v>
          </cell>
          <cell r="H81">
            <v>2.0766499999999999</v>
          </cell>
          <cell r="I81">
            <v>0.84267000000000003</v>
          </cell>
          <cell r="J81">
            <v>23.400580000000001</v>
          </cell>
          <cell r="M81">
            <v>91.138750000000002</v>
          </cell>
          <cell r="Q81">
            <v>98.641419999999997</v>
          </cell>
          <cell r="R81">
            <v>0</v>
          </cell>
          <cell r="S81">
            <v>2.0766499999999999</v>
          </cell>
          <cell r="T81">
            <v>91.138750000000002</v>
          </cell>
          <cell r="U81">
            <v>-98.641419999999997</v>
          </cell>
          <cell r="V81">
            <v>0</v>
          </cell>
          <cell r="AA81">
            <v>0</v>
          </cell>
          <cell r="AB81">
            <v>0</v>
          </cell>
        </row>
        <row r="82">
          <cell r="B82" t="str">
            <v>Icos 485</v>
          </cell>
          <cell r="C82" t="str">
            <v>TECHNOLOGIES - C</v>
          </cell>
          <cell r="F82">
            <v>0</v>
          </cell>
          <cell r="G82">
            <v>12.673500000000001</v>
          </cell>
          <cell r="H82">
            <v>304.32099999999997</v>
          </cell>
          <cell r="I82">
            <v>126.54656</v>
          </cell>
          <cell r="J82">
            <v>1051.81197</v>
          </cell>
          <cell r="L82">
            <v>207.33877999999999</v>
          </cell>
          <cell r="N82">
            <v>2660.89156</v>
          </cell>
          <cell r="P82">
            <v>0</v>
          </cell>
          <cell r="Q82">
            <v>139.22005999999999</v>
          </cell>
          <cell r="R82">
            <v>4224.3633099999997</v>
          </cell>
          <cell r="S82">
            <v>53.239609999999999</v>
          </cell>
          <cell r="T82">
            <v>446.07182000000006</v>
          </cell>
          <cell r="U82">
            <v>735.10145</v>
          </cell>
          <cell r="V82">
            <v>-1234.4128800000001</v>
          </cell>
          <cell r="X82">
            <v>-73.664000000000001</v>
          </cell>
          <cell r="Z82">
            <v>0</v>
          </cell>
          <cell r="AA82">
            <v>0</v>
          </cell>
          <cell r="AB82">
            <v>2916.2864300000001</v>
          </cell>
        </row>
        <row r="83">
          <cell r="B83" t="str">
            <v>Mill. Lactone</v>
          </cell>
          <cell r="G83">
            <v>1.59602</v>
          </cell>
          <cell r="H83">
            <v>13.33633</v>
          </cell>
          <cell r="Q83">
            <v>1.59602</v>
          </cell>
          <cell r="R83">
            <v>13.33633</v>
          </cell>
          <cell r="S83">
            <v>13.33633</v>
          </cell>
          <cell r="U83">
            <v>-1.59602</v>
          </cell>
          <cell r="V83">
            <v>-13.33633</v>
          </cell>
          <cell r="AA83">
            <v>0</v>
          </cell>
          <cell r="AB83">
            <v>0</v>
          </cell>
        </row>
        <row r="84">
          <cell r="B84" t="str">
            <v>3M R850 / R851</v>
          </cell>
          <cell r="E84">
            <v>0</v>
          </cell>
          <cell r="G84">
            <v>448.71976000000001</v>
          </cell>
          <cell r="H84">
            <v>0.13173000000000001</v>
          </cell>
          <cell r="I84">
            <v>163.25144</v>
          </cell>
          <cell r="K84">
            <v>0</v>
          </cell>
          <cell r="M84">
            <v>464.75903000000005</v>
          </cell>
          <cell r="N84">
            <v>67.5745</v>
          </cell>
          <cell r="O84">
            <v>0</v>
          </cell>
          <cell r="Q84">
            <v>1076.7302300000001</v>
          </cell>
          <cell r="R84">
            <v>0.13173000000000001</v>
          </cell>
          <cell r="S84">
            <v>0.13173000000000001</v>
          </cell>
          <cell r="T84">
            <v>464.75903000000005</v>
          </cell>
          <cell r="U84">
            <v>67.5745</v>
          </cell>
          <cell r="V84">
            <v>-0.13173000000000001</v>
          </cell>
          <cell r="W84">
            <v>0</v>
          </cell>
          <cell r="Y84">
            <v>0</v>
          </cell>
          <cell r="AA84">
            <v>23.523690000000027</v>
          </cell>
          <cell r="AB84">
            <v>0</v>
          </cell>
        </row>
        <row r="85">
          <cell r="B85" t="str">
            <v>Acetonide</v>
          </cell>
          <cell r="E85" t="str">
            <v xml:space="preserve"> </v>
          </cell>
          <cell r="H85">
            <v>0.40737000000000001</v>
          </cell>
          <cell r="J85">
            <v>6.54847</v>
          </cell>
          <cell r="N85">
            <v>17.475470000000001</v>
          </cell>
          <cell r="R85">
            <v>24.023940000000003</v>
          </cell>
          <cell r="S85">
            <v>0.40737000000000001</v>
          </cell>
          <cell r="T85">
            <v>6.54847</v>
          </cell>
          <cell r="U85">
            <v>17.475470000000001</v>
          </cell>
          <cell r="V85">
            <v>-24.023940000000003</v>
          </cell>
          <cell r="AA85" t="str">
            <v xml:space="preserve"> </v>
          </cell>
          <cell r="AB85">
            <v>0</v>
          </cell>
        </row>
        <row r="86">
          <cell r="B86" t="str">
            <v>Alizyme AIT-082</v>
          </cell>
          <cell r="G86">
            <v>510.55538000000001</v>
          </cell>
          <cell r="H86">
            <v>6.70967</v>
          </cell>
          <cell r="I86">
            <v>34.035989999999998</v>
          </cell>
          <cell r="M86">
            <v>1.2999999999999999E-4</v>
          </cell>
          <cell r="Q86">
            <v>544.5915</v>
          </cell>
          <cell r="R86">
            <v>0</v>
          </cell>
          <cell r="S86">
            <v>6.70967</v>
          </cell>
          <cell r="U86">
            <v>-81.853619999999992</v>
          </cell>
          <cell r="V86">
            <v>0</v>
          </cell>
          <cell r="AA86">
            <v>462.73788000000002</v>
          </cell>
          <cell r="AB86">
            <v>0</v>
          </cell>
        </row>
        <row r="87">
          <cell r="B87" t="str">
            <v>BHA</v>
          </cell>
          <cell r="G87">
            <v>3.9758399999999998</v>
          </cell>
          <cell r="H87">
            <v>13.653079999999999</v>
          </cell>
          <cell r="J87">
            <v>23.400580000000001</v>
          </cell>
          <cell r="N87">
            <v>19.909500000000001</v>
          </cell>
          <cell r="Q87">
            <v>3.9758399999999998</v>
          </cell>
          <cell r="R87">
            <v>23.400580000000001</v>
          </cell>
          <cell r="S87">
            <v>13.653079999999999</v>
          </cell>
          <cell r="T87">
            <v>23.400580000000001</v>
          </cell>
          <cell r="U87">
            <v>19.909500000000001</v>
          </cell>
          <cell r="V87">
            <v>-23.400580000000001</v>
          </cell>
          <cell r="AA87">
            <v>3.9758399999999998</v>
          </cell>
          <cell r="AB87">
            <v>0</v>
          </cell>
        </row>
        <row r="88">
          <cell r="B88" t="str">
            <v>Bromohydron</v>
          </cell>
          <cell r="G88">
            <v>2946.0870000000004</v>
          </cell>
          <cell r="H88">
            <v>4.6655699999999998</v>
          </cell>
          <cell r="J88">
            <v>1.08161</v>
          </cell>
          <cell r="N88">
            <v>58.897869999999998</v>
          </cell>
          <cell r="Q88">
            <v>2946.0870000000004</v>
          </cell>
          <cell r="R88">
            <v>0</v>
          </cell>
          <cell r="S88">
            <v>4.6655699999999998</v>
          </cell>
          <cell r="T88">
            <v>1.78515</v>
          </cell>
          <cell r="U88">
            <v>58.897869999999998</v>
          </cell>
          <cell r="V88">
            <v>0</v>
          </cell>
          <cell r="AA88">
            <v>1650.0870000000004</v>
          </cell>
          <cell r="AB88">
            <v>0</v>
          </cell>
        </row>
        <row r="89">
          <cell r="B89" t="str">
            <v>CCA</v>
          </cell>
          <cell r="G89">
            <v>308.37900000000002</v>
          </cell>
          <cell r="H89">
            <v>0.95762999999999998</v>
          </cell>
          <cell r="Q89">
            <v>308.37900000000002</v>
          </cell>
          <cell r="R89">
            <v>0.95762999999999998</v>
          </cell>
          <cell r="S89">
            <v>5.4440000000000002E-2</v>
          </cell>
          <cell r="U89">
            <v>-164.01900000000001</v>
          </cell>
          <cell r="V89">
            <v>-5.4440000000000002E-2</v>
          </cell>
          <cell r="AA89">
            <v>144.36000000000001</v>
          </cell>
          <cell r="AB89">
            <v>0.90318999999999994</v>
          </cell>
        </row>
        <row r="90">
          <cell r="B90" t="str">
            <v>CME/HME/MGH</v>
          </cell>
          <cell r="E90" t="str">
            <v xml:space="preserve"> </v>
          </cell>
          <cell r="G90">
            <v>166.93100000000001</v>
          </cell>
          <cell r="H90">
            <v>5.2008000000000001</v>
          </cell>
          <cell r="N90">
            <v>90.34666</v>
          </cell>
          <cell r="Q90">
            <v>166.93100000000001</v>
          </cell>
          <cell r="R90">
            <v>5.2008000000000001</v>
          </cell>
          <cell r="S90">
            <v>4.2950499999999998</v>
          </cell>
          <cell r="U90">
            <v>-80.898210000000006</v>
          </cell>
          <cell r="V90">
            <v>-4.2950499999999998</v>
          </cell>
          <cell r="AA90">
            <v>86.032790000000006</v>
          </cell>
          <cell r="AB90">
            <v>0.90575000000000028</v>
          </cell>
        </row>
        <row r="91">
          <cell r="B91" t="str">
            <v>Geltex</v>
          </cell>
          <cell r="G91">
            <v>64.914000000000001</v>
          </cell>
          <cell r="H91">
            <v>0.51317000000000002</v>
          </cell>
          <cell r="N91">
            <v>66.255260000000007</v>
          </cell>
          <cell r="Q91">
            <v>64.914000000000001</v>
          </cell>
          <cell r="R91">
            <v>0.51317000000000002</v>
          </cell>
          <cell r="S91">
            <v>0.51317000000000002</v>
          </cell>
          <cell r="U91">
            <v>66.255260000000007</v>
          </cell>
          <cell r="V91">
            <v>-0.51317000000000002</v>
          </cell>
          <cell r="AA91">
            <v>64.914000000000001</v>
          </cell>
          <cell r="AB91">
            <v>0</v>
          </cell>
        </row>
        <row r="92">
          <cell r="B92" t="str">
            <v>GW397339</v>
          </cell>
          <cell r="E92">
            <v>0</v>
          </cell>
          <cell r="G92">
            <v>4000.8422200000005</v>
          </cell>
          <cell r="H92">
            <v>9.2889999999999997</v>
          </cell>
          <cell r="I92">
            <v>34.035989999999998</v>
          </cell>
          <cell r="K92">
            <v>0</v>
          </cell>
          <cell r="M92">
            <v>1.2999999999999999E-4</v>
          </cell>
          <cell r="O92">
            <v>0</v>
          </cell>
          <cell r="Q92">
            <v>4034.8783400000007</v>
          </cell>
          <cell r="R92">
            <v>9.2889999999999997</v>
          </cell>
          <cell r="S92">
            <v>9.2889999999999997</v>
          </cell>
          <cell r="T92">
            <v>0</v>
          </cell>
          <cell r="U92">
            <v>-1622.7708300000002</v>
          </cell>
          <cell r="V92">
            <v>-9.2889999999999997</v>
          </cell>
          <cell r="W92">
            <v>0</v>
          </cell>
          <cell r="Y92">
            <v>0</v>
          </cell>
          <cell r="AA92">
            <v>2412.1075100000012</v>
          </cell>
          <cell r="AB92">
            <v>0</v>
          </cell>
        </row>
        <row r="93">
          <cell r="B93" t="str">
            <v>ICOS 1576</v>
          </cell>
          <cell r="H93">
            <v>2.0766499999999999</v>
          </cell>
          <cell r="J93">
            <v>0.84267000000000003</v>
          </cell>
          <cell r="N93">
            <v>91.138750000000002</v>
          </cell>
          <cell r="R93">
            <v>2.0766499999999999</v>
          </cell>
          <cell r="S93">
            <v>2.0766499999999999</v>
          </cell>
          <cell r="T93">
            <v>0.84267000000000003</v>
          </cell>
          <cell r="U93">
            <v>91.138750000000002</v>
          </cell>
          <cell r="V93">
            <v>-2.0766499999999999</v>
          </cell>
          <cell r="AB93">
            <v>0</v>
          </cell>
        </row>
        <row r="94">
          <cell r="B94" t="str">
            <v>Icos 485</v>
          </cell>
          <cell r="H94">
            <v>6.1052</v>
          </cell>
          <cell r="J94">
            <v>126.54656</v>
          </cell>
          <cell r="N94">
            <v>58.897869999999998</v>
          </cell>
          <cell r="R94">
            <v>6.1052</v>
          </cell>
          <cell r="S94">
            <v>6.1052</v>
          </cell>
          <cell r="T94">
            <v>126.54656</v>
          </cell>
          <cell r="U94">
            <v>58.897869999999998</v>
          </cell>
          <cell r="V94">
            <v>-6.1052</v>
          </cell>
          <cell r="AB94">
            <v>0</v>
          </cell>
        </row>
        <row r="95">
          <cell r="B95" t="str">
            <v>Mill. Lactone</v>
          </cell>
          <cell r="E95">
            <v>2943.1329515000007</v>
          </cell>
          <cell r="G95">
            <v>7143.6035700000011</v>
          </cell>
          <cell r="H95">
            <v>13.33633</v>
          </cell>
          <cell r="I95">
            <v>4324.5255900000002</v>
          </cell>
          <cell r="J95">
            <v>1.08161</v>
          </cell>
          <cell r="K95">
            <v>444.88868000000002</v>
          </cell>
          <cell r="M95">
            <v>3731.9994900000002</v>
          </cell>
          <cell r="N95">
            <v>58.897869999999998</v>
          </cell>
          <cell r="O95">
            <v>0</v>
          </cell>
          <cell r="Q95">
            <v>15645.017330000001</v>
          </cell>
          <cell r="R95">
            <v>13.33633</v>
          </cell>
          <cell r="S95">
            <v>13.33633</v>
          </cell>
          <cell r="T95">
            <v>1919.9337099999998</v>
          </cell>
          <cell r="U95">
            <v>-7995.00227</v>
          </cell>
          <cell r="V95">
            <v>-13.33633</v>
          </cell>
          <cell r="W95">
            <v>0</v>
          </cell>
          <cell r="Y95">
            <v>0</v>
          </cell>
          <cell r="AA95">
            <v>7650.0150600000015</v>
          </cell>
          <cell r="AB95">
            <v>0</v>
          </cell>
        </row>
        <row r="96">
          <cell r="B96" t="str">
            <v>Phthalimide</v>
          </cell>
          <cell r="C96" t="str">
            <v>OBSOLETE - D</v>
          </cell>
          <cell r="F96">
            <v>0</v>
          </cell>
          <cell r="H96">
            <v>2.2688999999999999</v>
          </cell>
          <cell r="J96">
            <v>158.41989000000001</v>
          </cell>
          <cell r="L96">
            <v>0</v>
          </cell>
          <cell r="N96">
            <v>90.34666</v>
          </cell>
          <cell r="P96">
            <v>0</v>
          </cell>
          <cell r="R96">
            <v>92.615560000000002</v>
          </cell>
          <cell r="S96">
            <v>0.46867999999999999</v>
          </cell>
          <cell r="T96">
            <v>159.12342999999998</v>
          </cell>
          <cell r="U96">
            <v>90.34666</v>
          </cell>
          <cell r="V96">
            <v>-90.815340000000006</v>
          </cell>
          <cell r="X96">
            <v>0</v>
          </cell>
          <cell r="Z96">
            <v>0</v>
          </cell>
          <cell r="AB96">
            <v>1.8002199999999959</v>
          </cell>
        </row>
        <row r="97">
          <cell r="B97" t="str">
            <v>Plaquenil</v>
          </cell>
          <cell r="H97">
            <v>0.40737000000000001</v>
          </cell>
          <cell r="N97">
            <v>66.255260000000007</v>
          </cell>
          <cell r="R97">
            <v>0.40737000000000001</v>
          </cell>
          <cell r="S97">
            <v>0.40737000000000001</v>
          </cell>
          <cell r="U97">
            <v>66.255260000000007</v>
          </cell>
          <cell r="V97">
            <v>-0.40737000000000001</v>
          </cell>
          <cell r="AA97" t="str">
            <v xml:space="preserve"> </v>
          </cell>
          <cell r="AB97">
            <v>0</v>
          </cell>
        </row>
        <row r="98">
          <cell r="B98" t="str">
            <v>RCX2037</v>
          </cell>
          <cell r="H98">
            <v>482.15109000000001</v>
          </cell>
          <cell r="J98">
            <v>-54.469620000000006</v>
          </cell>
          <cell r="L98">
            <v>7.4536699999999998</v>
          </cell>
          <cell r="N98">
            <v>66.255260000000007</v>
          </cell>
          <cell r="R98">
            <v>0</v>
          </cell>
          <cell r="S98">
            <v>88.265530000000012</v>
          </cell>
          <cell r="T98">
            <v>10.23826</v>
          </cell>
          <cell r="U98">
            <v>66.255260000000007</v>
          </cell>
          <cell r="V98">
            <v>0</v>
          </cell>
          <cell r="AB98">
            <v>0</v>
          </cell>
        </row>
        <row r="99">
          <cell r="B99" t="str">
            <v>RCX2047</v>
          </cell>
          <cell r="H99">
            <v>13.653079999999999</v>
          </cell>
          <cell r="J99">
            <v>0.84267000000000003</v>
          </cell>
          <cell r="N99">
            <v>19.909500000000001</v>
          </cell>
          <cell r="R99">
            <v>33.562579999999997</v>
          </cell>
          <cell r="S99">
            <v>13.653079999999999</v>
          </cell>
          <cell r="T99">
            <v>0.84267000000000003</v>
          </cell>
          <cell r="U99">
            <v>19.909500000000001</v>
          </cell>
          <cell r="V99">
            <v>-33.562579999999997</v>
          </cell>
          <cell r="AB99">
            <v>0</v>
          </cell>
        </row>
        <row r="100">
          <cell r="B100" t="str">
            <v>RCX2114 - GW801144X</v>
          </cell>
          <cell r="H100">
            <v>4.0849299999999999</v>
          </cell>
          <cell r="J100">
            <v>126.54656</v>
          </cell>
          <cell r="N100">
            <v>58.897869999999998</v>
          </cell>
          <cell r="R100">
            <v>62.982799999999997</v>
          </cell>
          <cell r="S100">
            <v>4.0102700000000002</v>
          </cell>
          <cell r="T100">
            <v>126.54656</v>
          </cell>
          <cell r="U100">
            <v>58.897869999999998</v>
          </cell>
          <cell r="V100">
            <v>-62.908139999999996</v>
          </cell>
          <cell r="AB100">
            <v>7.4660000000001503E-2</v>
          </cell>
        </row>
        <row r="101">
          <cell r="B101" t="str">
            <v>RCX2119</v>
          </cell>
          <cell r="H101">
            <v>0.88385999999999998</v>
          </cell>
          <cell r="J101">
            <v>126.54656</v>
          </cell>
          <cell r="R101">
            <v>0.88385999999999998</v>
          </cell>
          <cell r="S101">
            <v>0.82135999999999998</v>
          </cell>
          <cell r="T101">
            <v>126.54656</v>
          </cell>
          <cell r="V101">
            <v>-0.82135999999999998</v>
          </cell>
          <cell r="AB101">
            <v>6.25E-2</v>
          </cell>
        </row>
        <row r="102">
          <cell r="B102" t="str">
            <v>RH 3866</v>
          </cell>
          <cell r="C102" t="str">
            <v>OBSOLETE - D</v>
          </cell>
          <cell r="F102">
            <v>0</v>
          </cell>
          <cell r="H102">
            <v>1.87</v>
          </cell>
          <cell r="J102">
            <v>158.41989000000001</v>
          </cell>
          <cell r="L102">
            <v>0</v>
          </cell>
          <cell r="N102">
            <v>344.02351000000004</v>
          </cell>
          <cell r="P102">
            <v>0</v>
          </cell>
          <cell r="R102">
            <v>1.87</v>
          </cell>
          <cell r="S102">
            <v>1.87</v>
          </cell>
          <cell r="T102">
            <v>48.882649999999998</v>
          </cell>
          <cell r="U102">
            <v>344.02351000000004</v>
          </cell>
          <cell r="V102">
            <v>-1.87</v>
          </cell>
          <cell r="X102">
            <v>0</v>
          </cell>
          <cell r="Z102">
            <v>0</v>
          </cell>
          <cell r="AB102">
            <v>0</v>
          </cell>
        </row>
        <row r="103">
          <cell r="B103" t="str">
            <v>tBaus</v>
          </cell>
          <cell r="C103" t="str">
            <v>OBSOLETE - D</v>
          </cell>
          <cell r="F103">
            <v>0</v>
          </cell>
          <cell r="H103">
            <v>0.11</v>
          </cell>
          <cell r="J103">
            <v>158.41989000000001</v>
          </cell>
          <cell r="L103">
            <v>0</v>
          </cell>
          <cell r="N103">
            <v>66.255260000000007</v>
          </cell>
          <cell r="P103">
            <v>0</v>
          </cell>
          <cell r="R103">
            <v>66.365260000000006</v>
          </cell>
          <cell r="S103">
            <v>3.6249999999999998E-2</v>
          </cell>
          <cell r="T103">
            <v>158.41989000000001</v>
          </cell>
          <cell r="U103">
            <v>66.255260000000007</v>
          </cell>
          <cell r="V103">
            <v>-66.291510000000002</v>
          </cell>
          <cell r="X103">
            <v>0</v>
          </cell>
          <cell r="Z103">
            <v>0</v>
          </cell>
          <cell r="AB103">
            <v>7.3750000000003979E-2</v>
          </cell>
        </row>
        <row r="104">
          <cell r="B104" t="str">
            <v>Telik</v>
          </cell>
          <cell r="C104" t="str">
            <v>OTHERS - E</v>
          </cell>
          <cell r="F104">
            <v>0</v>
          </cell>
          <cell r="H104">
            <v>1.7050000000000001</v>
          </cell>
          <cell r="J104">
            <v>-54.469620000000006</v>
          </cell>
          <cell r="L104">
            <v>7.4536699999999998</v>
          </cell>
          <cell r="N104">
            <v>0</v>
          </cell>
          <cell r="P104">
            <v>0</v>
          </cell>
          <cell r="R104">
            <v>1.7050000000000001</v>
          </cell>
          <cell r="S104">
            <v>1.7050000000000001</v>
          </cell>
          <cell r="T104">
            <v>59.120909999999995</v>
          </cell>
          <cell r="U104">
            <v>0</v>
          </cell>
          <cell r="V104">
            <v>-1.7050000000000001</v>
          </cell>
          <cell r="X104">
            <v>0</v>
          </cell>
          <cell r="Z104">
            <v>0</v>
          </cell>
          <cell r="AB104">
            <v>0</v>
          </cell>
        </row>
        <row r="105">
          <cell r="B105" t="str">
            <v>Vertex 148</v>
          </cell>
          <cell r="H105">
            <v>6.66</v>
          </cell>
          <cell r="J105">
            <v>0.84267000000000003</v>
          </cell>
          <cell r="L105">
            <v>15.10594</v>
          </cell>
          <cell r="N105">
            <v>91.138750000000002</v>
          </cell>
          <cell r="R105">
            <v>98.641419999999997</v>
          </cell>
          <cell r="S105">
            <v>6.66</v>
          </cell>
          <cell r="T105">
            <v>0.84267000000000003</v>
          </cell>
          <cell r="U105">
            <v>91.138750000000002</v>
          </cell>
          <cell r="V105">
            <v>-98.641419999999997</v>
          </cell>
          <cell r="X105">
            <v>-17.600000000000001</v>
          </cell>
          <cell r="AB105">
            <v>0</v>
          </cell>
        </row>
        <row r="106">
          <cell r="B106" t="str">
            <v>Vertex 497</v>
          </cell>
          <cell r="H106">
            <v>4.2530200000000002</v>
          </cell>
          <cell r="J106">
            <v>126.54656</v>
          </cell>
          <cell r="R106">
            <v>130.79957999999999</v>
          </cell>
          <cell r="S106">
            <v>4.2530200000000002</v>
          </cell>
          <cell r="T106">
            <v>126.54656</v>
          </cell>
          <cell r="V106">
            <v>-130.79957999999999</v>
          </cell>
          <cell r="X106">
            <v>-107.62</v>
          </cell>
          <cell r="AB106">
            <v>0</v>
          </cell>
        </row>
        <row r="107">
          <cell r="B107" t="str">
            <v>ZD0947</v>
          </cell>
          <cell r="C107" t="str">
            <v>TOTAL</v>
          </cell>
          <cell r="F107">
            <v>3124.94553</v>
          </cell>
          <cell r="H107">
            <v>0.97350000000000003</v>
          </cell>
          <cell r="J107">
            <v>3993.1043799999998</v>
          </cell>
          <cell r="L107">
            <v>1003.04585</v>
          </cell>
          <cell r="N107">
            <v>5143.7551800000001</v>
          </cell>
          <cell r="P107">
            <v>0</v>
          </cell>
          <cell r="R107">
            <v>0.97350000000000003</v>
          </cell>
          <cell r="S107">
            <v>0.97350000000000003</v>
          </cell>
          <cell r="T107">
            <v>2253.7352799999999</v>
          </cell>
          <cell r="U107">
            <v>1931.3656599999999</v>
          </cell>
          <cell r="V107">
            <v>-0.97350000000000003</v>
          </cell>
          <cell r="X107">
            <v>-74.475999999999999</v>
          </cell>
          <cell r="Z107">
            <v>0</v>
          </cell>
          <cell r="AB107">
            <v>0</v>
          </cell>
        </row>
        <row r="108">
          <cell r="B108" t="str">
            <v>Base Stocks</v>
          </cell>
          <cell r="C108" t="str">
            <v>OBSOLETE - D</v>
          </cell>
          <cell r="F108">
            <v>0</v>
          </cell>
          <cell r="H108">
            <v>74.480170000000015</v>
          </cell>
          <cell r="J108">
            <v>157.33828</v>
          </cell>
          <cell r="L108">
            <v>0</v>
          </cell>
          <cell r="N108">
            <v>344.02351000000004</v>
          </cell>
          <cell r="P108">
            <v>0</v>
          </cell>
          <cell r="R108">
            <v>575.84195999999997</v>
          </cell>
          <cell r="S108">
            <v>70.6601</v>
          </cell>
          <cell r="T108">
            <v>157.33828</v>
          </cell>
          <cell r="U108">
            <v>344.02351000000004</v>
          </cell>
          <cell r="V108">
            <v>-572.02188999999987</v>
          </cell>
          <cell r="X108">
            <v>0</v>
          </cell>
          <cell r="Z108">
            <v>0</v>
          </cell>
          <cell r="AB108">
            <v>3.8200700000000016</v>
          </cell>
        </row>
        <row r="109">
          <cell r="B109" t="str">
            <v>Ret Cont / Packaging / Waste</v>
          </cell>
          <cell r="H109">
            <v>144.43962000000002</v>
          </cell>
          <cell r="R109">
            <v>144.43962000000002</v>
          </cell>
          <cell r="S109">
            <v>164.01897</v>
          </cell>
          <cell r="T109">
            <v>50.613979999999998</v>
          </cell>
          <cell r="V109">
            <v>-50.613979999999998</v>
          </cell>
          <cell r="AB109">
            <v>93.825640000000021</v>
          </cell>
        </row>
        <row r="110">
          <cell r="B110" t="str">
            <v>Others</v>
          </cell>
          <cell r="H110">
            <v>528.66361999999992</v>
          </cell>
          <cell r="J110">
            <v>81.84402</v>
          </cell>
          <cell r="L110">
            <v>13.97058</v>
          </cell>
          <cell r="N110">
            <v>4.3677200000000003</v>
          </cell>
          <cell r="R110">
            <v>628.84593999999993</v>
          </cell>
          <cell r="S110">
            <v>68.73987000000001</v>
          </cell>
          <cell r="T110">
            <v>13.70412</v>
          </cell>
          <cell r="V110">
            <v>-82.443990000000014</v>
          </cell>
          <cell r="X110">
            <v>33.917670000000001</v>
          </cell>
          <cell r="AB110">
            <v>580.31961999999987</v>
          </cell>
        </row>
        <row r="111">
          <cell r="B111" t="str">
            <v>RCX 2070</v>
          </cell>
          <cell r="C111" t="str">
            <v>OTHERS - E</v>
          </cell>
          <cell r="F111">
            <v>0</v>
          </cell>
          <cell r="H111">
            <v>4158.2092300000004</v>
          </cell>
          <cell r="J111">
            <v>50.537679999999995</v>
          </cell>
          <cell r="L111">
            <v>9.2149099999999997</v>
          </cell>
          <cell r="N111">
            <v>0</v>
          </cell>
          <cell r="P111">
            <v>0</v>
          </cell>
          <cell r="R111">
            <v>0</v>
          </cell>
          <cell r="S111">
            <v>1574.8059699999999</v>
          </cell>
          <cell r="T111">
            <v>64.239319999999992</v>
          </cell>
          <cell r="U111">
            <v>1.2999999999999999E-4</v>
          </cell>
          <cell r="V111">
            <v>0</v>
          </cell>
          <cell r="X111">
            <v>-107.62</v>
          </cell>
          <cell r="Z111">
            <v>0</v>
          </cell>
          <cell r="AB111">
            <v>0</v>
          </cell>
        </row>
        <row r="112">
          <cell r="B112" t="str">
            <v>Cleanouts</v>
          </cell>
          <cell r="C112" t="str">
            <v>OTHERS - E</v>
          </cell>
          <cell r="F112">
            <v>0</v>
          </cell>
          <cell r="H112">
            <v>4114.2689099999989</v>
          </cell>
          <cell r="J112">
            <v>-215.63234999999997</v>
          </cell>
          <cell r="L112">
            <v>15.10594</v>
          </cell>
          <cell r="N112">
            <v>0.4551</v>
          </cell>
          <cell r="P112">
            <v>0</v>
          </cell>
          <cell r="R112">
            <v>0</v>
          </cell>
          <cell r="S112">
            <v>1594.1472349999999</v>
          </cell>
          <cell r="T112">
            <v>60.864879999999999</v>
          </cell>
          <cell r="U112">
            <v>1.2999999999999999E-4</v>
          </cell>
          <cell r="V112">
            <v>0</v>
          </cell>
          <cell r="X112">
            <v>-85.944999999999993</v>
          </cell>
          <cell r="Z112">
            <v>0</v>
          </cell>
          <cell r="AB112">
            <v>-85.944999999999993</v>
          </cell>
        </row>
        <row r="113">
          <cell r="B113" t="str">
            <v>Eng Stocks/Op Supplies</v>
          </cell>
          <cell r="H113">
            <v>2840.6582100000001</v>
          </cell>
          <cell r="R113">
            <v>2840.6582100000001</v>
          </cell>
          <cell r="S113">
            <v>1358.8905099999999</v>
          </cell>
          <cell r="V113">
            <v>-1358.8905099999999</v>
          </cell>
          <cell r="AB113">
            <v>1481.7677000000001</v>
          </cell>
        </row>
        <row r="114">
          <cell r="B114" t="str">
            <v>Base Stocks</v>
          </cell>
          <cell r="C114" t="str">
            <v>TOTAL</v>
          </cell>
          <cell r="F114">
            <v>0</v>
          </cell>
          <cell r="H114">
            <v>308.37896999999998</v>
          </cell>
          <cell r="J114">
            <v>4287.0259900000001</v>
          </cell>
          <cell r="L114">
            <v>643.39110000000005</v>
          </cell>
          <cell r="N114">
            <v>5398.6784700000007</v>
          </cell>
          <cell r="P114">
            <v>0</v>
          </cell>
          <cell r="R114">
            <v>308.37896999999998</v>
          </cell>
          <cell r="S114">
            <v>164.01897</v>
          </cell>
          <cell r="T114">
            <v>1782.6040799999998</v>
          </cell>
          <cell r="U114">
            <v>1693.7959899999998</v>
          </cell>
          <cell r="V114">
            <v>-164.01897</v>
          </cell>
          <cell r="X114">
            <v>-186.62</v>
          </cell>
          <cell r="Z114">
            <v>0</v>
          </cell>
          <cell r="AB114">
            <v>144.35999999999999</v>
          </cell>
        </row>
        <row r="115">
          <cell r="B115" t="str">
            <v>Ret Cont / Packaging / Waste</v>
          </cell>
          <cell r="H115">
            <v>162.78058999999999</v>
          </cell>
          <cell r="R115">
            <v>162.78058999999999</v>
          </cell>
          <cell r="T115">
            <v>2.9614699999999998</v>
          </cell>
          <cell r="V115">
            <v>-2.9614699999999998</v>
          </cell>
          <cell r="AB115">
            <v>159.81912</v>
          </cell>
        </row>
        <row r="116">
          <cell r="B116" t="str">
            <v>Palladium/Platinum/Rhodium</v>
          </cell>
          <cell r="H116">
            <v>396.81959999999998</v>
          </cell>
          <cell r="R116">
            <v>396.81959999999998</v>
          </cell>
          <cell r="S116">
            <v>30</v>
          </cell>
          <cell r="V116">
            <v>-30</v>
          </cell>
          <cell r="AB116">
            <v>366.81959999999998</v>
          </cell>
        </row>
        <row r="117">
          <cell r="C117" t="str">
            <v>OTHERS - E</v>
          </cell>
          <cell r="F117">
            <v>0</v>
          </cell>
          <cell r="H117">
            <v>4237.3009899999997</v>
          </cell>
          <cell r="J117">
            <v>81.84402</v>
          </cell>
          <cell r="L117">
            <v>13.97058</v>
          </cell>
          <cell r="N117">
            <v>4.3677200000000003</v>
          </cell>
          <cell r="P117">
            <v>0</v>
          </cell>
          <cell r="R117">
            <v>4337.4833099999996</v>
          </cell>
          <cell r="S117">
            <v>1621.6493500000001</v>
          </cell>
          <cell r="T117">
            <v>16.665589999999998</v>
          </cell>
          <cell r="U117">
            <v>0</v>
          </cell>
          <cell r="V117">
            <v>-1638.31494</v>
          </cell>
          <cell r="X117">
            <v>-52.027329999999992</v>
          </cell>
          <cell r="Z117">
            <v>0</v>
          </cell>
          <cell r="AB117">
            <v>2647.14104</v>
          </cell>
        </row>
        <row r="119">
          <cell r="B119"/>
        </row>
        <row r="120">
          <cell r="B120"/>
          <cell r="C120" t="str">
            <v>TOTAL</v>
          </cell>
          <cell r="F120">
            <v>0</v>
          </cell>
          <cell r="H120">
            <v>6908.3801299999996</v>
          </cell>
          <cell r="J120">
            <v>3970.8554899999995</v>
          </cell>
          <cell r="L120">
            <v>838.63268999999991</v>
          </cell>
          <cell r="N120">
            <v>4467.0795399999997</v>
          </cell>
          <cell r="P120">
            <v>0</v>
          </cell>
          <cell r="R120">
            <v>16184.947849999999</v>
          </cell>
          <cell r="S120">
            <v>1974.7017200000003</v>
          </cell>
          <cell r="T120">
            <v>1199.5146100000002</v>
          </cell>
          <cell r="U120">
            <v>1260.9035900000001</v>
          </cell>
          <cell r="V120">
            <v>-4435.1199200000001</v>
          </cell>
          <cell r="X120">
            <v>-199.67500000000001</v>
          </cell>
          <cell r="Z120">
            <v>0</v>
          </cell>
          <cell r="AB120">
            <v>11550.15293</v>
          </cell>
        </row>
      </sheetData>
      <sheetData sheetId="5" refreshError="1">
        <row r="13">
          <cell r="B13" t="str">
            <v>AVE1330</v>
          </cell>
          <cell r="H13">
            <v>13.212059999999999</v>
          </cell>
          <cell r="J13">
            <v>4.0000000000000001E-3</v>
          </cell>
          <cell r="L13">
            <v>4.6870599999999998</v>
          </cell>
          <cell r="R13">
            <v>13.216059999999999</v>
          </cell>
          <cell r="S13">
            <v>13.212059999999999</v>
          </cell>
          <cell r="T13">
            <v>4.0000000000000001E-3</v>
          </cell>
          <cell r="V13">
            <v>-13.216059999999999</v>
          </cell>
          <cell r="AB13">
            <v>0</v>
          </cell>
        </row>
        <row r="14">
          <cell r="B14" t="str">
            <v>AZ12389497</v>
          </cell>
          <cell r="H14">
            <v>0.17355999999999999</v>
          </cell>
          <cell r="J14">
            <v>32.478029999999997</v>
          </cell>
          <cell r="L14">
            <v>4.2768300000000004</v>
          </cell>
          <cell r="R14">
            <v>0.17355999999999999</v>
          </cell>
          <cell r="S14">
            <v>7.3819999999999997E-2</v>
          </cell>
          <cell r="V14">
            <v>-7.3819999999999997E-2</v>
          </cell>
          <cell r="AB14">
            <v>9.9739999999999995E-2</v>
          </cell>
        </row>
        <row r="15">
          <cell r="B15" t="str">
            <v>BioNumerik RCX 2131</v>
          </cell>
          <cell r="H15">
            <v>25.407109999999999</v>
          </cell>
          <cell r="J15">
            <v>30.667000000000002</v>
          </cell>
          <cell r="L15">
            <v>0.24628</v>
          </cell>
          <cell r="N15">
            <v>71.620230000000006</v>
          </cell>
          <cell r="R15">
            <v>127.69434000000001</v>
          </cell>
          <cell r="S15">
            <v>25.407109999999999</v>
          </cell>
          <cell r="T15">
            <v>30.667000000000002</v>
          </cell>
          <cell r="U15">
            <v>71.620230000000006</v>
          </cell>
          <cell r="V15">
            <v>-127.69434000000001</v>
          </cell>
          <cell r="X15">
            <v>40</v>
          </cell>
          <cell r="AB15">
            <v>0</v>
          </cell>
        </row>
        <row r="16">
          <cell r="B16" t="str">
            <v>Fosamprenavir</v>
          </cell>
          <cell r="H16">
            <v>7.8601099999999997</v>
          </cell>
          <cell r="J16">
            <v>119.29264999999999</v>
          </cell>
          <cell r="L16">
            <v>175.01335</v>
          </cell>
          <cell r="R16">
            <v>7.8601099999999997</v>
          </cell>
          <cell r="S16">
            <v>2.2841100000000001</v>
          </cell>
          <cell r="V16">
            <v>0</v>
          </cell>
          <cell r="AB16">
            <v>7.8601099999999997</v>
          </cell>
        </row>
        <row r="17">
          <cell r="B17" t="str">
            <v>Memory</v>
          </cell>
          <cell r="H17">
            <v>2.2841100000000001</v>
          </cell>
          <cell r="J17">
            <v>1.4999999999999999E-4</v>
          </cell>
          <cell r="L17">
            <v>27.787379999999999</v>
          </cell>
          <cell r="N17">
            <v>110.40196</v>
          </cell>
          <cell r="R17">
            <v>2.2841100000000001</v>
          </cell>
          <cell r="S17">
            <v>2.2841100000000001</v>
          </cell>
          <cell r="T17">
            <v>1.4999999999999999E-4</v>
          </cell>
          <cell r="V17">
            <v>-2.2841100000000001</v>
          </cell>
          <cell r="X17">
            <v>50</v>
          </cell>
          <cell r="AB17">
            <v>0</v>
          </cell>
        </row>
        <row r="18">
          <cell r="B18" t="str">
            <v>RCX2124 - SR28043</v>
          </cell>
          <cell r="H18">
            <v>5.8350400000000002</v>
          </cell>
          <cell r="J18">
            <v>4.0000000000000003E-5</v>
          </cell>
          <cell r="L18">
            <v>1.6244499999999999</v>
          </cell>
          <cell r="N18">
            <v>0.29777999999999999</v>
          </cell>
          <cell r="R18">
            <v>7.7573100000000013</v>
          </cell>
          <cell r="S18">
            <v>26.612830000000002</v>
          </cell>
          <cell r="T18">
            <v>4.0000000000000003E-5</v>
          </cell>
          <cell r="U18">
            <v>1.1560000000000001E-2</v>
          </cell>
          <cell r="V18">
            <v>-4.0000000000000003E-5</v>
          </cell>
          <cell r="AB18">
            <v>7.757270000000001</v>
          </cell>
        </row>
        <row r="19">
          <cell r="B19" t="str">
            <v>RPS 2505 PTC</v>
          </cell>
          <cell r="H19">
            <v>26.612830000000002</v>
          </cell>
          <cell r="J19">
            <v>11.731219999999999</v>
          </cell>
          <cell r="L19">
            <v>9.5122999999999998</v>
          </cell>
          <cell r="N19">
            <v>1.0120000000000001E-2</v>
          </cell>
          <cell r="R19">
            <v>38.354170000000003</v>
          </cell>
          <cell r="S19">
            <v>26.612830000000002</v>
          </cell>
          <cell r="T19">
            <v>11.731219999999999</v>
          </cell>
          <cell r="U19">
            <v>1.0120000000000001E-2</v>
          </cell>
          <cell r="V19">
            <v>-38.354170000000003</v>
          </cell>
          <cell r="AB19">
            <v>0</v>
          </cell>
        </row>
        <row r="20">
          <cell r="B20" t="str">
            <v>RPS 3085</v>
          </cell>
          <cell r="H20">
            <v>0.23261999999999999</v>
          </cell>
          <cell r="J20">
            <v>472.75702999999999</v>
          </cell>
          <cell r="L20">
            <v>9.0380000000000002E-2</v>
          </cell>
          <cell r="N20">
            <v>0.45506000000000002</v>
          </cell>
          <cell r="R20">
            <v>0.68768000000000007</v>
          </cell>
          <cell r="S20">
            <v>17.552299999999999</v>
          </cell>
          <cell r="T20">
            <v>472.75702999999999</v>
          </cell>
          <cell r="U20">
            <v>64.359499999999997</v>
          </cell>
          <cell r="V20">
            <v>0</v>
          </cell>
          <cell r="AB20">
            <v>0.68768000000000007</v>
          </cell>
        </row>
        <row r="21">
          <cell r="B21" t="str">
            <v>RPS 3276</v>
          </cell>
          <cell r="H21">
            <v>81.811869999999999</v>
          </cell>
          <cell r="J21">
            <v>1.3500000000000001E-3</v>
          </cell>
          <cell r="N21">
            <v>1.3999999999999999E-4</v>
          </cell>
          <cell r="R21">
            <v>81.811869999999999</v>
          </cell>
          <cell r="S21">
            <v>10.12866</v>
          </cell>
          <cell r="T21">
            <v>1.3500000000000001E-3</v>
          </cell>
          <cell r="U21">
            <v>1.3999999999999999E-4</v>
          </cell>
          <cell r="V21">
            <v>0</v>
          </cell>
          <cell r="AB21">
            <v>81.811869999999999</v>
          </cell>
        </row>
        <row r="22">
          <cell r="B22" t="str">
            <v>SB7973131</v>
          </cell>
          <cell r="H22">
            <v>48.858080000000001</v>
          </cell>
          <cell r="J22">
            <v>0.54690000000000005</v>
          </cell>
          <cell r="L22">
            <v>29.036359999999998</v>
          </cell>
          <cell r="N22">
            <v>1.17641</v>
          </cell>
          <cell r="R22">
            <v>79.070850000000007</v>
          </cell>
          <cell r="S22">
            <v>0</v>
          </cell>
          <cell r="T22">
            <v>0</v>
          </cell>
          <cell r="U22">
            <v>1.3999999999999999E-4</v>
          </cell>
          <cell r="V22">
            <v>0</v>
          </cell>
          <cell r="AB22">
            <v>79.070850000000007</v>
          </cell>
        </row>
        <row r="23">
          <cell r="B23" t="str">
            <v xml:space="preserve">Scios 469 </v>
          </cell>
          <cell r="H23">
            <v>25.650939999999999</v>
          </cell>
          <cell r="J23">
            <v>129.93729999999999</v>
          </cell>
          <cell r="L23">
            <v>27.759699999999999</v>
          </cell>
          <cell r="N23">
            <v>64.359499999999997</v>
          </cell>
          <cell r="R23">
            <v>219.94773999999998</v>
          </cell>
          <cell r="S23">
            <v>18.656479999999998</v>
          </cell>
          <cell r="T23">
            <v>129.93729999999999</v>
          </cell>
          <cell r="U23">
            <v>64.359499999999997</v>
          </cell>
          <cell r="V23">
            <v>-212.95327999999998</v>
          </cell>
          <cell r="AB23">
            <v>6.9944600000000037</v>
          </cell>
        </row>
        <row r="24">
          <cell r="B24" t="str">
            <v>Vanda Iioperidone</v>
          </cell>
          <cell r="C24" t="str">
            <v>PRE LAUNCH - A</v>
          </cell>
          <cell r="F24">
            <v>0</v>
          </cell>
          <cell r="H24">
            <v>191.01173</v>
          </cell>
          <cell r="J24">
            <v>53.311399999999999</v>
          </cell>
          <cell r="L24">
            <v>11.57633</v>
          </cell>
          <cell r="N24">
            <v>425.58456999999999</v>
          </cell>
          <cell r="P24">
            <v>0</v>
          </cell>
          <cell r="R24">
            <v>255.89946</v>
          </cell>
          <cell r="S24">
            <v>7.7708399999999997</v>
          </cell>
          <cell r="T24">
            <v>53.311399999999999</v>
          </cell>
          <cell r="U24">
            <v>243.59787999999998</v>
          </cell>
          <cell r="V24">
            <v>-61.082239999999999</v>
          </cell>
          <cell r="X24">
            <v>50</v>
          </cell>
          <cell r="Z24">
            <v>0</v>
          </cell>
          <cell r="AB24">
            <v>194.81722000000002</v>
          </cell>
        </row>
        <row r="25">
          <cell r="B25" t="str">
            <v>Vanda RPS 2802</v>
          </cell>
          <cell r="C25" t="str">
            <v>PRE LAUNCH - A</v>
          </cell>
          <cell r="F25">
            <v>0</v>
          </cell>
          <cell r="H25">
            <v>29.299949999999999</v>
          </cell>
          <cell r="J25">
            <v>1.3500000000000001E-3</v>
          </cell>
          <cell r="L25">
            <v>291.86106999999998</v>
          </cell>
          <cell r="N25">
            <v>1.1E-4</v>
          </cell>
          <cell r="P25">
            <v>0</v>
          </cell>
          <cell r="R25">
            <v>29.301409999999997</v>
          </cell>
          <cell r="S25">
            <v>10.84496</v>
          </cell>
          <cell r="T25">
            <v>1.3500000000000001E-3</v>
          </cell>
          <cell r="U25">
            <v>1.1E-4</v>
          </cell>
          <cell r="V25">
            <v>-10.84642</v>
          </cell>
          <cell r="X25">
            <v>40</v>
          </cell>
          <cell r="Z25">
            <v>0</v>
          </cell>
          <cell r="AB25">
            <v>18.454989999999995</v>
          </cell>
        </row>
        <row r="26">
          <cell r="B26" t="str">
            <v>Vertex 770</v>
          </cell>
          <cell r="H26">
            <v>14.88763</v>
          </cell>
          <cell r="J26">
            <v>14.64109</v>
          </cell>
          <cell r="L26">
            <v>3.056E-2</v>
          </cell>
          <cell r="N26">
            <v>134.38409999999999</v>
          </cell>
          <cell r="R26">
            <v>29.559280000000001</v>
          </cell>
          <cell r="S26">
            <v>0.97733999999999999</v>
          </cell>
          <cell r="T26">
            <v>0.23768</v>
          </cell>
          <cell r="U26">
            <v>134.38409999999999</v>
          </cell>
          <cell r="V26">
            <v>-1.21502</v>
          </cell>
          <cell r="X26">
            <v>-87.475999999999999</v>
          </cell>
          <cell r="AB26">
            <v>28.344260000000002</v>
          </cell>
        </row>
        <row r="27">
          <cell r="B27" t="str">
            <v>Vertex 950</v>
          </cell>
          <cell r="C27" t="str">
            <v>PRE LAUNCH - A</v>
          </cell>
          <cell r="F27">
            <v>0</v>
          </cell>
          <cell r="H27">
            <v>1157.3013899999999</v>
          </cell>
          <cell r="J27">
            <v>182.77556000000001</v>
          </cell>
          <cell r="L27">
            <v>7.3355399999999999</v>
          </cell>
          <cell r="N27">
            <v>0.89205000000000001</v>
          </cell>
          <cell r="P27">
            <v>0</v>
          </cell>
          <cell r="R27">
            <v>1347.4124899999999</v>
          </cell>
          <cell r="S27">
            <v>5.5935499999999996</v>
          </cell>
          <cell r="T27">
            <v>35.762780000000006</v>
          </cell>
          <cell r="U27">
            <v>134.38409999999999</v>
          </cell>
          <cell r="V27">
            <v>-41.356330000000007</v>
          </cell>
          <cell r="X27">
            <v>-87.475999999999999</v>
          </cell>
          <cell r="Z27">
            <v>0</v>
          </cell>
          <cell r="AB27">
            <v>1306.0561599999999</v>
          </cell>
        </row>
        <row r="28">
          <cell r="B28" t="str">
            <v>Doxazocin</v>
          </cell>
          <cell r="C28" t="str">
            <v>PRE LAUNCH - A</v>
          </cell>
          <cell r="F28">
            <v>0</v>
          </cell>
          <cell r="H28">
            <v>1630.43903</v>
          </cell>
          <cell r="J28">
            <v>423.06896</v>
          </cell>
          <cell r="L28">
            <v>49.60324</v>
          </cell>
          <cell r="N28">
            <v>137.91921000000002</v>
          </cell>
          <cell r="P28">
            <v>0</v>
          </cell>
          <cell r="R28">
            <v>2241.03044</v>
          </cell>
          <cell r="S28">
            <v>111.43309999999998</v>
          </cell>
          <cell r="T28">
            <v>261.65277000000003</v>
          </cell>
          <cell r="U28">
            <v>135.98996</v>
          </cell>
          <cell r="V28">
            <v>-509.07583000000005</v>
          </cell>
          <cell r="X28">
            <v>0</v>
          </cell>
          <cell r="Z28">
            <v>0</v>
          </cell>
          <cell r="AB28">
            <v>1731.9546099999998</v>
          </cell>
        </row>
        <row r="29">
          <cell r="B29" t="str">
            <v>GW2380</v>
          </cell>
          <cell r="H29">
            <v>166.40124</v>
          </cell>
          <cell r="J29">
            <v>0.77607000000000004</v>
          </cell>
          <cell r="L29">
            <v>0.86</v>
          </cell>
          <cell r="N29">
            <v>134.38409999999999</v>
          </cell>
          <cell r="R29">
            <v>168.03731000000002</v>
          </cell>
          <cell r="S29">
            <v>0</v>
          </cell>
          <cell r="T29">
            <v>0.77607000000000004</v>
          </cell>
          <cell r="U29">
            <v>134.38409999999999</v>
          </cell>
          <cell r="V29">
            <v>-0.77607000000000004</v>
          </cell>
          <cell r="X29">
            <v>50</v>
          </cell>
          <cell r="AB29">
            <v>9.7707999999999995</v>
          </cell>
        </row>
        <row r="30">
          <cell r="B30" t="str">
            <v>Acrivastine</v>
          </cell>
          <cell r="F30">
            <v>591.99243600000011</v>
          </cell>
          <cell r="H30">
            <v>40.805039999999998</v>
          </cell>
          <cell r="J30">
            <v>992.14157</v>
          </cell>
          <cell r="L30">
            <v>58.914760000000001</v>
          </cell>
          <cell r="N30">
            <v>108.29789</v>
          </cell>
          <cell r="R30">
            <v>1200.1592600000001</v>
          </cell>
          <cell r="S30">
            <v>1.2780100000000001</v>
          </cell>
          <cell r="T30">
            <v>25.03519</v>
          </cell>
          <cell r="U30">
            <v>108.29789</v>
          </cell>
          <cell r="V30">
            <v>-134.61108999999999</v>
          </cell>
          <cell r="X30">
            <v>100</v>
          </cell>
          <cell r="AB30">
            <v>1165.54817</v>
          </cell>
        </row>
        <row r="31">
          <cell r="B31" t="str">
            <v>Avecia ProJet RPS3090</v>
          </cell>
          <cell r="F31">
            <v>478.03888000000001</v>
          </cell>
          <cell r="H31">
            <v>13.32546</v>
          </cell>
          <cell r="J31">
            <v>1.6760000000000001E-2</v>
          </cell>
          <cell r="L31">
            <v>55.63711</v>
          </cell>
          <cell r="N31">
            <v>114.17506</v>
          </cell>
          <cell r="R31">
            <v>13.342219999999999</v>
          </cell>
          <cell r="S31">
            <v>312.78453000000002</v>
          </cell>
          <cell r="T31">
            <v>904.66809000000012</v>
          </cell>
          <cell r="U31">
            <v>0</v>
          </cell>
          <cell r="V31">
            <v>0</v>
          </cell>
          <cell r="AB31">
            <v>13.342219999999999</v>
          </cell>
        </row>
        <row r="32">
          <cell r="B32" t="str">
            <v>AVP26452</v>
          </cell>
          <cell r="H32">
            <v>0.18612999999999999</v>
          </cell>
          <cell r="J32">
            <v>56.9024</v>
          </cell>
          <cell r="L32">
            <v>0.69557000000000002</v>
          </cell>
          <cell r="N32">
            <v>66.806839999999994</v>
          </cell>
          <cell r="R32">
            <v>124.59093999999999</v>
          </cell>
          <cell r="S32">
            <v>288.95587999999998</v>
          </cell>
          <cell r="T32">
            <v>589.86691999999994</v>
          </cell>
          <cell r="U32">
            <v>29.441500000000001</v>
          </cell>
          <cell r="V32">
            <v>0</v>
          </cell>
          <cell r="X32">
            <v>-27</v>
          </cell>
          <cell r="AB32">
            <v>124.59093999999999</v>
          </cell>
        </row>
        <row r="33">
          <cell r="B33" t="str">
            <v>CERIUM NITRATE (RPS 3112)</v>
          </cell>
          <cell r="F33">
            <v>416.27917650000001</v>
          </cell>
          <cell r="H33">
            <v>44.982669999999999</v>
          </cell>
          <cell r="J33">
            <v>0.70354000000000005</v>
          </cell>
          <cell r="R33">
            <v>44.982669999999999</v>
          </cell>
          <cell r="S33">
            <v>13.047040000000001</v>
          </cell>
          <cell r="T33">
            <v>0.70354000000000005</v>
          </cell>
          <cell r="V33">
            <v>0</v>
          </cell>
          <cell r="AB33">
            <v>44.982669999999999</v>
          </cell>
        </row>
        <row r="34">
          <cell r="B34" t="str">
            <v>Doxazocin</v>
          </cell>
          <cell r="F34">
            <v>416.27918</v>
          </cell>
          <cell r="H34">
            <v>49.204430000000002</v>
          </cell>
          <cell r="J34">
            <v>25.98122</v>
          </cell>
          <cell r="L34">
            <v>54.088979999999999</v>
          </cell>
          <cell r="N34">
            <v>1155.4239399999999</v>
          </cell>
          <cell r="R34">
            <v>75.18565000000001</v>
          </cell>
          <cell r="S34">
            <v>9.3501999999999992</v>
          </cell>
          <cell r="T34">
            <v>49.0779</v>
          </cell>
          <cell r="U34">
            <v>12.74949</v>
          </cell>
          <cell r="V34">
            <v>-9.3501999999999992</v>
          </cell>
          <cell r="AB34">
            <v>65.835450000000009</v>
          </cell>
        </row>
        <row r="35">
          <cell r="B35" t="str">
            <v>GW2380</v>
          </cell>
          <cell r="F35">
            <v>1842.8655890000002</v>
          </cell>
          <cell r="H35">
            <v>340.06374</v>
          </cell>
          <cell r="J35">
            <v>0.70354000000000005</v>
          </cell>
          <cell r="L35">
            <v>58.306339999999999</v>
          </cell>
          <cell r="N35">
            <v>1285.0538200000001</v>
          </cell>
          <cell r="R35">
            <v>340.76727999999997</v>
          </cell>
          <cell r="S35">
            <v>0.53661000000000003</v>
          </cell>
          <cell r="T35">
            <v>0.70354000000000005</v>
          </cell>
          <cell r="U35">
            <v>12.74949</v>
          </cell>
          <cell r="V35">
            <v>-0.70354000000000005</v>
          </cell>
          <cell r="X35">
            <v>-27</v>
          </cell>
          <cell r="AB35">
            <v>340.06374</v>
          </cell>
        </row>
        <row r="36">
          <cell r="B36" t="str">
            <v>Labetalol</v>
          </cell>
          <cell r="F36">
            <v>1842.8655900000001</v>
          </cell>
          <cell r="H36">
            <v>132.66048000000001</v>
          </cell>
          <cell r="J36">
            <v>428.63724000000002</v>
          </cell>
          <cell r="L36">
            <v>14.98385</v>
          </cell>
          <cell r="R36">
            <v>576.28156999999999</v>
          </cell>
          <cell r="S36">
            <v>17.135840000000002</v>
          </cell>
          <cell r="T36">
            <v>35.113329999999998</v>
          </cell>
          <cell r="V36">
            <v>-52.249169999999999</v>
          </cell>
          <cell r="AB36">
            <v>524.03239999999994</v>
          </cell>
        </row>
        <row r="37">
          <cell r="B37" t="str">
            <v>Leval Buterol</v>
          </cell>
          <cell r="F37">
            <v>411.80889999999999</v>
          </cell>
          <cell r="H37">
            <v>42.390790000000003</v>
          </cell>
          <cell r="J37">
            <v>220.19257999999999</v>
          </cell>
          <cell r="N37">
            <v>123.51567</v>
          </cell>
          <cell r="R37">
            <v>386.09904</v>
          </cell>
          <cell r="S37">
            <v>3.90863</v>
          </cell>
          <cell r="T37">
            <v>236.46859999999998</v>
          </cell>
          <cell r="U37">
            <v>169.01891000000001</v>
          </cell>
          <cell r="V37">
            <v>-409.39613999999995</v>
          </cell>
          <cell r="AB37">
            <v>-23.297099999999944</v>
          </cell>
        </row>
        <row r="38">
          <cell r="B38" t="str">
            <v>Octenidine</v>
          </cell>
          <cell r="C38" t="str">
            <v>LAUNCH - B</v>
          </cell>
          <cell r="F38">
            <v>2851.1372015000006</v>
          </cell>
          <cell r="H38">
            <v>24.326350000000001</v>
          </cell>
          <cell r="J38">
            <v>72.598690000000005</v>
          </cell>
          <cell r="L38">
            <v>24.190110000000001</v>
          </cell>
          <cell r="N38">
            <v>38.365789999999997</v>
          </cell>
          <cell r="P38">
            <v>0</v>
          </cell>
          <cell r="R38">
            <v>159.48094</v>
          </cell>
          <cell r="S38">
            <v>336.34285</v>
          </cell>
          <cell r="T38">
            <v>1011.7062300000001</v>
          </cell>
          <cell r="U38">
            <v>147.13359</v>
          </cell>
          <cell r="V38">
            <v>0</v>
          </cell>
          <cell r="X38">
            <v>-87.475999999999999</v>
          </cell>
          <cell r="Z38">
            <v>0</v>
          </cell>
          <cell r="AB38">
            <v>159.48094</v>
          </cell>
        </row>
        <row r="39">
          <cell r="B39" t="str">
            <v>Ranitidine Bismuth Citrate</v>
          </cell>
          <cell r="C39" t="str">
            <v>LAUNCH - B</v>
          </cell>
          <cell r="F39">
            <v>3032.9497799999999</v>
          </cell>
          <cell r="H39">
            <v>13.0436</v>
          </cell>
          <cell r="J39">
            <v>1938.3462099999999</v>
          </cell>
          <cell r="L39">
            <v>372.94147999999996</v>
          </cell>
          <cell r="N39">
            <v>1830.1014500000001</v>
          </cell>
          <cell r="P39">
            <v>0</v>
          </cell>
          <cell r="R39">
            <v>13.0436</v>
          </cell>
          <cell r="S39">
            <v>13.0436</v>
          </cell>
          <cell r="T39">
            <v>725.26913999999988</v>
          </cell>
          <cell r="U39">
            <v>176.57522</v>
          </cell>
          <cell r="V39">
            <v>-13.0436</v>
          </cell>
          <cell r="X39">
            <v>-114.476</v>
          </cell>
          <cell r="Z39">
            <v>0</v>
          </cell>
          <cell r="AB39">
            <v>0</v>
          </cell>
        </row>
        <row r="40">
          <cell r="B40" t="str">
            <v>RCX 2130 - Zilueton</v>
          </cell>
          <cell r="H40">
            <v>283.09895</v>
          </cell>
          <cell r="J40">
            <v>109.21812</v>
          </cell>
          <cell r="N40">
            <v>1026.9557600000001</v>
          </cell>
          <cell r="R40">
            <v>1310.0547100000001</v>
          </cell>
          <cell r="S40">
            <v>98.476709999999997</v>
          </cell>
          <cell r="T40">
            <v>109.21812</v>
          </cell>
          <cell r="U40">
            <v>12.74949</v>
          </cell>
          <cell r="V40">
            <v>-111.22619999999999</v>
          </cell>
          <cell r="AB40">
            <v>1198.8285100000001</v>
          </cell>
        </row>
        <row r="41">
          <cell r="B41" t="str">
            <v>RCX2090</v>
          </cell>
          <cell r="H41">
            <v>21.60444</v>
          </cell>
          <cell r="J41">
            <v>109.21812</v>
          </cell>
          <cell r="N41">
            <v>88.251769999999993</v>
          </cell>
          <cell r="R41">
            <v>0</v>
          </cell>
          <cell r="S41">
            <v>21.60444</v>
          </cell>
          <cell r="T41">
            <v>109.21812</v>
          </cell>
          <cell r="U41">
            <v>88.251769999999993</v>
          </cell>
          <cell r="V41">
            <v>0</v>
          </cell>
          <cell r="AB41">
            <v>0</v>
          </cell>
        </row>
        <row r="42">
          <cell r="B42" t="str">
            <v>Sulphonamide</v>
          </cell>
          <cell r="C42" t="str">
            <v>LAUNCH - B</v>
          </cell>
          <cell r="F42">
            <v>3490.2252200000003</v>
          </cell>
          <cell r="H42">
            <v>4.0875700000000004</v>
          </cell>
          <cell r="J42">
            <v>57.854959999999998</v>
          </cell>
          <cell r="L42">
            <v>10.31433</v>
          </cell>
          <cell r="N42">
            <v>56.588479999999997</v>
          </cell>
          <cell r="P42">
            <v>0</v>
          </cell>
          <cell r="R42">
            <v>68.169290000000004</v>
          </cell>
          <cell r="S42">
            <v>0.89605000000000001</v>
          </cell>
          <cell r="T42">
            <v>58.854959999999998</v>
          </cell>
          <cell r="U42">
            <v>0</v>
          </cell>
          <cell r="V42">
            <v>-58.854959999999998</v>
          </cell>
          <cell r="X42">
            <v>-27</v>
          </cell>
          <cell r="Z42">
            <v>0</v>
          </cell>
          <cell r="AB42">
            <v>9.3143300000000053</v>
          </cell>
        </row>
        <row r="43">
          <cell r="B43" t="str">
            <v>Univar RPS 2617</v>
          </cell>
          <cell r="H43">
            <v>0.49689</v>
          </cell>
          <cell r="J43">
            <v>0.63166999999999995</v>
          </cell>
          <cell r="N43">
            <v>163.87808000000001</v>
          </cell>
          <cell r="R43">
            <v>1.12856</v>
          </cell>
          <cell r="S43">
            <v>0.49689</v>
          </cell>
          <cell r="T43">
            <v>0.63166999999999995</v>
          </cell>
          <cell r="U43">
            <v>3.6469999999999998</v>
          </cell>
          <cell r="V43">
            <v>-1.12856</v>
          </cell>
          <cell r="AB43">
            <v>0</v>
          </cell>
        </row>
        <row r="44">
          <cell r="B44" t="str">
            <v>Chloro Propane</v>
          </cell>
          <cell r="C44" t="str">
            <v>LAUNCH - B</v>
          </cell>
          <cell r="F44">
            <v>0</v>
          </cell>
          <cell r="H44">
            <v>984.58452999999997</v>
          </cell>
          <cell r="J44">
            <v>1855.6606299999996</v>
          </cell>
          <cell r="L44">
            <v>109.09862000000001</v>
          </cell>
          <cell r="N44">
            <v>1363.9419500000001</v>
          </cell>
          <cell r="P44">
            <v>0</v>
          </cell>
          <cell r="R44">
            <v>4313.2857300000005</v>
          </cell>
          <cell r="S44">
            <v>143.68988000000002</v>
          </cell>
          <cell r="T44">
            <v>356.80728999999997</v>
          </cell>
          <cell r="U44">
            <v>290.06628999999998</v>
          </cell>
          <cell r="V44">
            <v>-790.56345999999985</v>
          </cell>
          <cell r="X44">
            <v>100</v>
          </cell>
          <cell r="Z44">
            <v>0</v>
          </cell>
          <cell r="AB44">
            <v>3622.7222700000002</v>
          </cell>
        </row>
        <row r="45">
          <cell r="B45" t="str">
            <v>DESMP</v>
          </cell>
          <cell r="C45" t="str">
            <v>LAUNCH - B</v>
          </cell>
          <cell r="F45">
            <v>0</v>
          </cell>
          <cell r="H45">
            <v>551.14315000000011</v>
          </cell>
          <cell r="J45">
            <v>22.424499999999998</v>
          </cell>
          <cell r="L45">
            <v>26.979810000000001</v>
          </cell>
          <cell r="N45">
            <v>15.456</v>
          </cell>
          <cell r="P45">
            <v>0</v>
          </cell>
          <cell r="R45">
            <v>15.456</v>
          </cell>
          <cell r="S45">
            <v>87.495399999999989</v>
          </cell>
          <cell r="T45">
            <v>210.71360000000001</v>
          </cell>
          <cell r="U45">
            <v>18.29936</v>
          </cell>
          <cell r="V45">
            <v>0</v>
          </cell>
          <cell r="X45">
            <v>0</v>
          </cell>
          <cell r="Z45">
            <v>0</v>
          </cell>
          <cell r="AB45">
            <v>56.00562</v>
          </cell>
        </row>
        <row r="46">
          <cell r="B46" t="str">
            <v>Amino Indanol</v>
          </cell>
          <cell r="H46">
            <v>4.0875700000000004</v>
          </cell>
          <cell r="J46">
            <v>109.21812</v>
          </cell>
          <cell r="N46">
            <v>2.2754300000000001</v>
          </cell>
          <cell r="R46">
            <v>109.21812</v>
          </cell>
          <cell r="S46">
            <v>0.89605000000000001</v>
          </cell>
          <cell r="T46">
            <v>109.21812</v>
          </cell>
          <cell r="U46">
            <v>2.2754300000000001</v>
          </cell>
          <cell r="V46">
            <v>-109.21812</v>
          </cell>
          <cell r="AB46">
            <v>0</v>
          </cell>
        </row>
        <row r="47">
          <cell r="B47" t="str">
            <v>Butanol</v>
          </cell>
          <cell r="F47">
            <v>91.995750000000001</v>
          </cell>
          <cell r="H47">
            <v>23.128689999999999</v>
          </cell>
          <cell r="J47">
            <v>205.86727999999999</v>
          </cell>
          <cell r="L47">
            <v>17.621939999999999</v>
          </cell>
          <cell r="N47">
            <v>88.251769999999993</v>
          </cell>
          <cell r="R47">
            <v>111.38046</v>
          </cell>
          <cell r="S47">
            <v>23.128689999999999</v>
          </cell>
          <cell r="T47">
            <v>45.022779999999997</v>
          </cell>
          <cell r="U47">
            <v>88.251769999999993</v>
          </cell>
          <cell r="V47">
            <v>-111.38046</v>
          </cell>
          <cell r="X47">
            <v>-25</v>
          </cell>
          <cell r="AB47">
            <v>0</v>
          </cell>
        </row>
        <row r="48">
          <cell r="B48" t="str">
            <v>CBDA</v>
          </cell>
          <cell r="F48">
            <v>91.995750000000001</v>
          </cell>
          <cell r="H48">
            <v>15.18332</v>
          </cell>
          <cell r="J48">
            <v>1.6568000000000001</v>
          </cell>
          <cell r="L48">
            <v>9.9583100000000009</v>
          </cell>
          <cell r="N48">
            <v>56.588479999999997</v>
          </cell>
          <cell r="R48">
            <v>73.428599999999989</v>
          </cell>
          <cell r="S48">
            <v>0.39573000000000003</v>
          </cell>
          <cell r="T48">
            <v>1.6568000000000001</v>
          </cell>
          <cell r="U48">
            <v>0.19439999999999999</v>
          </cell>
          <cell r="V48">
            <v>-2.05253</v>
          </cell>
          <cell r="AB48">
            <v>71.376069999999984</v>
          </cell>
        </row>
        <row r="49">
          <cell r="B49" t="str">
            <v>CDFAMe</v>
          </cell>
          <cell r="H49">
            <v>4.79115</v>
          </cell>
          <cell r="J49">
            <v>1.6568000000000001</v>
          </cell>
          <cell r="N49">
            <v>163.87808000000001</v>
          </cell>
          <cell r="R49">
            <v>168.66923</v>
          </cell>
          <cell r="S49">
            <v>2.9590999999999998</v>
          </cell>
          <cell r="T49">
            <v>1.6568000000000001</v>
          </cell>
          <cell r="U49">
            <v>3.6467999999999998</v>
          </cell>
          <cell r="V49">
            <v>-6.6059000000000001</v>
          </cell>
          <cell r="AB49">
            <v>162.06333000000001</v>
          </cell>
        </row>
        <row r="50">
          <cell r="B50" t="str">
            <v>Chloro Propane</v>
          </cell>
          <cell r="H50">
            <v>3.1335600000000001</v>
          </cell>
          <cell r="L50">
            <v>16.99737</v>
          </cell>
          <cell r="N50">
            <v>239.21890000000002</v>
          </cell>
          <cell r="R50">
            <v>256.21627000000001</v>
          </cell>
          <cell r="S50">
            <v>1.3429599999999999</v>
          </cell>
          <cell r="U50">
            <v>18.29936</v>
          </cell>
          <cell r="V50">
            <v>-18.29936</v>
          </cell>
          <cell r="AB50">
            <v>237.91691</v>
          </cell>
        </row>
        <row r="51">
          <cell r="B51" t="str">
            <v>DESMP</v>
          </cell>
          <cell r="H51">
            <v>9.7462199999999992</v>
          </cell>
          <cell r="J51">
            <v>77.421220000000005</v>
          </cell>
          <cell r="L51">
            <v>1.1854</v>
          </cell>
          <cell r="N51">
            <v>14.856</v>
          </cell>
          <cell r="R51">
            <v>14.856</v>
          </cell>
          <cell r="S51">
            <v>8.4209899999999998</v>
          </cell>
          <cell r="T51">
            <v>28.335429999999999</v>
          </cell>
          <cell r="U51">
            <v>17.902889999999999</v>
          </cell>
          <cell r="V51">
            <v>0</v>
          </cell>
          <cell r="AB51">
            <v>14.856</v>
          </cell>
        </row>
        <row r="52">
          <cell r="B52" t="str">
            <v>DHQD</v>
          </cell>
          <cell r="F52">
            <v>91.995750000000001</v>
          </cell>
          <cell r="H52">
            <v>19.226980000000001</v>
          </cell>
          <cell r="J52">
            <v>183.22698</v>
          </cell>
          <cell r="N52">
            <v>18.52853</v>
          </cell>
          <cell r="R52">
            <v>18.52853</v>
          </cell>
          <cell r="S52">
            <v>19.226980000000001</v>
          </cell>
          <cell r="T52">
            <v>183.65242000000001</v>
          </cell>
          <cell r="U52">
            <v>2.2754300000000001</v>
          </cell>
          <cell r="V52">
            <v>-2.2754300000000001</v>
          </cell>
          <cell r="AB52">
            <v>16.2531</v>
          </cell>
        </row>
        <row r="53">
          <cell r="B53" t="str">
            <v>(DHQ) 2 PHAL</v>
          </cell>
          <cell r="H53">
            <v>9.7462199999999992</v>
          </cell>
          <cell r="J53">
            <v>1.7237</v>
          </cell>
          <cell r="L53">
            <v>1.3135600000000001</v>
          </cell>
          <cell r="N53">
            <v>116.44825</v>
          </cell>
          <cell r="R53">
            <v>1.7237</v>
          </cell>
          <cell r="S53">
            <v>8.4209899999999998</v>
          </cell>
          <cell r="T53">
            <v>28.16328</v>
          </cell>
          <cell r="U53">
            <v>116.44825</v>
          </cell>
          <cell r="V53">
            <v>0</v>
          </cell>
          <cell r="AB53">
            <v>1.7237</v>
          </cell>
        </row>
        <row r="54">
          <cell r="B54" t="str">
            <v>Epichlorohydrin</v>
          </cell>
          <cell r="H54">
            <v>5.9868100000000002</v>
          </cell>
          <cell r="J54">
            <v>94.157799999999995</v>
          </cell>
          <cell r="L54">
            <v>11.74544</v>
          </cell>
          <cell r="N54">
            <v>47.762210000000003</v>
          </cell>
          <cell r="R54">
            <v>147.90682000000001</v>
          </cell>
          <cell r="S54">
            <v>0.15559000000000001</v>
          </cell>
          <cell r="T54">
            <v>57.502609999999997</v>
          </cell>
          <cell r="U54">
            <v>29.138179999999998</v>
          </cell>
          <cell r="V54">
            <v>-86.796379999999999</v>
          </cell>
          <cell r="AB54">
            <v>61.110440000000011</v>
          </cell>
        </row>
        <row r="55">
          <cell r="B55" t="str">
            <v>ETFA</v>
          </cell>
          <cell r="H55">
            <v>5.0950600000000001</v>
          </cell>
          <cell r="J55">
            <v>7.6499999999999997E-3</v>
          </cell>
          <cell r="N55">
            <v>377.88682999999997</v>
          </cell>
          <cell r="R55">
            <v>382.98188999999996</v>
          </cell>
          <cell r="S55">
            <v>0.15559000000000001</v>
          </cell>
          <cell r="T55">
            <v>7.6499999999999997E-3</v>
          </cell>
          <cell r="U55">
            <v>0.18168000000000001</v>
          </cell>
          <cell r="V55">
            <v>-0.18168000000000001</v>
          </cell>
          <cell r="AB55">
            <v>382.80020999999999</v>
          </cell>
        </row>
        <row r="56">
          <cell r="B56" t="str">
            <v>Glycidyl Nosylate</v>
          </cell>
          <cell r="H56">
            <v>0.44974999999999998</v>
          </cell>
          <cell r="J56">
            <v>84.044600000000003</v>
          </cell>
          <cell r="L56">
            <v>11.549049999999999</v>
          </cell>
          <cell r="N56">
            <v>6.4623999999999997</v>
          </cell>
          <cell r="R56">
            <v>0</v>
          </cell>
          <cell r="S56">
            <v>5.7416099999999997</v>
          </cell>
          <cell r="T56">
            <v>37.1922</v>
          </cell>
          <cell r="U56">
            <v>0.18168000000000001</v>
          </cell>
          <cell r="V56">
            <v>0</v>
          </cell>
          <cell r="X56">
            <v>-12.359</v>
          </cell>
          <cell r="AB56">
            <v>0</v>
          </cell>
        </row>
        <row r="57">
          <cell r="B57" t="str">
            <v>Glycidyl Tosylate</v>
          </cell>
          <cell r="H57">
            <v>150.13545999999999</v>
          </cell>
          <cell r="J57">
            <v>7.9000000000000001E-4</v>
          </cell>
          <cell r="L57">
            <v>247.47919999999999</v>
          </cell>
          <cell r="N57">
            <v>392.18711000000002</v>
          </cell>
          <cell r="R57">
            <v>7.9000000000000001E-4</v>
          </cell>
          <cell r="S57">
            <v>2.1430000000000001E-2</v>
          </cell>
          <cell r="T57">
            <v>9.0000000000000006E-5</v>
          </cell>
          <cell r="U57">
            <v>2.89018</v>
          </cell>
          <cell r="V57">
            <v>-9.0000000000000006E-5</v>
          </cell>
          <cell r="X57">
            <v>-64.343000000000004</v>
          </cell>
          <cell r="AB57">
            <v>6.9999999999999999E-4</v>
          </cell>
        </row>
        <row r="58">
          <cell r="B58" t="str">
            <v>Isovanillin</v>
          </cell>
          <cell r="H58">
            <v>19.226980000000001</v>
          </cell>
          <cell r="J58">
            <v>7.6499999999999997E-3</v>
          </cell>
          <cell r="N58">
            <v>30.154260000000001</v>
          </cell>
          <cell r="R58">
            <v>30.154260000000001</v>
          </cell>
          <cell r="S58">
            <v>19.226980000000001</v>
          </cell>
          <cell r="T58">
            <v>7.6499999999999997E-3</v>
          </cell>
          <cell r="U58">
            <v>30.154260000000001</v>
          </cell>
          <cell r="V58">
            <v>-30.154260000000001</v>
          </cell>
          <cell r="AB58">
            <v>0</v>
          </cell>
        </row>
        <row r="59">
          <cell r="B59" t="str">
            <v>Jacobsen Catalyst</v>
          </cell>
          <cell r="H59">
            <v>9.6755200000000006</v>
          </cell>
          <cell r="J59">
            <v>82.913259999999994</v>
          </cell>
          <cell r="L59">
            <v>48.968730000000001</v>
          </cell>
          <cell r="N59">
            <v>95</v>
          </cell>
          <cell r="R59">
            <v>141.55751000000001</v>
          </cell>
          <cell r="S59">
            <v>2.3255599999999998</v>
          </cell>
          <cell r="T59">
            <v>31.19586</v>
          </cell>
          <cell r="U59">
            <v>116.44825</v>
          </cell>
          <cell r="V59">
            <v>-33.521419999999999</v>
          </cell>
          <cell r="X59">
            <v>42</v>
          </cell>
          <cell r="AB59">
            <v>150.03609</v>
          </cell>
        </row>
        <row r="60">
          <cell r="B60" t="str">
            <v>L-Carnitine</v>
          </cell>
          <cell r="H60">
            <v>19.226980000000001</v>
          </cell>
          <cell r="J60">
            <v>183.65242000000001</v>
          </cell>
          <cell r="L60">
            <v>2.5675599999999998</v>
          </cell>
          <cell r="N60">
            <v>115.44473000000001</v>
          </cell>
          <cell r="R60">
            <v>318.32413000000003</v>
          </cell>
          <cell r="S60">
            <v>19.226980000000001</v>
          </cell>
          <cell r="T60">
            <v>183.65242000000001</v>
          </cell>
          <cell r="U60">
            <v>115.44473000000001</v>
          </cell>
          <cell r="V60">
            <v>-318.32413000000003</v>
          </cell>
          <cell r="AB60">
            <v>0</v>
          </cell>
        </row>
        <row r="61">
          <cell r="B61" t="str">
            <v>Methyl Glycidate</v>
          </cell>
          <cell r="H61">
            <v>5.1740000000000001E-2</v>
          </cell>
          <cell r="J61">
            <v>237.71905999999998</v>
          </cell>
          <cell r="L61">
            <v>219.34368000000001</v>
          </cell>
          <cell r="N61">
            <v>54.215679999999999</v>
          </cell>
          <cell r="R61">
            <v>54.267420000000001</v>
          </cell>
          <cell r="S61">
            <v>18.420459999999999</v>
          </cell>
          <cell r="T61">
            <v>2.3000000000000001E-4</v>
          </cell>
          <cell r="U61">
            <v>54.215679999999999</v>
          </cell>
          <cell r="V61">
            <v>-54.215679999999999</v>
          </cell>
          <cell r="AB61">
            <v>5.174000000000234E-2</v>
          </cell>
        </row>
        <row r="62">
          <cell r="B62" t="str">
            <v>Oligomeric cat</v>
          </cell>
          <cell r="H62">
            <v>7.7847</v>
          </cell>
          <cell r="J62">
            <v>162.04891000000001</v>
          </cell>
          <cell r="N62">
            <v>16</v>
          </cell>
          <cell r="R62">
            <v>169.83360999999999</v>
          </cell>
          <cell r="S62">
            <v>2.8628499999999999</v>
          </cell>
          <cell r="T62">
            <v>16.947969999999998</v>
          </cell>
          <cell r="U62">
            <v>44.658580000000001</v>
          </cell>
          <cell r="V62">
            <v>-19.81082</v>
          </cell>
          <cell r="AB62">
            <v>150.02278999999999</v>
          </cell>
        </row>
        <row r="63">
          <cell r="B63" t="str">
            <v>Pfizer Diol</v>
          </cell>
          <cell r="H63">
            <v>7.2260200000000001</v>
          </cell>
          <cell r="J63">
            <v>174.00224</v>
          </cell>
          <cell r="L63">
            <v>11.75699</v>
          </cell>
          <cell r="N63">
            <v>26.989000000000001</v>
          </cell>
          <cell r="R63">
            <v>26.989000000000001</v>
          </cell>
          <cell r="S63">
            <v>7.2260200000000001</v>
          </cell>
          <cell r="T63">
            <v>21.11065</v>
          </cell>
          <cell r="V63">
            <v>0</v>
          </cell>
          <cell r="AB63">
            <v>26.989000000000001</v>
          </cell>
        </row>
        <row r="64">
          <cell r="B64" t="str">
            <v>Propylene Carbonate</v>
          </cell>
          <cell r="C64" t="str">
            <v>TECHNOLOGIES - C</v>
          </cell>
          <cell r="F64">
            <v>91.995750000000001</v>
          </cell>
          <cell r="H64">
            <v>402.77846</v>
          </cell>
          <cell r="J64">
            <v>7.6499999999999997E-3</v>
          </cell>
          <cell r="L64">
            <v>290.58636000000001</v>
          </cell>
          <cell r="N64">
            <v>373.37554999999998</v>
          </cell>
          <cell r="P64">
            <v>0</v>
          </cell>
          <cell r="R64">
            <v>373.38319999999999</v>
          </cell>
          <cell r="S64">
            <v>59.10528</v>
          </cell>
          <cell r="T64">
            <v>7.6499999999999997E-3</v>
          </cell>
          <cell r="U64">
            <v>373.37554999999998</v>
          </cell>
          <cell r="V64">
            <v>-373.38319999999999</v>
          </cell>
          <cell r="X64">
            <v>-101.702</v>
          </cell>
          <cell r="Z64">
            <v>0</v>
          </cell>
          <cell r="AB64">
            <v>0</v>
          </cell>
        </row>
        <row r="65">
          <cell r="B65" t="str">
            <v>Propylene Oxide</v>
          </cell>
          <cell r="H65">
            <v>0.49503000000000003</v>
          </cell>
          <cell r="J65">
            <v>65.959419999999994</v>
          </cell>
          <cell r="L65">
            <v>126.98858999999999</v>
          </cell>
          <cell r="N65">
            <v>120</v>
          </cell>
          <cell r="R65">
            <v>66.454449999999994</v>
          </cell>
          <cell r="T65">
            <v>32.274160000000002</v>
          </cell>
          <cell r="U65">
            <v>330.12468999999999</v>
          </cell>
          <cell r="V65">
            <v>-32.274160000000002</v>
          </cell>
          <cell r="AB65">
            <v>34.180289999999992</v>
          </cell>
        </row>
        <row r="66">
          <cell r="B66" t="str">
            <v>S-t-Butyl Glycidyl Ether</v>
          </cell>
          <cell r="H66">
            <v>0.94020999999999999</v>
          </cell>
          <cell r="J66">
            <v>65.013980000000004</v>
          </cell>
          <cell r="N66">
            <v>21.16686</v>
          </cell>
          <cell r="R66">
            <v>21.16686</v>
          </cell>
          <cell r="S66">
            <v>0.94020999999999999</v>
          </cell>
          <cell r="T66">
            <v>32.136519999999997</v>
          </cell>
          <cell r="V66">
            <v>0</v>
          </cell>
          <cell r="AB66">
            <v>21.16686</v>
          </cell>
        </row>
        <row r="67">
          <cell r="B67" t="str">
            <v>WS 23</v>
          </cell>
          <cell r="H67">
            <v>190.71634999999998</v>
          </cell>
          <cell r="J67">
            <v>338.72113999999999</v>
          </cell>
          <cell r="L67">
            <v>168.93520000000001</v>
          </cell>
          <cell r="N67">
            <v>309.68548000000004</v>
          </cell>
          <cell r="R67">
            <v>1008.05817</v>
          </cell>
          <cell r="T67">
            <v>11.378410000000001</v>
          </cell>
          <cell r="U67">
            <v>4.0122799999999996</v>
          </cell>
          <cell r="V67">
            <v>-4.0122799999999996</v>
          </cell>
          <cell r="AB67">
            <v>1004.04589</v>
          </cell>
        </row>
        <row r="68">
          <cell r="B68" t="str">
            <v>ETFA Held in Hong Kong</v>
          </cell>
          <cell r="H68">
            <v>-48.8</v>
          </cell>
          <cell r="J68">
            <v>337.73056999999994</v>
          </cell>
          <cell r="L68">
            <v>199.33328999999998</v>
          </cell>
          <cell r="N68">
            <v>187.25</v>
          </cell>
          <cell r="R68">
            <v>187.25</v>
          </cell>
          <cell r="U68">
            <v>5.90524</v>
          </cell>
          <cell r="V68">
            <v>0</v>
          </cell>
          <cell r="AB68">
            <v>187.25</v>
          </cell>
        </row>
        <row r="69">
          <cell r="B69" t="str">
            <v>PTFMXA</v>
          </cell>
          <cell r="J69">
            <v>23.400580000000001</v>
          </cell>
          <cell r="N69">
            <v>1</v>
          </cell>
          <cell r="R69">
            <v>1</v>
          </cell>
          <cell r="T69">
            <v>32.534490000000005</v>
          </cell>
          <cell r="V69">
            <v>0</v>
          </cell>
          <cell r="AB69">
            <v>1</v>
          </cell>
        </row>
        <row r="70">
          <cell r="B70" t="str">
            <v>L-Thyroxine</v>
          </cell>
          <cell r="C70" t="str">
            <v>TECHNOLOGIES - C</v>
          </cell>
          <cell r="F70">
            <v>91.995750000000001</v>
          </cell>
          <cell r="H70">
            <v>13.05701</v>
          </cell>
          <cell r="J70">
            <v>971.3038600000001</v>
          </cell>
          <cell r="L70">
            <v>330.78962999999999</v>
          </cell>
          <cell r="N70">
            <v>3</v>
          </cell>
          <cell r="P70">
            <v>0</v>
          </cell>
          <cell r="R70">
            <v>3</v>
          </cell>
          <cell r="S70">
            <v>13.05701</v>
          </cell>
          <cell r="T70">
            <v>426.52758999999998</v>
          </cell>
          <cell r="U70">
            <v>780.72114999999997</v>
          </cell>
          <cell r="V70">
            <v>0</v>
          </cell>
          <cell r="X70">
            <v>0</v>
          </cell>
          <cell r="Z70">
            <v>0</v>
          </cell>
          <cell r="AB70">
            <v>3</v>
          </cell>
        </row>
        <row r="71">
          <cell r="B71" t="str">
            <v>3-NPP</v>
          </cell>
          <cell r="H71">
            <v>1.7950600000000001</v>
          </cell>
          <cell r="N71">
            <v>27</v>
          </cell>
          <cell r="R71">
            <v>27</v>
          </cell>
          <cell r="S71">
            <v>0.78637000000000001</v>
          </cell>
          <cell r="V71">
            <v>0</v>
          </cell>
          <cell r="AB71">
            <v>27</v>
          </cell>
        </row>
        <row r="72">
          <cell r="B72" t="str">
            <v>DESMP.</v>
          </cell>
          <cell r="E72" t="str">
            <v xml:space="preserve"> </v>
          </cell>
          <cell r="H72">
            <v>26.224689999999999</v>
          </cell>
          <cell r="N72">
            <v>94</v>
          </cell>
          <cell r="R72">
            <v>94</v>
          </cell>
          <cell r="S72">
            <v>5.7046900000000003</v>
          </cell>
          <cell r="U72">
            <v>19</v>
          </cell>
          <cell r="V72">
            <v>-19</v>
          </cell>
          <cell r="AB72">
            <v>75</v>
          </cell>
        </row>
        <row r="73">
          <cell r="B73" t="str">
            <v>TFBA</v>
          </cell>
          <cell r="H73">
            <v>13.59746</v>
          </cell>
          <cell r="J73">
            <v>6.54847</v>
          </cell>
          <cell r="N73">
            <v>16</v>
          </cell>
          <cell r="R73">
            <v>16</v>
          </cell>
          <cell r="S73">
            <v>13.59746</v>
          </cell>
          <cell r="T73">
            <v>6.54847</v>
          </cell>
          <cell r="U73">
            <v>17.475470000000001</v>
          </cell>
          <cell r="V73">
            <v>0</v>
          </cell>
          <cell r="AB73">
            <v>16</v>
          </cell>
        </row>
        <row r="74">
          <cell r="B74" t="str">
            <v>NAAGA</v>
          </cell>
          <cell r="H74">
            <v>9.2889999999999997</v>
          </cell>
          <cell r="J74">
            <v>544</v>
          </cell>
          <cell r="N74">
            <v>7</v>
          </cell>
          <cell r="R74">
            <v>7</v>
          </cell>
          <cell r="S74">
            <v>9.2889999999999997</v>
          </cell>
          <cell r="V74">
            <v>0</v>
          </cell>
          <cell r="AB74">
            <v>7</v>
          </cell>
        </row>
        <row r="75">
          <cell r="B75" t="str">
            <v>NTFMA</v>
          </cell>
          <cell r="H75">
            <v>2.0766499999999999</v>
          </cell>
          <cell r="J75">
            <v>23.400580000000001</v>
          </cell>
          <cell r="N75">
            <v>102</v>
          </cell>
          <cell r="R75">
            <v>102</v>
          </cell>
          <cell r="S75">
            <v>2.0766499999999999</v>
          </cell>
          <cell r="T75">
            <v>23.400580000000001</v>
          </cell>
          <cell r="V75">
            <v>0</v>
          </cell>
          <cell r="AB75">
            <v>102</v>
          </cell>
        </row>
        <row r="76">
          <cell r="B76" t="str">
            <v>OADPE</v>
          </cell>
          <cell r="C76" t="str">
            <v>TECHNOLOGIES - C</v>
          </cell>
          <cell r="F76">
            <v>91.995750000000001</v>
          </cell>
          <cell r="H76">
            <v>6.1052</v>
          </cell>
          <cell r="J76">
            <v>1563.0810000000001</v>
          </cell>
          <cell r="L76">
            <v>150.01745</v>
          </cell>
          <cell r="N76">
            <v>25</v>
          </cell>
          <cell r="P76">
            <v>0</v>
          </cell>
          <cell r="R76">
            <v>25</v>
          </cell>
          <cell r="S76">
            <v>6.1052</v>
          </cell>
          <cell r="T76">
            <v>426.63164999999998</v>
          </cell>
          <cell r="U76">
            <v>780.72114999999997</v>
          </cell>
          <cell r="V76">
            <v>0</v>
          </cell>
          <cell r="X76">
            <v>0</v>
          </cell>
          <cell r="Z76">
            <v>0</v>
          </cell>
          <cell r="AB76">
            <v>25</v>
          </cell>
        </row>
        <row r="77">
          <cell r="B77" t="str">
            <v>SR28043</v>
          </cell>
          <cell r="H77">
            <v>13.33633</v>
          </cell>
          <cell r="N77">
            <v>177</v>
          </cell>
          <cell r="R77">
            <v>177</v>
          </cell>
          <cell r="S77">
            <v>13.33633</v>
          </cell>
          <cell r="V77">
            <v>0</v>
          </cell>
          <cell r="AB77">
            <v>177</v>
          </cell>
        </row>
        <row r="78">
          <cell r="B78" t="str">
            <v>Fixed cost others</v>
          </cell>
          <cell r="E78" t="str">
            <v xml:space="preserve"> </v>
          </cell>
          <cell r="H78">
            <v>0.98399999999999999</v>
          </cell>
          <cell r="N78">
            <v>544</v>
          </cell>
          <cell r="R78">
            <v>544</v>
          </cell>
          <cell r="S78">
            <v>0.98399999999999999</v>
          </cell>
          <cell r="U78">
            <v>35</v>
          </cell>
          <cell r="V78">
            <v>-35</v>
          </cell>
          <cell r="AB78">
            <v>509</v>
          </cell>
        </row>
        <row r="79">
          <cell r="B79" t="str">
            <v>Others.</v>
          </cell>
          <cell r="H79">
            <v>0.40737000000000001</v>
          </cell>
          <cell r="J79">
            <v>6.54847</v>
          </cell>
          <cell r="N79">
            <v>-21</v>
          </cell>
          <cell r="R79">
            <v>-21</v>
          </cell>
          <cell r="S79">
            <v>0.40737000000000001</v>
          </cell>
          <cell r="T79">
            <v>6.54847</v>
          </cell>
          <cell r="U79">
            <v>21</v>
          </cell>
          <cell r="V79">
            <v>-21</v>
          </cell>
          <cell r="AA79" t="str">
            <v xml:space="preserve"> </v>
          </cell>
          <cell r="AB79">
            <v>-42</v>
          </cell>
        </row>
        <row r="80">
          <cell r="B80" t="str">
            <v>RCX2037</v>
          </cell>
          <cell r="C80" t="str">
            <v>TECHNOLOGIES - C</v>
          </cell>
          <cell r="F80">
            <v>0</v>
          </cell>
          <cell r="H80">
            <v>282.13534999999996</v>
          </cell>
          <cell r="J80">
            <v>1040.0600100000001</v>
          </cell>
          <cell r="L80">
            <v>234.90129999999999</v>
          </cell>
          <cell r="N80">
            <v>3100.2523600000004</v>
          </cell>
          <cell r="P80">
            <v>0</v>
          </cell>
          <cell r="R80">
            <v>4657.3490199999997</v>
          </cell>
          <cell r="S80">
            <v>51.054499999999997</v>
          </cell>
          <cell r="T80">
            <v>432.45568000000003</v>
          </cell>
          <cell r="U80">
            <v>793.99572000000001</v>
          </cell>
          <cell r="V80">
            <v>-1277.5058999999999</v>
          </cell>
          <cell r="X80">
            <v>42</v>
          </cell>
          <cell r="Z80">
            <v>0</v>
          </cell>
          <cell r="AB80">
            <v>3421.8431200000005</v>
          </cell>
        </row>
        <row r="81">
          <cell r="B81" t="str">
            <v>RCX2047</v>
          </cell>
          <cell r="H81">
            <v>13.653079999999999</v>
          </cell>
          <cell r="J81">
            <v>23.400580000000001</v>
          </cell>
          <cell r="N81">
            <v>19.909500000000001</v>
          </cell>
          <cell r="R81">
            <v>33.562579999999997</v>
          </cell>
          <cell r="S81">
            <v>13.653079999999999</v>
          </cell>
          <cell r="T81">
            <v>23.400580000000001</v>
          </cell>
          <cell r="U81">
            <v>19.909500000000001</v>
          </cell>
          <cell r="V81">
            <v>-33.562579999999997</v>
          </cell>
          <cell r="AB81">
            <v>0</v>
          </cell>
        </row>
        <row r="82">
          <cell r="B82" t="str">
            <v>3M R850 / R851</v>
          </cell>
          <cell r="C82" t="str">
            <v>TECHNOLOGIES - C</v>
          </cell>
          <cell r="F82">
            <v>0</v>
          </cell>
          <cell r="H82">
            <v>0.94020999999999999</v>
          </cell>
          <cell r="J82">
            <v>1.08161</v>
          </cell>
          <cell r="L82">
            <v>206.53324999999998</v>
          </cell>
          <cell r="N82">
            <v>58.897869999999998</v>
          </cell>
          <cell r="P82">
            <v>0</v>
          </cell>
          <cell r="R82">
            <v>0.94020999999999999</v>
          </cell>
          <cell r="S82">
            <v>0.94020999999999999</v>
          </cell>
          <cell r="T82">
            <v>1.08161</v>
          </cell>
          <cell r="U82">
            <v>58.897869999999998</v>
          </cell>
          <cell r="V82">
            <v>-0.94020999999999999</v>
          </cell>
          <cell r="X82">
            <v>0</v>
          </cell>
          <cell r="Z82">
            <v>0</v>
          </cell>
          <cell r="AB82">
            <v>0</v>
          </cell>
        </row>
        <row r="83">
          <cell r="B83" t="str">
            <v>Acetonide</v>
          </cell>
          <cell r="H83">
            <v>7.0278099999999997</v>
          </cell>
          <cell r="J83">
            <v>6.54847</v>
          </cell>
          <cell r="N83">
            <v>17.475470000000001</v>
          </cell>
          <cell r="R83">
            <v>24.023940000000003</v>
          </cell>
          <cell r="S83">
            <v>7.0278099999999997</v>
          </cell>
          <cell r="T83">
            <v>6.54847</v>
          </cell>
          <cell r="U83">
            <v>17.475470000000001</v>
          </cell>
          <cell r="V83">
            <v>-24.023940000000003</v>
          </cell>
          <cell r="AB83">
            <v>0</v>
          </cell>
        </row>
        <row r="84">
          <cell r="B84" t="str">
            <v>Alizyme AIT-082</v>
          </cell>
          <cell r="E84"/>
          <cell r="H84">
            <v>1.87</v>
          </cell>
          <cell r="N84">
            <v>67.5745</v>
          </cell>
          <cell r="R84">
            <v>0</v>
          </cell>
          <cell r="S84">
            <v>1.87</v>
          </cell>
          <cell r="U84">
            <v>67.5745</v>
          </cell>
          <cell r="V84">
            <v>0</v>
          </cell>
          <cell r="AB84">
            <v>0</v>
          </cell>
        </row>
        <row r="85">
          <cell r="B85" t="str">
            <v>BHA</v>
          </cell>
          <cell r="H85">
            <v>5.7200000000000001E-2</v>
          </cell>
          <cell r="J85">
            <v>23.400580000000001</v>
          </cell>
          <cell r="N85">
            <v>66.255260000000007</v>
          </cell>
          <cell r="R85">
            <v>23.400580000000001</v>
          </cell>
          <cell r="S85">
            <v>5.7200000000000001E-2</v>
          </cell>
          <cell r="T85">
            <v>23.400580000000001</v>
          </cell>
          <cell r="U85">
            <v>66.255260000000007</v>
          </cell>
          <cell r="V85">
            <v>-23.400580000000001</v>
          </cell>
          <cell r="AA85" t="str">
            <v xml:space="preserve"> </v>
          </cell>
          <cell r="AB85">
            <v>0</v>
          </cell>
        </row>
        <row r="86">
          <cell r="B86" t="str">
            <v>Bromohydron</v>
          </cell>
          <cell r="H86">
            <v>13.05701</v>
          </cell>
          <cell r="R86">
            <v>13.05701</v>
          </cell>
          <cell r="S86">
            <v>13.05701</v>
          </cell>
          <cell r="V86">
            <v>-13.05701</v>
          </cell>
          <cell r="AB86">
            <v>0</v>
          </cell>
        </row>
        <row r="87">
          <cell r="B87" t="str">
            <v>CCA</v>
          </cell>
          <cell r="H87">
            <v>0.95762999999999998</v>
          </cell>
          <cell r="J87">
            <v>0.84267000000000003</v>
          </cell>
          <cell r="N87">
            <v>91.138750000000002</v>
          </cell>
          <cell r="R87">
            <v>0.95762999999999998</v>
          </cell>
          <cell r="S87">
            <v>5.4440000000000002E-2</v>
          </cell>
          <cell r="T87">
            <v>0.84267000000000003</v>
          </cell>
          <cell r="U87">
            <v>91.138750000000002</v>
          </cell>
          <cell r="V87">
            <v>-5.4440000000000002E-2</v>
          </cell>
          <cell r="AB87">
            <v>0.90318999999999994</v>
          </cell>
        </row>
        <row r="88">
          <cell r="B88" t="str">
            <v>CME/HME/MGH</v>
          </cell>
          <cell r="E88" t="str">
            <v xml:space="preserve"> </v>
          </cell>
          <cell r="H88">
            <v>5.2008000000000001</v>
          </cell>
          <cell r="J88">
            <v>126.54656</v>
          </cell>
          <cell r="N88">
            <v>58.897869999999998</v>
          </cell>
          <cell r="R88">
            <v>5.2008000000000001</v>
          </cell>
          <cell r="S88">
            <v>4.2950499999999998</v>
          </cell>
          <cell r="T88">
            <v>126.54656</v>
          </cell>
          <cell r="U88">
            <v>58.897869999999998</v>
          </cell>
          <cell r="V88">
            <v>-4.2950499999999998</v>
          </cell>
          <cell r="AB88">
            <v>0.90575000000000028</v>
          </cell>
        </row>
        <row r="89">
          <cell r="B89" t="str">
            <v>Geltex</v>
          </cell>
          <cell r="H89">
            <v>13.59746</v>
          </cell>
          <cell r="R89">
            <v>13.59746</v>
          </cell>
          <cell r="S89">
            <v>13.59746</v>
          </cell>
          <cell r="V89">
            <v>-13.59746</v>
          </cell>
          <cell r="AB89">
            <v>0</v>
          </cell>
        </row>
        <row r="90">
          <cell r="B90" t="str">
            <v>GW397339</v>
          </cell>
          <cell r="C90" t="str">
            <v>OBSOLETE - D</v>
          </cell>
          <cell r="E90" t="str">
            <v xml:space="preserve"> </v>
          </cell>
          <cell r="F90">
            <v>0</v>
          </cell>
          <cell r="H90">
            <v>9.2889999999999997</v>
          </cell>
          <cell r="J90">
            <v>163.24983</v>
          </cell>
          <cell r="L90">
            <v>0</v>
          </cell>
          <cell r="N90">
            <v>321.25135000000006</v>
          </cell>
          <cell r="P90">
            <v>0</v>
          </cell>
          <cell r="R90">
            <v>9.2889999999999997</v>
          </cell>
          <cell r="S90">
            <v>9.2889999999999997</v>
          </cell>
          <cell r="T90">
            <v>172.38373999999999</v>
          </cell>
          <cell r="U90">
            <v>321.25135000000006</v>
          </cell>
          <cell r="V90">
            <v>-9.2889999999999997</v>
          </cell>
          <cell r="X90">
            <v>0</v>
          </cell>
          <cell r="Z90">
            <v>0</v>
          </cell>
          <cell r="AB90">
            <v>0</v>
          </cell>
        </row>
        <row r="91">
          <cell r="B91" t="str">
            <v>ICOS 1576</v>
          </cell>
          <cell r="H91">
            <v>2.0766499999999999</v>
          </cell>
          <cell r="N91">
            <v>66.255260000000007</v>
          </cell>
          <cell r="R91">
            <v>2.0766499999999999</v>
          </cell>
          <cell r="S91">
            <v>2.0766499999999999</v>
          </cell>
          <cell r="U91">
            <v>66.255260000000007</v>
          </cell>
          <cell r="V91">
            <v>-2.0766499999999999</v>
          </cell>
          <cell r="AA91"/>
          <cell r="AB91">
            <v>0</v>
          </cell>
        </row>
        <row r="92">
          <cell r="B92" t="str">
            <v>Icos 485</v>
          </cell>
          <cell r="H92">
            <v>6.1052</v>
          </cell>
          <cell r="J92">
            <v>64.996790000000004</v>
          </cell>
          <cell r="L92">
            <v>1.9654899999999997</v>
          </cell>
          <cell r="N92">
            <v>-29.79927</v>
          </cell>
          <cell r="R92">
            <v>6.1052</v>
          </cell>
          <cell r="S92">
            <v>6.1052</v>
          </cell>
          <cell r="T92">
            <v>9.5003499999999992</v>
          </cell>
          <cell r="U92">
            <v>1.2999999999999999E-4</v>
          </cell>
          <cell r="V92">
            <v>-6.1052</v>
          </cell>
          <cell r="AB92">
            <v>0</v>
          </cell>
        </row>
        <row r="93">
          <cell r="B93" t="str">
            <v>Mill. Lactone</v>
          </cell>
          <cell r="H93">
            <v>13.33633</v>
          </cell>
          <cell r="J93">
            <v>0.84267000000000003</v>
          </cell>
          <cell r="N93">
            <v>91.138750000000002</v>
          </cell>
          <cell r="R93">
            <v>13.33633</v>
          </cell>
          <cell r="S93">
            <v>13.33633</v>
          </cell>
          <cell r="T93">
            <v>0.84267000000000003</v>
          </cell>
          <cell r="U93">
            <v>91.138750000000002</v>
          </cell>
          <cell r="V93">
            <v>-13.33633</v>
          </cell>
          <cell r="AB93">
            <v>0</v>
          </cell>
        </row>
        <row r="94">
          <cell r="B94" t="str">
            <v>Phthalimide</v>
          </cell>
          <cell r="H94">
            <v>1.8007</v>
          </cell>
          <cell r="J94">
            <v>126.54656</v>
          </cell>
          <cell r="N94">
            <v>110.68722</v>
          </cell>
          <cell r="R94">
            <v>112.48792</v>
          </cell>
          <cell r="S94">
            <v>0.98080000000000001</v>
          </cell>
          <cell r="T94">
            <v>126.54656</v>
          </cell>
          <cell r="U94">
            <v>90.34666</v>
          </cell>
          <cell r="V94">
            <v>-91.327460000000002</v>
          </cell>
          <cell r="AB94">
            <v>21.16046</v>
          </cell>
        </row>
        <row r="95">
          <cell r="B95" t="str">
            <v>Plaquenil</v>
          </cell>
          <cell r="H95">
            <v>0.40737000000000001</v>
          </cell>
          <cell r="R95">
            <v>0.40737000000000001</v>
          </cell>
          <cell r="S95">
            <v>0.40737000000000001</v>
          </cell>
          <cell r="V95">
            <v>-0.40737000000000001</v>
          </cell>
          <cell r="AA95" t="str">
            <v xml:space="preserve"> </v>
          </cell>
          <cell r="AB95">
            <v>0</v>
          </cell>
        </row>
        <row r="96">
          <cell r="B96" t="str">
            <v>RCX2037</v>
          </cell>
          <cell r="C96" t="str">
            <v>OBSOLETE - D</v>
          </cell>
          <cell r="F96">
            <v>0</v>
          </cell>
          <cell r="H96">
            <v>160.97984</v>
          </cell>
          <cell r="J96">
            <v>158.41989000000001</v>
          </cell>
          <cell r="L96">
            <v>0</v>
          </cell>
          <cell r="N96">
            <v>321.25135000000006</v>
          </cell>
          <cell r="P96">
            <v>0</v>
          </cell>
          <cell r="R96">
            <v>0</v>
          </cell>
          <cell r="S96">
            <v>114.53548000000001</v>
          </cell>
          <cell r="T96">
            <v>46.73021</v>
          </cell>
          <cell r="U96">
            <v>321.25135000000006</v>
          </cell>
          <cell r="V96">
            <v>0</v>
          </cell>
          <cell r="X96">
            <v>0</v>
          </cell>
          <cell r="Z96">
            <v>0</v>
          </cell>
          <cell r="AB96">
            <v>0</v>
          </cell>
        </row>
        <row r="97">
          <cell r="B97" t="str">
            <v>RCX2047</v>
          </cell>
          <cell r="H97">
            <v>13.653079999999999</v>
          </cell>
          <cell r="N97">
            <v>19.909500000000001</v>
          </cell>
          <cell r="R97">
            <v>33.562579999999997</v>
          </cell>
          <cell r="S97">
            <v>13.653079999999999</v>
          </cell>
          <cell r="U97">
            <v>19.909500000000001</v>
          </cell>
          <cell r="V97">
            <v>-33.562579999999997</v>
          </cell>
          <cell r="AA97" t="str">
            <v xml:space="preserve"> </v>
          </cell>
          <cell r="AB97">
            <v>0</v>
          </cell>
        </row>
        <row r="98">
          <cell r="B98" t="str">
            <v>RCX2114 - GW801144X</v>
          </cell>
          <cell r="H98">
            <v>4.7402300000000004</v>
          </cell>
          <cell r="J98">
            <v>-54.469620000000006</v>
          </cell>
          <cell r="L98">
            <v>7.4536699999999998</v>
          </cell>
          <cell r="N98">
            <v>58.897869999999998</v>
          </cell>
          <cell r="R98">
            <v>63.638099999999994</v>
          </cell>
          <cell r="S98">
            <v>4.6655699999999998</v>
          </cell>
          <cell r="T98">
            <v>10.23826</v>
          </cell>
          <cell r="U98">
            <v>58.897869999999998</v>
          </cell>
          <cell r="V98">
            <v>-63.56344</v>
          </cell>
          <cell r="AB98">
            <v>7.4659999999994398E-2</v>
          </cell>
        </row>
        <row r="99">
          <cell r="B99" t="str">
            <v>RCX2119</v>
          </cell>
          <cell r="H99">
            <v>7.1278000000000006</v>
          </cell>
          <cell r="J99">
            <v>0.84267000000000003</v>
          </cell>
          <cell r="N99">
            <v>19.909500000000001</v>
          </cell>
          <cell r="R99">
            <v>7.1278000000000006</v>
          </cell>
          <cell r="S99">
            <v>7.0653000000000006</v>
          </cell>
          <cell r="T99">
            <v>0.84267000000000003</v>
          </cell>
          <cell r="U99">
            <v>19.909500000000001</v>
          </cell>
          <cell r="V99">
            <v>-7.0653000000000006</v>
          </cell>
          <cell r="AB99">
            <v>6.25E-2</v>
          </cell>
        </row>
        <row r="100">
          <cell r="B100" t="str">
            <v>RH 3866</v>
          </cell>
          <cell r="H100">
            <v>1.87</v>
          </cell>
          <cell r="J100">
            <v>126.54656</v>
          </cell>
          <cell r="N100">
            <v>58.897869999999998</v>
          </cell>
          <cell r="R100">
            <v>1.87</v>
          </cell>
          <cell r="S100">
            <v>1.87</v>
          </cell>
          <cell r="T100">
            <v>126.54656</v>
          </cell>
          <cell r="U100">
            <v>58.897869999999998</v>
          </cell>
          <cell r="V100">
            <v>-1.87</v>
          </cell>
          <cell r="AB100">
            <v>0</v>
          </cell>
        </row>
        <row r="101">
          <cell r="B101" t="str">
            <v>tBaus</v>
          </cell>
          <cell r="H101">
            <v>0.13095000000000001</v>
          </cell>
          <cell r="N101">
            <v>66.255260000000007</v>
          </cell>
          <cell r="R101">
            <v>66.386210000000005</v>
          </cell>
          <cell r="S101">
            <v>5.7200000000000001E-2</v>
          </cell>
          <cell r="U101">
            <v>66.255260000000007</v>
          </cell>
          <cell r="V101">
            <v>-66.312460000000002</v>
          </cell>
          <cell r="AB101">
            <v>7.3750000000003979E-2</v>
          </cell>
        </row>
        <row r="102">
          <cell r="B102" t="str">
            <v>Telik</v>
          </cell>
          <cell r="C102" t="str">
            <v>OBSOLETE - D</v>
          </cell>
          <cell r="F102">
            <v>0</v>
          </cell>
          <cell r="H102">
            <v>1.7050000000000001</v>
          </cell>
          <cell r="J102">
            <v>158.41989000000001</v>
          </cell>
          <cell r="L102">
            <v>0</v>
          </cell>
          <cell r="N102">
            <v>344.02351000000004</v>
          </cell>
          <cell r="P102">
            <v>0</v>
          </cell>
          <cell r="R102">
            <v>1.7050000000000001</v>
          </cell>
          <cell r="S102">
            <v>1.7050000000000001</v>
          </cell>
          <cell r="T102">
            <v>48.882649999999998</v>
          </cell>
          <cell r="U102">
            <v>344.02351000000004</v>
          </cell>
          <cell r="V102">
            <v>-1.7050000000000001</v>
          </cell>
          <cell r="X102">
            <v>0</v>
          </cell>
          <cell r="Z102">
            <v>0</v>
          </cell>
          <cell r="AB102">
            <v>0</v>
          </cell>
        </row>
        <row r="103">
          <cell r="B103" t="str">
            <v>Vertex 148</v>
          </cell>
          <cell r="H103">
            <v>6.66</v>
          </cell>
          <cell r="J103">
            <v>0.84267000000000003</v>
          </cell>
          <cell r="N103">
            <v>91.137500000000003</v>
          </cell>
          <cell r="R103">
            <v>98.640169999999998</v>
          </cell>
          <cell r="S103">
            <v>6.66</v>
          </cell>
          <cell r="T103">
            <v>0.84267000000000003</v>
          </cell>
          <cell r="U103">
            <v>91.138750000000002</v>
          </cell>
          <cell r="V103">
            <v>-98.641419999999997</v>
          </cell>
          <cell r="AB103">
            <v>-1.2499999999988631E-3</v>
          </cell>
        </row>
        <row r="104">
          <cell r="B104" t="str">
            <v>Vertex 497</v>
          </cell>
          <cell r="C104" t="str">
            <v>OTHERS - E</v>
          </cell>
          <cell r="F104">
            <v>0</v>
          </cell>
          <cell r="H104">
            <v>4.2530200000000002</v>
          </cell>
          <cell r="J104">
            <v>126.54656</v>
          </cell>
          <cell r="L104">
            <v>7.4536699999999998</v>
          </cell>
          <cell r="N104">
            <v>0</v>
          </cell>
          <cell r="P104">
            <v>0</v>
          </cell>
          <cell r="R104">
            <v>130.79957999999999</v>
          </cell>
          <cell r="S104">
            <v>4.2530200000000002</v>
          </cell>
          <cell r="T104">
            <v>126.54656</v>
          </cell>
          <cell r="U104">
            <v>0</v>
          </cell>
          <cell r="V104">
            <v>-130.79957999999999</v>
          </cell>
          <cell r="X104">
            <v>0</v>
          </cell>
          <cell r="Z104">
            <v>0</v>
          </cell>
          <cell r="AB104">
            <v>0</v>
          </cell>
        </row>
        <row r="105">
          <cell r="B105" t="str">
            <v>ZD0947</v>
          </cell>
          <cell r="H105">
            <v>1.59602</v>
          </cell>
          <cell r="J105">
            <v>0.84267000000000003</v>
          </cell>
          <cell r="N105">
            <v>91.138750000000002</v>
          </cell>
          <cell r="R105">
            <v>1.59602</v>
          </cell>
          <cell r="S105">
            <v>1.59602</v>
          </cell>
          <cell r="T105">
            <v>0.84267000000000003</v>
          </cell>
          <cell r="U105">
            <v>91.138750000000002</v>
          </cell>
          <cell r="V105">
            <v>-1.59602</v>
          </cell>
          <cell r="AB105">
            <v>0</v>
          </cell>
        </row>
        <row r="106">
          <cell r="B106"/>
          <cell r="C106" t="str">
            <v>OBSOLETE - D</v>
          </cell>
          <cell r="F106">
            <v>0</v>
          </cell>
          <cell r="H106">
            <v>108.50446000000002</v>
          </cell>
          <cell r="J106">
            <v>157.33828</v>
          </cell>
          <cell r="L106">
            <v>0</v>
          </cell>
          <cell r="N106">
            <v>364.36282</v>
          </cell>
          <cell r="P106">
            <v>0</v>
          </cell>
          <cell r="R106">
            <v>630.20555999999988</v>
          </cell>
          <cell r="S106">
            <v>105.66471</v>
          </cell>
          <cell r="T106">
            <v>157.33828</v>
          </cell>
          <cell r="U106">
            <v>344.02351000000004</v>
          </cell>
          <cell r="V106">
            <v>-607.02649999999994</v>
          </cell>
          <cell r="X106">
            <v>0</v>
          </cell>
          <cell r="Z106">
            <v>0</v>
          </cell>
          <cell r="AB106">
            <v>23.17906</v>
          </cell>
        </row>
        <row r="107">
          <cell r="B107"/>
          <cell r="C107" t="str">
            <v>TOTAL</v>
          </cell>
          <cell r="F107">
            <v>3124.94553</v>
          </cell>
          <cell r="H107">
            <v>5664.8857200000002</v>
          </cell>
          <cell r="J107">
            <v>3993.1043799999998</v>
          </cell>
          <cell r="L107">
            <v>1003.04585</v>
          </cell>
          <cell r="N107">
            <v>5143.7551800000001</v>
          </cell>
          <cell r="P107">
            <v>0</v>
          </cell>
          <cell r="R107">
            <v>15804.791130000001</v>
          </cell>
          <cell r="S107">
            <v>2230.9021900000002</v>
          </cell>
          <cell r="T107">
            <v>2253.7352799999999</v>
          </cell>
          <cell r="U107">
            <v>1931.3656599999999</v>
          </cell>
          <cell r="V107">
            <v>-6416.0031300000001</v>
          </cell>
          <cell r="X107">
            <v>-74.475999999999999</v>
          </cell>
          <cell r="Z107">
            <v>0</v>
          </cell>
          <cell r="AB107">
            <v>9314.3119999999999</v>
          </cell>
        </row>
        <row r="108">
          <cell r="B108" t="str">
            <v>Others</v>
          </cell>
          <cell r="C108" t="str">
            <v>OBSOLETE - D</v>
          </cell>
          <cell r="F108">
            <v>0</v>
          </cell>
          <cell r="H108">
            <v>480.06502999999992</v>
          </cell>
          <cell r="J108">
            <v>-5.1598799999999994</v>
          </cell>
          <cell r="L108">
            <v>16.013179999999998</v>
          </cell>
          <cell r="N108">
            <v>-17.56335</v>
          </cell>
          <cell r="P108">
            <v>0</v>
          </cell>
          <cell r="R108">
            <v>473.3549799999999</v>
          </cell>
          <cell r="S108">
            <v>68.584990000000005</v>
          </cell>
          <cell r="T108">
            <v>13.92414</v>
          </cell>
          <cell r="U108">
            <v>284.54975000000002</v>
          </cell>
          <cell r="V108">
            <v>-82.509129999999999</v>
          </cell>
          <cell r="X108">
            <v>5.9572599999999998</v>
          </cell>
          <cell r="Z108">
            <v>0</v>
          </cell>
          <cell r="AB108">
            <v>396.80310999999989</v>
          </cell>
        </row>
        <row r="109">
          <cell r="B109" t="str">
            <v>RCX 2070</v>
          </cell>
          <cell r="H109">
            <v>160.65101999999999</v>
          </cell>
          <cell r="R109">
            <v>0</v>
          </cell>
          <cell r="T109">
            <v>50.122330000000005</v>
          </cell>
          <cell r="V109">
            <v>0</v>
          </cell>
          <cell r="AB109">
            <v>0</v>
          </cell>
        </row>
        <row r="110">
          <cell r="B110" t="str">
            <v>Cleanouts</v>
          </cell>
          <cell r="H110">
            <v>546.64638000000014</v>
          </cell>
          <cell r="J110">
            <v>122.89184000000002</v>
          </cell>
          <cell r="L110">
            <v>77.361670000000004</v>
          </cell>
          <cell r="N110">
            <v>5.0629299999999979</v>
          </cell>
          <cell r="R110">
            <v>0</v>
          </cell>
          <cell r="S110">
            <v>60.728650000000002</v>
          </cell>
          <cell r="T110">
            <v>9.2309000000000001</v>
          </cell>
          <cell r="U110">
            <v>1.2999999999999999E-4</v>
          </cell>
          <cell r="V110">
            <v>0</v>
          </cell>
          <cell r="X110">
            <v>-88.201999999999984</v>
          </cell>
          <cell r="AB110">
            <v>-88.201999999999984</v>
          </cell>
        </row>
        <row r="111">
          <cell r="B111" t="str">
            <v>Eng Stocks/Op Supplies</v>
          </cell>
          <cell r="C111" t="str">
            <v>OTHERS - E</v>
          </cell>
          <cell r="F111">
            <v>0</v>
          </cell>
          <cell r="H111">
            <v>2871.6673999999998</v>
          </cell>
          <cell r="J111">
            <v>195.92491000000001</v>
          </cell>
          <cell r="L111">
            <v>74.8262</v>
          </cell>
          <cell r="N111">
            <v>1.2999999999999999E-4</v>
          </cell>
          <cell r="P111">
            <v>0</v>
          </cell>
          <cell r="R111">
            <v>2871.6673999999998</v>
          </cell>
          <cell r="S111">
            <v>1317.7460000000001</v>
          </cell>
          <cell r="T111">
            <v>61.288040000000009</v>
          </cell>
          <cell r="U111">
            <v>1.2999999999999999E-4</v>
          </cell>
          <cell r="V111">
            <v>-1317.7460000000001</v>
          </cell>
          <cell r="X111">
            <v>-143.119</v>
          </cell>
          <cell r="Z111">
            <v>0</v>
          </cell>
          <cell r="AB111">
            <v>1553.9213999999997</v>
          </cell>
        </row>
        <row r="112">
          <cell r="B112" t="str">
            <v>Base Stocks</v>
          </cell>
          <cell r="H112">
            <v>308.37896999999998</v>
          </cell>
          <cell r="R112">
            <v>308.37896999999998</v>
          </cell>
          <cell r="S112">
            <v>164.01897</v>
          </cell>
          <cell r="V112">
            <v>-164.01897</v>
          </cell>
          <cell r="X112">
            <v>-40.363</v>
          </cell>
          <cell r="AB112">
            <v>144.35999999999999</v>
          </cell>
        </row>
        <row r="113">
          <cell r="B113" t="str">
            <v>Ret Cont / Packaging / Waste</v>
          </cell>
          <cell r="H113">
            <v>165.00726</v>
          </cell>
          <cell r="R113">
            <v>165.00726</v>
          </cell>
          <cell r="S113">
            <v>41.144509999999997</v>
          </cell>
          <cell r="T113">
            <v>89.866490000000013</v>
          </cell>
          <cell r="V113">
            <v>-131.01100000000002</v>
          </cell>
          <cell r="AB113">
            <v>33.996259999999978</v>
          </cell>
        </row>
        <row r="114">
          <cell r="B114" t="str">
            <v>Palladium/Platinum/Rhodium</v>
          </cell>
          <cell r="C114" t="str">
            <v>TOTAL</v>
          </cell>
          <cell r="F114">
            <v>3582.2209700000003</v>
          </cell>
          <cell r="H114">
            <v>426.43515000000002</v>
          </cell>
          <cell r="J114">
            <v>5742.977640000001</v>
          </cell>
          <cell r="L114">
            <v>575.57037000000003</v>
          </cell>
          <cell r="N114">
            <v>4528.5157900000004</v>
          </cell>
          <cell r="P114">
            <v>0</v>
          </cell>
          <cell r="R114">
            <v>426.43515000000002</v>
          </cell>
          <cell r="S114">
            <v>30</v>
          </cell>
          <cell r="T114">
            <v>2011.5691300000003</v>
          </cell>
          <cell r="U114">
            <v>2011.5591899999999</v>
          </cell>
          <cell r="V114">
            <v>-30</v>
          </cell>
          <cell r="X114">
            <v>-260.11900000000003</v>
          </cell>
          <cell r="Z114">
            <v>0</v>
          </cell>
          <cell r="AB114">
            <v>396.43515000000002</v>
          </cell>
        </row>
        <row r="115">
          <cell r="B115" t="str">
            <v>Ret Cont / Packaging / Waste</v>
          </cell>
          <cell r="C115" t="str">
            <v>OTHERS - E</v>
          </cell>
          <cell r="F115">
            <v>0</v>
          </cell>
          <cell r="H115">
            <v>4251.5538099999994</v>
          </cell>
          <cell r="J115">
            <v>-5.1598799999999994</v>
          </cell>
          <cell r="L115">
            <v>16.013179999999998</v>
          </cell>
          <cell r="N115">
            <v>-17.56335</v>
          </cell>
          <cell r="P115">
            <v>0</v>
          </cell>
          <cell r="R115">
            <v>4244.8437599999997</v>
          </cell>
          <cell r="S115">
            <v>1621.4944700000003</v>
          </cell>
          <cell r="T115">
            <v>103.79063000000001</v>
          </cell>
          <cell r="U115">
            <v>0</v>
          </cell>
          <cell r="V115">
            <v>-1725.2851000000001</v>
          </cell>
          <cell r="X115">
            <v>-82.244739999999979</v>
          </cell>
          <cell r="Z115">
            <v>0</v>
          </cell>
          <cell r="AB115">
            <v>2437.3139199999996</v>
          </cell>
        </row>
        <row r="116">
          <cell r="B116" t="str">
            <v>Palladium/Platinum/Rhodium</v>
          </cell>
          <cell r="H116">
            <v>239.02791999999999</v>
          </cell>
          <cell r="R116">
            <v>239.02791999999999</v>
          </cell>
          <cell r="S116">
            <v>30</v>
          </cell>
          <cell r="V116">
            <v>-30</v>
          </cell>
          <cell r="AB116">
            <v>209.02791999999999</v>
          </cell>
        </row>
        <row r="117">
          <cell r="B117"/>
          <cell r="C117" t="str">
            <v>OTHERS - E</v>
          </cell>
          <cell r="F117">
            <v>0</v>
          </cell>
          <cell r="H117">
            <v>4097.4750400000003</v>
          </cell>
          <cell r="J117">
            <v>122.89184000000002</v>
          </cell>
          <cell r="L117">
            <v>77.361670000000004</v>
          </cell>
          <cell r="N117">
            <v>5.0629299999999979</v>
          </cell>
          <cell r="P117">
            <v>0</v>
          </cell>
          <cell r="R117">
            <v>4302.7914799999999</v>
          </cell>
          <cell r="S117">
            <v>1613.63813</v>
          </cell>
          <cell r="T117">
            <v>14.238099999999999</v>
          </cell>
          <cell r="U117">
            <v>0</v>
          </cell>
          <cell r="V117">
            <v>-1627.8762300000001</v>
          </cell>
          <cell r="X117">
            <v>184.47205</v>
          </cell>
          <cell r="Z117">
            <v>0</v>
          </cell>
          <cell r="AB117">
            <v>2859.3873000000008</v>
          </cell>
        </row>
        <row r="118">
          <cell r="B118"/>
          <cell r="C118" t="str">
            <v>TOTAL</v>
          </cell>
          <cell r="F118">
            <v>0</v>
          </cell>
          <cell r="H118">
            <v>7257.2171799999996</v>
          </cell>
          <cell r="J118">
            <v>3470.9679999999998</v>
          </cell>
          <cell r="L118">
            <v>409.61634000000004</v>
          </cell>
          <cell r="N118">
            <v>4948.9129900000007</v>
          </cell>
          <cell r="P118">
            <v>0</v>
          </cell>
          <cell r="R118">
            <v>16086.71451</v>
          </cell>
          <cell r="S118">
            <v>2033.3366600000002</v>
          </cell>
          <cell r="T118">
            <v>1312.0446500000003</v>
          </cell>
          <cell r="U118">
            <v>1564.07548</v>
          </cell>
          <cell r="V118">
            <v>-4909.4567900000002</v>
          </cell>
          <cell r="X118">
            <v>59.755260000000021</v>
          </cell>
          <cell r="Z118">
            <v>0</v>
          </cell>
          <cell r="AB118">
            <v>11237.01298</v>
          </cell>
        </row>
      </sheetData>
      <sheetData sheetId="6" refreshError="1">
        <row r="13">
          <cell r="B13" t="str">
            <v>AVE1330</v>
          </cell>
          <cell r="G13">
            <v>44.473590000000002</v>
          </cell>
          <cell r="H13">
            <v>13.212059999999999</v>
          </cell>
          <cell r="I13">
            <v>4.8199999999999996E-3</v>
          </cell>
          <cell r="J13">
            <v>4.0000000000000001E-3</v>
          </cell>
          <cell r="L13">
            <v>4.6870599999999998</v>
          </cell>
          <cell r="Q13">
            <v>44.478410000000004</v>
          </cell>
          <cell r="R13">
            <v>13.216059999999999</v>
          </cell>
          <cell r="S13">
            <v>13.212059999999999</v>
          </cell>
          <cell r="T13">
            <v>4.0000000000000001E-3</v>
          </cell>
          <cell r="U13">
            <v>-44.478410000000004</v>
          </cell>
          <cell r="V13">
            <v>-13.216059999999999</v>
          </cell>
          <cell r="AA13">
            <v>0</v>
          </cell>
          <cell r="AB13">
            <v>0</v>
          </cell>
        </row>
        <row r="14">
          <cell r="B14" t="str">
            <v>AZ12389497</v>
          </cell>
          <cell r="G14">
            <v>16.565249999999999</v>
          </cell>
          <cell r="H14">
            <v>0.17355999999999999</v>
          </cell>
          <cell r="I14">
            <v>11.21951</v>
          </cell>
          <cell r="J14">
            <v>32.478029999999997</v>
          </cell>
          <cell r="L14">
            <v>4.2768300000000004</v>
          </cell>
          <cell r="N14">
            <v>3.31E-3</v>
          </cell>
          <cell r="Q14">
            <v>27.784759999999999</v>
          </cell>
          <cell r="R14">
            <v>0.17355999999999999</v>
          </cell>
          <cell r="S14">
            <v>7.3819999999999997E-2</v>
          </cell>
          <cell r="U14">
            <v>-19.957509999999999</v>
          </cell>
          <cell r="V14">
            <v>-7.3819999999999997E-2</v>
          </cell>
          <cell r="AA14">
            <v>7.8272499999999994</v>
          </cell>
          <cell r="AB14">
            <v>9.9739999999999995E-2</v>
          </cell>
        </row>
        <row r="15">
          <cell r="B15" t="str">
            <v>BioNumerik RCX 2131</v>
          </cell>
          <cell r="G15">
            <v>26.423200000000001</v>
          </cell>
          <cell r="H15">
            <v>25.407109999999999</v>
          </cell>
          <cell r="I15">
            <v>30.667000000000002</v>
          </cell>
          <cell r="J15">
            <v>30.667000000000002</v>
          </cell>
          <cell r="K15">
            <v>7.4960500000000003</v>
          </cell>
          <cell r="L15">
            <v>0.24628</v>
          </cell>
          <cell r="M15">
            <v>179.21284</v>
          </cell>
          <cell r="N15">
            <v>250.81141</v>
          </cell>
          <cell r="Q15">
            <v>243.79909000000001</v>
          </cell>
          <cell r="R15">
            <v>306.88551999999999</v>
          </cell>
          <cell r="S15">
            <v>25.407109999999999</v>
          </cell>
          <cell r="T15">
            <v>30.667000000000002</v>
          </cell>
          <cell r="U15">
            <v>250.81141</v>
          </cell>
          <cell r="V15">
            <v>-306.88551999999999</v>
          </cell>
          <cell r="X15">
            <v>40</v>
          </cell>
          <cell r="AA15">
            <v>30.447000000000003</v>
          </cell>
          <cell r="AB15">
            <v>0</v>
          </cell>
        </row>
        <row r="16">
          <cell r="B16" t="str">
            <v>Fosamprenavir</v>
          </cell>
          <cell r="G16">
            <v>2.2841100000000001</v>
          </cell>
          <cell r="H16">
            <v>7.8601099999999997</v>
          </cell>
          <cell r="J16">
            <v>119.29264999999999</v>
          </cell>
          <cell r="L16">
            <v>175.01335</v>
          </cell>
          <cell r="Q16">
            <v>2.2841100000000001</v>
          </cell>
          <cell r="R16">
            <v>7.8601099999999997</v>
          </cell>
          <cell r="S16">
            <v>7.8601099999999997</v>
          </cell>
          <cell r="U16">
            <v>-2.2841100000000001</v>
          </cell>
          <cell r="V16">
            <v>-7.8601099999999997</v>
          </cell>
          <cell r="AA16">
            <v>0</v>
          </cell>
          <cell r="AB16">
            <v>0</v>
          </cell>
        </row>
        <row r="17">
          <cell r="B17" t="str">
            <v>Memory</v>
          </cell>
          <cell r="G17">
            <v>354.93468999999999</v>
          </cell>
          <cell r="H17">
            <v>2.2841100000000001</v>
          </cell>
          <cell r="I17">
            <v>1.4999999999999999E-4</v>
          </cell>
          <cell r="J17">
            <v>1.4999999999999999E-4</v>
          </cell>
          <cell r="K17">
            <v>58.328749999999999</v>
          </cell>
          <cell r="L17">
            <v>27.787379999999999</v>
          </cell>
          <cell r="M17">
            <v>22.39724</v>
          </cell>
          <cell r="N17">
            <v>110.40196</v>
          </cell>
          <cell r="Q17">
            <v>435.66083000000003</v>
          </cell>
          <cell r="R17">
            <v>2.2841100000000001</v>
          </cell>
          <cell r="S17">
            <v>2.2841100000000001</v>
          </cell>
          <cell r="T17">
            <v>1.4999999999999999E-4</v>
          </cell>
          <cell r="U17">
            <v>-1.4999999999999999E-4</v>
          </cell>
          <cell r="V17">
            <v>-2.2841100000000001</v>
          </cell>
          <cell r="X17">
            <v>50</v>
          </cell>
          <cell r="AA17">
            <v>435.66068000000001</v>
          </cell>
          <cell r="AB17">
            <v>0</v>
          </cell>
        </row>
        <row r="18">
          <cell r="B18" t="str">
            <v>RCX2124 - SR28043</v>
          </cell>
          <cell r="G18">
            <v>26.612830000000002</v>
          </cell>
          <cell r="H18">
            <v>0.98236000000000001</v>
          </cell>
          <cell r="I18">
            <v>22.056820000000002</v>
          </cell>
          <cell r="J18">
            <v>4.0000000000000003E-5</v>
          </cell>
          <cell r="L18">
            <v>5.0786800000000003</v>
          </cell>
          <cell r="M18">
            <v>1.1560000000000001E-2</v>
          </cell>
          <cell r="N18">
            <v>0.29777999999999999</v>
          </cell>
          <cell r="Q18">
            <v>48.681210000000007</v>
          </cell>
          <cell r="R18">
            <v>6.3588600000000008</v>
          </cell>
          <cell r="S18">
            <v>22.056820000000002</v>
          </cell>
          <cell r="T18">
            <v>4.0000000000000003E-5</v>
          </cell>
          <cell r="U18">
            <v>-48.681210000000007</v>
          </cell>
          <cell r="V18">
            <v>-4.0000000000000003E-5</v>
          </cell>
          <cell r="AA18">
            <v>0</v>
          </cell>
          <cell r="AB18">
            <v>6.3588200000000006</v>
          </cell>
        </row>
        <row r="19">
          <cell r="B19" t="str">
            <v>RPS 2505 PTC</v>
          </cell>
          <cell r="G19">
            <v>22.148980000000002</v>
          </cell>
          <cell r="H19">
            <v>26.612830000000002</v>
          </cell>
          <cell r="I19">
            <v>1176.8615199999999</v>
          </cell>
          <cell r="J19">
            <v>11.731219999999999</v>
          </cell>
          <cell r="L19">
            <v>9.5122999999999998</v>
          </cell>
          <cell r="M19">
            <v>64.359499999999997</v>
          </cell>
          <cell r="N19">
            <v>1.0120000000000001E-2</v>
          </cell>
          <cell r="Q19">
            <v>1263.3699999999999</v>
          </cell>
          <cell r="R19">
            <v>38.354170000000003</v>
          </cell>
          <cell r="S19">
            <v>26.612830000000002</v>
          </cell>
          <cell r="T19">
            <v>11.731219999999999</v>
          </cell>
          <cell r="U19">
            <v>1.0120000000000001E-2</v>
          </cell>
          <cell r="V19">
            <v>-38.354170000000003</v>
          </cell>
          <cell r="AA19">
            <v>0</v>
          </cell>
          <cell r="AB19">
            <v>0</v>
          </cell>
        </row>
        <row r="20">
          <cell r="B20" t="str">
            <v>RPS 3085</v>
          </cell>
          <cell r="G20">
            <v>17.552299999999999</v>
          </cell>
          <cell r="H20">
            <v>0.23261999999999999</v>
          </cell>
          <cell r="I20">
            <v>467.30964999999998</v>
          </cell>
          <cell r="J20">
            <v>0.45506000000000002</v>
          </cell>
          <cell r="L20">
            <v>0.73036000000000001</v>
          </cell>
          <cell r="N20">
            <v>64.359499999999997</v>
          </cell>
          <cell r="Q20">
            <v>484.86194999999998</v>
          </cell>
          <cell r="R20">
            <v>1.41804</v>
          </cell>
          <cell r="S20">
            <v>467.30964999999998</v>
          </cell>
          <cell r="T20">
            <v>472.75702999999999</v>
          </cell>
          <cell r="U20">
            <v>-484.86194999999998</v>
          </cell>
          <cell r="V20">
            <v>0</v>
          </cell>
          <cell r="AA20">
            <v>0</v>
          </cell>
          <cell r="AB20">
            <v>1.41804</v>
          </cell>
        </row>
        <row r="21">
          <cell r="B21" t="str">
            <v>RPS 3276</v>
          </cell>
          <cell r="G21">
            <v>10.122780000000001</v>
          </cell>
          <cell r="H21">
            <v>71.46011</v>
          </cell>
          <cell r="I21">
            <v>1.3500000000000001E-3</v>
          </cell>
          <cell r="J21">
            <v>1.3500000000000001E-3</v>
          </cell>
          <cell r="M21">
            <v>1.3999999999999999E-4</v>
          </cell>
          <cell r="N21">
            <v>1.3999999999999999E-4</v>
          </cell>
          <cell r="Q21">
            <v>10.124270000000001</v>
          </cell>
          <cell r="R21">
            <v>71.46011</v>
          </cell>
          <cell r="S21">
            <v>1.3500000000000001E-3</v>
          </cell>
          <cell r="T21">
            <v>1.3999999999999999E-4</v>
          </cell>
          <cell r="U21">
            <v>-10.124270000000001</v>
          </cell>
          <cell r="V21">
            <v>0</v>
          </cell>
          <cell r="AA21">
            <v>0</v>
          </cell>
          <cell r="AB21">
            <v>71.46011</v>
          </cell>
        </row>
        <row r="22">
          <cell r="B22" t="str">
            <v xml:space="preserve">Scios 469 </v>
          </cell>
          <cell r="G22">
            <v>7.4112900000000002</v>
          </cell>
          <cell r="H22">
            <v>25.76773</v>
          </cell>
          <cell r="I22">
            <v>20.225439999999999</v>
          </cell>
          <cell r="J22">
            <v>643.74603000000002</v>
          </cell>
          <cell r="L22">
            <v>29.673929999999999</v>
          </cell>
          <cell r="N22">
            <v>64.359499999999997</v>
          </cell>
          <cell r="Q22">
            <v>27.63673</v>
          </cell>
          <cell r="R22">
            <v>733.87326000000007</v>
          </cell>
          <cell r="S22">
            <v>18.663360000000001</v>
          </cell>
          <cell r="T22">
            <v>643.74603000000002</v>
          </cell>
          <cell r="U22">
            <v>64.359499999999997</v>
          </cell>
          <cell r="V22">
            <v>-726.76889000000006</v>
          </cell>
          <cell r="AA22">
            <v>27.63673</v>
          </cell>
          <cell r="AB22">
            <v>7.1043700000000172</v>
          </cell>
        </row>
        <row r="23">
          <cell r="B23" t="str">
            <v>Vanda Iioperidone</v>
          </cell>
          <cell r="G23">
            <v>434.99526000000003</v>
          </cell>
          <cell r="H23">
            <v>74.449370000000002</v>
          </cell>
          <cell r="I23">
            <v>118.0698</v>
          </cell>
          <cell r="J23">
            <v>53.311399999999999</v>
          </cell>
          <cell r="K23">
            <v>72.843149999999994</v>
          </cell>
          <cell r="L23">
            <v>0.42082000000000003</v>
          </cell>
          <cell r="M23">
            <v>278.0924</v>
          </cell>
          <cell r="N23">
            <v>184.91631000000001</v>
          </cell>
          <cell r="Q23">
            <v>904.00061000000005</v>
          </cell>
          <cell r="R23">
            <v>128.18159</v>
          </cell>
          <cell r="S23">
            <v>14.22325</v>
          </cell>
          <cell r="T23">
            <v>53.311399999999999</v>
          </cell>
          <cell r="U23">
            <v>-326.71539000000001</v>
          </cell>
          <cell r="V23">
            <v>-67.534649999999999</v>
          </cell>
          <cell r="AA23">
            <v>577.28521999999998</v>
          </cell>
          <cell r="AB23">
            <v>60.646940000000001</v>
          </cell>
        </row>
        <row r="24">
          <cell r="B24" t="str">
            <v>Vanda RPS 2802</v>
          </cell>
          <cell r="C24" t="str">
            <v>PRE LAUNCH - A</v>
          </cell>
          <cell r="E24">
            <v>0</v>
          </cell>
          <cell r="F24">
            <v>0</v>
          </cell>
          <cell r="G24">
            <v>963.52428000000009</v>
          </cell>
          <cell r="H24">
            <v>16.579450000000001</v>
          </cell>
          <cell r="I24">
            <v>1846.4160599999998</v>
          </cell>
          <cell r="J24">
            <v>1.3500000000000001E-3</v>
          </cell>
          <cell r="K24">
            <v>138.66794999999999</v>
          </cell>
          <cell r="L24">
            <v>72.341359999999995</v>
          </cell>
          <cell r="M24">
            <v>544.07367999999997</v>
          </cell>
          <cell r="N24">
            <v>1.1E-4</v>
          </cell>
          <cell r="O24">
            <v>0</v>
          </cell>
          <cell r="P24">
            <v>0</v>
          </cell>
          <cell r="Q24">
            <v>3492.6819699999996</v>
          </cell>
          <cell r="R24">
            <v>16.580909999999999</v>
          </cell>
          <cell r="S24">
            <v>10.73601</v>
          </cell>
          <cell r="T24">
            <v>1.3500000000000001E-3</v>
          </cell>
          <cell r="U24">
            <v>1.1E-4</v>
          </cell>
          <cell r="V24">
            <v>-10.73747</v>
          </cell>
          <cell r="W24">
            <v>0</v>
          </cell>
          <cell r="X24">
            <v>50</v>
          </cell>
          <cell r="Y24">
            <v>0</v>
          </cell>
          <cell r="Z24">
            <v>0</v>
          </cell>
          <cell r="AA24">
            <v>1078.85688</v>
          </cell>
          <cell r="AB24">
            <v>5.8434399999999993</v>
          </cell>
        </row>
        <row r="25">
          <cell r="B25" t="str">
            <v>Vertex 770</v>
          </cell>
          <cell r="C25" t="str">
            <v>PRE LAUNCH - A</v>
          </cell>
          <cell r="F25">
            <v>0</v>
          </cell>
          <cell r="H25">
            <v>14.88763</v>
          </cell>
          <cell r="J25">
            <v>16.44746</v>
          </cell>
          <cell r="L25">
            <v>2.2109999999999999</v>
          </cell>
          <cell r="N25">
            <v>1.1E-4</v>
          </cell>
          <cell r="P25">
            <v>0</v>
          </cell>
          <cell r="R25">
            <v>31.335090000000001</v>
          </cell>
          <cell r="S25">
            <v>1.00471</v>
          </cell>
          <cell r="T25">
            <v>0.23768</v>
          </cell>
          <cell r="U25">
            <v>1.1E-4</v>
          </cell>
          <cell r="V25">
            <v>-1.2423899999999999</v>
          </cell>
          <cell r="X25">
            <v>40</v>
          </cell>
          <cell r="Z25">
            <v>0</v>
          </cell>
          <cell r="AB25">
            <v>30.092700000000001</v>
          </cell>
        </row>
        <row r="26">
          <cell r="B26" t="str">
            <v>Vertex 950</v>
          </cell>
          <cell r="G26">
            <v>55.372109999999999</v>
          </cell>
          <cell r="H26">
            <v>988.80073000000004</v>
          </cell>
          <cell r="I26">
            <v>584.03232000000003</v>
          </cell>
          <cell r="J26">
            <v>672.46160999999995</v>
          </cell>
          <cell r="K26">
            <v>99.617599999999996</v>
          </cell>
          <cell r="L26">
            <v>284.76668000000001</v>
          </cell>
          <cell r="M26">
            <v>134.38409999999999</v>
          </cell>
          <cell r="N26">
            <v>6.9649999999999999</v>
          </cell>
          <cell r="Q26">
            <v>873.40613000000008</v>
          </cell>
          <cell r="R26">
            <v>1946.0290199999999</v>
          </cell>
          <cell r="S26">
            <v>6.8133900000000001</v>
          </cell>
          <cell r="T26">
            <v>30.143789999999999</v>
          </cell>
          <cell r="U26">
            <v>-184.38613999999998</v>
          </cell>
          <cell r="V26">
            <v>-36.957180000000001</v>
          </cell>
          <cell r="X26">
            <v>-27</v>
          </cell>
          <cell r="AA26">
            <v>689.01999000000012</v>
          </cell>
          <cell r="AB26">
            <v>1882.0718399999998</v>
          </cell>
        </row>
        <row r="27">
          <cell r="B27" t="str">
            <v>Vertex 950</v>
          </cell>
          <cell r="C27" t="str">
            <v>PRE LAUNCH - A</v>
          </cell>
          <cell r="F27">
            <v>0</v>
          </cell>
          <cell r="G27">
            <v>1.4549399999999999</v>
          </cell>
          <cell r="H27">
            <v>1268.7097800000001</v>
          </cell>
          <cell r="J27">
            <v>1428.8251700000001</v>
          </cell>
          <cell r="K27">
            <v>18.972580000000001</v>
          </cell>
          <cell r="L27">
            <v>290.99653999999998</v>
          </cell>
          <cell r="M27">
            <v>0.89205000000000001</v>
          </cell>
          <cell r="N27">
            <v>315.47891999999996</v>
          </cell>
          <cell r="P27">
            <v>0</v>
          </cell>
          <cell r="Q27">
            <v>21.319570000000002</v>
          </cell>
          <cell r="R27">
            <v>3304.0104099999999</v>
          </cell>
          <cell r="S27">
            <v>126.89075999999999</v>
          </cell>
          <cell r="T27">
            <v>769.84250999999995</v>
          </cell>
          <cell r="U27">
            <v>315.18113999999997</v>
          </cell>
          <cell r="V27">
            <v>-1211.9144100000001</v>
          </cell>
          <cell r="X27">
            <v>-27</v>
          </cell>
          <cell r="Z27">
            <v>0</v>
          </cell>
          <cell r="AA27">
            <v>21.319570000000002</v>
          </cell>
          <cell r="AB27">
            <v>2065.096</v>
          </cell>
        </row>
        <row r="28">
          <cell r="B28" t="str">
            <v>Doxazocin</v>
          </cell>
          <cell r="C28" t="str">
            <v>PRE LAUNCH - A</v>
          </cell>
          <cell r="F28">
            <v>0</v>
          </cell>
          <cell r="G28">
            <v>9.6730099999999997</v>
          </cell>
          <cell r="H28">
            <v>1154.5922999999998</v>
          </cell>
          <cell r="I28">
            <v>6.0901500000000004</v>
          </cell>
          <cell r="J28">
            <v>1414.1562300000001</v>
          </cell>
          <cell r="L28">
            <v>526.45228999999995</v>
          </cell>
          <cell r="N28">
            <v>-54.225549999999984</v>
          </cell>
          <cell r="P28">
            <v>0</v>
          </cell>
          <cell r="Q28">
            <v>15.763159999999999</v>
          </cell>
          <cell r="R28">
            <v>3.7787899999999999</v>
          </cell>
          <cell r="S28">
            <v>2.2135699999999998</v>
          </cell>
          <cell r="T28">
            <v>251.92809</v>
          </cell>
          <cell r="U28">
            <v>-5.9923599999999997</v>
          </cell>
          <cell r="V28">
            <v>-328.32192999999995</v>
          </cell>
          <cell r="X28">
            <v>0</v>
          </cell>
          <cell r="Z28">
            <v>0</v>
          </cell>
          <cell r="AA28">
            <v>9.7707999999999995</v>
          </cell>
          <cell r="AB28">
            <v>2712.6533399999998</v>
          </cell>
        </row>
        <row r="29">
          <cell r="B29" t="str">
            <v>Acrivastine</v>
          </cell>
          <cell r="C29" t="str">
            <v>PRE LAUNCH - A</v>
          </cell>
          <cell r="F29">
            <v>0</v>
          </cell>
          <cell r="G29">
            <v>166.40124</v>
          </cell>
          <cell r="H29">
            <v>83.549980000000005</v>
          </cell>
          <cell r="I29">
            <v>0.77607000000000004</v>
          </cell>
          <cell r="J29">
            <v>894.87255000000005</v>
          </cell>
          <cell r="L29">
            <v>36.257739999999998</v>
          </cell>
          <cell r="N29">
            <v>108.29789</v>
          </cell>
          <cell r="P29">
            <v>0</v>
          </cell>
          <cell r="Q29">
            <v>167.17731000000001</v>
          </cell>
          <cell r="R29">
            <v>1122.9781600000001</v>
          </cell>
          <cell r="S29">
            <v>1.2780100000000001</v>
          </cell>
          <cell r="T29">
            <v>25.03519</v>
          </cell>
          <cell r="U29">
            <v>108.29789</v>
          </cell>
          <cell r="V29">
            <v>-134.61108999999999</v>
          </cell>
          <cell r="X29">
            <v>100</v>
          </cell>
          <cell r="Z29">
            <v>0</v>
          </cell>
          <cell r="AA29">
            <v>166.40124</v>
          </cell>
          <cell r="AB29">
            <v>1088.3670700000002</v>
          </cell>
        </row>
        <row r="30">
          <cell r="B30" t="str">
            <v>Avecia ProJet RPS3090</v>
          </cell>
          <cell r="C30" t="str">
            <v>PRE LAUNCH - A</v>
          </cell>
          <cell r="E30">
            <v>591.99243600000011</v>
          </cell>
          <cell r="F30">
            <v>591.99243600000011</v>
          </cell>
          <cell r="G30">
            <v>27.68357</v>
          </cell>
          <cell r="H30">
            <v>13.32546</v>
          </cell>
          <cell r="I30">
            <v>57.891150000000003</v>
          </cell>
          <cell r="J30">
            <v>1.6760000000000001E-2</v>
          </cell>
          <cell r="L30">
            <v>6.9880899999999997</v>
          </cell>
          <cell r="M30">
            <v>114.17506</v>
          </cell>
          <cell r="N30">
            <v>108.29789</v>
          </cell>
          <cell r="P30">
            <v>0</v>
          </cell>
          <cell r="Q30">
            <v>199.74977999999999</v>
          </cell>
          <cell r="R30">
            <v>13.342219999999999</v>
          </cell>
          <cell r="S30">
            <v>57.891150000000003</v>
          </cell>
          <cell r="T30">
            <v>25.5794</v>
          </cell>
          <cell r="U30">
            <v>-85.574719999999999</v>
          </cell>
          <cell r="V30">
            <v>0</v>
          </cell>
          <cell r="X30">
            <v>100</v>
          </cell>
          <cell r="Z30">
            <v>0</v>
          </cell>
          <cell r="AA30">
            <v>114.17505999999999</v>
          </cell>
          <cell r="AB30">
            <v>13.342219999999999</v>
          </cell>
        </row>
        <row r="31">
          <cell r="B31" t="str">
            <v>AVP26452</v>
          </cell>
          <cell r="F31">
            <v>478.03888000000001</v>
          </cell>
          <cell r="G31">
            <v>616.25949000000003</v>
          </cell>
          <cell r="H31">
            <v>0.18612999999999999</v>
          </cell>
          <cell r="I31">
            <v>717.37840000000006</v>
          </cell>
          <cell r="J31">
            <v>66.184539999999998</v>
          </cell>
          <cell r="K31">
            <v>52.183210000000003</v>
          </cell>
          <cell r="L31">
            <v>116.1589</v>
          </cell>
          <cell r="N31">
            <v>114.17506</v>
          </cell>
          <cell r="Q31">
            <v>1385.8210999999999</v>
          </cell>
          <cell r="R31">
            <v>116.34503000000001</v>
          </cell>
          <cell r="S31">
            <v>674.73914000000002</v>
          </cell>
          <cell r="T31">
            <v>904.66809000000012</v>
          </cell>
          <cell r="U31">
            <v>-1235.7203500000001</v>
          </cell>
          <cell r="V31">
            <v>0</v>
          </cell>
          <cell r="AA31">
            <v>150.10074999999983</v>
          </cell>
          <cell r="AB31">
            <v>116.34503000000001</v>
          </cell>
        </row>
        <row r="32">
          <cell r="B32" t="str">
            <v>CERIUM NITRATE (RPS 3112)</v>
          </cell>
          <cell r="G32">
            <v>27.521899999999999</v>
          </cell>
          <cell r="H32">
            <v>31.524319999999999</v>
          </cell>
          <cell r="J32">
            <v>3.8765800000000001</v>
          </cell>
          <cell r="L32">
            <v>3.0940300000000001</v>
          </cell>
          <cell r="N32">
            <v>135.73453000000001</v>
          </cell>
          <cell r="Q32">
            <v>27.521899999999999</v>
          </cell>
          <cell r="R32">
            <v>31.524319999999999</v>
          </cell>
          <cell r="S32">
            <v>3.0414699999999999</v>
          </cell>
          <cell r="T32">
            <v>4.4999999999999999E-4</v>
          </cell>
          <cell r="U32">
            <v>0</v>
          </cell>
          <cell r="V32">
            <v>0</v>
          </cell>
          <cell r="X32">
            <v>-27</v>
          </cell>
          <cell r="AA32">
            <v>27.521899999999999</v>
          </cell>
          <cell r="AB32">
            <v>31.524319999999999</v>
          </cell>
        </row>
        <row r="33">
          <cell r="B33" t="str">
            <v>Doxazocin</v>
          </cell>
          <cell r="E33">
            <v>416.27917650000001</v>
          </cell>
          <cell r="F33">
            <v>416.27917650000001</v>
          </cell>
          <cell r="G33">
            <v>13.049190000000001</v>
          </cell>
          <cell r="H33">
            <v>8.9356899999999992</v>
          </cell>
          <cell r="J33">
            <v>3.8765800000000001</v>
          </cell>
          <cell r="L33">
            <v>0.25575999999999999</v>
          </cell>
          <cell r="Q33">
            <v>13.049190000000001</v>
          </cell>
          <cell r="R33">
            <v>13.06803</v>
          </cell>
          <cell r="S33">
            <v>8.9356899999999992</v>
          </cell>
          <cell r="T33">
            <v>0.70354000000000005</v>
          </cell>
          <cell r="U33">
            <v>-13.049190000000001</v>
          </cell>
          <cell r="V33">
            <v>-8.9356899999999992</v>
          </cell>
          <cell r="AA33">
            <v>0</v>
          </cell>
          <cell r="AB33">
            <v>4.132340000000001</v>
          </cell>
        </row>
        <row r="34">
          <cell r="B34" t="str">
            <v>GW2380</v>
          </cell>
          <cell r="F34">
            <v>382.77812999999998</v>
          </cell>
          <cell r="G34">
            <v>285.59291999999999</v>
          </cell>
          <cell r="H34">
            <v>166.40124</v>
          </cell>
          <cell r="J34">
            <v>0.70354000000000005</v>
          </cell>
          <cell r="K34">
            <v>15.31575</v>
          </cell>
          <cell r="L34">
            <v>62.583829999999999</v>
          </cell>
          <cell r="M34">
            <v>1123.15651</v>
          </cell>
          <cell r="N34">
            <v>127.25704</v>
          </cell>
          <cell r="Q34">
            <v>1424.0651800000001</v>
          </cell>
          <cell r="R34">
            <v>167.10478000000001</v>
          </cell>
          <cell r="S34">
            <v>17.74183</v>
          </cell>
          <cell r="T34">
            <v>0.70354000000000005</v>
          </cell>
          <cell r="U34">
            <v>-17.66141</v>
          </cell>
          <cell r="V34">
            <v>-0.70354000000000005</v>
          </cell>
          <cell r="AA34">
            <v>1406.4037700000001</v>
          </cell>
          <cell r="AB34">
            <v>166.40124</v>
          </cell>
        </row>
        <row r="35">
          <cell r="B35" t="str">
            <v>Labetalol</v>
          </cell>
          <cell r="E35">
            <v>1842.8655890000002</v>
          </cell>
          <cell r="F35">
            <v>1842.8655890000002</v>
          </cell>
          <cell r="H35">
            <v>171.84890000000001</v>
          </cell>
          <cell r="J35">
            <v>571.40405999999996</v>
          </cell>
          <cell r="L35">
            <v>291.96501999999998</v>
          </cell>
          <cell r="N35">
            <v>35.497010000000003</v>
          </cell>
          <cell r="Q35">
            <v>0</v>
          </cell>
          <cell r="R35">
            <v>1070.7149899999999</v>
          </cell>
          <cell r="S35">
            <v>17.396940000000001</v>
          </cell>
          <cell r="T35">
            <v>63.744489999999999</v>
          </cell>
          <cell r="U35">
            <v>0</v>
          </cell>
          <cell r="V35">
            <v>-81.14143</v>
          </cell>
          <cell r="X35">
            <v>11</v>
          </cell>
          <cell r="AA35">
            <v>0</v>
          </cell>
          <cell r="AB35">
            <v>1000.5735599999999</v>
          </cell>
        </row>
        <row r="36">
          <cell r="B36" t="str">
            <v>Leval Buterol</v>
          </cell>
          <cell r="F36">
            <v>1842.8655900000001</v>
          </cell>
          <cell r="G36">
            <v>0.32557000000000003</v>
          </cell>
          <cell r="H36">
            <v>42.390790000000003</v>
          </cell>
          <cell r="I36">
            <v>57.854959999999998</v>
          </cell>
          <cell r="J36">
            <v>220.19257999999999</v>
          </cell>
          <cell r="L36">
            <v>4.0850400000000002</v>
          </cell>
          <cell r="N36">
            <v>123.51567</v>
          </cell>
          <cell r="Q36">
            <v>58.180529999999997</v>
          </cell>
          <cell r="R36">
            <v>390.18407999999999</v>
          </cell>
          <cell r="S36">
            <v>3.90863</v>
          </cell>
          <cell r="T36">
            <v>236.46859999999998</v>
          </cell>
          <cell r="U36">
            <v>169.01891000000001</v>
          </cell>
          <cell r="V36">
            <v>-409.39613999999995</v>
          </cell>
          <cell r="AA36">
            <v>0</v>
          </cell>
          <cell r="AB36">
            <v>-19.212059999999951</v>
          </cell>
        </row>
        <row r="37">
          <cell r="B37" t="str">
            <v>Octenidine</v>
          </cell>
          <cell r="F37">
            <v>411.80889999999999</v>
          </cell>
          <cell r="G37">
            <v>0.49689</v>
          </cell>
          <cell r="H37">
            <v>43.13926</v>
          </cell>
          <cell r="I37">
            <v>0.63244999999999996</v>
          </cell>
          <cell r="J37">
            <v>68.254630000000006</v>
          </cell>
          <cell r="L37">
            <v>29.543610000000001</v>
          </cell>
          <cell r="N37">
            <v>1.2999999999999999E-4</v>
          </cell>
          <cell r="Q37">
            <v>1.12934</v>
          </cell>
          <cell r="R37">
            <v>140.9375</v>
          </cell>
          <cell r="S37">
            <v>0.63244999999999996</v>
          </cell>
          <cell r="T37">
            <v>2.5777899999999998</v>
          </cell>
          <cell r="U37">
            <v>-1.12934</v>
          </cell>
          <cell r="V37">
            <v>-2.5777899999999998</v>
          </cell>
          <cell r="AA37">
            <v>0</v>
          </cell>
          <cell r="AB37">
            <v>138.35971000000001</v>
          </cell>
        </row>
        <row r="38">
          <cell r="B38" t="str">
            <v>Ranitidine Bismuth Citrate</v>
          </cell>
          <cell r="C38" t="str">
            <v>LAUNCH - B</v>
          </cell>
          <cell r="E38">
            <v>2851.1372015000006</v>
          </cell>
          <cell r="F38">
            <v>852.77260000000001</v>
          </cell>
          <cell r="G38">
            <v>1203.8308299999999</v>
          </cell>
          <cell r="H38">
            <v>13.0436</v>
          </cell>
          <cell r="I38">
            <v>1424.6555000000001</v>
          </cell>
          <cell r="J38">
            <v>348.35399999999998</v>
          </cell>
          <cell r="K38">
            <v>186.08914000000001</v>
          </cell>
          <cell r="L38">
            <v>1.1504700000000001</v>
          </cell>
          <cell r="M38">
            <v>1372.60772</v>
          </cell>
          <cell r="N38">
            <v>1154.03604</v>
          </cell>
          <cell r="O38">
            <v>0</v>
          </cell>
          <cell r="P38">
            <v>0</v>
          </cell>
          <cell r="Q38">
            <v>4187.1831900000006</v>
          </cell>
          <cell r="R38">
            <v>13.0436</v>
          </cell>
          <cell r="S38">
            <v>13.0436</v>
          </cell>
          <cell r="T38">
            <v>151.50758999999999</v>
          </cell>
          <cell r="U38">
            <v>-1602.47011</v>
          </cell>
          <cell r="V38">
            <v>-13.0436</v>
          </cell>
          <cell r="W38">
            <v>0</v>
          </cell>
          <cell r="X38">
            <v>-87.475999999999999</v>
          </cell>
          <cell r="Y38">
            <v>0</v>
          </cell>
          <cell r="Z38">
            <v>0</v>
          </cell>
          <cell r="AA38">
            <v>2584.71308</v>
          </cell>
          <cell r="AB38">
            <v>0</v>
          </cell>
        </row>
        <row r="39">
          <cell r="B39" t="str">
            <v>RCX 2130 - Zilueton</v>
          </cell>
          <cell r="C39" t="str">
            <v>LAUNCH - B</v>
          </cell>
          <cell r="F39">
            <v>1842.8655900000001</v>
          </cell>
          <cell r="H39">
            <v>283.09895</v>
          </cell>
          <cell r="J39">
            <v>0.52380000000000004</v>
          </cell>
          <cell r="L39">
            <v>1.7614099999999999</v>
          </cell>
          <cell r="N39">
            <v>1026.9557600000001</v>
          </cell>
          <cell r="P39">
            <v>0</v>
          </cell>
          <cell r="R39">
            <v>1310.0547100000001</v>
          </cell>
          <cell r="S39">
            <v>98.476709999999997</v>
          </cell>
          <cell r="T39">
            <v>725.26913999999988</v>
          </cell>
          <cell r="U39">
            <v>12.74949</v>
          </cell>
          <cell r="V39">
            <v>-111.22619999999999</v>
          </cell>
          <cell r="X39">
            <v>-114.476</v>
          </cell>
          <cell r="Z39">
            <v>0</v>
          </cell>
          <cell r="AB39">
            <v>1198.8285100000001</v>
          </cell>
        </row>
        <row r="40">
          <cell r="B40" t="str">
            <v>RCX2090</v>
          </cell>
          <cell r="H40">
            <v>13.0436</v>
          </cell>
          <cell r="I40">
            <v>109.21812</v>
          </cell>
          <cell r="J40">
            <v>57.854959999999998</v>
          </cell>
          <cell r="L40">
            <v>1.89947</v>
          </cell>
          <cell r="N40">
            <v>1026.9557600000001</v>
          </cell>
          <cell r="Q40">
            <v>109.21812</v>
          </cell>
          <cell r="R40">
            <v>0</v>
          </cell>
          <cell r="S40">
            <v>109.21812</v>
          </cell>
          <cell r="T40">
            <v>57.854959999999998</v>
          </cell>
          <cell r="U40">
            <v>-109.21812</v>
          </cell>
          <cell r="V40">
            <v>0</v>
          </cell>
          <cell r="AA40">
            <v>0</v>
          </cell>
          <cell r="AB40">
            <v>0</v>
          </cell>
        </row>
        <row r="41">
          <cell r="B41" t="str">
            <v>Sulphonamide</v>
          </cell>
          <cell r="G41">
            <v>21.60444</v>
          </cell>
          <cell r="H41">
            <v>0.49689</v>
          </cell>
          <cell r="J41">
            <v>57.854959999999998</v>
          </cell>
          <cell r="L41">
            <v>1.89947</v>
          </cell>
          <cell r="M41">
            <v>88.251769999999993</v>
          </cell>
          <cell r="N41">
            <v>475.31058000000002</v>
          </cell>
          <cell r="Q41">
            <v>109.85620999999999</v>
          </cell>
          <cell r="R41">
            <v>57.854959999999998</v>
          </cell>
          <cell r="S41">
            <v>0.49689</v>
          </cell>
          <cell r="T41">
            <v>57.854959999999998</v>
          </cell>
          <cell r="U41">
            <v>-109.85620999999999</v>
          </cell>
          <cell r="V41">
            <v>-57.854959999999998</v>
          </cell>
          <cell r="AA41">
            <v>0</v>
          </cell>
          <cell r="AB41">
            <v>0</v>
          </cell>
        </row>
        <row r="42">
          <cell r="B42" t="str">
            <v>Univar RPS 2617</v>
          </cell>
          <cell r="C42" t="str">
            <v>LAUNCH - B</v>
          </cell>
          <cell r="F42">
            <v>0</v>
          </cell>
          <cell r="G42">
            <v>4.0875700000000004</v>
          </cell>
          <cell r="H42">
            <v>0.49689</v>
          </cell>
          <cell r="I42">
            <v>1.6568000000000001</v>
          </cell>
          <cell r="J42">
            <v>0.63166999999999995</v>
          </cell>
          <cell r="L42">
            <v>322.30015000000003</v>
          </cell>
          <cell r="M42">
            <v>56.077809999999999</v>
          </cell>
          <cell r="N42">
            <v>1530.1637599999999</v>
          </cell>
          <cell r="P42">
            <v>0</v>
          </cell>
          <cell r="Q42">
            <v>61.822180000000003</v>
          </cell>
          <cell r="R42">
            <v>1.12856</v>
          </cell>
          <cell r="S42">
            <v>0.49689</v>
          </cell>
          <cell r="T42">
            <v>0.63166999999999995</v>
          </cell>
          <cell r="U42">
            <v>-2.5528500000000003</v>
          </cell>
          <cell r="V42">
            <v>-1.12856</v>
          </cell>
          <cell r="X42">
            <v>50</v>
          </cell>
          <cell r="Z42">
            <v>0</v>
          </cell>
          <cell r="AA42">
            <v>59.269330000000004</v>
          </cell>
          <cell r="AB42">
            <v>0</v>
          </cell>
        </row>
        <row r="43">
          <cell r="B43" t="str">
            <v>Sulphonamide</v>
          </cell>
          <cell r="C43" t="str">
            <v>LAUNCH - B</v>
          </cell>
          <cell r="F43">
            <v>0</v>
          </cell>
          <cell r="G43">
            <v>15.48658</v>
          </cell>
          <cell r="H43">
            <v>857.94121000000007</v>
          </cell>
          <cell r="J43">
            <v>1817.8073299999996</v>
          </cell>
          <cell r="L43">
            <v>478.26607000000001</v>
          </cell>
          <cell r="M43">
            <v>163.87808000000001</v>
          </cell>
          <cell r="N43">
            <v>1294.2663299999999</v>
          </cell>
          <cell r="P43">
            <v>0</v>
          </cell>
          <cell r="Q43">
            <v>179.36466000000001</v>
          </cell>
          <cell r="R43">
            <v>4448.2809399999996</v>
          </cell>
          <cell r="S43">
            <v>143.53647000000001</v>
          </cell>
          <cell r="T43">
            <v>387.01623999999998</v>
          </cell>
          <cell r="U43">
            <v>290.06628999999998</v>
          </cell>
          <cell r="V43">
            <v>-820.61899999999991</v>
          </cell>
          <cell r="X43">
            <v>111</v>
          </cell>
          <cell r="Z43">
            <v>0</v>
          </cell>
          <cell r="AA43">
            <v>172.82422000000003</v>
          </cell>
          <cell r="AB43">
            <v>3738.6619400000009</v>
          </cell>
        </row>
        <row r="44">
          <cell r="B44" t="str">
            <v>Amino Indanol</v>
          </cell>
          <cell r="C44" t="str">
            <v>LAUNCH - B</v>
          </cell>
          <cell r="F44">
            <v>0</v>
          </cell>
          <cell r="H44">
            <v>4.21671</v>
          </cell>
          <cell r="J44">
            <v>109.21812</v>
          </cell>
          <cell r="L44">
            <v>1.0053300000000001</v>
          </cell>
          <cell r="M44">
            <v>66.966459999999998</v>
          </cell>
          <cell r="N44">
            <v>24.936389999999999</v>
          </cell>
          <cell r="P44">
            <v>0</v>
          </cell>
          <cell r="Q44">
            <v>66.966459999999998</v>
          </cell>
          <cell r="R44">
            <v>109.21812</v>
          </cell>
          <cell r="S44">
            <v>2.89344</v>
          </cell>
          <cell r="T44">
            <v>18.335080000000001</v>
          </cell>
          <cell r="U44">
            <v>-18.335080000000001</v>
          </cell>
          <cell r="V44">
            <v>-109.21812</v>
          </cell>
          <cell r="X44">
            <v>100</v>
          </cell>
          <cell r="Z44">
            <v>0</v>
          </cell>
          <cell r="AA44">
            <v>48.631379999999993</v>
          </cell>
          <cell r="AB44">
            <v>0</v>
          </cell>
        </row>
        <row r="45">
          <cell r="B45" t="str">
            <v>Amino Indanol</v>
          </cell>
          <cell r="C45" t="str">
            <v>LAUNCH - B</v>
          </cell>
          <cell r="F45">
            <v>0</v>
          </cell>
          <cell r="G45">
            <v>15.756</v>
          </cell>
          <cell r="H45">
            <v>23.128689999999999</v>
          </cell>
          <cell r="J45">
            <v>109.21812</v>
          </cell>
          <cell r="L45">
            <v>27.16667</v>
          </cell>
          <cell r="N45">
            <v>88.251769999999993</v>
          </cell>
          <cell r="P45">
            <v>0</v>
          </cell>
          <cell r="Q45">
            <v>15.756</v>
          </cell>
          <cell r="R45">
            <v>109.21812</v>
          </cell>
          <cell r="S45">
            <v>23.128689999999999</v>
          </cell>
          <cell r="T45">
            <v>109.21812</v>
          </cell>
          <cell r="U45">
            <v>0</v>
          </cell>
          <cell r="V45">
            <v>-109.21812</v>
          </cell>
          <cell r="X45">
            <v>0</v>
          </cell>
          <cell r="Z45">
            <v>0</v>
          </cell>
          <cell r="AA45">
            <v>15.756</v>
          </cell>
          <cell r="AB45">
            <v>0</v>
          </cell>
        </row>
        <row r="46">
          <cell r="B46" t="str">
            <v>Butanol</v>
          </cell>
          <cell r="C46" t="str">
            <v>LAUNCH - B</v>
          </cell>
          <cell r="F46">
            <v>0</v>
          </cell>
          <cell r="H46">
            <v>23.128689999999999</v>
          </cell>
          <cell r="J46">
            <v>1.6568000000000001</v>
          </cell>
          <cell r="L46">
            <v>88.538249999999991</v>
          </cell>
          <cell r="M46">
            <v>2.2784300000000002</v>
          </cell>
          <cell r="N46">
            <v>88.251769999999993</v>
          </cell>
          <cell r="P46">
            <v>0</v>
          </cell>
          <cell r="Q46">
            <v>2.2784300000000002</v>
          </cell>
          <cell r="R46">
            <v>111.38046</v>
          </cell>
          <cell r="S46">
            <v>23.128689999999999</v>
          </cell>
          <cell r="T46">
            <v>2.2754300000000001</v>
          </cell>
          <cell r="U46">
            <v>88.251769999999993</v>
          </cell>
          <cell r="V46">
            <v>-111.38046</v>
          </cell>
          <cell r="X46">
            <v>0</v>
          </cell>
          <cell r="Z46">
            <v>0</v>
          </cell>
          <cell r="AA46">
            <v>3.0000000000001137E-3</v>
          </cell>
          <cell r="AB46">
            <v>0</v>
          </cell>
        </row>
        <row r="47">
          <cell r="B47" t="str">
            <v>CBDA</v>
          </cell>
          <cell r="C47" t="str">
            <v>LAUNCH - B</v>
          </cell>
          <cell r="E47">
            <v>91.995750000000001</v>
          </cell>
          <cell r="F47">
            <v>91.995750000000001</v>
          </cell>
          <cell r="G47">
            <v>34.958179999999999</v>
          </cell>
          <cell r="H47">
            <v>4.0875700000000004</v>
          </cell>
          <cell r="I47">
            <v>134.30016000000001</v>
          </cell>
          <cell r="J47">
            <v>1.6568000000000001</v>
          </cell>
          <cell r="L47">
            <v>17.621939999999999</v>
          </cell>
          <cell r="M47">
            <v>12.41849</v>
          </cell>
          <cell r="N47">
            <v>56.588479999999997</v>
          </cell>
          <cell r="P47">
            <v>0</v>
          </cell>
          <cell r="Q47">
            <v>181.67683</v>
          </cell>
          <cell r="R47">
            <v>62.332849999999993</v>
          </cell>
          <cell r="S47">
            <v>0.89605000000000001</v>
          </cell>
          <cell r="T47">
            <v>1.6568000000000001</v>
          </cell>
          <cell r="U47">
            <v>-66.932190000000006</v>
          </cell>
          <cell r="V47">
            <v>-2.5528500000000003</v>
          </cell>
          <cell r="X47">
            <v>-25</v>
          </cell>
          <cell r="Z47">
            <v>0</v>
          </cell>
          <cell r="AA47">
            <v>114.74463999999999</v>
          </cell>
          <cell r="AB47">
            <v>59.779999999999994</v>
          </cell>
        </row>
        <row r="48">
          <cell r="B48" t="str">
            <v>CDFAMe</v>
          </cell>
          <cell r="F48">
            <v>91.995750000000001</v>
          </cell>
          <cell r="G48">
            <v>169.58193</v>
          </cell>
          <cell r="H48">
            <v>4.21671</v>
          </cell>
          <cell r="J48">
            <v>45.059699999999999</v>
          </cell>
          <cell r="L48">
            <v>9.9583100000000009</v>
          </cell>
          <cell r="M48">
            <v>104.92740999999999</v>
          </cell>
          <cell r="N48">
            <v>163.87808000000001</v>
          </cell>
          <cell r="Q48">
            <v>274.50934000000001</v>
          </cell>
          <cell r="R48">
            <v>168.09479000000002</v>
          </cell>
          <cell r="S48">
            <v>2.89344</v>
          </cell>
          <cell r="T48">
            <v>0.17976</v>
          </cell>
          <cell r="U48">
            <v>3.6467999999999998</v>
          </cell>
          <cell r="V48">
            <v>-6.5402399999999998</v>
          </cell>
          <cell r="AA48">
            <v>274.32958000000002</v>
          </cell>
          <cell r="AB48">
            <v>161.55455000000001</v>
          </cell>
        </row>
        <row r="49">
          <cell r="B49" t="str">
            <v>Chloro Propane</v>
          </cell>
          <cell r="G49">
            <v>10.228260000000001</v>
          </cell>
          <cell r="H49">
            <v>56.894370000000002</v>
          </cell>
          <cell r="J49">
            <v>1.6568000000000001</v>
          </cell>
          <cell r="L49">
            <v>3.8668499999999999</v>
          </cell>
          <cell r="N49">
            <v>290.27998000000002</v>
          </cell>
          <cell r="Q49">
            <v>10.228260000000001</v>
          </cell>
          <cell r="R49">
            <v>294.14683000000002</v>
          </cell>
          <cell r="S49">
            <v>0.6</v>
          </cell>
          <cell r="T49">
            <v>1.6568000000000001</v>
          </cell>
          <cell r="U49">
            <v>18.29936</v>
          </cell>
          <cell r="V49">
            <v>-18.29936</v>
          </cell>
          <cell r="AA49">
            <v>10.228260000000001</v>
          </cell>
          <cell r="AB49">
            <v>275.84747000000004</v>
          </cell>
        </row>
        <row r="50">
          <cell r="B50" t="str">
            <v>DESMP</v>
          </cell>
          <cell r="H50">
            <v>3.1335600000000001</v>
          </cell>
          <cell r="J50">
            <v>1.6568000000000001</v>
          </cell>
          <cell r="L50">
            <v>16.99737</v>
          </cell>
          <cell r="M50">
            <v>30.154260000000001</v>
          </cell>
          <cell r="N50">
            <v>14.856</v>
          </cell>
          <cell r="Q50">
            <v>30.154260000000001</v>
          </cell>
          <cell r="R50">
            <v>14.856</v>
          </cell>
          <cell r="S50">
            <v>1.3429599999999999</v>
          </cell>
          <cell r="T50">
            <v>30.154260000000001</v>
          </cell>
          <cell r="U50">
            <v>-30.154260000000001</v>
          </cell>
          <cell r="V50">
            <v>0</v>
          </cell>
          <cell r="AA50">
            <v>0</v>
          </cell>
          <cell r="AB50">
            <v>14.856</v>
          </cell>
        </row>
        <row r="51">
          <cell r="B51" t="str">
            <v>DHQD</v>
          </cell>
          <cell r="G51">
            <v>10.03959</v>
          </cell>
          <cell r="H51">
            <v>9.6063799999999997</v>
          </cell>
          <cell r="I51">
            <v>91.780329999999992</v>
          </cell>
          <cell r="J51">
            <v>2.3388</v>
          </cell>
          <cell r="L51">
            <v>2.4329200000000002</v>
          </cell>
          <cell r="N51">
            <v>2.2754300000000001</v>
          </cell>
          <cell r="Q51">
            <v>101.81992</v>
          </cell>
          <cell r="R51">
            <v>2.2754300000000001</v>
          </cell>
          <cell r="S51">
            <v>39.881270000000001</v>
          </cell>
          <cell r="T51">
            <v>28.335429999999999</v>
          </cell>
          <cell r="U51">
            <v>2.2754300000000001</v>
          </cell>
          <cell r="V51">
            <v>-2.2754300000000001</v>
          </cell>
          <cell r="AA51">
            <v>53.224289999999996</v>
          </cell>
          <cell r="AB51">
            <v>0</v>
          </cell>
        </row>
        <row r="52">
          <cell r="B52" t="str">
            <v>(DHQ) 2 PHAL</v>
          </cell>
          <cell r="F52">
            <v>91.995750000000001</v>
          </cell>
          <cell r="G52">
            <v>19.23555</v>
          </cell>
          <cell r="H52">
            <v>5.9868100000000002</v>
          </cell>
          <cell r="I52">
            <v>183.65242000000001</v>
          </cell>
          <cell r="J52">
            <v>1.7237</v>
          </cell>
          <cell r="L52">
            <v>3.15585</v>
          </cell>
          <cell r="M52">
            <v>115.44473000000001</v>
          </cell>
          <cell r="N52">
            <v>49.00121</v>
          </cell>
          <cell r="Q52">
            <v>318.33269999999999</v>
          </cell>
          <cell r="R52">
            <v>1.7237</v>
          </cell>
          <cell r="S52">
            <v>183.65242000000001</v>
          </cell>
          <cell r="T52">
            <v>115.44473000000001</v>
          </cell>
          <cell r="U52">
            <v>-318.33269999999999</v>
          </cell>
          <cell r="V52">
            <v>0</v>
          </cell>
          <cell r="AA52">
            <v>0</v>
          </cell>
          <cell r="AB52">
            <v>1.7237</v>
          </cell>
        </row>
        <row r="53">
          <cell r="B53" t="str">
            <v>Epichlorohydrin</v>
          </cell>
          <cell r="H53">
            <v>5.9868100000000002</v>
          </cell>
          <cell r="J53">
            <v>97.075640000000007</v>
          </cell>
          <cell r="L53">
            <v>4.57972</v>
          </cell>
          <cell r="M53">
            <v>116.44825</v>
          </cell>
          <cell r="N53">
            <v>47.762210000000003</v>
          </cell>
          <cell r="Q53">
            <v>116.44825</v>
          </cell>
          <cell r="R53">
            <v>150.82466000000002</v>
          </cell>
          <cell r="S53">
            <v>0.15559000000000001</v>
          </cell>
          <cell r="T53">
            <v>58.961530000000003</v>
          </cell>
          <cell r="U53">
            <v>29.138179999999998</v>
          </cell>
          <cell r="V53">
            <v>-88.255300000000005</v>
          </cell>
          <cell r="AA53">
            <v>0</v>
          </cell>
          <cell r="AB53">
            <v>62.569360000000017</v>
          </cell>
        </row>
        <row r="54">
          <cell r="B54" t="str">
            <v>ETFA</v>
          </cell>
          <cell r="G54">
            <v>15.701269999999999</v>
          </cell>
          <cell r="H54">
            <v>5.1601999999999997</v>
          </cell>
          <cell r="I54">
            <v>33.4495</v>
          </cell>
          <cell r="J54">
            <v>3.0596299999999998</v>
          </cell>
          <cell r="L54">
            <v>7.5585500000000003</v>
          </cell>
          <cell r="N54">
            <v>377.88682999999997</v>
          </cell>
          <cell r="Q54">
            <v>49.150770000000001</v>
          </cell>
          <cell r="R54">
            <v>390.60557999999997</v>
          </cell>
          <cell r="S54">
            <v>33.4495</v>
          </cell>
          <cell r="T54">
            <v>21.45645</v>
          </cell>
          <cell r="U54">
            <v>0.18168000000000001</v>
          </cell>
          <cell r="V54">
            <v>-0.18168000000000001</v>
          </cell>
          <cell r="AA54">
            <v>8.2480499999999992</v>
          </cell>
          <cell r="AB54">
            <v>390.4239</v>
          </cell>
        </row>
        <row r="55">
          <cell r="B55" t="str">
            <v>Glycidyl Nosylate</v>
          </cell>
          <cell r="H55">
            <v>10.228260000000001</v>
          </cell>
          <cell r="I55">
            <v>7.6499999999999997E-3</v>
          </cell>
          <cell r="J55">
            <v>9.0000000000000006E-5</v>
          </cell>
          <cell r="M55">
            <v>391.75054999999998</v>
          </cell>
          <cell r="N55">
            <v>47.638309999999997</v>
          </cell>
          <cell r="Q55">
            <v>391.75819999999999</v>
          </cell>
          <cell r="R55">
            <v>0</v>
          </cell>
          <cell r="S55">
            <v>7.6499999999999997E-3</v>
          </cell>
          <cell r="T55">
            <v>391.75054999999998</v>
          </cell>
          <cell r="U55">
            <v>-391.75819999999999</v>
          </cell>
          <cell r="V55">
            <v>0</v>
          </cell>
          <cell r="AA55">
            <v>0</v>
          </cell>
          <cell r="AB55">
            <v>0</v>
          </cell>
        </row>
        <row r="56">
          <cell r="B56" t="str">
            <v>Glycidyl Tosylate</v>
          </cell>
          <cell r="G56">
            <v>9.7914600000000007</v>
          </cell>
          <cell r="H56">
            <v>10.228260000000001</v>
          </cell>
          <cell r="I56">
            <v>50.06024</v>
          </cell>
          <cell r="J56">
            <v>2.9E-4</v>
          </cell>
          <cell r="K56">
            <v>7.4659700000000004</v>
          </cell>
          <cell r="L56">
            <v>11.549049999999999</v>
          </cell>
          <cell r="N56">
            <v>30.154260000000001</v>
          </cell>
          <cell r="Q56">
            <v>67.317670000000007</v>
          </cell>
          <cell r="R56">
            <v>10.22855</v>
          </cell>
          <cell r="S56">
            <v>37.539340000000003</v>
          </cell>
          <cell r="T56">
            <v>37.1922</v>
          </cell>
          <cell r="U56">
            <v>-37.539340000000003</v>
          </cell>
          <cell r="V56">
            <v>0</v>
          </cell>
          <cell r="X56">
            <v>-12.359</v>
          </cell>
          <cell r="AA56">
            <v>29.778330000000004</v>
          </cell>
          <cell r="AB56">
            <v>10.22855</v>
          </cell>
        </row>
        <row r="57">
          <cell r="B57" t="str">
            <v>Isovanillin</v>
          </cell>
          <cell r="G57">
            <v>200.21565000000001</v>
          </cell>
          <cell r="H57">
            <v>9.7124699999999997</v>
          </cell>
          <cell r="I57">
            <v>252.04138</v>
          </cell>
          <cell r="J57">
            <v>53.683410000000002</v>
          </cell>
          <cell r="K57">
            <v>112.66562</v>
          </cell>
          <cell r="L57">
            <v>1.4335500000000001</v>
          </cell>
          <cell r="M57">
            <v>201.96269000000001</v>
          </cell>
          <cell r="N57">
            <v>30.154260000000001</v>
          </cell>
          <cell r="Q57">
            <v>766.88534000000004</v>
          </cell>
          <cell r="R57">
            <v>30.154260000000001</v>
          </cell>
          <cell r="S57">
            <v>5.2999999999999998E-4</v>
          </cell>
          <cell r="T57">
            <v>3.0853299999999999</v>
          </cell>
          <cell r="U57">
            <v>30.154260000000001</v>
          </cell>
          <cell r="V57">
            <v>-30.154260000000001</v>
          </cell>
          <cell r="X57">
            <v>-64.343000000000004</v>
          </cell>
          <cell r="AA57">
            <v>763.77682000000004</v>
          </cell>
          <cell r="AB57">
            <v>0</v>
          </cell>
        </row>
        <row r="58">
          <cell r="B58" t="str">
            <v>Jacobsen Catalyst</v>
          </cell>
          <cell r="E58">
            <v>91.995750000000001</v>
          </cell>
          <cell r="G58">
            <v>526.68647999999996</v>
          </cell>
          <cell r="H58">
            <v>9.2107500000000009</v>
          </cell>
          <cell r="I58">
            <v>856.16660000000013</v>
          </cell>
          <cell r="J58">
            <v>55.548870000000001</v>
          </cell>
          <cell r="K58">
            <v>120.13159</v>
          </cell>
          <cell r="M58">
            <v>1350.5589300000001</v>
          </cell>
          <cell r="N58">
            <v>115.44473000000001</v>
          </cell>
          <cell r="O58">
            <v>0</v>
          </cell>
          <cell r="Q58">
            <v>2853.5436</v>
          </cell>
          <cell r="R58">
            <v>64.759619999999998</v>
          </cell>
          <cell r="S58">
            <v>3.2156099999999999</v>
          </cell>
          <cell r="T58">
            <v>37.809910000000002</v>
          </cell>
          <cell r="U58">
            <v>-1302.7296999999999</v>
          </cell>
          <cell r="V58">
            <v>-41.02552</v>
          </cell>
          <cell r="W58">
            <v>0</v>
          </cell>
          <cell r="Y58">
            <v>0</v>
          </cell>
          <cell r="AA58">
            <v>1550.8139000000001</v>
          </cell>
          <cell r="AB58">
            <v>23.734099999999998</v>
          </cell>
        </row>
        <row r="59">
          <cell r="B59" t="str">
            <v>L-Carnitine</v>
          </cell>
          <cell r="H59">
            <v>19.226980000000001</v>
          </cell>
          <cell r="J59">
            <v>183.65242000000001</v>
          </cell>
          <cell r="L59">
            <v>11.75699</v>
          </cell>
          <cell r="N59">
            <v>115.44473000000001</v>
          </cell>
          <cell r="R59">
            <v>318.32413000000003</v>
          </cell>
          <cell r="S59">
            <v>19.226980000000001</v>
          </cell>
          <cell r="T59">
            <v>183.65242000000001</v>
          </cell>
          <cell r="U59">
            <v>115.44473000000001</v>
          </cell>
          <cell r="V59">
            <v>-318.32413000000003</v>
          </cell>
          <cell r="X59">
            <v>42</v>
          </cell>
          <cell r="AB59">
            <v>0</v>
          </cell>
        </row>
        <row r="60">
          <cell r="B60" t="str">
            <v>Methyl Glycidate</v>
          </cell>
          <cell r="G60">
            <v>1.11317</v>
          </cell>
          <cell r="H60">
            <v>3.2448000000000001</v>
          </cell>
          <cell r="J60">
            <v>162.73623000000001</v>
          </cell>
          <cell r="L60">
            <v>45.61318</v>
          </cell>
          <cell r="N60">
            <v>54.215679999999999</v>
          </cell>
          <cell r="Q60">
            <v>1.11317</v>
          </cell>
          <cell r="R60">
            <v>57.460479999999997</v>
          </cell>
          <cell r="S60">
            <v>2.8628499999999999</v>
          </cell>
          <cell r="T60">
            <v>17.05611</v>
          </cell>
          <cell r="U60">
            <v>54.215679999999999</v>
          </cell>
          <cell r="V60">
            <v>-54.215679999999999</v>
          </cell>
          <cell r="AA60">
            <v>0</v>
          </cell>
          <cell r="AB60">
            <v>3.2447999999999979</v>
          </cell>
        </row>
        <row r="61">
          <cell r="B61" t="str">
            <v>Oligomeric cat</v>
          </cell>
          <cell r="H61">
            <v>7.9114699999999996</v>
          </cell>
          <cell r="I61">
            <v>11.378410000000001</v>
          </cell>
          <cell r="J61">
            <v>162.04891000000001</v>
          </cell>
          <cell r="L61">
            <v>219.34368000000001</v>
          </cell>
          <cell r="M61">
            <v>17.475470000000001</v>
          </cell>
          <cell r="N61">
            <v>26.989000000000001</v>
          </cell>
          <cell r="Q61">
            <v>28.853880000000004</v>
          </cell>
          <cell r="R61">
            <v>169.96038000000001</v>
          </cell>
          <cell r="S61">
            <v>2.8628499999999999</v>
          </cell>
          <cell r="T61">
            <v>16.947969999999998</v>
          </cell>
          <cell r="U61">
            <v>-28.853880000000004</v>
          </cell>
          <cell r="V61">
            <v>-19.81082</v>
          </cell>
          <cell r="AA61">
            <v>0</v>
          </cell>
          <cell r="AB61">
            <v>150.14956000000001</v>
          </cell>
        </row>
        <row r="62">
          <cell r="B62" t="str">
            <v>Pfizer Diol</v>
          </cell>
          <cell r="G62">
            <v>2.3271299999999999</v>
          </cell>
          <cell r="H62">
            <v>5.1740000000000001E-2</v>
          </cell>
          <cell r="J62">
            <v>7.6499999999999997E-3</v>
          </cell>
          <cell r="L62">
            <v>3.7652800000000002</v>
          </cell>
          <cell r="N62">
            <v>26.989000000000001</v>
          </cell>
          <cell r="Q62">
            <v>2.3271299999999999</v>
          </cell>
          <cell r="R62">
            <v>26.989000000000001</v>
          </cell>
          <cell r="S62">
            <v>2.8628499999999999</v>
          </cell>
          <cell r="T62">
            <v>7.6499999999999997E-3</v>
          </cell>
          <cell r="U62">
            <v>0</v>
          </cell>
          <cell r="V62">
            <v>0</v>
          </cell>
          <cell r="AA62">
            <v>2.3271299999999999</v>
          </cell>
          <cell r="AB62">
            <v>26.989000000000001</v>
          </cell>
        </row>
        <row r="63">
          <cell r="B63" t="str">
            <v>Propylene Carbonate</v>
          </cell>
          <cell r="H63">
            <v>0.49503000000000003</v>
          </cell>
          <cell r="I63">
            <v>23.400580000000001</v>
          </cell>
          <cell r="J63">
            <v>7.6499999999999997E-3</v>
          </cell>
          <cell r="L63">
            <v>11.75699</v>
          </cell>
          <cell r="N63">
            <v>373.37554999999998</v>
          </cell>
          <cell r="Q63">
            <v>23.400580000000001</v>
          </cell>
          <cell r="R63">
            <v>373.38319999999999</v>
          </cell>
          <cell r="S63">
            <v>23.400580000000001</v>
          </cell>
          <cell r="T63">
            <v>7.6499999999999997E-3</v>
          </cell>
          <cell r="U63">
            <v>373.37554999999998</v>
          </cell>
          <cell r="V63">
            <v>-373.38319999999999</v>
          </cell>
          <cell r="AA63">
            <v>0</v>
          </cell>
          <cell r="AB63">
            <v>0</v>
          </cell>
        </row>
        <row r="64">
          <cell r="B64" t="str">
            <v>Propylene Oxide</v>
          </cell>
          <cell r="C64" t="str">
            <v>TECHNOLOGIES - C</v>
          </cell>
          <cell r="F64">
            <v>91.995750000000001</v>
          </cell>
          <cell r="G64">
            <v>13.05701</v>
          </cell>
          <cell r="H64">
            <v>0.49503000000000003</v>
          </cell>
          <cell r="J64">
            <v>66.78098</v>
          </cell>
          <cell r="L64">
            <v>9.5763700000000007</v>
          </cell>
          <cell r="N64">
            <v>21.281839999999999</v>
          </cell>
          <cell r="P64">
            <v>0</v>
          </cell>
          <cell r="Q64">
            <v>13.05701</v>
          </cell>
          <cell r="R64">
            <v>67.276009999999999</v>
          </cell>
          <cell r="S64">
            <v>59.10528</v>
          </cell>
          <cell r="T64">
            <v>32.28792</v>
          </cell>
          <cell r="U64">
            <v>-13.05701</v>
          </cell>
          <cell r="V64">
            <v>-32.28792</v>
          </cell>
          <cell r="X64">
            <v>-101.702</v>
          </cell>
          <cell r="Z64">
            <v>0</v>
          </cell>
          <cell r="AA64">
            <v>0</v>
          </cell>
          <cell r="AB64">
            <v>34.98809</v>
          </cell>
        </row>
        <row r="65">
          <cell r="B65" t="str">
            <v>S-t-Butyl Glycidyl Ether</v>
          </cell>
          <cell r="G65">
            <v>0.71706000000000003</v>
          </cell>
          <cell r="H65">
            <v>163.22218000000001</v>
          </cell>
          <cell r="J65">
            <v>368.26683000000003</v>
          </cell>
          <cell r="L65">
            <v>8.4587900000000005</v>
          </cell>
          <cell r="N65">
            <v>21.16686</v>
          </cell>
          <cell r="Q65">
            <v>0.71706000000000003</v>
          </cell>
          <cell r="R65">
            <v>29.62565</v>
          </cell>
          <cell r="S65">
            <v>7.2260200000000001</v>
          </cell>
          <cell r="T65">
            <v>2.3000000000000001E-4</v>
          </cell>
          <cell r="U65">
            <v>-0.71706000000000003</v>
          </cell>
          <cell r="V65">
            <v>0</v>
          </cell>
          <cell r="AA65">
            <v>0</v>
          </cell>
          <cell r="AB65">
            <v>29.62565</v>
          </cell>
        </row>
        <row r="66">
          <cell r="B66" t="str">
            <v>WS 23</v>
          </cell>
          <cell r="D66" t="str">
            <v xml:space="preserve"> </v>
          </cell>
          <cell r="G66">
            <v>26.90099</v>
          </cell>
          <cell r="H66">
            <v>206.18182999999999</v>
          </cell>
          <cell r="J66">
            <v>330.49293999999998</v>
          </cell>
          <cell r="L66">
            <v>112.7962</v>
          </cell>
          <cell r="N66">
            <v>298.95222999999999</v>
          </cell>
          <cell r="Q66">
            <v>26.90099</v>
          </cell>
          <cell r="R66">
            <v>948.42319999999995</v>
          </cell>
          <cell r="S66">
            <v>0.94020999999999999</v>
          </cell>
          <cell r="T66">
            <v>6.9999999999999994E-5</v>
          </cell>
          <cell r="U66">
            <v>2.8901699999999999</v>
          </cell>
          <cell r="V66">
            <v>-2.8902399999999999</v>
          </cell>
          <cell r="AA66">
            <v>21.196300000000001</v>
          </cell>
          <cell r="AB66">
            <v>945.53296</v>
          </cell>
        </row>
        <row r="67">
          <cell r="B67" t="str">
            <v>ETFA Held in Hong Kong</v>
          </cell>
          <cell r="G67">
            <v>13.59746</v>
          </cell>
          <cell r="H67">
            <v>-10.6075</v>
          </cell>
          <cell r="I67">
            <v>1.6100000000000001E-3</v>
          </cell>
          <cell r="J67">
            <v>11.378410000000001</v>
          </cell>
          <cell r="L67">
            <v>168.93520000000001</v>
          </cell>
          <cell r="N67">
            <v>187.25</v>
          </cell>
          <cell r="Q67">
            <v>13.599069999999999</v>
          </cell>
          <cell r="R67">
            <v>187.25</v>
          </cell>
          <cell r="S67">
            <v>1.6100000000000001E-3</v>
          </cell>
          <cell r="T67">
            <v>11.378410000000001</v>
          </cell>
          <cell r="U67">
            <v>-13.599069999999999</v>
          </cell>
          <cell r="V67">
            <v>0</v>
          </cell>
          <cell r="AA67">
            <v>0</v>
          </cell>
          <cell r="AB67">
            <v>187.25</v>
          </cell>
        </row>
        <row r="68">
          <cell r="B68" t="str">
            <v>PTFMXA</v>
          </cell>
          <cell r="G68">
            <v>9.2889999999999997</v>
          </cell>
          <cell r="H68">
            <v>182.82871</v>
          </cell>
          <cell r="J68">
            <v>335.44855999999999</v>
          </cell>
          <cell r="L68">
            <v>150.30536000000001</v>
          </cell>
          <cell r="N68">
            <v>-30.209</v>
          </cell>
          <cell r="Q68">
            <v>9.2889999999999997</v>
          </cell>
          <cell r="R68">
            <v>-30.209</v>
          </cell>
          <cell r="T68">
            <v>31.971050000000002</v>
          </cell>
          <cell r="U68">
            <v>-9.2889999999999997</v>
          </cell>
          <cell r="V68">
            <v>0</v>
          </cell>
          <cell r="X68">
            <v>-73.664000000000001</v>
          </cell>
          <cell r="AA68">
            <v>0</v>
          </cell>
          <cell r="AB68">
            <v>-30.209</v>
          </cell>
        </row>
        <row r="69">
          <cell r="B69" t="str">
            <v>L-Thyroxine</v>
          </cell>
          <cell r="G69">
            <v>2.0766499999999999</v>
          </cell>
          <cell r="J69">
            <v>23.400580000000001</v>
          </cell>
          <cell r="L69">
            <v>225.85480000000001</v>
          </cell>
          <cell r="N69">
            <v>5.8511100000000003</v>
          </cell>
          <cell r="Q69">
            <v>2.0766499999999999</v>
          </cell>
          <cell r="R69">
            <v>5.8511100000000003</v>
          </cell>
          <cell r="T69">
            <v>32.534490000000005</v>
          </cell>
          <cell r="U69">
            <v>-2.0766499999999999</v>
          </cell>
          <cell r="V69">
            <v>0</v>
          </cell>
          <cell r="X69">
            <v>70.448789999999974</v>
          </cell>
          <cell r="AA69">
            <v>0</v>
          </cell>
          <cell r="AB69">
            <v>5.8511100000000003</v>
          </cell>
        </row>
        <row r="70">
          <cell r="B70" t="str">
            <v>3-NPP</v>
          </cell>
          <cell r="C70" t="str">
            <v>TECHNOLOGIES - C</v>
          </cell>
          <cell r="F70">
            <v>91.995750000000001</v>
          </cell>
          <cell r="G70">
            <v>6.1052</v>
          </cell>
          <cell r="H70">
            <v>13.05701</v>
          </cell>
          <cell r="J70">
            <v>971.3038600000001</v>
          </cell>
          <cell r="L70">
            <v>330.78962999999999</v>
          </cell>
          <cell r="N70">
            <v>28</v>
          </cell>
          <cell r="P70">
            <v>0</v>
          </cell>
          <cell r="Q70">
            <v>6.1052</v>
          </cell>
          <cell r="R70">
            <v>28</v>
          </cell>
          <cell r="S70">
            <v>13.05701</v>
          </cell>
          <cell r="T70">
            <v>426.52758999999998</v>
          </cell>
          <cell r="U70">
            <v>-6.1052</v>
          </cell>
          <cell r="V70">
            <v>0</v>
          </cell>
          <cell r="X70">
            <v>0</v>
          </cell>
          <cell r="Z70">
            <v>0</v>
          </cell>
          <cell r="AA70">
            <v>0</v>
          </cell>
          <cell r="AB70">
            <v>28</v>
          </cell>
        </row>
        <row r="71">
          <cell r="B71" t="str">
            <v>DESMP.</v>
          </cell>
          <cell r="G71">
            <v>13.33633</v>
          </cell>
          <cell r="H71">
            <v>1.7950600000000001</v>
          </cell>
          <cell r="J71">
            <v>148.46136999999999</v>
          </cell>
          <cell r="L71">
            <v>202.71987999999999</v>
          </cell>
          <cell r="N71">
            <v>94</v>
          </cell>
          <cell r="Q71">
            <v>13.33633</v>
          </cell>
          <cell r="R71">
            <v>94</v>
          </cell>
          <cell r="S71">
            <v>0.78637000000000001</v>
          </cell>
          <cell r="U71">
            <v>19</v>
          </cell>
          <cell r="V71">
            <v>-19</v>
          </cell>
          <cell r="X71">
            <v>26</v>
          </cell>
          <cell r="AA71">
            <v>0</v>
          </cell>
          <cell r="AB71">
            <v>75</v>
          </cell>
        </row>
        <row r="72">
          <cell r="B72" t="str">
            <v>TFBA</v>
          </cell>
          <cell r="E72" t="str">
            <v xml:space="preserve"> </v>
          </cell>
          <cell r="G72">
            <v>0.98399999999999999</v>
          </cell>
          <cell r="H72">
            <v>26.224689999999999</v>
          </cell>
          <cell r="M72">
            <v>67.5745</v>
          </cell>
          <cell r="N72">
            <v>16</v>
          </cell>
          <cell r="Q72">
            <v>68.558499999999995</v>
          </cell>
          <cell r="R72">
            <v>16</v>
          </cell>
          <cell r="S72">
            <v>5.7046900000000003</v>
          </cell>
          <cell r="T72">
            <v>67.5745</v>
          </cell>
          <cell r="U72">
            <v>-68.558499999999995</v>
          </cell>
          <cell r="V72">
            <v>0</v>
          </cell>
          <cell r="AA72">
            <v>0</v>
          </cell>
          <cell r="AB72">
            <v>16</v>
          </cell>
        </row>
        <row r="73">
          <cell r="B73" t="str">
            <v>NAAGA</v>
          </cell>
          <cell r="G73">
            <v>0.40737000000000001</v>
          </cell>
          <cell r="H73">
            <v>13.59746</v>
          </cell>
          <cell r="J73">
            <v>6.54847</v>
          </cell>
          <cell r="N73">
            <v>7</v>
          </cell>
          <cell r="Q73">
            <v>0.40737000000000001</v>
          </cell>
          <cell r="R73">
            <v>7</v>
          </cell>
          <cell r="S73">
            <v>13.59746</v>
          </cell>
          <cell r="T73">
            <v>6.54847</v>
          </cell>
          <cell r="U73">
            <v>-0.40737000000000001</v>
          </cell>
          <cell r="V73">
            <v>0</v>
          </cell>
          <cell r="Z73" t="str">
            <v xml:space="preserve"> </v>
          </cell>
          <cell r="AA73">
            <v>0</v>
          </cell>
          <cell r="AB73">
            <v>7</v>
          </cell>
        </row>
        <row r="74">
          <cell r="B74" t="str">
            <v>OADPE</v>
          </cell>
          <cell r="G74">
            <v>308.87526000000003</v>
          </cell>
          <cell r="H74">
            <v>9.2889999999999997</v>
          </cell>
          <cell r="J74">
            <v>544</v>
          </cell>
          <cell r="N74">
            <v>544</v>
          </cell>
          <cell r="Q74">
            <v>308.87526000000003</v>
          </cell>
          <cell r="R74">
            <v>0</v>
          </cell>
          <cell r="S74">
            <v>9.2889999999999997</v>
          </cell>
          <cell r="U74">
            <v>-308.875</v>
          </cell>
          <cell r="V74">
            <v>0</v>
          </cell>
          <cell r="AA74">
            <v>2.6000000002568413E-4</v>
          </cell>
          <cell r="AB74">
            <v>0</v>
          </cell>
        </row>
        <row r="75">
          <cell r="B75" t="str">
            <v>Fixed cost others</v>
          </cell>
          <cell r="G75">
            <v>13.653079999999999</v>
          </cell>
          <cell r="H75">
            <v>2.0766499999999999</v>
          </cell>
          <cell r="J75">
            <v>23.400580000000001</v>
          </cell>
          <cell r="M75">
            <v>163.41718</v>
          </cell>
          <cell r="N75">
            <v>544</v>
          </cell>
          <cell r="Q75">
            <v>177.07025999999999</v>
          </cell>
          <cell r="R75">
            <v>544</v>
          </cell>
          <cell r="S75">
            <v>2.0766499999999999</v>
          </cell>
          <cell r="T75">
            <v>163.41718</v>
          </cell>
          <cell r="U75">
            <v>35</v>
          </cell>
          <cell r="V75">
            <v>-35</v>
          </cell>
          <cell r="AA75">
            <v>0</v>
          </cell>
          <cell r="AB75">
            <v>509</v>
          </cell>
        </row>
        <row r="76">
          <cell r="B76" t="str">
            <v>Others.</v>
          </cell>
          <cell r="C76" t="str">
            <v>TECHNOLOGIES - C</v>
          </cell>
          <cell r="F76">
            <v>0</v>
          </cell>
          <cell r="G76">
            <v>4.6655699999999998</v>
          </cell>
          <cell r="H76">
            <v>253.41624000000002</v>
          </cell>
          <cell r="I76">
            <v>1.08161</v>
          </cell>
          <cell r="J76">
            <v>1140.73299</v>
          </cell>
          <cell r="L76">
            <v>78.003699999999995</v>
          </cell>
          <cell r="M76">
            <v>58.897869999999998</v>
          </cell>
          <cell r="N76">
            <v>262.70911999999998</v>
          </cell>
          <cell r="P76">
            <v>0</v>
          </cell>
          <cell r="Q76">
            <v>64.645049999999998</v>
          </cell>
          <cell r="R76">
            <v>262.70911999999998</v>
          </cell>
          <cell r="S76">
            <v>1.08161</v>
          </cell>
          <cell r="T76">
            <v>58.897869999999998</v>
          </cell>
          <cell r="U76">
            <v>21</v>
          </cell>
          <cell r="V76">
            <v>-21</v>
          </cell>
          <cell r="X76">
            <v>0</v>
          </cell>
          <cell r="Z76">
            <v>0</v>
          </cell>
          <cell r="AA76">
            <v>0</v>
          </cell>
          <cell r="AB76">
            <v>241.70911999999998</v>
          </cell>
        </row>
        <row r="77">
          <cell r="B77" t="str">
            <v>OADPE</v>
          </cell>
          <cell r="C77" t="str">
            <v>TECHNOLOGIES - C</v>
          </cell>
          <cell r="F77">
            <v>0</v>
          </cell>
          <cell r="G77">
            <v>7.0527600000000001</v>
          </cell>
          <cell r="H77">
            <v>299.07909999999998</v>
          </cell>
          <cell r="J77">
            <v>1008.20632</v>
          </cell>
          <cell r="L77">
            <v>132.68038999999999</v>
          </cell>
          <cell r="N77">
            <v>3076.6783200000004</v>
          </cell>
          <cell r="P77">
            <v>0</v>
          </cell>
          <cell r="Q77">
            <v>7.0527600000000001</v>
          </cell>
          <cell r="R77">
            <v>4516.6441299999988</v>
          </cell>
          <cell r="S77">
            <v>52.379210000000008</v>
          </cell>
          <cell r="T77">
            <v>440.54239000000001</v>
          </cell>
          <cell r="U77">
            <v>792.87360999999999</v>
          </cell>
          <cell r="V77">
            <v>-1285.7952100000002</v>
          </cell>
          <cell r="X77">
            <v>0</v>
          </cell>
          <cell r="Z77">
            <v>0</v>
          </cell>
          <cell r="AA77">
            <v>0</v>
          </cell>
          <cell r="AB77">
            <v>3230.8489200000004</v>
          </cell>
        </row>
        <row r="78">
          <cell r="B78" t="str">
            <v>3M R850 / R851</v>
          </cell>
          <cell r="E78" t="str">
            <v xml:space="preserve"> </v>
          </cell>
          <cell r="G78">
            <v>1.87</v>
          </cell>
          <cell r="H78">
            <v>0.94020999999999999</v>
          </cell>
          <cell r="N78">
            <v>-69</v>
          </cell>
          <cell r="Q78">
            <v>1.87</v>
          </cell>
          <cell r="R78">
            <v>1.87</v>
          </cell>
          <cell r="S78">
            <v>0.94020999999999999</v>
          </cell>
          <cell r="U78">
            <v>-1.87</v>
          </cell>
          <cell r="V78">
            <v>-0.94020999999999999</v>
          </cell>
          <cell r="AA78">
            <v>0</v>
          </cell>
          <cell r="AB78">
            <v>0</v>
          </cell>
        </row>
        <row r="79">
          <cell r="B79" t="str">
            <v>3M R850 / R851</v>
          </cell>
          <cell r="G79">
            <v>5.7200000000000001E-2</v>
          </cell>
          <cell r="H79">
            <v>0.94020999999999999</v>
          </cell>
          <cell r="J79">
            <v>6.54847</v>
          </cell>
          <cell r="M79">
            <v>66.255260000000007</v>
          </cell>
          <cell r="N79">
            <v>17.475470000000001</v>
          </cell>
          <cell r="Q79">
            <v>66.312460000000002</v>
          </cell>
          <cell r="R79">
            <v>0.94020999999999999</v>
          </cell>
          <cell r="S79">
            <v>0.94020999999999999</v>
          </cell>
          <cell r="T79">
            <v>66.255260000000007</v>
          </cell>
          <cell r="U79">
            <v>-66.312460000000002</v>
          </cell>
          <cell r="V79">
            <v>-0.94020999999999999</v>
          </cell>
          <cell r="AA79">
            <v>0</v>
          </cell>
          <cell r="AB79">
            <v>0</v>
          </cell>
        </row>
        <row r="80">
          <cell r="B80" t="str">
            <v>Acetonide</v>
          </cell>
          <cell r="C80" t="str">
            <v>TECHNOLOGIES - C</v>
          </cell>
          <cell r="F80">
            <v>0</v>
          </cell>
          <cell r="G80">
            <v>1.7050000000000001</v>
          </cell>
          <cell r="H80">
            <v>6.70967</v>
          </cell>
          <cell r="J80">
            <v>6.54847</v>
          </cell>
          <cell r="L80">
            <v>234.90129999999999</v>
          </cell>
          <cell r="N80">
            <v>17.475470000000001</v>
          </cell>
          <cell r="P80">
            <v>0</v>
          </cell>
          <cell r="Q80">
            <v>1.7050000000000001</v>
          </cell>
          <cell r="R80">
            <v>24.023940000000003</v>
          </cell>
          <cell r="S80">
            <v>6.70967</v>
          </cell>
          <cell r="T80">
            <v>6.54847</v>
          </cell>
          <cell r="U80">
            <v>17.475470000000001</v>
          </cell>
          <cell r="V80">
            <v>-24.023940000000003</v>
          </cell>
          <cell r="X80">
            <v>42</v>
          </cell>
          <cell r="Z80">
            <v>0</v>
          </cell>
          <cell r="AA80">
            <v>0</v>
          </cell>
          <cell r="AB80">
            <v>0</v>
          </cell>
        </row>
        <row r="81">
          <cell r="B81" t="str">
            <v>Alizyme AIT-082</v>
          </cell>
          <cell r="G81">
            <v>6.66</v>
          </cell>
          <cell r="H81">
            <v>13.653079999999999</v>
          </cell>
          <cell r="I81">
            <v>0.84267000000000003</v>
          </cell>
          <cell r="J81">
            <v>23.400580000000001</v>
          </cell>
          <cell r="M81">
            <v>91.138750000000002</v>
          </cell>
          <cell r="N81">
            <v>23</v>
          </cell>
          <cell r="Q81">
            <v>98.641419999999997</v>
          </cell>
          <cell r="R81">
            <v>0</v>
          </cell>
          <cell r="S81">
            <v>0.84267000000000003</v>
          </cell>
          <cell r="T81">
            <v>91.138750000000002</v>
          </cell>
          <cell r="U81">
            <v>-98.641419999999997</v>
          </cell>
          <cell r="V81">
            <v>0</v>
          </cell>
          <cell r="AA81">
            <v>0</v>
          </cell>
          <cell r="AB81">
            <v>0</v>
          </cell>
        </row>
        <row r="82">
          <cell r="B82" t="str">
            <v>BHA</v>
          </cell>
          <cell r="C82" t="str">
            <v>TECHNOLOGIES - C</v>
          </cell>
          <cell r="F82">
            <v>0</v>
          </cell>
          <cell r="G82">
            <v>12.673500000000001</v>
          </cell>
          <cell r="H82">
            <v>13.05701</v>
          </cell>
          <cell r="I82">
            <v>126.54656</v>
          </cell>
          <cell r="J82">
            <v>23.400580000000001</v>
          </cell>
          <cell r="L82">
            <v>198.35146</v>
          </cell>
          <cell r="N82">
            <v>2502.0042000000003</v>
          </cell>
          <cell r="P82">
            <v>0</v>
          </cell>
          <cell r="Q82">
            <v>139.22005999999999</v>
          </cell>
          <cell r="R82">
            <v>23.400580000000001</v>
          </cell>
          <cell r="S82">
            <v>126.54656</v>
          </cell>
          <cell r="T82">
            <v>23.400580000000001</v>
          </cell>
          <cell r="U82">
            <v>-139.22005999999999</v>
          </cell>
          <cell r="V82">
            <v>-23.400580000000001</v>
          </cell>
          <cell r="X82">
            <v>0</v>
          </cell>
          <cell r="Z82">
            <v>0</v>
          </cell>
          <cell r="AA82">
            <v>0</v>
          </cell>
          <cell r="AB82">
            <v>0</v>
          </cell>
        </row>
        <row r="83">
          <cell r="B83" t="str">
            <v>Bromohydron</v>
          </cell>
          <cell r="G83">
            <v>1.59602</v>
          </cell>
          <cell r="H83">
            <v>13.05701</v>
          </cell>
          <cell r="J83">
            <v>6.54847</v>
          </cell>
          <cell r="N83">
            <v>17.475470000000001</v>
          </cell>
          <cell r="Q83">
            <v>1.59602</v>
          </cell>
          <cell r="R83">
            <v>13.05701</v>
          </cell>
          <cell r="S83">
            <v>13.05701</v>
          </cell>
          <cell r="T83">
            <v>6.54847</v>
          </cell>
          <cell r="U83">
            <v>-1.59602</v>
          </cell>
          <cell r="V83">
            <v>-13.05701</v>
          </cell>
          <cell r="AA83">
            <v>0</v>
          </cell>
          <cell r="AB83">
            <v>0</v>
          </cell>
        </row>
        <row r="84">
          <cell r="B84" t="str">
            <v>CCA</v>
          </cell>
          <cell r="C84" t="str">
            <v>TECHNOLOGIES - C</v>
          </cell>
          <cell r="E84">
            <v>0</v>
          </cell>
          <cell r="F84">
            <v>0</v>
          </cell>
          <cell r="G84">
            <v>448.71976000000001</v>
          </cell>
          <cell r="H84">
            <v>1.84842</v>
          </cell>
          <cell r="I84">
            <v>163.25144</v>
          </cell>
          <cell r="J84">
            <v>1015.6715260000001</v>
          </cell>
          <cell r="K84">
            <v>0</v>
          </cell>
          <cell r="L84">
            <v>437.07941</v>
          </cell>
          <cell r="M84">
            <v>464.75903000000005</v>
          </cell>
          <cell r="N84">
            <v>67.5745</v>
          </cell>
          <cell r="O84">
            <v>0</v>
          </cell>
          <cell r="P84">
            <v>0</v>
          </cell>
          <cell r="Q84">
            <v>1076.7302300000001</v>
          </cell>
          <cell r="R84">
            <v>1.84842</v>
          </cell>
          <cell r="S84">
            <v>0.94523999999999997</v>
          </cell>
          <cell r="T84">
            <v>464.75903000000005</v>
          </cell>
          <cell r="U84">
            <v>-1053.2065400000001</v>
          </cell>
          <cell r="V84">
            <v>-0.94523999999999997</v>
          </cell>
          <cell r="W84">
            <v>0</v>
          </cell>
          <cell r="X84">
            <v>93.661039999999971</v>
          </cell>
          <cell r="Y84">
            <v>0</v>
          </cell>
          <cell r="Z84">
            <v>0</v>
          </cell>
          <cell r="AA84">
            <v>23.523690000000027</v>
          </cell>
          <cell r="AB84">
            <v>0.90317999999999998</v>
          </cell>
        </row>
        <row r="85">
          <cell r="B85" t="str">
            <v>CME/HME/MGH</v>
          </cell>
          <cell r="C85" t="str">
            <v>TECHNOLOGIES - C</v>
          </cell>
          <cell r="E85" t="str">
            <v xml:space="preserve"> </v>
          </cell>
          <cell r="F85">
            <v>0</v>
          </cell>
          <cell r="H85">
            <v>3.9758</v>
          </cell>
          <cell r="J85">
            <v>6.54847</v>
          </cell>
          <cell r="L85">
            <v>437.07941</v>
          </cell>
          <cell r="N85">
            <v>17.475470000000001</v>
          </cell>
          <cell r="P85">
            <v>0</v>
          </cell>
          <cell r="R85">
            <v>3.9758</v>
          </cell>
          <cell r="S85">
            <v>3.9758</v>
          </cell>
          <cell r="T85">
            <v>6.54847</v>
          </cell>
          <cell r="U85">
            <v>17.475470000000001</v>
          </cell>
          <cell r="V85">
            <v>-3.9758</v>
          </cell>
          <cell r="X85">
            <v>93.661039999999971</v>
          </cell>
          <cell r="Z85">
            <v>0</v>
          </cell>
          <cell r="AA85" t="str">
            <v xml:space="preserve"> </v>
          </cell>
          <cell r="AB85">
            <v>0</v>
          </cell>
        </row>
        <row r="86">
          <cell r="B86" t="str">
            <v>Geltex</v>
          </cell>
          <cell r="G86">
            <v>510.55538000000001</v>
          </cell>
          <cell r="H86">
            <v>13.59746</v>
          </cell>
          <cell r="I86">
            <v>34.035989999999998</v>
          </cell>
          <cell r="M86">
            <v>1.2999999999999999E-4</v>
          </cell>
          <cell r="Q86">
            <v>544.5915</v>
          </cell>
          <cell r="R86">
            <v>13.59746</v>
          </cell>
          <cell r="S86">
            <v>13.59746</v>
          </cell>
          <cell r="U86">
            <v>-81.853619999999992</v>
          </cell>
          <cell r="V86">
            <v>-13.59746</v>
          </cell>
          <cell r="AA86">
            <v>462.73788000000002</v>
          </cell>
          <cell r="AB86">
            <v>0</v>
          </cell>
        </row>
        <row r="87">
          <cell r="B87" t="str">
            <v>GW397339</v>
          </cell>
          <cell r="G87">
            <v>3.9758399999999998</v>
          </cell>
          <cell r="H87">
            <v>9.2889999999999997</v>
          </cell>
          <cell r="J87">
            <v>23.400580000000001</v>
          </cell>
          <cell r="N87">
            <v>91.138750000000002</v>
          </cell>
          <cell r="Q87">
            <v>3.9758399999999998</v>
          </cell>
          <cell r="R87">
            <v>9.2889999999999997</v>
          </cell>
          <cell r="S87">
            <v>9.2889999999999997</v>
          </cell>
          <cell r="T87">
            <v>23.400580000000001</v>
          </cell>
          <cell r="U87">
            <v>0</v>
          </cell>
          <cell r="V87">
            <v>-9.2889999999999997</v>
          </cell>
          <cell r="AA87">
            <v>3.9758399999999998</v>
          </cell>
          <cell r="AB87">
            <v>0</v>
          </cell>
        </row>
        <row r="88">
          <cell r="B88" t="str">
            <v>ICOS 1576</v>
          </cell>
          <cell r="E88" t="str">
            <v xml:space="preserve"> </v>
          </cell>
          <cell r="G88">
            <v>2946.0870000000004</v>
          </cell>
          <cell r="H88">
            <v>2.0766499999999999</v>
          </cell>
          <cell r="J88">
            <v>126.54656</v>
          </cell>
          <cell r="N88">
            <v>58.897869999999998</v>
          </cell>
          <cell r="Q88">
            <v>2946.0870000000004</v>
          </cell>
          <cell r="R88">
            <v>2.0766499999999999</v>
          </cell>
          <cell r="S88">
            <v>2.0766499999999999</v>
          </cell>
          <cell r="T88">
            <v>126.54656</v>
          </cell>
          <cell r="U88">
            <v>-1296</v>
          </cell>
          <cell r="V88">
            <v>-2.0766499999999999</v>
          </cell>
          <cell r="AA88">
            <v>1650.0870000000004</v>
          </cell>
          <cell r="AB88">
            <v>0</v>
          </cell>
        </row>
        <row r="89">
          <cell r="B89" t="str">
            <v>Icos 485</v>
          </cell>
          <cell r="G89">
            <v>308.37900000000002</v>
          </cell>
          <cell r="H89">
            <v>6.1052</v>
          </cell>
          <cell r="J89">
            <v>23.400580000000001</v>
          </cell>
          <cell r="Q89">
            <v>308.37900000000002</v>
          </cell>
          <cell r="R89">
            <v>6.1052</v>
          </cell>
          <cell r="S89">
            <v>6.1052</v>
          </cell>
          <cell r="T89">
            <v>23.400580000000001</v>
          </cell>
          <cell r="U89">
            <v>-164.01900000000001</v>
          </cell>
          <cell r="V89">
            <v>-6.1052</v>
          </cell>
          <cell r="AA89">
            <v>144.36000000000001</v>
          </cell>
          <cell r="AB89">
            <v>0</v>
          </cell>
        </row>
        <row r="90">
          <cell r="B90" t="str">
            <v>Mill. Lactone</v>
          </cell>
          <cell r="C90" t="str">
            <v>OBSOLETE - D</v>
          </cell>
          <cell r="E90" t="str">
            <v xml:space="preserve"> </v>
          </cell>
          <cell r="F90">
            <v>0</v>
          </cell>
          <cell r="G90">
            <v>166.93100000000001</v>
          </cell>
          <cell r="H90">
            <v>13.33633</v>
          </cell>
          <cell r="J90">
            <v>163.24983</v>
          </cell>
          <cell r="L90">
            <v>0</v>
          </cell>
          <cell r="N90">
            <v>90.34666</v>
          </cell>
          <cell r="P90">
            <v>0</v>
          </cell>
          <cell r="Q90">
            <v>166.93100000000001</v>
          </cell>
          <cell r="R90">
            <v>13.33633</v>
          </cell>
          <cell r="S90">
            <v>13.33633</v>
          </cell>
          <cell r="T90">
            <v>172.38373999999999</v>
          </cell>
          <cell r="U90">
            <v>-80.898210000000006</v>
          </cell>
          <cell r="V90">
            <v>-13.33633</v>
          </cell>
          <cell r="X90">
            <v>0</v>
          </cell>
          <cell r="Z90">
            <v>0</v>
          </cell>
          <cell r="AA90">
            <v>86.032790000000006</v>
          </cell>
          <cell r="AB90">
            <v>0</v>
          </cell>
        </row>
        <row r="91">
          <cell r="B91" t="str">
            <v>Phthalimide</v>
          </cell>
          <cell r="G91">
            <v>64.914000000000001</v>
          </cell>
          <cell r="H91">
            <v>5.6104399999999996</v>
          </cell>
          <cell r="N91">
            <v>90.34666</v>
          </cell>
          <cell r="Q91">
            <v>64.914000000000001</v>
          </cell>
          <cell r="R91">
            <v>95.957099999999997</v>
          </cell>
          <cell r="S91">
            <v>0.98080000000000001</v>
          </cell>
          <cell r="U91">
            <v>0</v>
          </cell>
          <cell r="V91">
            <v>-0.98080000000000001</v>
          </cell>
          <cell r="AA91">
            <v>64.914000000000001</v>
          </cell>
          <cell r="AB91">
            <v>94.976299999999995</v>
          </cell>
        </row>
        <row r="92">
          <cell r="B92" t="str">
            <v>Plaquenil</v>
          </cell>
          <cell r="E92">
            <v>0</v>
          </cell>
          <cell r="G92">
            <v>4000.8422200000005</v>
          </cell>
          <cell r="H92">
            <v>0.40737000000000001</v>
          </cell>
          <cell r="I92">
            <v>34.035989999999998</v>
          </cell>
          <cell r="J92">
            <v>64.996790000000004</v>
          </cell>
          <cell r="K92">
            <v>0</v>
          </cell>
          <cell r="L92">
            <v>1.9654899999999997</v>
          </cell>
          <cell r="M92">
            <v>1.2999999999999999E-4</v>
          </cell>
          <cell r="N92">
            <v>-29.79927</v>
          </cell>
          <cell r="O92">
            <v>0</v>
          </cell>
          <cell r="Q92">
            <v>4034.8783400000007</v>
          </cell>
          <cell r="R92">
            <v>0.40737000000000001</v>
          </cell>
          <cell r="S92">
            <v>0.40737000000000001</v>
          </cell>
          <cell r="T92">
            <v>0</v>
          </cell>
          <cell r="U92">
            <v>90.34666</v>
          </cell>
          <cell r="V92">
            <v>-90.75403</v>
          </cell>
          <cell r="W92">
            <v>0</v>
          </cell>
          <cell r="Y92">
            <v>0</v>
          </cell>
          <cell r="AA92" t="str">
            <v xml:space="preserve"> </v>
          </cell>
          <cell r="AB92">
            <v>-90.34666</v>
          </cell>
        </row>
        <row r="93">
          <cell r="B93" t="str">
            <v>RCX2037</v>
          </cell>
          <cell r="E93"/>
          <cell r="H93">
            <v>13.653079999999999</v>
          </cell>
          <cell r="J93">
            <v>0.84267000000000003</v>
          </cell>
          <cell r="N93">
            <v>19.909500000000001</v>
          </cell>
          <cell r="R93">
            <v>0</v>
          </cell>
          <cell r="S93">
            <v>13.653079999999999</v>
          </cell>
          <cell r="T93">
            <v>0.84267000000000003</v>
          </cell>
          <cell r="U93">
            <v>19.909500000000001</v>
          </cell>
          <cell r="V93">
            <v>0</v>
          </cell>
          <cell r="AB93">
            <v>0</v>
          </cell>
        </row>
        <row r="94">
          <cell r="B94" t="str">
            <v>RCX2047</v>
          </cell>
          <cell r="H94">
            <v>13.653079999999999</v>
          </cell>
          <cell r="J94">
            <v>1.08161</v>
          </cell>
          <cell r="N94">
            <v>19.909500000000001</v>
          </cell>
          <cell r="R94">
            <v>33.562579999999997</v>
          </cell>
          <cell r="S94">
            <v>13.653079999999999</v>
          </cell>
          <cell r="T94">
            <v>1.08161</v>
          </cell>
          <cell r="U94">
            <v>19.909500000000001</v>
          </cell>
          <cell r="V94">
            <v>-33.562579999999997</v>
          </cell>
          <cell r="AB94">
            <v>0</v>
          </cell>
        </row>
        <row r="95">
          <cell r="B95" t="str">
            <v>RCX2114 - GW801144X</v>
          </cell>
          <cell r="E95">
            <v>2943.1329515000007</v>
          </cell>
          <cell r="G95">
            <v>7143.6035700000011</v>
          </cell>
          <cell r="H95">
            <v>4.7402300000000004</v>
          </cell>
          <cell r="I95">
            <v>4324.5255900000002</v>
          </cell>
          <cell r="J95">
            <v>1.08161</v>
          </cell>
          <cell r="K95">
            <v>444.88868000000002</v>
          </cell>
          <cell r="M95">
            <v>3731.9994900000002</v>
          </cell>
          <cell r="N95">
            <v>58.897869999999998</v>
          </cell>
          <cell r="O95">
            <v>0</v>
          </cell>
          <cell r="Q95">
            <v>15645.017330000001</v>
          </cell>
          <cell r="R95">
            <v>64.719709999999992</v>
          </cell>
          <cell r="S95">
            <v>4.6655699999999998</v>
          </cell>
          <cell r="T95">
            <v>1.08161</v>
          </cell>
          <cell r="U95">
            <v>58.897869999999998</v>
          </cell>
          <cell r="V95">
            <v>-64.645049999999998</v>
          </cell>
          <cell r="W95">
            <v>0</v>
          </cell>
          <cell r="Y95">
            <v>0</v>
          </cell>
          <cell r="AA95">
            <v>7650.0150600000015</v>
          </cell>
          <cell r="AB95">
            <v>7.4659999999994398E-2</v>
          </cell>
        </row>
        <row r="96">
          <cell r="B96" t="str">
            <v>RCX2119</v>
          </cell>
          <cell r="C96" t="str">
            <v>OBSOLETE - D</v>
          </cell>
          <cell r="F96">
            <v>0</v>
          </cell>
          <cell r="H96">
            <v>7.0653000000000006</v>
          </cell>
          <cell r="J96">
            <v>158.41989000000001</v>
          </cell>
          <cell r="L96">
            <v>0</v>
          </cell>
          <cell r="N96">
            <v>90.34666</v>
          </cell>
          <cell r="P96">
            <v>0</v>
          </cell>
          <cell r="R96">
            <v>7.0653000000000006</v>
          </cell>
          <cell r="S96">
            <v>7.0653000000000006</v>
          </cell>
          <cell r="T96">
            <v>46.73021</v>
          </cell>
          <cell r="U96">
            <v>90.34666</v>
          </cell>
          <cell r="V96">
            <v>-7.0653000000000006</v>
          </cell>
          <cell r="X96">
            <v>0</v>
          </cell>
          <cell r="Z96">
            <v>0</v>
          </cell>
          <cell r="AB96">
            <v>0</v>
          </cell>
        </row>
        <row r="97">
          <cell r="B97" t="str">
            <v>RH 3866</v>
          </cell>
          <cell r="H97">
            <v>1.87</v>
          </cell>
          <cell r="N97">
            <v>66.255260000000007</v>
          </cell>
          <cell r="R97">
            <v>1.87</v>
          </cell>
          <cell r="S97">
            <v>1.87</v>
          </cell>
          <cell r="U97">
            <v>66.255260000000007</v>
          </cell>
          <cell r="V97">
            <v>-1.87</v>
          </cell>
          <cell r="AA97" t="str">
            <v xml:space="preserve"> </v>
          </cell>
          <cell r="AB97">
            <v>0</v>
          </cell>
        </row>
        <row r="98">
          <cell r="B98" t="str">
            <v>tBaus</v>
          </cell>
          <cell r="C98" t="str">
            <v>OTHERS - E</v>
          </cell>
          <cell r="F98">
            <v>0</v>
          </cell>
          <cell r="H98">
            <v>5.7200000000000001E-2</v>
          </cell>
          <cell r="J98">
            <v>64.996790000000004</v>
          </cell>
          <cell r="L98">
            <v>1.9654899999999997</v>
          </cell>
          <cell r="N98">
            <v>66.255260000000007</v>
          </cell>
          <cell r="P98">
            <v>0</v>
          </cell>
          <cell r="R98">
            <v>66.312460000000002</v>
          </cell>
          <cell r="S98">
            <v>5.7200000000000001E-2</v>
          </cell>
          <cell r="T98">
            <v>56.230559999999997</v>
          </cell>
          <cell r="U98">
            <v>66.255260000000007</v>
          </cell>
          <cell r="V98">
            <v>-66.312460000000002</v>
          </cell>
          <cell r="X98">
            <v>0</v>
          </cell>
          <cell r="Z98">
            <v>0</v>
          </cell>
          <cell r="AB98">
            <v>0</v>
          </cell>
        </row>
        <row r="99">
          <cell r="B99" t="str">
            <v>Telik</v>
          </cell>
          <cell r="H99">
            <v>1.7050000000000001</v>
          </cell>
          <cell r="J99">
            <v>0.84267000000000003</v>
          </cell>
          <cell r="N99">
            <v>91.138750000000002</v>
          </cell>
          <cell r="R99">
            <v>1.7050000000000001</v>
          </cell>
          <cell r="S99">
            <v>1.7050000000000001</v>
          </cell>
          <cell r="T99">
            <v>0.84267000000000003</v>
          </cell>
          <cell r="U99">
            <v>91.138750000000002</v>
          </cell>
          <cell r="V99">
            <v>-1.7050000000000001</v>
          </cell>
          <cell r="AA99"/>
          <cell r="AB99">
            <v>0</v>
          </cell>
        </row>
        <row r="100">
          <cell r="B100" t="str">
            <v>Vertex 148</v>
          </cell>
          <cell r="H100">
            <v>6.66</v>
          </cell>
          <cell r="J100">
            <v>0.84267000000000003</v>
          </cell>
          <cell r="N100">
            <v>91.138750000000002</v>
          </cell>
          <cell r="R100">
            <v>98.641419999999997</v>
          </cell>
          <cell r="S100">
            <v>6.66</v>
          </cell>
          <cell r="T100">
            <v>0.84267000000000003</v>
          </cell>
          <cell r="U100">
            <v>91.138750000000002</v>
          </cell>
          <cell r="V100">
            <v>-98.641419999999997</v>
          </cell>
          <cell r="AA100"/>
          <cell r="AB100">
            <v>0</v>
          </cell>
        </row>
        <row r="101">
          <cell r="B101" t="str">
            <v>Vertex 497</v>
          </cell>
          <cell r="C101" t="str">
            <v>TOTAL</v>
          </cell>
          <cell r="F101">
            <v>2943.1329515000007</v>
          </cell>
          <cell r="H101">
            <v>4.2530200000000002</v>
          </cell>
          <cell r="J101">
            <v>126.54656</v>
          </cell>
          <cell r="L101">
            <v>566.49801000000002</v>
          </cell>
          <cell r="N101">
            <v>3963.3206500000001</v>
          </cell>
          <cell r="P101">
            <v>0</v>
          </cell>
          <cell r="R101">
            <v>130.79957999999999</v>
          </cell>
          <cell r="S101">
            <v>4.2530200000000002</v>
          </cell>
          <cell r="T101">
            <v>126.54656</v>
          </cell>
          <cell r="U101">
            <v>1493.3324600000001</v>
          </cell>
          <cell r="V101">
            <v>-130.79957999999999</v>
          </cell>
          <cell r="X101">
            <v>-139.178</v>
          </cell>
          <cell r="Z101">
            <v>0</v>
          </cell>
          <cell r="AB101">
            <v>0</v>
          </cell>
        </row>
        <row r="102">
          <cell r="B102" t="str">
            <v>ZD0947</v>
          </cell>
          <cell r="C102" t="str">
            <v>OBSOLETE - D</v>
          </cell>
          <cell r="F102">
            <v>0</v>
          </cell>
          <cell r="H102">
            <v>1.59602</v>
          </cell>
          <cell r="J102">
            <v>158.41989000000001</v>
          </cell>
          <cell r="L102">
            <v>0</v>
          </cell>
          <cell r="N102">
            <v>344.02351000000004</v>
          </cell>
          <cell r="P102">
            <v>0</v>
          </cell>
          <cell r="R102">
            <v>1.59602</v>
          </cell>
          <cell r="S102">
            <v>1.59602</v>
          </cell>
          <cell r="T102">
            <v>158.41989000000001</v>
          </cell>
          <cell r="U102">
            <v>344.02351000000004</v>
          </cell>
          <cell r="V102">
            <v>-1.59602</v>
          </cell>
          <cell r="X102">
            <v>0</v>
          </cell>
          <cell r="Z102">
            <v>0</v>
          </cell>
          <cell r="AB102">
            <v>0</v>
          </cell>
        </row>
        <row r="103">
          <cell r="B103" t="str">
            <v>tBaus</v>
          </cell>
          <cell r="C103" t="str">
            <v>OBSOLETE - D</v>
          </cell>
          <cell r="F103">
            <v>0</v>
          </cell>
          <cell r="H103">
            <v>111.84374000000001</v>
          </cell>
          <cell r="J103">
            <v>158.41989000000001</v>
          </cell>
          <cell r="L103">
            <v>0</v>
          </cell>
          <cell r="N103">
            <v>344.02351000000004</v>
          </cell>
          <cell r="P103">
            <v>0</v>
          </cell>
          <cell r="R103">
            <v>614.28713999999991</v>
          </cell>
          <cell r="S103">
            <v>106.23626</v>
          </cell>
          <cell r="T103">
            <v>158.41989000000001</v>
          </cell>
          <cell r="U103">
            <v>344.02351000000004</v>
          </cell>
          <cell r="V103">
            <v>-608.6796599999999</v>
          </cell>
          <cell r="X103">
            <v>0</v>
          </cell>
          <cell r="Z103">
            <v>0</v>
          </cell>
          <cell r="AB103">
            <v>5.6074799999999954</v>
          </cell>
        </row>
        <row r="104">
          <cell r="B104" t="str">
            <v>Others</v>
          </cell>
          <cell r="C104" t="str">
            <v>OTHERS - E</v>
          </cell>
          <cell r="F104">
            <v>0</v>
          </cell>
          <cell r="H104">
            <v>483.19760999999994</v>
          </cell>
          <cell r="J104">
            <v>50.537679999999995</v>
          </cell>
          <cell r="L104">
            <v>9.2149099999999997</v>
          </cell>
          <cell r="N104">
            <v>1.2999999999999999E-4</v>
          </cell>
          <cell r="P104">
            <v>0</v>
          </cell>
          <cell r="R104">
            <v>542.9502</v>
          </cell>
          <cell r="S104">
            <v>80.619</v>
          </cell>
          <cell r="T104">
            <v>13.62534</v>
          </cell>
          <cell r="U104">
            <v>1.2999999999999999E-4</v>
          </cell>
          <cell r="V104">
            <v>-94.244469999999993</v>
          </cell>
          <cell r="X104">
            <v>0</v>
          </cell>
          <cell r="Z104">
            <v>0</v>
          </cell>
          <cell r="AB104">
            <v>448.70573000000002</v>
          </cell>
        </row>
        <row r="105">
          <cell r="B105" t="str">
            <v>Others</v>
          </cell>
          <cell r="H105">
            <v>468.6893</v>
          </cell>
          <cell r="J105">
            <v>-215.63234999999997</v>
          </cell>
          <cell r="L105">
            <v>15.10594</v>
          </cell>
          <cell r="N105">
            <v>0.4551</v>
          </cell>
          <cell r="R105">
            <v>268.61799000000002</v>
          </cell>
          <cell r="S105">
            <v>71.311430000000001</v>
          </cell>
          <cell r="T105">
            <v>13.668150000000001</v>
          </cell>
          <cell r="U105">
            <v>1.2999999999999999E-4</v>
          </cell>
          <cell r="V105">
            <v>-84.979709999999997</v>
          </cell>
          <cell r="X105">
            <v>-17.600000000000001</v>
          </cell>
          <cell r="AB105">
            <v>166.03828000000001</v>
          </cell>
        </row>
        <row r="106">
          <cell r="B106" t="str">
            <v>RCX 2070</v>
          </cell>
          <cell r="C106" t="str">
            <v>OBSOLETE - D</v>
          </cell>
          <cell r="F106">
            <v>0</v>
          </cell>
          <cell r="H106">
            <v>3.3</v>
          </cell>
          <cell r="J106">
            <v>126.54656</v>
          </cell>
          <cell r="L106">
            <v>0</v>
          </cell>
          <cell r="N106">
            <v>364.36282</v>
          </cell>
          <cell r="P106">
            <v>0</v>
          </cell>
          <cell r="R106">
            <v>0</v>
          </cell>
          <cell r="S106">
            <v>3.3</v>
          </cell>
          <cell r="T106">
            <v>126.54656</v>
          </cell>
          <cell r="U106">
            <v>344.02351000000004</v>
          </cell>
          <cell r="V106">
            <v>0</v>
          </cell>
          <cell r="X106">
            <v>-107.62</v>
          </cell>
          <cell r="Z106">
            <v>0</v>
          </cell>
          <cell r="AB106">
            <v>0</v>
          </cell>
        </row>
        <row r="107">
          <cell r="B107" t="str">
            <v>Cleanouts</v>
          </cell>
          <cell r="C107" t="str">
            <v>TOTAL</v>
          </cell>
          <cell r="F107">
            <v>3124.94553</v>
          </cell>
          <cell r="H107">
            <v>2963.0160599999999</v>
          </cell>
          <cell r="J107">
            <v>3993.1043799999998</v>
          </cell>
          <cell r="L107">
            <v>1003.04585</v>
          </cell>
          <cell r="N107">
            <v>5143.7551800000001</v>
          </cell>
          <cell r="P107">
            <v>0</v>
          </cell>
          <cell r="R107">
            <v>0</v>
          </cell>
          <cell r="S107">
            <v>1330.1679999999999</v>
          </cell>
          <cell r="T107">
            <v>2253.7352799999999</v>
          </cell>
          <cell r="U107">
            <v>1931.3656599999999</v>
          </cell>
          <cell r="V107">
            <v>0</v>
          </cell>
          <cell r="X107">
            <v>-77.135999999999996</v>
          </cell>
          <cell r="Z107">
            <v>0</v>
          </cell>
          <cell r="AB107">
            <v>-77.135999999999996</v>
          </cell>
        </row>
        <row r="108">
          <cell r="B108" t="str">
            <v>Eng Stocks/Op Supplies</v>
          </cell>
          <cell r="C108" t="str">
            <v>OBSOLETE - D</v>
          </cell>
          <cell r="F108">
            <v>0</v>
          </cell>
          <cell r="H108">
            <v>2978.9846799999996</v>
          </cell>
          <cell r="J108">
            <v>157.33828</v>
          </cell>
          <cell r="L108">
            <v>0</v>
          </cell>
          <cell r="N108">
            <v>344.02351000000004</v>
          </cell>
          <cell r="P108">
            <v>0</v>
          </cell>
          <cell r="R108">
            <v>2978.9846799999996</v>
          </cell>
          <cell r="S108">
            <v>1330.1679999999999</v>
          </cell>
          <cell r="T108">
            <v>157.33828</v>
          </cell>
          <cell r="U108">
            <v>344.02351000000004</v>
          </cell>
          <cell r="V108">
            <v>-1330.1679999999999</v>
          </cell>
          <cell r="X108">
            <v>0</v>
          </cell>
          <cell r="Z108">
            <v>0</v>
          </cell>
          <cell r="AB108">
            <v>1648.8166799999997</v>
          </cell>
        </row>
        <row r="109">
          <cell r="B109" t="str">
            <v>Base Stocks</v>
          </cell>
          <cell r="H109">
            <v>308.37896999999998</v>
          </cell>
          <cell r="J109">
            <v>126.54656</v>
          </cell>
          <cell r="R109">
            <v>308.37896999999998</v>
          </cell>
          <cell r="S109">
            <v>164.01897</v>
          </cell>
          <cell r="T109">
            <v>50.613979999999998</v>
          </cell>
          <cell r="V109">
            <v>-164.01897</v>
          </cell>
          <cell r="AB109">
            <v>144.35999999999999</v>
          </cell>
        </row>
        <row r="110">
          <cell r="B110" t="str">
            <v>Ret Cont / Packaging / Waste</v>
          </cell>
          <cell r="C110" t="str">
            <v>OBSOLETE - D</v>
          </cell>
          <cell r="F110">
            <v>0</v>
          </cell>
          <cell r="H110">
            <v>159.24766</v>
          </cell>
          <cell r="J110">
            <v>-3.0762</v>
          </cell>
          <cell r="L110">
            <v>7.5363800000000003</v>
          </cell>
          <cell r="N110">
            <v>-12.984259999999999</v>
          </cell>
          <cell r="P110">
            <v>0</v>
          </cell>
          <cell r="R110">
            <v>159.24766</v>
          </cell>
          <cell r="S110">
            <v>28.648834999999998</v>
          </cell>
          <cell r="T110">
            <v>47.196730000000002</v>
          </cell>
          <cell r="U110">
            <v>1.2999999999999999E-4</v>
          </cell>
          <cell r="V110">
            <v>-75.845564999999993</v>
          </cell>
          <cell r="X110">
            <v>33.917670000000001</v>
          </cell>
          <cell r="Z110">
            <v>0</v>
          </cell>
          <cell r="AB110">
            <v>83.402095000000003</v>
          </cell>
        </row>
        <row r="111">
          <cell r="B111" t="str">
            <v>Palladium/Platinum/Rhodium</v>
          </cell>
          <cell r="C111" t="str">
            <v>OTHERS - E</v>
          </cell>
          <cell r="F111">
            <v>0</v>
          </cell>
          <cell r="H111">
            <v>198.9683</v>
          </cell>
          <cell r="J111">
            <v>50.537679999999995</v>
          </cell>
          <cell r="L111">
            <v>9.2149099999999997</v>
          </cell>
          <cell r="N111">
            <v>0</v>
          </cell>
          <cell r="P111">
            <v>0</v>
          </cell>
          <cell r="R111">
            <v>198.9683</v>
          </cell>
          <cell r="S111">
            <v>1574.8059699999999</v>
          </cell>
          <cell r="T111">
            <v>64.239319999999992</v>
          </cell>
          <cell r="U111">
            <v>1.2999999999999999E-4</v>
          </cell>
          <cell r="V111">
            <v>0</v>
          </cell>
          <cell r="X111">
            <v>-107.62</v>
          </cell>
          <cell r="Z111">
            <v>0</v>
          </cell>
          <cell r="AB111">
            <v>198.9683</v>
          </cell>
        </row>
        <row r="112">
          <cell r="B112" t="str">
            <v>Cleanouts</v>
          </cell>
          <cell r="C112" t="str">
            <v>OTHERS - E</v>
          </cell>
          <cell r="F112">
            <v>0</v>
          </cell>
          <cell r="H112">
            <v>4114.2689099999989</v>
          </cell>
          <cell r="J112">
            <v>-215.63234999999997</v>
          </cell>
          <cell r="L112">
            <v>15.10594</v>
          </cell>
          <cell r="N112">
            <v>0.4551</v>
          </cell>
          <cell r="P112">
            <v>0</v>
          </cell>
          <cell r="R112">
            <v>3914.1976</v>
          </cell>
          <cell r="S112">
            <v>1594.1472349999999</v>
          </cell>
          <cell r="T112">
            <v>60.864879999999999</v>
          </cell>
          <cell r="U112">
            <v>1.2999999999999999E-4</v>
          </cell>
          <cell r="V112">
            <v>-1655.0122450000001</v>
          </cell>
          <cell r="X112">
            <v>-94.73599999999999</v>
          </cell>
          <cell r="Z112">
            <v>0</v>
          </cell>
          <cell r="AB112">
            <v>2164.4493549999997</v>
          </cell>
        </row>
        <row r="113">
          <cell r="B113"/>
          <cell r="H113">
            <v>2829.6714699999998</v>
          </cell>
          <cell r="J113">
            <v>-89.001950000000008</v>
          </cell>
          <cell r="L113">
            <v>3.6789399999999999</v>
          </cell>
          <cell r="N113">
            <v>5.7752999999999997</v>
          </cell>
          <cell r="R113">
            <v>2829.6714699999998</v>
          </cell>
          <cell r="S113">
            <v>1358.8905099999999</v>
          </cell>
          <cell r="T113">
            <v>8.8718199999999996</v>
          </cell>
          <cell r="V113">
            <v>-1358.8905099999999</v>
          </cell>
          <cell r="X113">
            <v>68.025369999999995</v>
          </cell>
          <cell r="AB113">
            <v>1470.7809599999998</v>
          </cell>
        </row>
        <row r="114">
          <cell r="B114"/>
          <cell r="C114" t="str">
            <v>TOTAL</v>
          </cell>
          <cell r="F114">
            <v>0</v>
          </cell>
          <cell r="H114">
            <v>6594.736105</v>
          </cell>
          <cell r="J114">
            <v>4287.0259900000001</v>
          </cell>
          <cell r="L114">
            <v>643.39110000000005</v>
          </cell>
          <cell r="N114">
            <v>5398.6784700000007</v>
          </cell>
          <cell r="P114">
            <v>0</v>
          </cell>
          <cell r="R114">
            <v>16923.831665000002</v>
          </cell>
          <cell r="S114">
            <v>1926.85608</v>
          </cell>
          <cell r="T114">
            <v>1782.6040799999998</v>
          </cell>
          <cell r="U114">
            <v>1693.7959899999998</v>
          </cell>
          <cell r="V114">
            <v>-5403.2561499999993</v>
          </cell>
          <cell r="X114">
            <v>-186.62</v>
          </cell>
          <cell r="Z114">
            <v>0</v>
          </cell>
          <cell r="AB114">
            <v>11333.955515000001</v>
          </cell>
        </row>
        <row r="115">
          <cell r="B115"/>
          <cell r="C115" t="str">
            <v>TOTAL</v>
          </cell>
          <cell r="F115">
            <v>0</v>
          </cell>
          <cell r="H115">
            <v>6651.8427399999991</v>
          </cell>
          <cell r="J115">
            <v>4197.6263600000002</v>
          </cell>
          <cell r="L115">
            <v>917.04894000000002</v>
          </cell>
          <cell r="N115">
            <v>5030.90218</v>
          </cell>
          <cell r="P115">
            <v>0</v>
          </cell>
          <cell r="R115">
            <v>16797.420219999996</v>
          </cell>
          <cell r="S115">
            <v>2023.1899349999999</v>
          </cell>
          <cell r="T115">
            <v>1816.6859099999999</v>
          </cell>
          <cell r="U115">
            <v>1742.1446799999999</v>
          </cell>
          <cell r="V115">
            <v>-5582.0205250000008</v>
          </cell>
          <cell r="X115">
            <v>-10.73599999999999</v>
          </cell>
          <cell r="Z115">
            <v>0</v>
          </cell>
          <cell r="AB115">
            <v>11204.663695000001</v>
          </cell>
        </row>
      </sheetData>
      <sheetData sheetId="7" refreshError="1">
        <row r="13">
          <cell r="B13" t="str">
            <v>AVE1330</v>
          </cell>
          <cell r="G13">
            <v>44.473590000000002</v>
          </cell>
          <cell r="H13">
            <v>13.212059999999999</v>
          </cell>
          <cell r="I13">
            <v>4.8199999999999996E-3</v>
          </cell>
          <cell r="J13">
            <v>4.0000000000000001E-3</v>
          </cell>
          <cell r="L13">
            <v>4.6870599999999998</v>
          </cell>
          <cell r="Q13">
            <v>44.478410000000004</v>
          </cell>
          <cell r="R13">
            <v>13.216059999999999</v>
          </cell>
          <cell r="S13">
            <v>13.212059999999999</v>
          </cell>
          <cell r="T13">
            <v>4.0000000000000001E-3</v>
          </cell>
          <cell r="U13">
            <v>-44.478410000000004</v>
          </cell>
          <cell r="V13">
            <v>-13.216059999999999</v>
          </cell>
          <cell r="AA13">
            <v>0</v>
          </cell>
          <cell r="AB13">
            <v>0</v>
          </cell>
        </row>
        <row r="14">
          <cell r="B14" t="str">
            <v>AZ12389497</v>
          </cell>
          <cell r="G14">
            <v>16.565249999999999</v>
          </cell>
          <cell r="H14">
            <v>0.17355999999999999</v>
          </cell>
          <cell r="I14">
            <v>11.21951</v>
          </cell>
          <cell r="J14">
            <v>32.478029999999997</v>
          </cell>
          <cell r="L14">
            <v>3.9832000000000001</v>
          </cell>
          <cell r="N14">
            <v>3.31E-3</v>
          </cell>
          <cell r="Q14">
            <v>27.784759999999999</v>
          </cell>
          <cell r="R14">
            <v>0.17355999999999999</v>
          </cell>
          <cell r="S14">
            <v>7.3819999999999997E-2</v>
          </cell>
          <cell r="U14">
            <v>-19.957509999999999</v>
          </cell>
          <cell r="V14">
            <v>-7.3819999999999997E-2</v>
          </cell>
          <cell r="AA14">
            <v>7.8272499999999994</v>
          </cell>
          <cell r="AB14">
            <v>9.9739999999999995E-2</v>
          </cell>
        </row>
        <row r="15">
          <cell r="B15" t="str">
            <v>BioNumerik RCX 2131</v>
          </cell>
          <cell r="G15">
            <v>26.423200000000001</v>
          </cell>
          <cell r="H15">
            <v>25.407109999999999</v>
          </cell>
          <cell r="I15">
            <v>30.667000000000002</v>
          </cell>
          <cell r="J15">
            <v>30.667000000000002</v>
          </cell>
          <cell r="K15">
            <v>7.4960500000000003</v>
          </cell>
          <cell r="L15">
            <v>-39.861260000000001</v>
          </cell>
          <cell r="M15">
            <v>179.21284</v>
          </cell>
          <cell r="N15">
            <v>250.81141</v>
          </cell>
          <cell r="Q15">
            <v>243.79909000000001</v>
          </cell>
          <cell r="R15">
            <v>306.88551999999999</v>
          </cell>
          <cell r="S15">
            <v>25.407109999999999</v>
          </cell>
          <cell r="T15">
            <v>30.667000000000002</v>
          </cell>
          <cell r="U15">
            <v>250.81141</v>
          </cell>
          <cell r="V15">
            <v>-306.88551999999999</v>
          </cell>
          <cell r="X15">
            <v>40</v>
          </cell>
          <cell r="AA15">
            <v>30.447000000000003</v>
          </cell>
          <cell r="AB15">
            <v>0</v>
          </cell>
        </row>
        <row r="16">
          <cell r="B16" t="str">
            <v>Fosamprenavir</v>
          </cell>
          <cell r="G16">
            <v>2.2841100000000001</v>
          </cell>
          <cell r="H16">
            <v>7.8601099999999997</v>
          </cell>
          <cell r="J16">
            <v>192.67269999999999</v>
          </cell>
          <cell r="L16">
            <v>84.870630000000006</v>
          </cell>
          <cell r="Q16">
            <v>2.2841100000000001</v>
          </cell>
          <cell r="R16">
            <v>7.8601099999999997</v>
          </cell>
          <cell r="S16">
            <v>7.8601099999999997</v>
          </cell>
          <cell r="U16">
            <v>-2.2841100000000001</v>
          </cell>
          <cell r="V16">
            <v>-7.8601099999999997</v>
          </cell>
          <cell r="AA16">
            <v>0</v>
          </cell>
          <cell r="AB16">
            <v>0</v>
          </cell>
        </row>
        <row r="17">
          <cell r="B17" t="str">
            <v>Memory</v>
          </cell>
          <cell r="G17">
            <v>354.93468999999999</v>
          </cell>
          <cell r="H17">
            <v>2.2841100000000001</v>
          </cell>
          <cell r="I17">
            <v>1.4999999999999999E-4</v>
          </cell>
          <cell r="J17">
            <v>1.4999999999999999E-4</v>
          </cell>
          <cell r="K17">
            <v>58.328749999999999</v>
          </cell>
          <cell r="L17">
            <v>27.787379999999999</v>
          </cell>
          <cell r="M17">
            <v>22.39724</v>
          </cell>
          <cell r="N17">
            <v>110.40196</v>
          </cell>
          <cell r="Q17">
            <v>435.66083000000003</v>
          </cell>
          <cell r="R17">
            <v>2.2841100000000001</v>
          </cell>
          <cell r="S17">
            <v>2.2841100000000001</v>
          </cell>
          <cell r="T17">
            <v>1.4999999999999999E-4</v>
          </cell>
          <cell r="U17">
            <v>-1.4999999999999999E-4</v>
          </cell>
          <cell r="V17">
            <v>-2.2841100000000001</v>
          </cell>
          <cell r="X17">
            <v>50</v>
          </cell>
          <cell r="AA17">
            <v>435.66068000000001</v>
          </cell>
          <cell r="AB17">
            <v>0</v>
          </cell>
        </row>
        <row r="18">
          <cell r="B18" t="str">
            <v>RCX2124 - SR28043</v>
          </cell>
          <cell r="G18">
            <v>26.612830000000002</v>
          </cell>
          <cell r="H18">
            <v>0.53073999999999999</v>
          </cell>
          <cell r="I18">
            <v>22.056820000000002</v>
          </cell>
          <cell r="J18">
            <v>4.0000000000000003E-5</v>
          </cell>
          <cell r="L18">
            <v>19.76324</v>
          </cell>
          <cell r="M18">
            <v>1.1560000000000001E-2</v>
          </cell>
          <cell r="N18">
            <v>0.29777999999999999</v>
          </cell>
          <cell r="Q18">
            <v>48.681210000000007</v>
          </cell>
          <cell r="R18">
            <v>20.591799999999999</v>
          </cell>
          <cell r="S18">
            <v>22.056820000000002</v>
          </cell>
          <cell r="T18">
            <v>4.0000000000000003E-5</v>
          </cell>
          <cell r="U18">
            <v>-48.681210000000007</v>
          </cell>
          <cell r="V18">
            <v>-4.0000000000000003E-5</v>
          </cell>
          <cell r="AA18">
            <v>0</v>
          </cell>
          <cell r="AB18">
            <v>20.591760000000001</v>
          </cell>
        </row>
        <row r="19">
          <cell r="B19" t="str">
            <v>RPS 2505 PTC</v>
          </cell>
          <cell r="G19">
            <v>22.148980000000002</v>
          </cell>
          <cell r="H19">
            <v>26.612830000000002</v>
          </cell>
          <cell r="I19">
            <v>1176.8615199999999</v>
          </cell>
          <cell r="J19">
            <v>22.05678</v>
          </cell>
          <cell r="L19">
            <v>9.5122999999999998</v>
          </cell>
          <cell r="M19">
            <v>64.359499999999997</v>
          </cell>
          <cell r="N19">
            <v>1.1560000000000001E-2</v>
          </cell>
          <cell r="Q19">
            <v>1263.3699999999999</v>
          </cell>
          <cell r="R19">
            <v>48.681170000000009</v>
          </cell>
          <cell r="S19">
            <v>26.612830000000002</v>
          </cell>
          <cell r="T19">
            <v>22.05678</v>
          </cell>
          <cell r="U19">
            <v>1.1560000000000001E-2</v>
          </cell>
          <cell r="V19">
            <v>-48.681170000000009</v>
          </cell>
          <cell r="AA19">
            <v>0</v>
          </cell>
          <cell r="AB19">
            <v>0</v>
          </cell>
        </row>
        <row r="20">
          <cell r="B20" t="str">
            <v>RPS 3085</v>
          </cell>
          <cell r="G20">
            <v>17.552299999999999</v>
          </cell>
          <cell r="H20">
            <v>0.30206</v>
          </cell>
          <cell r="I20">
            <v>467.30964999999998</v>
          </cell>
          <cell r="J20">
            <v>0.21795999999999999</v>
          </cell>
          <cell r="L20">
            <v>0.27765000000000001</v>
          </cell>
          <cell r="N20">
            <v>64.359499999999997</v>
          </cell>
          <cell r="Q20">
            <v>484.86194999999998</v>
          </cell>
          <cell r="R20">
            <v>0.79766999999999988</v>
          </cell>
          <cell r="S20">
            <v>20.951989999999999</v>
          </cell>
          <cell r="T20">
            <v>746.32525999999996</v>
          </cell>
          <cell r="U20">
            <v>64.359499999999997</v>
          </cell>
          <cell r="V20">
            <v>0</v>
          </cell>
          <cell r="AA20">
            <v>0</v>
          </cell>
          <cell r="AB20">
            <v>0.79766999999999988</v>
          </cell>
        </row>
        <row r="21">
          <cell r="B21" t="str">
            <v>RPS 3276</v>
          </cell>
          <cell r="G21">
            <v>10.122780000000001</v>
          </cell>
          <cell r="H21">
            <v>172.30701999999999</v>
          </cell>
          <cell r="I21">
            <v>1.3500000000000001E-3</v>
          </cell>
          <cell r="J21">
            <v>54.119639999999997</v>
          </cell>
          <cell r="M21">
            <v>1.3999999999999999E-4</v>
          </cell>
          <cell r="N21">
            <v>409.25556</v>
          </cell>
          <cell r="Q21">
            <v>10.124270000000001</v>
          </cell>
          <cell r="R21">
            <v>172.30701999999999</v>
          </cell>
          <cell r="S21">
            <v>17.552299999999999</v>
          </cell>
          <cell r="T21">
            <v>54.119639999999997</v>
          </cell>
          <cell r="U21">
            <v>409.25556</v>
          </cell>
          <cell r="V21">
            <v>0</v>
          </cell>
          <cell r="AA21">
            <v>0</v>
          </cell>
          <cell r="AB21">
            <v>172.30701999999999</v>
          </cell>
        </row>
        <row r="22">
          <cell r="B22" t="str">
            <v xml:space="preserve">Scios 469 </v>
          </cell>
          <cell r="G22">
            <v>7.4112900000000002</v>
          </cell>
          <cell r="H22">
            <v>22.197890000000001</v>
          </cell>
          <cell r="I22">
            <v>20.225439999999999</v>
          </cell>
          <cell r="J22">
            <v>643.74602999999991</v>
          </cell>
          <cell r="L22">
            <v>9.0380000000000002E-2</v>
          </cell>
          <cell r="N22">
            <v>64.359499999999997</v>
          </cell>
          <cell r="Q22">
            <v>27.63673</v>
          </cell>
          <cell r="R22">
            <v>730.30341999999996</v>
          </cell>
          <cell r="S22">
            <v>19.01426</v>
          </cell>
          <cell r="T22">
            <v>643.74602999999991</v>
          </cell>
          <cell r="U22">
            <v>64.359499999999997</v>
          </cell>
          <cell r="V22">
            <v>-727.11978999999997</v>
          </cell>
          <cell r="AA22">
            <v>27.63673</v>
          </cell>
          <cell r="AB22">
            <v>3.1836299999999937</v>
          </cell>
        </row>
        <row r="23">
          <cell r="B23" t="str">
            <v>Vanda Iioperidone</v>
          </cell>
          <cell r="G23">
            <v>434.99526000000003</v>
          </cell>
          <cell r="H23">
            <v>17.552299999999999</v>
          </cell>
          <cell r="I23">
            <v>118.0698</v>
          </cell>
          <cell r="J23">
            <v>53.311419999999998</v>
          </cell>
          <cell r="K23">
            <v>72.843149999999994</v>
          </cell>
          <cell r="L23">
            <v>0.42082000000000003</v>
          </cell>
          <cell r="M23">
            <v>278.0924</v>
          </cell>
          <cell r="N23">
            <v>184.91631000000001</v>
          </cell>
          <cell r="Q23">
            <v>904.00061000000005</v>
          </cell>
          <cell r="R23">
            <v>70.863720000000001</v>
          </cell>
          <cell r="S23">
            <v>17.552299999999999</v>
          </cell>
          <cell r="T23">
            <v>53.311419999999998</v>
          </cell>
          <cell r="U23">
            <v>184.91631000000001</v>
          </cell>
          <cell r="V23">
            <v>-70.863720000000001</v>
          </cell>
          <cell r="AA23">
            <v>577.28521999999998</v>
          </cell>
          <cell r="AB23">
            <v>0</v>
          </cell>
        </row>
        <row r="24">
          <cell r="B24" t="str">
            <v>Vanda RPS 2802</v>
          </cell>
          <cell r="C24" t="str">
            <v>PRE LAUNCH - A</v>
          </cell>
          <cell r="E24">
            <v>0</v>
          </cell>
          <cell r="F24">
            <v>0</v>
          </cell>
          <cell r="G24">
            <v>963.52428000000009</v>
          </cell>
          <cell r="H24">
            <v>11.029</v>
          </cell>
          <cell r="I24">
            <v>1846.4160599999998</v>
          </cell>
          <cell r="J24">
            <v>1.3500000000000001E-3</v>
          </cell>
          <cell r="K24">
            <v>138.66794999999999</v>
          </cell>
          <cell r="L24">
            <v>151.26249999999999</v>
          </cell>
          <cell r="M24">
            <v>544.07367999999997</v>
          </cell>
          <cell r="N24">
            <v>1.1E-4</v>
          </cell>
          <cell r="O24">
            <v>0</v>
          </cell>
          <cell r="P24">
            <v>0</v>
          </cell>
          <cell r="Q24">
            <v>3492.6819699999996</v>
          </cell>
          <cell r="R24">
            <v>11.03046</v>
          </cell>
          <cell r="S24">
            <v>11.029</v>
          </cell>
          <cell r="T24">
            <v>1.3500000000000001E-3</v>
          </cell>
          <cell r="U24">
            <v>1.1E-4</v>
          </cell>
          <cell r="V24">
            <v>-11.03046</v>
          </cell>
          <cell r="W24">
            <v>0</v>
          </cell>
          <cell r="X24">
            <v>50</v>
          </cell>
          <cell r="Y24">
            <v>0</v>
          </cell>
          <cell r="Z24">
            <v>0</v>
          </cell>
          <cell r="AA24">
            <v>1078.85688</v>
          </cell>
          <cell r="AB24">
            <v>0</v>
          </cell>
        </row>
        <row r="25">
          <cell r="B25" t="str">
            <v>Vertex 770</v>
          </cell>
          <cell r="C25" t="str">
            <v>PRE LAUNCH - A</v>
          </cell>
          <cell r="F25">
            <v>0</v>
          </cell>
          <cell r="H25">
            <v>15.29115</v>
          </cell>
          <cell r="J25">
            <v>16.44746</v>
          </cell>
          <cell r="L25">
            <v>2.2109999999999999</v>
          </cell>
          <cell r="N25">
            <v>51.174889999999998</v>
          </cell>
          <cell r="P25">
            <v>0</v>
          </cell>
          <cell r="R25">
            <v>33.94961</v>
          </cell>
          <cell r="S25">
            <v>1.00471</v>
          </cell>
          <cell r="T25">
            <v>0.23768</v>
          </cell>
          <cell r="U25">
            <v>51.174889999999998</v>
          </cell>
          <cell r="V25">
            <v>-1.2423899999999999</v>
          </cell>
          <cell r="X25">
            <v>40</v>
          </cell>
          <cell r="Z25">
            <v>0</v>
          </cell>
          <cell r="AB25">
            <v>32.70722</v>
          </cell>
        </row>
        <row r="26">
          <cell r="B26" t="str">
            <v>Vertex 950</v>
          </cell>
          <cell r="G26">
            <v>55.372109999999999</v>
          </cell>
          <cell r="H26">
            <v>861.87678000000005</v>
          </cell>
          <cell r="I26">
            <v>584.03232000000003</v>
          </cell>
          <cell r="J26">
            <v>317.92847999999998</v>
          </cell>
          <cell r="K26">
            <v>99.617599999999996</v>
          </cell>
          <cell r="L26">
            <v>211.62045000000001</v>
          </cell>
          <cell r="M26">
            <v>134.38409999999999</v>
          </cell>
          <cell r="N26">
            <v>6.9649999999999999</v>
          </cell>
          <cell r="Q26">
            <v>873.40613000000008</v>
          </cell>
          <cell r="R26">
            <v>1398.3907099999999</v>
          </cell>
          <cell r="S26">
            <v>14.677099999999999</v>
          </cell>
          <cell r="T26">
            <v>30.099899999999998</v>
          </cell>
          <cell r="U26">
            <v>-184.38613999999998</v>
          </cell>
          <cell r="V26">
            <v>-44.777000000000001</v>
          </cell>
          <cell r="X26">
            <v>-129</v>
          </cell>
          <cell r="AA26">
            <v>689.01999000000012</v>
          </cell>
          <cell r="AB26">
            <v>1224.6137099999999</v>
          </cell>
        </row>
        <row r="27">
          <cell r="B27" t="str">
            <v>Vertex 950</v>
          </cell>
          <cell r="C27" t="str">
            <v>PRE LAUNCH - A</v>
          </cell>
          <cell r="F27">
            <v>0</v>
          </cell>
          <cell r="G27">
            <v>1.4549399999999999</v>
          </cell>
          <cell r="H27">
            <v>1176.63672</v>
          </cell>
          <cell r="J27">
            <v>1084.3805199999999</v>
          </cell>
          <cell r="K27">
            <v>18.972580000000001</v>
          </cell>
          <cell r="L27">
            <v>233.87234000000001</v>
          </cell>
          <cell r="M27">
            <v>0.89205000000000001</v>
          </cell>
          <cell r="N27">
            <v>322.44535999999994</v>
          </cell>
          <cell r="P27">
            <v>0</v>
          </cell>
          <cell r="Q27">
            <v>21.319570000000002</v>
          </cell>
          <cell r="R27">
            <v>2817.3349399999997</v>
          </cell>
          <cell r="S27">
            <v>138.72741000000002</v>
          </cell>
          <cell r="T27">
            <v>780.12419999999986</v>
          </cell>
          <cell r="U27">
            <v>315.18257999999997</v>
          </cell>
          <cell r="V27">
            <v>-1234.0341899999999</v>
          </cell>
          <cell r="X27">
            <v>-129</v>
          </cell>
          <cell r="Z27">
            <v>0</v>
          </cell>
          <cell r="AA27">
            <v>21.319570000000002</v>
          </cell>
          <cell r="AB27">
            <v>1454.3007499999999</v>
          </cell>
        </row>
        <row r="28">
          <cell r="B28" t="str">
            <v>Avecia ProJet RPS3090</v>
          </cell>
          <cell r="C28" t="str">
            <v>PRE LAUNCH - A</v>
          </cell>
          <cell r="F28">
            <v>0</v>
          </cell>
          <cell r="G28">
            <v>9.6730099999999997</v>
          </cell>
          <cell r="H28">
            <v>1640.6600199999998</v>
          </cell>
          <cell r="I28">
            <v>6.0901500000000004</v>
          </cell>
          <cell r="J28">
            <v>887.63193000000001</v>
          </cell>
          <cell r="L28">
            <v>331.12571999999994</v>
          </cell>
          <cell r="N28">
            <v>2.8275299999999999</v>
          </cell>
          <cell r="P28">
            <v>0</v>
          </cell>
          <cell r="Q28">
            <v>15.763159999999999</v>
          </cell>
          <cell r="R28">
            <v>2862.2451999999998</v>
          </cell>
          <cell r="S28">
            <v>89.86330000000001</v>
          </cell>
          <cell r="T28">
            <v>224.29216</v>
          </cell>
          <cell r="U28">
            <v>1.0230000000000001E-2</v>
          </cell>
          <cell r="V28">
            <v>-314.16569000000004</v>
          </cell>
          <cell r="X28">
            <v>34.916330000000002</v>
          </cell>
          <cell r="Z28">
            <v>0</v>
          </cell>
          <cell r="AA28">
            <v>9.7707999999999995</v>
          </cell>
          <cell r="AB28">
            <v>2582.99584</v>
          </cell>
        </row>
        <row r="29">
          <cell r="B29" t="str">
            <v>Acrivastine</v>
          </cell>
          <cell r="G29">
            <v>166.40124</v>
          </cell>
          <cell r="H29">
            <v>141.54471000000001</v>
          </cell>
          <cell r="I29">
            <v>0.77607000000000004</v>
          </cell>
          <cell r="J29">
            <v>912.59064000000001</v>
          </cell>
          <cell r="L29">
            <v>234.70608999999999</v>
          </cell>
          <cell r="N29">
            <v>108.29789</v>
          </cell>
          <cell r="Q29">
            <v>167.17731000000001</v>
          </cell>
          <cell r="R29">
            <v>1397.13933</v>
          </cell>
          <cell r="S29">
            <v>2.2148599999999998</v>
          </cell>
          <cell r="T29">
            <v>25.03519</v>
          </cell>
          <cell r="U29">
            <v>108.29789</v>
          </cell>
          <cell r="V29">
            <v>-135.54793999999998</v>
          </cell>
          <cell r="X29">
            <v>50</v>
          </cell>
          <cell r="AA29">
            <v>166.40124</v>
          </cell>
          <cell r="AB29">
            <v>1311.59139</v>
          </cell>
        </row>
        <row r="30">
          <cell r="B30" t="str">
            <v>Avecia ProJet RPS3090</v>
          </cell>
          <cell r="E30">
            <v>591.99243600000011</v>
          </cell>
          <cell r="F30">
            <v>591.99243600000011</v>
          </cell>
          <cell r="G30">
            <v>27.68357</v>
          </cell>
          <cell r="H30">
            <v>13.71278</v>
          </cell>
          <cell r="I30">
            <v>57.891150000000003</v>
          </cell>
          <cell r="J30">
            <v>1.6760000000000001E-2</v>
          </cell>
          <cell r="L30">
            <v>48.092199999999998</v>
          </cell>
          <cell r="M30">
            <v>114.17506</v>
          </cell>
          <cell r="N30">
            <v>108.29789</v>
          </cell>
          <cell r="Q30">
            <v>199.74977999999999</v>
          </cell>
          <cell r="R30">
            <v>13.72954</v>
          </cell>
          <cell r="S30">
            <v>1.2780100000000001</v>
          </cell>
          <cell r="T30">
            <v>25.0352</v>
          </cell>
          <cell r="U30">
            <v>-85.574719999999999</v>
          </cell>
          <cell r="V30">
            <v>0</v>
          </cell>
          <cell r="X30">
            <v>15</v>
          </cell>
          <cell r="AA30">
            <v>114.17505999999999</v>
          </cell>
          <cell r="AB30">
            <v>13.72954</v>
          </cell>
        </row>
        <row r="31">
          <cell r="B31" t="str">
            <v>AVP26452</v>
          </cell>
          <cell r="F31">
            <v>478.03888000000001</v>
          </cell>
          <cell r="G31">
            <v>616.25949000000003</v>
          </cell>
          <cell r="H31">
            <v>0.22337000000000001</v>
          </cell>
          <cell r="I31">
            <v>717.37840000000006</v>
          </cell>
          <cell r="J31">
            <v>66.184539999999998</v>
          </cell>
          <cell r="K31">
            <v>52.183210000000003</v>
          </cell>
          <cell r="L31">
            <v>0.16058</v>
          </cell>
          <cell r="N31">
            <v>114.17506</v>
          </cell>
          <cell r="Q31">
            <v>1385.8210999999999</v>
          </cell>
          <cell r="R31">
            <v>66.568489999999997</v>
          </cell>
          <cell r="S31">
            <v>27.316400000000002</v>
          </cell>
          <cell r="T31">
            <v>51.991149999999998</v>
          </cell>
          <cell r="U31">
            <v>-1235.7203500000001</v>
          </cell>
          <cell r="V31">
            <v>0</v>
          </cell>
          <cell r="AA31">
            <v>150.10074999999983</v>
          </cell>
          <cell r="AB31">
            <v>66.568489999999997</v>
          </cell>
        </row>
        <row r="32">
          <cell r="B32" t="str">
            <v>Doxazocin</v>
          </cell>
          <cell r="G32">
            <v>27.521899999999999</v>
          </cell>
          <cell r="H32">
            <v>8.9356899999999992</v>
          </cell>
          <cell r="J32">
            <v>3.8765800000000001</v>
          </cell>
          <cell r="L32">
            <v>0.16950000000000001</v>
          </cell>
          <cell r="N32">
            <v>66.806839999999994</v>
          </cell>
          <cell r="Q32">
            <v>27.521899999999999</v>
          </cell>
          <cell r="R32">
            <v>12.81227</v>
          </cell>
          <cell r="S32">
            <v>3.0414699999999999</v>
          </cell>
          <cell r="T32">
            <v>4.4999999999999999E-4</v>
          </cell>
          <cell r="U32">
            <v>29.441500000000001</v>
          </cell>
          <cell r="V32">
            <v>-3.0414699999999999</v>
          </cell>
          <cell r="X32">
            <v>-27</v>
          </cell>
          <cell r="AA32">
            <v>27.521899999999999</v>
          </cell>
          <cell r="AB32">
            <v>9.7707999999999995</v>
          </cell>
        </row>
        <row r="33">
          <cell r="B33" t="str">
            <v>GW2380</v>
          </cell>
          <cell r="E33">
            <v>416.27917650000001</v>
          </cell>
          <cell r="F33">
            <v>416.27917650000001</v>
          </cell>
          <cell r="G33">
            <v>13.049190000000001</v>
          </cell>
          <cell r="H33">
            <v>166.40124</v>
          </cell>
          <cell r="J33">
            <v>0.70354000000000005</v>
          </cell>
          <cell r="L33">
            <v>0.25575999999999999</v>
          </cell>
          <cell r="Q33">
            <v>13.049190000000001</v>
          </cell>
          <cell r="R33">
            <v>167.10478000000001</v>
          </cell>
          <cell r="S33">
            <v>8.9356899999999992</v>
          </cell>
          <cell r="T33">
            <v>0.70354000000000005</v>
          </cell>
          <cell r="U33">
            <v>-13.049190000000001</v>
          </cell>
          <cell r="V33">
            <v>-0.70354000000000005</v>
          </cell>
          <cell r="AA33">
            <v>0</v>
          </cell>
          <cell r="AB33">
            <v>166.40124</v>
          </cell>
        </row>
        <row r="34">
          <cell r="B34" t="str">
            <v>Labetalol</v>
          </cell>
          <cell r="F34">
            <v>382.77812999999998</v>
          </cell>
          <cell r="G34">
            <v>285.59291999999999</v>
          </cell>
          <cell r="H34">
            <v>161.72202000000001</v>
          </cell>
          <cell r="J34">
            <v>560.36117999999999</v>
          </cell>
          <cell r="K34">
            <v>15.31575</v>
          </cell>
          <cell r="L34">
            <v>62.583829999999999</v>
          </cell>
          <cell r="M34">
            <v>1123.15651</v>
          </cell>
          <cell r="N34">
            <v>127.25704</v>
          </cell>
          <cell r="Q34">
            <v>1424.0651800000001</v>
          </cell>
          <cell r="R34">
            <v>911.92407000000003</v>
          </cell>
          <cell r="S34">
            <v>17.74183</v>
          </cell>
          <cell r="T34">
            <v>55.114460000000001</v>
          </cell>
          <cell r="U34">
            <v>-17.66141</v>
          </cell>
          <cell r="V34">
            <v>-72.856290000000001</v>
          </cell>
          <cell r="AA34">
            <v>1406.4037700000001</v>
          </cell>
          <cell r="AB34">
            <v>839.06778000000008</v>
          </cell>
        </row>
        <row r="35">
          <cell r="B35" t="str">
            <v>Leval Buterol</v>
          </cell>
          <cell r="E35">
            <v>1842.8655890000002</v>
          </cell>
          <cell r="F35">
            <v>295.76612999999998</v>
          </cell>
          <cell r="H35">
            <v>40.85127</v>
          </cell>
          <cell r="J35">
            <v>224.9571</v>
          </cell>
          <cell r="L35">
            <v>3.09016</v>
          </cell>
          <cell r="N35">
            <v>140.57279</v>
          </cell>
          <cell r="Q35">
            <v>0</v>
          </cell>
          <cell r="R35">
            <v>409.47131999999999</v>
          </cell>
          <cell r="S35">
            <v>3.90863</v>
          </cell>
          <cell r="T35">
            <v>211.70375000000001</v>
          </cell>
          <cell r="U35">
            <v>179.09719999999999</v>
          </cell>
          <cell r="V35">
            <v>-394.70957999999996</v>
          </cell>
          <cell r="X35">
            <v>11</v>
          </cell>
          <cell r="AA35">
            <v>0</v>
          </cell>
          <cell r="AB35">
            <v>14.761740000000032</v>
          </cell>
        </row>
        <row r="36">
          <cell r="B36" t="str">
            <v>Octenidine</v>
          </cell>
          <cell r="F36">
            <v>1842.8655900000001</v>
          </cell>
          <cell r="G36">
            <v>0.32557000000000003</v>
          </cell>
          <cell r="H36">
            <v>53.995869999999996</v>
          </cell>
          <cell r="I36">
            <v>57.854959999999998</v>
          </cell>
          <cell r="J36">
            <v>25.777940000000001</v>
          </cell>
          <cell r="L36">
            <v>21.75949</v>
          </cell>
          <cell r="N36">
            <v>123.51567</v>
          </cell>
          <cell r="Q36">
            <v>58.180529999999997</v>
          </cell>
          <cell r="R36">
            <v>101.5333</v>
          </cell>
          <cell r="S36">
            <v>3.90863</v>
          </cell>
          <cell r="T36">
            <v>2.5777899999999998</v>
          </cell>
          <cell r="U36">
            <v>169.01891000000001</v>
          </cell>
          <cell r="V36">
            <v>-2.5777899999999998</v>
          </cell>
          <cell r="AA36">
            <v>0</v>
          </cell>
          <cell r="AB36">
            <v>98.955510000000004</v>
          </cell>
        </row>
        <row r="37">
          <cell r="B37" t="str">
            <v>Ranitidine Bismuth Citrate</v>
          </cell>
          <cell r="F37">
            <v>411.80889999999999</v>
          </cell>
          <cell r="G37">
            <v>0.49689</v>
          </cell>
          <cell r="H37">
            <v>13.436</v>
          </cell>
          <cell r="I37">
            <v>0.63244999999999996</v>
          </cell>
          <cell r="J37">
            <v>68.254630000000006</v>
          </cell>
          <cell r="L37">
            <v>29.543610000000001</v>
          </cell>
          <cell r="N37">
            <v>1.2999999999999999E-4</v>
          </cell>
          <cell r="Q37">
            <v>1.12934</v>
          </cell>
          <cell r="R37">
            <v>13.436</v>
          </cell>
          <cell r="S37">
            <v>13.0436</v>
          </cell>
          <cell r="T37">
            <v>2.5777899999999998</v>
          </cell>
          <cell r="U37">
            <v>1.2999999999999999E-4</v>
          </cell>
          <cell r="V37">
            <v>-13.0436</v>
          </cell>
          <cell r="AA37">
            <v>0</v>
          </cell>
          <cell r="AB37">
            <v>0.3924000000000003</v>
          </cell>
        </row>
        <row r="38">
          <cell r="B38" t="str">
            <v>RCX 2130 - Zilueton</v>
          </cell>
          <cell r="C38" t="str">
            <v>LAUNCH - B</v>
          </cell>
          <cell r="E38">
            <v>2851.1372015000006</v>
          </cell>
          <cell r="F38">
            <v>852.77260000000001</v>
          </cell>
          <cell r="G38">
            <v>1203.8308299999999</v>
          </cell>
          <cell r="H38">
            <v>284.59469999999999</v>
          </cell>
          <cell r="I38">
            <v>1424.6555000000001</v>
          </cell>
          <cell r="J38">
            <v>220.19257999999999</v>
          </cell>
          <cell r="K38">
            <v>186.08914000000001</v>
          </cell>
          <cell r="L38">
            <v>17.127780000000001</v>
          </cell>
          <cell r="M38">
            <v>1372.60772</v>
          </cell>
          <cell r="N38">
            <v>1154.03604</v>
          </cell>
          <cell r="O38">
            <v>0</v>
          </cell>
          <cell r="P38">
            <v>0</v>
          </cell>
          <cell r="Q38">
            <v>4187.1831900000006</v>
          </cell>
          <cell r="R38">
            <v>1438.6307400000001</v>
          </cell>
          <cell r="S38">
            <v>0.53976000000000002</v>
          </cell>
          <cell r="T38">
            <v>236.46859999999998</v>
          </cell>
          <cell r="U38">
            <v>12.74949</v>
          </cell>
          <cell r="V38">
            <v>-13.289249999999999</v>
          </cell>
          <cell r="W38">
            <v>0</v>
          </cell>
          <cell r="X38">
            <v>-87.475999999999999</v>
          </cell>
          <cell r="Y38">
            <v>0</v>
          </cell>
          <cell r="Z38">
            <v>0</v>
          </cell>
          <cell r="AA38">
            <v>2584.71308</v>
          </cell>
          <cell r="AB38">
            <v>1425.34149</v>
          </cell>
        </row>
        <row r="39">
          <cell r="B39" t="str">
            <v>RCX2090</v>
          </cell>
          <cell r="C39" t="str">
            <v>LAUNCH - B</v>
          </cell>
          <cell r="F39">
            <v>1842.8655900000001</v>
          </cell>
          <cell r="H39">
            <v>283.09895</v>
          </cell>
          <cell r="J39">
            <v>36.561250000000001</v>
          </cell>
          <cell r="L39">
            <v>28.497060000000001</v>
          </cell>
          <cell r="N39">
            <v>1026.9557600000001</v>
          </cell>
          <cell r="P39">
            <v>0</v>
          </cell>
          <cell r="R39">
            <v>0</v>
          </cell>
          <cell r="S39">
            <v>98.476709999999997</v>
          </cell>
          <cell r="T39">
            <v>725.26913999999988</v>
          </cell>
          <cell r="U39">
            <v>12.74949</v>
          </cell>
          <cell r="V39">
            <v>0</v>
          </cell>
          <cell r="X39">
            <v>-114.476</v>
          </cell>
          <cell r="Z39">
            <v>0</v>
          </cell>
          <cell r="AB39">
            <v>0</v>
          </cell>
        </row>
        <row r="40">
          <cell r="B40" t="str">
            <v>Sulphonamide</v>
          </cell>
          <cell r="H40">
            <v>0.32562999999999998</v>
          </cell>
          <cell r="I40">
            <v>109.21812</v>
          </cell>
          <cell r="J40">
            <v>57.854959999999998</v>
          </cell>
          <cell r="N40">
            <v>1026.9557600000001</v>
          </cell>
          <cell r="Q40">
            <v>109.21812</v>
          </cell>
          <cell r="R40">
            <v>57.854959999999998</v>
          </cell>
          <cell r="S40">
            <v>0.32562999999999998</v>
          </cell>
          <cell r="T40">
            <v>57.854959999999998</v>
          </cell>
          <cell r="U40">
            <v>-109.21812</v>
          </cell>
          <cell r="V40">
            <v>-57.854959999999998</v>
          </cell>
          <cell r="AA40">
            <v>0</v>
          </cell>
          <cell r="AB40">
            <v>0</v>
          </cell>
        </row>
        <row r="41">
          <cell r="B41" t="str">
            <v>Univar RPS 2617</v>
          </cell>
          <cell r="G41">
            <v>21.60444</v>
          </cell>
          <cell r="H41">
            <v>0.49689</v>
          </cell>
          <cell r="J41">
            <v>0.63166999999999995</v>
          </cell>
          <cell r="M41">
            <v>88.251769999999993</v>
          </cell>
          <cell r="N41">
            <v>855.11653000000001</v>
          </cell>
          <cell r="Q41">
            <v>109.85620999999999</v>
          </cell>
          <cell r="R41">
            <v>1.12856</v>
          </cell>
          <cell r="S41">
            <v>0.49689</v>
          </cell>
          <cell r="T41">
            <v>0.63166999999999995</v>
          </cell>
          <cell r="U41">
            <v>12.74949</v>
          </cell>
          <cell r="V41">
            <v>-1.12856</v>
          </cell>
          <cell r="AA41">
            <v>0</v>
          </cell>
          <cell r="AB41">
            <v>0</v>
          </cell>
        </row>
        <row r="42">
          <cell r="B42" t="str">
            <v>Univar RPS 2617</v>
          </cell>
          <cell r="C42" t="str">
            <v>LAUNCH - B</v>
          </cell>
          <cell r="F42">
            <v>0</v>
          </cell>
          <cell r="G42">
            <v>4.0875700000000004</v>
          </cell>
          <cell r="H42">
            <v>885.91453999999999</v>
          </cell>
          <cell r="I42">
            <v>1.6568000000000001</v>
          </cell>
          <cell r="J42">
            <v>1852.9549099999999</v>
          </cell>
          <cell r="L42">
            <v>322.30015000000003</v>
          </cell>
          <cell r="M42">
            <v>56.077809999999999</v>
          </cell>
          <cell r="N42">
            <v>1530.1637599999999</v>
          </cell>
          <cell r="P42">
            <v>0</v>
          </cell>
          <cell r="Q42">
            <v>61.822180000000003</v>
          </cell>
          <cell r="R42">
            <v>4591.3333600000005</v>
          </cell>
          <cell r="S42">
            <v>40.98704</v>
          </cell>
          <cell r="T42">
            <v>353.62135999999998</v>
          </cell>
          <cell r="U42">
            <v>300.14457999999996</v>
          </cell>
          <cell r="V42">
            <v>-694.75297999999998</v>
          </cell>
          <cell r="X42">
            <v>50</v>
          </cell>
          <cell r="Z42">
            <v>0</v>
          </cell>
          <cell r="AA42">
            <v>59.269330000000004</v>
          </cell>
          <cell r="AB42">
            <v>3946.5803800000003</v>
          </cell>
        </row>
        <row r="43">
          <cell r="B43" t="str">
            <v>Sulphonamide</v>
          </cell>
          <cell r="C43" t="str">
            <v>LAUNCH - B</v>
          </cell>
          <cell r="F43">
            <v>0</v>
          </cell>
          <cell r="G43">
            <v>15.48658</v>
          </cell>
          <cell r="H43">
            <v>857.94121000000007</v>
          </cell>
          <cell r="J43">
            <v>1817.8073299999996</v>
          </cell>
          <cell r="L43">
            <v>478.26607000000001</v>
          </cell>
          <cell r="M43">
            <v>163.87808000000001</v>
          </cell>
          <cell r="N43">
            <v>1294.2663299999999</v>
          </cell>
          <cell r="P43">
            <v>0</v>
          </cell>
          <cell r="Q43">
            <v>179.36466000000001</v>
          </cell>
          <cell r="R43">
            <v>4448.2809399999996</v>
          </cell>
          <cell r="S43">
            <v>143.53647000000001</v>
          </cell>
          <cell r="T43">
            <v>387.01623999999998</v>
          </cell>
          <cell r="U43">
            <v>290.06628999999998</v>
          </cell>
          <cell r="V43">
            <v>-820.61899999999991</v>
          </cell>
          <cell r="X43">
            <v>111</v>
          </cell>
          <cell r="Z43">
            <v>0</v>
          </cell>
          <cell r="AA43">
            <v>172.82422000000003</v>
          </cell>
          <cell r="AB43">
            <v>3738.6619400000009</v>
          </cell>
        </row>
        <row r="44">
          <cell r="B44" t="str">
            <v>Amino Indanol</v>
          </cell>
          <cell r="C44" t="str">
            <v>LAUNCH - B</v>
          </cell>
          <cell r="F44">
            <v>0</v>
          </cell>
          <cell r="H44">
            <v>5.0000000000000001E-3</v>
          </cell>
          <cell r="J44">
            <v>109.21812</v>
          </cell>
          <cell r="L44">
            <v>1.0053300000000001</v>
          </cell>
          <cell r="M44">
            <v>66.966459999999998</v>
          </cell>
          <cell r="N44">
            <v>163.87808000000001</v>
          </cell>
          <cell r="P44">
            <v>0</v>
          </cell>
          <cell r="Q44">
            <v>66.966459999999998</v>
          </cell>
          <cell r="R44">
            <v>109.21812</v>
          </cell>
          <cell r="S44">
            <v>5.0000000000000001E-3</v>
          </cell>
          <cell r="T44">
            <v>109.21812</v>
          </cell>
          <cell r="U44">
            <v>3.6467999999999998</v>
          </cell>
          <cell r="V44">
            <v>-109.21812</v>
          </cell>
          <cell r="X44">
            <v>100</v>
          </cell>
          <cell r="Z44">
            <v>0</v>
          </cell>
          <cell r="AA44">
            <v>48.631379999999993</v>
          </cell>
          <cell r="AB44">
            <v>0</v>
          </cell>
        </row>
        <row r="45">
          <cell r="B45" t="str">
            <v>Butanol</v>
          </cell>
          <cell r="C45" t="str">
            <v>LAUNCH - B</v>
          </cell>
          <cell r="F45">
            <v>0</v>
          </cell>
          <cell r="G45">
            <v>15.756</v>
          </cell>
          <cell r="H45">
            <v>23.128689999999999</v>
          </cell>
          <cell r="J45">
            <v>109.21812</v>
          </cell>
          <cell r="L45">
            <v>286.19761</v>
          </cell>
          <cell r="N45">
            <v>88.251769999999993</v>
          </cell>
          <cell r="P45">
            <v>0</v>
          </cell>
          <cell r="Q45">
            <v>15.756</v>
          </cell>
          <cell r="R45">
            <v>111.38046</v>
          </cell>
          <cell r="S45">
            <v>23.128689999999999</v>
          </cell>
          <cell r="T45">
            <v>109.21812</v>
          </cell>
          <cell r="U45">
            <v>88.251769999999993</v>
          </cell>
          <cell r="V45">
            <v>-111.38046</v>
          </cell>
          <cell r="X45">
            <v>-108.9</v>
          </cell>
          <cell r="Z45">
            <v>0</v>
          </cell>
          <cell r="AA45">
            <v>15.756</v>
          </cell>
          <cell r="AB45">
            <v>0</v>
          </cell>
        </row>
        <row r="46">
          <cell r="B46" t="str">
            <v>CBDA</v>
          </cell>
          <cell r="H46">
            <v>4.0875700000000004</v>
          </cell>
          <cell r="J46">
            <v>1.6568000000000001</v>
          </cell>
          <cell r="M46">
            <v>2.2784300000000002</v>
          </cell>
          <cell r="N46">
            <v>56.588479999999997</v>
          </cell>
          <cell r="Q46">
            <v>2.2784300000000002</v>
          </cell>
          <cell r="R46">
            <v>62.332849999999993</v>
          </cell>
          <cell r="S46">
            <v>0.89605000000000001</v>
          </cell>
          <cell r="T46">
            <v>1.6568000000000001</v>
          </cell>
          <cell r="U46">
            <v>88.251769999999993</v>
          </cell>
          <cell r="V46">
            <v>-2.5528500000000003</v>
          </cell>
          <cell r="AA46">
            <v>3.0000000000001137E-3</v>
          </cell>
          <cell r="AB46">
            <v>59.779999999999994</v>
          </cell>
        </row>
        <row r="47">
          <cell r="B47" t="str">
            <v>CDFAMe</v>
          </cell>
          <cell r="E47">
            <v>91.995750000000001</v>
          </cell>
          <cell r="F47">
            <v>91.995750000000001</v>
          </cell>
          <cell r="G47">
            <v>34.958179999999999</v>
          </cell>
          <cell r="H47">
            <v>4.21671</v>
          </cell>
          <cell r="I47">
            <v>134.30016000000001</v>
          </cell>
          <cell r="J47">
            <v>1.6568000000000001</v>
          </cell>
          <cell r="L47">
            <v>17.621939999999999</v>
          </cell>
          <cell r="M47">
            <v>12.41849</v>
          </cell>
          <cell r="N47">
            <v>163.87808000000001</v>
          </cell>
          <cell r="Q47">
            <v>181.67683</v>
          </cell>
          <cell r="R47">
            <v>168.09479000000002</v>
          </cell>
          <cell r="S47">
            <v>2.89344</v>
          </cell>
          <cell r="T47">
            <v>1.6568000000000001</v>
          </cell>
          <cell r="U47">
            <v>3.6467999999999998</v>
          </cell>
          <cell r="V47">
            <v>-6.5402399999999998</v>
          </cell>
          <cell r="X47">
            <v>-25</v>
          </cell>
          <cell r="AA47">
            <v>114.74463999999999</v>
          </cell>
          <cell r="AB47">
            <v>161.55455000000001</v>
          </cell>
        </row>
        <row r="48">
          <cell r="B48" t="str">
            <v>Chloro Propane</v>
          </cell>
          <cell r="F48">
            <v>91.995750000000001</v>
          </cell>
          <cell r="G48">
            <v>169.58193</v>
          </cell>
          <cell r="H48">
            <v>4.21671</v>
          </cell>
          <cell r="J48">
            <v>45.059699999999999</v>
          </cell>
          <cell r="L48">
            <v>9.9583100000000009</v>
          </cell>
          <cell r="M48">
            <v>104.92740999999999</v>
          </cell>
          <cell r="N48">
            <v>67.977379999999997</v>
          </cell>
          <cell r="Q48">
            <v>274.50934000000001</v>
          </cell>
          <cell r="R48">
            <v>113.03708</v>
          </cell>
          <cell r="S48">
            <v>2.89344</v>
          </cell>
          <cell r="T48">
            <v>54.156689999999998</v>
          </cell>
          <cell r="U48">
            <v>18.29936</v>
          </cell>
          <cell r="V48">
            <v>-18.29936</v>
          </cell>
          <cell r="AA48">
            <v>274.32958000000002</v>
          </cell>
          <cell r="AB48">
            <v>94.737719999999996</v>
          </cell>
        </row>
        <row r="49">
          <cell r="B49" t="str">
            <v>DESMP</v>
          </cell>
          <cell r="G49">
            <v>10.228260000000001</v>
          </cell>
          <cell r="H49">
            <v>56.894370000000002</v>
          </cell>
          <cell r="J49">
            <v>1.6568000000000001</v>
          </cell>
          <cell r="L49">
            <v>3.8668499999999999</v>
          </cell>
          <cell r="N49">
            <v>14.856</v>
          </cell>
          <cell r="Q49">
            <v>10.228260000000001</v>
          </cell>
          <cell r="R49">
            <v>14.856</v>
          </cell>
          <cell r="S49">
            <v>0.6</v>
          </cell>
          <cell r="T49">
            <v>1.6568000000000001</v>
          </cell>
          <cell r="U49">
            <v>18.29936</v>
          </cell>
          <cell r="V49">
            <v>0</v>
          </cell>
          <cell r="AA49">
            <v>10.228260000000001</v>
          </cell>
          <cell r="AB49">
            <v>14.856</v>
          </cell>
        </row>
        <row r="50">
          <cell r="B50" t="str">
            <v>DHQD</v>
          </cell>
          <cell r="H50">
            <v>3.3192400000000002</v>
          </cell>
          <cell r="L50">
            <v>16.99737</v>
          </cell>
          <cell r="M50">
            <v>30.154260000000001</v>
          </cell>
          <cell r="N50">
            <v>2.2754300000000001</v>
          </cell>
          <cell r="Q50">
            <v>30.154260000000001</v>
          </cell>
          <cell r="R50">
            <v>2.2754300000000001</v>
          </cell>
          <cell r="S50">
            <v>1.48719</v>
          </cell>
          <cell r="T50">
            <v>30.154260000000001</v>
          </cell>
          <cell r="U50">
            <v>2.2754300000000001</v>
          </cell>
          <cell r="V50">
            <v>-2.2754300000000001</v>
          </cell>
          <cell r="AA50">
            <v>0</v>
          </cell>
          <cell r="AB50">
            <v>0</v>
          </cell>
        </row>
        <row r="51">
          <cell r="B51" t="str">
            <v>(DHQ) 2 PHAL</v>
          </cell>
          <cell r="G51">
            <v>10.03959</v>
          </cell>
          <cell r="H51">
            <v>9.6063799999999997</v>
          </cell>
          <cell r="I51">
            <v>91.780329999999992</v>
          </cell>
          <cell r="J51">
            <v>2.3388</v>
          </cell>
          <cell r="L51">
            <v>17.598659999999999</v>
          </cell>
          <cell r="N51">
            <v>2.2754300000000001</v>
          </cell>
          <cell r="Q51">
            <v>101.81992</v>
          </cell>
          <cell r="R51">
            <v>2.3388</v>
          </cell>
          <cell r="S51">
            <v>39.881270000000001</v>
          </cell>
          <cell r="T51">
            <v>28.335429999999999</v>
          </cell>
          <cell r="U51">
            <v>2.2754300000000001</v>
          </cell>
          <cell r="V51">
            <v>0</v>
          </cell>
          <cell r="AA51">
            <v>53.224289999999996</v>
          </cell>
          <cell r="AB51">
            <v>2.3388</v>
          </cell>
        </row>
        <row r="52">
          <cell r="B52" t="str">
            <v>Epichlorohydrin</v>
          </cell>
          <cell r="F52">
            <v>91.995750000000001</v>
          </cell>
          <cell r="G52">
            <v>19.23555</v>
          </cell>
          <cell r="H52">
            <v>5.9868100000000002</v>
          </cell>
          <cell r="I52">
            <v>183.65242000000001</v>
          </cell>
          <cell r="J52">
            <v>147.33196000000001</v>
          </cell>
          <cell r="M52">
            <v>115.44473000000001</v>
          </cell>
          <cell r="N52">
            <v>49.00121</v>
          </cell>
          <cell r="Q52">
            <v>318.33269999999999</v>
          </cell>
          <cell r="R52">
            <v>202.31997999999999</v>
          </cell>
          <cell r="S52">
            <v>0.15559000000000001</v>
          </cell>
          <cell r="T52">
            <v>54.156689999999998</v>
          </cell>
          <cell r="U52">
            <v>11.75315</v>
          </cell>
          <cell r="V52">
            <v>-66.065429999999992</v>
          </cell>
          <cell r="AA52">
            <v>0</v>
          </cell>
          <cell r="AB52">
            <v>136.25454999999999</v>
          </cell>
        </row>
        <row r="53">
          <cell r="B53" t="str">
            <v>ETFA</v>
          </cell>
          <cell r="H53">
            <v>5.2000700000000002</v>
          </cell>
          <cell r="J53">
            <v>97.075640000000007</v>
          </cell>
          <cell r="L53">
            <v>4.57972</v>
          </cell>
          <cell r="M53">
            <v>116.44825</v>
          </cell>
          <cell r="N53">
            <v>377.88682999999997</v>
          </cell>
          <cell r="Q53">
            <v>116.44825</v>
          </cell>
          <cell r="R53">
            <v>387.66661999999997</v>
          </cell>
          <cell r="S53">
            <v>0.15559000000000001</v>
          </cell>
          <cell r="T53">
            <v>58.961530000000003</v>
          </cell>
          <cell r="U53">
            <v>0.18168000000000001</v>
          </cell>
          <cell r="V53">
            <v>-0.18168000000000001</v>
          </cell>
          <cell r="AA53">
            <v>0</v>
          </cell>
          <cell r="AB53">
            <v>387.48493999999999</v>
          </cell>
        </row>
        <row r="54">
          <cell r="B54" t="str">
            <v>Glycidyl Nosylate</v>
          </cell>
          <cell r="G54">
            <v>15.701269999999999</v>
          </cell>
          <cell r="H54">
            <v>5.1601999999999997</v>
          </cell>
          <cell r="I54">
            <v>33.4495</v>
          </cell>
          <cell r="J54">
            <v>3.0596299999999998</v>
          </cell>
          <cell r="L54">
            <v>7.5585500000000003</v>
          </cell>
          <cell r="N54">
            <v>377.88682999999997</v>
          </cell>
          <cell r="Q54">
            <v>49.150770000000001</v>
          </cell>
          <cell r="R54">
            <v>0</v>
          </cell>
          <cell r="S54">
            <v>19.226980000000001</v>
          </cell>
          <cell r="T54">
            <v>183.65242000000001</v>
          </cell>
          <cell r="U54">
            <v>0.18168000000000001</v>
          </cell>
          <cell r="V54">
            <v>0</v>
          </cell>
          <cell r="AA54">
            <v>8.2480499999999992</v>
          </cell>
          <cell r="AB54">
            <v>0</v>
          </cell>
        </row>
        <row r="55">
          <cell r="B55" t="str">
            <v>Glycidyl Tosylate</v>
          </cell>
          <cell r="H55">
            <v>10.228260000000001</v>
          </cell>
          <cell r="I55">
            <v>7.6499999999999997E-3</v>
          </cell>
          <cell r="J55">
            <v>9.0000000000000006E-5</v>
          </cell>
          <cell r="M55">
            <v>391.75054999999998</v>
          </cell>
          <cell r="N55">
            <v>47.638309999999997</v>
          </cell>
          <cell r="Q55">
            <v>391.75819999999999</v>
          </cell>
          <cell r="R55">
            <v>10.228350000000001</v>
          </cell>
          <cell r="S55">
            <v>0.15559000000000001</v>
          </cell>
          <cell r="T55">
            <v>9.0000000000000006E-5</v>
          </cell>
          <cell r="U55">
            <v>29.014279999999999</v>
          </cell>
          <cell r="V55">
            <v>-9.0000000000000006E-5</v>
          </cell>
          <cell r="AA55">
            <v>0</v>
          </cell>
          <cell r="AB55">
            <v>10.228260000000001</v>
          </cell>
        </row>
        <row r="56">
          <cell r="B56" t="str">
            <v>Isovanillin</v>
          </cell>
          <cell r="G56">
            <v>9.7914600000000007</v>
          </cell>
          <cell r="H56">
            <v>10.228260000000001</v>
          </cell>
          <cell r="I56">
            <v>50.06024</v>
          </cell>
          <cell r="J56">
            <v>2.9E-4</v>
          </cell>
          <cell r="K56">
            <v>7.4659700000000004</v>
          </cell>
          <cell r="L56">
            <v>71.395589999999999</v>
          </cell>
          <cell r="N56">
            <v>30.154260000000001</v>
          </cell>
          <cell r="Q56">
            <v>67.317670000000007</v>
          </cell>
          <cell r="R56">
            <v>30.154260000000001</v>
          </cell>
          <cell r="S56">
            <v>5.7416099999999997</v>
          </cell>
          <cell r="T56">
            <v>22.03069</v>
          </cell>
          <cell r="U56">
            <v>30.154260000000001</v>
          </cell>
          <cell r="V56">
            <v>-30.154260000000001</v>
          </cell>
          <cell r="X56">
            <v>-12.359</v>
          </cell>
          <cell r="AA56">
            <v>29.778330000000004</v>
          </cell>
          <cell r="AB56">
            <v>0</v>
          </cell>
        </row>
        <row r="57">
          <cell r="B57" t="str">
            <v>Jacobsen Catalyst</v>
          </cell>
          <cell r="G57">
            <v>200.21565000000001</v>
          </cell>
          <cell r="H57">
            <v>9.7124699999999997</v>
          </cell>
          <cell r="I57">
            <v>252.04138</v>
          </cell>
          <cell r="J57">
            <v>53.683410000000002</v>
          </cell>
          <cell r="K57">
            <v>112.66562</v>
          </cell>
          <cell r="L57">
            <v>1.4335500000000001</v>
          </cell>
          <cell r="M57">
            <v>201.96269000000001</v>
          </cell>
          <cell r="N57">
            <v>30.154260000000001</v>
          </cell>
          <cell r="Q57">
            <v>766.88534000000004</v>
          </cell>
          <cell r="R57">
            <v>64.829430000000002</v>
          </cell>
          <cell r="S57">
            <v>8.3872400000000003</v>
          </cell>
          <cell r="T57">
            <v>28.16328</v>
          </cell>
          <cell r="U57">
            <v>30.154260000000001</v>
          </cell>
          <cell r="V57">
            <v>-36.550519999999999</v>
          </cell>
          <cell r="X57">
            <v>-64.343000000000004</v>
          </cell>
          <cell r="AA57">
            <v>763.77682000000004</v>
          </cell>
          <cell r="AB57">
            <v>28.278910000000003</v>
          </cell>
        </row>
        <row r="58">
          <cell r="B58" t="str">
            <v>L-Carnitine</v>
          </cell>
          <cell r="E58">
            <v>91.995750000000001</v>
          </cell>
          <cell r="G58">
            <v>526.68647999999996</v>
          </cell>
          <cell r="H58">
            <v>19.226980000000001</v>
          </cell>
          <cell r="I58">
            <v>856.16660000000013</v>
          </cell>
          <cell r="J58">
            <v>183.65242000000001</v>
          </cell>
          <cell r="K58">
            <v>120.13159</v>
          </cell>
          <cell r="M58">
            <v>1350.5589300000001</v>
          </cell>
          <cell r="N58">
            <v>115.44473000000001</v>
          </cell>
          <cell r="O58">
            <v>0</v>
          </cell>
          <cell r="Q58">
            <v>2853.5436</v>
          </cell>
          <cell r="R58">
            <v>318.32413000000003</v>
          </cell>
          <cell r="S58">
            <v>19.226980000000001</v>
          </cell>
          <cell r="T58">
            <v>183.65242000000001</v>
          </cell>
          <cell r="U58">
            <v>115.44473000000001</v>
          </cell>
          <cell r="V58">
            <v>-318.32413000000003</v>
          </cell>
          <cell r="W58">
            <v>0</v>
          </cell>
          <cell r="Y58">
            <v>0</v>
          </cell>
          <cell r="AA58">
            <v>1550.8139000000001</v>
          </cell>
          <cell r="AB58">
            <v>0</v>
          </cell>
        </row>
        <row r="59">
          <cell r="B59" t="str">
            <v>Methyl Glycidate</v>
          </cell>
          <cell r="H59">
            <v>19.226980000000001</v>
          </cell>
          <cell r="J59">
            <v>183.65242000000001</v>
          </cell>
          <cell r="L59">
            <v>11.75699</v>
          </cell>
          <cell r="N59">
            <v>88.172290000000004</v>
          </cell>
          <cell r="R59">
            <v>88.172290000000004</v>
          </cell>
          <cell r="S59">
            <v>19.226980000000001</v>
          </cell>
          <cell r="T59">
            <v>183.65242000000001</v>
          </cell>
          <cell r="U59">
            <v>88.172290000000004</v>
          </cell>
          <cell r="V59">
            <v>-88.172290000000004</v>
          </cell>
          <cell r="X59">
            <v>42</v>
          </cell>
          <cell r="AB59">
            <v>0</v>
          </cell>
        </row>
        <row r="60">
          <cell r="B60" t="str">
            <v>Oligomeric cat</v>
          </cell>
          <cell r="G60">
            <v>1.11317</v>
          </cell>
          <cell r="H60">
            <v>7.9114699999999996</v>
          </cell>
          <cell r="J60">
            <v>162.73623000000001</v>
          </cell>
          <cell r="L60">
            <v>45.03528</v>
          </cell>
          <cell r="N60">
            <v>54.215679999999999</v>
          </cell>
          <cell r="Q60">
            <v>1.11317</v>
          </cell>
          <cell r="R60">
            <v>170.64770000000001</v>
          </cell>
          <cell r="S60">
            <v>2.8628499999999999</v>
          </cell>
          <cell r="T60">
            <v>17.05611</v>
          </cell>
          <cell r="U60">
            <v>54.215679999999999</v>
          </cell>
          <cell r="V60">
            <v>-19.918959999999998</v>
          </cell>
          <cell r="AA60">
            <v>0</v>
          </cell>
          <cell r="AB60">
            <v>150.72874000000002</v>
          </cell>
        </row>
        <row r="61">
          <cell r="B61" t="str">
            <v>Pfizer Diol</v>
          </cell>
          <cell r="H61">
            <v>7.9114699999999996</v>
          </cell>
          <cell r="I61">
            <v>11.378410000000001</v>
          </cell>
          <cell r="J61">
            <v>162.04891000000001</v>
          </cell>
          <cell r="L61">
            <v>219.34368000000001</v>
          </cell>
          <cell r="M61">
            <v>17.475470000000001</v>
          </cell>
          <cell r="N61">
            <v>26.989000000000001</v>
          </cell>
          <cell r="Q61">
            <v>28.853880000000004</v>
          </cell>
          <cell r="R61">
            <v>26.989000000000001</v>
          </cell>
          <cell r="S61">
            <v>2.8628499999999999</v>
          </cell>
          <cell r="T61">
            <v>16.947969999999998</v>
          </cell>
          <cell r="U61">
            <v>115.44473000000001</v>
          </cell>
          <cell r="V61">
            <v>0</v>
          </cell>
          <cell r="AA61">
            <v>0</v>
          </cell>
          <cell r="AB61">
            <v>26.989000000000001</v>
          </cell>
        </row>
        <row r="62">
          <cell r="B62" t="str">
            <v>Propylene Carbonate</v>
          </cell>
          <cell r="G62">
            <v>2.3271299999999999</v>
          </cell>
          <cell r="H62">
            <v>5.1740000000000001E-2</v>
          </cell>
          <cell r="J62">
            <v>7.6499999999999997E-3</v>
          </cell>
          <cell r="N62">
            <v>373.37554999999998</v>
          </cell>
          <cell r="Q62">
            <v>2.3271299999999999</v>
          </cell>
          <cell r="R62">
            <v>373.38319999999999</v>
          </cell>
          <cell r="S62">
            <v>2.8628499999999999</v>
          </cell>
          <cell r="T62">
            <v>7.6499999999999997E-3</v>
          </cell>
          <cell r="U62">
            <v>373.37554999999998</v>
          </cell>
          <cell r="V62">
            <v>-373.38319999999999</v>
          </cell>
          <cell r="AA62">
            <v>2.3271299999999999</v>
          </cell>
          <cell r="AB62">
            <v>0</v>
          </cell>
        </row>
        <row r="63">
          <cell r="B63" t="str">
            <v>Propylene Oxide</v>
          </cell>
          <cell r="H63">
            <v>0.49503000000000003</v>
          </cell>
          <cell r="I63">
            <v>23.400580000000001</v>
          </cell>
          <cell r="J63">
            <v>66.78098</v>
          </cell>
          <cell r="L63">
            <v>11.75699</v>
          </cell>
          <cell r="N63">
            <v>373.37554999999998</v>
          </cell>
          <cell r="Q63">
            <v>23.400580000000001</v>
          </cell>
          <cell r="R63">
            <v>67.276009999999999</v>
          </cell>
          <cell r="S63">
            <v>7.2260200000000001</v>
          </cell>
          <cell r="T63">
            <v>32.28792</v>
          </cell>
          <cell r="U63">
            <v>373.37554999999998</v>
          </cell>
          <cell r="V63">
            <v>-32.28792</v>
          </cell>
          <cell r="AA63">
            <v>0</v>
          </cell>
          <cell r="AB63">
            <v>34.98809</v>
          </cell>
        </row>
        <row r="64">
          <cell r="B64" t="str">
            <v>S-t-Butyl Glycidyl Ether</v>
          </cell>
          <cell r="C64" t="str">
            <v>TECHNOLOGIES - C</v>
          </cell>
          <cell r="F64">
            <v>91.995750000000001</v>
          </cell>
          <cell r="G64">
            <v>13.05701</v>
          </cell>
          <cell r="H64">
            <v>0.49503000000000003</v>
          </cell>
          <cell r="J64">
            <v>66.78098</v>
          </cell>
          <cell r="L64">
            <v>9.5763700000000007</v>
          </cell>
          <cell r="N64">
            <v>21.281839999999999</v>
          </cell>
          <cell r="P64">
            <v>0</v>
          </cell>
          <cell r="Q64">
            <v>13.05701</v>
          </cell>
          <cell r="R64">
            <v>30.85821</v>
          </cell>
          <cell r="S64">
            <v>59.10528</v>
          </cell>
          <cell r="T64">
            <v>32.28792</v>
          </cell>
          <cell r="U64">
            <v>-13.05701</v>
          </cell>
          <cell r="V64">
            <v>0</v>
          </cell>
          <cell r="X64">
            <v>-101.702</v>
          </cell>
          <cell r="Z64">
            <v>0</v>
          </cell>
          <cell r="AA64">
            <v>0</v>
          </cell>
          <cell r="AB64">
            <v>30.85821</v>
          </cell>
        </row>
        <row r="65">
          <cell r="B65" t="str">
            <v>WS 23</v>
          </cell>
          <cell r="G65">
            <v>0.71706000000000003</v>
          </cell>
          <cell r="H65">
            <v>163.22218000000001</v>
          </cell>
          <cell r="J65">
            <v>368.26683000000003</v>
          </cell>
          <cell r="L65">
            <v>62.414059999999999</v>
          </cell>
          <cell r="N65">
            <v>697.05823000000009</v>
          </cell>
          <cell r="Q65">
            <v>0.71706000000000003</v>
          </cell>
          <cell r="R65">
            <v>1290.9612999999999</v>
          </cell>
          <cell r="T65">
            <v>2.3000000000000001E-4</v>
          </cell>
          <cell r="U65">
            <v>2.8901699999999999</v>
          </cell>
          <cell r="V65">
            <v>-2.8904000000000001</v>
          </cell>
          <cell r="AA65">
            <v>0</v>
          </cell>
          <cell r="AB65">
            <v>1288.0708999999999</v>
          </cell>
        </row>
        <row r="66">
          <cell r="B66" t="str">
            <v>ETFA Held in Hong Kong</v>
          </cell>
          <cell r="D66" t="str">
            <v xml:space="preserve"> </v>
          </cell>
          <cell r="G66">
            <v>26.90099</v>
          </cell>
          <cell r="H66">
            <v>206.18182999999999</v>
          </cell>
          <cell r="J66">
            <v>330.49293999999998</v>
          </cell>
          <cell r="L66">
            <v>112.7962</v>
          </cell>
          <cell r="N66">
            <v>187.25</v>
          </cell>
          <cell r="Q66">
            <v>26.90099</v>
          </cell>
          <cell r="R66">
            <v>187.25</v>
          </cell>
          <cell r="S66">
            <v>0.94020999999999999</v>
          </cell>
          <cell r="T66">
            <v>6.9999999999999994E-5</v>
          </cell>
          <cell r="U66">
            <v>2.8901699999999999</v>
          </cell>
          <cell r="V66">
            <v>0</v>
          </cell>
          <cell r="AA66">
            <v>21.196300000000001</v>
          </cell>
          <cell r="AB66">
            <v>187.25</v>
          </cell>
        </row>
        <row r="67">
          <cell r="B67" t="str">
            <v>PTFMXA</v>
          </cell>
          <cell r="G67">
            <v>13.59746</v>
          </cell>
          <cell r="H67">
            <v>-10.6075</v>
          </cell>
          <cell r="I67">
            <v>1.6100000000000001E-3</v>
          </cell>
          <cell r="J67">
            <v>11.378410000000001</v>
          </cell>
          <cell r="L67">
            <v>168.93520000000001</v>
          </cell>
          <cell r="N67">
            <v>-30.209</v>
          </cell>
          <cell r="Q67">
            <v>13.599069999999999</v>
          </cell>
          <cell r="R67">
            <v>-30.209</v>
          </cell>
          <cell r="S67">
            <v>1.6100000000000001E-3</v>
          </cell>
          <cell r="T67">
            <v>11.378410000000001</v>
          </cell>
          <cell r="U67">
            <v>-13.599069999999999</v>
          </cell>
          <cell r="V67">
            <v>0</v>
          </cell>
          <cell r="AA67">
            <v>0</v>
          </cell>
          <cell r="AB67">
            <v>-30.209</v>
          </cell>
        </row>
        <row r="68">
          <cell r="B68" t="str">
            <v>L-Thyroxine</v>
          </cell>
          <cell r="G68">
            <v>9.2889999999999997</v>
          </cell>
          <cell r="H68">
            <v>175.23773999999997</v>
          </cell>
          <cell r="J68">
            <v>286.96573999999998</v>
          </cell>
          <cell r="L68">
            <v>144.70483999999999</v>
          </cell>
          <cell r="N68">
            <v>-30.209</v>
          </cell>
          <cell r="Q68">
            <v>9.2889999999999997</v>
          </cell>
          <cell r="R68">
            <v>0</v>
          </cell>
          <cell r="U68">
            <v>3.9927700000000002</v>
          </cell>
          <cell r="V68">
            <v>0</v>
          </cell>
          <cell r="X68">
            <v>-73.664000000000001</v>
          </cell>
          <cell r="AA68">
            <v>0</v>
          </cell>
          <cell r="AB68">
            <v>0</v>
          </cell>
        </row>
        <row r="69">
          <cell r="B69" t="str">
            <v>3-NPP</v>
          </cell>
          <cell r="G69">
            <v>2.0766499999999999</v>
          </cell>
          <cell r="J69">
            <v>23.400580000000001</v>
          </cell>
          <cell r="N69">
            <v>28</v>
          </cell>
          <cell r="Q69">
            <v>2.0766499999999999</v>
          </cell>
          <cell r="R69">
            <v>28</v>
          </cell>
          <cell r="T69">
            <v>32.534490000000005</v>
          </cell>
          <cell r="U69">
            <v>-2.0766499999999999</v>
          </cell>
          <cell r="V69">
            <v>0</v>
          </cell>
          <cell r="AA69">
            <v>0</v>
          </cell>
          <cell r="AB69">
            <v>28</v>
          </cell>
        </row>
        <row r="70">
          <cell r="B70" t="str">
            <v>DESMP.</v>
          </cell>
          <cell r="C70" t="str">
            <v>TECHNOLOGIES - C</v>
          </cell>
          <cell r="F70">
            <v>91.995750000000001</v>
          </cell>
          <cell r="G70">
            <v>6.1052</v>
          </cell>
          <cell r="H70">
            <v>398.06113999999991</v>
          </cell>
          <cell r="J70">
            <v>971.3038600000001</v>
          </cell>
          <cell r="L70">
            <v>330.78962999999999</v>
          </cell>
          <cell r="N70">
            <v>94</v>
          </cell>
          <cell r="P70">
            <v>0</v>
          </cell>
          <cell r="Q70">
            <v>6.1052</v>
          </cell>
          <cell r="R70">
            <v>94</v>
          </cell>
          <cell r="S70">
            <v>60.463349999999998</v>
          </cell>
          <cell r="T70">
            <v>426.52758999999998</v>
          </cell>
          <cell r="U70">
            <v>780.72114999999997</v>
          </cell>
          <cell r="V70">
            <v>0</v>
          </cell>
          <cell r="X70">
            <v>0</v>
          </cell>
          <cell r="Z70">
            <v>0</v>
          </cell>
          <cell r="AA70">
            <v>0</v>
          </cell>
          <cell r="AB70">
            <v>94</v>
          </cell>
        </row>
        <row r="71">
          <cell r="B71" t="str">
            <v>TFBA</v>
          </cell>
          <cell r="G71">
            <v>13.33633</v>
          </cell>
          <cell r="H71">
            <v>1.7950600000000001</v>
          </cell>
          <cell r="N71">
            <v>16</v>
          </cell>
          <cell r="Q71">
            <v>13.33633</v>
          </cell>
          <cell r="R71">
            <v>16</v>
          </cell>
          <cell r="S71">
            <v>0.78637000000000001</v>
          </cell>
          <cell r="U71">
            <v>19</v>
          </cell>
          <cell r="V71">
            <v>0</v>
          </cell>
          <cell r="AA71">
            <v>0</v>
          </cell>
          <cell r="AB71">
            <v>16</v>
          </cell>
        </row>
        <row r="72">
          <cell r="B72" t="str">
            <v>NAAGA</v>
          </cell>
          <cell r="E72" t="str">
            <v xml:space="preserve"> </v>
          </cell>
          <cell r="G72">
            <v>0.98399999999999999</v>
          </cell>
          <cell r="H72">
            <v>0.94020999999999999</v>
          </cell>
          <cell r="M72">
            <v>67.5745</v>
          </cell>
          <cell r="N72">
            <v>7</v>
          </cell>
          <cell r="Q72">
            <v>68.558499999999995</v>
          </cell>
          <cell r="R72">
            <v>7</v>
          </cell>
          <cell r="S72">
            <v>0.94020999999999999</v>
          </cell>
          <cell r="T72">
            <v>67.5745</v>
          </cell>
          <cell r="U72">
            <v>-68.558499999999995</v>
          </cell>
          <cell r="V72">
            <v>0</v>
          </cell>
          <cell r="AA72">
            <v>0</v>
          </cell>
          <cell r="AB72">
            <v>7</v>
          </cell>
        </row>
        <row r="73">
          <cell r="B73" t="str">
            <v>OADPE</v>
          </cell>
          <cell r="G73">
            <v>0.40737000000000001</v>
          </cell>
          <cell r="H73">
            <v>13.59746</v>
          </cell>
          <cell r="J73">
            <v>6.54847</v>
          </cell>
          <cell r="N73">
            <v>7</v>
          </cell>
          <cell r="Q73">
            <v>0.40737000000000001</v>
          </cell>
          <cell r="R73">
            <v>0</v>
          </cell>
          <cell r="S73">
            <v>13.59746</v>
          </cell>
          <cell r="T73">
            <v>6.54847</v>
          </cell>
          <cell r="U73">
            <v>19</v>
          </cell>
          <cell r="V73">
            <v>0</v>
          </cell>
          <cell r="Z73" t="str">
            <v xml:space="preserve"> </v>
          </cell>
          <cell r="AA73">
            <v>0</v>
          </cell>
          <cell r="AB73">
            <v>0</v>
          </cell>
        </row>
        <row r="74">
          <cell r="B74" t="str">
            <v>Fixed cost others</v>
          </cell>
          <cell r="G74">
            <v>308.87526000000003</v>
          </cell>
          <cell r="H74">
            <v>9.2889999999999997</v>
          </cell>
          <cell r="J74">
            <v>544</v>
          </cell>
          <cell r="N74">
            <v>544</v>
          </cell>
          <cell r="Q74">
            <v>308.87526000000003</v>
          </cell>
          <cell r="R74">
            <v>544</v>
          </cell>
          <cell r="S74">
            <v>9.2889999999999997</v>
          </cell>
          <cell r="U74">
            <v>-308.875</v>
          </cell>
          <cell r="V74">
            <v>0</v>
          </cell>
          <cell r="AA74">
            <v>2.6000000002568413E-4</v>
          </cell>
          <cell r="AB74">
            <v>544</v>
          </cell>
        </row>
        <row r="75">
          <cell r="B75" t="str">
            <v>Others.</v>
          </cell>
          <cell r="G75">
            <v>13.653079999999999</v>
          </cell>
          <cell r="H75">
            <v>2.8799999999999999E-2</v>
          </cell>
          <cell r="J75">
            <v>23.400580000000001</v>
          </cell>
          <cell r="M75">
            <v>163.41718</v>
          </cell>
          <cell r="N75">
            <v>182.81376</v>
          </cell>
          <cell r="Q75">
            <v>177.07025999999999</v>
          </cell>
          <cell r="R75">
            <v>182.81376</v>
          </cell>
          <cell r="S75">
            <v>0</v>
          </cell>
          <cell r="T75">
            <v>23.400580000000001</v>
          </cell>
          <cell r="U75">
            <v>35</v>
          </cell>
          <cell r="V75">
            <v>0</v>
          </cell>
          <cell r="AA75">
            <v>0</v>
          </cell>
          <cell r="AB75">
            <v>182.81376</v>
          </cell>
        </row>
        <row r="76">
          <cell r="B76" t="str">
            <v>Others.</v>
          </cell>
          <cell r="C76" t="str">
            <v>TECHNOLOGIES - C</v>
          </cell>
          <cell r="F76">
            <v>0</v>
          </cell>
          <cell r="G76">
            <v>4.6655699999999998</v>
          </cell>
          <cell r="H76">
            <v>253.41624000000002</v>
          </cell>
          <cell r="I76">
            <v>1.08161</v>
          </cell>
          <cell r="J76">
            <v>1140.73299</v>
          </cell>
          <cell r="L76">
            <v>78.003699999999995</v>
          </cell>
          <cell r="M76">
            <v>58.897869999999998</v>
          </cell>
          <cell r="N76">
            <v>3202.0458400000007</v>
          </cell>
          <cell r="P76">
            <v>0</v>
          </cell>
          <cell r="Q76">
            <v>64.645049999999998</v>
          </cell>
          <cell r="R76">
            <v>4674.19877</v>
          </cell>
          <cell r="S76">
            <v>57.550840000000001</v>
          </cell>
          <cell r="T76">
            <v>426.19930999999997</v>
          </cell>
          <cell r="U76">
            <v>734.44519000000003</v>
          </cell>
          <cell r="V76">
            <v>-1218.19534</v>
          </cell>
          <cell r="X76">
            <v>0</v>
          </cell>
          <cell r="Z76">
            <v>0</v>
          </cell>
          <cell r="AA76">
            <v>0</v>
          </cell>
          <cell r="AB76">
            <v>3456.0034300000007</v>
          </cell>
        </row>
        <row r="77">
          <cell r="B77" t="str">
            <v>OADPE</v>
          </cell>
          <cell r="C77" t="str">
            <v>TECHNOLOGIES - C</v>
          </cell>
          <cell r="F77">
            <v>0</v>
          </cell>
          <cell r="G77">
            <v>7.0527600000000001</v>
          </cell>
          <cell r="H77">
            <v>299.07909999999998</v>
          </cell>
          <cell r="J77">
            <v>1008.20632</v>
          </cell>
          <cell r="L77">
            <v>132.68038999999999</v>
          </cell>
          <cell r="N77">
            <v>3076.6783200000004</v>
          </cell>
          <cell r="P77">
            <v>0</v>
          </cell>
          <cell r="Q77">
            <v>7.0527600000000001</v>
          </cell>
          <cell r="R77">
            <v>4516.6441299999988</v>
          </cell>
          <cell r="S77">
            <v>52.379210000000008</v>
          </cell>
          <cell r="T77">
            <v>440.54239000000001</v>
          </cell>
          <cell r="U77">
            <v>792.87360999999999</v>
          </cell>
          <cell r="V77">
            <v>-1285.7952100000002</v>
          </cell>
          <cell r="X77">
            <v>0</v>
          </cell>
          <cell r="Z77">
            <v>0</v>
          </cell>
          <cell r="AA77">
            <v>0</v>
          </cell>
          <cell r="AB77">
            <v>3230.8489200000004</v>
          </cell>
        </row>
        <row r="78">
          <cell r="B78" t="str">
            <v>3M R850 / R851</v>
          </cell>
          <cell r="E78" t="str">
            <v xml:space="preserve"> </v>
          </cell>
          <cell r="G78">
            <v>1.87</v>
          </cell>
          <cell r="H78">
            <v>0.94020999999999999</v>
          </cell>
          <cell r="N78">
            <v>2</v>
          </cell>
          <cell r="Q78">
            <v>1.87</v>
          </cell>
          <cell r="R78">
            <v>0.94020999999999999</v>
          </cell>
          <cell r="S78">
            <v>0.94020999999999999</v>
          </cell>
          <cell r="U78">
            <v>-1.87</v>
          </cell>
          <cell r="V78">
            <v>-0.94020999999999999</v>
          </cell>
          <cell r="AA78">
            <v>0</v>
          </cell>
          <cell r="AB78">
            <v>0</v>
          </cell>
        </row>
        <row r="79">
          <cell r="B79" t="str">
            <v>Acetonide</v>
          </cell>
          <cell r="G79">
            <v>5.7200000000000001E-2</v>
          </cell>
          <cell r="H79">
            <v>0.94020999999999999</v>
          </cell>
          <cell r="J79">
            <v>6.54847</v>
          </cell>
          <cell r="M79">
            <v>66.255260000000007</v>
          </cell>
          <cell r="N79">
            <v>17.475470000000001</v>
          </cell>
          <cell r="Q79">
            <v>66.312460000000002</v>
          </cell>
          <cell r="R79">
            <v>24.023940000000003</v>
          </cell>
          <cell r="S79">
            <v>0.94020999999999999</v>
          </cell>
          <cell r="T79">
            <v>6.54847</v>
          </cell>
          <cell r="U79">
            <v>17.475470000000001</v>
          </cell>
          <cell r="V79">
            <v>-24.023940000000003</v>
          </cell>
          <cell r="AA79">
            <v>0</v>
          </cell>
          <cell r="AB79">
            <v>0</v>
          </cell>
        </row>
        <row r="80">
          <cell r="B80" t="str">
            <v>Alizyme AIT-082</v>
          </cell>
          <cell r="C80" t="str">
            <v>TECHNOLOGIES - C</v>
          </cell>
          <cell r="F80">
            <v>0</v>
          </cell>
          <cell r="G80">
            <v>1.7050000000000001</v>
          </cell>
          <cell r="H80">
            <v>9.2889999999999997</v>
          </cell>
          <cell r="J80">
            <v>6.54847</v>
          </cell>
          <cell r="L80">
            <v>234.90129999999999</v>
          </cell>
          <cell r="N80">
            <v>17.475470000000001</v>
          </cell>
          <cell r="P80">
            <v>0</v>
          </cell>
          <cell r="Q80">
            <v>1.7050000000000001</v>
          </cell>
          <cell r="R80">
            <v>0</v>
          </cell>
          <cell r="S80">
            <v>9.2889999999999997</v>
          </cell>
          <cell r="T80">
            <v>6.54847</v>
          </cell>
          <cell r="U80">
            <v>17.475470000000001</v>
          </cell>
          <cell r="V80">
            <v>0</v>
          </cell>
          <cell r="X80">
            <v>42</v>
          </cell>
          <cell r="Z80">
            <v>0</v>
          </cell>
          <cell r="AA80">
            <v>0</v>
          </cell>
          <cell r="AB80">
            <v>0</v>
          </cell>
        </row>
        <row r="81">
          <cell r="B81" t="str">
            <v>BHA</v>
          </cell>
          <cell r="G81">
            <v>6.66</v>
          </cell>
          <cell r="H81">
            <v>2.0766499999999999</v>
          </cell>
          <cell r="I81">
            <v>0.84267000000000003</v>
          </cell>
          <cell r="J81">
            <v>23.400580000000001</v>
          </cell>
          <cell r="M81">
            <v>91.138750000000002</v>
          </cell>
          <cell r="N81">
            <v>19.909500000000001</v>
          </cell>
          <cell r="Q81">
            <v>98.641419999999997</v>
          </cell>
          <cell r="R81">
            <v>23.400580000000001</v>
          </cell>
          <cell r="S81">
            <v>2.0766499999999999</v>
          </cell>
          <cell r="T81">
            <v>23.400580000000001</v>
          </cell>
          <cell r="U81">
            <v>-98.641419999999997</v>
          </cell>
          <cell r="V81">
            <v>-23.400580000000001</v>
          </cell>
          <cell r="AA81">
            <v>0</v>
          </cell>
          <cell r="AB81">
            <v>0</v>
          </cell>
        </row>
        <row r="82">
          <cell r="B82" t="str">
            <v>Bromohydron</v>
          </cell>
          <cell r="C82" t="str">
            <v>TECHNOLOGIES - C</v>
          </cell>
          <cell r="F82">
            <v>0</v>
          </cell>
          <cell r="G82">
            <v>12.673500000000001</v>
          </cell>
          <cell r="H82">
            <v>13.05701</v>
          </cell>
          <cell r="I82">
            <v>126.54656</v>
          </cell>
          <cell r="J82">
            <v>23.400580000000001</v>
          </cell>
          <cell r="L82">
            <v>207.33877999999999</v>
          </cell>
          <cell r="N82">
            <v>2660.89156</v>
          </cell>
          <cell r="P82">
            <v>0</v>
          </cell>
          <cell r="Q82">
            <v>139.22005999999999</v>
          </cell>
          <cell r="R82">
            <v>13.05701</v>
          </cell>
          <cell r="S82">
            <v>13.05701</v>
          </cell>
          <cell r="T82">
            <v>23.400580000000001</v>
          </cell>
          <cell r="U82">
            <v>735.10145</v>
          </cell>
          <cell r="V82">
            <v>-13.05701</v>
          </cell>
          <cell r="X82">
            <v>-73.664000000000001</v>
          </cell>
          <cell r="Z82">
            <v>0</v>
          </cell>
          <cell r="AA82">
            <v>0</v>
          </cell>
          <cell r="AB82">
            <v>0</v>
          </cell>
        </row>
        <row r="83">
          <cell r="B83" t="str">
            <v>CCA</v>
          </cell>
          <cell r="G83">
            <v>1.59602</v>
          </cell>
          <cell r="H83">
            <v>1.84842</v>
          </cell>
          <cell r="J83">
            <v>6.54847</v>
          </cell>
          <cell r="N83">
            <v>17.475470000000001</v>
          </cell>
          <cell r="Q83">
            <v>1.59602</v>
          </cell>
          <cell r="R83">
            <v>1.84842</v>
          </cell>
          <cell r="S83">
            <v>0.94523999999999997</v>
          </cell>
          <cell r="T83">
            <v>6.54847</v>
          </cell>
          <cell r="U83">
            <v>-1.59602</v>
          </cell>
          <cell r="V83">
            <v>-0.94523999999999997</v>
          </cell>
          <cell r="AA83">
            <v>0</v>
          </cell>
          <cell r="AB83">
            <v>0.90317999999999998</v>
          </cell>
        </row>
        <row r="84">
          <cell r="B84" t="str">
            <v>CME/HME/MGH</v>
          </cell>
          <cell r="E84" t="str">
            <v xml:space="preserve"> </v>
          </cell>
          <cell r="G84">
            <v>448.71976000000001</v>
          </cell>
          <cell r="H84">
            <v>5.7046900000000003</v>
          </cell>
          <cell r="I84">
            <v>163.25144</v>
          </cell>
          <cell r="K84">
            <v>0</v>
          </cell>
          <cell r="M84">
            <v>464.75903000000005</v>
          </cell>
          <cell r="N84">
            <v>67.5745</v>
          </cell>
          <cell r="O84">
            <v>0</v>
          </cell>
          <cell r="Q84">
            <v>1076.7302300000001</v>
          </cell>
          <cell r="R84">
            <v>5.7046900000000003</v>
          </cell>
          <cell r="S84">
            <v>5.7046900000000003</v>
          </cell>
          <cell r="T84">
            <v>464.75903000000005</v>
          </cell>
          <cell r="U84">
            <v>67.5745</v>
          </cell>
          <cell r="V84">
            <v>-5.7046900000000003</v>
          </cell>
          <cell r="W84">
            <v>0</v>
          </cell>
          <cell r="Y84">
            <v>0</v>
          </cell>
          <cell r="AA84">
            <v>23.523690000000027</v>
          </cell>
          <cell r="AB84">
            <v>0</v>
          </cell>
        </row>
        <row r="85">
          <cell r="B85" t="str">
            <v>Geltex</v>
          </cell>
          <cell r="E85" t="str">
            <v xml:space="preserve"> </v>
          </cell>
          <cell r="H85">
            <v>13.59746</v>
          </cell>
          <cell r="J85">
            <v>6.54847</v>
          </cell>
          <cell r="N85">
            <v>17.475470000000001</v>
          </cell>
          <cell r="R85">
            <v>13.59746</v>
          </cell>
          <cell r="S85">
            <v>13.59746</v>
          </cell>
          <cell r="T85">
            <v>6.54847</v>
          </cell>
          <cell r="U85">
            <v>17.475470000000001</v>
          </cell>
          <cell r="V85">
            <v>-13.59746</v>
          </cell>
          <cell r="AA85" t="str">
            <v xml:space="preserve"> </v>
          </cell>
          <cell r="AB85">
            <v>0</v>
          </cell>
        </row>
        <row r="86">
          <cell r="B86" t="str">
            <v>GW397339</v>
          </cell>
          <cell r="G86">
            <v>510.55538000000001</v>
          </cell>
          <cell r="H86">
            <v>9.2889999999999997</v>
          </cell>
          <cell r="I86">
            <v>34.035989999999998</v>
          </cell>
          <cell r="M86">
            <v>1.2999999999999999E-4</v>
          </cell>
          <cell r="Q86">
            <v>544.5915</v>
          </cell>
          <cell r="R86">
            <v>9.2889999999999997</v>
          </cell>
          <cell r="S86">
            <v>9.2889999999999997</v>
          </cell>
          <cell r="U86">
            <v>-81.853619999999992</v>
          </cell>
          <cell r="V86">
            <v>-9.2889999999999997</v>
          </cell>
          <cell r="AA86">
            <v>462.73788000000002</v>
          </cell>
          <cell r="AB86">
            <v>0</v>
          </cell>
        </row>
        <row r="87">
          <cell r="B87" t="str">
            <v>ICOS 1576</v>
          </cell>
          <cell r="G87">
            <v>3.9758399999999998</v>
          </cell>
          <cell r="H87">
            <v>2.0766650000000002</v>
          </cell>
          <cell r="J87">
            <v>23.400580000000001</v>
          </cell>
          <cell r="N87">
            <v>19.909500000000001</v>
          </cell>
          <cell r="Q87">
            <v>3.9758399999999998</v>
          </cell>
          <cell r="R87">
            <v>2.0766650000000002</v>
          </cell>
          <cell r="S87">
            <v>2.0766499999999999</v>
          </cell>
          <cell r="T87">
            <v>23.400580000000001</v>
          </cell>
          <cell r="U87">
            <v>19.909500000000001</v>
          </cell>
          <cell r="V87">
            <v>-2.0766499999999999</v>
          </cell>
          <cell r="AA87">
            <v>3.9758399999999998</v>
          </cell>
          <cell r="AB87">
            <v>1.5000000000320313E-5</v>
          </cell>
        </row>
        <row r="88">
          <cell r="B88" t="str">
            <v>Icos 485</v>
          </cell>
          <cell r="E88" t="str">
            <v xml:space="preserve"> </v>
          </cell>
          <cell r="G88">
            <v>2946.0870000000004</v>
          </cell>
          <cell r="H88">
            <v>6.1052</v>
          </cell>
          <cell r="J88">
            <v>1.08161</v>
          </cell>
          <cell r="N88">
            <v>58.897869999999998</v>
          </cell>
          <cell r="Q88">
            <v>2946.0870000000004</v>
          </cell>
          <cell r="R88">
            <v>6.1052</v>
          </cell>
          <cell r="S88">
            <v>6.1052</v>
          </cell>
          <cell r="T88">
            <v>1.78515</v>
          </cell>
          <cell r="U88">
            <v>58.897869999999998</v>
          </cell>
          <cell r="V88">
            <v>-6.1052</v>
          </cell>
          <cell r="AA88">
            <v>1650.0870000000004</v>
          </cell>
          <cell r="AB88">
            <v>0</v>
          </cell>
        </row>
        <row r="89">
          <cell r="B89" t="str">
            <v>Mill. Lactone</v>
          </cell>
          <cell r="G89">
            <v>308.37900000000002</v>
          </cell>
          <cell r="H89">
            <v>13.33633</v>
          </cell>
          <cell r="Q89">
            <v>308.37900000000002</v>
          </cell>
          <cell r="R89">
            <v>13.33633</v>
          </cell>
          <cell r="S89">
            <v>13.33633</v>
          </cell>
          <cell r="U89">
            <v>-164.01900000000001</v>
          </cell>
          <cell r="V89">
            <v>-13.33633</v>
          </cell>
          <cell r="AA89">
            <v>144.36000000000001</v>
          </cell>
          <cell r="AB89">
            <v>0</v>
          </cell>
        </row>
        <row r="90">
          <cell r="B90" t="str">
            <v>Phthalimide</v>
          </cell>
          <cell r="C90" t="str">
            <v>OBSOLETE - D</v>
          </cell>
          <cell r="E90" t="str">
            <v xml:space="preserve"> </v>
          </cell>
          <cell r="F90">
            <v>0</v>
          </cell>
          <cell r="G90">
            <v>166.93100000000001</v>
          </cell>
          <cell r="H90">
            <v>5.4000300000000001</v>
          </cell>
          <cell r="J90">
            <v>163.24983</v>
          </cell>
          <cell r="L90">
            <v>0</v>
          </cell>
          <cell r="N90">
            <v>90.34666</v>
          </cell>
          <cell r="P90">
            <v>0</v>
          </cell>
          <cell r="Q90">
            <v>166.93100000000001</v>
          </cell>
          <cell r="R90">
            <v>95.746690000000001</v>
          </cell>
          <cell r="S90">
            <v>0.98080000000000001</v>
          </cell>
          <cell r="T90">
            <v>172.38373999999999</v>
          </cell>
          <cell r="U90">
            <v>90.34666</v>
          </cell>
          <cell r="V90">
            <v>-91.327460000000002</v>
          </cell>
          <cell r="X90">
            <v>0</v>
          </cell>
          <cell r="Z90">
            <v>0</v>
          </cell>
          <cell r="AA90">
            <v>86.032790000000006</v>
          </cell>
          <cell r="AB90">
            <v>4.4192299999999989</v>
          </cell>
        </row>
        <row r="91">
          <cell r="B91" t="str">
            <v>Plaquenil</v>
          </cell>
          <cell r="G91">
            <v>64.914000000000001</v>
          </cell>
          <cell r="H91">
            <v>0.40737000000000001</v>
          </cell>
          <cell r="N91">
            <v>90.34666</v>
          </cell>
          <cell r="Q91">
            <v>64.914000000000001</v>
          </cell>
          <cell r="R91">
            <v>0.40737000000000001</v>
          </cell>
          <cell r="S91">
            <v>0.40737000000000001</v>
          </cell>
          <cell r="U91">
            <v>66.255260000000007</v>
          </cell>
          <cell r="V91">
            <v>-0.40737000000000001</v>
          </cell>
          <cell r="AA91" t="str">
            <v xml:space="preserve"> </v>
          </cell>
          <cell r="AB91">
            <v>0</v>
          </cell>
        </row>
        <row r="92">
          <cell r="B92" t="str">
            <v>RCX2037</v>
          </cell>
          <cell r="E92">
            <v>0</v>
          </cell>
          <cell r="G92">
            <v>4000.8422200000005</v>
          </cell>
          <cell r="H92">
            <v>6.70967</v>
          </cell>
          <cell r="I92">
            <v>34.035989999999998</v>
          </cell>
          <cell r="J92">
            <v>64.996790000000004</v>
          </cell>
          <cell r="K92">
            <v>0</v>
          </cell>
          <cell r="L92">
            <v>1.9654899999999997</v>
          </cell>
          <cell r="M92">
            <v>1.2999999999999999E-4</v>
          </cell>
          <cell r="N92">
            <v>-29.79927</v>
          </cell>
          <cell r="O92">
            <v>0</v>
          </cell>
          <cell r="Q92">
            <v>4034.8783400000007</v>
          </cell>
          <cell r="R92">
            <v>6.70967</v>
          </cell>
          <cell r="S92">
            <v>6.70967</v>
          </cell>
          <cell r="T92">
            <v>0</v>
          </cell>
          <cell r="U92">
            <v>90.34666</v>
          </cell>
          <cell r="V92">
            <v>-6.70967</v>
          </cell>
          <cell r="W92">
            <v>0</v>
          </cell>
          <cell r="Y92">
            <v>0</v>
          </cell>
          <cell r="AA92" t="str">
            <v xml:space="preserve"> </v>
          </cell>
          <cell r="AB92">
            <v>0</v>
          </cell>
        </row>
        <row r="93">
          <cell r="B93" t="str">
            <v>RCX2047</v>
          </cell>
          <cell r="H93">
            <v>13.653079999999999</v>
          </cell>
          <cell r="J93">
            <v>0.84267000000000003</v>
          </cell>
          <cell r="N93">
            <v>19.909500000000001</v>
          </cell>
          <cell r="R93">
            <v>33.562579999999997</v>
          </cell>
          <cell r="S93">
            <v>13.653079999999999</v>
          </cell>
          <cell r="T93">
            <v>0.84267000000000003</v>
          </cell>
          <cell r="U93">
            <v>19.909500000000001</v>
          </cell>
          <cell r="V93">
            <v>-33.562579999999997</v>
          </cell>
          <cell r="AB93">
            <v>0</v>
          </cell>
        </row>
        <row r="94">
          <cell r="B94" t="str">
            <v>RCX2114 - GW801144X</v>
          </cell>
          <cell r="H94">
            <v>5.1177000000000001</v>
          </cell>
          <cell r="J94">
            <v>1.08161</v>
          </cell>
          <cell r="N94">
            <v>58.897869999999998</v>
          </cell>
          <cell r="R94">
            <v>65.097179999999994</v>
          </cell>
          <cell r="S94">
            <v>4.6655699999999998</v>
          </cell>
          <cell r="T94">
            <v>1.08161</v>
          </cell>
          <cell r="U94">
            <v>58.897869999999998</v>
          </cell>
          <cell r="V94">
            <v>-64.645049999999998</v>
          </cell>
          <cell r="AB94">
            <v>0.45212999999999681</v>
          </cell>
        </row>
        <row r="95">
          <cell r="B95" t="str">
            <v>RCX2119</v>
          </cell>
          <cell r="E95">
            <v>2943.1329515000007</v>
          </cell>
          <cell r="G95">
            <v>7143.6035700000011</v>
          </cell>
          <cell r="H95">
            <v>7.0653000000000006</v>
          </cell>
          <cell r="I95">
            <v>4324.5255900000002</v>
          </cell>
          <cell r="J95">
            <v>1.08161</v>
          </cell>
          <cell r="K95">
            <v>444.88868000000002</v>
          </cell>
          <cell r="M95">
            <v>3731.9994900000002</v>
          </cell>
          <cell r="N95">
            <v>58.897869999999998</v>
          </cell>
          <cell r="O95">
            <v>0</v>
          </cell>
          <cell r="Q95">
            <v>15645.017330000001</v>
          </cell>
          <cell r="R95">
            <v>7.0653000000000006</v>
          </cell>
          <cell r="S95">
            <v>7.0653000000000006</v>
          </cell>
          <cell r="T95">
            <v>1.08161</v>
          </cell>
          <cell r="U95">
            <v>58.897869999999998</v>
          </cell>
          <cell r="V95">
            <v>-7.0653000000000006</v>
          </cell>
          <cell r="W95">
            <v>0</v>
          </cell>
          <cell r="Y95">
            <v>0</v>
          </cell>
          <cell r="AA95">
            <v>7650.0150600000015</v>
          </cell>
          <cell r="AB95">
            <v>0</v>
          </cell>
        </row>
        <row r="96">
          <cell r="B96" t="str">
            <v>RH 3866</v>
          </cell>
          <cell r="C96" t="str">
            <v>OBSOLETE - D</v>
          </cell>
          <cell r="F96">
            <v>0</v>
          </cell>
          <cell r="H96">
            <v>1.98</v>
          </cell>
          <cell r="J96">
            <v>158.41989000000001</v>
          </cell>
          <cell r="L96">
            <v>0</v>
          </cell>
          <cell r="N96">
            <v>90.34666</v>
          </cell>
          <cell r="P96">
            <v>0</v>
          </cell>
          <cell r="R96">
            <v>1.98</v>
          </cell>
          <cell r="S96">
            <v>1.98</v>
          </cell>
          <cell r="T96">
            <v>159.12342999999998</v>
          </cell>
          <cell r="U96">
            <v>90.34666</v>
          </cell>
          <cell r="V96">
            <v>-1.98</v>
          </cell>
          <cell r="X96">
            <v>0</v>
          </cell>
          <cell r="Z96">
            <v>0</v>
          </cell>
          <cell r="AB96">
            <v>0</v>
          </cell>
        </row>
        <row r="97">
          <cell r="B97" t="str">
            <v>tBaus</v>
          </cell>
          <cell r="H97">
            <v>5.7200000000000001E-2</v>
          </cell>
          <cell r="N97">
            <v>66.255260000000007</v>
          </cell>
          <cell r="R97">
            <v>66.312460000000002</v>
          </cell>
          <cell r="S97">
            <v>5.7200000000000001E-2</v>
          </cell>
          <cell r="U97">
            <v>66.255260000000007</v>
          </cell>
          <cell r="V97">
            <v>-66.312460000000002</v>
          </cell>
          <cell r="AA97" t="str">
            <v xml:space="preserve"> </v>
          </cell>
          <cell r="AB97">
            <v>0</v>
          </cell>
        </row>
        <row r="98">
          <cell r="B98" t="str">
            <v>Telik</v>
          </cell>
          <cell r="C98" t="str">
            <v>OTHERS - E</v>
          </cell>
          <cell r="F98">
            <v>0</v>
          </cell>
          <cell r="H98">
            <v>1.7050000000000001</v>
          </cell>
          <cell r="J98">
            <v>-54.469620000000006</v>
          </cell>
          <cell r="L98">
            <v>7.4536699999999998</v>
          </cell>
          <cell r="N98">
            <v>66.255260000000007</v>
          </cell>
          <cell r="P98">
            <v>0</v>
          </cell>
          <cell r="R98">
            <v>1.7050000000000001</v>
          </cell>
          <cell r="S98">
            <v>1.7050000000000001</v>
          </cell>
          <cell r="T98">
            <v>10.23826</v>
          </cell>
          <cell r="U98">
            <v>66.255260000000007</v>
          </cell>
          <cell r="V98">
            <v>-1.7050000000000001</v>
          </cell>
          <cell r="X98">
            <v>0</v>
          </cell>
          <cell r="Z98">
            <v>0</v>
          </cell>
          <cell r="AB98">
            <v>0</v>
          </cell>
        </row>
        <row r="99">
          <cell r="B99" t="str">
            <v>Vertex 148</v>
          </cell>
          <cell r="H99">
            <v>6.66</v>
          </cell>
          <cell r="J99">
            <v>0.84267000000000003</v>
          </cell>
          <cell r="N99">
            <v>91.138750000000002</v>
          </cell>
          <cell r="R99">
            <v>98.641419999999997</v>
          </cell>
          <cell r="S99">
            <v>6.66</v>
          </cell>
          <cell r="T99">
            <v>0.84267000000000003</v>
          </cell>
          <cell r="U99">
            <v>91.138750000000002</v>
          </cell>
          <cell r="V99">
            <v>-98.641419999999997</v>
          </cell>
          <cell r="AB99">
            <v>0</v>
          </cell>
        </row>
        <row r="100">
          <cell r="B100" t="str">
            <v>Vertex 497</v>
          </cell>
          <cell r="H100">
            <v>4.2530200000000002</v>
          </cell>
          <cell r="J100">
            <v>126.54656</v>
          </cell>
          <cell r="N100">
            <v>91.138750000000002</v>
          </cell>
          <cell r="R100">
            <v>130.79957999999999</v>
          </cell>
          <cell r="S100">
            <v>4.2530200000000002</v>
          </cell>
          <cell r="T100">
            <v>126.54656</v>
          </cell>
          <cell r="U100">
            <v>91.138750000000002</v>
          </cell>
          <cell r="V100">
            <v>-130.79957999999999</v>
          </cell>
          <cell r="AB100">
            <v>0</v>
          </cell>
        </row>
        <row r="101">
          <cell r="B101" t="str">
            <v>ZD0947</v>
          </cell>
          <cell r="C101" t="str">
            <v>TOTAL</v>
          </cell>
          <cell r="F101">
            <v>2943.1329515000007</v>
          </cell>
          <cell r="H101">
            <v>1.59602</v>
          </cell>
          <cell r="J101">
            <v>126.54656</v>
          </cell>
          <cell r="L101">
            <v>566.49801000000002</v>
          </cell>
          <cell r="N101">
            <v>3963.3206500000001</v>
          </cell>
          <cell r="P101">
            <v>0</v>
          </cell>
          <cell r="R101">
            <v>1.59602</v>
          </cell>
          <cell r="S101">
            <v>1.59602</v>
          </cell>
          <cell r="T101">
            <v>126.54656</v>
          </cell>
          <cell r="U101">
            <v>1493.3324600000001</v>
          </cell>
          <cell r="V101">
            <v>-1.59602</v>
          </cell>
          <cell r="X101">
            <v>-139.178</v>
          </cell>
          <cell r="Z101">
            <v>0</v>
          </cell>
          <cell r="AB101">
            <v>0</v>
          </cell>
        </row>
        <row r="102">
          <cell r="B102" t="str">
            <v>ZD0947</v>
          </cell>
          <cell r="C102" t="str">
            <v>OBSOLETE - D</v>
          </cell>
          <cell r="F102">
            <v>0</v>
          </cell>
          <cell r="H102">
            <v>120.55937500000002</v>
          </cell>
          <cell r="J102">
            <v>158.41989000000001</v>
          </cell>
          <cell r="L102">
            <v>0</v>
          </cell>
          <cell r="N102">
            <v>344.02351000000004</v>
          </cell>
          <cell r="P102">
            <v>0</v>
          </cell>
          <cell r="R102">
            <v>623.00277499999993</v>
          </cell>
          <cell r="S102">
            <v>114.78482000000002</v>
          </cell>
          <cell r="T102">
            <v>158.41989000000001</v>
          </cell>
          <cell r="U102">
            <v>344.02351000000004</v>
          </cell>
          <cell r="V102">
            <v>-617.22821999999985</v>
          </cell>
          <cell r="X102">
            <v>0</v>
          </cell>
          <cell r="Z102">
            <v>0</v>
          </cell>
          <cell r="AB102">
            <v>5.7745549999999959</v>
          </cell>
        </row>
        <row r="103">
          <cell r="B103" t="str">
            <v>tBaus</v>
          </cell>
          <cell r="C103" t="str">
            <v>OBSOLETE - D</v>
          </cell>
          <cell r="F103">
            <v>0</v>
          </cell>
          <cell r="H103">
            <v>111.84374000000001</v>
          </cell>
          <cell r="J103">
            <v>158.41989000000001</v>
          </cell>
          <cell r="L103">
            <v>0</v>
          </cell>
          <cell r="N103">
            <v>344.02351000000004</v>
          </cell>
          <cell r="P103">
            <v>0</v>
          </cell>
          <cell r="R103">
            <v>614.28713999999991</v>
          </cell>
          <cell r="S103">
            <v>106.23626</v>
          </cell>
          <cell r="T103">
            <v>158.41989000000001</v>
          </cell>
          <cell r="U103">
            <v>344.02351000000004</v>
          </cell>
          <cell r="V103">
            <v>-608.6796599999999</v>
          </cell>
          <cell r="X103">
            <v>0</v>
          </cell>
          <cell r="Z103">
            <v>0</v>
          </cell>
          <cell r="AB103">
            <v>5.6074799999999954</v>
          </cell>
        </row>
        <row r="104">
          <cell r="B104" t="str">
            <v>Others</v>
          </cell>
          <cell r="C104" t="str">
            <v>OTHERS - E</v>
          </cell>
          <cell r="F104">
            <v>0</v>
          </cell>
          <cell r="H104">
            <v>483.19760999999994</v>
          </cell>
          <cell r="J104">
            <v>50.537679999999995</v>
          </cell>
          <cell r="L104">
            <v>9.2149099999999997</v>
          </cell>
          <cell r="N104">
            <v>1.2999999999999999E-4</v>
          </cell>
          <cell r="P104">
            <v>0</v>
          </cell>
          <cell r="R104">
            <v>542.9502</v>
          </cell>
          <cell r="S104">
            <v>80.619</v>
          </cell>
          <cell r="T104">
            <v>13.62534</v>
          </cell>
          <cell r="U104">
            <v>1.2999999999999999E-4</v>
          </cell>
          <cell r="V104">
            <v>-94.244469999999993</v>
          </cell>
          <cell r="X104">
            <v>0</v>
          </cell>
          <cell r="Z104">
            <v>0</v>
          </cell>
          <cell r="AB104">
            <v>448.70573000000002</v>
          </cell>
        </row>
        <row r="105">
          <cell r="B105" t="str">
            <v>RCX 2070</v>
          </cell>
          <cell r="H105">
            <v>468.6893</v>
          </cell>
          <cell r="J105">
            <v>-215.63234999999997</v>
          </cell>
          <cell r="L105">
            <v>15.10594</v>
          </cell>
          <cell r="N105">
            <v>0.4551</v>
          </cell>
          <cell r="R105">
            <v>0</v>
          </cell>
          <cell r="S105">
            <v>71.311430000000001</v>
          </cell>
          <cell r="T105">
            <v>13.668150000000001</v>
          </cell>
          <cell r="U105">
            <v>1.2999999999999999E-4</v>
          </cell>
          <cell r="V105">
            <v>0</v>
          </cell>
          <cell r="X105">
            <v>-17.600000000000001</v>
          </cell>
          <cell r="AB105">
            <v>0</v>
          </cell>
        </row>
        <row r="106">
          <cell r="B106" t="str">
            <v>Cleanouts</v>
          </cell>
          <cell r="H106">
            <v>4.2530200000000002</v>
          </cell>
          <cell r="J106">
            <v>126.54656</v>
          </cell>
          <cell r="R106">
            <v>0</v>
          </cell>
          <cell r="S106">
            <v>4.2530200000000002</v>
          </cell>
          <cell r="T106">
            <v>126.54656</v>
          </cell>
          <cell r="V106">
            <v>0</v>
          </cell>
          <cell r="X106">
            <v>-107.62</v>
          </cell>
          <cell r="AB106">
            <v>-107.62</v>
          </cell>
        </row>
        <row r="107">
          <cell r="B107" t="str">
            <v>Eng Stocks/Op Supplies</v>
          </cell>
          <cell r="C107" t="str">
            <v>TOTAL</v>
          </cell>
          <cell r="F107">
            <v>3124.94553</v>
          </cell>
          <cell r="H107">
            <v>2963.0160599999999</v>
          </cell>
          <cell r="J107">
            <v>3993.1043799999998</v>
          </cell>
          <cell r="L107">
            <v>1003.04585</v>
          </cell>
          <cell r="N107">
            <v>5143.7551800000001</v>
          </cell>
          <cell r="P107">
            <v>0</v>
          </cell>
          <cell r="R107">
            <v>2963.0160599999999</v>
          </cell>
          <cell r="S107">
            <v>1330.1679999999999</v>
          </cell>
          <cell r="T107">
            <v>2253.7352799999999</v>
          </cell>
          <cell r="U107">
            <v>1931.3656599999999</v>
          </cell>
          <cell r="V107">
            <v>-1330.1679999999999</v>
          </cell>
          <cell r="X107">
            <v>-77.135999999999996</v>
          </cell>
          <cell r="Z107">
            <v>0</v>
          </cell>
          <cell r="AB107">
            <v>1632.84806</v>
          </cell>
        </row>
        <row r="108">
          <cell r="B108" t="str">
            <v>Base Stocks</v>
          </cell>
          <cell r="C108" t="str">
            <v>OBSOLETE - D</v>
          </cell>
          <cell r="F108">
            <v>0</v>
          </cell>
          <cell r="H108">
            <v>308.37896999999998</v>
          </cell>
          <cell r="J108">
            <v>157.33828</v>
          </cell>
          <cell r="L108">
            <v>0</v>
          </cell>
          <cell r="N108">
            <v>344.02351000000004</v>
          </cell>
          <cell r="P108">
            <v>0</v>
          </cell>
          <cell r="R108">
            <v>308.37896999999998</v>
          </cell>
          <cell r="S108">
            <v>164.01897</v>
          </cell>
          <cell r="T108">
            <v>157.33828</v>
          </cell>
          <cell r="U108">
            <v>344.02351000000004</v>
          </cell>
          <cell r="V108">
            <v>-164.01897</v>
          </cell>
          <cell r="X108">
            <v>0</v>
          </cell>
          <cell r="Z108">
            <v>0</v>
          </cell>
          <cell r="AB108">
            <v>144.35999999999999</v>
          </cell>
        </row>
        <row r="109">
          <cell r="B109" t="str">
            <v>Ret Cont / Packaging / Waste</v>
          </cell>
          <cell r="H109">
            <v>144.43962000000002</v>
          </cell>
          <cell r="R109">
            <v>144.43962000000002</v>
          </cell>
          <cell r="S109">
            <v>164.01897</v>
          </cell>
          <cell r="T109">
            <v>50.613979999999998</v>
          </cell>
          <cell r="V109">
            <v>-50.613979999999998</v>
          </cell>
          <cell r="AB109">
            <v>93.825640000000021</v>
          </cell>
        </row>
        <row r="110">
          <cell r="B110" t="str">
            <v>Palladium/Platinum/Rhodium</v>
          </cell>
          <cell r="H110">
            <v>259.17696999999998</v>
          </cell>
          <cell r="J110">
            <v>81.84402</v>
          </cell>
          <cell r="L110">
            <v>13.97058</v>
          </cell>
          <cell r="N110">
            <v>4.3677200000000003</v>
          </cell>
          <cell r="R110">
            <v>259.17696999999998</v>
          </cell>
          <cell r="S110">
            <v>28.648834999999998</v>
          </cell>
          <cell r="T110">
            <v>47.196730000000002</v>
          </cell>
          <cell r="V110">
            <v>0</v>
          </cell>
          <cell r="X110">
            <v>33.917670000000001</v>
          </cell>
          <cell r="AB110">
            <v>259.17696999999998</v>
          </cell>
        </row>
        <row r="111">
          <cell r="B111" t="str">
            <v>Palladium/Platinum/Rhodium</v>
          </cell>
          <cell r="C111" t="str">
            <v>OTHERS - E</v>
          </cell>
          <cell r="F111">
            <v>0</v>
          </cell>
          <cell r="H111">
            <v>4158.2092300000004</v>
          </cell>
          <cell r="J111">
            <v>50.537679999999995</v>
          </cell>
          <cell r="L111">
            <v>9.2149099999999997</v>
          </cell>
          <cell r="N111">
            <v>0</v>
          </cell>
          <cell r="P111">
            <v>0</v>
          </cell>
          <cell r="R111">
            <v>4217.9618200000004</v>
          </cell>
          <cell r="S111">
            <v>1574.8059699999999</v>
          </cell>
          <cell r="T111">
            <v>64.239319999999992</v>
          </cell>
          <cell r="U111">
            <v>1.2999999999999999E-4</v>
          </cell>
          <cell r="V111">
            <v>-1639.0454200000001</v>
          </cell>
          <cell r="X111">
            <v>-107.62</v>
          </cell>
          <cell r="Z111">
            <v>0</v>
          </cell>
          <cell r="AB111">
            <v>2471.2964000000002</v>
          </cell>
        </row>
        <row r="112">
          <cell r="B112" t="str">
            <v>Cleanouts</v>
          </cell>
          <cell r="C112" t="str">
            <v>OTHERS - E</v>
          </cell>
          <cell r="F112">
            <v>0</v>
          </cell>
          <cell r="H112">
            <v>4114.2689099999989</v>
          </cell>
          <cell r="J112">
            <v>-215.63234999999997</v>
          </cell>
          <cell r="L112">
            <v>15.10594</v>
          </cell>
          <cell r="N112">
            <v>0.4551</v>
          </cell>
          <cell r="P112">
            <v>0</v>
          </cell>
          <cell r="R112">
            <v>3914.1976</v>
          </cell>
          <cell r="S112">
            <v>1594.1472349999999</v>
          </cell>
          <cell r="T112">
            <v>60.864879999999999</v>
          </cell>
          <cell r="U112">
            <v>1.2999999999999999E-4</v>
          </cell>
          <cell r="V112">
            <v>-1655.0122450000001</v>
          </cell>
          <cell r="X112">
            <v>-94.73599999999999</v>
          </cell>
          <cell r="Z112">
            <v>0</v>
          </cell>
          <cell r="AB112">
            <v>2164.4493549999997</v>
          </cell>
        </row>
        <row r="113">
          <cell r="B113"/>
          <cell r="H113">
            <v>2840.6582100000001</v>
          </cell>
          <cell r="R113">
            <v>2840.6582100000001</v>
          </cell>
          <cell r="S113">
            <v>1358.8905099999999</v>
          </cell>
          <cell r="V113">
            <v>-1358.8905099999999</v>
          </cell>
          <cell r="AB113">
            <v>1481.7677000000001</v>
          </cell>
        </row>
        <row r="114">
          <cell r="B114"/>
          <cell r="C114" t="str">
            <v>TOTAL</v>
          </cell>
          <cell r="F114">
            <v>0</v>
          </cell>
          <cell r="H114">
            <v>6594.736105</v>
          </cell>
          <cell r="J114">
            <v>4287.0259900000001</v>
          </cell>
          <cell r="L114">
            <v>643.39110000000005</v>
          </cell>
          <cell r="N114">
            <v>5398.6784700000007</v>
          </cell>
          <cell r="P114">
            <v>0</v>
          </cell>
          <cell r="R114">
            <v>16923.831665000002</v>
          </cell>
          <cell r="S114">
            <v>1926.85608</v>
          </cell>
          <cell r="T114">
            <v>1782.6040799999998</v>
          </cell>
          <cell r="U114">
            <v>1693.7959899999998</v>
          </cell>
          <cell r="V114">
            <v>-5403.2561499999993</v>
          </cell>
          <cell r="X114">
            <v>-186.62</v>
          </cell>
          <cell r="Z114">
            <v>0</v>
          </cell>
          <cell r="AB114">
            <v>11333.955515000001</v>
          </cell>
        </row>
      </sheetData>
      <sheetData sheetId="8" refreshError="1">
        <row r="9">
          <cell r="E9" t="str">
            <v>Stock Held</v>
          </cell>
        </row>
        <row r="13">
          <cell r="B13" t="str">
            <v>AVE1330</v>
          </cell>
          <cell r="G13">
            <v>44.473590000000002</v>
          </cell>
          <cell r="H13">
            <v>13.212059999999999</v>
          </cell>
          <cell r="I13">
            <v>4.8199999999999996E-3</v>
          </cell>
          <cell r="J13">
            <v>4.0200000000000001E-3</v>
          </cell>
          <cell r="L13">
            <v>4.6870599999999998</v>
          </cell>
          <cell r="Q13">
            <v>44.478410000000004</v>
          </cell>
          <cell r="R13">
            <v>17.90314</v>
          </cell>
          <cell r="S13">
            <v>13.212059999999999</v>
          </cell>
          <cell r="T13">
            <v>4.0200000000000001E-3</v>
          </cell>
          <cell r="U13">
            <v>-44.478410000000004</v>
          </cell>
          <cell r="V13">
            <v>-13.21608</v>
          </cell>
          <cell r="AA13">
            <v>0</v>
          </cell>
          <cell r="AB13">
            <v>4.6870600000000007</v>
          </cell>
        </row>
        <row r="14">
          <cell r="B14" t="str">
            <v>AZ12389497</v>
          </cell>
          <cell r="G14">
            <v>16.565249999999999</v>
          </cell>
          <cell r="H14">
            <v>0.17355999999999999</v>
          </cell>
          <cell r="I14">
            <v>11.21951</v>
          </cell>
          <cell r="J14">
            <v>32.478029999999997</v>
          </cell>
          <cell r="L14">
            <v>4.2768300000000004</v>
          </cell>
          <cell r="N14">
            <v>3.31E-3</v>
          </cell>
          <cell r="Q14">
            <v>27.784759999999999</v>
          </cell>
          <cell r="R14">
            <v>0.17355999999999999</v>
          </cell>
          <cell r="S14">
            <v>7.3819999999999997E-2</v>
          </cell>
          <cell r="U14">
            <v>-19.957509999999999</v>
          </cell>
          <cell r="V14">
            <v>-7.3819999999999997E-2</v>
          </cell>
          <cell r="AA14">
            <v>7.8272499999999994</v>
          </cell>
          <cell r="AB14">
            <v>9.9739999999999995E-2</v>
          </cell>
        </row>
        <row r="15">
          <cell r="B15" t="str">
            <v>BioNumerik RCX 2131</v>
          </cell>
          <cell r="G15">
            <v>26.423200000000001</v>
          </cell>
          <cell r="H15">
            <v>25.407109999999999</v>
          </cell>
          <cell r="I15">
            <v>30.667000000000002</v>
          </cell>
          <cell r="J15">
            <v>30.667000000000002</v>
          </cell>
          <cell r="K15">
            <v>7.4960500000000003</v>
          </cell>
          <cell r="L15">
            <v>0.24628</v>
          </cell>
          <cell r="M15">
            <v>179.21284</v>
          </cell>
          <cell r="N15">
            <v>250.81141</v>
          </cell>
          <cell r="Q15">
            <v>243.79909000000001</v>
          </cell>
          <cell r="R15">
            <v>306.88551999999999</v>
          </cell>
          <cell r="S15">
            <v>25.407109999999999</v>
          </cell>
          <cell r="T15">
            <v>30.667000000000002</v>
          </cell>
          <cell r="U15">
            <v>250.81141</v>
          </cell>
          <cell r="V15">
            <v>-306.88551999999999</v>
          </cell>
          <cell r="X15">
            <v>40</v>
          </cell>
          <cell r="AA15">
            <v>30.447000000000003</v>
          </cell>
          <cell r="AB15">
            <v>0</v>
          </cell>
        </row>
        <row r="16">
          <cell r="B16" t="str">
            <v>Fosamprenavir</v>
          </cell>
          <cell r="G16">
            <v>2.2841100000000001</v>
          </cell>
          <cell r="H16">
            <v>7.8601099999999997</v>
          </cell>
          <cell r="J16">
            <v>119.29264999999999</v>
          </cell>
          <cell r="L16">
            <v>175.01335</v>
          </cell>
          <cell r="Q16">
            <v>2.2841100000000001</v>
          </cell>
          <cell r="R16">
            <v>7.8601099999999997</v>
          </cell>
          <cell r="S16">
            <v>7.8601099999999997</v>
          </cell>
          <cell r="U16">
            <v>-2.2841100000000001</v>
          </cell>
          <cell r="V16">
            <v>-7.8601099999999997</v>
          </cell>
          <cell r="AA16">
            <v>0</v>
          </cell>
          <cell r="AB16">
            <v>0</v>
          </cell>
        </row>
        <row r="17">
          <cell r="B17" t="str">
            <v>Memory</v>
          </cell>
          <cell r="G17">
            <v>354.93468999999999</v>
          </cell>
          <cell r="H17">
            <v>2.2841100000000001</v>
          </cell>
          <cell r="I17">
            <v>1.4999999999999999E-4</v>
          </cell>
          <cell r="J17">
            <v>1.4999999999999999E-4</v>
          </cell>
          <cell r="K17">
            <v>58.328749999999999</v>
          </cell>
          <cell r="L17">
            <v>27.787379999999999</v>
          </cell>
          <cell r="M17">
            <v>22.39724</v>
          </cell>
          <cell r="N17">
            <v>110.40196</v>
          </cell>
          <cell r="Q17">
            <v>435.66083000000003</v>
          </cell>
          <cell r="R17">
            <v>0</v>
          </cell>
          <cell r="S17">
            <v>2.2841100000000001</v>
          </cell>
          <cell r="T17">
            <v>1.4999999999999999E-4</v>
          </cell>
          <cell r="U17">
            <v>-1.4999999999999999E-4</v>
          </cell>
          <cell r="V17">
            <v>0</v>
          </cell>
          <cell r="X17">
            <v>50</v>
          </cell>
          <cell r="AA17">
            <v>435.66068000000001</v>
          </cell>
          <cell r="AB17">
            <v>0</v>
          </cell>
        </row>
        <row r="18">
          <cell r="B18" t="str">
            <v>RCX2124 - SR28043</v>
          </cell>
          <cell r="G18">
            <v>26.612830000000002</v>
          </cell>
          <cell r="H18">
            <v>0.53073999999999999</v>
          </cell>
          <cell r="I18">
            <v>22.056820000000002</v>
          </cell>
          <cell r="J18">
            <v>4.0000000000000003E-5</v>
          </cell>
          <cell r="L18">
            <v>18.034980000000001</v>
          </cell>
          <cell r="M18">
            <v>1.1560000000000001E-2</v>
          </cell>
          <cell r="N18">
            <v>0.29777999999999999</v>
          </cell>
          <cell r="Q18">
            <v>48.681210000000007</v>
          </cell>
          <cell r="R18">
            <v>18.86354</v>
          </cell>
          <cell r="S18">
            <v>26.612830000000002</v>
          </cell>
          <cell r="T18">
            <v>4.0000000000000003E-5</v>
          </cell>
          <cell r="U18">
            <v>1.1560000000000001E-2</v>
          </cell>
          <cell r="V18">
            <v>-4.0000000000000003E-5</v>
          </cell>
          <cell r="AA18">
            <v>0</v>
          </cell>
          <cell r="AB18">
            <v>18.863500000000002</v>
          </cell>
        </row>
        <row r="19">
          <cell r="B19" t="str">
            <v>RPS 2505 PTC</v>
          </cell>
          <cell r="G19">
            <v>22.148980000000002</v>
          </cell>
          <cell r="H19">
            <v>26.612830000000002</v>
          </cell>
          <cell r="I19">
            <v>1176.8615199999999</v>
          </cell>
          <cell r="J19">
            <v>22.05678</v>
          </cell>
          <cell r="L19">
            <v>9.5122999999999998</v>
          </cell>
          <cell r="M19">
            <v>64.359499999999997</v>
          </cell>
          <cell r="N19">
            <v>1.1560000000000001E-2</v>
          </cell>
          <cell r="Q19">
            <v>1263.3699999999999</v>
          </cell>
          <cell r="R19">
            <v>48.681170000000009</v>
          </cell>
          <cell r="S19">
            <v>26.612830000000002</v>
          </cell>
          <cell r="T19">
            <v>22.05678</v>
          </cell>
          <cell r="U19">
            <v>1.1560000000000001E-2</v>
          </cell>
          <cell r="V19">
            <v>-48.681170000000009</v>
          </cell>
          <cell r="AA19">
            <v>0</v>
          </cell>
          <cell r="AB19">
            <v>0</v>
          </cell>
        </row>
        <row r="20">
          <cell r="B20" t="str">
            <v>RPS 3085</v>
          </cell>
          <cell r="G20">
            <v>17.552299999999999</v>
          </cell>
          <cell r="H20">
            <v>0.30206</v>
          </cell>
          <cell r="I20">
            <v>467.30964999999998</v>
          </cell>
          <cell r="J20">
            <v>0.21795999999999999</v>
          </cell>
          <cell r="L20">
            <v>0.27765000000000001</v>
          </cell>
          <cell r="N20">
            <v>0.45506000000000002</v>
          </cell>
          <cell r="Q20">
            <v>484.86194999999998</v>
          </cell>
          <cell r="R20">
            <v>0.21795999999999999</v>
          </cell>
          <cell r="S20">
            <v>17.552299999999999</v>
          </cell>
          <cell r="T20">
            <v>472.75702999999999</v>
          </cell>
          <cell r="U20">
            <v>64.359499999999997</v>
          </cell>
          <cell r="V20">
            <v>0</v>
          </cell>
          <cell r="AA20">
            <v>0</v>
          </cell>
          <cell r="AB20">
            <v>0.21795999999999999</v>
          </cell>
        </row>
        <row r="21">
          <cell r="B21" t="str">
            <v>RPS 3276</v>
          </cell>
          <cell r="G21">
            <v>10.122780000000001</v>
          </cell>
          <cell r="H21">
            <v>265.26069000000001</v>
          </cell>
          <cell r="I21">
            <v>1.3500000000000001E-3</v>
          </cell>
          <cell r="J21">
            <v>1.3500000000000001E-3</v>
          </cell>
          <cell r="M21">
            <v>1.3999999999999999E-4</v>
          </cell>
          <cell r="N21">
            <v>1.3999999999999999E-4</v>
          </cell>
          <cell r="Q21">
            <v>10.124270000000001</v>
          </cell>
          <cell r="R21">
            <v>265.26069000000001</v>
          </cell>
          <cell r="S21">
            <v>10.12866</v>
          </cell>
          <cell r="T21">
            <v>1.3500000000000001E-3</v>
          </cell>
          <cell r="U21">
            <v>1.3999999999999999E-4</v>
          </cell>
          <cell r="V21">
            <v>0</v>
          </cell>
          <cell r="AA21">
            <v>0</v>
          </cell>
          <cell r="AB21">
            <v>265.26069000000001</v>
          </cell>
        </row>
        <row r="22">
          <cell r="B22" t="str">
            <v xml:space="preserve">Scios 469 </v>
          </cell>
          <cell r="G22">
            <v>7.4112900000000002</v>
          </cell>
          <cell r="H22">
            <v>22.652650000000001</v>
          </cell>
          <cell r="I22">
            <v>20.225439999999999</v>
          </cell>
          <cell r="J22">
            <v>643.74602999999991</v>
          </cell>
          <cell r="L22">
            <v>9.0380000000000002E-2</v>
          </cell>
          <cell r="N22">
            <v>64.359499999999997</v>
          </cell>
          <cell r="Q22">
            <v>27.63673</v>
          </cell>
          <cell r="R22">
            <v>730.84855999999991</v>
          </cell>
          <cell r="S22">
            <v>19.46902</v>
          </cell>
          <cell r="T22">
            <v>643.74602999999991</v>
          </cell>
          <cell r="U22">
            <v>64.359499999999997</v>
          </cell>
          <cell r="V22">
            <v>-727.57454999999993</v>
          </cell>
          <cell r="AA22">
            <v>27.63673</v>
          </cell>
          <cell r="AB22">
            <v>3.2740099999999757</v>
          </cell>
        </row>
        <row r="23">
          <cell r="B23" t="str">
            <v>Vanda Iioperidone</v>
          </cell>
          <cell r="G23">
            <v>434.99526000000003</v>
          </cell>
          <cell r="H23">
            <v>17.552299999999999</v>
          </cell>
          <cell r="I23">
            <v>118.0698</v>
          </cell>
          <cell r="J23">
            <v>54.119619999999998</v>
          </cell>
          <cell r="K23">
            <v>72.843149999999994</v>
          </cell>
          <cell r="L23">
            <v>27.759699999999999</v>
          </cell>
          <cell r="M23">
            <v>278.0924</v>
          </cell>
          <cell r="N23">
            <v>184.91631000000001</v>
          </cell>
          <cell r="Q23">
            <v>904.00061000000005</v>
          </cell>
          <cell r="R23">
            <v>256.58823000000001</v>
          </cell>
          <cell r="S23">
            <v>17.552299999999999</v>
          </cell>
          <cell r="T23">
            <v>54.119619999999998</v>
          </cell>
          <cell r="U23">
            <v>184.91631000000001</v>
          </cell>
          <cell r="V23">
            <v>-256.58823000000001</v>
          </cell>
          <cell r="AA23">
            <v>577.28521999999998</v>
          </cell>
          <cell r="AB23">
            <v>0</v>
          </cell>
        </row>
        <row r="24">
          <cell r="B24" t="str">
            <v>Vanda RPS 2802</v>
          </cell>
          <cell r="C24" t="str">
            <v>PRE LAUNCH - A</v>
          </cell>
          <cell r="E24">
            <v>0</v>
          </cell>
          <cell r="F24">
            <v>0</v>
          </cell>
          <cell r="G24">
            <v>963.52428000000009</v>
          </cell>
          <cell r="H24">
            <v>11.029</v>
          </cell>
          <cell r="I24">
            <v>1846.4160599999998</v>
          </cell>
          <cell r="J24">
            <v>1.3500000000000001E-3</v>
          </cell>
          <cell r="K24">
            <v>138.66794999999999</v>
          </cell>
          <cell r="L24">
            <v>72.341359999999995</v>
          </cell>
          <cell r="M24">
            <v>544.07367999999997</v>
          </cell>
          <cell r="N24">
            <v>1.3999999999999999E-4</v>
          </cell>
          <cell r="O24">
            <v>0</v>
          </cell>
          <cell r="P24">
            <v>0</v>
          </cell>
          <cell r="Q24">
            <v>3492.6819699999996</v>
          </cell>
          <cell r="R24">
            <v>11.03049</v>
          </cell>
          <cell r="S24">
            <v>11.029</v>
          </cell>
          <cell r="T24">
            <v>1.3500000000000001E-3</v>
          </cell>
          <cell r="U24">
            <v>1.3999999999999999E-4</v>
          </cell>
          <cell r="V24">
            <v>-11.03049</v>
          </cell>
          <cell r="W24">
            <v>0</v>
          </cell>
          <cell r="X24">
            <v>50</v>
          </cell>
          <cell r="Y24">
            <v>0</v>
          </cell>
          <cell r="Z24">
            <v>0</v>
          </cell>
          <cell r="AA24">
            <v>1078.85688</v>
          </cell>
          <cell r="AB24">
            <v>0</v>
          </cell>
        </row>
        <row r="25">
          <cell r="B25" t="str">
            <v>Vertex 770</v>
          </cell>
          <cell r="C25" t="str">
            <v>PRE LAUNCH - A</v>
          </cell>
          <cell r="F25">
            <v>0</v>
          </cell>
          <cell r="H25">
            <v>1.00471</v>
          </cell>
          <cell r="J25">
            <v>0.54690000000000005</v>
          </cell>
          <cell r="L25">
            <v>2.2109999999999999</v>
          </cell>
          <cell r="N25">
            <v>51.174889999999998</v>
          </cell>
          <cell r="P25">
            <v>0</v>
          </cell>
          <cell r="R25">
            <v>54.9375</v>
          </cell>
          <cell r="S25">
            <v>1.00471</v>
          </cell>
          <cell r="T25">
            <v>0.54690000000000005</v>
          </cell>
          <cell r="U25">
            <v>51.174889999999998</v>
          </cell>
          <cell r="V25">
            <v>-52.726500000000001</v>
          </cell>
          <cell r="X25">
            <v>40</v>
          </cell>
          <cell r="Z25">
            <v>0</v>
          </cell>
          <cell r="AB25">
            <v>2.2109999999999985</v>
          </cell>
        </row>
        <row r="26">
          <cell r="B26" t="str">
            <v>Vertex 950</v>
          </cell>
          <cell r="G26">
            <v>55.372109999999999</v>
          </cell>
          <cell r="H26">
            <v>362.38176000000004</v>
          </cell>
          <cell r="I26">
            <v>584.03232000000003</v>
          </cell>
          <cell r="J26">
            <v>701.61080000000004</v>
          </cell>
          <cell r="K26">
            <v>99.617599999999996</v>
          </cell>
          <cell r="L26">
            <v>97.869540000000001</v>
          </cell>
          <cell r="M26">
            <v>134.38409999999999</v>
          </cell>
          <cell r="N26">
            <v>6.9649999999999999</v>
          </cell>
          <cell r="Q26">
            <v>873.40613000000008</v>
          </cell>
          <cell r="R26">
            <v>1161.8621000000001</v>
          </cell>
          <cell r="S26">
            <v>14.709399999999999</v>
          </cell>
          <cell r="T26">
            <v>30.099899999999998</v>
          </cell>
          <cell r="U26">
            <v>134.38409999999999</v>
          </cell>
          <cell r="V26">
            <v>-44.809299999999993</v>
          </cell>
          <cell r="X26">
            <v>-90</v>
          </cell>
          <cell r="AA26">
            <v>689.01999000000012</v>
          </cell>
          <cell r="AB26">
            <v>1027.0527999999999</v>
          </cell>
        </row>
        <row r="27">
          <cell r="B27" t="str">
            <v>Vertex 950</v>
          </cell>
          <cell r="C27" t="str">
            <v>PRE LAUNCH - A</v>
          </cell>
          <cell r="F27">
            <v>0</v>
          </cell>
          <cell r="G27">
            <v>1.4549399999999999</v>
          </cell>
          <cell r="H27">
            <v>753.67751999999996</v>
          </cell>
          <cell r="J27">
            <v>1452.9704999999999</v>
          </cell>
          <cell r="K27">
            <v>18.972580000000001</v>
          </cell>
          <cell r="L27">
            <v>122.89296</v>
          </cell>
          <cell r="M27">
            <v>0.89205000000000001</v>
          </cell>
          <cell r="N27">
            <v>551.5715899999999</v>
          </cell>
          <cell r="P27">
            <v>0</v>
          </cell>
          <cell r="Q27">
            <v>21.319570000000002</v>
          </cell>
          <cell r="R27">
            <v>2881.1125700000002</v>
          </cell>
          <cell r="S27">
            <v>136.93036000000001</v>
          </cell>
          <cell r="T27">
            <v>781.24164000000007</v>
          </cell>
          <cell r="U27">
            <v>551.27380999999991</v>
          </cell>
          <cell r="V27">
            <v>-1469.4458099999999</v>
          </cell>
          <cell r="X27">
            <v>-90</v>
          </cell>
          <cell r="Z27">
            <v>0</v>
          </cell>
          <cell r="AA27">
            <v>21.319570000000002</v>
          </cell>
          <cell r="AB27">
            <v>1321.6667600000001</v>
          </cell>
        </row>
        <row r="28">
          <cell r="B28" t="str">
            <v>Doxazocin</v>
          </cell>
          <cell r="C28" t="str">
            <v>PRE LAUNCH - A</v>
          </cell>
          <cell r="F28">
            <v>0</v>
          </cell>
          <cell r="G28">
            <v>9.6730099999999997</v>
          </cell>
          <cell r="H28">
            <v>1154.5922999999998</v>
          </cell>
          <cell r="I28">
            <v>6.0901500000000004</v>
          </cell>
          <cell r="J28">
            <v>1414.1562300000001</v>
          </cell>
          <cell r="L28">
            <v>526.45228999999995</v>
          </cell>
          <cell r="N28">
            <v>-54.225549999999984</v>
          </cell>
          <cell r="P28">
            <v>0</v>
          </cell>
          <cell r="Q28">
            <v>15.763159999999999</v>
          </cell>
          <cell r="R28">
            <v>3040.9752699999999</v>
          </cell>
          <cell r="S28">
            <v>76.383610000000004</v>
          </cell>
          <cell r="T28">
            <v>251.92809</v>
          </cell>
          <cell r="U28">
            <v>1.0230000000000001E-2</v>
          </cell>
          <cell r="V28">
            <v>-328.32192999999995</v>
          </cell>
          <cell r="X28">
            <v>0</v>
          </cell>
          <cell r="Z28">
            <v>0</v>
          </cell>
          <cell r="AA28">
            <v>9.7707999999999995</v>
          </cell>
          <cell r="AB28">
            <v>2712.6533399999998</v>
          </cell>
        </row>
        <row r="29">
          <cell r="B29" t="str">
            <v>Acrivastine</v>
          </cell>
          <cell r="G29">
            <v>166.40124</v>
          </cell>
          <cell r="H29">
            <v>69.432190000000006</v>
          </cell>
          <cell r="I29">
            <v>0.77607000000000004</v>
          </cell>
          <cell r="J29">
            <v>1254.34826</v>
          </cell>
          <cell r="L29">
            <v>45.990319999999997</v>
          </cell>
          <cell r="N29">
            <v>134.38409999999999</v>
          </cell>
          <cell r="Q29">
            <v>167.17731000000001</v>
          </cell>
          <cell r="R29">
            <v>1504.1548700000001</v>
          </cell>
          <cell r="S29">
            <v>2.2148599999999998</v>
          </cell>
          <cell r="T29">
            <v>24.923210000000001</v>
          </cell>
          <cell r="U29">
            <v>134.38409999999999</v>
          </cell>
          <cell r="V29">
            <v>-161.52216999999999</v>
          </cell>
          <cell r="X29">
            <v>50</v>
          </cell>
          <cell r="AA29">
            <v>166.40124</v>
          </cell>
          <cell r="AB29">
            <v>1342.6327000000001</v>
          </cell>
        </row>
        <row r="30">
          <cell r="B30" t="str">
            <v>Avecia ProJet RPS3090</v>
          </cell>
          <cell r="E30">
            <v>591.99243600000011</v>
          </cell>
          <cell r="F30">
            <v>591.99243600000011</v>
          </cell>
          <cell r="G30">
            <v>27.68357</v>
          </cell>
          <cell r="H30">
            <v>0.29772999999999999</v>
          </cell>
          <cell r="I30">
            <v>57.891150000000003</v>
          </cell>
          <cell r="J30">
            <v>21.474070000000001</v>
          </cell>
          <cell r="L30">
            <v>6.9880899999999997</v>
          </cell>
          <cell r="M30">
            <v>114.17506</v>
          </cell>
          <cell r="N30">
            <v>108.29789</v>
          </cell>
          <cell r="Q30">
            <v>199.74977999999999</v>
          </cell>
          <cell r="R30">
            <v>21.771800000000002</v>
          </cell>
          <cell r="S30">
            <v>0.24625</v>
          </cell>
          <cell r="T30">
            <v>25.5794</v>
          </cell>
          <cell r="U30">
            <v>108.29789</v>
          </cell>
          <cell r="V30">
            <v>0</v>
          </cell>
          <cell r="X30">
            <v>100</v>
          </cell>
          <cell r="AA30">
            <v>114.17505999999999</v>
          </cell>
          <cell r="AB30">
            <v>21.771800000000002</v>
          </cell>
        </row>
        <row r="31">
          <cell r="B31" t="str">
            <v>AVP26452</v>
          </cell>
          <cell r="F31">
            <v>478.03888000000001</v>
          </cell>
          <cell r="G31">
            <v>616.25949000000003</v>
          </cell>
          <cell r="H31">
            <v>0.22337000000000001</v>
          </cell>
          <cell r="I31">
            <v>717.37840000000006</v>
          </cell>
          <cell r="J31">
            <v>66.184539999999998</v>
          </cell>
          <cell r="K31">
            <v>52.183210000000003</v>
          </cell>
          <cell r="L31">
            <v>23.212779999999999</v>
          </cell>
          <cell r="N31">
            <v>114.17506</v>
          </cell>
          <cell r="Q31">
            <v>1385.8210999999999</v>
          </cell>
          <cell r="R31">
            <v>23.212779999999999</v>
          </cell>
          <cell r="S31">
            <v>312.78453000000002</v>
          </cell>
          <cell r="T31">
            <v>904.66809000000012</v>
          </cell>
          <cell r="U31">
            <v>0</v>
          </cell>
          <cell r="V31">
            <v>0</v>
          </cell>
          <cell r="AA31">
            <v>150.10074999999983</v>
          </cell>
          <cell r="AB31">
            <v>23.212779999999999</v>
          </cell>
        </row>
        <row r="32">
          <cell r="B32" t="str">
            <v>Doxazocin</v>
          </cell>
          <cell r="G32">
            <v>27.521899999999999</v>
          </cell>
          <cell r="H32">
            <v>8.9356899999999992</v>
          </cell>
          <cell r="J32">
            <v>3.87703</v>
          </cell>
          <cell r="L32">
            <v>3.0940300000000001</v>
          </cell>
          <cell r="N32">
            <v>135.73453000000001</v>
          </cell>
          <cell r="Q32">
            <v>27.521899999999999</v>
          </cell>
          <cell r="R32">
            <v>12.812719999999999</v>
          </cell>
          <cell r="S32">
            <v>3.0414699999999999</v>
          </cell>
          <cell r="T32">
            <v>4.4999999999999999E-4</v>
          </cell>
          <cell r="U32">
            <v>29.441500000000001</v>
          </cell>
          <cell r="V32">
            <v>-3.0419199999999997</v>
          </cell>
          <cell r="X32">
            <v>-27</v>
          </cell>
          <cell r="AA32">
            <v>27.521899999999999</v>
          </cell>
          <cell r="AB32">
            <v>9.7707999999999995</v>
          </cell>
        </row>
        <row r="33">
          <cell r="B33" t="str">
            <v>GW2380</v>
          </cell>
          <cell r="E33">
            <v>416.27917650000001</v>
          </cell>
          <cell r="F33">
            <v>416.27917650000001</v>
          </cell>
          <cell r="G33">
            <v>13.049190000000001</v>
          </cell>
          <cell r="H33">
            <v>166.40124</v>
          </cell>
          <cell r="J33">
            <v>0.70354000000000005</v>
          </cell>
          <cell r="Q33">
            <v>13.049190000000001</v>
          </cell>
          <cell r="R33">
            <v>167.10478000000001</v>
          </cell>
          <cell r="S33">
            <v>13.047040000000001</v>
          </cell>
          <cell r="T33">
            <v>0.70354000000000005</v>
          </cell>
          <cell r="U33">
            <v>-13.049190000000001</v>
          </cell>
          <cell r="V33">
            <v>-0.70354000000000005</v>
          </cell>
          <cell r="AA33">
            <v>0</v>
          </cell>
          <cell r="AB33">
            <v>166.40124</v>
          </cell>
        </row>
        <row r="34">
          <cell r="B34" t="str">
            <v>Labetalol</v>
          </cell>
          <cell r="F34">
            <v>382.77812999999998</v>
          </cell>
          <cell r="G34">
            <v>285.59291999999999</v>
          </cell>
          <cell r="H34">
            <v>138.00937999999999</v>
          </cell>
          <cell r="J34">
            <v>479.74684999999999</v>
          </cell>
          <cell r="K34">
            <v>15.31575</v>
          </cell>
          <cell r="L34">
            <v>31.236070000000002</v>
          </cell>
          <cell r="M34">
            <v>1123.15651</v>
          </cell>
          <cell r="N34">
            <v>114.17506</v>
          </cell>
          <cell r="Q34">
            <v>1424.0651800000001</v>
          </cell>
          <cell r="R34">
            <v>763.16736000000003</v>
          </cell>
          <cell r="S34">
            <v>27.48367</v>
          </cell>
          <cell r="T34">
            <v>49.0779</v>
          </cell>
          <cell r="U34">
            <v>12.74949</v>
          </cell>
          <cell r="V34">
            <v>-76.561570000000003</v>
          </cell>
          <cell r="AA34">
            <v>1406.4037700000001</v>
          </cell>
          <cell r="AB34">
            <v>686.60579000000007</v>
          </cell>
        </row>
        <row r="35">
          <cell r="B35" t="str">
            <v>Leval Buterol</v>
          </cell>
          <cell r="E35">
            <v>1842.8655890000002</v>
          </cell>
          <cell r="F35">
            <v>1842.8655890000002</v>
          </cell>
          <cell r="H35">
            <v>41.526690000000002</v>
          </cell>
          <cell r="J35">
            <v>553.94417999999996</v>
          </cell>
          <cell r="L35">
            <v>110.0168</v>
          </cell>
          <cell r="N35">
            <v>288.05673000000002</v>
          </cell>
          <cell r="Q35">
            <v>0</v>
          </cell>
          <cell r="R35">
            <v>993.5444</v>
          </cell>
          <cell r="S35">
            <v>19.106960000000001</v>
          </cell>
          <cell r="T35">
            <v>450.79539999999997</v>
          </cell>
          <cell r="U35">
            <v>188.40700000000001</v>
          </cell>
          <cell r="V35">
            <v>-658.30935999999997</v>
          </cell>
          <cell r="X35">
            <v>-27</v>
          </cell>
          <cell r="AA35">
            <v>0</v>
          </cell>
          <cell r="AB35">
            <v>308.23504000000003</v>
          </cell>
        </row>
        <row r="36">
          <cell r="B36" t="str">
            <v>Octenidine</v>
          </cell>
          <cell r="F36">
            <v>1842.8655900000001</v>
          </cell>
          <cell r="G36">
            <v>0.32557000000000003</v>
          </cell>
          <cell r="H36">
            <v>64.848929999999996</v>
          </cell>
          <cell r="I36">
            <v>57.854959999999998</v>
          </cell>
          <cell r="J36">
            <v>25.777940000000001</v>
          </cell>
          <cell r="L36">
            <v>0.25001000000000001</v>
          </cell>
          <cell r="Q36">
            <v>58.180529999999997</v>
          </cell>
          <cell r="R36">
            <v>65.098939999999999</v>
          </cell>
          <cell r="S36">
            <v>17.135840000000002</v>
          </cell>
          <cell r="T36">
            <v>2.5777899999999998</v>
          </cell>
          <cell r="U36">
            <v>-58.180529999999997</v>
          </cell>
          <cell r="V36">
            <v>0</v>
          </cell>
          <cell r="AA36">
            <v>0</v>
          </cell>
          <cell r="AB36">
            <v>65.098939999999999</v>
          </cell>
        </row>
        <row r="37">
          <cell r="B37" t="str">
            <v>Ranitidine Bismuth Citrate</v>
          </cell>
          <cell r="F37">
            <v>411.80889999999999</v>
          </cell>
          <cell r="G37">
            <v>0.49689</v>
          </cell>
          <cell r="H37">
            <v>13.0436</v>
          </cell>
          <cell r="I37">
            <v>0.63244999999999996</v>
          </cell>
          <cell r="J37">
            <v>434.36023999999998</v>
          </cell>
          <cell r="N37">
            <v>123.51567</v>
          </cell>
          <cell r="Q37">
            <v>1.12934</v>
          </cell>
          <cell r="R37">
            <v>13.0436</v>
          </cell>
          <cell r="S37">
            <v>13.0436</v>
          </cell>
          <cell r="T37">
            <v>35.156329999999997</v>
          </cell>
          <cell r="U37">
            <v>169.01891000000001</v>
          </cell>
          <cell r="V37">
            <v>-13.0436</v>
          </cell>
          <cell r="AA37">
            <v>0</v>
          </cell>
          <cell r="AB37">
            <v>0</v>
          </cell>
        </row>
        <row r="38">
          <cell r="B38" t="str">
            <v>RCX 2130 - Zilueton</v>
          </cell>
          <cell r="C38" t="str">
            <v>LAUNCH - B</v>
          </cell>
          <cell r="E38">
            <v>2851.1372015000006</v>
          </cell>
          <cell r="F38">
            <v>852.77260000000001</v>
          </cell>
          <cell r="G38">
            <v>1203.8308299999999</v>
          </cell>
          <cell r="H38">
            <v>172.51342</v>
          </cell>
          <cell r="I38">
            <v>1424.6555000000001</v>
          </cell>
          <cell r="J38">
            <v>348.35399999999998</v>
          </cell>
          <cell r="K38">
            <v>186.08914000000001</v>
          </cell>
          <cell r="L38">
            <v>17.127780000000001</v>
          </cell>
          <cell r="M38">
            <v>1372.60772</v>
          </cell>
          <cell r="N38">
            <v>1062.97361</v>
          </cell>
          <cell r="O38">
            <v>0</v>
          </cell>
          <cell r="P38">
            <v>0</v>
          </cell>
          <cell r="Q38">
            <v>4187.1831900000006</v>
          </cell>
          <cell r="R38">
            <v>1252.61481</v>
          </cell>
          <cell r="S38">
            <v>0.53976000000000002</v>
          </cell>
          <cell r="T38">
            <v>355.41965999999996</v>
          </cell>
          <cell r="U38">
            <v>12.74949</v>
          </cell>
          <cell r="V38">
            <v>-13.289249999999999</v>
          </cell>
          <cell r="W38">
            <v>0</v>
          </cell>
          <cell r="X38">
            <v>-87.475999999999999</v>
          </cell>
          <cell r="Y38">
            <v>0</v>
          </cell>
          <cell r="Z38">
            <v>0</v>
          </cell>
          <cell r="AA38">
            <v>2584.71308</v>
          </cell>
          <cell r="AB38">
            <v>1239.32556</v>
          </cell>
        </row>
        <row r="39">
          <cell r="B39" t="str">
            <v>RCX2090</v>
          </cell>
          <cell r="C39" t="str">
            <v>LAUNCH - B</v>
          </cell>
          <cell r="F39">
            <v>1842.8655900000001</v>
          </cell>
          <cell r="H39">
            <v>2.28613</v>
          </cell>
          <cell r="J39">
            <v>0.52380000000000004</v>
          </cell>
          <cell r="L39">
            <v>1.7614099999999999</v>
          </cell>
          <cell r="N39">
            <v>239.28398000000001</v>
          </cell>
          <cell r="P39">
            <v>0</v>
          </cell>
          <cell r="R39">
            <v>0</v>
          </cell>
          <cell r="S39">
            <v>13.0436</v>
          </cell>
          <cell r="T39">
            <v>725.26913999999988</v>
          </cell>
          <cell r="U39">
            <v>176.57522</v>
          </cell>
          <cell r="V39">
            <v>0</v>
          </cell>
          <cell r="X39">
            <v>-114.476</v>
          </cell>
          <cell r="Z39">
            <v>0</v>
          </cell>
          <cell r="AB39">
            <v>0</v>
          </cell>
        </row>
        <row r="40">
          <cell r="B40" t="str">
            <v>Sulphonamide</v>
          </cell>
          <cell r="H40">
            <v>0.32562999999999998</v>
          </cell>
          <cell r="I40">
            <v>109.21812</v>
          </cell>
          <cell r="J40">
            <v>57.854959999999998</v>
          </cell>
          <cell r="N40">
            <v>1026.9557600000001</v>
          </cell>
          <cell r="Q40">
            <v>109.21812</v>
          </cell>
          <cell r="R40">
            <v>58.180589999999995</v>
          </cell>
          <cell r="S40">
            <v>0.32562999999999998</v>
          </cell>
          <cell r="T40">
            <v>57.854959999999998</v>
          </cell>
          <cell r="U40">
            <v>12.74949</v>
          </cell>
          <cell r="V40">
            <v>-58.180589999999995</v>
          </cell>
          <cell r="AA40">
            <v>0</v>
          </cell>
          <cell r="AB40">
            <v>0</v>
          </cell>
        </row>
        <row r="41">
          <cell r="B41" t="str">
            <v>Univar RPS 2617</v>
          </cell>
          <cell r="G41">
            <v>21.60444</v>
          </cell>
          <cell r="H41">
            <v>0.49689</v>
          </cell>
          <cell r="J41">
            <v>0.63244999999999996</v>
          </cell>
          <cell r="M41">
            <v>88.251769999999993</v>
          </cell>
          <cell r="N41">
            <v>475.31058000000002</v>
          </cell>
          <cell r="Q41">
            <v>109.85620999999999</v>
          </cell>
          <cell r="R41">
            <v>1.12934</v>
          </cell>
          <cell r="S41">
            <v>0.49689</v>
          </cell>
          <cell r="T41">
            <v>0.63244999999999996</v>
          </cell>
          <cell r="U41">
            <v>12.74949</v>
          </cell>
          <cell r="V41">
            <v>-1.12934</v>
          </cell>
          <cell r="AA41">
            <v>0</v>
          </cell>
          <cell r="AB41">
            <v>0</v>
          </cell>
        </row>
        <row r="42">
          <cell r="B42" t="str">
            <v>RCX2090</v>
          </cell>
          <cell r="C42" t="str">
            <v>LAUNCH - B</v>
          </cell>
          <cell r="F42">
            <v>3490.2252200000003</v>
          </cell>
          <cell r="G42">
            <v>4.0875700000000004</v>
          </cell>
          <cell r="H42">
            <v>675.83139000000017</v>
          </cell>
          <cell r="I42">
            <v>1.6568000000000001</v>
          </cell>
          <cell r="J42">
            <v>2372.5813400000002</v>
          </cell>
          <cell r="L42">
            <v>227.83375999999998</v>
          </cell>
          <cell r="M42">
            <v>56.077809999999999</v>
          </cell>
          <cell r="N42">
            <v>1599.5895</v>
          </cell>
          <cell r="P42">
            <v>0</v>
          </cell>
          <cell r="Q42">
            <v>61.822180000000003</v>
          </cell>
          <cell r="R42">
            <v>4875.8359900000005</v>
          </cell>
          <cell r="S42">
            <v>66.252840000000006</v>
          </cell>
          <cell r="T42">
            <v>583.98790999999994</v>
          </cell>
          <cell r="U42">
            <v>335.54059000000001</v>
          </cell>
          <cell r="V42">
            <v>-985.78134</v>
          </cell>
          <cell r="X42">
            <v>-27</v>
          </cell>
          <cell r="Z42">
            <v>0</v>
          </cell>
          <cell r="AA42">
            <v>59.269330000000004</v>
          </cell>
          <cell r="AB42">
            <v>3863.05465</v>
          </cell>
        </row>
        <row r="43">
          <cell r="B43" t="str">
            <v>Sulphonamide</v>
          </cell>
          <cell r="G43">
            <v>15.48658</v>
          </cell>
          <cell r="H43">
            <v>0.49689</v>
          </cell>
          <cell r="J43">
            <v>57.854959999999998</v>
          </cell>
          <cell r="L43">
            <v>12.69999</v>
          </cell>
          <cell r="M43">
            <v>163.87808000000001</v>
          </cell>
          <cell r="N43">
            <v>163.87808000000001</v>
          </cell>
          <cell r="Q43">
            <v>179.36466000000001</v>
          </cell>
          <cell r="R43">
            <v>57.854959999999998</v>
          </cell>
          <cell r="S43">
            <v>0.49689</v>
          </cell>
          <cell r="T43">
            <v>57.854959999999998</v>
          </cell>
          <cell r="U43">
            <v>3.6469999999999998</v>
          </cell>
          <cell r="V43">
            <v>-57.854959999999998</v>
          </cell>
          <cell r="AA43">
            <v>172.82422000000003</v>
          </cell>
          <cell r="AB43">
            <v>0</v>
          </cell>
        </row>
        <row r="44">
          <cell r="B44" t="str">
            <v>Amino Indanol</v>
          </cell>
          <cell r="C44" t="str">
            <v>LAUNCH - B</v>
          </cell>
          <cell r="F44">
            <v>0</v>
          </cell>
          <cell r="H44">
            <v>984.58452999999997</v>
          </cell>
          <cell r="J44">
            <v>109.21812</v>
          </cell>
          <cell r="L44">
            <v>109.09862000000001</v>
          </cell>
          <cell r="M44">
            <v>66.966459999999998</v>
          </cell>
          <cell r="N44">
            <v>1363.9419500000001</v>
          </cell>
          <cell r="P44">
            <v>0</v>
          </cell>
          <cell r="Q44">
            <v>66.966459999999998</v>
          </cell>
          <cell r="R44">
            <v>109.21812</v>
          </cell>
          <cell r="S44">
            <v>143.68988000000002</v>
          </cell>
          <cell r="T44">
            <v>109.21812</v>
          </cell>
          <cell r="U44">
            <v>290.06628999999998</v>
          </cell>
          <cell r="V44">
            <v>-109.21812</v>
          </cell>
          <cell r="X44">
            <v>100</v>
          </cell>
          <cell r="Z44">
            <v>0</v>
          </cell>
          <cell r="AA44">
            <v>48.631379999999993</v>
          </cell>
          <cell r="AB44">
            <v>0</v>
          </cell>
        </row>
        <row r="45">
          <cell r="B45" t="str">
            <v>Butanol</v>
          </cell>
          <cell r="C45" t="str">
            <v>LAUNCH - B</v>
          </cell>
          <cell r="F45">
            <v>0</v>
          </cell>
          <cell r="G45">
            <v>15.756</v>
          </cell>
          <cell r="H45">
            <v>23.128689999999999</v>
          </cell>
          <cell r="J45">
            <v>1878.7338499999998</v>
          </cell>
          <cell r="L45">
            <v>27.16667</v>
          </cell>
          <cell r="N45">
            <v>88.251769999999993</v>
          </cell>
          <cell r="P45">
            <v>0</v>
          </cell>
          <cell r="Q45">
            <v>15.756</v>
          </cell>
          <cell r="R45">
            <v>111.38046</v>
          </cell>
          <cell r="S45">
            <v>23.128689999999999</v>
          </cell>
          <cell r="T45">
            <v>474.64201999999995</v>
          </cell>
          <cell r="U45">
            <v>88.251769999999993</v>
          </cell>
          <cell r="V45">
            <v>-111.38046</v>
          </cell>
          <cell r="X45">
            <v>0</v>
          </cell>
          <cell r="Z45">
            <v>0</v>
          </cell>
          <cell r="AA45">
            <v>15.756</v>
          </cell>
          <cell r="AB45">
            <v>0</v>
          </cell>
        </row>
        <row r="46">
          <cell r="B46" t="str">
            <v>CBDA</v>
          </cell>
          <cell r="H46">
            <v>4.0875700000000004</v>
          </cell>
          <cell r="J46">
            <v>1.6568000000000001</v>
          </cell>
          <cell r="M46">
            <v>2.2784300000000002</v>
          </cell>
          <cell r="N46">
            <v>56.588479999999997</v>
          </cell>
          <cell r="Q46">
            <v>2.2784300000000002</v>
          </cell>
          <cell r="R46">
            <v>62.332849999999993</v>
          </cell>
          <cell r="S46">
            <v>0.89605000000000001</v>
          </cell>
          <cell r="T46">
            <v>1.6568000000000001</v>
          </cell>
          <cell r="U46">
            <v>0</v>
          </cell>
          <cell r="V46">
            <v>-2.5528500000000003</v>
          </cell>
          <cell r="AA46">
            <v>3.0000000000001137E-3</v>
          </cell>
          <cell r="AB46">
            <v>59.779999999999994</v>
          </cell>
        </row>
        <row r="47">
          <cell r="B47" t="str">
            <v>CDFAMe</v>
          </cell>
          <cell r="E47">
            <v>91.995750000000001</v>
          </cell>
          <cell r="F47">
            <v>91.995750000000001</v>
          </cell>
          <cell r="G47">
            <v>34.958179999999999</v>
          </cell>
          <cell r="H47">
            <v>4.21671</v>
          </cell>
          <cell r="I47">
            <v>134.30016000000001</v>
          </cell>
          <cell r="J47">
            <v>109.21812</v>
          </cell>
          <cell r="L47">
            <v>17.621939999999999</v>
          </cell>
          <cell r="M47">
            <v>12.41849</v>
          </cell>
          <cell r="N47">
            <v>163.87808000000001</v>
          </cell>
          <cell r="Q47">
            <v>181.67683</v>
          </cell>
          <cell r="R47">
            <v>168.09479000000002</v>
          </cell>
          <cell r="S47">
            <v>2.89344</v>
          </cell>
          <cell r="T47">
            <v>109.21812</v>
          </cell>
          <cell r="U47">
            <v>3.6467999999999998</v>
          </cell>
          <cell r="V47">
            <v>-6.5402399999999998</v>
          </cell>
          <cell r="X47">
            <v>-25</v>
          </cell>
          <cell r="AA47">
            <v>114.74463999999999</v>
          </cell>
          <cell r="AB47">
            <v>161.55455000000001</v>
          </cell>
        </row>
        <row r="48">
          <cell r="B48" t="str">
            <v>Chloro Propane</v>
          </cell>
          <cell r="F48">
            <v>91.995750000000001</v>
          </cell>
          <cell r="G48">
            <v>169.58193</v>
          </cell>
          <cell r="H48">
            <v>23.128689999999999</v>
          </cell>
          <cell r="J48">
            <v>45.059699999999999</v>
          </cell>
          <cell r="L48">
            <v>9.9583100000000009</v>
          </cell>
          <cell r="M48">
            <v>104.92740999999999</v>
          </cell>
          <cell r="N48">
            <v>41.063780000000001</v>
          </cell>
          <cell r="Q48">
            <v>274.50934000000001</v>
          </cell>
          <cell r="R48">
            <v>51.022090000000006</v>
          </cell>
          <cell r="S48">
            <v>23.128689999999999</v>
          </cell>
          <cell r="T48">
            <v>1.6568000000000001</v>
          </cell>
          <cell r="U48">
            <v>18.29936</v>
          </cell>
          <cell r="V48">
            <v>-18.29936</v>
          </cell>
          <cell r="AA48">
            <v>274.32958000000002</v>
          </cell>
          <cell r="AB48">
            <v>32.722730000000006</v>
          </cell>
        </row>
        <row r="49">
          <cell r="B49" t="str">
            <v>DESMP</v>
          </cell>
          <cell r="G49">
            <v>10.228260000000001</v>
          </cell>
          <cell r="H49">
            <v>56.894370000000002</v>
          </cell>
          <cell r="J49">
            <v>1.6568000000000001</v>
          </cell>
          <cell r="N49">
            <v>14.856</v>
          </cell>
          <cell r="Q49">
            <v>10.228260000000001</v>
          </cell>
          <cell r="R49">
            <v>14.856</v>
          </cell>
          <cell r="S49">
            <v>0.6</v>
          </cell>
          <cell r="T49">
            <v>1.6568000000000001</v>
          </cell>
          <cell r="U49">
            <v>3.6467999999999998</v>
          </cell>
          <cell r="V49">
            <v>0</v>
          </cell>
          <cell r="AA49">
            <v>10.228260000000001</v>
          </cell>
          <cell r="AB49">
            <v>14.856</v>
          </cell>
        </row>
        <row r="50">
          <cell r="B50" t="str">
            <v>DHQD</v>
          </cell>
          <cell r="H50">
            <v>3.1335600000000001</v>
          </cell>
          <cell r="L50">
            <v>16.99737</v>
          </cell>
          <cell r="M50">
            <v>30.154260000000001</v>
          </cell>
          <cell r="N50">
            <v>2.2754300000000001</v>
          </cell>
          <cell r="Q50">
            <v>30.154260000000001</v>
          </cell>
          <cell r="R50">
            <v>2.2754300000000001</v>
          </cell>
          <cell r="S50">
            <v>1.3429599999999999</v>
          </cell>
          <cell r="T50">
            <v>30.154260000000001</v>
          </cell>
          <cell r="U50">
            <v>2.2754300000000001</v>
          </cell>
          <cell r="V50">
            <v>-2.2754300000000001</v>
          </cell>
          <cell r="AA50">
            <v>0</v>
          </cell>
          <cell r="AB50">
            <v>0</v>
          </cell>
        </row>
        <row r="51">
          <cell r="B51" t="str">
            <v>(DHQ) 2 PHAL</v>
          </cell>
          <cell r="G51">
            <v>10.03959</v>
          </cell>
          <cell r="H51">
            <v>9.6063799999999997</v>
          </cell>
          <cell r="I51">
            <v>91.780329999999992</v>
          </cell>
          <cell r="J51">
            <v>2.3388</v>
          </cell>
          <cell r="L51">
            <v>2.4329200000000002</v>
          </cell>
          <cell r="N51">
            <v>146.68471</v>
          </cell>
          <cell r="Q51">
            <v>101.81992</v>
          </cell>
          <cell r="R51">
            <v>9.6063799999999997</v>
          </cell>
          <cell r="S51">
            <v>8.4209899999999998</v>
          </cell>
          <cell r="T51">
            <v>28.335429999999999</v>
          </cell>
          <cell r="U51">
            <v>18.29936</v>
          </cell>
          <cell r="V51">
            <v>0</v>
          </cell>
          <cell r="AA51">
            <v>53.224289999999996</v>
          </cell>
          <cell r="AB51">
            <v>9.6063799999999997</v>
          </cell>
        </row>
        <row r="52">
          <cell r="B52" t="str">
            <v>Epichlorohydrin</v>
          </cell>
          <cell r="F52">
            <v>91.995750000000001</v>
          </cell>
          <cell r="G52">
            <v>19.23555</v>
          </cell>
          <cell r="H52">
            <v>5.9868100000000002</v>
          </cell>
          <cell r="I52">
            <v>183.65242000000001</v>
          </cell>
          <cell r="J52">
            <v>189.14078000000001</v>
          </cell>
          <cell r="M52">
            <v>115.44473000000001</v>
          </cell>
          <cell r="N52">
            <v>49.00121</v>
          </cell>
          <cell r="Q52">
            <v>318.33269999999999</v>
          </cell>
          <cell r="R52">
            <v>244.12880000000001</v>
          </cell>
          <cell r="S52">
            <v>0.15559000000000001</v>
          </cell>
          <cell r="T52">
            <v>54.156689999999998</v>
          </cell>
          <cell r="U52">
            <v>11.75315</v>
          </cell>
          <cell r="V52">
            <v>-66.065429999999992</v>
          </cell>
          <cell r="AA52">
            <v>0</v>
          </cell>
          <cell r="AB52">
            <v>178.06337000000002</v>
          </cell>
        </row>
        <row r="53">
          <cell r="B53" t="str">
            <v>ETFA</v>
          </cell>
          <cell r="H53">
            <v>169.41414</v>
          </cell>
          <cell r="J53">
            <v>1.7237</v>
          </cell>
          <cell r="L53">
            <v>4.57972</v>
          </cell>
          <cell r="M53">
            <v>116.44825</v>
          </cell>
          <cell r="N53">
            <v>68.107290000000006</v>
          </cell>
          <cell r="Q53">
            <v>116.44825</v>
          </cell>
          <cell r="R53">
            <v>237.52143000000001</v>
          </cell>
          <cell r="S53">
            <v>8.4209899999999998</v>
          </cell>
          <cell r="T53">
            <v>28.16328</v>
          </cell>
          <cell r="U53">
            <v>0.18168000000000001</v>
          </cell>
          <cell r="V53">
            <v>-0.18168000000000001</v>
          </cell>
          <cell r="AA53">
            <v>0</v>
          </cell>
          <cell r="AB53">
            <v>237.33975000000001</v>
          </cell>
        </row>
        <row r="54">
          <cell r="B54" t="str">
            <v>Glycidyl Nosylate</v>
          </cell>
          <cell r="G54">
            <v>15.701269999999999</v>
          </cell>
          <cell r="H54">
            <v>5.9868100000000002</v>
          </cell>
          <cell r="I54">
            <v>33.4495</v>
          </cell>
          <cell r="J54">
            <v>3.0596299999999998</v>
          </cell>
          <cell r="L54">
            <v>11.74544</v>
          </cell>
          <cell r="N54">
            <v>47.762210000000003</v>
          </cell>
          <cell r="Q54">
            <v>49.150770000000001</v>
          </cell>
          <cell r="R54">
            <v>0</v>
          </cell>
          <cell r="S54">
            <v>0.15559000000000001</v>
          </cell>
          <cell r="T54">
            <v>57.502609999999997</v>
          </cell>
          <cell r="U54">
            <v>29.138179999999998</v>
          </cell>
          <cell r="V54">
            <v>0</v>
          </cell>
          <cell r="AA54">
            <v>8.2480499999999992</v>
          </cell>
          <cell r="AB54">
            <v>0</v>
          </cell>
        </row>
        <row r="55">
          <cell r="B55" t="str">
            <v>Glycidyl Tosylate</v>
          </cell>
          <cell r="H55">
            <v>10.228260000000001</v>
          </cell>
          <cell r="I55">
            <v>7.6499999999999997E-3</v>
          </cell>
          <cell r="J55">
            <v>9.0000000000000006E-5</v>
          </cell>
          <cell r="M55">
            <v>391.75054999999998</v>
          </cell>
          <cell r="N55">
            <v>47.638309999999997</v>
          </cell>
          <cell r="Q55">
            <v>391.75819999999999</v>
          </cell>
          <cell r="R55">
            <v>10.228350000000001</v>
          </cell>
          <cell r="S55">
            <v>0.15559000000000001</v>
          </cell>
          <cell r="T55">
            <v>9.0000000000000006E-5</v>
          </cell>
          <cell r="U55">
            <v>29.014279999999999</v>
          </cell>
          <cell r="V55">
            <v>-9.0000000000000006E-5</v>
          </cell>
          <cell r="AA55">
            <v>0</v>
          </cell>
          <cell r="AB55">
            <v>10.228260000000001</v>
          </cell>
        </row>
        <row r="56">
          <cell r="B56" t="str">
            <v>Isovanillin</v>
          </cell>
          <cell r="G56">
            <v>9.7914600000000007</v>
          </cell>
          <cell r="H56">
            <v>4.2994300000000001</v>
          </cell>
          <cell r="I56">
            <v>50.06024</v>
          </cell>
          <cell r="J56">
            <v>84.044600000000003</v>
          </cell>
          <cell r="K56">
            <v>7.4659700000000004</v>
          </cell>
          <cell r="L56">
            <v>11.549049999999999</v>
          </cell>
          <cell r="N56">
            <v>30.154260000000001</v>
          </cell>
          <cell r="Q56">
            <v>67.317670000000007</v>
          </cell>
          <cell r="R56">
            <v>30.154260000000001</v>
          </cell>
          <cell r="S56">
            <v>5.7416099999999997</v>
          </cell>
          <cell r="T56">
            <v>37.1922</v>
          </cell>
          <cell r="U56">
            <v>30.154260000000001</v>
          </cell>
          <cell r="V56">
            <v>-30.154260000000001</v>
          </cell>
          <cell r="X56">
            <v>-12.359</v>
          </cell>
          <cell r="AA56">
            <v>29.778330000000004</v>
          </cell>
          <cell r="AB56">
            <v>0</v>
          </cell>
        </row>
        <row r="57">
          <cell r="B57" t="str">
            <v>Jacobsen Catalyst</v>
          </cell>
          <cell r="G57">
            <v>200.21565000000001</v>
          </cell>
          <cell r="H57">
            <v>9.7124699999999997</v>
          </cell>
          <cell r="I57">
            <v>252.04138</v>
          </cell>
          <cell r="J57">
            <v>70.726259999999996</v>
          </cell>
          <cell r="K57">
            <v>112.66562</v>
          </cell>
          <cell r="L57">
            <v>1.3135600000000001</v>
          </cell>
          <cell r="M57">
            <v>201.96269000000001</v>
          </cell>
          <cell r="N57">
            <v>392.18711000000002</v>
          </cell>
          <cell r="Q57">
            <v>766.88534000000004</v>
          </cell>
          <cell r="R57">
            <v>81.752289999999988</v>
          </cell>
          <cell r="S57">
            <v>8.3872400000000003</v>
          </cell>
          <cell r="T57">
            <v>28.16328</v>
          </cell>
          <cell r="U57">
            <v>2.89018</v>
          </cell>
          <cell r="V57">
            <v>-36.550519999999999</v>
          </cell>
          <cell r="X57">
            <v>-64.343000000000004</v>
          </cell>
          <cell r="AA57">
            <v>763.77682000000004</v>
          </cell>
          <cell r="AB57">
            <v>45.201769999999989</v>
          </cell>
        </row>
        <row r="58">
          <cell r="B58" t="str">
            <v>L-Carnitine</v>
          </cell>
          <cell r="E58">
            <v>91.995750000000001</v>
          </cell>
          <cell r="G58">
            <v>526.68647999999996</v>
          </cell>
          <cell r="H58">
            <v>19.226980000000001</v>
          </cell>
          <cell r="I58">
            <v>856.16660000000013</v>
          </cell>
          <cell r="J58">
            <v>183.65242000000001</v>
          </cell>
          <cell r="K58">
            <v>120.13159</v>
          </cell>
          <cell r="M58">
            <v>1350.5589300000001</v>
          </cell>
          <cell r="N58">
            <v>115.44473000000001</v>
          </cell>
          <cell r="O58">
            <v>0</v>
          </cell>
          <cell r="Q58">
            <v>2853.5436</v>
          </cell>
          <cell r="R58">
            <v>318.32413000000003</v>
          </cell>
          <cell r="S58">
            <v>19.226980000000001</v>
          </cell>
          <cell r="T58">
            <v>183.65242000000001</v>
          </cell>
          <cell r="U58">
            <v>115.44473000000001</v>
          </cell>
          <cell r="V58">
            <v>-318.32413000000003</v>
          </cell>
          <cell r="W58">
            <v>0</v>
          </cell>
          <cell r="Y58">
            <v>0</v>
          </cell>
          <cell r="AA58">
            <v>1550.8139000000001</v>
          </cell>
          <cell r="AB58">
            <v>0</v>
          </cell>
        </row>
        <row r="59">
          <cell r="B59" t="str">
            <v>Methyl Glycidate</v>
          </cell>
          <cell r="H59">
            <v>9.6755200000000006</v>
          </cell>
          <cell r="J59">
            <v>82.913259999999994</v>
          </cell>
          <cell r="L59">
            <v>48.968730000000001</v>
          </cell>
          <cell r="N59">
            <v>116.44825</v>
          </cell>
          <cell r="R59">
            <v>116.44825</v>
          </cell>
          <cell r="S59">
            <v>2.3255599999999998</v>
          </cell>
          <cell r="T59">
            <v>31.19586</v>
          </cell>
          <cell r="U59">
            <v>116.44825</v>
          </cell>
          <cell r="V59">
            <v>-116.44825</v>
          </cell>
          <cell r="X59">
            <v>42</v>
          </cell>
          <cell r="AB59">
            <v>0</v>
          </cell>
        </row>
        <row r="60">
          <cell r="B60" t="str">
            <v>Oligomeric cat</v>
          </cell>
          <cell r="G60">
            <v>1.11317</v>
          </cell>
          <cell r="H60">
            <v>7.8805100000000001</v>
          </cell>
          <cell r="J60">
            <v>164.32715999999999</v>
          </cell>
          <cell r="L60">
            <v>45.61318</v>
          </cell>
          <cell r="N60">
            <v>115.44473000000001</v>
          </cell>
          <cell r="Q60">
            <v>1.11317</v>
          </cell>
          <cell r="R60">
            <v>172.20766999999998</v>
          </cell>
          <cell r="S60">
            <v>2.8540100000000002</v>
          </cell>
          <cell r="T60">
            <v>17.488680000000002</v>
          </cell>
          <cell r="U60">
            <v>115.44473000000001</v>
          </cell>
          <cell r="V60">
            <v>-20.342690000000001</v>
          </cell>
          <cell r="AA60">
            <v>0</v>
          </cell>
          <cell r="AB60">
            <v>151.86497999999997</v>
          </cell>
        </row>
        <row r="61">
          <cell r="B61" t="str">
            <v>Pfizer Diol</v>
          </cell>
          <cell r="H61">
            <v>19.226979999999998</v>
          </cell>
          <cell r="I61">
            <v>11.378410000000001</v>
          </cell>
          <cell r="J61">
            <v>183.65242000000001</v>
          </cell>
          <cell r="L61">
            <v>219.34368000000001</v>
          </cell>
          <cell r="M61">
            <v>17.475470000000001</v>
          </cell>
          <cell r="N61">
            <v>26.989000000000001</v>
          </cell>
          <cell r="Q61">
            <v>28.853880000000004</v>
          </cell>
          <cell r="R61">
            <v>26.989000000000001</v>
          </cell>
          <cell r="S61">
            <v>19.226979999999998</v>
          </cell>
          <cell r="T61">
            <v>183.65242000000001</v>
          </cell>
          <cell r="U61">
            <v>115.44473000000001</v>
          </cell>
          <cell r="V61">
            <v>0</v>
          </cell>
          <cell r="AA61">
            <v>0</v>
          </cell>
          <cell r="AB61">
            <v>26.989000000000001</v>
          </cell>
        </row>
        <row r="62">
          <cell r="B62" t="str">
            <v>Propylene Carbonate</v>
          </cell>
          <cell r="G62">
            <v>2.3271299999999999</v>
          </cell>
          <cell r="H62">
            <v>5.1740000000000001E-2</v>
          </cell>
          <cell r="J62">
            <v>7.6499999999999997E-3</v>
          </cell>
          <cell r="N62">
            <v>391.37554999999998</v>
          </cell>
          <cell r="Q62">
            <v>2.3271299999999999</v>
          </cell>
          <cell r="R62">
            <v>391.38319999999999</v>
          </cell>
          <cell r="S62">
            <v>2.8628499999999999</v>
          </cell>
          <cell r="T62">
            <v>7.6499999999999997E-3</v>
          </cell>
          <cell r="U62">
            <v>391.37554999999998</v>
          </cell>
          <cell r="V62">
            <v>-391.38319999999999</v>
          </cell>
          <cell r="AA62">
            <v>2.3271299999999999</v>
          </cell>
          <cell r="AB62">
            <v>0</v>
          </cell>
        </row>
        <row r="63">
          <cell r="B63" t="str">
            <v>Propylene Oxide</v>
          </cell>
          <cell r="H63">
            <v>0.49503000000000003</v>
          </cell>
          <cell r="I63">
            <v>23.400580000000001</v>
          </cell>
          <cell r="J63">
            <v>66.78098</v>
          </cell>
          <cell r="L63">
            <v>11.75699</v>
          </cell>
          <cell r="N63">
            <v>26.989000000000001</v>
          </cell>
          <cell r="Q63">
            <v>23.400580000000001</v>
          </cell>
          <cell r="R63">
            <v>79.033000000000001</v>
          </cell>
          <cell r="S63">
            <v>7.2260200000000001</v>
          </cell>
          <cell r="T63">
            <v>32.28792</v>
          </cell>
          <cell r="U63">
            <v>-23.400580000000001</v>
          </cell>
          <cell r="V63">
            <v>-32.28792</v>
          </cell>
          <cell r="AA63">
            <v>0</v>
          </cell>
          <cell r="AB63">
            <v>46.745080000000002</v>
          </cell>
        </row>
        <row r="64">
          <cell r="B64" t="str">
            <v>S-t-Butyl Glycidyl Ether</v>
          </cell>
          <cell r="C64" t="str">
            <v>TECHNOLOGIES - C</v>
          </cell>
          <cell r="F64">
            <v>91.995750000000001</v>
          </cell>
          <cell r="G64">
            <v>13.05701</v>
          </cell>
          <cell r="H64">
            <v>402.77846</v>
          </cell>
          <cell r="J64">
            <v>7.6499999999999997E-3</v>
          </cell>
          <cell r="L64">
            <v>9.5763700000000007</v>
          </cell>
          <cell r="N64">
            <v>21.281839999999999</v>
          </cell>
          <cell r="P64">
            <v>0</v>
          </cell>
          <cell r="Q64">
            <v>13.05701</v>
          </cell>
          <cell r="R64">
            <v>0</v>
          </cell>
          <cell r="S64">
            <v>59.10528</v>
          </cell>
          <cell r="T64">
            <v>7.6499999999999997E-3</v>
          </cell>
          <cell r="U64">
            <v>373.37554999999998</v>
          </cell>
          <cell r="V64">
            <v>0</v>
          </cell>
          <cell r="X64">
            <v>-101.702</v>
          </cell>
          <cell r="Z64">
            <v>0</v>
          </cell>
          <cell r="AA64">
            <v>0</v>
          </cell>
          <cell r="AB64">
            <v>0</v>
          </cell>
        </row>
        <row r="65">
          <cell r="B65" t="str">
            <v>WS 23</v>
          </cell>
          <cell r="G65">
            <v>0.71706000000000003</v>
          </cell>
          <cell r="H65">
            <v>421.87248</v>
          </cell>
          <cell r="J65">
            <v>233.57074</v>
          </cell>
          <cell r="L65">
            <v>126.98858999999999</v>
          </cell>
          <cell r="N65">
            <v>552.64723000000004</v>
          </cell>
          <cell r="Q65">
            <v>0.71706000000000003</v>
          </cell>
          <cell r="R65">
            <v>1335.0790400000001</v>
          </cell>
          <cell r="T65">
            <v>2.3000000000000001E-4</v>
          </cell>
          <cell r="U65">
            <v>2.8901699999999999</v>
          </cell>
          <cell r="V65">
            <v>-2.8901699999999999</v>
          </cell>
          <cell r="AA65">
            <v>0</v>
          </cell>
          <cell r="AB65">
            <v>1332.1888700000002</v>
          </cell>
        </row>
        <row r="66">
          <cell r="B66" t="str">
            <v>ETFA Held in Hong Kong</v>
          </cell>
          <cell r="D66" t="str">
            <v xml:space="preserve"> </v>
          </cell>
          <cell r="G66">
            <v>26.90099</v>
          </cell>
          <cell r="H66">
            <v>0.49503000000000003</v>
          </cell>
          <cell r="J66">
            <v>65.013980000000004</v>
          </cell>
          <cell r="N66">
            <v>187.25</v>
          </cell>
          <cell r="Q66">
            <v>26.90099</v>
          </cell>
          <cell r="R66">
            <v>187.25</v>
          </cell>
          <cell r="S66">
            <v>0.94020999999999999</v>
          </cell>
          <cell r="T66">
            <v>32.136519999999997</v>
          </cell>
          <cell r="U66">
            <v>-5.7046900000000003</v>
          </cell>
          <cell r="V66">
            <v>0</v>
          </cell>
          <cell r="AA66">
            <v>21.196300000000001</v>
          </cell>
          <cell r="AB66">
            <v>187.25</v>
          </cell>
        </row>
        <row r="67">
          <cell r="B67" t="str">
            <v>PTFMXA</v>
          </cell>
          <cell r="G67">
            <v>13.59746</v>
          </cell>
          <cell r="H67">
            <v>190.71634999999998</v>
          </cell>
          <cell r="I67">
            <v>1.6100000000000001E-3</v>
          </cell>
          <cell r="J67">
            <v>338.72113999999999</v>
          </cell>
          <cell r="L67">
            <v>168.93520000000001</v>
          </cell>
          <cell r="N67">
            <v>-27</v>
          </cell>
          <cell r="Q67">
            <v>13.599069999999999</v>
          </cell>
          <cell r="R67">
            <v>-27</v>
          </cell>
          <cell r="S67">
            <v>1.6100000000000001E-3</v>
          </cell>
          <cell r="T67">
            <v>11.378410000000001</v>
          </cell>
          <cell r="U67">
            <v>4.0122799999999996</v>
          </cell>
          <cell r="V67">
            <v>0</v>
          </cell>
          <cell r="AA67">
            <v>0</v>
          </cell>
          <cell r="AB67">
            <v>-27</v>
          </cell>
        </row>
        <row r="68">
          <cell r="B68" t="str">
            <v>L-Thyroxine</v>
          </cell>
          <cell r="G68">
            <v>9.2889999999999997</v>
          </cell>
          <cell r="H68">
            <v>182.82871</v>
          </cell>
          <cell r="J68">
            <v>335.44855999999999</v>
          </cell>
          <cell r="L68">
            <v>150.30536000000001</v>
          </cell>
          <cell r="N68">
            <v>556.21848</v>
          </cell>
          <cell r="Q68">
            <v>9.2889999999999997</v>
          </cell>
          <cell r="R68">
            <v>0</v>
          </cell>
          <cell r="U68">
            <v>5.9442700000000004</v>
          </cell>
          <cell r="V68">
            <v>0</v>
          </cell>
          <cell r="X68">
            <v>-73.664000000000001</v>
          </cell>
          <cell r="AA68">
            <v>0</v>
          </cell>
          <cell r="AB68">
            <v>0</v>
          </cell>
        </row>
        <row r="69">
          <cell r="B69" t="str">
            <v>3-NPP</v>
          </cell>
          <cell r="G69">
            <v>2.0766499999999999</v>
          </cell>
          <cell r="J69">
            <v>23.400580000000001</v>
          </cell>
          <cell r="N69">
            <v>28</v>
          </cell>
          <cell r="Q69">
            <v>2.0766499999999999</v>
          </cell>
          <cell r="R69">
            <v>28</v>
          </cell>
          <cell r="T69">
            <v>32.534490000000005</v>
          </cell>
          <cell r="U69">
            <v>-2.0766499999999999</v>
          </cell>
          <cell r="V69">
            <v>0</v>
          </cell>
          <cell r="AA69">
            <v>0</v>
          </cell>
          <cell r="AB69">
            <v>28</v>
          </cell>
        </row>
        <row r="70">
          <cell r="B70" t="str">
            <v>DESMP.</v>
          </cell>
          <cell r="C70" t="str">
            <v>TECHNOLOGIES - C</v>
          </cell>
          <cell r="F70">
            <v>91.995750000000001</v>
          </cell>
          <cell r="G70">
            <v>6.1052</v>
          </cell>
          <cell r="H70">
            <v>13.05701</v>
          </cell>
          <cell r="J70">
            <v>971.3038600000001</v>
          </cell>
          <cell r="L70">
            <v>330.78962999999999</v>
          </cell>
          <cell r="N70">
            <v>94</v>
          </cell>
          <cell r="P70">
            <v>0</v>
          </cell>
          <cell r="Q70">
            <v>6.1052</v>
          </cell>
          <cell r="R70">
            <v>94</v>
          </cell>
          <cell r="S70">
            <v>13.05701</v>
          </cell>
          <cell r="T70">
            <v>426.52758999999998</v>
          </cell>
          <cell r="U70">
            <v>780.72114999999997</v>
          </cell>
          <cell r="V70">
            <v>0</v>
          </cell>
          <cell r="X70">
            <v>0</v>
          </cell>
          <cell r="Z70">
            <v>0</v>
          </cell>
          <cell r="AA70">
            <v>0</v>
          </cell>
          <cell r="AB70">
            <v>94</v>
          </cell>
        </row>
        <row r="71">
          <cell r="B71" t="str">
            <v>TFBA</v>
          </cell>
          <cell r="G71">
            <v>13.33633</v>
          </cell>
          <cell r="H71">
            <v>1.7950600000000001</v>
          </cell>
          <cell r="N71">
            <v>16</v>
          </cell>
          <cell r="Q71">
            <v>13.33633</v>
          </cell>
          <cell r="R71">
            <v>16</v>
          </cell>
          <cell r="S71">
            <v>0.78637000000000001</v>
          </cell>
          <cell r="U71">
            <v>-13.33633</v>
          </cell>
          <cell r="V71">
            <v>0</v>
          </cell>
          <cell r="AA71">
            <v>0</v>
          </cell>
          <cell r="AB71">
            <v>16</v>
          </cell>
        </row>
        <row r="72">
          <cell r="B72" t="str">
            <v>NAAGA</v>
          </cell>
          <cell r="E72" t="str">
            <v xml:space="preserve"> </v>
          </cell>
          <cell r="G72">
            <v>0.98399999999999999</v>
          </cell>
          <cell r="H72">
            <v>26.224689999999999</v>
          </cell>
          <cell r="M72">
            <v>67.5745</v>
          </cell>
          <cell r="N72">
            <v>7</v>
          </cell>
          <cell r="Q72">
            <v>68.558499999999995</v>
          </cell>
          <cell r="R72">
            <v>7</v>
          </cell>
          <cell r="S72">
            <v>5.7046900000000003</v>
          </cell>
          <cell r="T72">
            <v>67.5745</v>
          </cell>
          <cell r="U72">
            <v>19</v>
          </cell>
          <cell r="V72">
            <v>0</v>
          </cell>
          <cell r="AA72">
            <v>0</v>
          </cell>
          <cell r="AB72">
            <v>7</v>
          </cell>
        </row>
        <row r="73">
          <cell r="B73" t="str">
            <v>OADPE</v>
          </cell>
          <cell r="G73">
            <v>0.40737000000000001</v>
          </cell>
          <cell r="H73">
            <v>13.59746</v>
          </cell>
          <cell r="J73">
            <v>6.54847</v>
          </cell>
          <cell r="N73">
            <v>94</v>
          </cell>
          <cell r="Q73">
            <v>0.40737000000000001</v>
          </cell>
          <cell r="R73">
            <v>0</v>
          </cell>
          <cell r="S73">
            <v>13.59746</v>
          </cell>
          <cell r="T73">
            <v>6.54847</v>
          </cell>
          <cell r="U73">
            <v>19</v>
          </cell>
          <cell r="V73">
            <v>0</v>
          </cell>
          <cell r="Z73" t="str">
            <v xml:space="preserve"> </v>
          </cell>
          <cell r="AA73">
            <v>0</v>
          </cell>
          <cell r="AB73">
            <v>0</v>
          </cell>
        </row>
        <row r="74">
          <cell r="B74" t="str">
            <v>Fixed cost others</v>
          </cell>
          <cell r="G74">
            <v>308.87526000000003</v>
          </cell>
          <cell r="H74">
            <v>9.2889999999999997</v>
          </cell>
          <cell r="J74">
            <v>544</v>
          </cell>
          <cell r="N74">
            <v>544</v>
          </cell>
          <cell r="Q74">
            <v>308.87526000000003</v>
          </cell>
          <cell r="R74">
            <v>544</v>
          </cell>
          <cell r="S74">
            <v>9.2889999999999997</v>
          </cell>
          <cell r="U74">
            <v>-308.875</v>
          </cell>
          <cell r="V74">
            <v>0</v>
          </cell>
          <cell r="AA74">
            <v>2.6000000002568413E-4</v>
          </cell>
          <cell r="AB74">
            <v>544</v>
          </cell>
        </row>
        <row r="75">
          <cell r="B75" t="str">
            <v>Others.</v>
          </cell>
          <cell r="G75">
            <v>13.653079999999999</v>
          </cell>
          <cell r="H75">
            <v>2.0766499999999999</v>
          </cell>
          <cell r="J75">
            <v>23.400580000000001</v>
          </cell>
          <cell r="M75">
            <v>163.41718</v>
          </cell>
          <cell r="N75">
            <v>11</v>
          </cell>
          <cell r="Q75">
            <v>177.07025999999999</v>
          </cell>
          <cell r="R75">
            <v>11</v>
          </cell>
          <cell r="S75">
            <v>2.0766499999999999</v>
          </cell>
          <cell r="T75">
            <v>23.400580000000001</v>
          </cell>
          <cell r="U75">
            <v>-177.07025999999999</v>
          </cell>
          <cell r="V75">
            <v>0</v>
          </cell>
          <cell r="AA75">
            <v>0</v>
          </cell>
          <cell r="AB75">
            <v>11</v>
          </cell>
        </row>
        <row r="76">
          <cell r="B76" t="str">
            <v>NTFMA</v>
          </cell>
          <cell r="C76" t="str">
            <v>TECHNOLOGIES - C</v>
          </cell>
          <cell r="F76">
            <v>91.995750000000001</v>
          </cell>
          <cell r="G76">
            <v>4.6655699999999998</v>
          </cell>
          <cell r="H76">
            <v>685.85602999999992</v>
          </cell>
          <cell r="I76">
            <v>1.08161</v>
          </cell>
          <cell r="J76">
            <v>1563.0810000000001</v>
          </cell>
          <cell r="L76">
            <v>150.01745</v>
          </cell>
          <cell r="M76">
            <v>58.897869999999998</v>
          </cell>
          <cell r="N76">
            <v>2033.3310600000002</v>
          </cell>
          <cell r="P76">
            <v>0</v>
          </cell>
          <cell r="Q76">
            <v>64.645049999999998</v>
          </cell>
          <cell r="R76">
            <v>4432.2855399999999</v>
          </cell>
          <cell r="S76">
            <v>57.542000000000002</v>
          </cell>
          <cell r="T76">
            <v>426.63164999999998</v>
          </cell>
          <cell r="U76">
            <v>780.72114999999997</v>
          </cell>
          <cell r="V76">
            <v>-1264.8948</v>
          </cell>
          <cell r="X76">
            <v>0</v>
          </cell>
          <cell r="Z76">
            <v>0</v>
          </cell>
          <cell r="AA76">
            <v>0</v>
          </cell>
          <cell r="AB76">
            <v>3167.3907400000003</v>
          </cell>
        </row>
        <row r="77">
          <cell r="B77" t="str">
            <v>OADPE</v>
          </cell>
          <cell r="G77">
            <v>7.0527600000000001</v>
          </cell>
          <cell r="H77">
            <v>13.33633</v>
          </cell>
          <cell r="N77">
            <v>65</v>
          </cell>
          <cell r="Q77">
            <v>7.0527600000000001</v>
          </cell>
          <cell r="R77">
            <v>65</v>
          </cell>
          <cell r="S77">
            <v>13.33633</v>
          </cell>
          <cell r="U77">
            <v>-7.0527600000000001</v>
          </cell>
          <cell r="V77">
            <v>0</v>
          </cell>
          <cell r="AA77">
            <v>0</v>
          </cell>
          <cell r="AB77">
            <v>65</v>
          </cell>
        </row>
        <row r="78">
          <cell r="B78" t="str">
            <v>3M R850 / R851</v>
          </cell>
          <cell r="E78" t="str">
            <v xml:space="preserve"> </v>
          </cell>
          <cell r="G78">
            <v>1.87</v>
          </cell>
          <cell r="H78">
            <v>0.94020999999999999</v>
          </cell>
          <cell r="N78">
            <v>-69</v>
          </cell>
          <cell r="Q78">
            <v>1.87</v>
          </cell>
          <cell r="R78">
            <v>0.94020999999999999</v>
          </cell>
          <cell r="S78">
            <v>0.94020999999999999</v>
          </cell>
          <cell r="U78">
            <v>35</v>
          </cell>
          <cell r="V78">
            <v>-0.94020999999999999</v>
          </cell>
          <cell r="AA78">
            <v>0</v>
          </cell>
          <cell r="AB78">
            <v>0</v>
          </cell>
        </row>
        <row r="79">
          <cell r="B79" t="str">
            <v>Acetonide</v>
          </cell>
          <cell r="G79">
            <v>5.7200000000000001E-2</v>
          </cell>
          <cell r="H79">
            <v>0.40737000000000001</v>
          </cell>
          <cell r="J79">
            <v>6.54847</v>
          </cell>
          <cell r="M79">
            <v>66.255260000000007</v>
          </cell>
          <cell r="N79">
            <v>17.475470000000001</v>
          </cell>
          <cell r="Q79">
            <v>66.312460000000002</v>
          </cell>
          <cell r="R79">
            <v>24.023940000000003</v>
          </cell>
          <cell r="S79">
            <v>0.40737000000000001</v>
          </cell>
          <cell r="T79">
            <v>6.54847</v>
          </cell>
          <cell r="U79">
            <v>17.475470000000001</v>
          </cell>
          <cell r="V79">
            <v>-24.023940000000003</v>
          </cell>
          <cell r="AA79" t="str">
            <v xml:space="preserve"> </v>
          </cell>
          <cell r="AB79">
            <v>0</v>
          </cell>
        </row>
        <row r="80">
          <cell r="B80" t="str">
            <v>Alizyme AIT-082</v>
          </cell>
          <cell r="C80" t="str">
            <v>TECHNOLOGIES - C</v>
          </cell>
          <cell r="F80">
            <v>0</v>
          </cell>
          <cell r="G80">
            <v>1.7050000000000001</v>
          </cell>
          <cell r="H80">
            <v>282.13534999999996</v>
          </cell>
          <cell r="J80">
            <v>1040.0600100000001</v>
          </cell>
          <cell r="L80">
            <v>234.90129999999999</v>
          </cell>
          <cell r="N80">
            <v>3100.2523600000004</v>
          </cell>
          <cell r="P80">
            <v>0</v>
          </cell>
          <cell r="Q80">
            <v>1.7050000000000001</v>
          </cell>
          <cell r="R80">
            <v>0</v>
          </cell>
          <cell r="S80">
            <v>51.054499999999997</v>
          </cell>
          <cell r="T80">
            <v>432.45568000000003</v>
          </cell>
          <cell r="U80">
            <v>793.99572000000001</v>
          </cell>
          <cell r="V80">
            <v>0</v>
          </cell>
          <cell r="X80">
            <v>42</v>
          </cell>
          <cell r="Z80">
            <v>0</v>
          </cell>
          <cell r="AA80">
            <v>0</v>
          </cell>
          <cell r="AB80">
            <v>0</v>
          </cell>
        </row>
        <row r="81">
          <cell r="B81" t="str">
            <v>BHA</v>
          </cell>
          <cell r="G81">
            <v>6.66</v>
          </cell>
          <cell r="H81">
            <v>13.653079999999999</v>
          </cell>
          <cell r="I81">
            <v>0.84267000000000003</v>
          </cell>
          <cell r="J81">
            <v>23.400580000000001</v>
          </cell>
          <cell r="M81">
            <v>91.138750000000002</v>
          </cell>
          <cell r="N81">
            <v>23</v>
          </cell>
          <cell r="Q81">
            <v>98.641419999999997</v>
          </cell>
          <cell r="R81">
            <v>23.400580000000001</v>
          </cell>
          <cell r="S81">
            <v>13.653079999999999</v>
          </cell>
          <cell r="T81">
            <v>23.400580000000001</v>
          </cell>
          <cell r="U81">
            <v>19.909500000000001</v>
          </cell>
          <cell r="V81">
            <v>-23.400580000000001</v>
          </cell>
          <cell r="AA81">
            <v>0</v>
          </cell>
          <cell r="AB81">
            <v>0</v>
          </cell>
        </row>
        <row r="82">
          <cell r="B82" t="str">
            <v>Bromohydron</v>
          </cell>
          <cell r="C82" t="str">
            <v>TECHNOLOGIES - C</v>
          </cell>
          <cell r="F82">
            <v>0</v>
          </cell>
          <cell r="G82">
            <v>12.673500000000001</v>
          </cell>
          <cell r="H82">
            <v>13.05701</v>
          </cell>
          <cell r="I82">
            <v>126.54656</v>
          </cell>
          <cell r="J82">
            <v>1086.47748</v>
          </cell>
          <cell r="L82">
            <v>198.35146</v>
          </cell>
          <cell r="N82">
            <v>2502.0042000000003</v>
          </cell>
          <cell r="P82">
            <v>0</v>
          </cell>
          <cell r="Q82">
            <v>139.22005999999999</v>
          </cell>
          <cell r="R82">
            <v>13.05701</v>
          </cell>
          <cell r="S82">
            <v>13.05701</v>
          </cell>
          <cell r="T82">
            <v>440.03026000000011</v>
          </cell>
          <cell r="U82">
            <v>716.80583999999999</v>
          </cell>
          <cell r="V82">
            <v>-13.05701</v>
          </cell>
          <cell r="X82">
            <v>0</v>
          </cell>
          <cell r="Z82">
            <v>0</v>
          </cell>
          <cell r="AA82">
            <v>0</v>
          </cell>
          <cell r="AB82">
            <v>0</v>
          </cell>
        </row>
        <row r="83">
          <cell r="B83" t="str">
            <v>CCA</v>
          </cell>
          <cell r="G83">
            <v>1.59602</v>
          </cell>
          <cell r="H83">
            <v>1.84842</v>
          </cell>
          <cell r="J83">
            <v>6.54847</v>
          </cell>
          <cell r="N83">
            <v>17.475470000000001</v>
          </cell>
          <cell r="Q83">
            <v>1.59602</v>
          </cell>
          <cell r="R83">
            <v>1.84842</v>
          </cell>
          <cell r="S83">
            <v>0.95423999999999998</v>
          </cell>
          <cell r="T83">
            <v>6.54847</v>
          </cell>
          <cell r="U83">
            <v>17.475470000000001</v>
          </cell>
          <cell r="V83">
            <v>-0.95423999999999998</v>
          </cell>
          <cell r="AA83">
            <v>0</v>
          </cell>
          <cell r="AB83">
            <v>0.89417999999999997</v>
          </cell>
        </row>
        <row r="84">
          <cell r="B84" t="str">
            <v>CME/HME/MGH</v>
          </cell>
          <cell r="E84" t="str">
            <v xml:space="preserve"> </v>
          </cell>
          <cell r="G84">
            <v>448.71976000000001</v>
          </cell>
          <cell r="H84">
            <v>5.7046900000000003</v>
          </cell>
          <cell r="I84">
            <v>163.25144</v>
          </cell>
          <cell r="K84">
            <v>0</v>
          </cell>
          <cell r="M84">
            <v>464.75903000000005</v>
          </cell>
          <cell r="N84">
            <v>67.5745</v>
          </cell>
          <cell r="O84">
            <v>0</v>
          </cell>
          <cell r="Q84">
            <v>1076.7302300000001</v>
          </cell>
          <cell r="R84">
            <v>5.7046900000000003</v>
          </cell>
          <cell r="S84">
            <v>5.7046900000000003</v>
          </cell>
          <cell r="T84">
            <v>464.75903000000005</v>
          </cell>
          <cell r="U84">
            <v>67.5745</v>
          </cell>
          <cell r="V84">
            <v>-5.7046900000000003</v>
          </cell>
          <cell r="W84">
            <v>0</v>
          </cell>
          <cell r="Y84">
            <v>0</v>
          </cell>
          <cell r="AA84">
            <v>23.523690000000027</v>
          </cell>
          <cell r="AB84">
            <v>0</v>
          </cell>
        </row>
        <row r="85">
          <cell r="B85" t="str">
            <v>Geltex</v>
          </cell>
          <cell r="H85">
            <v>13.59746</v>
          </cell>
          <cell r="J85">
            <v>6.54847</v>
          </cell>
          <cell r="N85">
            <v>17.475470000000001</v>
          </cell>
          <cell r="R85">
            <v>13.59746</v>
          </cell>
          <cell r="S85">
            <v>13.59746</v>
          </cell>
          <cell r="T85">
            <v>6.54847</v>
          </cell>
          <cell r="U85">
            <v>17.475470000000001</v>
          </cell>
          <cell r="V85">
            <v>-13.59746</v>
          </cell>
          <cell r="AA85" t="str">
            <v xml:space="preserve"> </v>
          </cell>
          <cell r="AB85">
            <v>0</v>
          </cell>
        </row>
        <row r="86">
          <cell r="B86" t="str">
            <v>GW397339</v>
          </cell>
          <cell r="G86">
            <v>510.55538000000001</v>
          </cell>
          <cell r="H86">
            <v>9.2889999999999997</v>
          </cell>
          <cell r="I86">
            <v>34.035989999999998</v>
          </cell>
          <cell r="M86">
            <v>1.2999999999999999E-4</v>
          </cell>
          <cell r="Q86">
            <v>544.5915</v>
          </cell>
          <cell r="R86">
            <v>9.2889999999999997</v>
          </cell>
          <cell r="S86">
            <v>9.2889999999999997</v>
          </cell>
          <cell r="U86">
            <v>-81.853619999999992</v>
          </cell>
          <cell r="V86">
            <v>-9.2889999999999997</v>
          </cell>
          <cell r="AA86">
            <v>462.73788000000002</v>
          </cell>
          <cell r="AB86">
            <v>0</v>
          </cell>
        </row>
        <row r="87">
          <cell r="B87" t="str">
            <v>ICOS 1576</v>
          </cell>
          <cell r="G87">
            <v>3.9758399999999998</v>
          </cell>
          <cell r="H87">
            <v>2.0766499999999999</v>
          </cell>
          <cell r="J87">
            <v>23.400580000000001</v>
          </cell>
          <cell r="N87">
            <v>91.138750000000002</v>
          </cell>
          <cell r="Q87">
            <v>3.9758399999999998</v>
          </cell>
          <cell r="R87">
            <v>2.0766499999999999</v>
          </cell>
          <cell r="S87">
            <v>2.0766499999999999</v>
          </cell>
          <cell r="T87">
            <v>23.400580000000001</v>
          </cell>
          <cell r="U87">
            <v>91.138750000000002</v>
          </cell>
          <cell r="V87">
            <v>-2.0766499999999999</v>
          </cell>
          <cell r="AA87">
            <v>3.9758399999999998</v>
          </cell>
          <cell r="AB87">
            <v>0</v>
          </cell>
        </row>
        <row r="88">
          <cell r="B88" t="str">
            <v>Icos 485</v>
          </cell>
          <cell r="E88" t="str">
            <v xml:space="preserve"> </v>
          </cell>
          <cell r="G88">
            <v>2946.0870000000004</v>
          </cell>
          <cell r="H88">
            <v>6.1052</v>
          </cell>
          <cell r="J88">
            <v>126.54656</v>
          </cell>
          <cell r="N88">
            <v>58.897869999999998</v>
          </cell>
          <cell r="Q88">
            <v>2946.0870000000004</v>
          </cell>
          <cell r="R88">
            <v>6.1052</v>
          </cell>
          <cell r="S88">
            <v>6.1052</v>
          </cell>
          <cell r="T88">
            <v>126.54656</v>
          </cell>
          <cell r="U88">
            <v>58.897869999999998</v>
          </cell>
          <cell r="V88">
            <v>-6.1052</v>
          </cell>
          <cell r="AA88">
            <v>1650.0870000000004</v>
          </cell>
          <cell r="AB88">
            <v>0</v>
          </cell>
        </row>
        <row r="89">
          <cell r="B89" t="str">
            <v>Mill. Lactone</v>
          </cell>
          <cell r="G89">
            <v>308.37900000000002</v>
          </cell>
          <cell r="H89">
            <v>13.33633</v>
          </cell>
          <cell r="Q89">
            <v>308.37900000000002</v>
          </cell>
          <cell r="R89">
            <v>13.33633</v>
          </cell>
          <cell r="S89">
            <v>13.33633</v>
          </cell>
          <cell r="U89">
            <v>-164.01900000000001</v>
          </cell>
          <cell r="V89">
            <v>-13.33633</v>
          </cell>
          <cell r="AA89">
            <v>144.36000000000001</v>
          </cell>
          <cell r="AB89">
            <v>0</v>
          </cell>
        </row>
        <row r="90">
          <cell r="B90" t="str">
            <v>Phthalimide</v>
          </cell>
          <cell r="C90" t="str">
            <v>OBSOLETE - D</v>
          </cell>
          <cell r="E90" t="str">
            <v xml:space="preserve"> </v>
          </cell>
          <cell r="F90">
            <v>0</v>
          </cell>
          <cell r="G90">
            <v>166.93100000000001</v>
          </cell>
          <cell r="H90">
            <v>2.944</v>
          </cell>
          <cell r="J90">
            <v>163.24983</v>
          </cell>
          <cell r="L90">
            <v>0</v>
          </cell>
          <cell r="N90">
            <v>90.34666</v>
          </cell>
          <cell r="P90">
            <v>0</v>
          </cell>
          <cell r="Q90">
            <v>166.93100000000001</v>
          </cell>
          <cell r="R90">
            <v>93.290660000000003</v>
          </cell>
          <cell r="S90">
            <v>0.98133000000000004</v>
          </cell>
          <cell r="T90">
            <v>172.38373999999999</v>
          </cell>
          <cell r="U90">
            <v>90.34666</v>
          </cell>
          <cell r="V90">
            <v>-91.32799</v>
          </cell>
          <cell r="X90">
            <v>0</v>
          </cell>
          <cell r="Z90">
            <v>0</v>
          </cell>
          <cell r="AA90">
            <v>86.032790000000006</v>
          </cell>
          <cell r="AB90">
            <v>1.9626700000000028</v>
          </cell>
        </row>
        <row r="91">
          <cell r="B91" t="str">
            <v>Plaquenil</v>
          </cell>
          <cell r="G91">
            <v>64.914000000000001</v>
          </cell>
          <cell r="H91">
            <v>0.40737000000000001</v>
          </cell>
          <cell r="N91">
            <v>66.255260000000007</v>
          </cell>
          <cell r="Q91">
            <v>64.914000000000001</v>
          </cell>
          <cell r="R91">
            <v>0.40737000000000001</v>
          </cell>
          <cell r="S91">
            <v>0.40737000000000001</v>
          </cell>
          <cell r="U91">
            <v>66.255260000000007</v>
          </cell>
          <cell r="V91">
            <v>-0.40737000000000001</v>
          </cell>
          <cell r="AA91" t="str">
            <v xml:space="preserve"> </v>
          </cell>
          <cell r="AB91">
            <v>0</v>
          </cell>
        </row>
        <row r="92">
          <cell r="B92" t="str">
            <v>RCX2037</v>
          </cell>
          <cell r="E92">
            <v>0</v>
          </cell>
          <cell r="G92">
            <v>4000.8422200000005</v>
          </cell>
          <cell r="H92">
            <v>6.70967</v>
          </cell>
          <cell r="I92">
            <v>34.035989999999998</v>
          </cell>
          <cell r="J92">
            <v>64.996790000000004</v>
          </cell>
          <cell r="K92">
            <v>0</v>
          </cell>
          <cell r="L92">
            <v>1.9654899999999997</v>
          </cell>
          <cell r="M92">
            <v>1.2999999999999999E-4</v>
          </cell>
          <cell r="N92">
            <v>-29.79927</v>
          </cell>
          <cell r="O92">
            <v>0</v>
          </cell>
          <cell r="Q92">
            <v>4034.8783400000007</v>
          </cell>
          <cell r="R92">
            <v>6.70967</v>
          </cell>
          <cell r="S92">
            <v>6.70967</v>
          </cell>
          <cell r="T92">
            <v>9.5003499999999992</v>
          </cell>
          <cell r="U92">
            <v>1.2999999999999999E-4</v>
          </cell>
          <cell r="V92">
            <v>-6.70967</v>
          </cell>
          <cell r="W92">
            <v>0</v>
          </cell>
          <cell r="Y92">
            <v>0</v>
          </cell>
          <cell r="AA92">
            <v>2412.1075100000012</v>
          </cell>
          <cell r="AB92">
            <v>0</v>
          </cell>
        </row>
        <row r="93">
          <cell r="B93" t="str">
            <v>RCX2047</v>
          </cell>
          <cell r="H93">
            <v>13.653079999999999</v>
          </cell>
          <cell r="J93">
            <v>0.84267000000000003</v>
          </cell>
          <cell r="N93">
            <v>19.909500000000001</v>
          </cell>
          <cell r="R93">
            <v>33.562579999999997</v>
          </cell>
          <cell r="S93">
            <v>13.653079999999999</v>
          </cell>
          <cell r="T93">
            <v>0.84267000000000003</v>
          </cell>
          <cell r="U93">
            <v>19.909500000000001</v>
          </cell>
          <cell r="V93">
            <v>-33.562579999999997</v>
          </cell>
          <cell r="AB93">
            <v>0</v>
          </cell>
        </row>
        <row r="94">
          <cell r="B94" t="str">
            <v>RCX2114 - GW801144X</v>
          </cell>
          <cell r="H94">
            <v>4.6655699999999998</v>
          </cell>
          <cell r="J94">
            <v>1.08161</v>
          </cell>
          <cell r="N94">
            <v>58.897869999999998</v>
          </cell>
          <cell r="R94">
            <v>64.645049999999998</v>
          </cell>
          <cell r="S94">
            <v>4.6655699999999998</v>
          </cell>
          <cell r="T94">
            <v>1.08161</v>
          </cell>
          <cell r="U94">
            <v>58.897869999999998</v>
          </cell>
          <cell r="V94">
            <v>-64.645049999999998</v>
          </cell>
          <cell r="AB94">
            <v>0</v>
          </cell>
        </row>
        <row r="95">
          <cell r="B95" t="str">
            <v>RCX2119</v>
          </cell>
          <cell r="E95">
            <v>2943.1329515000007</v>
          </cell>
          <cell r="G95">
            <v>7143.6035700000011</v>
          </cell>
          <cell r="H95">
            <v>7.0653000000000006</v>
          </cell>
          <cell r="I95">
            <v>4324.5255900000002</v>
          </cell>
          <cell r="K95">
            <v>444.88868000000002</v>
          </cell>
          <cell r="M95">
            <v>3731.9994900000002</v>
          </cell>
          <cell r="O95">
            <v>0</v>
          </cell>
          <cell r="Q95">
            <v>15645.017330000001</v>
          </cell>
          <cell r="R95">
            <v>7.0653000000000006</v>
          </cell>
          <cell r="S95">
            <v>7.0653000000000006</v>
          </cell>
          <cell r="T95">
            <v>1919.9337099999998</v>
          </cell>
          <cell r="U95">
            <v>-7995.00227</v>
          </cell>
          <cell r="V95">
            <v>-7.0653000000000006</v>
          </cell>
          <cell r="W95">
            <v>0</v>
          </cell>
          <cell r="Y95">
            <v>0</v>
          </cell>
          <cell r="AA95" t="str">
            <v xml:space="preserve"> </v>
          </cell>
          <cell r="AB95">
            <v>0</v>
          </cell>
        </row>
        <row r="96">
          <cell r="B96" t="str">
            <v>RH 3866</v>
          </cell>
          <cell r="C96" t="str">
            <v>OBSOLETE - D</v>
          </cell>
          <cell r="F96">
            <v>0</v>
          </cell>
          <cell r="H96">
            <v>1.98</v>
          </cell>
          <cell r="J96">
            <v>158.41989000000001</v>
          </cell>
          <cell r="L96">
            <v>0</v>
          </cell>
          <cell r="N96">
            <v>90.34666</v>
          </cell>
          <cell r="P96">
            <v>0</v>
          </cell>
          <cell r="R96">
            <v>1.98</v>
          </cell>
          <cell r="S96">
            <v>1.98</v>
          </cell>
          <cell r="T96">
            <v>46.73021</v>
          </cell>
          <cell r="U96">
            <v>90.34666</v>
          </cell>
          <cell r="V96">
            <v>-1.98</v>
          </cell>
          <cell r="X96">
            <v>0</v>
          </cell>
          <cell r="Z96">
            <v>0</v>
          </cell>
          <cell r="AB96">
            <v>0</v>
          </cell>
        </row>
        <row r="97">
          <cell r="B97" t="str">
            <v>tBaus</v>
          </cell>
          <cell r="H97">
            <v>5.7200000000000001E-2</v>
          </cell>
          <cell r="N97">
            <v>66.255260000000007</v>
          </cell>
          <cell r="R97">
            <v>66.312460000000002</v>
          </cell>
          <cell r="S97">
            <v>5.7200000000000001E-2</v>
          </cell>
          <cell r="U97">
            <v>66.255260000000007</v>
          </cell>
          <cell r="V97">
            <v>-66.312460000000002</v>
          </cell>
          <cell r="AA97" t="str">
            <v xml:space="preserve"> </v>
          </cell>
          <cell r="AB97">
            <v>0</v>
          </cell>
        </row>
        <row r="98">
          <cell r="B98" t="str">
            <v>Telik</v>
          </cell>
          <cell r="H98">
            <v>1.7050000000000001</v>
          </cell>
          <cell r="J98">
            <v>-54.469620000000006</v>
          </cell>
          <cell r="L98">
            <v>7.4536699999999998</v>
          </cell>
          <cell r="N98">
            <v>58.897869999999998</v>
          </cell>
          <cell r="R98">
            <v>1.7050000000000001</v>
          </cell>
          <cell r="S98">
            <v>1.7050000000000001</v>
          </cell>
          <cell r="T98">
            <v>10.23826</v>
          </cell>
          <cell r="U98">
            <v>58.897869999999998</v>
          </cell>
          <cell r="V98">
            <v>-1.7050000000000001</v>
          </cell>
          <cell r="AB98">
            <v>0</v>
          </cell>
        </row>
        <row r="99">
          <cell r="B99" t="str">
            <v>Vertex 148</v>
          </cell>
          <cell r="H99">
            <v>6.66</v>
          </cell>
          <cell r="J99">
            <v>0.84267000000000003</v>
          </cell>
          <cell r="N99">
            <v>91.138750000000002</v>
          </cell>
          <cell r="R99">
            <v>98.641419999999997</v>
          </cell>
          <cell r="S99">
            <v>6.66</v>
          </cell>
          <cell r="T99">
            <v>0.84267000000000003</v>
          </cell>
          <cell r="U99">
            <v>91.138750000000002</v>
          </cell>
          <cell r="V99">
            <v>-98.641419999999997</v>
          </cell>
          <cell r="AB99">
            <v>0</v>
          </cell>
        </row>
        <row r="100">
          <cell r="B100" t="str">
            <v>Vertex 497</v>
          </cell>
          <cell r="H100">
            <v>4.2530200000000002</v>
          </cell>
          <cell r="J100">
            <v>126.54656</v>
          </cell>
          <cell r="N100">
            <v>58.897869999999998</v>
          </cell>
          <cell r="R100">
            <v>130.79957999999999</v>
          </cell>
          <cell r="S100">
            <v>4.2530200000000002</v>
          </cell>
          <cell r="T100">
            <v>126.54656</v>
          </cell>
          <cell r="U100">
            <v>58.897869999999998</v>
          </cell>
          <cell r="V100">
            <v>-130.79957999999999</v>
          </cell>
          <cell r="AB100">
            <v>0</v>
          </cell>
        </row>
        <row r="101">
          <cell r="B101" t="str">
            <v>ZD0947</v>
          </cell>
          <cell r="H101">
            <v>1.59602</v>
          </cell>
          <cell r="N101">
            <v>66.255260000000007</v>
          </cell>
          <cell r="R101">
            <v>1.59602</v>
          </cell>
          <cell r="S101">
            <v>1.59602</v>
          </cell>
          <cell r="U101">
            <v>66.255260000000007</v>
          </cell>
          <cell r="V101">
            <v>-1.59602</v>
          </cell>
          <cell r="AB101">
            <v>0</v>
          </cell>
        </row>
        <row r="102">
          <cell r="B102" t="str">
            <v>RH 3866</v>
          </cell>
          <cell r="C102" t="str">
            <v>OBSOLETE - D</v>
          </cell>
          <cell r="F102">
            <v>0</v>
          </cell>
          <cell r="H102">
            <v>117.65120000000002</v>
          </cell>
          <cell r="J102">
            <v>158.41989000000001</v>
          </cell>
          <cell r="L102">
            <v>0</v>
          </cell>
          <cell r="N102">
            <v>344.02351000000004</v>
          </cell>
          <cell r="P102">
            <v>0</v>
          </cell>
          <cell r="R102">
            <v>620.0945999999999</v>
          </cell>
          <cell r="S102">
            <v>114.79435000000001</v>
          </cell>
          <cell r="T102">
            <v>158.41989000000001</v>
          </cell>
          <cell r="U102">
            <v>344.02351000000004</v>
          </cell>
          <cell r="V102">
            <v>-617.23774999999989</v>
          </cell>
          <cell r="X102">
            <v>0</v>
          </cell>
          <cell r="Z102">
            <v>0</v>
          </cell>
          <cell r="AB102">
            <v>2.8568500000000028</v>
          </cell>
        </row>
        <row r="103">
          <cell r="B103" t="str">
            <v>tBaus</v>
          </cell>
          <cell r="H103">
            <v>7.3749999999999996E-2</v>
          </cell>
          <cell r="J103">
            <v>0.84267000000000003</v>
          </cell>
          <cell r="N103">
            <v>66.255260000000007</v>
          </cell>
          <cell r="R103">
            <v>66.329010000000011</v>
          </cell>
          <cell r="S103">
            <v>6.66</v>
          </cell>
          <cell r="T103">
            <v>0.84267000000000003</v>
          </cell>
          <cell r="U103">
            <v>66.255260000000007</v>
          </cell>
          <cell r="V103">
            <v>-66.255260000000007</v>
          </cell>
          <cell r="AB103">
            <v>7.3750000000003979E-2</v>
          </cell>
        </row>
        <row r="104">
          <cell r="B104" t="str">
            <v>Others</v>
          </cell>
          <cell r="C104" t="str">
            <v>OTHERS - E</v>
          </cell>
          <cell r="F104">
            <v>0</v>
          </cell>
          <cell r="H104">
            <v>494.94652000000002</v>
          </cell>
          <cell r="J104">
            <v>195.92491000000001</v>
          </cell>
          <cell r="L104">
            <v>74.8262</v>
          </cell>
          <cell r="N104">
            <v>1.2999999999999999E-4</v>
          </cell>
          <cell r="P104">
            <v>0</v>
          </cell>
          <cell r="R104">
            <v>765.69776000000002</v>
          </cell>
          <cell r="S104">
            <v>92.80725000000001</v>
          </cell>
          <cell r="T104">
            <v>11.165710000000001</v>
          </cell>
          <cell r="U104">
            <v>1.2999999999999999E-4</v>
          </cell>
          <cell r="V104">
            <v>-103.97309000000001</v>
          </cell>
          <cell r="X104">
            <v>0</v>
          </cell>
          <cell r="Z104">
            <v>0</v>
          </cell>
          <cell r="AB104">
            <v>661.72467000000006</v>
          </cell>
        </row>
        <row r="105">
          <cell r="B105" t="str">
            <v>RCX 2070</v>
          </cell>
          <cell r="H105">
            <v>6.66</v>
          </cell>
          <cell r="J105">
            <v>0.84267000000000003</v>
          </cell>
          <cell r="N105">
            <v>91.138750000000002</v>
          </cell>
          <cell r="R105">
            <v>0</v>
          </cell>
          <cell r="S105">
            <v>6.66</v>
          </cell>
          <cell r="T105">
            <v>0.84267000000000003</v>
          </cell>
          <cell r="U105">
            <v>91.138750000000002</v>
          </cell>
          <cell r="V105">
            <v>0</v>
          </cell>
          <cell r="AB105">
            <v>0</v>
          </cell>
        </row>
        <row r="106">
          <cell r="B106" t="str">
            <v>Cleanouts</v>
          </cell>
          <cell r="C106" t="str">
            <v>OBSOLETE - D</v>
          </cell>
          <cell r="F106">
            <v>0</v>
          </cell>
          <cell r="H106">
            <v>3.3</v>
          </cell>
          <cell r="J106">
            <v>126.54656</v>
          </cell>
          <cell r="L106">
            <v>0</v>
          </cell>
          <cell r="N106">
            <v>364.36282</v>
          </cell>
          <cell r="P106">
            <v>0</v>
          </cell>
          <cell r="R106">
            <v>0</v>
          </cell>
          <cell r="S106">
            <v>3.3</v>
          </cell>
          <cell r="T106">
            <v>126.54656</v>
          </cell>
          <cell r="U106">
            <v>344.02351000000004</v>
          </cell>
          <cell r="V106">
            <v>0</v>
          </cell>
          <cell r="X106">
            <v>-143.119</v>
          </cell>
          <cell r="Z106">
            <v>0</v>
          </cell>
          <cell r="AB106">
            <v>-143.119</v>
          </cell>
        </row>
        <row r="107">
          <cell r="B107" t="str">
            <v>Eng Stocks/Op Supplies</v>
          </cell>
          <cell r="C107" t="str">
            <v>TOTAL</v>
          </cell>
          <cell r="F107">
            <v>3124.94553</v>
          </cell>
          <cell r="H107">
            <v>2947.9272700000001</v>
          </cell>
          <cell r="J107">
            <v>3993.1043799999998</v>
          </cell>
          <cell r="L107">
            <v>1003.04585</v>
          </cell>
          <cell r="N107">
            <v>5143.7551800000001</v>
          </cell>
          <cell r="P107">
            <v>0</v>
          </cell>
          <cell r="R107">
            <v>2947.9272700000001</v>
          </cell>
          <cell r="S107">
            <v>1330.1679999999999</v>
          </cell>
          <cell r="T107">
            <v>2253.7352799999999</v>
          </cell>
          <cell r="U107">
            <v>1931.3656599999999</v>
          </cell>
          <cell r="V107">
            <v>-1330.1679999999999</v>
          </cell>
          <cell r="X107">
            <v>-74.475999999999999</v>
          </cell>
          <cell r="Z107">
            <v>0</v>
          </cell>
          <cell r="AB107">
            <v>1617.7592700000002</v>
          </cell>
        </row>
        <row r="108">
          <cell r="B108" t="str">
            <v>Base Stocks</v>
          </cell>
          <cell r="C108" t="str">
            <v>OBSOLETE - D</v>
          </cell>
          <cell r="F108">
            <v>0</v>
          </cell>
          <cell r="H108">
            <v>308.37896999999998</v>
          </cell>
          <cell r="J108">
            <v>157.33828</v>
          </cell>
          <cell r="L108">
            <v>0</v>
          </cell>
          <cell r="N108">
            <v>344.02351000000004</v>
          </cell>
          <cell r="P108">
            <v>0</v>
          </cell>
          <cell r="R108">
            <v>308.37896999999998</v>
          </cell>
          <cell r="S108">
            <v>164.01897</v>
          </cell>
          <cell r="T108">
            <v>157.33828</v>
          </cell>
          <cell r="U108">
            <v>344.02351000000004</v>
          </cell>
          <cell r="V108">
            <v>-164.01897</v>
          </cell>
          <cell r="X108">
            <v>0</v>
          </cell>
          <cell r="Z108">
            <v>0</v>
          </cell>
          <cell r="AB108">
            <v>144.35999999999999</v>
          </cell>
        </row>
        <row r="109">
          <cell r="B109" t="str">
            <v>Ret Cont / Packaging / Waste</v>
          </cell>
          <cell r="H109">
            <v>160.65101999999999</v>
          </cell>
          <cell r="R109">
            <v>160.65101999999999</v>
          </cell>
          <cell r="T109">
            <v>50.122330000000005</v>
          </cell>
          <cell r="V109">
            <v>-50.122330000000005</v>
          </cell>
          <cell r="AB109">
            <v>110.52868999999998</v>
          </cell>
        </row>
        <row r="110">
          <cell r="B110" t="str">
            <v>Palladium/Platinum/Rhodium</v>
          </cell>
          <cell r="H110">
            <v>259.17696999999998</v>
          </cell>
          <cell r="J110">
            <v>-3.0762</v>
          </cell>
          <cell r="L110">
            <v>7.5363800000000003</v>
          </cell>
          <cell r="N110">
            <v>-12.984259999999999</v>
          </cell>
          <cell r="R110">
            <v>0</v>
          </cell>
          <cell r="S110">
            <v>56.414470000000001</v>
          </cell>
          <cell r="T110">
            <v>13.70754</v>
          </cell>
          <cell r="U110">
            <v>1.2999999999999999E-4</v>
          </cell>
          <cell r="V110">
            <v>0</v>
          </cell>
          <cell r="X110">
            <v>33.917670000000001</v>
          </cell>
          <cell r="AB110">
            <v>0</v>
          </cell>
        </row>
        <row r="111">
          <cell r="B111" t="str">
            <v>RCX 2070</v>
          </cell>
          <cell r="C111" t="str">
            <v>OTHERS - E</v>
          </cell>
          <cell r="F111">
            <v>0</v>
          </cell>
          <cell r="H111">
            <v>3911.9037800000001</v>
          </cell>
          <cell r="J111">
            <v>195.92491000000001</v>
          </cell>
          <cell r="L111">
            <v>74.8262</v>
          </cell>
          <cell r="N111">
            <v>1.2999999999999999E-4</v>
          </cell>
          <cell r="P111">
            <v>0</v>
          </cell>
          <cell r="R111">
            <v>4182.6550200000001</v>
          </cell>
          <cell r="S111">
            <v>1586.99422</v>
          </cell>
          <cell r="T111">
            <v>61.288040000000009</v>
          </cell>
          <cell r="U111">
            <v>1.2999999999999999E-4</v>
          </cell>
          <cell r="V111">
            <v>-1648.2823899999999</v>
          </cell>
          <cell r="X111">
            <v>-143.119</v>
          </cell>
          <cell r="Z111">
            <v>0</v>
          </cell>
          <cell r="AB111">
            <v>2391.2536300000006</v>
          </cell>
        </row>
        <row r="112">
          <cell r="B112" t="str">
            <v>Cleanouts</v>
          </cell>
          <cell r="H112">
            <v>308.37896999999998</v>
          </cell>
          <cell r="R112">
            <v>0</v>
          </cell>
          <cell r="S112">
            <v>164.01897</v>
          </cell>
          <cell r="V112">
            <v>0</v>
          </cell>
          <cell r="X112">
            <v>-53.709999999999994</v>
          </cell>
          <cell r="AB112">
            <v>-53.709999999999994</v>
          </cell>
        </row>
        <row r="113">
          <cell r="B113"/>
          <cell r="H113">
            <v>2829.6714699999998</v>
          </cell>
          <cell r="R113">
            <v>2829.6714699999998</v>
          </cell>
          <cell r="S113">
            <v>1358.8905099999999</v>
          </cell>
          <cell r="T113">
            <v>89.866490000000013</v>
          </cell>
          <cell r="V113">
            <v>-1358.8905099999999</v>
          </cell>
          <cell r="AB113">
            <v>1470.7809599999998</v>
          </cell>
        </row>
        <row r="114">
          <cell r="B114"/>
          <cell r="C114" t="str">
            <v>TOTAL</v>
          </cell>
          <cell r="F114">
            <v>3582.2209700000003</v>
          </cell>
          <cell r="H114">
            <v>6144.9199200000003</v>
          </cell>
          <cell r="J114">
            <v>5742.977640000001</v>
          </cell>
          <cell r="L114">
            <v>575.57037000000003</v>
          </cell>
          <cell r="N114">
            <v>4528.5157900000004</v>
          </cell>
          <cell r="P114">
            <v>0</v>
          </cell>
          <cell r="R114">
            <v>16991.98372</v>
          </cell>
          <cell r="S114">
            <v>1962.5137700000002</v>
          </cell>
          <cell r="T114">
            <v>2011.5691300000003</v>
          </cell>
          <cell r="U114">
            <v>2011.5591899999999</v>
          </cell>
          <cell r="V114">
            <v>-5985.6420900000003</v>
          </cell>
          <cell r="X114">
            <v>-260.11900000000003</v>
          </cell>
          <cell r="Z114">
            <v>0</v>
          </cell>
          <cell r="AB114">
            <v>10746.22263</v>
          </cell>
        </row>
      </sheetData>
      <sheetData sheetId="9" refreshError="1">
        <row r="13">
          <cell r="B13" t="str">
            <v>AVE1330</v>
          </cell>
          <cell r="G13">
            <v>44.473590000000002</v>
          </cell>
          <cell r="H13">
            <v>13.212059999999999</v>
          </cell>
          <cell r="I13">
            <v>4.8199999999999996E-3</v>
          </cell>
          <cell r="J13">
            <v>4.0200000000000001E-3</v>
          </cell>
          <cell r="L13">
            <v>4.6870599999999998</v>
          </cell>
          <cell r="Q13">
            <v>44.478410000000004</v>
          </cell>
          <cell r="R13">
            <v>13.21608</v>
          </cell>
          <cell r="S13">
            <v>13.212059999999999</v>
          </cell>
          <cell r="T13">
            <v>4.0200000000000001E-3</v>
          </cell>
          <cell r="U13">
            <v>-44.478410000000004</v>
          </cell>
          <cell r="V13">
            <v>-13.21608</v>
          </cell>
          <cell r="AA13">
            <v>0</v>
          </cell>
          <cell r="AB13">
            <v>0</v>
          </cell>
        </row>
        <row r="14">
          <cell r="B14" t="str">
            <v>AZ12389497</v>
          </cell>
          <cell r="G14">
            <v>16.565249999999999</v>
          </cell>
          <cell r="H14">
            <v>0.17355999999999999</v>
          </cell>
          <cell r="I14">
            <v>11.21951</v>
          </cell>
          <cell r="J14">
            <v>32.478029999999997</v>
          </cell>
          <cell r="L14">
            <v>3.9832000000000001</v>
          </cell>
          <cell r="N14">
            <v>3.31E-3</v>
          </cell>
          <cell r="Q14">
            <v>27.784759999999999</v>
          </cell>
          <cell r="R14">
            <v>4.1567600000000002</v>
          </cell>
          <cell r="S14">
            <v>7.3819999999999997E-2</v>
          </cell>
          <cell r="U14">
            <v>-19.957509999999999</v>
          </cell>
          <cell r="V14">
            <v>-7.3819999999999997E-2</v>
          </cell>
          <cell r="AA14">
            <v>7.8272499999999994</v>
          </cell>
          <cell r="AB14">
            <v>4.0829400000000007</v>
          </cell>
        </row>
        <row r="15">
          <cell r="B15" t="str">
            <v>BioNumerik RCX 2131</v>
          </cell>
          <cell r="G15">
            <v>26.423200000000001</v>
          </cell>
          <cell r="H15">
            <v>25.407109999999999</v>
          </cell>
          <cell r="I15">
            <v>30.667000000000002</v>
          </cell>
          <cell r="J15">
            <v>30.667000000000002</v>
          </cell>
          <cell r="K15">
            <v>7.4960500000000003</v>
          </cell>
          <cell r="L15">
            <v>-39.861260000000001</v>
          </cell>
          <cell r="M15">
            <v>179.21284</v>
          </cell>
          <cell r="N15">
            <v>250.81141</v>
          </cell>
          <cell r="Q15">
            <v>243.79909000000001</v>
          </cell>
          <cell r="R15">
            <v>267.02426000000003</v>
          </cell>
          <cell r="S15">
            <v>3.2703000000000002</v>
          </cell>
          <cell r="T15">
            <v>30.667000000000002</v>
          </cell>
          <cell r="U15">
            <v>179.19118</v>
          </cell>
          <cell r="V15">
            <v>-213.12848</v>
          </cell>
          <cell r="X15">
            <v>40</v>
          </cell>
          <cell r="AA15">
            <v>30.447000000000003</v>
          </cell>
          <cell r="AB15">
            <v>93.89578000000003</v>
          </cell>
        </row>
        <row r="16">
          <cell r="B16" t="str">
            <v>Fosamprenavir</v>
          </cell>
          <cell r="G16">
            <v>2.2841100000000001</v>
          </cell>
          <cell r="H16">
            <v>7.8601099999999997</v>
          </cell>
          <cell r="J16">
            <v>192.67269999999999</v>
          </cell>
          <cell r="L16">
            <v>84.870630000000006</v>
          </cell>
          <cell r="Q16">
            <v>2.2841100000000001</v>
          </cell>
          <cell r="R16">
            <v>7.8601099999999997</v>
          </cell>
          <cell r="S16">
            <v>7.8601099999999997</v>
          </cell>
          <cell r="U16">
            <v>-2.2841100000000001</v>
          </cell>
          <cell r="V16">
            <v>-7.8601099999999997</v>
          </cell>
          <cell r="AA16">
            <v>0</v>
          </cell>
          <cell r="AB16">
            <v>0</v>
          </cell>
        </row>
        <row r="17">
          <cell r="B17" t="str">
            <v>Memory</v>
          </cell>
          <cell r="G17">
            <v>354.93468999999999</v>
          </cell>
          <cell r="H17">
            <v>2.2841100000000001</v>
          </cell>
          <cell r="I17">
            <v>1.4999999999999999E-4</v>
          </cell>
          <cell r="J17">
            <v>1.4999999999999999E-4</v>
          </cell>
          <cell r="K17">
            <v>58.328749999999999</v>
          </cell>
          <cell r="L17">
            <v>27.787379999999999</v>
          </cell>
          <cell r="M17">
            <v>22.39724</v>
          </cell>
          <cell r="N17">
            <v>110.40196</v>
          </cell>
          <cell r="Q17">
            <v>435.66083000000003</v>
          </cell>
          <cell r="R17">
            <v>2.2841100000000001</v>
          </cell>
          <cell r="S17">
            <v>2.2841100000000001</v>
          </cell>
          <cell r="T17">
            <v>1.4999999999999999E-4</v>
          </cell>
          <cell r="U17">
            <v>-1.4999999999999999E-4</v>
          </cell>
          <cell r="V17">
            <v>-2.2841100000000001</v>
          </cell>
          <cell r="X17">
            <v>50</v>
          </cell>
          <cell r="AA17">
            <v>435.66068000000001</v>
          </cell>
          <cell r="AB17">
            <v>0</v>
          </cell>
        </row>
        <row r="18">
          <cell r="B18" t="str">
            <v>RCX2124 - SR28043</v>
          </cell>
          <cell r="G18">
            <v>26.612830000000002</v>
          </cell>
          <cell r="H18">
            <v>1.19991</v>
          </cell>
          <cell r="I18">
            <v>22.056820000000002</v>
          </cell>
          <cell r="J18">
            <v>1.4999999999999999E-4</v>
          </cell>
          <cell r="L18">
            <v>0.55288999999999999</v>
          </cell>
          <cell r="M18">
            <v>1.1560000000000001E-2</v>
          </cell>
          <cell r="N18">
            <v>51.620159999999998</v>
          </cell>
          <cell r="Q18">
            <v>48.681210000000007</v>
          </cell>
          <cell r="R18">
            <v>53.373109999999997</v>
          </cell>
          <cell r="S18">
            <v>22.056820000000002</v>
          </cell>
          <cell r="T18">
            <v>1.4999999999999999E-4</v>
          </cell>
          <cell r="U18">
            <v>-48.681210000000007</v>
          </cell>
          <cell r="V18">
            <v>-1.4999999999999999E-4</v>
          </cell>
          <cell r="AA18">
            <v>0</v>
          </cell>
          <cell r="AB18">
            <v>53.372959999999999</v>
          </cell>
        </row>
        <row r="19">
          <cell r="B19" t="str">
            <v>RPS 2505 PTC</v>
          </cell>
          <cell r="G19">
            <v>22.148980000000002</v>
          </cell>
          <cell r="H19">
            <v>26.612830000000002</v>
          </cell>
          <cell r="I19">
            <v>1176.8615199999999</v>
          </cell>
          <cell r="J19">
            <v>22.05678</v>
          </cell>
          <cell r="L19">
            <v>9.5122999999999998</v>
          </cell>
          <cell r="M19">
            <v>64.359499999999997</v>
          </cell>
          <cell r="N19">
            <v>1.1560000000000001E-2</v>
          </cell>
          <cell r="Q19">
            <v>1263.3699999999999</v>
          </cell>
          <cell r="R19">
            <v>48.681170000000009</v>
          </cell>
          <cell r="S19">
            <v>26.612830000000002</v>
          </cell>
          <cell r="T19">
            <v>22.05678</v>
          </cell>
          <cell r="U19">
            <v>1.1560000000000001E-2</v>
          </cell>
          <cell r="V19">
            <v>-48.681170000000009</v>
          </cell>
          <cell r="AA19">
            <v>0</v>
          </cell>
          <cell r="AB19">
            <v>0</v>
          </cell>
        </row>
        <row r="20">
          <cell r="B20" t="str">
            <v xml:space="preserve">Scios 469 </v>
          </cell>
          <cell r="G20">
            <v>17.552299999999999</v>
          </cell>
          <cell r="H20">
            <v>20.951989999999999</v>
          </cell>
          <cell r="I20">
            <v>467.30964999999998</v>
          </cell>
          <cell r="J20">
            <v>746.32525999999996</v>
          </cell>
          <cell r="L20">
            <v>9.0380000000000002E-2</v>
          </cell>
          <cell r="N20">
            <v>64.359499999999997</v>
          </cell>
          <cell r="Q20">
            <v>484.86194999999998</v>
          </cell>
          <cell r="R20">
            <v>831.72712999999999</v>
          </cell>
          <cell r="S20">
            <v>20.951989999999999</v>
          </cell>
          <cell r="T20">
            <v>746.32525999999996</v>
          </cell>
          <cell r="U20">
            <v>64.359499999999997</v>
          </cell>
          <cell r="V20">
            <v>-831.63675000000001</v>
          </cell>
          <cell r="AA20">
            <v>0</v>
          </cell>
          <cell r="AB20">
            <v>9.0379999999981919E-2</v>
          </cell>
        </row>
        <row r="21">
          <cell r="B21" t="str">
            <v>Vanda Iioperidone</v>
          </cell>
          <cell r="G21">
            <v>10.122780000000001</v>
          </cell>
          <cell r="H21">
            <v>17.552299999999999</v>
          </cell>
          <cell r="I21">
            <v>1.3500000000000001E-3</v>
          </cell>
          <cell r="J21">
            <v>54.119639999999997</v>
          </cell>
          <cell r="M21">
            <v>1.3999999999999999E-4</v>
          </cell>
          <cell r="N21">
            <v>409.25556</v>
          </cell>
          <cell r="Q21">
            <v>10.124270000000001</v>
          </cell>
          <cell r="R21">
            <v>480.92750000000001</v>
          </cell>
          <cell r="S21">
            <v>17.552299999999999</v>
          </cell>
          <cell r="T21">
            <v>54.119639999999997</v>
          </cell>
          <cell r="U21">
            <v>409.25556</v>
          </cell>
          <cell r="V21">
            <v>-480.92750000000001</v>
          </cell>
          <cell r="AA21">
            <v>0</v>
          </cell>
          <cell r="AB21">
            <v>0</v>
          </cell>
        </row>
        <row r="22">
          <cell r="B22" t="str">
            <v>Vanda RPS 2802</v>
          </cell>
          <cell r="G22">
            <v>7.4112900000000002</v>
          </cell>
          <cell r="H22">
            <v>11.032069999999999</v>
          </cell>
          <cell r="I22">
            <v>20.225439999999999</v>
          </cell>
          <cell r="J22">
            <v>1.3500000000000001E-3</v>
          </cell>
          <cell r="L22">
            <v>29.036359999999998</v>
          </cell>
          <cell r="N22">
            <v>1.3999999999999999E-4</v>
          </cell>
          <cell r="Q22">
            <v>27.63673</v>
          </cell>
          <cell r="R22">
            <v>11.03356</v>
          </cell>
          <cell r="S22">
            <v>11.032069999999999</v>
          </cell>
          <cell r="T22">
            <v>1.3500000000000001E-3</v>
          </cell>
          <cell r="U22">
            <v>1.3999999999999999E-4</v>
          </cell>
          <cell r="V22">
            <v>-11.03356</v>
          </cell>
          <cell r="AA22">
            <v>27.63673</v>
          </cell>
          <cell r="AB22">
            <v>0</v>
          </cell>
        </row>
        <row r="23">
          <cell r="B23" t="str">
            <v>Vertex 770</v>
          </cell>
          <cell r="G23">
            <v>434.99526000000003</v>
          </cell>
          <cell r="H23">
            <v>0.44468000000000002</v>
          </cell>
          <cell r="I23">
            <v>118.0698</v>
          </cell>
          <cell r="J23">
            <v>0.54690000000000005</v>
          </cell>
          <cell r="K23">
            <v>72.843149999999994</v>
          </cell>
          <cell r="L23">
            <v>2.2109999999999999</v>
          </cell>
          <cell r="M23">
            <v>278.0924</v>
          </cell>
          <cell r="N23">
            <v>84.37997</v>
          </cell>
          <cell r="Q23">
            <v>904.00061000000005</v>
          </cell>
          <cell r="R23">
            <v>87.582549999999998</v>
          </cell>
          <cell r="S23">
            <v>18.656479999999998</v>
          </cell>
          <cell r="T23">
            <v>129.93729999999999</v>
          </cell>
          <cell r="U23">
            <v>64.359499999999997</v>
          </cell>
          <cell r="V23">
            <v>0</v>
          </cell>
          <cell r="AA23">
            <v>577.28521999999998</v>
          </cell>
          <cell r="AB23">
            <v>87.582549999999998</v>
          </cell>
        </row>
        <row r="24">
          <cell r="B24" t="str">
            <v>Vertex 950</v>
          </cell>
          <cell r="C24" t="str">
            <v>PRE LAUNCH - A</v>
          </cell>
          <cell r="E24">
            <v>0</v>
          </cell>
          <cell r="F24">
            <v>0</v>
          </cell>
          <cell r="G24">
            <v>963.52428000000009</v>
          </cell>
          <cell r="H24">
            <v>420.38713999999999</v>
          </cell>
          <cell r="I24">
            <v>1846.4160599999998</v>
          </cell>
          <cell r="J24">
            <v>125.78294</v>
          </cell>
          <cell r="K24">
            <v>138.66794999999999</v>
          </cell>
          <cell r="L24">
            <v>324.88486</v>
          </cell>
          <cell r="M24">
            <v>544.07367999999997</v>
          </cell>
          <cell r="N24">
            <v>1.1E-4</v>
          </cell>
          <cell r="O24">
            <v>0</v>
          </cell>
          <cell r="P24">
            <v>0</v>
          </cell>
          <cell r="Q24">
            <v>3492.6819699999996</v>
          </cell>
          <cell r="R24">
            <v>871.05493999999999</v>
          </cell>
          <cell r="S24">
            <v>34.665439999999997</v>
          </cell>
          <cell r="T24">
            <v>30.520009999999999</v>
          </cell>
          <cell r="U24">
            <v>1.1E-4</v>
          </cell>
          <cell r="V24">
            <v>-65.185450000000003</v>
          </cell>
          <cell r="W24">
            <v>0</v>
          </cell>
          <cell r="X24">
            <v>50</v>
          </cell>
          <cell r="Y24">
            <v>0</v>
          </cell>
          <cell r="Z24">
            <v>0</v>
          </cell>
          <cell r="AA24">
            <v>1078.85688</v>
          </cell>
          <cell r="AB24">
            <v>805.86949000000004</v>
          </cell>
        </row>
        <row r="25">
          <cell r="B25" t="str">
            <v>Vanda RPS 2802</v>
          </cell>
          <cell r="C25" t="str">
            <v>PRE LAUNCH - A</v>
          </cell>
          <cell r="F25">
            <v>0</v>
          </cell>
          <cell r="H25">
            <v>547.11787000000004</v>
          </cell>
          <cell r="J25">
            <v>979.50404000000003</v>
          </cell>
          <cell r="L25">
            <v>291.86106999999998</v>
          </cell>
          <cell r="N25">
            <v>860.43829999999991</v>
          </cell>
          <cell r="P25">
            <v>0</v>
          </cell>
          <cell r="R25">
            <v>2678.9212800000005</v>
          </cell>
          <cell r="S25">
            <v>137.51503</v>
          </cell>
          <cell r="T25">
            <v>883.69420999999988</v>
          </cell>
          <cell r="U25">
            <v>652.81794000000002</v>
          </cell>
          <cell r="V25">
            <v>-1674.02718</v>
          </cell>
          <cell r="X25">
            <v>40</v>
          </cell>
          <cell r="Z25">
            <v>0</v>
          </cell>
          <cell r="AB25">
            <v>1044.8941</v>
          </cell>
        </row>
        <row r="26">
          <cell r="B26" t="str">
            <v>Vertex 770</v>
          </cell>
          <cell r="G26">
            <v>55.372109999999999</v>
          </cell>
          <cell r="H26">
            <v>14.88763</v>
          </cell>
          <cell r="I26">
            <v>584.03232000000003</v>
          </cell>
          <cell r="J26">
            <v>14.64109</v>
          </cell>
          <cell r="K26">
            <v>99.617599999999996</v>
          </cell>
          <cell r="L26">
            <v>3.056E-2</v>
          </cell>
          <cell r="M26">
            <v>134.38409999999999</v>
          </cell>
          <cell r="N26">
            <v>6.9649999999999999</v>
          </cell>
          <cell r="Q26">
            <v>873.40613000000008</v>
          </cell>
          <cell r="R26">
            <v>29.559280000000001</v>
          </cell>
          <cell r="S26">
            <v>0.97733999999999999</v>
          </cell>
          <cell r="T26">
            <v>0.23768</v>
          </cell>
          <cell r="U26">
            <v>-184.38613999999998</v>
          </cell>
          <cell r="V26">
            <v>-1.21502</v>
          </cell>
          <cell r="X26">
            <v>-27</v>
          </cell>
          <cell r="AA26">
            <v>689.01999000000012</v>
          </cell>
          <cell r="AB26">
            <v>28.344260000000002</v>
          </cell>
        </row>
        <row r="27">
          <cell r="B27" t="str">
            <v>Acrivastine</v>
          </cell>
          <cell r="C27" t="str">
            <v>PRE LAUNCH - A</v>
          </cell>
          <cell r="F27">
            <v>0</v>
          </cell>
          <cell r="G27">
            <v>1.4549399999999999</v>
          </cell>
          <cell r="H27">
            <v>58.0503</v>
          </cell>
          <cell r="J27">
            <v>1029.83996</v>
          </cell>
          <cell r="K27">
            <v>18.972580000000001</v>
          </cell>
          <cell r="L27">
            <v>224.84075000000001</v>
          </cell>
          <cell r="M27">
            <v>0.89205000000000001</v>
          </cell>
          <cell r="N27">
            <v>134.38409999999999</v>
          </cell>
          <cell r="P27">
            <v>0</v>
          </cell>
          <cell r="Q27">
            <v>21.319570000000002</v>
          </cell>
          <cell r="R27">
            <v>1447.1151100000002</v>
          </cell>
          <cell r="S27">
            <v>2.2193499999999999</v>
          </cell>
          <cell r="T27">
            <v>24.923210000000001</v>
          </cell>
          <cell r="U27">
            <v>134.38409999999999</v>
          </cell>
          <cell r="V27">
            <v>-161.52665999999999</v>
          </cell>
          <cell r="X27">
            <v>-87.475999999999999</v>
          </cell>
          <cell r="Z27">
            <v>0</v>
          </cell>
          <cell r="AA27">
            <v>21.319570000000002</v>
          </cell>
          <cell r="AB27">
            <v>1198.1124500000001</v>
          </cell>
        </row>
        <row r="28">
          <cell r="B28" t="str">
            <v>Avecia ProJet RPS3090</v>
          </cell>
          <cell r="C28" t="str">
            <v>PRE LAUNCH - A</v>
          </cell>
          <cell r="F28">
            <v>0</v>
          </cell>
          <cell r="G28">
            <v>9.6730099999999997</v>
          </cell>
          <cell r="H28">
            <v>1.4549399999999999</v>
          </cell>
          <cell r="I28">
            <v>6.0901500000000004</v>
          </cell>
          <cell r="J28">
            <v>423.06896</v>
          </cell>
          <cell r="L28">
            <v>0.06</v>
          </cell>
          <cell r="N28">
            <v>137.91921000000002</v>
          </cell>
          <cell r="P28">
            <v>0</v>
          </cell>
          <cell r="Q28">
            <v>15.763159999999999</v>
          </cell>
          <cell r="R28">
            <v>1.51494</v>
          </cell>
          <cell r="S28">
            <v>111.43309999999998</v>
          </cell>
          <cell r="T28">
            <v>261.65277000000003</v>
          </cell>
          <cell r="U28">
            <v>135.98996</v>
          </cell>
          <cell r="V28">
            <v>0</v>
          </cell>
          <cell r="X28">
            <v>0</v>
          </cell>
          <cell r="Z28">
            <v>0</v>
          </cell>
          <cell r="AA28">
            <v>9.7707999999999995</v>
          </cell>
          <cell r="AB28">
            <v>1.51494</v>
          </cell>
        </row>
        <row r="29">
          <cell r="B29" t="str">
            <v>Doxazocin</v>
          </cell>
          <cell r="G29">
            <v>166.40124</v>
          </cell>
          <cell r="H29">
            <v>8.9356899999999992</v>
          </cell>
          <cell r="I29">
            <v>0.77607000000000004</v>
          </cell>
          <cell r="J29">
            <v>3.87703</v>
          </cell>
          <cell r="L29">
            <v>36.257739999999998</v>
          </cell>
          <cell r="N29">
            <v>108.29789</v>
          </cell>
          <cell r="Q29">
            <v>167.17731000000001</v>
          </cell>
          <cell r="R29">
            <v>12.812719999999999</v>
          </cell>
          <cell r="S29">
            <v>3.0414699999999999</v>
          </cell>
          <cell r="T29">
            <v>4.4999999999999999E-4</v>
          </cell>
          <cell r="U29">
            <v>108.29789</v>
          </cell>
          <cell r="V29">
            <v>-3.0419199999999997</v>
          </cell>
          <cell r="X29">
            <v>100</v>
          </cell>
          <cell r="AA29">
            <v>166.40124</v>
          </cell>
          <cell r="AB29">
            <v>9.7707999999999995</v>
          </cell>
        </row>
        <row r="30">
          <cell r="B30" t="str">
            <v>GW2380</v>
          </cell>
          <cell r="E30">
            <v>591.99243600000011</v>
          </cell>
          <cell r="F30">
            <v>591.99243600000011</v>
          </cell>
          <cell r="G30">
            <v>27.68357</v>
          </cell>
          <cell r="H30">
            <v>166.40124</v>
          </cell>
          <cell r="I30">
            <v>57.891150000000003</v>
          </cell>
          <cell r="J30">
            <v>0.70354000000000005</v>
          </cell>
          <cell r="L30">
            <v>58.914760000000001</v>
          </cell>
          <cell r="M30">
            <v>114.17506</v>
          </cell>
          <cell r="N30">
            <v>108.29789</v>
          </cell>
          <cell r="Q30">
            <v>199.74977999999999</v>
          </cell>
          <cell r="R30">
            <v>167.10478000000001</v>
          </cell>
          <cell r="S30">
            <v>1.2780100000000001</v>
          </cell>
          <cell r="T30">
            <v>25.03519</v>
          </cell>
          <cell r="U30">
            <v>108.29789</v>
          </cell>
          <cell r="V30">
            <v>0</v>
          </cell>
          <cell r="X30">
            <v>100</v>
          </cell>
          <cell r="AA30">
            <v>114.17505999999999</v>
          </cell>
          <cell r="AB30">
            <v>167.10478000000001</v>
          </cell>
        </row>
        <row r="31">
          <cell r="B31" t="str">
            <v>Labetalol</v>
          </cell>
          <cell r="F31">
            <v>478.03888000000001</v>
          </cell>
          <cell r="G31">
            <v>616.25949000000003</v>
          </cell>
          <cell r="H31">
            <v>3.8835999999999999</v>
          </cell>
          <cell r="I31">
            <v>717.37840000000006</v>
          </cell>
          <cell r="J31">
            <v>1.6760000000000001E-2</v>
          </cell>
          <cell r="K31">
            <v>52.183210000000003</v>
          </cell>
          <cell r="L31">
            <v>6.4345299999999996</v>
          </cell>
          <cell r="N31">
            <v>114.17506</v>
          </cell>
          <cell r="Q31">
            <v>1385.8210999999999</v>
          </cell>
          <cell r="R31">
            <v>10.31813</v>
          </cell>
          <cell r="S31">
            <v>27.316400000000002</v>
          </cell>
          <cell r="T31">
            <v>51.991149999999998</v>
          </cell>
          <cell r="U31">
            <v>-1235.7203500000001</v>
          </cell>
          <cell r="V31">
            <v>-79.307549999999992</v>
          </cell>
          <cell r="AA31">
            <v>150.10074999999983</v>
          </cell>
          <cell r="AB31">
            <v>-68.989419999999996</v>
          </cell>
        </row>
        <row r="32">
          <cell r="B32" t="str">
            <v>Leval Buterol</v>
          </cell>
          <cell r="G32">
            <v>27.521899999999999</v>
          </cell>
          <cell r="H32">
            <v>115.12524999999999</v>
          </cell>
          <cell r="J32">
            <v>845.43826999999999</v>
          </cell>
          <cell r="L32">
            <v>83.299859999999995</v>
          </cell>
          <cell r="N32">
            <v>410.66340000000002</v>
          </cell>
          <cell r="Q32">
            <v>27.521899999999999</v>
          </cell>
          <cell r="R32">
            <v>1454.5267800000001</v>
          </cell>
          <cell r="S32">
            <v>288.95587999999998</v>
          </cell>
          <cell r="T32">
            <v>589.86691999999994</v>
          </cell>
          <cell r="U32">
            <v>29.441500000000001</v>
          </cell>
          <cell r="V32">
            <v>-908.26429999999993</v>
          </cell>
          <cell r="X32">
            <v>-27</v>
          </cell>
          <cell r="AA32">
            <v>27.521899999999999</v>
          </cell>
          <cell r="AB32">
            <v>519.26248000000021</v>
          </cell>
        </row>
        <row r="33">
          <cell r="B33" t="str">
            <v>Octenidine</v>
          </cell>
          <cell r="E33">
            <v>416.27917650000001</v>
          </cell>
          <cell r="F33">
            <v>416.27917650000001</v>
          </cell>
          <cell r="G33">
            <v>13.049190000000001</v>
          </cell>
          <cell r="H33">
            <v>64.848929999999996</v>
          </cell>
          <cell r="J33">
            <v>3.8765800000000001</v>
          </cell>
          <cell r="L33">
            <v>0.25575999999999999</v>
          </cell>
          <cell r="Q33">
            <v>13.049190000000001</v>
          </cell>
          <cell r="R33">
            <v>64.848929999999996</v>
          </cell>
          <cell r="S33">
            <v>8.9356899999999992</v>
          </cell>
          <cell r="T33">
            <v>0.70354000000000005</v>
          </cell>
          <cell r="U33">
            <v>-13.049190000000001</v>
          </cell>
          <cell r="V33">
            <v>0</v>
          </cell>
          <cell r="AA33">
            <v>0</v>
          </cell>
          <cell r="AB33">
            <v>64.848929999999996</v>
          </cell>
        </row>
        <row r="34">
          <cell r="B34" t="str">
            <v>Ranitidine Bismuth Citrate</v>
          </cell>
          <cell r="F34">
            <v>416.27918</v>
          </cell>
          <cell r="G34">
            <v>285.59291999999999</v>
          </cell>
          <cell r="H34">
            <v>13.0436</v>
          </cell>
          <cell r="J34">
            <v>25.98122</v>
          </cell>
          <cell r="K34">
            <v>15.31575</v>
          </cell>
          <cell r="L34">
            <v>1.4353899999999999</v>
          </cell>
          <cell r="M34">
            <v>1123.15651</v>
          </cell>
          <cell r="N34">
            <v>127.25704</v>
          </cell>
          <cell r="Q34">
            <v>1424.0651800000001</v>
          </cell>
          <cell r="R34">
            <v>13.0436</v>
          </cell>
          <cell r="S34">
            <v>13.0436</v>
          </cell>
          <cell r="T34">
            <v>0.70354000000000005</v>
          </cell>
          <cell r="U34">
            <v>-17.66141</v>
          </cell>
          <cell r="V34">
            <v>-13.0436</v>
          </cell>
          <cell r="AA34">
            <v>1406.4037700000001</v>
          </cell>
          <cell r="AB34">
            <v>0</v>
          </cell>
        </row>
        <row r="35">
          <cell r="B35" t="str">
            <v>RCX 2130 - Zilueton</v>
          </cell>
          <cell r="E35">
            <v>1842.8655890000002</v>
          </cell>
          <cell r="F35">
            <v>295.76612999999998</v>
          </cell>
          <cell r="H35">
            <v>261.95134000000002</v>
          </cell>
          <cell r="J35">
            <v>0.70354000000000005</v>
          </cell>
          <cell r="L35">
            <v>58.306339999999999</v>
          </cell>
          <cell r="N35">
            <v>1285.0538200000001</v>
          </cell>
          <cell r="Q35">
            <v>0</v>
          </cell>
          <cell r="R35">
            <v>1605.3115</v>
          </cell>
          <cell r="S35">
            <v>0.53661000000000003</v>
          </cell>
          <cell r="T35">
            <v>0.70354000000000005</v>
          </cell>
          <cell r="U35">
            <v>12.74949</v>
          </cell>
          <cell r="V35">
            <v>-13.286099999999999</v>
          </cell>
          <cell r="X35">
            <v>-123.9</v>
          </cell>
          <cell r="AA35">
            <v>0</v>
          </cell>
          <cell r="AB35">
            <v>1592.0254</v>
          </cell>
        </row>
        <row r="36">
          <cell r="B36" t="str">
            <v>RCX2090</v>
          </cell>
          <cell r="F36">
            <v>1842.8655900000001</v>
          </cell>
          <cell r="G36">
            <v>0.32557000000000003</v>
          </cell>
          <cell r="H36">
            <v>132.66048000000001</v>
          </cell>
          <cell r="I36">
            <v>57.854959999999998</v>
          </cell>
          <cell r="J36">
            <v>428.63724000000002</v>
          </cell>
          <cell r="L36">
            <v>14.98385</v>
          </cell>
          <cell r="N36">
            <v>123.51567</v>
          </cell>
          <cell r="Q36">
            <v>58.180529999999997</v>
          </cell>
          <cell r="R36">
            <v>0</v>
          </cell>
          <cell r="S36">
            <v>17.135840000000002</v>
          </cell>
          <cell r="T36">
            <v>35.113329999999998</v>
          </cell>
          <cell r="U36">
            <v>169.01891000000001</v>
          </cell>
          <cell r="V36">
            <v>0</v>
          </cell>
          <cell r="AA36">
            <v>0</v>
          </cell>
          <cell r="AB36">
            <v>0</v>
          </cell>
        </row>
        <row r="37">
          <cell r="B37" t="str">
            <v>Sulphonamide</v>
          </cell>
          <cell r="F37">
            <v>411.80889999999999</v>
          </cell>
          <cell r="G37">
            <v>0.49689</v>
          </cell>
          <cell r="H37">
            <v>0.32562999999999998</v>
          </cell>
          <cell r="I37">
            <v>0.63244999999999996</v>
          </cell>
          <cell r="J37">
            <v>57.854959999999998</v>
          </cell>
          <cell r="L37">
            <v>29.543610000000001</v>
          </cell>
          <cell r="N37">
            <v>1.2999999999999999E-4</v>
          </cell>
          <cell r="Q37">
            <v>1.12934</v>
          </cell>
          <cell r="R37">
            <v>58.180719999999994</v>
          </cell>
          <cell r="S37">
            <v>0.32562999999999998</v>
          </cell>
          <cell r="T37">
            <v>57.854959999999998</v>
          </cell>
          <cell r="U37">
            <v>1.2999999999999999E-4</v>
          </cell>
          <cell r="V37">
            <v>-58.180719999999994</v>
          </cell>
          <cell r="AA37">
            <v>0</v>
          </cell>
          <cell r="AB37">
            <v>0</v>
          </cell>
        </row>
        <row r="38">
          <cell r="B38" t="str">
            <v>Univar RPS 2617</v>
          </cell>
          <cell r="C38" t="str">
            <v>LAUNCH - B</v>
          </cell>
          <cell r="E38">
            <v>2851.1372015000006</v>
          </cell>
          <cell r="F38">
            <v>852.77260000000001</v>
          </cell>
          <cell r="G38">
            <v>1203.8308299999999</v>
          </cell>
          <cell r="H38">
            <v>0.49689</v>
          </cell>
          <cell r="I38">
            <v>1424.6555000000001</v>
          </cell>
          <cell r="J38">
            <v>0.63244999999999996</v>
          </cell>
          <cell r="K38">
            <v>186.08914000000001</v>
          </cell>
          <cell r="L38">
            <v>24.190110000000001</v>
          </cell>
          <cell r="M38">
            <v>1372.60772</v>
          </cell>
          <cell r="N38">
            <v>38.365789999999997</v>
          </cell>
          <cell r="O38">
            <v>0</v>
          </cell>
          <cell r="P38">
            <v>0</v>
          </cell>
          <cell r="Q38">
            <v>4187.1831900000006</v>
          </cell>
          <cell r="R38">
            <v>1.12934</v>
          </cell>
          <cell r="S38">
            <v>0.49689</v>
          </cell>
          <cell r="T38">
            <v>0.63244999999999996</v>
          </cell>
          <cell r="U38">
            <v>169.01891000000001</v>
          </cell>
          <cell r="V38">
            <v>-1.12934</v>
          </cell>
          <cell r="W38">
            <v>0</v>
          </cell>
          <cell r="X38">
            <v>-87.475999999999999</v>
          </cell>
          <cell r="Y38">
            <v>0</v>
          </cell>
          <cell r="Z38">
            <v>0</v>
          </cell>
          <cell r="AA38">
            <v>2584.71308</v>
          </cell>
          <cell r="AB38">
            <v>0</v>
          </cell>
        </row>
        <row r="39">
          <cell r="B39" t="str">
            <v>Ranitidine Bismuth Citrate</v>
          </cell>
          <cell r="C39" t="str">
            <v>LAUNCH - B</v>
          </cell>
          <cell r="F39">
            <v>3032.9497799999999</v>
          </cell>
          <cell r="H39">
            <v>694.51741000000004</v>
          </cell>
          <cell r="J39">
            <v>1938.3462099999999</v>
          </cell>
          <cell r="L39">
            <v>372.94147999999996</v>
          </cell>
          <cell r="N39">
            <v>1830.1014500000001</v>
          </cell>
          <cell r="P39">
            <v>0</v>
          </cell>
          <cell r="R39">
            <v>4835.9065500000015</v>
          </cell>
          <cell r="S39">
            <v>335.93583000000001</v>
          </cell>
          <cell r="T39">
            <v>725.26913999999988</v>
          </cell>
          <cell r="U39">
            <v>176.57522</v>
          </cell>
          <cell r="V39">
            <v>-1237.7801899999999</v>
          </cell>
          <cell r="X39">
            <v>-114.476</v>
          </cell>
          <cell r="Z39">
            <v>0</v>
          </cell>
          <cell r="AB39">
            <v>3483.6503600000005</v>
          </cell>
        </row>
        <row r="40">
          <cell r="B40" t="str">
            <v>RCX 2130 - Zilueton</v>
          </cell>
          <cell r="H40">
            <v>283.09895</v>
          </cell>
          <cell r="I40">
            <v>109.21812</v>
          </cell>
          <cell r="J40">
            <v>57.854959999999998</v>
          </cell>
          <cell r="N40">
            <v>1026.9557600000001</v>
          </cell>
          <cell r="Q40">
            <v>109.21812</v>
          </cell>
          <cell r="R40">
            <v>1310.0547100000001</v>
          </cell>
          <cell r="S40">
            <v>98.476709999999997</v>
          </cell>
          <cell r="T40">
            <v>57.854959999999998</v>
          </cell>
          <cell r="U40">
            <v>12.74949</v>
          </cell>
          <cell r="V40">
            <v>-111.22619999999999</v>
          </cell>
          <cell r="AA40">
            <v>0</v>
          </cell>
          <cell r="AB40">
            <v>1198.8285100000001</v>
          </cell>
        </row>
        <row r="41">
          <cell r="B41" t="str">
            <v>Amino Indanol</v>
          </cell>
          <cell r="G41">
            <v>21.60444</v>
          </cell>
          <cell r="H41">
            <v>283.09895</v>
          </cell>
          <cell r="J41">
            <v>109.21812</v>
          </cell>
          <cell r="M41">
            <v>88.251769999999993</v>
          </cell>
          <cell r="N41">
            <v>855.11653000000001</v>
          </cell>
          <cell r="Q41">
            <v>109.85620999999999</v>
          </cell>
          <cell r="R41">
            <v>109.21812</v>
          </cell>
          <cell r="S41">
            <v>98.476709999999997</v>
          </cell>
          <cell r="T41">
            <v>109.21812</v>
          </cell>
          <cell r="U41">
            <v>12.74949</v>
          </cell>
          <cell r="V41">
            <v>-109.21812</v>
          </cell>
          <cell r="AA41">
            <v>0</v>
          </cell>
          <cell r="AB41">
            <v>0</v>
          </cell>
        </row>
        <row r="42">
          <cell r="B42" t="str">
            <v>Butanol</v>
          </cell>
          <cell r="C42" t="str">
            <v>LAUNCH - B</v>
          </cell>
          <cell r="F42">
            <v>0</v>
          </cell>
          <cell r="G42">
            <v>4.0875700000000004</v>
          </cell>
          <cell r="H42">
            <v>23.128689999999999</v>
          </cell>
          <cell r="I42">
            <v>1.6568000000000001</v>
          </cell>
          <cell r="J42">
            <v>57.854959999999998</v>
          </cell>
          <cell r="L42">
            <v>10.31433</v>
          </cell>
          <cell r="M42">
            <v>56.077809999999999</v>
          </cell>
          <cell r="N42">
            <v>88.251769999999993</v>
          </cell>
          <cell r="P42">
            <v>0</v>
          </cell>
          <cell r="Q42">
            <v>61.822180000000003</v>
          </cell>
          <cell r="R42">
            <v>111.38046</v>
          </cell>
          <cell r="S42">
            <v>23.128689999999999</v>
          </cell>
          <cell r="T42">
            <v>58.854959999999998</v>
          </cell>
          <cell r="U42">
            <v>88.251769999999993</v>
          </cell>
          <cell r="V42">
            <v>-111.38046</v>
          </cell>
          <cell r="X42">
            <v>50</v>
          </cell>
          <cell r="Z42">
            <v>0</v>
          </cell>
          <cell r="AA42">
            <v>59.269330000000004</v>
          </cell>
          <cell r="AB42">
            <v>0</v>
          </cell>
        </row>
        <row r="43">
          <cell r="B43" t="str">
            <v>CBDA</v>
          </cell>
          <cell r="C43" t="str">
            <v>LAUNCH - B</v>
          </cell>
          <cell r="F43">
            <v>0</v>
          </cell>
          <cell r="G43">
            <v>15.48658</v>
          </cell>
          <cell r="H43">
            <v>4.0875700000000004</v>
          </cell>
          <cell r="J43">
            <v>1.6568000000000001</v>
          </cell>
          <cell r="L43">
            <v>12.69999</v>
          </cell>
          <cell r="M43">
            <v>163.87808000000001</v>
          </cell>
          <cell r="N43">
            <v>56.588479999999997</v>
          </cell>
          <cell r="P43">
            <v>0</v>
          </cell>
          <cell r="Q43">
            <v>179.36466000000001</v>
          </cell>
          <cell r="R43">
            <v>62.332849999999993</v>
          </cell>
          <cell r="S43">
            <v>0.89605000000000001</v>
          </cell>
          <cell r="T43">
            <v>1.6568000000000001</v>
          </cell>
          <cell r="U43">
            <v>0</v>
          </cell>
          <cell r="V43">
            <v>-2.5528500000000003</v>
          </cell>
          <cell r="X43">
            <v>111</v>
          </cell>
          <cell r="Z43">
            <v>0</v>
          </cell>
          <cell r="AA43">
            <v>172.82422000000003</v>
          </cell>
          <cell r="AB43">
            <v>59.779999999999994</v>
          </cell>
        </row>
        <row r="44">
          <cell r="B44" t="str">
            <v>CDFAMe</v>
          </cell>
          <cell r="C44" t="str">
            <v>LAUNCH - B</v>
          </cell>
          <cell r="F44">
            <v>0</v>
          </cell>
          <cell r="H44">
            <v>4.21671</v>
          </cell>
          <cell r="J44">
            <v>1855.6606299999996</v>
          </cell>
          <cell r="L44">
            <v>109.09862000000001</v>
          </cell>
          <cell r="M44">
            <v>66.966459999999998</v>
          </cell>
          <cell r="N44">
            <v>163.87808000000001</v>
          </cell>
          <cell r="P44">
            <v>0</v>
          </cell>
          <cell r="Q44">
            <v>66.966459999999998</v>
          </cell>
          <cell r="R44">
            <v>168.09479000000002</v>
          </cell>
          <cell r="S44">
            <v>2.89344</v>
          </cell>
          <cell r="T44">
            <v>356.80728999999997</v>
          </cell>
          <cell r="U44">
            <v>3.6467999999999998</v>
          </cell>
          <cell r="V44">
            <v>-6.5402399999999998</v>
          </cell>
          <cell r="X44">
            <v>100</v>
          </cell>
          <cell r="Z44">
            <v>0</v>
          </cell>
          <cell r="AA44">
            <v>48.631379999999993</v>
          </cell>
          <cell r="AB44">
            <v>161.55455000000001</v>
          </cell>
        </row>
        <row r="45">
          <cell r="B45" t="str">
            <v>Chloro Propane</v>
          </cell>
          <cell r="C45" t="str">
            <v>LAUNCH - B</v>
          </cell>
          <cell r="F45">
            <v>0</v>
          </cell>
          <cell r="G45">
            <v>15.756</v>
          </cell>
          <cell r="H45">
            <v>651.61794999999995</v>
          </cell>
          <cell r="J45">
            <v>22.424499999999998</v>
          </cell>
          <cell r="L45">
            <v>26.979810000000001</v>
          </cell>
          <cell r="N45">
            <v>24.900670000000002</v>
          </cell>
          <cell r="P45">
            <v>0</v>
          </cell>
          <cell r="Q45">
            <v>15.756</v>
          </cell>
          <cell r="R45">
            <v>74.30498</v>
          </cell>
          <cell r="S45">
            <v>139.28935999999999</v>
          </cell>
          <cell r="T45">
            <v>355.14675999999997</v>
          </cell>
          <cell r="U45">
            <v>18.29936</v>
          </cell>
          <cell r="V45">
            <v>-18.29936</v>
          </cell>
          <cell r="X45">
            <v>-108.9</v>
          </cell>
          <cell r="Z45">
            <v>0</v>
          </cell>
          <cell r="AA45">
            <v>15.756</v>
          </cell>
          <cell r="AB45">
            <v>56.00562</v>
          </cell>
        </row>
        <row r="46">
          <cell r="B46" t="str">
            <v>DESMP</v>
          </cell>
          <cell r="H46">
            <v>23.128689999999999</v>
          </cell>
          <cell r="J46">
            <v>109.21812</v>
          </cell>
          <cell r="M46">
            <v>2.2784300000000002</v>
          </cell>
          <cell r="N46">
            <v>14.856</v>
          </cell>
          <cell r="Q46">
            <v>2.2784300000000002</v>
          </cell>
          <cell r="R46">
            <v>14.856</v>
          </cell>
          <cell r="S46">
            <v>23.128689999999999</v>
          </cell>
          <cell r="T46">
            <v>109.21812</v>
          </cell>
          <cell r="U46">
            <v>88.251769999999993</v>
          </cell>
          <cell r="V46">
            <v>0</v>
          </cell>
          <cell r="AA46">
            <v>3.0000000000001137E-3</v>
          </cell>
          <cell r="AB46">
            <v>14.856</v>
          </cell>
        </row>
        <row r="47">
          <cell r="B47" t="str">
            <v>DHQD</v>
          </cell>
          <cell r="E47">
            <v>91.995750000000001</v>
          </cell>
          <cell r="F47">
            <v>91.995750000000001</v>
          </cell>
          <cell r="G47">
            <v>34.958179999999999</v>
          </cell>
          <cell r="H47">
            <v>23.128689999999999</v>
          </cell>
          <cell r="I47">
            <v>134.30016000000001</v>
          </cell>
          <cell r="J47">
            <v>109.21812</v>
          </cell>
          <cell r="L47">
            <v>17.621939999999999</v>
          </cell>
          <cell r="M47">
            <v>12.41849</v>
          </cell>
          <cell r="N47">
            <v>2.2754300000000001</v>
          </cell>
          <cell r="Q47">
            <v>181.67683</v>
          </cell>
          <cell r="R47">
            <v>2.2754300000000001</v>
          </cell>
          <cell r="S47">
            <v>23.128689999999999</v>
          </cell>
          <cell r="T47">
            <v>109.21812</v>
          </cell>
          <cell r="U47">
            <v>2.2754300000000001</v>
          </cell>
          <cell r="V47">
            <v>-2.2754300000000001</v>
          </cell>
          <cell r="X47">
            <v>-25</v>
          </cell>
          <cell r="AA47">
            <v>114.74463999999999</v>
          </cell>
          <cell r="AB47">
            <v>0</v>
          </cell>
        </row>
        <row r="48">
          <cell r="B48" t="str">
            <v>Epichlorohydrin</v>
          </cell>
          <cell r="F48">
            <v>91.995750000000001</v>
          </cell>
          <cell r="G48">
            <v>169.58193</v>
          </cell>
          <cell r="H48">
            <v>5.9868100000000002</v>
          </cell>
          <cell r="J48">
            <v>189.14078000000001</v>
          </cell>
          <cell r="L48">
            <v>9.9583100000000009</v>
          </cell>
          <cell r="M48">
            <v>104.92740999999999</v>
          </cell>
          <cell r="N48">
            <v>49.00121</v>
          </cell>
          <cell r="Q48">
            <v>274.50934000000001</v>
          </cell>
          <cell r="R48">
            <v>244.12880000000001</v>
          </cell>
          <cell r="S48">
            <v>0.15559000000000001</v>
          </cell>
          <cell r="T48">
            <v>54.156689999999998</v>
          </cell>
          <cell r="U48">
            <v>11.75315</v>
          </cell>
          <cell r="V48">
            <v>-66.065429999999992</v>
          </cell>
          <cell r="AA48">
            <v>274.32958000000002</v>
          </cell>
          <cell r="AB48">
            <v>178.06337000000002</v>
          </cell>
        </row>
        <row r="49">
          <cell r="B49" t="str">
            <v>ETFA</v>
          </cell>
          <cell r="G49">
            <v>10.228260000000001</v>
          </cell>
          <cell r="H49">
            <v>169.41414</v>
          </cell>
          <cell r="J49">
            <v>1.6568000000000001</v>
          </cell>
          <cell r="L49">
            <v>3.8668499999999999</v>
          </cell>
          <cell r="N49">
            <v>106.04813</v>
          </cell>
          <cell r="Q49">
            <v>10.228260000000001</v>
          </cell>
          <cell r="R49">
            <v>275.46226999999999</v>
          </cell>
          <cell r="S49">
            <v>2.9590999999999998</v>
          </cell>
          <cell r="T49">
            <v>1.6568000000000001</v>
          </cell>
          <cell r="U49">
            <v>0.18168000000000001</v>
          </cell>
          <cell r="V49">
            <v>-0.18168000000000001</v>
          </cell>
          <cell r="AA49">
            <v>10.228260000000001</v>
          </cell>
          <cell r="AB49">
            <v>275.28059000000002</v>
          </cell>
        </row>
        <row r="50">
          <cell r="B50" t="str">
            <v>Glycidyl Nosylate</v>
          </cell>
          <cell r="H50">
            <v>3.3192400000000002</v>
          </cell>
          <cell r="L50">
            <v>16.99737</v>
          </cell>
          <cell r="M50">
            <v>30.154260000000001</v>
          </cell>
          <cell r="N50">
            <v>239.21890000000002</v>
          </cell>
          <cell r="Q50">
            <v>30.154260000000001</v>
          </cell>
          <cell r="R50">
            <v>0</v>
          </cell>
          <cell r="S50">
            <v>1.48719</v>
          </cell>
          <cell r="T50">
            <v>30.154260000000001</v>
          </cell>
          <cell r="U50">
            <v>18.29936</v>
          </cell>
          <cell r="V50">
            <v>0</v>
          </cell>
          <cell r="AA50">
            <v>0</v>
          </cell>
          <cell r="AB50">
            <v>0</v>
          </cell>
        </row>
        <row r="51">
          <cell r="B51" t="str">
            <v>Glycidyl Tosylate</v>
          </cell>
          <cell r="G51">
            <v>10.03959</v>
          </cell>
          <cell r="H51">
            <v>10.228260000000001</v>
          </cell>
          <cell r="I51">
            <v>91.780329999999992</v>
          </cell>
          <cell r="J51">
            <v>2.3388</v>
          </cell>
          <cell r="L51">
            <v>17.598659999999999</v>
          </cell>
          <cell r="N51">
            <v>14.856</v>
          </cell>
          <cell r="Q51">
            <v>101.81992</v>
          </cell>
          <cell r="R51">
            <v>10.228260000000001</v>
          </cell>
          <cell r="S51">
            <v>39.881270000000001</v>
          </cell>
          <cell r="T51">
            <v>28.335429999999999</v>
          </cell>
          <cell r="U51">
            <v>18.29936</v>
          </cell>
          <cell r="V51">
            <v>0</v>
          </cell>
          <cell r="AA51">
            <v>53.224289999999996</v>
          </cell>
          <cell r="AB51">
            <v>10.228260000000001</v>
          </cell>
        </row>
        <row r="52">
          <cell r="B52" t="str">
            <v>Isovanillin</v>
          </cell>
          <cell r="F52">
            <v>91.995750000000001</v>
          </cell>
          <cell r="G52">
            <v>19.23555</v>
          </cell>
          <cell r="H52">
            <v>5.9868100000000002</v>
          </cell>
          <cell r="I52">
            <v>183.65242000000001</v>
          </cell>
          <cell r="J52">
            <v>1.7237</v>
          </cell>
          <cell r="M52">
            <v>115.44473000000001</v>
          </cell>
          <cell r="N52">
            <v>30.154260000000001</v>
          </cell>
          <cell r="Q52">
            <v>318.33269999999999</v>
          </cell>
          <cell r="R52">
            <v>30.154260000000001</v>
          </cell>
          <cell r="S52">
            <v>183.65242000000001</v>
          </cell>
          <cell r="T52">
            <v>115.44473000000001</v>
          </cell>
          <cell r="U52">
            <v>30.154260000000001</v>
          </cell>
          <cell r="V52">
            <v>-30.154260000000001</v>
          </cell>
          <cell r="AA52">
            <v>0</v>
          </cell>
          <cell r="AB52">
            <v>0</v>
          </cell>
        </row>
        <row r="53">
          <cell r="B53" t="str">
            <v>Jacobsen Catalyst</v>
          </cell>
          <cell r="H53">
            <v>9.7462199999999992</v>
          </cell>
          <cell r="J53">
            <v>70.726259999999996</v>
          </cell>
          <cell r="L53">
            <v>1.3135600000000001</v>
          </cell>
          <cell r="M53">
            <v>116.44825</v>
          </cell>
          <cell r="N53">
            <v>18.52853</v>
          </cell>
          <cell r="Q53">
            <v>116.44825</v>
          </cell>
          <cell r="R53">
            <v>81.786039999999986</v>
          </cell>
          <cell r="S53">
            <v>8.4209899999999998</v>
          </cell>
          <cell r="T53">
            <v>28.16328</v>
          </cell>
          <cell r="U53">
            <v>2.2754300000000001</v>
          </cell>
          <cell r="V53">
            <v>-36.584270000000004</v>
          </cell>
          <cell r="AA53">
            <v>0</v>
          </cell>
          <cell r="AB53">
            <v>45.201769999999982</v>
          </cell>
        </row>
        <row r="54">
          <cell r="B54" t="str">
            <v>L-Carnitine</v>
          </cell>
          <cell r="G54">
            <v>15.701269999999999</v>
          </cell>
          <cell r="H54">
            <v>19.226980000000001</v>
          </cell>
          <cell r="I54">
            <v>33.4495</v>
          </cell>
          <cell r="J54">
            <v>183.65242000000001</v>
          </cell>
          <cell r="L54">
            <v>7.5585500000000003</v>
          </cell>
          <cell r="N54">
            <v>115.44473000000001</v>
          </cell>
          <cell r="Q54">
            <v>49.150770000000001</v>
          </cell>
          <cell r="R54">
            <v>318.32413000000003</v>
          </cell>
          <cell r="S54">
            <v>19.226980000000001</v>
          </cell>
          <cell r="T54">
            <v>183.65242000000001</v>
          </cell>
          <cell r="U54">
            <v>115.44473000000001</v>
          </cell>
          <cell r="V54">
            <v>-318.32413000000003</v>
          </cell>
          <cell r="AA54">
            <v>8.2480499999999992</v>
          </cell>
          <cell r="AB54">
            <v>0</v>
          </cell>
        </row>
        <row r="55">
          <cell r="B55" t="str">
            <v>Methyl Glycidate</v>
          </cell>
          <cell r="H55">
            <v>5.0950600000000001</v>
          </cell>
          <cell r="I55">
            <v>7.6499999999999997E-3</v>
          </cell>
          <cell r="J55">
            <v>94.157799999999995</v>
          </cell>
          <cell r="M55">
            <v>391.75054999999998</v>
          </cell>
          <cell r="N55">
            <v>116.44825</v>
          </cell>
          <cell r="Q55">
            <v>391.75819999999999</v>
          </cell>
          <cell r="R55">
            <v>116.44825</v>
          </cell>
          <cell r="S55">
            <v>0.15559000000000001</v>
          </cell>
          <cell r="T55">
            <v>57.502609999999997</v>
          </cell>
          <cell r="U55">
            <v>116.44825</v>
          </cell>
          <cell r="V55">
            <v>-116.44825</v>
          </cell>
          <cell r="AA55">
            <v>0</v>
          </cell>
          <cell r="AB55">
            <v>0</v>
          </cell>
        </row>
        <row r="56">
          <cell r="B56" t="str">
            <v>Oligomeric cat</v>
          </cell>
          <cell r="G56">
            <v>9.7914600000000007</v>
          </cell>
          <cell r="H56">
            <v>10.195399999999999</v>
          </cell>
          <cell r="I56">
            <v>50.06024</v>
          </cell>
          <cell r="J56">
            <v>89.977289999999996</v>
          </cell>
          <cell r="K56">
            <v>7.4659700000000004</v>
          </cell>
          <cell r="L56">
            <v>71.395589999999999</v>
          </cell>
          <cell r="N56">
            <v>377.88682999999997</v>
          </cell>
          <cell r="Q56">
            <v>67.317670000000007</v>
          </cell>
          <cell r="R56">
            <v>171.56827999999999</v>
          </cell>
          <cell r="S56">
            <v>5.7416099999999997</v>
          </cell>
          <cell r="T56">
            <v>22.03069</v>
          </cell>
          <cell r="U56">
            <v>0.18168000000000001</v>
          </cell>
          <cell r="V56">
            <v>-27.772300000000001</v>
          </cell>
          <cell r="X56">
            <v>-12.359</v>
          </cell>
          <cell r="AA56">
            <v>29.778330000000004</v>
          </cell>
          <cell r="AB56">
            <v>143.79597999999999</v>
          </cell>
        </row>
        <row r="57">
          <cell r="B57" t="str">
            <v>Pfizer Diol</v>
          </cell>
          <cell r="G57">
            <v>200.21565000000001</v>
          </cell>
          <cell r="H57">
            <v>9.7124699999999997</v>
          </cell>
          <cell r="I57">
            <v>252.04138</v>
          </cell>
          <cell r="J57">
            <v>7.9000000000000001E-4</v>
          </cell>
          <cell r="K57">
            <v>112.66562</v>
          </cell>
          <cell r="L57">
            <v>1.4335500000000001</v>
          </cell>
          <cell r="M57">
            <v>201.96269000000001</v>
          </cell>
          <cell r="N57">
            <v>26.989000000000001</v>
          </cell>
          <cell r="Q57">
            <v>766.88534000000004</v>
          </cell>
          <cell r="R57">
            <v>26.989000000000001</v>
          </cell>
          <cell r="S57">
            <v>5.2999999999999998E-4</v>
          </cell>
          <cell r="T57">
            <v>9.0000000000000006E-5</v>
          </cell>
          <cell r="U57">
            <v>30.154260000000001</v>
          </cell>
          <cell r="V57">
            <v>0</v>
          </cell>
          <cell r="X57">
            <v>-64.343000000000004</v>
          </cell>
          <cell r="AA57">
            <v>763.77682000000004</v>
          </cell>
          <cell r="AB57">
            <v>26.989000000000001</v>
          </cell>
        </row>
        <row r="58">
          <cell r="B58" t="str">
            <v>Propylene Carbonate</v>
          </cell>
          <cell r="E58">
            <v>91.995750000000001</v>
          </cell>
          <cell r="G58">
            <v>526.68647999999996</v>
          </cell>
          <cell r="H58">
            <v>9.2107500000000009</v>
          </cell>
          <cell r="I58">
            <v>856.16660000000013</v>
          </cell>
          <cell r="J58">
            <v>7.6499999999999997E-3</v>
          </cell>
          <cell r="K58">
            <v>120.13159</v>
          </cell>
          <cell r="M58">
            <v>1350.5589300000001</v>
          </cell>
          <cell r="N58">
            <v>391.37554999999998</v>
          </cell>
          <cell r="O58">
            <v>0</v>
          </cell>
          <cell r="Q58">
            <v>2853.5436</v>
          </cell>
          <cell r="R58">
            <v>391.38319999999999</v>
          </cell>
          <cell r="S58">
            <v>3.2156099999999999</v>
          </cell>
          <cell r="T58">
            <v>7.6499999999999997E-3</v>
          </cell>
          <cell r="U58">
            <v>391.37554999999998</v>
          </cell>
          <cell r="V58">
            <v>-391.38319999999999</v>
          </cell>
          <cell r="W58">
            <v>0</v>
          </cell>
          <cell r="Y58">
            <v>0</v>
          </cell>
          <cell r="AA58">
            <v>1550.8139000000001</v>
          </cell>
          <cell r="AB58">
            <v>0</v>
          </cell>
        </row>
        <row r="59">
          <cell r="B59" t="str">
            <v>Propylene Oxide</v>
          </cell>
          <cell r="H59">
            <v>0.49919999999999998</v>
          </cell>
          <cell r="J59">
            <v>66.78098</v>
          </cell>
          <cell r="L59">
            <v>11.75699</v>
          </cell>
          <cell r="N59">
            <v>30.154260000000001</v>
          </cell>
          <cell r="R59">
            <v>79.037170000000003</v>
          </cell>
          <cell r="S59">
            <v>2.3255599999999998</v>
          </cell>
          <cell r="T59">
            <v>27.64171</v>
          </cell>
          <cell r="U59">
            <v>30.154260000000001</v>
          </cell>
          <cell r="V59">
            <v>-27.64171</v>
          </cell>
          <cell r="X59">
            <v>42</v>
          </cell>
          <cell r="AB59">
            <v>51.39546</v>
          </cell>
        </row>
        <row r="60">
          <cell r="B60" t="str">
            <v>S-t-Butyl Glycidyl Ether</v>
          </cell>
          <cell r="G60">
            <v>1.11317</v>
          </cell>
          <cell r="H60">
            <v>14.1934</v>
          </cell>
          <cell r="J60">
            <v>183.65242000000001</v>
          </cell>
          <cell r="L60">
            <v>45.03528</v>
          </cell>
          <cell r="N60">
            <v>115.44473000000001</v>
          </cell>
          <cell r="Q60">
            <v>1.11317</v>
          </cell>
          <cell r="R60">
            <v>14.1934</v>
          </cell>
          <cell r="S60">
            <v>19.226980000000001</v>
          </cell>
          <cell r="T60">
            <v>183.65242000000001</v>
          </cell>
          <cell r="U60">
            <v>115.44473000000001</v>
          </cell>
          <cell r="V60">
            <v>0</v>
          </cell>
          <cell r="AA60">
            <v>0</v>
          </cell>
          <cell r="AB60">
            <v>14.1934</v>
          </cell>
        </row>
        <row r="61">
          <cell r="B61" t="str">
            <v>WS 23</v>
          </cell>
          <cell r="H61">
            <v>186.54526000000001</v>
          </cell>
          <cell r="I61">
            <v>11.378410000000001</v>
          </cell>
          <cell r="J61">
            <v>237.71905999999998</v>
          </cell>
          <cell r="L61">
            <v>219.34368000000001</v>
          </cell>
          <cell r="M61">
            <v>17.475470000000001</v>
          </cell>
          <cell r="N61">
            <v>660.75252</v>
          </cell>
          <cell r="Q61">
            <v>28.853880000000004</v>
          </cell>
          <cell r="R61">
            <v>1304.36052</v>
          </cell>
          <cell r="S61">
            <v>19.226980000000001</v>
          </cell>
          <cell r="T61">
            <v>2.3000000000000001E-4</v>
          </cell>
          <cell r="U61">
            <v>2.8901699999999999</v>
          </cell>
          <cell r="V61">
            <v>-2.8904000000000001</v>
          </cell>
          <cell r="AA61">
            <v>0</v>
          </cell>
          <cell r="AB61">
            <v>1301.47012</v>
          </cell>
        </row>
        <row r="62">
          <cell r="B62" t="str">
            <v>PTFMXA</v>
          </cell>
          <cell r="G62">
            <v>2.3271299999999999</v>
          </cell>
          <cell r="H62">
            <v>7.7847</v>
          </cell>
          <cell r="J62">
            <v>162.04891000000001</v>
          </cell>
          <cell r="N62">
            <v>54.215679999999999</v>
          </cell>
          <cell r="Q62">
            <v>2.3271299999999999</v>
          </cell>
          <cell r="R62">
            <v>0</v>
          </cell>
          <cell r="S62">
            <v>2.8628499999999999</v>
          </cell>
          <cell r="T62">
            <v>16.947969999999998</v>
          </cell>
          <cell r="U62">
            <v>54.215679999999999</v>
          </cell>
          <cell r="V62">
            <v>0</v>
          </cell>
          <cell r="AA62">
            <v>2.3271299999999999</v>
          </cell>
          <cell r="AB62">
            <v>0</v>
          </cell>
        </row>
        <row r="63">
          <cell r="B63" t="str">
            <v>L-Thyroxine</v>
          </cell>
          <cell r="H63">
            <v>7.2260200000000001</v>
          </cell>
          <cell r="I63">
            <v>23.400580000000001</v>
          </cell>
          <cell r="J63">
            <v>171.29978</v>
          </cell>
          <cell r="L63">
            <v>11.75699</v>
          </cell>
          <cell r="N63">
            <v>95</v>
          </cell>
          <cell r="Q63">
            <v>23.400580000000001</v>
          </cell>
          <cell r="R63">
            <v>95</v>
          </cell>
          <cell r="S63">
            <v>7.2260200000000001</v>
          </cell>
          <cell r="T63">
            <v>30.79128</v>
          </cell>
          <cell r="U63">
            <v>373.37554999999998</v>
          </cell>
          <cell r="V63">
            <v>0</v>
          </cell>
          <cell r="AA63">
            <v>0</v>
          </cell>
          <cell r="AB63">
            <v>95</v>
          </cell>
        </row>
        <row r="64">
          <cell r="B64" t="str">
            <v>3-NPP</v>
          </cell>
          <cell r="C64" t="str">
            <v>TECHNOLOGIES - C</v>
          </cell>
          <cell r="F64">
            <v>91.995750000000001</v>
          </cell>
          <cell r="G64">
            <v>13.05701</v>
          </cell>
          <cell r="H64">
            <v>0.49503000000000003</v>
          </cell>
          <cell r="J64">
            <v>7.6499999999999997E-3</v>
          </cell>
          <cell r="L64">
            <v>9.5763700000000007</v>
          </cell>
          <cell r="N64">
            <v>27</v>
          </cell>
          <cell r="P64">
            <v>0</v>
          </cell>
          <cell r="Q64">
            <v>13.05701</v>
          </cell>
          <cell r="R64">
            <v>27</v>
          </cell>
          <cell r="S64">
            <v>59.10528</v>
          </cell>
          <cell r="T64">
            <v>7.6499999999999997E-3</v>
          </cell>
          <cell r="U64">
            <v>373.37554999999998</v>
          </cell>
          <cell r="V64">
            <v>0</v>
          </cell>
          <cell r="X64">
            <v>-101.702</v>
          </cell>
          <cell r="Z64">
            <v>0</v>
          </cell>
          <cell r="AA64">
            <v>0</v>
          </cell>
          <cell r="AB64">
            <v>27</v>
          </cell>
        </row>
        <row r="65">
          <cell r="B65" t="str">
            <v>DESMP.</v>
          </cell>
          <cell r="G65">
            <v>0.71706000000000003</v>
          </cell>
          <cell r="H65">
            <v>0.49503000000000003</v>
          </cell>
          <cell r="J65">
            <v>65.959419999999994</v>
          </cell>
          <cell r="L65">
            <v>8.4587900000000005</v>
          </cell>
          <cell r="N65">
            <v>120</v>
          </cell>
          <cell r="Q65">
            <v>0.71706000000000003</v>
          </cell>
          <cell r="R65">
            <v>120</v>
          </cell>
          <cell r="T65">
            <v>32.274160000000002</v>
          </cell>
          <cell r="U65">
            <v>343.62468999999999</v>
          </cell>
          <cell r="V65">
            <v>0</v>
          </cell>
          <cell r="AA65">
            <v>0</v>
          </cell>
          <cell r="AB65">
            <v>120</v>
          </cell>
        </row>
        <row r="66">
          <cell r="B66" t="str">
            <v>TFBA</v>
          </cell>
          <cell r="D66" t="str">
            <v xml:space="preserve"> </v>
          </cell>
          <cell r="G66">
            <v>26.90099</v>
          </cell>
          <cell r="H66">
            <v>0.49503000000000003</v>
          </cell>
          <cell r="J66">
            <v>65.151619999999994</v>
          </cell>
          <cell r="L66">
            <v>112.7962</v>
          </cell>
          <cell r="N66">
            <v>16</v>
          </cell>
          <cell r="Q66">
            <v>26.90099</v>
          </cell>
          <cell r="R66">
            <v>16</v>
          </cell>
          <cell r="S66">
            <v>0.94020999999999999</v>
          </cell>
          <cell r="T66">
            <v>32.274160000000002</v>
          </cell>
          <cell r="U66">
            <v>2.8901699999999999</v>
          </cell>
          <cell r="V66">
            <v>0</v>
          </cell>
          <cell r="AA66">
            <v>21.196300000000001</v>
          </cell>
          <cell r="AB66">
            <v>16</v>
          </cell>
        </row>
        <row r="67">
          <cell r="B67" t="str">
            <v>NAAGA</v>
          </cell>
          <cell r="G67">
            <v>13.59746</v>
          </cell>
          <cell r="H67">
            <v>-10.6075</v>
          </cell>
          <cell r="I67">
            <v>1.6100000000000001E-3</v>
          </cell>
          <cell r="J67">
            <v>338.72113999999999</v>
          </cell>
          <cell r="L67">
            <v>168.93520000000001</v>
          </cell>
          <cell r="N67">
            <v>15</v>
          </cell>
          <cell r="Q67">
            <v>13.599069999999999</v>
          </cell>
          <cell r="R67">
            <v>4.3925000000000001</v>
          </cell>
          <cell r="S67">
            <v>1.6100000000000001E-3</v>
          </cell>
          <cell r="T67">
            <v>11.378410000000001</v>
          </cell>
          <cell r="U67">
            <v>4.0122799999999996</v>
          </cell>
          <cell r="V67">
            <v>0</v>
          </cell>
          <cell r="AA67">
            <v>0</v>
          </cell>
          <cell r="AB67">
            <v>4.3925000000000001</v>
          </cell>
        </row>
        <row r="68">
          <cell r="B68" t="str">
            <v>OADPE</v>
          </cell>
          <cell r="G68">
            <v>9.2889999999999997</v>
          </cell>
          <cell r="H68">
            <v>-48.8</v>
          </cell>
          <cell r="J68">
            <v>286.96573999999998</v>
          </cell>
          <cell r="L68">
            <v>144.70483999999999</v>
          </cell>
          <cell r="N68">
            <v>0</v>
          </cell>
          <cell r="Q68">
            <v>9.2889999999999997</v>
          </cell>
          <cell r="R68">
            <v>-48.8</v>
          </cell>
          <cell r="U68">
            <v>3.9927700000000002</v>
          </cell>
          <cell r="V68">
            <v>0</v>
          </cell>
          <cell r="X68">
            <v>-73.664000000000001</v>
          </cell>
          <cell r="AA68">
            <v>0</v>
          </cell>
          <cell r="AB68">
            <v>-48.8</v>
          </cell>
        </row>
        <row r="69">
          <cell r="B69" t="str">
            <v>Others.</v>
          </cell>
          <cell r="G69">
            <v>2.0766499999999999</v>
          </cell>
          <cell r="J69">
            <v>23.400580000000001</v>
          </cell>
          <cell r="N69">
            <v>12</v>
          </cell>
          <cell r="Q69">
            <v>2.0766499999999999</v>
          </cell>
          <cell r="R69">
            <v>12</v>
          </cell>
          <cell r="T69">
            <v>32.534490000000005</v>
          </cell>
          <cell r="U69">
            <v>-2.0766499999999999</v>
          </cell>
          <cell r="V69">
            <v>0</v>
          </cell>
          <cell r="AA69">
            <v>0</v>
          </cell>
          <cell r="AB69">
            <v>12</v>
          </cell>
        </row>
        <row r="70">
          <cell r="B70" t="str">
            <v>L-Thyroxine</v>
          </cell>
          <cell r="C70" t="str">
            <v>TECHNOLOGIES - C</v>
          </cell>
          <cell r="F70">
            <v>91.995750000000001</v>
          </cell>
          <cell r="G70">
            <v>6.1052</v>
          </cell>
          <cell r="H70">
            <v>398.06113999999991</v>
          </cell>
          <cell r="J70">
            <v>971.3038600000001</v>
          </cell>
          <cell r="L70">
            <v>330.78962999999999</v>
          </cell>
          <cell r="N70">
            <v>2131.9640800000002</v>
          </cell>
          <cell r="P70">
            <v>0</v>
          </cell>
          <cell r="Q70">
            <v>6.1052</v>
          </cell>
          <cell r="R70">
            <v>3832.1187099999997</v>
          </cell>
          <cell r="S70">
            <v>60.463349999999998</v>
          </cell>
          <cell r="T70">
            <v>426.52758999999998</v>
          </cell>
          <cell r="U70">
            <v>780.72114999999997</v>
          </cell>
          <cell r="V70">
            <v>-1267.7120900000002</v>
          </cell>
          <cell r="X70">
            <v>0</v>
          </cell>
          <cell r="Z70">
            <v>0</v>
          </cell>
          <cell r="AA70">
            <v>0</v>
          </cell>
          <cell r="AB70">
            <v>2564.4066199999997</v>
          </cell>
        </row>
        <row r="71">
          <cell r="B71" t="str">
            <v>3-NPP</v>
          </cell>
          <cell r="G71">
            <v>13.33633</v>
          </cell>
          <cell r="H71">
            <v>1.7950600000000001</v>
          </cell>
          <cell r="N71">
            <v>27</v>
          </cell>
          <cell r="Q71">
            <v>13.33633</v>
          </cell>
          <cell r="R71">
            <v>27</v>
          </cell>
          <cell r="S71">
            <v>0.78637000000000001</v>
          </cell>
          <cell r="U71">
            <v>19</v>
          </cell>
          <cell r="V71">
            <v>0</v>
          </cell>
          <cell r="AA71">
            <v>0</v>
          </cell>
          <cell r="AB71">
            <v>27</v>
          </cell>
        </row>
        <row r="72">
          <cell r="B72" t="str">
            <v>3M R850 / R851</v>
          </cell>
          <cell r="E72"/>
          <cell r="G72">
            <v>0.98399999999999999</v>
          </cell>
          <cell r="H72">
            <v>0.94020999999999999</v>
          </cell>
          <cell r="M72">
            <v>67.5745</v>
          </cell>
          <cell r="N72">
            <v>94</v>
          </cell>
          <cell r="Q72">
            <v>68.558499999999995</v>
          </cell>
          <cell r="R72">
            <v>0.94020999999999999</v>
          </cell>
          <cell r="S72">
            <v>0.94020999999999999</v>
          </cell>
          <cell r="T72">
            <v>67.5745</v>
          </cell>
          <cell r="U72">
            <v>19</v>
          </cell>
          <cell r="V72">
            <v>-0.94020999999999999</v>
          </cell>
          <cell r="AA72">
            <v>0</v>
          </cell>
          <cell r="AB72">
            <v>0</v>
          </cell>
        </row>
        <row r="73">
          <cell r="B73" t="str">
            <v>Acetonide</v>
          </cell>
          <cell r="G73">
            <v>0.40737000000000001</v>
          </cell>
          <cell r="H73">
            <v>13.59746</v>
          </cell>
          <cell r="J73">
            <v>6.54847</v>
          </cell>
          <cell r="N73">
            <v>17.475470000000001</v>
          </cell>
          <cell r="Q73">
            <v>0.40737000000000001</v>
          </cell>
          <cell r="R73">
            <v>24.023940000000003</v>
          </cell>
          <cell r="S73">
            <v>13.59746</v>
          </cell>
          <cell r="T73">
            <v>6.54847</v>
          </cell>
          <cell r="U73">
            <v>17.475470000000001</v>
          </cell>
          <cell r="V73">
            <v>-24.023940000000003</v>
          </cell>
          <cell r="Z73" t="str">
            <v xml:space="preserve"> </v>
          </cell>
          <cell r="AA73">
            <v>0</v>
          </cell>
          <cell r="AB73">
            <v>0</v>
          </cell>
        </row>
        <row r="74">
          <cell r="B74" t="str">
            <v>Alizyme AIT-082</v>
          </cell>
          <cell r="G74">
            <v>308.87526000000003</v>
          </cell>
          <cell r="H74">
            <v>9.2889999999999997</v>
          </cell>
          <cell r="J74">
            <v>544</v>
          </cell>
          <cell r="N74">
            <v>7</v>
          </cell>
          <cell r="Q74">
            <v>308.87526000000003</v>
          </cell>
          <cell r="R74">
            <v>0</v>
          </cell>
          <cell r="S74">
            <v>9.2889999999999997</v>
          </cell>
          <cell r="U74">
            <v>-308.875</v>
          </cell>
          <cell r="V74">
            <v>0</v>
          </cell>
          <cell r="AA74">
            <v>2.6000000002568413E-4</v>
          </cell>
          <cell r="AB74">
            <v>0</v>
          </cell>
        </row>
        <row r="75">
          <cell r="B75" t="str">
            <v>BHA</v>
          </cell>
          <cell r="G75">
            <v>13.653079999999999</v>
          </cell>
          <cell r="H75">
            <v>2.8799999999999999E-2</v>
          </cell>
          <cell r="J75">
            <v>23.400580000000001</v>
          </cell>
          <cell r="M75">
            <v>163.41718</v>
          </cell>
          <cell r="N75">
            <v>102</v>
          </cell>
          <cell r="Q75">
            <v>177.07025999999999</v>
          </cell>
          <cell r="R75">
            <v>23.429380000000002</v>
          </cell>
          <cell r="S75">
            <v>0</v>
          </cell>
          <cell r="T75">
            <v>23.400580000000001</v>
          </cell>
          <cell r="U75">
            <v>35</v>
          </cell>
          <cell r="V75">
            <v>-23.400580000000001</v>
          </cell>
          <cell r="AA75">
            <v>0</v>
          </cell>
          <cell r="AB75">
            <v>2.8800000000000381E-2</v>
          </cell>
        </row>
        <row r="76">
          <cell r="B76" t="str">
            <v>Bromohydron</v>
          </cell>
          <cell r="C76" t="str">
            <v>TECHNOLOGIES - C</v>
          </cell>
          <cell r="F76">
            <v>0</v>
          </cell>
          <cell r="G76">
            <v>4.6655699999999998</v>
          </cell>
          <cell r="H76">
            <v>13.05701</v>
          </cell>
          <cell r="I76">
            <v>1.08161</v>
          </cell>
          <cell r="J76">
            <v>1140.73299</v>
          </cell>
          <cell r="L76">
            <v>78.003699999999995</v>
          </cell>
          <cell r="M76">
            <v>58.897869999999998</v>
          </cell>
          <cell r="N76">
            <v>25</v>
          </cell>
          <cell r="P76">
            <v>0</v>
          </cell>
          <cell r="Q76">
            <v>64.645049999999998</v>
          </cell>
          <cell r="R76">
            <v>13.05701</v>
          </cell>
          <cell r="S76">
            <v>13.05701</v>
          </cell>
          <cell r="T76">
            <v>58.897869999999998</v>
          </cell>
          <cell r="U76">
            <v>21</v>
          </cell>
          <cell r="V76">
            <v>-13.05701</v>
          </cell>
          <cell r="X76">
            <v>0</v>
          </cell>
          <cell r="Z76">
            <v>0</v>
          </cell>
          <cell r="AA76">
            <v>0</v>
          </cell>
          <cell r="AB76">
            <v>0</v>
          </cell>
        </row>
        <row r="77">
          <cell r="B77" t="str">
            <v>CCA</v>
          </cell>
          <cell r="C77" t="str">
            <v>TECHNOLOGIES - C</v>
          </cell>
          <cell r="F77">
            <v>0</v>
          </cell>
          <cell r="G77">
            <v>7.0527600000000001</v>
          </cell>
          <cell r="H77">
            <v>1.29071</v>
          </cell>
          <cell r="J77">
            <v>1008.20632</v>
          </cell>
          <cell r="L77">
            <v>132.68038999999999</v>
          </cell>
          <cell r="N77">
            <v>177</v>
          </cell>
          <cell r="P77">
            <v>0</v>
          </cell>
          <cell r="Q77">
            <v>7.0527600000000001</v>
          </cell>
          <cell r="R77">
            <v>1.29071</v>
          </cell>
          <cell r="S77">
            <v>0.78637000000000001</v>
          </cell>
          <cell r="T77">
            <v>440.54239000000001</v>
          </cell>
          <cell r="U77">
            <v>792.87360999999999</v>
          </cell>
          <cell r="V77">
            <v>-0.78637000000000001</v>
          </cell>
          <cell r="X77">
            <v>0</v>
          </cell>
          <cell r="Z77">
            <v>0</v>
          </cell>
          <cell r="AA77">
            <v>0</v>
          </cell>
          <cell r="AB77">
            <v>0.50434000000000001</v>
          </cell>
        </row>
        <row r="78">
          <cell r="B78" t="str">
            <v>CME/HME/MGH</v>
          </cell>
          <cell r="E78" t="str">
            <v xml:space="preserve"> </v>
          </cell>
          <cell r="G78">
            <v>1.87</v>
          </cell>
          <cell r="H78">
            <v>23.475020000000001</v>
          </cell>
          <cell r="N78">
            <v>544</v>
          </cell>
          <cell r="Q78">
            <v>1.87</v>
          </cell>
          <cell r="R78">
            <v>23.475020000000001</v>
          </cell>
          <cell r="S78">
            <v>5.7046900000000003</v>
          </cell>
          <cell r="U78">
            <v>35</v>
          </cell>
          <cell r="V78">
            <v>-5.7046900000000003</v>
          </cell>
          <cell r="AA78">
            <v>0</v>
          </cell>
          <cell r="AB78">
            <v>17.770330000000001</v>
          </cell>
        </row>
        <row r="79">
          <cell r="B79" t="str">
            <v>Geltex</v>
          </cell>
          <cell r="G79">
            <v>5.7200000000000001E-2</v>
          </cell>
          <cell r="H79">
            <v>13.59746</v>
          </cell>
          <cell r="J79">
            <v>6.54847</v>
          </cell>
          <cell r="M79">
            <v>66.255260000000007</v>
          </cell>
          <cell r="N79">
            <v>-21</v>
          </cell>
          <cell r="Q79">
            <v>66.312460000000002</v>
          </cell>
          <cell r="R79">
            <v>13.59746</v>
          </cell>
          <cell r="S79">
            <v>13.59746</v>
          </cell>
          <cell r="T79">
            <v>66.255260000000007</v>
          </cell>
          <cell r="U79">
            <v>21</v>
          </cell>
          <cell r="V79">
            <v>-13.59746</v>
          </cell>
          <cell r="AA79">
            <v>0</v>
          </cell>
          <cell r="AB79">
            <v>0</v>
          </cell>
        </row>
        <row r="80">
          <cell r="B80" t="str">
            <v>GW397339</v>
          </cell>
          <cell r="C80" t="str">
            <v>TECHNOLOGIES - C</v>
          </cell>
          <cell r="F80">
            <v>0</v>
          </cell>
          <cell r="G80">
            <v>1.7050000000000001</v>
          </cell>
          <cell r="H80">
            <v>9.2889999999999997</v>
          </cell>
          <cell r="J80">
            <v>1040.0600100000001</v>
          </cell>
          <cell r="L80">
            <v>234.90129999999999</v>
          </cell>
          <cell r="N80">
            <v>3100.2523600000004</v>
          </cell>
          <cell r="P80">
            <v>0</v>
          </cell>
          <cell r="Q80">
            <v>1.7050000000000001</v>
          </cell>
          <cell r="R80">
            <v>9.2889999999999997</v>
          </cell>
          <cell r="S80">
            <v>9.2889999999999997</v>
          </cell>
          <cell r="T80">
            <v>432.45568000000003</v>
          </cell>
          <cell r="U80">
            <v>793.99572000000001</v>
          </cell>
          <cell r="V80">
            <v>-9.2889999999999997</v>
          </cell>
          <cell r="X80">
            <v>42</v>
          </cell>
          <cell r="Z80">
            <v>0</v>
          </cell>
          <cell r="AA80">
            <v>0</v>
          </cell>
          <cell r="AB80">
            <v>0</v>
          </cell>
        </row>
        <row r="81">
          <cell r="B81" t="str">
            <v>ICOS 1576</v>
          </cell>
          <cell r="G81">
            <v>6.66</v>
          </cell>
          <cell r="H81">
            <v>2.0766499999999999</v>
          </cell>
          <cell r="I81">
            <v>0.84267000000000003</v>
          </cell>
          <cell r="J81">
            <v>23.400580000000001</v>
          </cell>
          <cell r="M81">
            <v>91.138750000000002</v>
          </cell>
          <cell r="N81">
            <v>23</v>
          </cell>
          <cell r="Q81">
            <v>98.641419999999997</v>
          </cell>
          <cell r="R81">
            <v>2.0766499999999999</v>
          </cell>
          <cell r="S81">
            <v>2.0766499999999999</v>
          </cell>
          <cell r="T81">
            <v>91.138750000000002</v>
          </cell>
          <cell r="U81">
            <v>-98.641419999999997</v>
          </cell>
          <cell r="V81">
            <v>-2.0766499999999999</v>
          </cell>
          <cell r="AA81">
            <v>0</v>
          </cell>
          <cell r="AB81">
            <v>0</v>
          </cell>
        </row>
        <row r="82">
          <cell r="B82" t="str">
            <v>Icos 485</v>
          </cell>
          <cell r="C82" t="str">
            <v>TECHNOLOGIES - C</v>
          </cell>
          <cell r="F82">
            <v>0</v>
          </cell>
          <cell r="G82">
            <v>12.673500000000001</v>
          </cell>
          <cell r="H82">
            <v>6.1052</v>
          </cell>
          <cell r="I82">
            <v>126.54656</v>
          </cell>
          <cell r="J82">
            <v>1051.81197</v>
          </cell>
          <cell r="L82">
            <v>207.33877999999999</v>
          </cell>
          <cell r="N82">
            <v>2660.89156</v>
          </cell>
          <cell r="P82">
            <v>0</v>
          </cell>
          <cell r="Q82">
            <v>139.22005999999999</v>
          </cell>
          <cell r="R82">
            <v>6.1052</v>
          </cell>
          <cell r="S82">
            <v>6.1052</v>
          </cell>
          <cell r="T82">
            <v>446.07182000000006</v>
          </cell>
          <cell r="U82">
            <v>735.10145</v>
          </cell>
          <cell r="V82">
            <v>-6.1052</v>
          </cell>
          <cell r="X82">
            <v>-73.664000000000001</v>
          </cell>
          <cell r="Z82">
            <v>0</v>
          </cell>
          <cell r="AA82">
            <v>0</v>
          </cell>
          <cell r="AB82">
            <v>0</v>
          </cell>
        </row>
        <row r="83">
          <cell r="B83" t="str">
            <v>Mill. Lactone</v>
          </cell>
          <cell r="G83">
            <v>1.59602</v>
          </cell>
          <cell r="H83">
            <v>13.33633</v>
          </cell>
          <cell r="J83">
            <v>6.54847</v>
          </cell>
          <cell r="N83">
            <v>17.475470000000001</v>
          </cell>
          <cell r="Q83">
            <v>1.59602</v>
          </cell>
          <cell r="R83">
            <v>13.33633</v>
          </cell>
          <cell r="S83">
            <v>13.33633</v>
          </cell>
          <cell r="T83">
            <v>6.54847</v>
          </cell>
          <cell r="U83">
            <v>17.475470000000001</v>
          </cell>
          <cell r="V83">
            <v>-13.33633</v>
          </cell>
          <cell r="AA83">
            <v>0</v>
          </cell>
          <cell r="AB83">
            <v>0</v>
          </cell>
        </row>
        <row r="84">
          <cell r="B84" t="str">
            <v>Phthalimide</v>
          </cell>
          <cell r="E84">
            <v>0</v>
          </cell>
          <cell r="G84">
            <v>448.71976000000001</v>
          </cell>
          <cell r="H84">
            <v>0.98399999999999999</v>
          </cell>
          <cell r="I84">
            <v>163.25144</v>
          </cell>
          <cell r="K84">
            <v>0</v>
          </cell>
          <cell r="M84">
            <v>464.75903000000005</v>
          </cell>
          <cell r="N84">
            <v>67.5745</v>
          </cell>
          <cell r="O84">
            <v>0</v>
          </cell>
          <cell r="Q84">
            <v>1076.7302300000001</v>
          </cell>
          <cell r="R84">
            <v>68.558499999999995</v>
          </cell>
          <cell r="S84">
            <v>0.98399999999999999</v>
          </cell>
          <cell r="T84">
            <v>464.75903000000005</v>
          </cell>
          <cell r="U84">
            <v>67.5745</v>
          </cell>
          <cell r="V84">
            <v>-68.558499999999995</v>
          </cell>
          <cell r="W84">
            <v>0</v>
          </cell>
          <cell r="Y84">
            <v>0</v>
          </cell>
          <cell r="AA84">
            <v>23.523690000000027</v>
          </cell>
          <cell r="AB84">
            <v>0</v>
          </cell>
        </row>
        <row r="85">
          <cell r="B85" t="str">
            <v>Plaquenil</v>
          </cell>
          <cell r="E85" t="str">
            <v xml:space="preserve"> </v>
          </cell>
          <cell r="H85">
            <v>0.40737000000000001</v>
          </cell>
          <cell r="J85">
            <v>23.400580000000001</v>
          </cell>
          <cell r="N85">
            <v>17.475470000000001</v>
          </cell>
          <cell r="R85">
            <v>0.40737000000000001</v>
          </cell>
          <cell r="S85">
            <v>0.40737000000000001</v>
          </cell>
          <cell r="T85">
            <v>23.400580000000001</v>
          </cell>
          <cell r="U85">
            <v>17.475470000000001</v>
          </cell>
          <cell r="V85">
            <v>-0.40737000000000001</v>
          </cell>
          <cell r="AA85" t="str">
            <v xml:space="preserve"> </v>
          </cell>
          <cell r="AB85">
            <v>0</v>
          </cell>
        </row>
        <row r="86">
          <cell r="B86" t="str">
            <v>RCX2037</v>
          </cell>
          <cell r="G86">
            <v>510.55538000000001</v>
          </cell>
          <cell r="H86">
            <v>6.70967</v>
          </cell>
          <cell r="I86">
            <v>34.035989999999998</v>
          </cell>
          <cell r="M86">
            <v>1.2999999999999999E-4</v>
          </cell>
          <cell r="Q86">
            <v>544.5915</v>
          </cell>
          <cell r="R86">
            <v>6.70967</v>
          </cell>
          <cell r="S86">
            <v>6.70967</v>
          </cell>
          <cell r="U86">
            <v>-81.853619999999992</v>
          </cell>
          <cell r="V86">
            <v>-6.70967</v>
          </cell>
          <cell r="AA86">
            <v>462.73788000000002</v>
          </cell>
          <cell r="AB86">
            <v>0</v>
          </cell>
        </row>
        <row r="87">
          <cell r="B87" t="str">
            <v>RCX2047</v>
          </cell>
          <cell r="G87">
            <v>3.9758399999999998</v>
          </cell>
          <cell r="H87">
            <v>13.653079999999999</v>
          </cell>
          <cell r="J87">
            <v>23.400580000000001</v>
          </cell>
          <cell r="N87">
            <v>19.909500000000001</v>
          </cell>
          <cell r="Q87">
            <v>3.9758399999999998</v>
          </cell>
          <cell r="R87">
            <v>33.562579999999997</v>
          </cell>
          <cell r="S87">
            <v>13.653079999999999</v>
          </cell>
          <cell r="T87">
            <v>23.400580000000001</v>
          </cell>
          <cell r="U87">
            <v>19.909500000000001</v>
          </cell>
          <cell r="V87">
            <v>-33.562579999999997</v>
          </cell>
          <cell r="AA87">
            <v>3.9758399999999998</v>
          </cell>
          <cell r="AB87">
            <v>0</v>
          </cell>
        </row>
        <row r="88">
          <cell r="B88" t="str">
            <v>RCX2114 - GW801144X</v>
          </cell>
          <cell r="E88" t="str">
            <v xml:space="preserve"> </v>
          </cell>
          <cell r="G88">
            <v>2946.0870000000004</v>
          </cell>
          <cell r="H88">
            <v>4.6655699999999998</v>
          </cell>
          <cell r="J88">
            <v>1.08161</v>
          </cell>
          <cell r="N88">
            <v>58.897869999999998</v>
          </cell>
          <cell r="Q88">
            <v>2946.0870000000004</v>
          </cell>
          <cell r="R88">
            <v>64.645049999999998</v>
          </cell>
          <cell r="S88">
            <v>4.6655699999999998</v>
          </cell>
          <cell r="T88">
            <v>1.78515</v>
          </cell>
          <cell r="U88">
            <v>58.897869999999998</v>
          </cell>
          <cell r="V88">
            <v>-65.348590000000002</v>
          </cell>
          <cell r="AA88">
            <v>1650.0870000000004</v>
          </cell>
          <cell r="AB88">
            <v>-0.70354000000000383</v>
          </cell>
        </row>
        <row r="89">
          <cell r="B89" t="str">
            <v>RCX2119</v>
          </cell>
          <cell r="G89">
            <v>308.37900000000002</v>
          </cell>
          <cell r="H89">
            <v>7.0816299999999996</v>
          </cell>
          <cell r="Q89">
            <v>308.37900000000002</v>
          </cell>
          <cell r="R89">
            <v>7.0816299999999996</v>
          </cell>
          <cell r="S89">
            <v>7.0816299999999996</v>
          </cell>
          <cell r="U89">
            <v>-164.01900000000001</v>
          </cell>
          <cell r="V89">
            <v>-7.0816299999999996</v>
          </cell>
          <cell r="AA89">
            <v>144.36000000000001</v>
          </cell>
          <cell r="AB89">
            <v>0</v>
          </cell>
        </row>
        <row r="90">
          <cell r="B90" t="str">
            <v>RH 3866</v>
          </cell>
          <cell r="C90" t="str">
            <v>OBSOLETE - D</v>
          </cell>
          <cell r="E90" t="str">
            <v xml:space="preserve"> </v>
          </cell>
          <cell r="F90">
            <v>0</v>
          </cell>
          <cell r="G90">
            <v>166.93100000000001</v>
          </cell>
          <cell r="H90">
            <v>1.87</v>
          </cell>
          <cell r="J90">
            <v>163.24983</v>
          </cell>
          <cell r="L90">
            <v>0</v>
          </cell>
          <cell r="N90">
            <v>90.34666</v>
          </cell>
          <cell r="P90">
            <v>0</v>
          </cell>
          <cell r="Q90">
            <v>166.93100000000001</v>
          </cell>
          <cell r="R90">
            <v>1.87</v>
          </cell>
          <cell r="S90">
            <v>1.87</v>
          </cell>
          <cell r="T90">
            <v>172.38373999999999</v>
          </cell>
          <cell r="U90">
            <v>-80.898210000000006</v>
          </cell>
          <cell r="V90">
            <v>-1.87</v>
          </cell>
          <cell r="X90">
            <v>0</v>
          </cell>
          <cell r="Z90">
            <v>0</v>
          </cell>
          <cell r="AA90">
            <v>86.032790000000006</v>
          </cell>
          <cell r="AB90">
            <v>0</v>
          </cell>
        </row>
        <row r="91">
          <cell r="B91" t="str">
            <v>tBaus</v>
          </cell>
          <cell r="G91">
            <v>64.914000000000001</v>
          </cell>
          <cell r="H91">
            <v>5.7200000000000001E-2</v>
          </cell>
          <cell r="N91">
            <v>66.255260000000007</v>
          </cell>
          <cell r="Q91">
            <v>64.914000000000001</v>
          </cell>
          <cell r="R91">
            <v>66.312460000000002</v>
          </cell>
          <cell r="S91">
            <v>5.7200000000000001E-2</v>
          </cell>
          <cell r="U91">
            <v>66.255260000000007</v>
          </cell>
          <cell r="V91">
            <v>-66.312460000000002</v>
          </cell>
          <cell r="AA91">
            <v>64.914000000000001</v>
          </cell>
          <cell r="AB91">
            <v>0</v>
          </cell>
        </row>
        <row r="92">
          <cell r="B92" t="str">
            <v>Telik</v>
          </cell>
          <cell r="E92">
            <v>0</v>
          </cell>
          <cell r="G92">
            <v>4000.8422200000005</v>
          </cell>
          <cell r="H92">
            <v>1.7050000000000001</v>
          </cell>
          <cell r="I92">
            <v>34.035989999999998</v>
          </cell>
          <cell r="J92">
            <v>64.996790000000004</v>
          </cell>
          <cell r="K92">
            <v>0</v>
          </cell>
          <cell r="L92">
            <v>1.9654899999999997</v>
          </cell>
          <cell r="M92">
            <v>1.2999999999999999E-4</v>
          </cell>
          <cell r="N92">
            <v>-29.79927</v>
          </cell>
          <cell r="O92">
            <v>0</v>
          </cell>
          <cell r="Q92">
            <v>4034.8783400000007</v>
          </cell>
          <cell r="R92">
            <v>1.7050000000000001</v>
          </cell>
          <cell r="S92">
            <v>1.7050000000000001</v>
          </cell>
          <cell r="T92">
            <v>0</v>
          </cell>
          <cell r="U92">
            <v>90.34666</v>
          </cell>
          <cell r="V92">
            <v>-1.7050000000000001</v>
          </cell>
          <cell r="W92">
            <v>0</v>
          </cell>
          <cell r="Y92">
            <v>0</v>
          </cell>
          <cell r="AA92" t="str">
            <v xml:space="preserve"> </v>
          </cell>
          <cell r="AB92">
            <v>0</v>
          </cell>
        </row>
        <row r="93">
          <cell r="B93" t="str">
            <v>Vertex 148</v>
          </cell>
          <cell r="H93">
            <v>6.66</v>
          </cell>
          <cell r="J93">
            <v>0.84267000000000003</v>
          </cell>
          <cell r="N93">
            <v>91.138750000000002</v>
          </cell>
          <cell r="R93">
            <v>98.641419999999997</v>
          </cell>
          <cell r="S93">
            <v>6.66</v>
          </cell>
          <cell r="T93">
            <v>0.84267000000000003</v>
          </cell>
          <cell r="U93">
            <v>91.138750000000002</v>
          </cell>
          <cell r="V93">
            <v>-98.641419999999997</v>
          </cell>
          <cell r="AB93">
            <v>0</v>
          </cell>
        </row>
        <row r="94">
          <cell r="B94" t="str">
            <v>Vertex 497</v>
          </cell>
          <cell r="H94">
            <v>4.2530200000000002</v>
          </cell>
          <cell r="J94">
            <v>126.54656</v>
          </cell>
          <cell r="N94">
            <v>110.68722</v>
          </cell>
          <cell r="R94">
            <v>130.79957999999999</v>
          </cell>
          <cell r="S94">
            <v>4.2530200000000002</v>
          </cell>
          <cell r="T94">
            <v>126.54656</v>
          </cell>
          <cell r="U94">
            <v>90.34666</v>
          </cell>
          <cell r="V94">
            <v>-130.79957999999999</v>
          </cell>
          <cell r="AB94">
            <v>0</v>
          </cell>
        </row>
        <row r="95">
          <cell r="B95" t="str">
            <v>ZD0947</v>
          </cell>
          <cell r="E95">
            <v>2943.1329515000007</v>
          </cell>
          <cell r="G95">
            <v>7143.6035700000011</v>
          </cell>
          <cell r="H95">
            <v>1.59602</v>
          </cell>
          <cell r="I95">
            <v>4324.5255900000002</v>
          </cell>
          <cell r="J95">
            <v>1.08161</v>
          </cell>
          <cell r="K95">
            <v>444.88868000000002</v>
          </cell>
          <cell r="M95">
            <v>3731.9994900000002</v>
          </cell>
          <cell r="N95">
            <v>58.897869999999998</v>
          </cell>
          <cell r="O95">
            <v>0</v>
          </cell>
          <cell r="Q95">
            <v>15645.017330000001</v>
          </cell>
          <cell r="R95">
            <v>1.59602</v>
          </cell>
          <cell r="S95">
            <v>1.59602</v>
          </cell>
          <cell r="T95">
            <v>1.08161</v>
          </cell>
          <cell r="U95">
            <v>58.897869999999998</v>
          </cell>
          <cell r="V95">
            <v>-1.59602</v>
          </cell>
          <cell r="W95">
            <v>0</v>
          </cell>
          <cell r="Y95">
            <v>0</v>
          </cell>
          <cell r="AA95" t="str">
            <v xml:space="preserve"> </v>
          </cell>
          <cell r="AB95">
            <v>0</v>
          </cell>
        </row>
        <row r="96">
          <cell r="B96" t="str">
            <v>RCX2037</v>
          </cell>
          <cell r="C96" t="str">
            <v>OBSOLETE - D</v>
          </cell>
          <cell r="F96">
            <v>0</v>
          </cell>
          <cell r="H96">
            <v>132.83895000000001</v>
          </cell>
          <cell r="J96">
            <v>158.41989000000001</v>
          </cell>
          <cell r="L96">
            <v>0</v>
          </cell>
          <cell r="N96">
            <v>321.25135000000006</v>
          </cell>
          <cell r="P96">
            <v>0</v>
          </cell>
          <cell r="R96">
            <v>612.51018999999997</v>
          </cell>
          <cell r="S96">
            <v>114.53548000000001</v>
          </cell>
          <cell r="T96">
            <v>159.12342999999998</v>
          </cell>
          <cell r="U96">
            <v>321.25135000000006</v>
          </cell>
          <cell r="V96">
            <v>-594.91025999999988</v>
          </cell>
          <cell r="X96">
            <v>0</v>
          </cell>
          <cell r="Z96">
            <v>0</v>
          </cell>
          <cell r="AB96">
            <v>17.599929999999997</v>
          </cell>
        </row>
        <row r="97">
          <cell r="B97" t="str">
            <v>RCX2047</v>
          </cell>
          <cell r="H97">
            <v>13.653079999999999</v>
          </cell>
          <cell r="N97">
            <v>19.909500000000001</v>
          </cell>
          <cell r="R97">
            <v>33.562579999999997</v>
          </cell>
          <cell r="S97">
            <v>13.653079999999999</v>
          </cell>
          <cell r="U97">
            <v>19.909500000000001</v>
          </cell>
          <cell r="V97">
            <v>-33.562579999999997</v>
          </cell>
          <cell r="AA97" t="str">
            <v xml:space="preserve"> </v>
          </cell>
          <cell r="AB97">
            <v>0</v>
          </cell>
        </row>
        <row r="98">
          <cell r="B98" t="str">
            <v>Others</v>
          </cell>
          <cell r="C98" t="str">
            <v>OTHERS - E</v>
          </cell>
          <cell r="F98">
            <v>0</v>
          </cell>
          <cell r="H98">
            <v>482.15109000000001</v>
          </cell>
          <cell r="J98">
            <v>-54.469620000000006</v>
          </cell>
          <cell r="L98">
            <v>7.4536699999999998</v>
          </cell>
          <cell r="N98">
            <v>58.897869999999998</v>
          </cell>
          <cell r="P98">
            <v>0</v>
          </cell>
          <cell r="R98">
            <v>435.13513999999998</v>
          </cell>
          <cell r="S98">
            <v>88.265530000000012</v>
          </cell>
          <cell r="T98">
            <v>10.23826</v>
          </cell>
          <cell r="U98">
            <v>58.897869999999998</v>
          </cell>
          <cell r="V98">
            <v>-98.503790000000009</v>
          </cell>
          <cell r="X98">
            <v>0</v>
          </cell>
          <cell r="Z98">
            <v>0</v>
          </cell>
          <cell r="AB98">
            <v>336.63135</v>
          </cell>
        </row>
        <row r="99">
          <cell r="B99" t="str">
            <v>RCX 2070</v>
          </cell>
          <cell r="H99">
            <v>7.1278000000000006</v>
          </cell>
          <cell r="J99">
            <v>0.84267000000000003</v>
          </cell>
          <cell r="N99">
            <v>19.909500000000001</v>
          </cell>
          <cell r="R99">
            <v>0</v>
          </cell>
          <cell r="S99">
            <v>7.0653000000000006</v>
          </cell>
          <cell r="T99">
            <v>0.84267000000000003</v>
          </cell>
          <cell r="U99">
            <v>19.909500000000001</v>
          </cell>
          <cell r="V99">
            <v>0</v>
          </cell>
          <cell r="AB99">
            <v>0</v>
          </cell>
        </row>
        <row r="100">
          <cell r="B100" t="str">
            <v>Eng Stocks/Op Supplies</v>
          </cell>
          <cell r="H100">
            <v>2915.7207399999998</v>
          </cell>
          <cell r="J100">
            <v>0.84267000000000003</v>
          </cell>
          <cell r="N100">
            <v>58.897869999999998</v>
          </cell>
          <cell r="R100">
            <v>2915.7207399999998</v>
          </cell>
          <cell r="S100">
            <v>1330.1680000000001</v>
          </cell>
          <cell r="T100">
            <v>0.84267000000000003</v>
          </cell>
          <cell r="U100">
            <v>58.897869999999998</v>
          </cell>
          <cell r="V100">
            <v>-1330.1680000000001</v>
          </cell>
          <cell r="AB100">
            <v>1585.5527399999996</v>
          </cell>
        </row>
        <row r="101">
          <cell r="B101" t="str">
            <v>Base Stocks</v>
          </cell>
          <cell r="C101" t="str">
            <v>TOTAL</v>
          </cell>
          <cell r="F101">
            <v>2943.1329515000007</v>
          </cell>
          <cell r="H101">
            <v>308.37896999999998</v>
          </cell>
          <cell r="J101">
            <v>126.54656</v>
          </cell>
          <cell r="L101">
            <v>566.49801000000002</v>
          </cell>
          <cell r="N101">
            <v>66.255260000000007</v>
          </cell>
          <cell r="P101">
            <v>0</v>
          </cell>
          <cell r="R101">
            <v>308.37896999999998</v>
          </cell>
          <cell r="S101">
            <v>164.01897</v>
          </cell>
          <cell r="T101">
            <v>126.54656</v>
          </cell>
          <cell r="U101">
            <v>66.255260000000007</v>
          </cell>
          <cell r="V101">
            <v>-164.01897</v>
          </cell>
          <cell r="X101">
            <v>-139.178</v>
          </cell>
          <cell r="Z101">
            <v>0</v>
          </cell>
          <cell r="AB101">
            <v>144.35999999999999</v>
          </cell>
        </row>
        <row r="102">
          <cell r="B102" t="str">
            <v>Ret Cont / Packaging / Waste</v>
          </cell>
          <cell r="C102" t="str">
            <v>OBSOLETE - D</v>
          </cell>
          <cell r="F102">
            <v>0</v>
          </cell>
          <cell r="H102">
            <v>177.65571</v>
          </cell>
          <cell r="J102">
            <v>158.41989000000001</v>
          </cell>
          <cell r="L102">
            <v>0</v>
          </cell>
          <cell r="N102">
            <v>344.02351000000004</v>
          </cell>
          <cell r="P102">
            <v>0</v>
          </cell>
          <cell r="R102">
            <v>177.65571</v>
          </cell>
          <cell r="S102">
            <v>1.7050000000000001</v>
          </cell>
          <cell r="T102">
            <v>48.882649999999998</v>
          </cell>
          <cell r="U102">
            <v>344.02351000000004</v>
          </cell>
          <cell r="V102">
            <v>-48.882649999999998</v>
          </cell>
          <cell r="X102">
            <v>0</v>
          </cell>
          <cell r="Z102">
            <v>0</v>
          </cell>
          <cell r="AB102">
            <v>128.77305999999999</v>
          </cell>
        </row>
        <row r="103">
          <cell r="B103" t="str">
            <v>Palladium/Platinum/Rhodium</v>
          </cell>
          <cell r="C103" t="str">
            <v>OBSOLETE - D</v>
          </cell>
          <cell r="F103">
            <v>0</v>
          </cell>
          <cell r="H103">
            <v>8.4438399999999998</v>
          </cell>
          <cell r="J103">
            <v>0.84267000000000003</v>
          </cell>
          <cell r="L103">
            <v>0</v>
          </cell>
          <cell r="N103">
            <v>91.137500000000003</v>
          </cell>
          <cell r="P103">
            <v>0</v>
          </cell>
          <cell r="R103">
            <v>8.4438399999999998</v>
          </cell>
          <cell r="S103">
            <v>6.66</v>
          </cell>
          <cell r="T103">
            <v>0.84267000000000003</v>
          </cell>
          <cell r="U103">
            <v>91.138750000000002</v>
          </cell>
          <cell r="V103">
            <v>0</v>
          </cell>
          <cell r="X103">
            <v>0</v>
          </cell>
          <cell r="Z103">
            <v>0</v>
          </cell>
          <cell r="AB103">
            <v>8.4438399999999998</v>
          </cell>
        </row>
        <row r="104">
          <cell r="B104" t="str">
            <v>Vertex 497</v>
          </cell>
          <cell r="C104" t="str">
            <v>OTHERS - E</v>
          </cell>
          <cell r="F104">
            <v>0</v>
          </cell>
          <cell r="H104">
            <v>3892.3503499999997</v>
          </cell>
          <cell r="J104">
            <v>-54.469620000000006</v>
          </cell>
          <cell r="L104">
            <v>7.4536699999999998</v>
          </cell>
          <cell r="N104">
            <v>0</v>
          </cell>
          <cell r="P104">
            <v>0</v>
          </cell>
          <cell r="R104">
            <v>3845.3343999999997</v>
          </cell>
          <cell r="S104">
            <v>1582.4525000000003</v>
          </cell>
          <cell r="T104">
            <v>59.120909999999995</v>
          </cell>
          <cell r="U104">
            <v>0</v>
          </cell>
          <cell r="V104">
            <v>-1641.5734100000002</v>
          </cell>
          <cell r="X104">
            <v>0</v>
          </cell>
          <cell r="Z104">
            <v>0</v>
          </cell>
          <cell r="AB104">
            <v>2203.7609899999998</v>
          </cell>
        </row>
        <row r="105">
          <cell r="B105" t="str">
            <v>ZD0947</v>
          </cell>
          <cell r="H105">
            <v>1.59602</v>
          </cell>
          <cell r="J105">
            <v>0.84267000000000003</v>
          </cell>
          <cell r="L105">
            <v>15.10594</v>
          </cell>
          <cell r="N105">
            <v>91.138750000000002</v>
          </cell>
          <cell r="R105">
            <v>1.59602</v>
          </cell>
          <cell r="S105">
            <v>1.59602</v>
          </cell>
          <cell r="T105">
            <v>0.84267000000000003</v>
          </cell>
          <cell r="U105">
            <v>91.138750000000002</v>
          </cell>
          <cell r="V105">
            <v>-1.59602</v>
          </cell>
          <cell r="X105">
            <v>-17.600000000000001</v>
          </cell>
          <cell r="AB105">
            <v>0</v>
          </cell>
        </row>
        <row r="106">
          <cell r="B106"/>
          <cell r="C106" t="str">
            <v>OBSOLETE - D</v>
          </cell>
          <cell r="F106">
            <v>0</v>
          </cell>
          <cell r="H106">
            <v>108.50446000000002</v>
          </cell>
          <cell r="J106">
            <v>157.33828</v>
          </cell>
          <cell r="L106">
            <v>0</v>
          </cell>
          <cell r="N106">
            <v>364.36282</v>
          </cell>
          <cell r="P106">
            <v>0</v>
          </cell>
          <cell r="R106">
            <v>630.20555999999988</v>
          </cell>
          <cell r="S106">
            <v>105.66471</v>
          </cell>
          <cell r="T106">
            <v>157.33828</v>
          </cell>
          <cell r="U106">
            <v>344.02351000000004</v>
          </cell>
          <cell r="V106">
            <v>-607.02649999999994</v>
          </cell>
          <cell r="X106">
            <v>0</v>
          </cell>
          <cell r="Z106">
            <v>0</v>
          </cell>
          <cell r="AB106">
            <v>23.17906</v>
          </cell>
        </row>
        <row r="107">
          <cell r="B107"/>
          <cell r="C107" t="str">
            <v>TOTAL</v>
          </cell>
          <cell r="F107">
            <v>3124.94553</v>
          </cell>
          <cell r="H107">
            <v>5664.8857200000002</v>
          </cell>
          <cell r="J107">
            <v>3993.1043799999998</v>
          </cell>
          <cell r="L107">
            <v>1003.04585</v>
          </cell>
          <cell r="N107">
            <v>5143.7551800000001</v>
          </cell>
          <cell r="P107">
            <v>0</v>
          </cell>
          <cell r="R107">
            <v>15804.791130000001</v>
          </cell>
          <cell r="S107">
            <v>2230.9021900000002</v>
          </cell>
          <cell r="T107">
            <v>2253.7352799999999</v>
          </cell>
          <cell r="U107">
            <v>1931.3656599999999</v>
          </cell>
          <cell r="V107">
            <v>-6416.0031300000001</v>
          </cell>
          <cell r="X107">
            <v>-74.475999999999999</v>
          </cell>
          <cell r="Z107">
            <v>0</v>
          </cell>
          <cell r="AB107">
            <v>9314.3119999999999</v>
          </cell>
        </row>
      </sheetData>
      <sheetData sheetId="10" refreshError="1">
        <row r="13">
          <cell r="B13" t="str">
            <v>AVE1330</v>
          </cell>
          <cell r="G13">
            <v>44.473590000000002</v>
          </cell>
          <cell r="H13">
            <v>15.235060000000001</v>
          </cell>
          <cell r="I13">
            <v>4.8199999999999996E-3</v>
          </cell>
          <cell r="J13">
            <v>4.0200000000000001E-3</v>
          </cell>
          <cell r="L13">
            <v>4.6870599999999998</v>
          </cell>
          <cell r="Q13">
            <v>44.478410000000004</v>
          </cell>
          <cell r="R13">
            <v>15.239080000000001</v>
          </cell>
          <cell r="S13">
            <v>15.235060000000001</v>
          </cell>
          <cell r="T13">
            <v>4.0200000000000001E-3</v>
          </cell>
          <cell r="U13">
            <v>-44.478410000000004</v>
          </cell>
          <cell r="V13">
            <v>-15.239080000000001</v>
          </cell>
          <cell r="AA13">
            <v>0</v>
          </cell>
          <cell r="AB13">
            <v>0</v>
          </cell>
        </row>
        <row r="14">
          <cell r="B14" t="str">
            <v>AZ12389497</v>
          </cell>
          <cell r="G14">
            <v>16.565249999999999</v>
          </cell>
          <cell r="H14">
            <v>16.738810000000001</v>
          </cell>
          <cell r="I14">
            <v>11.21951</v>
          </cell>
          <cell r="J14">
            <v>32.478029999999997</v>
          </cell>
          <cell r="L14">
            <v>4.2768300000000004</v>
          </cell>
          <cell r="N14">
            <v>3.31E-3</v>
          </cell>
          <cell r="Q14">
            <v>27.784759999999999</v>
          </cell>
          <cell r="R14">
            <v>53.493669999999995</v>
          </cell>
          <cell r="S14">
            <v>14.98254</v>
          </cell>
          <cell r="U14">
            <v>-19.957509999999999</v>
          </cell>
          <cell r="V14">
            <v>-14.98254</v>
          </cell>
          <cell r="AA14">
            <v>7.8272499999999994</v>
          </cell>
          <cell r="AB14">
            <v>38.511129999999994</v>
          </cell>
        </row>
        <row r="15">
          <cell r="B15" t="str">
            <v>BioNumerik RCX 2131</v>
          </cell>
          <cell r="G15">
            <v>26.423200000000001</v>
          </cell>
          <cell r="H15">
            <v>25.48499</v>
          </cell>
          <cell r="I15">
            <v>30.667000000000002</v>
          </cell>
          <cell r="J15">
            <v>30.667000000000002</v>
          </cell>
          <cell r="K15">
            <v>7.4960500000000003</v>
          </cell>
          <cell r="L15">
            <v>0.24628</v>
          </cell>
          <cell r="M15">
            <v>179.21284</v>
          </cell>
          <cell r="N15">
            <v>250.81141</v>
          </cell>
          <cell r="Q15">
            <v>243.79909000000001</v>
          </cell>
          <cell r="R15">
            <v>307.20967999999999</v>
          </cell>
          <cell r="S15">
            <v>3.3481800000000002</v>
          </cell>
          <cell r="T15">
            <v>30.667000000000002</v>
          </cell>
          <cell r="U15">
            <v>179.19118</v>
          </cell>
          <cell r="V15">
            <v>-213.20636000000002</v>
          </cell>
          <cell r="X15">
            <v>40</v>
          </cell>
          <cell r="AA15">
            <v>30.447000000000003</v>
          </cell>
          <cell r="AB15">
            <v>94.003319999999974</v>
          </cell>
        </row>
        <row r="16">
          <cell r="B16" t="str">
            <v>Memory</v>
          </cell>
          <cell r="G16">
            <v>2.2841100000000001</v>
          </cell>
          <cell r="H16">
            <v>2.2841100000000001</v>
          </cell>
          <cell r="J16">
            <v>119.29264999999999</v>
          </cell>
          <cell r="L16">
            <v>175.01335</v>
          </cell>
          <cell r="Q16">
            <v>2.2841100000000001</v>
          </cell>
          <cell r="R16">
            <v>2.2841100000000001</v>
          </cell>
          <cell r="S16">
            <v>2.2841100000000001</v>
          </cell>
          <cell r="U16">
            <v>-2.2841100000000001</v>
          </cell>
          <cell r="V16">
            <v>-2.2841100000000001</v>
          </cell>
          <cell r="AA16">
            <v>0</v>
          </cell>
          <cell r="AB16">
            <v>0</v>
          </cell>
        </row>
        <row r="17">
          <cell r="B17" t="str">
            <v>RCX2124 - SR28043</v>
          </cell>
          <cell r="G17">
            <v>354.93468999999999</v>
          </cell>
          <cell r="H17">
            <v>135.93799999999999</v>
          </cell>
          <cell r="I17">
            <v>1.4999999999999999E-4</v>
          </cell>
          <cell r="J17">
            <v>1.4999999999999999E-4</v>
          </cell>
          <cell r="K17">
            <v>58.328749999999999</v>
          </cell>
          <cell r="L17">
            <v>27.787379999999999</v>
          </cell>
          <cell r="M17">
            <v>22.39724</v>
          </cell>
          <cell r="N17">
            <v>110.40196</v>
          </cell>
          <cell r="Q17">
            <v>435.66083000000003</v>
          </cell>
          <cell r="R17">
            <v>274.12748999999997</v>
          </cell>
          <cell r="S17">
            <v>2.2841100000000001</v>
          </cell>
          <cell r="T17">
            <v>1.4999999999999999E-4</v>
          </cell>
          <cell r="U17">
            <v>-1.4999999999999999E-4</v>
          </cell>
          <cell r="V17">
            <v>-1.4999999999999999E-4</v>
          </cell>
          <cell r="X17">
            <v>50</v>
          </cell>
          <cell r="AA17">
            <v>435.66068000000001</v>
          </cell>
          <cell r="AB17">
            <v>324.12733999999995</v>
          </cell>
        </row>
        <row r="18">
          <cell r="B18" t="str">
            <v>RPS 2505 PTC</v>
          </cell>
          <cell r="G18">
            <v>26.612830000000002</v>
          </cell>
          <cell r="H18">
            <v>26.612830000000002</v>
          </cell>
          <cell r="I18">
            <v>22.056820000000002</v>
          </cell>
          <cell r="J18">
            <v>22.05678</v>
          </cell>
          <cell r="L18">
            <v>1.6244499999999999</v>
          </cell>
          <cell r="M18">
            <v>1.1560000000000001E-2</v>
          </cell>
          <cell r="N18">
            <v>1.1560000000000001E-2</v>
          </cell>
          <cell r="Q18">
            <v>48.681210000000007</v>
          </cell>
          <cell r="R18">
            <v>48.681170000000009</v>
          </cell>
          <cell r="S18">
            <v>26.612830000000002</v>
          </cell>
          <cell r="T18">
            <v>22.05678</v>
          </cell>
          <cell r="U18">
            <v>1.1560000000000001E-2</v>
          </cell>
          <cell r="V18">
            <v>-48.681170000000009</v>
          </cell>
          <cell r="AA18">
            <v>0</v>
          </cell>
          <cell r="AB18">
            <v>0</v>
          </cell>
        </row>
        <row r="19">
          <cell r="B19" t="str">
            <v xml:space="preserve">Scios 469 </v>
          </cell>
          <cell r="G19">
            <v>22.148980000000002</v>
          </cell>
          <cell r="H19">
            <v>22.29965</v>
          </cell>
          <cell r="I19">
            <v>1176.8615199999999</v>
          </cell>
          <cell r="J19">
            <v>746.32525999999996</v>
          </cell>
          <cell r="L19">
            <v>9.5122999999999998</v>
          </cell>
          <cell r="M19">
            <v>64.359499999999997</v>
          </cell>
          <cell r="N19">
            <v>64.359499999999997</v>
          </cell>
          <cell r="Q19">
            <v>1263.3699999999999</v>
          </cell>
          <cell r="R19">
            <v>842.49671000000001</v>
          </cell>
          <cell r="S19">
            <v>22.29965</v>
          </cell>
          <cell r="T19">
            <v>746.32525999999996</v>
          </cell>
          <cell r="U19">
            <v>64.394999999999996</v>
          </cell>
          <cell r="V19">
            <v>-833.01990999999998</v>
          </cell>
          <cell r="AA19">
            <v>0</v>
          </cell>
          <cell r="AB19">
            <v>9.4768000000000256</v>
          </cell>
        </row>
        <row r="20">
          <cell r="B20" t="str">
            <v>Vanda Iioperidone</v>
          </cell>
          <cell r="G20">
            <v>17.552299999999999</v>
          </cell>
          <cell r="H20">
            <v>17.552299999999999</v>
          </cell>
          <cell r="I20">
            <v>467.30964999999998</v>
          </cell>
          <cell r="J20">
            <v>472.75702999999999</v>
          </cell>
          <cell r="L20">
            <v>0.27765000000000001</v>
          </cell>
          <cell r="N20">
            <v>0.45506000000000002</v>
          </cell>
          <cell r="Q20">
            <v>484.86194999999998</v>
          </cell>
          <cell r="R20">
            <v>490.30932999999999</v>
          </cell>
          <cell r="S20">
            <v>17.552299999999999</v>
          </cell>
          <cell r="T20">
            <v>472.75702999999999</v>
          </cell>
          <cell r="U20">
            <v>64.359499999999997</v>
          </cell>
          <cell r="V20">
            <v>-490.30932999999999</v>
          </cell>
          <cell r="AA20">
            <v>0</v>
          </cell>
          <cell r="AB20">
            <v>0</v>
          </cell>
        </row>
        <row r="21">
          <cell r="B21" t="str">
            <v>Vanda RPS 2802</v>
          </cell>
          <cell r="G21">
            <v>10.122780000000001</v>
          </cell>
          <cell r="H21">
            <v>10.12866</v>
          </cell>
          <cell r="I21">
            <v>1.3500000000000001E-3</v>
          </cell>
          <cell r="J21">
            <v>1.3500000000000001E-3</v>
          </cell>
          <cell r="M21">
            <v>1.3999999999999999E-4</v>
          </cell>
          <cell r="N21">
            <v>1.3999999999999999E-4</v>
          </cell>
          <cell r="Q21">
            <v>10.124270000000001</v>
          </cell>
          <cell r="R21">
            <v>10.13015</v>
          </cell>
          <cell r="S21">
            <v>10.12866</v>
          </cell>
          <cell r="T21">
            <v>1.3500000000000001E-3</v>
          </cell>
          <cell r="U21">
            <v>1.3999999999999999E-4</v>
          </cell>
          <cell r="V21">
            <v>-10.13015</v>
          </cell>
          <cell r="AA21">
            <v>0</v>
          </cell>
          <cell r="AB21">
            <v>0</v>
          </cell>
        </row>
        <row r="22">
          <cell r="B22" t="str">
            <v>Vertex 770</v>
          </cell>
          <cell r="G22">
            <v>7.4112900000000002</v>
          </cell>
          <cell r="H22">
            <v>1.00471</v>
          </cell>
          <cell r="I22">
            <v>20.225439999999999</v>
          </cell>
          <cell r="J22">
            <v>0.54690000000000005</v>
          </cell>
          <cell r="L22">
            <v>55.374690000000001</v>
          </cell>
          <cell r="N22">
            <v>2.5162100000000001</v>
          </cell>
          <cell r="Q22">
            <v>27.63673</v>
          </cell>
          <cell r="R22">
            <v>56.926299999999998</v>
          </cell>
          <cell r="S22">
            <v>0</v>
          </cell>
          <cell r="T22">
            <v>0</v>
          </cell>
          <cell r="U22">
            <v>64.359499999999997</v>
          </cell>
          <cell r="V22">
            <v>0</v>
          </cell>
          <cell r="AA22">
            <v>27.63673</v>
          </cell>
          <cell r="AB22">
            <v>56.926299999999998</v>
          </cell>
        </row>
        <row r="23">
          <cell r="B23" t="str">
            <v>Vertex 950</v>
          </cell>
          <cell r="G23">
            <v>434.99526000000003</v>
          </cell>
          <cell r="H23">
            <v>558.36702000000002</v>
          </cell>
          <cell r="I23">
            <v>118.0698</v>
          </cell>
          <cell r="J23">
            <v>158.92058</v>
          </cell>
          <cell r="K23">
            <v>72.843149999999994</v>
          </cell>
          <cell r="L23">
            <v>27.759699999999999</v>
          </cell>
          <cell r="M23">
            <v>278.0924</v>
          </cell>
          <cell r="N23">
            <v>64.359499999999997</v>
          </cell>
          <cell r="Q23">
            <v>904.00061000000005</v>
          </cell>
          <cell r="R23">
            <v>745.04729999999995</v>
          </cell>
          <cell r="S23">
            <v>33.460970000000003</v>
          </cell>
          <cell r="T23">
            <v>30.411949999999997</v>
          </cell>
          <cell r="U23">
            <v>64.359499999999997</v>
          </cell>
          <cell r="V23">
            <v>-63.872920000000001</v>
          </cell>
          <cell r="AA23">
            <v>577.28521999999998</v>
          </cell>
          <cell r="AB23">
            <v>681.17437999999993</v>
          </cell>
        </row>
        <row r="24">
          <cell r="B24" t="str">
            <v>Vanda Iioperidone</v>
          </cell>
          <cell r="C24" t="str">
            <v>PRE LAUNCH - A</v>
          </cell>
          <cell r="E24">
            <v>0</v>
          </cell>
          <cell r="F24">
            <v>0</v>
          </cell>
          <cell r="G24">
            <v>963.52428000000009</v>
          </cell>
          <cell r="H24">
            <v>831.64614000000006</v>
          </cell>
          <cell r="I24">
            <v>1846.4160599999998</v>
          </cell>
          <cell r="J24">
            <v>1463.7571</v>
          </cell>
          <cell r="K24">
            <v>138.66794999999999</v>
          </cell>
          <cell r="L24">
            <v>124.95717999999999</v>
          </cell>
          <cell r="M24">
            <v>544.07367999999997</v>
          </cell>
          <cell r="N24">
            <v>425.58456999999999</v>
          </cell>
          <cell r="O24">
            <v>0</v>
          </cell>
          <cell r="P24">
            <v>0</v>
          </cell>
          <cell r="Q24">
            <v>3492.6819699999996</v>
          </cell>
          <cell r="R24">
            <v>2845.94499</v>
          </cell>
          <cell r="S24">
            <v>145.90430000000001</v>
          </cell>
          <cell r="T24">
            <v>1302.2235399999997</v>
          </cell>
          <cell r="U24">
            <v>243.59787999999998</v>
          </cell>
          <cell r="V24">
            <v>-1691.7257200000001</v>
          </cell>
          <cell r="W24">
            <v>0</v>
          </cell>
          <cell r="X24">
            <v>50</v>
          </cell>
          <cell r="Y24">
            <v>0</v>
          </cell>
          <cell r="Z24">
            <v>0</v>
          </cell>
          <cell r="AA24">
            <v>1078.85688</v>
          </cell>
          <cell r="AB24">
            <v>1204.2192699999998</v>
          </cell>
        </row>
        <row r="25">
          <cell r="B25" t="str">
            <v>Vanda RPS 2802</v>
          </cell>
          <cell r="C25" t="str">
            <v>PRE LAUNCH - A</v>
          </cell>
          <cell r="F25">
            <v>0</v>
          </cell>
          <cell r="H25">
            <v>43.909219999999998</v>
          </cell>
          <cell r="J25">
            <v>136.01991000000001</v>
          </cell>
          <cell r="L25">
            <v>72.620580000000004</v>
          </cell>
          <cell r="N25">
            <v>1.1E-4</v>
          </cell>
          <cell r="P25">
            <v>0</v>
          </cell>
          <cell r="R25">
            <v>252.54982000000001</v>
          </cell>
          <cell r="S25">
            <v>8.9101300000000005</v>
          </cell>
          <cell r="T25">
            <v>30.709119999999999</v>
          </cell>
          <cell r="U25">
            <v>1.1E-4</v>
          </cell>
          <cell r="V25">
            <v>-39.61936</v>
          </cell>
          <cell r="X25">
            <v>40</v>
          </cell>
          <cell r="Z25">
            <v>0</v>
          </cell>
          <cell r="AB25">
            <v>18.454989999999995</v>
          </cell>
        </row>
        <row r="26">
          <cell r="B26" t="str">
            <v>Acrivastine</v>
          </cell>
          <cell r="G26">
            <v>55.372109999999999</v>
          </cell>
          <cell r="H26">
            <v>79.77664</v>
          </cell>
          <cell r="I26">
            <v>584.03232000000003</v>
          </cell>
          <cell r="J26">
            <v>972.41404</v>
          </cell>
          <cell r="K26">
            <v>99.617599999999996</v>
          </cell>
          <cell r="L26">
            <v>18.549769999999999</v>
          </cell>
          <cell r="M26">
            <v>134.38409999999999</v>
          </cell>
          <cell r="N26">
            <v>134.38409999999999</v>
          </cell>
          <cell r="Q26">
            <v>873.40613000000008</v>
          </cell>
          <cell r="R26">
            <v>1205.12455</v>
          </cell>
          <cell r="S26">
            <v>2.2270799999999999</v>
          </cell>
          <cell r="T26">
            <v>47.774209999999997</v>
          </cell>
          <cell r="U26">
            <v>134.38409999999999</v>
          </cell>
          <cell r="V26">
            <v>-184.38538999999997</v>
          </cell>
          <cell r="X26">
            <v>-87.475999999999999</v>
          </cell>
          <cell r="AA26">
            <v>689.01999000000012</v>
          </cell>
          <cell r="AB26">
            <v>933.26315999999997</v>
          </cell>
        </row>
        <row r="27">
          <cell r="B27" t="str">
            <v>Avecia ProJet RPS3090</v>
          </cell>
          <cell r="C27" t="str">
            <v>PRE LAUNCH - A</v>
          </cell>
          <cell r="F27">
            <v>0</v>
          </cell>
          <cell r="G27">
            <v>1.4549399999999999</v>
          </cell>
          <cell r="H27">
            <v>1.4549399999999999</v>
          </cell>
          <cell r="J27">
            <v>777.71990000000005</v>
          </cell>
          <cell r="K27">
            <v>18.972580000000001</v>
          </cell>
          <cell r="L27">
            <v>19.853120000000001</v>
          </cell>
          <cell r="M27">
            <v>0.89205000000000001</v>
          </cell>
          <cell r="N27">
            <v>0.89205000000000001</v>
          </cell>
          <cell r="P27">
            <v>0</v>
          </cell>
          <cell r="Q27">
            <v>21.319570000000002</v>
          </cell>
          <cell r="R27">
            <v>22.200110000000002</v>
          </cell>
          <cell r="S27">
            <v>6.7099999999999998E-3</v>
          </cell>
          <cell r="T27">
            <v>29.707429999999999</v>
          </cell>
          <cell r="U27">
            <v>315.18257999999997</v>
          </cell>
          <cell r="V27">
            <v>0</v>
          </cell>
          <cell r="X27">
            <v>-129</v>
          </cell>
          <cell r="Z27">
            <v>0</v>
          </cell>
          <cell r="AA27">
            <v>21.319570000000002</v>
          </cell>
          <cell r="AB27">
            <v>22.200110000000002</v>
          </cell>
        </row>
        <row r="28">
          <cell r="B28" t="str">
            <v>Doxazocin</v>
          </cell>
          <cell r="C28" t="str">
            <v>PRE LAUNCH - A</v>
          </cell>
          <cell r="F28">
            <v>0</v>
          </cell>
          <cell r="G28">
            <v>9.6730099999999997</v>
          </cell>
          <cell r="H28">
            <v>8.9356899999999992</v>
          </cell>
          <cell r="I28">
            <v>6.0901500000000004</v>
          </cell>
          <cell r="J28">
            <v>3.87703</v>
          </cell>
          <cell r="L28">
            <v>526.45228999999995</v>
          </cell>
          <cell r="N28">
            <v>-54.225549999999984</v>
          </cell>
          <cell r="P28">
            <v>0</v>
          </cell>
          <cell r="Q28">
            <v>15.763159999999999</v>
          </cell>
          <cell r="R28">
            <v>12.812719999999999</v>
          </cell>
          <cell r="S28">
            <v>3.0414699999999999</v>
          </cell>
          <cell r="T28">
            <v>4.4999999999999999E-4</v>
          </cell>
          <cell r="U28">
            <v>1.0230000000000001E-2</v>
          </cell>
          <cell r="V28">
            <v>-3.0419199999999997</v>
          </cell>
          <cell r="X28">
            <v>0</v>
          </cell>
          <cell r="Z28">
            <v>0</v>
          </cell>
          <cell r="AA28">
            <v>9.7707999999999995</v>
          </cell>
          <cell r="AB28">
            <v>9.7707999999999995</v>
          </cell>
        </row>
        <row r="29">
          <cell r="B29" t="str">
            <v>GW2380</v>
          </cell>
          <cell r="G29">
            <v>166.40124</v>
          </cell>
          <cell r="H29">
            <v>166.40124</v>
          </cell>
          <cell r="I29">
            <v>0.77607000000000004</v>
          </cell>
          <cell r="J29">
            <v>0.77607000000000004</v>
          </cell>
          <cell r="L29">
            <v>0.86</v>
          </cell>
          <cell r="N29">
            <v>108.29789</v>
          </cell>
          <cell r="Q29">
            <v>167.17731000000001</v>
          </cell>
          <cell r="R29">
            <v>168.03731000000002</v>
          </cell>
          <cell r="S29">
            <v>0</v>
          </cell>
          <cell r="T29">
            <v>0.77607000000000004</v>
          </cell>
          <cell r="U29">
            <v>108.29789</v>
          </cell>
          <cell r="V29">
            <v>-0.77607000000000004</v>
          </cell>
          <cell r="X29">
            <v>50</v>
          </cell>
          <cell r="AA29">
            <v>166.40124</v>
          </cell>
          <cell r="AB29">
            <v>167.26124000000002</v>
          </cell>
        </row>
        <row r="30">
          <cell r="B30" t="str">
            <v>Labetalol</v>
          </cell>
          <cell r="E30">
            <v>591.99243600000011</v>
          </cell>
          <cell r="F30">
            <v>591.99243600000011</v>
          </cell>
          <cell r="G30">
            <v>27.68357</v>
          </cell>
          <cell r="H30">
            <v>3.8835999999999999</v>
          </cell>
          <cell r="I30">
            <v>57.891150000000003</v>
          </cell>
          <cell r="J30">
            <v>1008.36656</v>
          </cell>
          <cell r="L30">
            <v>6.9880899999999997</v>
          </cell>
          <cell r="M30">
            <v>114.17506</v>
          </cell>
          <cell r="N30">
            <v>108.29789</v>
          </cell>
          <cell r="Q30">
            <v>199.74977999999999</v>
          </cell>
          <cell r="R30">
            <v>3.8835999999999999</v>
          </cell>
          <cell r="S30">
            <v>3.8835999999999999</v>
          </cell>
          <cell r="T30">
            <v>25.5794</v>
          </cell>
          <cell r="U30">
            <v>108.29789</v>
          </cell>
          <cell r="V30">
            <v>-3.8835999999999999</v>
          </cell>
          <cell r="X30">
            <v>100</v>
          </cell>
          <cell r="AA30">
            <v>114.17505999999999</v>
          </cell>
          <cell r="AB30">
            <v>0</v>
          </cell>
        </row>
        <row r="31">
          <cell r="B31" t="str">
            <v>Leval Buterol</v>
          </cell>
          <cell r="F31">
            <v>478.03888000000001</v>
          </cell>
          <cell r="G31">
            <v>616.25949000000003</v>
          </cell>
          <cell r="H31">
            <v>339.72595000000001</v>
          </cell>
          <cell r="I31">
            <v>717.37840000000006</v>
          </cell>
          <cell r="J31">
            <v>1136.38896</v>
          </cell>
          <cell r="K31">
            <v>52.183210000000003</v>
          </cell>
          <cell r="L31">
            <v>55.63711</v>
          </cell>
          <cell r="N31">
            <v>114.17506</v>
          </cell>
          <cell r="Q31">
            <v>1385.8210999999999</v>
          </cell>
          <cell r="R31">
            <v>1645.9270799999999</v>
          </cell>
          <cell r="S31">
            <v>312.78453000000002</v>
          </cell>
          <cell r="T31">
            <v>904.66809000000012</v>
          </cell>
          <cell r="U31">
            <v>0</v>
          </cell>
          <cell r="V31">
            <v>-1217.45262</v>
          </cell>
          <cell r="AA31">
            <v>150.10074999999983</v>
          </cell>
          <cell r="AB31">
            <v>428.47445999999991</v>
          </cell>
        </row>
        <row r="32">
          <cell r="B32" t="str">
            <v>Octenidine</v>
          </cell>
          <cell r="G32">
            <v>27.521899999999999</v>
          </cell>
          <cell r="H32">
            <v>64.848929999999996</v>
          </cell>
          <cell r="J32">
            <v>56.9024</v>
          </cell>
          <cell r="L32">
            <v>3.0940300000000001</v>
          </cell>
          <cell r="N32">
            <v>135.73453000000001</v>
          </cell>
          <cell r="Q32">
            <v>27.521899999999999</v>
          </cell>
          <cell r="R32">
            <v>64.848929999999996</v>
          </cell>
          <cell r="S32">
            <v>3.0414699999999999</v>
          </cell>
          <cell r="T32">
            <v>4.4999999999999999E-4</v>
          </cell>
          <cell r="U32">
            <v>29.441500000000001</v>
          </cell>
          <cell r="V32">
            <v>0</v>
          </cell>
          <cell r="X32">
            <v>-27</v>
          </cell>
          <cell r="AA32">
            <v>27.521899999999999</v>
          </cell>
          <cell r="AB32">
            <v>64.848929999999996</v>
          </cell>
        </row>
        <row r="33">
          <cell r="B33" t="str">
            <v>Ranitidine Bismuth Citrate</v>
          </cell>
          <cell r="E33">
            <v>416.27917650000001</v>
          </cell>
          <cell r="F33">
            <v>416.27917650000001</v>
          </cell>
          <cell r="G33">
            <v>13.049190000000001</v>
          </cell>
          <cell r="H33">
            <v>13.047040000000001</v>
          </cell>
          <cell r="J33">
            <v>0.70354000000000005</v>
          </cell>
          <cell r="L33">
            <v>0.25575999999999999</v>
          </cell>
          <cell r="Q33">
            <v>13.049190000000001</v>
          </cell>
          <cell r="R33">
            <v>13.047040000000001</v>
          </cell>
          <cell r="S33">
            <v>13.047040000000001</v>
          </cell>
          <cell r="T33">
            <v>0.70354000000000005</v>
          </cell>
          <cell r="U33">
            <v>-13.049190000000001</v>
          </cell>
          <cell r="V33">
            <v>-13.047040000000001</v>
          </cell>
          <cell r="AA33">
            <v>0</v>
          </cell>
          <cell r="AB33">
            <v>0</v>
          </cell>
        </row>
        <row r="34">
          <cell r="B34" t="str">
            <v>RCX 2130 - Zilueton</v>
          </cell>
          <cell r="F34">
            <v>382.77812999999998</v>
          </cell>
          <cell r="G34">
            <v>285.59291999999999</v>
          </cell>
          <cell r="H34">
            <v>210.69792000000001</v>
          </cell>
          <cell r="J34">
            <v>25.935860000000002</v>
          </cell>
          <cell r="K34">
            <v>15.31575</v>
          </cell>
          <cell r="L34">
            <v>54.088979999999999</v>
          </cell>
          <cell r="M34">
            <v>1123.15651</v>
          </cell>
          <cell r="N34">
            <v>1155.4239399999999</v>
          </cell>
          <cell r="Q34">
            <v>1424.0651800000001</v>
          </cell>
          <cell r="R34">
            <v>1420.21084</v>
          </cell>
          <cell r="S34">
            <v>0.53661000000000003</v>
          </cell>
          <cell r="T34">
            <v>55.114460000000001</v>
          </cell>
          <cell r="U34">
            <v>12.74949</v>
          </cell>
          <cell r="V34">
            <v>-13.286099999999999</v>
          </cell>
          <cell r="AA34">
            <v>1406.4037700000001</v>
          </cell>
          <cell r="AB34">
            <v>1406.9247399999999</v>
          </cell>
        </row>
        <row r="35">
          <cell r="B35" t="str">
            <v>RCX2090</v>
          </cell>
          <cell r="E35">
            <v>1842.8655890000002</v>
          </cell>
          <cell r="F35">
            <v>1842.8655890000002</v>
          </cell>
          <cell r="H35">
            <v>2.30803</v>
          </cell>
          <cell r="J35">
            <v>2.69</v>
          </cell>
          <cell r="L35">
            <v>3.09016</v>
          </cell>
          <cell r="N35">
            <v>73.049639999999997</v>
          </cell>
          <cell r="Q35">
            <v>0</v>
          </cell>
          <cell r="R35">
            <v>0</v>
          </cell>
          <cell r="S35">
            <v>3.90863</v>
          </cell>
          <cell r="T35">
            <v>0.70354000000000005</v>
          </cell>
          <cell r="U35">
            <v>179.09719999999999</v>
          </cell>
          <cell r="V35">
            <v>0</v>
          </cell>
          <cell r="X35">
            <v>11</v>
          </cell>
          <cell r="AA35">
            <v>0</v>
          </cell>
          <cell r="AB35">
            <v>0</v>
          </cell>
        </row>
        <row r="36">
          <cell r="B36" t="str">
            <v>Sulphonamide</v>
          </cell>
          <cell r="F36">
            <v>1842.8655900000001</v>
          </cell>
          <cell r="G36">
            <v>0.32557000000000003</v>
          </cell>
          <cell r="H36">
            <v>0.32562999999999998</v>
          </cell>
          <cell r="I36">
            <v>57.854959999999998</v>
          </cell>
          <cell r="J36">
            <v>57.854959999999998</v>
          </cell>
          <cell r="L36">
            <v>14.98385</v>
          </cell>
          <cell r="N36">
            <v>123.51567</v>
          </cell>
          <cell r="Q36">
            <v>58.180529999999997</v>
          </cell>
          <cell r="R36">
            <v>58.180589999999995</v>
          </cell>
          <cell r="S36">
            <v>0.32562999999999998</v>
          </cell>
          <cell r="T36">
            <v>57.854959999999998</v>
          </cell>
          <cell r="U36">
            <v>169.01891000000001</v>
          </cell>
          <cell r="V36">
            <v>-58.180589999999995</v>
          </cell>
          <cell r="AA36">
            <v>0</v>
          </cell>
          <cell r="AB36">
            <v>0</v>
          </cell>
        </row>
        <row r="37">
          <cell r="B37" t="str">
            <v>Univar RPS 2617</v>
          </cell>
          <cell r="F37">
            <v>411.80889999999999</v>
          </cell>
          <cell r="G37">
            <v>0.49689</v>
          </cell>
          <cell r="H37">
            <v>0.49689</v>
          </cell>
          <cell r="I37">
            <v>0.63244999999999996</v>
          </cell>
          <cell r="J37">
            <v>0.63244999999999996</v>
          </cell>
          <cell r="L37">
            <v>29.543610000000001</v>
          </cell>
          <cell r="N37">
            <v>123.51567</v>
          </cell>
          <cell r="Q37">
            <v>1.12934</v>
          </cell>
          <cell r="R37">
            <v>1.12934</v>
          </cell>
          <cell r="S37">
            <v>0.49689</v>
          </cell>
          <cell r="T37">
            <v>0.63244999999999996</v>
          </cell>
          <cell r="U37">
            <v>169.01891000000001</v>
          </cell>
          <cell r="V37">
            <v>-1.12934</v>
          </cell>
          <cell r="AA37">
            <v>0</v>
          </cell>
          <cell r="AB37">
            <v>0</v>
          </cell>
        </row>
        <row r="38">
          <cell r="B38" t="str">
            <v>Leval Buterol</v>
          </cell>
          <cell r="C38" t="str">
            <v>LAUNCH - B</v>
          </cell>
          <cell r="E38">
            <v>2851.1372015000006</v>
          </cell>
          <cell r="F38">
            <v>2851.1372015000006</v>
          </cell>
          <cell r="G38">
            <v>1203.8308299999999</v>
          </cell>
          <cell r="H38">
            <v>889.59447000000011</v>
          </cell>
          <cell r="I38">
            <v>1424.6555000000001</v>
          </cell>
          <cell r="J38">
            <v>2171.9435100000001</v>
          </cell>
          <cell r="K38">
            <v>186.08914000000001</v>
          </cell>
          <cell r="L38">
            <v>148.98898</v>
          </cell>
          <cell r="M38">
            <v>1372.60772</v>
          </cell>
          <cell r="N38">
            <v>1404.8751499999998</v>
          </cell>
          <cell r="O38">
            <v>0</v>
          </cell>
          <cell r="P38">
            <v>0</v>
          </cell>
          <cell r="Q38">
            <v>4187.1831900000006</v>
          </cell>
          <cell r="R38">
            <v>4615.40211</v>
          </cell>
          <cell r="S38">
            <v>336.34285</v>
          </cell>
          <cell r="T38">
            <v>1011.7062300000001</v>
          </cell>
          <cell r="U38">
            <v>147.13359</v>
          </cell>
          <cell r="V38">
            <v>-1495.1826699999999</v>
          </cell>
          <cell r="W38">
            <v>0</v>
          </cell>
          <cell r="X38">
            <v>-87.475999999999999</v>
          </cell>
          <cell r="Y38">
            <v>0</v>
          </cell>
          <cell r="Z38">
            <v>0</v>
          </cell>
          <cell r="AA38">
            <v>2584.71308</v>
          </cell>
          <cell r="AB38">
            <v>3032.7434399999997</v>
          </cell>
        </row>
        <row r="39">
          <cell r="B39" t="str">
            <v>Octenidine</v>
          </cell>
          <cell r="C39" t="str">
            <v>LAUNCH - B</v>
          </cell>
          <cell r="F39">
            <v>1842.8655900000001</v>
          </cell>
          <cell r="H39">
            <v>2.28613</v>
          </cell>
          <cell r="J39">
            <v>0.52380000000000004</v>
          </cell>
          <cell r="L39">
            <v>1.7614099999999999</v>
          </cell>
          <cell r="N39">
            <v>239.28398000000001</v>
          </cell>
          <cell r="P39">
            <v>0</v>
          </cell>
          <cell r="R39">
            <v>243.85532000000001</v>
          </cell>
          <cell r="S39">
            <v>13.0436</v>
          </cell>
          <cell r="T39">
            <v>725.26913999999988</v>
          </cell>
          <cell r="U39">
            <v>12.74949</v>
          </cell>
          <cell r="V39">
            <v>0</v>
          </cell>
          <cell r="X39">
            <v>-114.476</v>
          </cell>
          <cell r="Z39">
            <v>0</v>
          </cell>
          <cell r="AB39">
            <v>0</v>
          </cell>
        </row>
        <row r="40">
          <cell r="B40" t="str">
            <v>Amino Indanol</v>
          </cell>
          <cell r="H40">
            <v>13.0436</v>
          </cell>
          <cell r="I40">
            <v>109.21812</v>
          </cell>
          <cell r="J40">
            <v>109.21812</v>
          </cell>
          <cell r="N40">
            <v>1026.9557600000001</v>
          </cell>
          <cell r="Q40">
            <v>109.21812</v>
          </cell>
          <cell r="R40">
            <v>109.21812</v>
          </cell>
          <cell r="S40">
            <v>13.0436</v>
          </cell>
          <cell r="T40">
            <v>109.21812</v>
          </cell>
          <cell r="U40">
            <v>12.74949</v>
          </cell>
          <cell r="V40">
            <v>-109.21812</v>
          </cell>
          <cell r="AA40">
            <v>0</v>
          </cell>
          <cell r="AB40">
            <v>0</v>
          </cell>
        </row>
        <row r="41">
          <cell r="B41" t="str">
            <v>Butanol</v>
          </cell>
          <cell r="G41">
            <v>21.60444</v>
          </cell>
          <cell r="H41">
            <v>21.60444</v>
          </cell>
          <cell r="J41">
            <v>0.63166999999999995</v>
          </cell>
          <cell r="M41">
            <v>88.251769999999993</v>
          </cell>
          <cell r="N41">
            <v>88.251769999999993</v>
          </cell>
          <cell r="Q41">
            <v>109.85620999999999</v>
          </cell>
          <cell r="R41">
            <v>109.85620999999999</v>
          </cell>
          <cell r="S41">
            <v>21.60444</v>
          </cell>
          <cell r="T41">
            <v>0.63166999999999995</v>
          </cell>
          <cell r="U41">
            <v>88.251769999999993</v>
          </cell>
          <cell r="V41">
            <v>-109.85620999999999</v>
          </cell>
          <cell r="AA41">
            <v>0</v>
          </cell>
          <cell r="AB41">
            <v>0</v>
          </cell>
        </row>
        <row r="42">
          <cell r="B42" t="str">
            <v>CBDA</v>
          </cell>
          <cell r="C42" t="str">
            <v>LAUNCH - B</v>
          </cell>
          <cell r="F42">
            <v>0</v>
          </cell>
          <cell r="G42">
            <v>4.0875700000000004</v>
          </cell>
          <cell r="H42">
            <v>4.0875700000000004</v>
          </cell>
          <cell r="I42">
            <v>1.6568000000000001</v>
          </cell>
          <cell r="J42">
            <v>1.6568000000000001</v>
          </cell>
          <cell r="L42">
            <v>10.31433</v>
          </cell>
          <cell r="M42">
            <v>56.077809999999999</v>
          </cell>
          <cell r="N42">
            <v>56.588479999999997</v>
          </cell>
          <cell r="P42">
            <v>0</v>
          </cell>
          <cell r="Q42">
            <v>61.822180000000003</v>
          </cell>
          <cell r="R42">
            <v>62.332849999999993</v>
          </cell>
          <cell r="S42">
            <v>0.89605000000000001</v>
          </cell>
          <cell r="T42">
            <v>1.6568000000000001</v>
          </cell>
          <cell r="U42">
            <v>0</v>
          </cell>
          <cell r="V42">
            <v>-2.5528500000000003</v>
          </cell>
          <cell r="X42">
            <v>50</v>
          </cell>
          <cell r="Z42">
            <v>0</v>
          </cell>
          <cell r="AA42">
            <v>59.269330000000004</v>
          </cell>
          <cell r="AB42">
            <v>59.779999999999994</v>
          </cell>
        </row>
        <row r="43">
          <cell r="B43" t="str">
            <v>CDFAMe</v>
          </cell>
          <cell r="C43" t="str">
            <v>LAUNCH - B</v>
          </cell>
          <cell r="F43">
            <v>0</v>
          </cell>
          <cell r="G43">
            <v>15.48658</v>
          </cell>
          <cell r="H43">
            <v>4.21671</v>
          </cell>
          <cell r="J43">
            <v>57.854959999999998</v>
          </cell>
          <cell r="L43">
            <v>478.26607000000001</v>
          </cell>
          <cell r="M43">
            <v>163.87808000000001</v>
          </cell>
          <cell r="N43">
            <v>163.87808000000001</v>
          </cell>
          <cell r="P43">
            <v>0</v>
          </cell>
          <cell r="Q43">
            <v>179.36466000000001</v>
          </cell>
          <cell r="R43">
            <v>168.09479000000002</v>
          </cell>
          <cell r="S43">
            <v>2.89344</v>
          </cell>
          <cell r="T43">
            <v>57.854959999999998</v>
          </cell>
          <cell r="U43">
            <v>3.6469999999999998</v>
          </cell>
          <cell r="V43">
            <v>-6.5404400000000003</v>
          </cell>
          <cell r="X43">
            <v>111</v>
          </cell>
          <cell r="Z43">
            <v>0</v>
          </cell>
          <cell r="AA43">
            <v>172.82422000000003</v>
          </cell>
          <cell r="AB43">
            <v>161.55435000000003</v>
          </cell>
        </row>
        <row r="44">
          <cell r="B44" t="str">
            <v>Chloro Propane</v>
          </cell>
          <cell r="C44" t="str">
            <v>LAUNCH - B</v>
          </cell>
          <cell r="F44">
            <v>0</v>
          </cell>
          <cell r="H44">
            <v>984.58452999999997</v>
          </cell>
          <cell r="J44">
            <v>0.63166999999999995</v>
          </cell>
          <cell r="L44">
            <v>1.0053300000000001</v>
          </cell>
          <cell r="M44">
            <v>66.966459999999998</v>
          </cell>
          <cell r="N44">
            <v>24.936389999999999</v>
          </cell>
          <cell r="P44">
            <v>0</v>
          </cell>
          <cell r="Q44">
            <v>66.966459999999998</v>
          </cell>
          <cell r="R44">
            <v>25.94172</v>
          </cell>
          <cell r="S44">
            <v>143.68988000000002</v>
          </cell>
          <cell r="T44">
            <v>0.63166999999999995</v>
          </cell>
          <cell r="U44">
            <v>18.335080000000001</v>
          </cell>
          <cell r="V44">
            <v>-18.335080000000001</v>
          </cell>
          <cell r="X44">
            <v>100</v>
          </cell>
          <cell r="Z44">
            <v>0</v>
          </cell>
          <cell r="AA44">
            <v>48.631379999999993</v>
          </cell>
          <cell r="AB44">
            <v>7.6066399999999987</v>
          </cell>
        </row>
        <row r="45">
          <cell r="B45" t="str">
            <v>DESMP</v>
          </cell>
          <cell r="C45" t="str">
            <v>LAUNCH - B</v>
          </cell>
          <cell r="F45">
            <v>0</v>
          </cell>
          <cell r="G45">
            <v>15.756</v>
          </cell>
          <cell r="H45">
            <v>631.67763000000002</v>
          </cell>
          <cell r="J45">
            <v>1878.7338499999998</v>
          </cell>
          <cell r="L45">
            <v>27.16667</v>
          </cell>
          <cell r="N45">
            <v>15.456</v>
          </cell>
          <cell r="P45">
            <v>0</v>
          </cell>
          <cell r="Q45">
            <v>15.756</v>
          </cell>
          <cell r="R45">
            <v>15.456</v>
          </cell>
          <cell r="S45">
            <v>137.83204999999998</v>
          </cell>
          <cell r="T45">
            <v>474.64201999999995</v>
          </cell>
          <cell r="U45">
            <v>181.76840000000001</v>
          </cell>
          <cell r="V45">
            <v>0</v>
          </cell>
          <cell r="X45">
            <v>0</v>
          </cell>
          <cell r="Z45">
            <v>0</v>
          </cell>
          <cell r="AA45">
            <v>15.756</v>
          </cell>
          <cell r="AB45">
            <v>15.456</v>
          </cell>
        </row>
        <row r="46">
          <cell r="B46" t="str">
            <v>DHQD</v>
          </cell>
          <cell r="H46">
            <v>4.0875700000000004</v>
          </cell>
          <cell r="J46">
            <v>109.21812</v>
          </cell>
          <cell r="M46">
            <v>2.2784300000000002</v>
          </cell>
          <cell r="N46">
            <v>2.2754300000000001</v>
          </cell>
          <cell r="Q46">
            <v>2.2784300000000002</v>
          </cell>
          <cell r="R46">
            <v>2.2754300000000001</v>
          </cell>
          <cell r="S46">
            <v>0.89605000000000001</v>
          </cell>
          <cell r="T46">
            <v>109.21812</v>
          </cell>
          <cell r="U46">
            <v>2.2754300000000001</v>
          </cell>
          <cell r="V46">
            <v>-2.2754300000000001</v>
          </cell>
          <cell r="AA46">
            <v>3.0000000000001137E-3</v>
          </cell>
          <cell r="AB46">
            <v>0</v>
          </cell>
        </row>
        <row r="47">
          <cell r="B47" t="str">
            <v>Epichlorohydrin</v>
          </cell>
          <cell r="E47">
            <v>91.995750000000001</v>
          </cell>
          <cell r="F47">
            <v>91.995750000000001</v>
          </cell>
          <cell r="G47">
            <v>34.958179999999999</v>
          </cell>
          <cell r="H47">
            <v>6.1353799999999996</v>
          </cell>
          <cell r="I47">
            <v>134.30016000000001</v>
          </cell>
          <cell r="J47">
            <v>205.86727999999999</v>
          </cell>
          <cell r="L47">
            <v>17.621939999999999</v>
          </cell>
          <cell r="M47">
            <v>12.41849</v>
          </cell>
          <cell r="N47">
            <v>28.934359999999998</v>
          </cell>
          <cell r="Q47">
            <v>181.67683</v>
          </cell>
          <cell r="R47">
            <v>258.55895999999996</v>
          </cell>
          <cell r="S47">
            <v>0.29946</v>
          </cell>
          <cell r="T47">
            <v>45.022779999999997</v>
          </cell>
          <cell r="U47">
            <v>12.20786</v>
          </cell>
          <cell r="V47">
            <v>-57.530100000000004</v>
          </cell>
          <cell r="X47">
            <v>-25</v>
          </cell>
          <cell r="AA47">
            <v>114.74463999999999</v>
          </cell>
          <cell r="AB47">
            <v>176.02885999999995</v>
          </cell>
        </row>
        <row r="48">
          <cell r="B48" t="str">
            <v>ETFA</v>
          </cell>
          <cell r="F48">
            <v>91.995750000000001</v>
          </cell>
          <cell r="G48">
            <v>169.58193</v>
          </cell>
          <cell r="H48">
            <v>169.41414</v>
          </cell>
          <cell r="J48">
            <v>1.6568000000000001</v>
          </cell>
          <cell r="L48">
            <v>9.9583100000000009</v>
          </cell>
          <cell r="M48">
            <v>104.92740999999999</v>
          </cell>
          <cell r="N48">
            <v>113.4729</v>
          </cell>
          <cell r="Q48">
            <v>274.50934000000001</v>
          </cell>
          <cell r="R48">
            <v>282.88704000000001</v>
          </cell>
          <cell r="S48">
            <v>23.128689999999999</v>
          </cell>
          <cell r="T48">
            <v>1.6568000000000001</v>
          </cell>
          <cell r="U48">
            <v>0.19439999999999999</v>
          </cell>
          <cell r="V48">
            <v>-0.19439999999999999</v>
          </cell>
          <cell r="AA48">
            <v>274.32958000000002</v>
          </cell>
          <cell r="AB48">
            <v>282.69264000000004</v>
          </cell>
        </row>
        <row r="49">
          <cell r="B49" t="str">
            <v>Glycidyl Nosylate</v>
          </cell>
          <cell r="G49">
            <v>10.228260000000001</v>
          </cell>
          <cell r="H49">
            <v>56.894370000000002</v>
          </cell>
          <cell r="J49">
            <v>1.6568000000000001</v>
          </cell>
          <cell r="L49">
            <v>3.8668499999999999</v>
          </cell>
          <cell r="N49">
            <v>5.4558400000000002</v>
          </cell>
          <cell r="Q49">
            <v>10.228260000000001</v>
          </cell>
          <cell r="R49">
            <v>0</v>
          </cell>
          <cell r="S49">
            <v>0.6</v>
          </cell>
          <cell r="T49">
            <v>1.6568000000000001</v>
          </cell>
          <cell r="U49">
            <v>3.6467999999999998</v>
          </cell>
          <cell r="V49">
            <v>0</v>
          </cell>
          <cell r="AA49">
            <v>10.228260000000001</v>
          </cell>
          <cell r="AB49">
            <v>0</v>
          </cell>
        </row>
        <row r="50">
          <cell r="B50" t="str">
            <v>Isovanillin</v>
          </cell>
          <cell r="H50">
            <v>3.1335600000000001</v>
          </cell>
          <cell r="L50">
            <v>16.99737</v>
          </cell>
          <cell r="M50">
            <v>30.154260000000001</v>
          </cell>
          <cell r="N50">
            <v>30.154260000000001</v>
          </cell>
          <cell r="Q50">
            <v>30.154260000000001</v>
          </cell>
          <cell r="R50">
            <v>30.154260000000001</v>
          </cell>
          <cell r="S50">
            <v>1.3429599999999999</v>
          </cell>
          <cell r="T50">
            <v>30.154260000000001</v>
          </cell>
          <cell r="U50">
            <v>30.154260000000001</v>
          </cell>
          <cell r="V50">
            <v>-30.154260000000001</v>
          </cell>
          <cell r="AA50">
            <v>0</v>
          </cell>
          <cell r="AB50">
            <v>0</v>
          </cell>
        </row>
        <row r="51">
          <cell r="B51" t="str">
            <v>Jacobsen Catalyst</v>
          </cell>
          <cell r="G51">
            <v>10.03959</v>
          </cell>
          <cell r="H51">
            <v>9.7462199999999992</v>
          </cell>
          <cell r="I51">
            <v>91.780329999999992</v>
          </cell>
          <cell r="J51">
            <v>77.421220000000005</v>
          </cell>
          <cell r="L51">
            <v>1.1854</v>
          </cell>
          <cell r="N51">
            <v>146.68471</v>
          </cell>
          <cell r="Q51">
            <v>101.81992</v>
          </cell>
          <cell r="R51">
            <v>88.35284</v>
          </cell>
          <cell r="S51">
            <v>8.4209899999999998</v>
          </cell>
          <cell r="T51">
            <v>28.335429999999999</v>
          </cell>
          <cell r="U51">
            <v>18.29936</v>
          </cell>
          <cell r="V51">
            <v>-36.756419999999999</v>
          </cell>
          <cell r="AA51">
            <v>53.224289999999996</v>
          </cell>
          <cell r="AB51">
            <v>51.596420000000002</v>
          </cell>
        </row>
        <row r="52">
          <cell r="B52" t="str">
            <v>L-Carnitine</v>
          </cell>
          <cell r="F52">
            <v>91.995750000000001</v>
          </cell>
          <cell r="G52">
            <v>19.23555</v>
          </cell>
          <cell r="H52">
            <v>19.226980000000001</v>
          </cell>
          <cell r="I52">
            <v>183.65242000000001</v>
          </cell>
          <cell r="J52">
            <v>183.22698</v>
          </cell>
          <cell r="M52">
            <v>115.44473000000001</v>
          </cell>
          <cell r="N52">
            <v>115.44473000000001</v>
          </cell>
          <cell r="Q52">
            <v>318.33269999999999</v>
          </cell>
          <cell r="R52">
            <v>317.89868999999999</v>
          </cell>
          <cell r="S52">
            <v>19.226980000000001</v>
          </cell>
          <cell r="T52">
            <v>183.65242000000001</v>
          </cell>
          <cell r="U52">
            <v>115.44473000000001</v>
          </cell>
          <cell r="V52">
            <v>-318.32413000000003</v>
          </cell>
          <cell r="AA52">
            <v>0</v>
          </cell>
          <cell r="AB52">
            <v>-0.42544000000003734</v>
          </cell>
        </row>
        <row r="53">
          <cell r="B53" t="str">
            <v>Methyl Glycidate</v>
          </cell>
          <cell r="H53">
            <v>5.2000700000000002</v>
          </cell>
          <cell r="J53">
            <v>1.7237</v>
          </cell>
          <cell r="L53">
            <v>4.57972</v>
          </cell>
          <cell r="M53">
            <v>116.44825</v>
          </cell>
          <cell r="N53">
            <v>116.44825</v>
          </cell>
          <cell r="Q53">
            <v>116.44825</v>
          </cell>
          <cell r="R53">
            <v>116.44825</v>
          </cell>
          <cell r="S53">
            <v>0.15559000000000001</v>
          </cell>
          <cell r="T53">
            <v>58.961530000000003</v>
          </cell>
          <cell r="U53">
            <v>116.44825</v>
          </cell>
          <cell r="V53">
            <v>-116.44825</v>
          </cell>
          <cell r="AA53">
            <v>0</v>
          </cell>
          <cell r="AB53">
            <v>0</v>
          </cell>
        </row>
        <row r="54">
          <cell r="B54" t="str">
            <v>Oligomeric cat</v>
          </cell>
          <cell r="G54">
            <v>15.701269999999999</v>
          </cell>
          <cell r="H54">
            <v>17.761810000000001</v>
          </cell>
          <cell r="I54">
            <v>33.4495</v>
          </cell>
          <cell r="J54">
            <v>48.585409999999996</v>
          </cell>
          <cell r="L54">
            <v>11.74544</v>
          </cell>
          <cell r="N54">
            <v>47.762210000000003</v>
          </cell>
          <cell r="Q54">
            <v>49.150770000000001</v>
          </cell>
          <cell r="R54">
            <v>78.092659999999995</v>
          </cell>
          <cell r="S54">
            <v>5.7424900000000001</v>
          </cell>
          <cell r="T54">
            <v>21.45645</v>
          </cell>
          <cell r="U54">
            <v>29.138179999999998</v>
          </cell>
          <cell r="V54">
            <v>-27.19894</v>
          </cell>
          <cell r="AA54">
            <v>8.2480499999999992</v>
          </cell>
          <cell r="AB54">
            <v>50.893719999999995</v>
          </cell>
        </row>
        <row r="55">
          <cell r="B55" t="str">
            <v>Propylene Carbonate</v>
          </cell>
          <cell r="H55">
            <v>5.9868100000000002</v>
          </cell>
          <cell r="I55">
            <v>7.6499999999999997E-3</v>
          </cell>
          <cell r="J55">
            <v>7.6499999999999997E-3</v>
          </cell>
          <cell r="M55">
            <v>391.75054999999998</v>
          </cell>
          <cell r="N55">
            <v>391.50054999999998</v>
          </cell>
          <cell r="Q55">
            <v>391.75819999999999</v>
          </cell>
          <cell r="R55">
            <v>391.50819999999999</v>
          </cell>
          <cell r="S55">
            <v>0.15559000000000001</v>
          </cell>
          <cell r="T55">
            <v>7.6499999999999997E-3</v>
          </cell>
          <cell r="U55">
            <v>391.50054999999998</v>
          </cell>
          <cell r="V55">
            <v>-391.50819999999999</v>
          </cell>
          <cell r="AA55">
            <v>0</v>
          </cell>
          <cell r="AB55">
            <v>0</v>
          </cell>
        </row>
        <row r="56">
          <cell r="B56" t="str">
            <v>Propylene Oxide</v>
          </cell>
          <cell r="G56">
            <v>9.7914600000000007</v>
          </cell>
          <cell r="H56">
            <v>0.44974999999999998</v>
          </cell>
          <cell r="I56">
            <v>50.06024</v>
          </cell>
          <cell r="J56">
            <v>84.044600000000003</v>
          </cell>
          <cell r="K56">
            <v>7.4659700000000004</v>
          </cell>
          <cell r="L56">
            <v>11.549049999999999</v>
          </cell>
          <cell r="N56">
            <v>6.4623999999999997</v>
          </cell>
          <cell r="Q56">
            <v>67.317670000000007</v>
          </cell>
          <cell r="R56">
            <v>102.50579999999999</v>
          </cell>
          <cell r="S56">
            <v>5.7416099999999997</v>
          </cell>
          <cell r="T56">
            <v>37.1922</v>
          </cell>
          <cell r="U56">
            <v>0.18168000000000001</v>
          </cell>
          <cell r="V56">
            <v>-37.1922</v>
          </cell>
          <cell r="X56">
            <v>-12.359</v>
          </cell>
          <cell r="AA56">
            <v>29.778330000000004</v>
          </cell>
          <cell r="AB56">
            <v>52.954599999999992</v>
          </cell>
        </row>
        <row r="57">
          <cell r="B57" t="str">
            <v>WS 23</v>
          </cell>
          <cell r="G57">
            <v>200.21565000000001</v>
          </cell>
          <cell r="H57">
            <v>150.13545999999999</v>
          </cell>
          <cell r="I57">
            <v>252.04138</v>
          </cell>
          <cell r="J57">
            <v>205.20591999999999</v>
          </cell>
          <cell r="K57">
            <v>112.66562</v>
          </cell>
          <cell r="L57">
            <v>247.47919999999999</v>
          </cell>
          <cell r="M57">
            <v>201.96269000000001</v>
          </cell>
          <cell r="N57">
            <v>392.18711000000002</v>
          </cell>
          <cell r="Q57">
            <v>766.88534000000004</v>
          </cell>
          <cell r="R57">
            <v>995.00768999999991</v>
          </cell>
          <cell r="S57">
            <v>2.1430000000000001E-2</v>
          </cell>
          <cell r="T57">
            <v>3.6000000000000002E-4</v>
          </cell>
          <cell r="U57">
            <v>2.89018</v>
          </cell>
          <cell r="V57">
            <v>-2.9119700000000002</v>
          </cell>
          <cell r="X57">
            <v>-64.343000000000004</v>
          </cell>
          <cell r="AA57">
            <v>763.77682000000004</v>
          </cell>
          <cell r="AB57">
            <v>927.75271999999995</v>
          </cell>
        </row>
        <row r="58">
          <cell r="A58" t="str">
            <v>Mulhouse</v>
          </cell>
          <cell r="B58" t="str">
            <v>PTFMXA</v>
          </cell>
          <cell r="E58">
            <v>91.995750000000001</v>
          </cell>
          <cell r="G58">
            <v>526.68647999999996</v>
          </cell>
          <cell r="H58">
            <v>19.226980000000001</v>
          </cell>
          <cell r="I58">
            <v>856.16660000000013</v>
          </cell>
          <cell r="J58">
            <v>4.46347</v>
          </cell>
          <cell r="K58">
            <v>120.13159</v>
          </cell>
          <cell r="M58">
            <v>1350.5589300000001</v>
          </cell>
          <cell r="N58">
            <v>25.418140000000001</v>
          </cell>
          <cell r="O58">
            <v>0</v>
          </cell>
          <cell r="Q58">
            <v>2853.5436</v>
          </cell>
          <cell r="R58">
            <v>25.418140000000001</v>
          </cell>
          <cell r="S58">
            <v>19.226980000000001</v>
          </cell>
          <cell r="T58">
            <v>5.5169999999999997E-2</v>
          </cell>
          <cell r="U58">
            <v>30.154260000000001</v>
          </cell>
          <cell r="V58">
            <v>0</v>
          </cell>
          <cell r="W58">
            <v>0</v>
          </cell>
          <cell r="Y58">
            <v>0</v>
          </cell>
          <cell r="AA58">
            <v>1550.8139000000001</v>
          </cell>
          <cell r="AB58">
            <v>25.418140000000001</v>
          </cell>
        </row>
        <row r="59">
          <cell r="B59" t="str">
            <v>L-Thyroxine</v>
          </cell>
          <cell r="H59">
            <v>9.6755200000000006</v>
          </cell>
          <cell r="J59">
            <v>82.913259999999994</v>
          </cell>
          <cell r="L59">
            <v>48.968730000000001</v>
          </cell>
          <cell r="N59">
            <v>95</v>
          </cell>
          <cell r="R59">
            <v>95</v>
          </cell>
          <cell r="S59">
            <v>2.3255599999999998</v>
          </cell>
          <cell r="T59">
            <v>31.19586</v>
          </cell>
          <cell r="U59">
            <v>88.172290000000004</v>
          </cell>
          <cell r="V59">
            <v>0</v>
          </cell>
          <cell r="X59">
            <v>42</v>
          </cell>
          <cell r="AB59">
            <v>95</v>
          </cell>
        </row>
        <row r="60">
          <cell r="B60" t="str">
            <v>3-NPP</v>
          </cell>
          <cell r="G60">
            <v>1.11317</v>
          </cell>
          <cell r="H60">
            <v>17.802399999999999</v>
          </cell>
          <cell r="J60">
            <v>111.31354</v>
          </cell>
          <cell r="L60">
            <v>45.61318</v>
          </cell>
          <cell r="N60">
            <v>27</v>
          </cell>
          <cell r="Q60">
            <v>1.11317</v>
          </cell>
          <cell r="R60">
            <v>27</v>
          </cell>
          <cell r="S60">
            <v>1.4151400000000001</v>
          </cell>
          <cell r="T60">
            <v>30.207049999999999</v>
          </cell>
          <cell r="U60">
            <v>115.44473000000001</v>
          </cell>
          <cell r="V60">
            <v>-31.62219</v>
          </cell>
          <cell r="AA60">
            <v>0</v>
          </cell>
          <cell r="AB60">
            <v>27</v>
          </cell>
        </row>
        <row r="61">
          <cell r="B61" t="str">
            <v>DESMP.</v>
          </cell>
          <cell r="H61">
            <v>19.226979999999998</v>
          </cell>
          <cell r="I61">
            <v>11.378410000000001</v>
          </cell>
          <cell r="J61">
            <v>183.65242000000001</v>
          </cell>
          <cell r="L61">
            <v>219.34368000000001</v>
          </cell>
          <cell r="M61">
            <v>17.475470000000001</v>
          </cell>
          <cell r="N61">
            <v>120</v>
          </cell>
          <cell r="Q61">
            <v>28.853880000000004</v>
          </cell>
          <cell r="R61">
            <v>120</v>
          </cell>
          <cell r="S61">
            <v>19.226979999999998</v>
          </cell>
          <cell r="T61">
            <v>183.65242000000001</v>
          </cell>
          <cell r="U61">
            <v>115.44473000000001</v>
          </cell>
          <cell r="V61">
            <v>-318.32413000000003</v>
          </cell>
          <cell r="AA61">
            <v>0</v>
          </cell>
          <cell r="AB61">
            <v>120</v>
          </cell>
        </row>
        <row r="62">
          <cell r="B62" t="str">
            <v>TFBA</v>
          </cell>
          <cell r="G62">
            <v>2.3271299999999999</v>
          </cell>
          <cell r="H62">
            <v>5.1740000000000001E-2</v>
          </cell>
          <cell r="J62">
            <v>162.04891000000001</v>
          </cell>
          <cell r="N62">
            <v>16</v>
          </cell>
          <cell r="Q62">
            <v>2.3271299999999999</v>
          </cell>
          <cell r="R62">
            <v>16</v>
          </cell>
          <cell r="S62">
            <v>2.8628499999999999</v>
          </cell>
          <cell r="T62">
            <v>16.947969999999998</v>
          </cell>
          <cell r="U62">
            <v>52.62283</v>
          </cell>
          <cell r="V62">
            <v>-52.62283</v>
          </cell>
          <cell r="AA62">
            <v>2.3271299999999999</v>
          </cell>
          <cell r="AB62">
            <v>16</v>
          </cell>
        </row>
        <row r="63">
          <cell r="B63" t="str">
            <v>Others.</v>
          </cell>
          <cell r="H63">
            <v>7.2260200000000001</v>
          </cell>
          <cell r="I63">
            <v>23.400580000000001</v>
          </cell>
          <cell r="J63">
            <v>178.48551</v>
          </cell>
          <cell r="L63">
            <v>11.75699</v>
          </cell>
          <cell r="N63">
            <v>12</v>
          </cell>
          <cell r="Q63">
            <v>23.400580000000001</v>
          </cell>
          <cell r="R63">
            <v>12</v>
          </cell>
          <cell r="S63">
            <v>7.2260200000000001</v>
          </cell>
          <cell r="T63">
            <v>25.593920000000001</v>
          </cell>
          <cell r="U63">
            <v>373.37554999999998</v>
          </cell>
          <cell r="V63">
            <v>-32.819940000000003</v>
          </cell>
          <cell r="AA63">
            <v>0</v>
          </cell>
          <cell r="AB63">
            <v>12</v>
          </cell>
        </row>
        <row r="64">
          <cell r="B64" t="str">
            <v>Pfizer Diol</v>
          </cell>
          <cell r="C64" t="str">
            <v>TECHNOLOGIES - C</v>
          </cell>
          <cell r="F64">
            <v>91.995750000000001</v>
          </cell>
          <cell r="G64">
            <v>13.05701</v>
          </cell>
          <cell r="H64">
            <v>402.77846</v>
          </cell>
          <cell r="J64">
            <v>915.23398000000009</v>
          </cell>
          <cell r="L64">
            <v>290.58636000000001</v>
          </cell>
          <cell r="N64">
            <v>1841.40885</v>
          </cell>
          <cell r="P64">
            <v>0</v>
          </cell>
          <cell r="Q64">
            <v>13.05701</v>
          </cell>
          <cell r="R64">
            <v>3450.00765</v>
          </cell>
          <cell r="S64">
            <v>59.10528</v>
          </cell>
          <cell r="T64">
            <v>426.54221000000001</v>
          </cell>
          <cell r="U64">
            <v>781.34951000000001</v>
          </cell>
          <cell r="V64">
            <v>-1266.9970000000001</v>
          </cell>
          <cell r="X64">
            <v>-101.702</v>
          </cell>
          <cell r="Z64">
            <v>0</v>
          </cell>
          <cell r="AA64">
            <v>0</v>
          </cell>
          <cell r="AB64">
            <v>2081.3086499999999</v>
          </cell>
        </row>
        <row r="65">
          <cell r="B65" t="str">
            <v>Propylene Carbonate</v>
          </cell>
          <cell r="G65">
            <v>0.71706000000000003</v>
          </cell>
          <cell r="H65">
            <v>0.49503000000000003</v>
          </cell>
          <cell r="J65">
            <v>7.6499999999999997E-3</v>
          </cell>
          <cell r="L65">
            <v>62.414059999999999</v>
          </cell>
          <cell r="N65">
            <v>330.12468999999999</v>
          </cell>
          <cell r="Q65">
            <v>0.71706000000000003</v>
          </cell>
          <cell r="R65">
            <v>330.13234</v>
          </cell>
          <cell r="T65">
            <v>7.6499999999999997E-3</v>
          </cell>
          <cell r="U65">
            <v>330.12468999999999</v>
          </cell>
          <cell r="V65">
            <v>-330.13234</v>
          </cell>
          <cell r="AA65">
            <v>0</v>
          </cell>
          <cell r="AB65">
            <v>34.180289999999992</v>
          </cell>
        </row>
        <row r="66">
          <cell r="B66" t="str">
            <v>3M R850 / R851</v>
          </cell>
          <cell r="D66"/>
          <cell r="G66">
            <v>26.90099</v>
          </cell>
          <cell r="H66">
            <v>0.94020999999999999</v>
          </cell>
          <cell r="J66">
            <v>65.013980000000004</v>
          </cell>
          <cell r="L66">
            <v>112.7962</v>
          </cell>
          <cell r="N66">
            <v>21.16686</v>
          </cell>
          <cell r="Q66">
            <v>26.90099</v>
          </cell>
          <cell r="R66">
            <v>0.94020999999999999</v>
          </cell>
          <cell r="S66">
            <v>0.94020999999999999</v>
          </cell>
          <cell r="T66">
            <v>32.136519999999997</v>
          </cell>
          <cell r="U66">
            <v>2.8901699999999999</v>
          </cell>
          <cell r="V66">
            <v>-0.94020999999999999</v>
          </cell>
          <cell r="AA66">
            <v>21.196300000000001</v>
          </cell>
          <cell r="AB66">
            <v>0</v>
          </cell>
        </row>
        <row r="67">
          <cell r="B67" t="str">
            <v>Acetonide</v>
          </cell>
          <cell r="G67">
            <v>13.59746</v>
          </cell>
          <cell r="H67">
            <v>190.71634999999998</v>
          </cell>
          <cell r="I67">
            <v>1.6100000000000001E-3</v>
          </cell>
          <cell r="J67">
            <v>11.378410000000001</v>
          </cell>
          <cell r="L67">
            <v>168.93520000000001</v>
          </cell>
          <cell r="N67">
            <v>17.475470000000001</v>
          </cell>
          <cell r="Q67">
            <v>13.599069999999999</v>
          </cell>
          <cell r="R67">
            <v>28.853880000000004</v>
          </cell>
          <cell r="S67">
            <v>1.6100000000000001E-3</v>
          </cell>
          <cell r="T67">
            <v>11.378410000000001</v>
          </cell>
          <cell r="U67">
            <v>17.475470000000001</v>
          </cell>
          <cell r="V67">
            <v>-28.853880000000004</v>
          </cell>
          <cell r="AA67">
            <v>0</v>
          </cell>
          <cell r="AB67">
            <v>0</v>
          </cell>
        </row>
        <row r="68">
          <cell r="B68" t="str">
            <v>Alizyme AIT-082</v>
          </cell>
          <cell r="G68">
            <v>9.2889999999999997</v>
          </cell>
          <cell r="H68">
            <v>182.82871</v>
          </cell>
          <cell r="J68">
            <v>335.44855999999999</v>
          </cell>
          <cell r="L68">
            <v>150.30536000000001</v>
          </cell>
          <cell r="N68">
            <v>556.21848</v>
          </cell>
          <cell r="Q68">
            <v>9.2889999999999997</v>
          </cell>
          <cell r="R68">
            <v>0</v>
          </cell>
          <cell r="U68">
            <v>5.9442700000000004</v>
          </cell>
          <cell r="V68">
            <v>0</v>
          </cell>
          <cell r="X68">
            <v>-73.664000000000001</v>
          </cell>
          <cell r="AA68">
            <v>0</v>
          </cell>
          <cell r="AB68">
            <v>0</v>
          </cell>
        </row>
        <row r="69">
          <cell r="B69" t="str">
            <v>BHA</v>
          </cell>
          <cell r="G69">
            <v>2.0766499999999999</v>
          </cell>
          <cell r="J69">
            <v>23.400580000000001</v>
          </cell>
          <cell r="N69">
            <v>187.25</v>
          </cell>
          <cell r="Q69">
            <v>2.0766499999999999</v>
          </cell>
          <cell r="R69">
            <v>23.400580000000001</v>
          </cell>
          <cell r="T69">
            <v>32.534490000000005</v>
          </cell>
          <cell r="U69">
            <v>-2.0766499999999999</v>
          </cell>
          <cell r="V69">
            <v>-32.534490000000005</v>
          </cell>
          <cell r="AA69">
            <v>0</v>
          </cell>
          <cell r="AB69">
            <v>-9.1339100000000037</v>
          </cell>
        </row>
        <row r="70">
          <cell r="B70" t="str">
            <v>Bromohydron</v>
          </cell>
          <cell r="C70" t="str">
            <v>TECHNOLOGIES - C</v>
          </cell>
          <cell r="F70">
            <v>91.995750000000001</v>
          </cell>
          <cell r="G70">
            <v>6.1052</v>
          </cell>
          <cell r="H70">
            <v>13.05701</v>
          </cell>
          <cell r="J70">
            <v>971.3038600000001</v>
          </cell>
          <cell r="L70">
            <v>330.78962999999999</v>
          </cell>
          <cell r="N70">
            <v>1</v>
          </cell>
          <cell r="P70">
            <v>0</v>
          </cell>
          <cell r="Q70">
            <v>6.1052</v>
          </cell>
          <cell r="R70">
            <v>13.05701</v>
          </cell>
          <cell r="S70">
            <v>13.05701</v>
          </cell>
          <cell r="T70">
            <v>426.52758999999998</v>
          </cell>
          <cell r="U70">
            <v>780.72114999999997</v>
          </cell>
          <cell r="V70">
            <v>-13.05701</v>
          </cell>
          <cell r="X70">
            <v>0</v>
          </cell>
          <cell r="Z70">
            <v>0</v>
          </cell>
          <cell r="AA70">
            <v>0</v>
          </cell>
          <cell r="AB70">
            <v>0</v>
          </cell>
        </row>
        <row r="71">
          <cell r="B71" t="str">
            <v>CCA</v>
          </cell>
          <cell r="G71">
            <v>13.33633</v>
          </cell>
          <cell r="H71">
            <v>1.7950600000000001</v>
          </cell>
          <cell r="N71">
            <v>3</v>
          </cell>
          <cell r="Q71">
            <v>13.33633</v>
          </cell>
          <cell r="R71">
            <v>1.7950600000000001</v>
          </cell>
          <cell r="S71">
            <v>0.78637000000000001</v>
          </cell>
          <cell r="U71">
            <v>19</v>
          </cell>
          <cell r="V71">
            <v>-0.78637000000000001</v>
          </cell>
          <cell r="AA71">
            <v>0</v>
          </cell>
          <cell r="AB71">
            <v>1.0086900000000001</v>
          </cell>
        </row>
        <row r="72">
          <cell r="B72" t="str">
            <v>CME/HME/MGH</v>
          </cell>
          <cell r="E72" t="str">
            <v xml:space="preserve"> </v>
          </cell>
          <cell r="G72">
            <v>0.98399999999999999</v>
          </cell>
          <cell r="H72">
            <v>26.224689999999999</v>
          </cell>
          <cell r="M72">
            <v>67.5745</v>
          </cell>
          <cell r="N72">
            <v>27</v>
          </cell>
          <cell r="Q72">
            <v>68.558499999999995</v>
          </cell>
          <cell r="R72">
            <v>26.224689999999999</v>
          </cell>
          <cell r="S72">
            <v>5.7046900000000003</v>
          </cell>
          <cell r="T72">
            <v>67.5745</v>
          </cell>
          <cell r="U72">
            <v>19</v>
          </cell>
          <cell r="V72">
            <v>-5.7046900000000003</v>
          </cell>
          <cell r="AA72">
            <v>0</v>
          </cell>
          <cell r="AB72">
            <v>20.52</v>
          </cell>
        </row>
        <row r="73">
          <cell r="B73" t="str">
            <v>Geltex</v>
          </cell>
          <cell r="G73">
            <v>0.40737000000000001</v>
          </cell>
          <cell r="H73">
            <v>13.59746</v>
          </cell>
          <cell r="J73">
            <v>6.54847</v>
          </cell>
          <cell r="N73">
            <v>94</v>
          </cell>
          <cell r="Q73">
            <v>0.40737000000000001</v>
          </cell>
          <cell r="R73">
            <v>13.59746</v>
          </cell>
          <cell r="S73">
            <v>13.59746</v>
          </cell>
          <cell r="T73">
            <v>6.54847</v>
          </cell>
          <cell r="U73">
            <v>19</v>
          </cell>
          <cell r="V73">
            <v>-13.59746</v>
          </cell>
          <cell r="Z73"/>
          <cell r="AA73">
            <v>0</v>
          </cell>
          <cell r="AB73">
            <v>0</v>
          </cell>
        </row>
        <row r="74">
          <cell r="B74" t="str">
            <v>GW397339</v>
          </cell>
          <cell r="G74">
            <v>308.87526000000003</v>
          </cell>
          <cell r="H74">
            <v>9.2889999999999997</v>
          </cell>
          <cell r="J74">
            <v>544</v>
          </cell>
          <cell r="N74">
            <v>16</v>
          </cell>
          <cell r="Q74">
            <v>308.87526000000003</v>
          </cell>
          <cell r="R74">
            <v>9.2889999999999997</v>
          </cell>
          <cell r="S74">
            <v>9.2889999999999997</v>
          </cell>
          <cell r="U74">
            <v>-308.875</v>
          </cell>
          <cell r="V74">
            <v>-9.2889999999999997</v>
          </cell>
          <cell r="AA74">
            <v>2.6000000002568413E-4</v>
          </cell>
          <cell r="AB74">
            <v>0</v>
          </cell>
        </row>
        <row r="75">
          <cell r="B75" t="str">
            <v>ICOS 1576</v>
          </cell>
          <cell r="G75">
            <v>13.653079999999999</v>
          </cell>
          <cell r="H75">
            <v>2.0766499999999999</v>
          </cell>
          <cell r="J75">
            <v>23.400580000000001</v>
          </cell>
          <cell r="M75">
            <v>163.41718</v>
          </cell>
          <cell r="N75">
            <v>102</v>
          </cell>
          <cell r="Q75">
            <v>177.07025999999999</v>
          </cell>
          <cell r="R75">
            <v>2.0766499999999999</v>
          </cell>
          <cell r="S75">
            <v>2.0766499999999999</v>
          </cell>
          <cell r="T75">
            <v>23.400580000000001</v>
          </cell>
          <cell r="U75">
            <v>35</v>
          </cell>
          <cell r="V75">
            <v>-2.0766499999999999</v>
          </cell>
          <cell r="AA75">
            <v>0</v>
          </cell>
          <cell r="AB75">
            <v>0</v>
          </cell>
        </row>
        <row r="76">
          <cell r="B76" t="str">
            <v>Icos 485</v>
          </cell>
          <cell r="C76" t="str">
            <v>TECHNOLOGIES - C</v>
          </cell>
          <cell r="F76">
            <v>0</v>
          </cell>
          <cell r="G76">
            <v>4.6655699999999998</v>
          </cell>
          <cell r="H76">
            <v>6.1052</v>
          </cell>
          <cell r="I76">
            <v>1.08161</v>
          </cell>
          <cell r="J76">
            <v>1140.73299</v>
          </cell>
          <cell r="L76">
            <v>78.003699999999995</v>
          </cell>
          <cell r="M76">
            <v>58.897869999999998</v>
          </cell>
          <cell r="N76">
            <v>68</v>
          </cell>
          <cell r="P76">
            <v>0</v>
          </cell>
          <cell r="Q76">
            <v>64.645049999999998</v>
          </cell>
          <cell r="R76">
            <v>6.1052</v>
          </cell>
          <cell r="S76">
            <v>6.1052</v>
          </cell>
          <cell r="T76">
            <v>426.19930999999997</v>
          </cell>
          <cell r="U76">
            <v>734.44519000000003</v>
          </cell>
          <cell r="V76">
            <v>-6.1052</v>
          </cell>
          <cell r="X76">
            <v>0</v>
          </cell>
          <cell r="Z76">
            <v>0</v>
          </cell>
          <cell r="AA76">
            <v>0</v>
          </cell>
          <cell r="AB76">
            <v>0</v>
          </cell>
        </row>
        <row r="77">
          <cell r="B77" t="str">
            <v>Mill. Lactone</v>
          </cell>
          <cell r="C77" t="str">
            <v>TECHNOLOGIES - C</v>
          </cell>
          <cell r="F77">
            <v>0</v>
          </cell>
          <cell r="G77">
            <v>7.0527600000000001</v>
          </cell>
          <cell r="H77">
            <v>13.33633</v>
          </cell>
          <cell r="J77">
            <v>1008.20632</v>
          </cell>
          <cell r="L77">
            <v>132.68038999999999</v>
          </cell>
          <cell r="N77">
            <v>65</v>
          </cell>
          <cell r="P77">
            <v>0</v>
          </cell>
          <cell r="Q77">
            <v>7.0527600000000001</v>
          </cell>
          <cell r="R77">
            <v>13.33633</v>
          </cell>
          <cell r="S77">
            <v>13.33633</v>
          </cell>
          <cell r="T77">
            <v>440.54239000000001</v>
          </cell>
          <cell r="U77">
            <v>792.87360999999999</v>
          </cell>
          <cell r="V77">
            <v>-13.33633</v>
          </cell>
          <cell r="X77">
            <v>0</v>
          </cell>
          <cell r="Z77">
            <v>0</v>
          </cell>
          <cell r="AA77">
            <v>0</v>
          </cell>
          <cell r="AB77">
            <v>0</v>
          </cell>
        </row>
        <row r="78">
          <cell r="B78" t="str">
            <v>Phthalimide</v>
          </cell>
          <cell r="E78"/>
          <cell r="G78">
            <v>1.87</v>
          </cell>
          <cell r="H78">
            <v>0.98399999999999999</v>
          </cell>
          <cell r="N78">
            <v>67.5745</v>
          </cell>
          <cell r="Q78">
            <v>1.87</v>
          </cell>
          <cell r="R78">
            <v>68.558499999999995</v>
          </cell>
          <cell r="S78">
            <v>0.98399999999999999</v>
          </cell>
          <cell r="U78">
            <v>67.5745</v>
          </cell>
          <cell r="V78">
            <v>-68.558499999999995</v>
          </cell>
          <cell r="AA78">
            <v>0</v>
          </cell>
          <cell r="AB78">
            <v>0</v>
          </cell>
        </row>
        <row r="79">
          <cell r="B79" t="str">
            <v>Plaquenil</v>
          </cell>
          <cell r="G79">
            <v>5.7200000000000001E-2</v>
          </cell>
          <cell r="H79">
            <v>0.40737000000000001</v>
          </cell>
          <cell r="J79">
            <v>6.54847</v>
          </cell>
          <cell r="M79">
            <v>66.255260000000007</v>
          </cell>
          <cell r="N79">
            <v>177</v>
          </cell>
          <cell r="Q79">
            <v>66.312460000000002</v>
          </cell>
          <cell r="R79">
            <v>0.40737000000000001</v>
          </cell>
          <cell r="S79">
            <v>0.40737000000000001</v>
          </cell>
          <cell r="T79">
            <v>6.54847</v>
          </cell>
          <cell r="U79">
            <v>52</v>
          </cell>
          <cell r="V79">
            <v>-0.40737000000000001</v>
          </cell>
          <cell r="AA79" t="str">
            <v xml:space="preserve"> </v>
          </cell>
          <cell r="AB79">
            <v>0</v>
          </cell>
        </row>
        <row r="80">
          <cell r="B80" t="str">
            <v>RCX2037</v>
          </cell>
          <cell r="C80" t="str">
            <v>TECHNOLOGIES - C</v>
          </cell>
          <cell r="F80">
            <v>0</v>
          </cell>
          <cell r="G80">
            <v>1.7050000000000001</v>
          </cell>
          <cell r="H80">
            <v>6.70967</v>
          </cell>
          <cell r="J80">
            <v>1040.0600100000001</v>
          </cell>
          <cell r="L80">
            <v>234.90129999999999</v>
          </cell>
          <cell r="N80">
            <v>3100.2523600000004</v>
          </cell>
          <cell r="P80">
            <v>0</v>
          </cell>
          <cell r="Q80">
            <v>1.7050000000000001</v>
          </cell>
          <cell r="R80">
            <v>6.70967</v>
          </cell>
          <cell r="S80">
            <v>6.70967</v>
          </cell>
          <cell r="T80">
            <v>432.45568000000003</v>
          </cell>
          <cell r="U80">
            <v>793.99572000000001</v>
          </cell>
          <cell r="V80">
            <v>-6.70967</v>
          </cell>
          <cell r="X80">
            <v>42</v>
          </cell>
          <cell r="Z80">
            <v>0</v>
          </cell>
          <cell r="AA80">
            <v>0</v>
          </cell>
          <cell r="AB80">
            <v>0</v>
          </cell>
        </row>
        <row r="81">
          <cell r="B81" t="str">
            <v>RCX2047</v>
          </cell>
          <cell r="G81">
            <v>6.66</v>
          </cell>
          <cell r="H81">
            <v>13.653079999999999</v>
          </cell>
          <cell r="I81">
            <v>0.84267000000000003</v>
          </cell>
          <cell r="J81">
            <v>23.400580000000001</v>
          </cell>
          <cell r="M81">
            <v>91.138750000000002</v>
          </cell>
          <cell r="N81">
            <v>19.909500000000001</v>
          </cell>
          <cell r="Q81">
            <v>98.641419999999997</v>
          </cell>
          <cell r="R81">
            <v>33.562579999999997</v>
          </cell>
          <cell r="S81">
            <v>13.653079999999999</v>
          </cell>
          <cell r="T81">
            <v>23.400580000000001</v>
          </cell>
          <cell r="U81">
            <v>19.909500000000001</v>
          </cell>
          <cell r="V81">
            <v>-33.562579999999997</v>
          </cell>
          <cell r="AA81">
            <v>0</v>
          </cell>
          <cell r="AB81">
            <v>0</v>
          </cell>
        </row>
        <row r="82">
          <cell r="B82" t="str">
            <v>RCX2114 - GW801144X</v>
          </cell>
          <cell r="C82" t="str">
            <v>TECHNOLOGIES - C</v>
          </cell>
          <cell r="F82">
            <v>0</v>
          </cell>
          <cell r="G82">
            <v>12.673500000000001</v>
          </cell>
          <cell r="H82">
            <v>4.6655699999999998</v>
          </cell>
          <cell r="I82">
            <v>126.54656</v>
          </cell>
          <cell r="J82">
            <v>1.08161</v>
          </cell>
          <cell r="L82">
            <v>198.35146</v>
          </cell>
          <cell r="N82">
            <v>58.897869999999998</v>
          </cell>
          <cell r="P82">
            <v>0</v>
          </cell>
          <cell r="Q82">
            <v>139.22005999999999</v>
          </cell>
          <cell r="R82">
            <v>64.645049999999998</v>
          </cell>
          <cell r="S82">
            <v>4.6655699999999998</v>
          </cell>
          <cell r="T82">
            <v>1.08161</v>
          </cell>
          <cell r="U82">
            <v>58.897869999999998</v>
          </cell>
          <cell r="V82">
            <v>-64.645049999999998</v>
          </cell>
          <cell r="X82">
            <v>0</v>
          </cell>
          <cell r="Z82">
            <v>0</v>
          </cell>
          <cell r="AA82">
            <v>0</v>
          </cell>
          <cell r="AB82">
            <v>0</v>
          </cell>
        </row>
        <row r="83">
          <cell r="B83" t="str">
            <v>RCX2119</v>
          </cell>
          <cell r="G83">
            <v>1.59602</v>
          </cell>
          <cell r="H83">
            <v>7.0278099999999997</v>
          </cell>
          <cell r="J83">
            <v>6.54847</v>
          </cell>
          <cell r="N83">
            <v>17.475470000000001</v>
          </cell>
          <cell r="Q83">
            <v>1.59602</v>
          </cell>
          <cell r="R83">
            <v>7.0278099999999997</v>
          </cell>
          <cell r="S83">
            <v>7.0278099999999997</v>
          </cell>
          <cell r="T83">
            <v>6.54847</v>
          </cell>
          <cell r="U83">
            <v>17.475470000000001</v>
          </cell>
          <cell r="V83">
            <v>-7.0278099999999997</v>
          </cell>
          <cell r="AA83">
            <v>0</v>
          </cell>
          <cell r="AB83">
            <v>0</v>
          </cell>
        </row>
        <row r="84">
          <cell r="B84" t="str">
            <v>RH 3866</v>
          </cell>
          <cell r="E84" t="str">
            <v xml:space="preserve"> </v>
          </cell>
          <cell r="G84">
            <v>448.71976000000001</v>
          </cell>
          <cell r="H84">
            <v>1.87</v>
          </cell>
          <cell r="I84">
            <v>163.25144</v>
          </cell>
          <cell r="K84">
            <v>0</v>
          </cell>
          <cell r="M84">
            <v>464.75903000000005</v>
          </cell>
          <cell r="N84">
            <v>67.5745</v>
          </cell>
          <cell r="O84">
            <v>0</v>
          </cell>
          <cell r="Q84">
            <v>1076.7302300000001</v>
          </cell>
          <cell r="R84">
            <v>1.87</v>
          </cell>
          <cell r="S84">
            <v>1.87</v>
          </cell>
          <cell r="T84">
            <v>464.75903000000005</v>
          </cell>
          <cell r="U84">
            <v>67.5745</v>
          </cell>
          <cell r="V84">
            <v>-1.87</v>
          </cell>
          <cell r="W84">
            <v>0</v>
          </cell>
          <cell r="Y84">
            <v>0</v>
          </cell>
          <cell r="AA84">
            <v>23.523690000000027</v>
          </cell>
          <cell r="AB84">
            <v>0</v>
          </cell>
        </row>
        <row r="85">
          <cell r="B85" t="str">
            <v>tBaus</v>
          </cell>
          <cell r="E85" t="str">
            <v xml:space="preserve"> </v>
          </cell>
          <cell r="H85">
            <v>5.7200000000000001E-2</v>
          </cell>
          <cell r="J85">
            <v>6.54847</v>
          </cell>
          <cell r="N85">
            <v>66.255260000000007</v>
          </cell>
          <cell r="R85">
            <v>66.312460000000002</v>
          </cell>
          <cell r="S85">
            <v>5.7200000000000001E-2</v>
          </cell>
          <cell r="T85">
            <v>6.54847</v>
          </cell>
          <cell r="U85">
            <v>66.255260000000007</v>
          </cell>
          <cell r="V85">
            <v>-66.312460000000002</v>
          </cell>
          <cell r="AA85"/>
          <cell r="AB85">
            <v>0</v>
          </cell>
        </row>
        <row r="86">
          <cell r="B86" t="str">
            <v>Telik</v>
          </cell>
          <cell r="G86">
            <v>510.55538000000001</v>
          </cell>
          <cell r="H86">
            <v>1.7050000000000001</v>
          </cell>
          <cell r="I86">
            <v>34.035989999999998</v>
          </cell>
          <cell r="M86">
            <v>1.2999999999999999E-4</v>
          </cell>
          <cell r="Q86">
            <v>544.5915</v>
          </cell>
          <cell r="R86">
            <v>1.7050000000000001</v>
          </cell>
          <cell r="S86">
            <v>1.7050000000000001</v>
          </cell>
          <cell r="U86">
            <v>-81.853619999999992</v>
          </cell>
          <cell r="V86">
            <v>-1.7050000000000001</v>
          </cell>
          <cell r="AA86">
            <v>462.73788000000002</v>
          </cell>
          <cell r="AB86">
            <v>0</v>
          </cell>
        </row>
        <row r="87">
          <cell r="B87" t="str">
            <v>Vertex 148</v>
          </cell>
          <cell r="G87">
            <v>3.9758399999999998</v>
          </cell>
          <cell r="H87">
            <v>6.66</v>
          </cell>
          <cell r="J87">
            <v>0.84267000000000003</v>
          </cell>
          <cell r="N87">
            <v>91.138750000000002</v>
          </cell>
          <cell r="Q87">
            <v>3.9758399999999998</v>
          </cell>
          <cell r="R87">
            <v>98.641419999999997</v>
          </cell>
          <cell r="S87">
            <v>6.66</v>
          </cell>
          <cell r="T87">
            <v>0.84267000000000003</v>
          </cell>
          <cell r="U87">
            <v>91.138750000000002</v>
          </cell>
          <cell r="V87">
            <v>-98.641419999999997</v>
          </cell>
          <cell r="AA87">
            <v>3.9758399999999998</v>
          </cell>
          <cell r="AB87">
            <v>0</v>
          </cell>
        </row>
        <row r="88">
          <cell r="B88" t="str">
            <v>Vertex 497</v>
          </cell>
          <cell r="E88" t="str">
            <v xml:space="preserve"> </v>
          </cell>
          <cell r="G88">
            <v>2946.0870000000004</v>
          </cell>
          <cell r="H88">
            <v>12.11313</v>
          </cell>
          <cell r="J88">
            <v>126.54656</v>
          </cell>
          <cell r="N88">
            <v>58.897869999999998</v>
          </cell>
          <cell r="Q88">
            <v>2946.0870000000004</v>
          </cell>
          <cell r="R88">
            <v>138.65969000000001</v>
          </cell>
          <cell r="S88">
            <v>12.11313</v>
          </cell>
          <cell r="T88">
            <v>126.54656</v>
          </cell>
          <cell r="U88">
            <v>58.897869999999998</v>
          </cell>
          <cell r="V88">
            <v>-138.65969000000001</v>
          </cell>
          <cell r="AA88">
            <v>1650.0870000000004</v>
          </cell>
          <cell r="AB88">
            <v>0</v>
          </cell>
        </row>
        <row r="89">
          <cell r="B89" t="str">
            <v>ZD0947</v>
          </cell>
          <cell r="G89">
            <v>308.37900000000002</v>
          </cell>
          <cell r="H89">
            <v>1.59602</v>
          </cell>
          <cell r="Q89">
            <v>308.37900000000002</v>
          </cell>
          <cell r="R89">
            <v>1.59602</v>
          </cell>
          <cell r="S89">
            <v>1.59602</v>
          </cell>
          <cell r="U89">
            <v>-164.01900000000001</v>
          </cell>
          <cell r="V89">
            <v>-1.59602</v>
          </cell>
          <cell r="AA89">
            <v>144.36000000000001</v>
          </cell>
          <cell r="AB89">
            <v>0</v>
          </cell>
        </row>
        <row r="90">
          <cell r="B90" t="str">
            <v>CME/HME/MGH</v>
          </cell>
          <cell r="C90" t="str">
            <v>OBSOLETE - D</v>
          </cell>
          <cell r="E90" t="str">
            <v xml:space="preserve"> </v>
          </cell>
          <cell r="F90">
            <v>0</v>
          </cell>
          <cell r="G90">
            <v>166.93100000000001</v>
          </cell>
          <cell r="H90">
            <v>143.87046000000004</v>
          </cell>
          <cell r="J90">
            <v>163.24983</v>
          </cell>
          <cell r="L90">
            <v>0</v>
          </cell>
          <cell r="N90">
            <v>321.25135000000006</v>
          </cell>
          <cell r="P90">
            <v>0</v>
          </cell>
          <cell r="Q90">
            <v>166.93100000000001</v>
          </cell>
          <cell r="R90">
            <v>628.37163999999984</v>
          </cell>
          <cell r="S90">
            <v>122.34177</v>
          </cell>
          <cell r="T90">
            <v>172.38373999999999</v>
          </cell>
          <cell r="U90">
            <v>321.25135000000006</v>
          </cell>
          <cell r="V90">
            <v>-615.97685999999987</v>
          </cell>
          <cell r="X90">
            <v>0</v>
          </cell>
          <cell r="Z90">
            <v>0</v>
          </cell>
          <cell r="AA90">
            <v>86.032790000000006</v>
          </cell>
          <cell r="AB90">
            <v>12.394779999999995</v>
          </cell>
        </row>
        <row r="91">
          <cell r="B91" t="str">
            <v>Geltex</v>
          </cell>
          <cell r="G91">
            <v>64.914000000000001</v>
          </cell>
          <cell r="H91">
            <v>0.51317000000000002</v>
          </cell>
          <cell r="N91">
            <v>90.34666</v>
          </cell>
          <cell r="Q91">
            <v>64.914000000000001</v>
          </cell>
          <cell r="R91">
            <v>0.51317000000000002</v>
          </cell>
          <cell r="S91">
            <v>0.51317000000000002</v>
          </cell>
          <cell r="U91">
            <v>66.255260000000007</v>
          </cell>
          <cell r="V91">
            <v>-0.51317000000000002</v>
          </cell>
          <cell r="AA91" t="str">
            <v xml:space="preserve"> </v>
          </cell>
          <cell r="AB91">
            <v>0</v>
          </cell>
        </row>
        <row r="92">
          <cell r="B92" t="str">
            <v>Others</v>
          </cell>
          <cell r="E92">
            <v>0</v>
          </cell>
          <cell r="G92">
            <v>4000.8422200000005</v>
          </cell>
          <cell r="H92">
            <v>475.71206000000001</v>
          </cell>
          <cell r="I92">
            <v>34.035989999999998</v>
          </cell>
          <cell r="J92">
            <v>64.996790000000004</v>
          </cell>
          <cell r="K92">
            <v>0</v>
          </cell>
          <cell r="L92">
            <v>1.9654899999999997</v>
          </cell>
          <cell r="M92">
            <v>1.2999999999999999E-4</v>
          </cell>
          <cell r="N92">
            <v>-29.79927</v>
          </cell>
          <cell r="O92">
            <v>0</v>
          </cell>
          <cell r="Q92">
            <v>4034.8783400000007</v>
          </cell>
          <cell r="R92">
            <v>512.87507000000005</v>
          </cell>
          <cell r="S92">
            <v>76.420630000000003</v>
          </cell>
          <cell r="T92">
            <v>9.5003499999999992</v>
          </cell>
          <cell r="U92">
            <v>1.2999999999999999E-4</v>
          </cell>
          <cell r="V92">
            <v>-85.921109999999999</v>
          </cell>
          <cell r="W92">
            <v>0</v>
          </cell>
          <cell r="Y92">
            <v>0</v>
          </cell>
          <cell r="AA92" t="str">
            <v xml:space="preserve"> </v>
          </cell>
          <cell r="AB92">
            <v>426.95396000000005</v>
          </cell>
        </row>
        <row r="93">
          <cell r="B93" t="str">
            <v>RCX 2070</v>
          </cell>
          <cell r="H93">
            <v>13.33633</v>
          </cell>
          <cell r="J93">
            <v>0.84267000000000003</v>
          </cell>
          <cell r="N93">
            <v>19.909500000000001</v>
          </cell>
          <cell r="R93">
            <v>0</v>
          </cell>
          <cell r="S93">
            <v>13.33633</v>
          </cell>
          <cell r="T93">
            <v>0.84267000000000003</v>
          </cell>
          <cell r="U93">
            <v>19.909500000000001</v>
          </cell>
          <cell r="V93">
            <v>0</v>
          </cell>
          <cell r="AB93">
            <v>0</v>
          </cell>
        </row>
        <row r="94">
          <cell r="B94" t="str">
            <v>Eng Stocks/Op Supplies</v>
          </cell>
          <cell r="H94">
            <v>2899.4765200000002</v>
          </cell>
          <cell r="J94">
            <v>1.08161</v>
          </cell>
          <cell r="N94">
            <v>110.68722</v>
          </cell>
          <cell r="R94">
            <v>2899.4765200000002</v>
          </cell>
          <cell r="S94">
            <v>1330.1680000000001</v>
          </cell>
          <cell r="T94">
            <v>1.08161</v>
          </cell>
          <cell r="U94">
            <v>90.34666</v>
          </cell>
          <cell r="V94">
            <v>-1330.1680000000001</v>
          </cell>
          <cell r="AB94">
            <v>1569.30852</v>
          </cell>
        </row>
        <row r="95">
          <cell r="B95" t="str">
            <v>Base Stocks</v>
          </cell>
          <cell r="E95">
            <v>2943.1329515000007</v>
          </cell>
          <cell r="G95">
            <v>7143.6035700000011</v>
          </cell>
          <cell r="H95">
            <v>308.37896999999998</v>
          </cell>
          <cell r="I95">
            <v>4324.5255900000002</v>
          </cell>
          <cell r="J95">
            <v>1.08161</v>
          </cell>
          <cell r="K95">
            <v>444.88868000000002</v>
          </cell>
          <cell r="M95">
            <v>3731.9994900000002</v>
          </cell>
          <cell r="N95">
            <v>58.897869999999998</v>
          </cell>
          <cell r="O95">
            <v>0</v>
          </cell>
          <cell r="Q95">
            <v>15645.017330000001</v>
          </cell>
          <cell r="R95">
            <v>308.37896999999998</v>
          </cell>
          <cell r="S95">
            <v>164.01897</v>
          </cell>
          <cell r="T95">
            <v>1.08161</v>
          </cell>
          <cell r="U95">
            <v>58.897869999999998</v>
          </cell>
          <cell r="V95">
            <v>-164.01897</v>
          </cell>
          <cell r="W95">
            <v>0</v>
          </cell>
          <cell r="Y95">
            <v>0</v>
          </cell>
          <cell r="AA95" t="str">
            <v xml:space="preserve"> </v>
          </cell>
          <cell r="AB95">
            <v>144.35999999999999</v>
          </cell>
        </row>
        <row r="96">
          <cell r="B96" t="str">
            <v>Ret Cont / Packaging / Waste</v>
          </cell>
          <cell r="C96" t="str">
            <v>OBSOLETE - D</v>
          </cell>
          <cell r="F96">
            <v>0</v>
          </cell>
          <cell r="H96">
            <v>160.97984</v>
          </cell>
          <cell r="J96">
            <v>158.41989000000001</v>
          </cell>
          <cell r="L96">
            <v>0</v>
          </cell>
          <cell r="N96">
            <v>90.34666</v>
          </cell>
          <cell r="P96">
            <v>0</v>
          </cell>
          <cell r="R96">
            <v>160.97984</v>
          </cell>
          <cell r="S96">
            <v>0.38338</v>
          </cell>
          <cell r="T96">
            <v>46.73021</v>
          </cell>
          <cell r="U96">
            <v>90.34666</v>
          </cell>
          <cell r="V96">
            <v>-46.73021</v>
          </cell>
          <cell r="X96">
            <v>0</v>
          </cell>
          <cell r="Z96">
            <v>0</v>
          </cell>
          <cell r="AB96">
            <v>114.24963</v>
          </cell>
        </row>
        <row r="97">
          <cell r="B97" t="str">
            <v>Palladium/Platinum/Rhodium</v>
          </cell>
          <cell r="H97">
            <v>8.4438399999999998</v>
          </cell>
          <cell r="N97">
            <v>19.909500000000001</v>
          </cell>
          <cell r="R97">
            <v>8.4438399999999998</v>
          </cell>
          <cell r="S97">
            <v>13.653079999999999</v>
          </cell>
          <cell r="U97">
            <v>19.909500000000001</v>
          </cell>
          <cell r="V97">
            <v>0</v>
          </cell>
          <cell r="AA97"/>
          <cell r="AB97">
            <v>8.4438399999999998</v>
          </cell>
        </row>
        <row r="98">
          <cell r="B98" t="str">
            <v>RCX2114 - GW801144X</v>
          </cell>
          <cell r="C98" t="str">
            <v>OTHERS - E</v>
          </cell>
          <cell r="F98">
            <v>0</v>
          </cell>
          <cell r="H98">
            <v>3852.9912299999996</v>
          </cell>
          <cell r="J98">
            <v>64.996790000000004</v>
          </cell>
          <cell r="L98">
            <v>1.9654899999999997</v>
          </cell>
          <cell r="N98">
            <v>-29.79927</v>
          </cell>
          <cell r="P98">
            <v>0</v>
          </cell>
          <cell r="R98">
            <v>3890.1542399999998</v>
          </cell>
          <cell r="S98">
            <v>1570.6076000000003</v>
          </cell>
          <cell r="T98">
            <v>56.230559999999997</v>
          </cell>
          <cell r="U98">
            <v>1.2999999999999999E-4</v>
          </cell>
          <cell r="V98">
            <v>-1626.8382900000001</v>
          </cell>
          <cell r="X98">
            <v>0</v>
          </cell>
          <cell r="Z98">
            <v>0</v>
          </cell>
          <cell r="AB98">
            <v>2263.3159499999997</v>
          </cell>
        </row>
        <row r="99">
          <cell r="B99" t="str">
            <v>RCX2119</v>
          </cell>
          <cell r="H99">
            <v>7.1278000000000006</v>
          </cell>
          <cell r="J99">
            <v>0.84267000000000003</v>
          </cell>
          <cell r="N99">
            <v>91.138750000000002</v>
          </cell>
          <cell r="R99">
            <v>7.1278000000000006</v>
          </cell>
          <cell r="S99">
            <v>7.0653000000000006</v>
          </cell>
          <cell r="T99">
            <v>0.84267000000000003</v>
          </cell>
          <cell r="U99">
            <v>91.138750000000002</v>
          </cell>
          <cell r="V99">
            <v>-7.0653000000000006</v>
          </cell>
          <cell r="AB99">
            <v>6.25E-2</v>
          </cell>
        </row>
        <row r="100">
          <cell r="B100"/>
          <cell r="H100">
            <v>1.87</v>
          </cell>
          <cell r="J100">
            <v>126.54656</v>
          </cell>
          <cell r="N100">
            <v>91.138750000000002</v>
          </cell>
          <cell r="R100">
            <v>1.87</v>
          </cell>
          <cell r="S100">
            <v>1.87</v>
          </cell>
          <cell r="T100">
            <v>126.54656</v>
          </cell>
          <cell r="U100">
            <v>91.138750000000002</v>
          </cell>
          <cell r="V100">
            <v>-1.87</v>
          </cell>
          <cell r="AB100">
            <v>0</v>
          </cell>
        </row>
        <row r="101">
          <cell r="B101"/>
          <cell r="C101" t="str">
            <v>TOTAL</v>
          </cell>
          <cell r="F101">
            <v>2943.1329515000007</v>
          </cell>
          <cell r="H101">
            <v>6120.8807599999991</v>
          </cell>
          <cell r="J101">
            <v>4779.1812099999997</v>
          </cell>
          <cell r="L101">
            <v>566.49801000000002</v>
          </cell>
          <cell r="N101">
            <v>3963.3206500000001</v>
          </cell>
          <cell r="P101">
            <v>0</v>
          </cell>
          <cell r="R101">
            <v>15429.88063</v>
          </cell>
          <cell r="S101">
            <v>2234.3018000000002</v>
          </cell>
          <cell r="T101">
            <v>2969.0862799999995</v>
          </cell>
          <cell r="U101">
            <v>1493.3324600000001</v>
          </cell>
          <cell r="V101">
            <v>-6696.7205400000003</v>
          </cell>
          <cell r="X101">
            <v>-139.178</v>
          </cell>
          <cell r="Z101">
            <v>0</v>
          </cell>
          <cell r="AB101">
            <v>8593.9820899999995</v>
          </cell>
        </row>
      </sheetData>
      <sheetData sheetId="11" refreshError="1">
        <row r="9">
          <cell r="E9" t="str">
            <v>Stock Held</v>
          </cell>
          <cell r="G9" t="str">
            <v>Raw</v>
          </cell>
          <cell r="M9" t="str">
            <v xml:space="preserve">Finished </v>
          </cell>
          <cell r="Q9" t="str">
            <v>Total</v>
          </cell>
          <cell r="W9" t="str">
            <v>Deferred</v>
          </cell>
          <cell r="Y9" t="str">
            <v>Deferred</v>
          </cell>
          <cell r="AA9" t="str">
            <v>Net</v>
          </cell>
        </row>
        <row r="10">
          <cell r="E10" t="str">
            <v>for</v>
          </cell>
          <cell r="G10" t="str">
            <v>Materials</v>
          </cell>
          <cell r="I10" t="str">
            <v>Inter's</v>
          </cell>
          <cell r="K10" t="str">
            <v>WIP</v>
          </cell>
          <cell r="M10" t="str">
            <v>Stock</v>
          </cell>
          <cell r="O10" t="str">
            <v>Others</v>
          </cell>
          <cell r="Q10" t="str">
            <v>Inventory</v>
          </cell>
          <cell r="R10" t="str">
            <v>RM</v>
          </cell>
          <cell r="S10" t="str">
            <v>Int</v>
          </cell>
          <cell r="T10" t="str">
            <v>FG</v>
          </cell>
          <cell r="U10" t="str">
            <v>Provision's</v>
          </cell>
          <cell r="W10" t="str">
            <v>MUV</v>
          </cell>
          <cell r="Y10" t="str">
            <v>Costs</v>
          </cell>
          <cell r="AA10" t="str">
            <v>Inventory</v>
          </cell>
        </row>
        <row r="11">
          <cell r="E11" t="str">
            <v>Customer</v>
          </cell>
        </row>
        <row r="12">
          <cell r="E12" t="str">
            <v xml:space="preserve">    </v>
          </cell>
        </row>
        <row r="13">
          <cell r="A13" t="str">
            <v>AVE1330</v>
          </cell>
          <cell r="B13" t="str">
            <v>AVE1330</v>
          </cell>
          <cell r="G13">
            <v>44.473590000000002</v>
          </cell>
          <cell r="H13">
            <v>9.5351800000000004</v>
          </cell>
          <cell r="I13">
            <v>4.8199999999999996E-3</v>
          </cell>
          <cell r="J13">
            <v>4.0000000000000001E-3</v>
          </cell>
          <cell r="L13">
            <v>4.6870599999999998</v>
          </cell>
          <cell r="Q13">
            <v>44.478410000000004</v>
          </cell>
          <cell r="R13">
            <v>44.473590000000002</v>
          </cell>
          <cell r="S13">
            <v>4.8199999999999996E-3</v>
          </cell>
          <cell r="T13">
            <v>4.0000000000000001E-3</v>
          </cell>
          <cell r="U13">
            <v>-44.478410000000004</v>
          </cell>
          <cell r="V13">
            <v>-9.53918</v>
          </cell>
          <cell r="AA13">
            <v>0</v>
          </cell>
        </row>
        <row r="14">
          <cell r="A14" t="str">
            <v>AZ12389497</v>
          </cell>
          <cell r="B14" t="str">
            <v>AZ12389497</v>
          </cell>
          <cell r="G14">
            <v>16.565249999999999</v>
          </cell>
          <cell r="H14">
            <v>9.9750000000000005E-2</v>
          </cell>
          <cell r="I14">
            <v>11.21951</v>
          </cell>
          <cell r="J14">
            <v>32.478029999999997</v>
          </cell>
          <cell r="L14">
            <v>4.2768300000000004</v>
          </cell>
          <cell r="N14">
            <v>3.31E-3</v>
          </cell>
          <cell r="Q14">
            <v>27.784759999999999</v>
          </cell>
          <cell r="R14">
            <v>14.90873</v>
          </cell>
          <cell r="S14">
            <v>5.0487799999999998</v>
          </cell>
          <cell r="U14">
            <v>-19.957509999999999</v>
          </cell>
          <cell r="V14">
            <v>-4.2419999999999999E-2</v>
          </cell>
          <cell r="AA14">
            <v>7.8272499999999994</v>
          </cell>
        </row>
        <row r="15">
          <cell r="A15" t="str">
            <v>BioNumerik RCX 2131</v>
          </cell>
          <cell r="B15" t="str">
            <v>BioNumerik RCX 2131</v>
          </cell>
          <cell r="G15">
            <v>26.423200000000001</v>
          </cell>
          <cell r="H15">
            <v>25.407109999999999</v>
          </cell>
          <cell r="I15">
            <v>30.667000000000002</v>
          </cell>
          <cell r="J15">
            <v>30.667000000000002</v>
          </cell>
          <cell r="K15">
            <v>7.4960500000000003</v>
          </cell>
          <cell r="L15">
            <v>0.24628</v>
          </cell>
          <cell r="M15">
            <v>179.21284</v>
          </cell>
          <cell r="N15">
            <v>250.81141</v>
          </cell>
          <cell r="Q15">
            <v>243.79909000000001</v>
          </cell>
          <cell r="R15">
            <v>3.4722499999999998</v>
          </cell>
          <cell r="S15">
            <v>30.667000000000002</v>
          </cell>
          <cell r="T15">
            <v>179.21284</v>
          </cell>
          <cell r="U15">
            <v>-213.35209</v>
          </cell>
          <cell r="V15">
            <v>-56.074110000000005</v>
          </cell>
          <cell r="X15">
            <v>40</v>
          </cell>
          <cell r="AA15">
            <v>30.447000000000003</v>
          </cell>
        </row>
        <row r="16">
          <cell r="A16" t="str">
            <v>Memory</v>
          </cell>
          <cell r="B16" t="str">
            <v>Fosamprenavir</v>
          </cell>
          <cell r="G16">
            <v>2.2841100000000001</v>
          </cell>
          <cell r="H16">
            <v>120.77191999999999</v>
          </cell>
          <cell r="J16">
            <v>192.67269999999999</v>
          </cell>
          <cell r="L16">
            <v>84.870630000000006</v>
          </cell>
          <cell r="Q16">
            <v>2.2841100000000001</v>
          </cell>
          <cell r="R16">
            <v>2.2841100000000001</v>
          </cell>
          <cell r="S16">
            <v>7.8601099999999997</v>
          </cell>
          <cell r="U16">
            <v>-2.2841100000000001</v>
          </cell>
          <cell r="V16">
            <v>0</v>
          </cell>
          <cell r="AA16">
            <v>0</v>
          </cell>
        </row>
        <row r="17">
          <cell r="A17" t="str">
            <v>RCX2124 - SR28043</v>
          </cell>
          <cell r="B17" t="str">
            <v>Memory</v>
          </cell>
          <cell r="G17">
            <v>354.93468999999999</v>
          </cell>
          <cell r="H17">
            <v>2.2841100000000001</v>
          </cell>
          <cell r="I17">
            <v>1.4999999999999999E-4</v>
          </cell>
          <cell r="J17">
            <v>1.4999999999999999E-4</v>
          </cell>
          <cell r="K17">
            <v>58.328749999999999</v>
          </cell>
          <cell r="L17">
            <v>27.787379999999999</v>
          </cell>
          <cell r="M17">
            <v>22.39724</v>
          </cell>
          <cell r="N17">
            <v>110.40196</v>
          </cell>
          <cell r="Q17">
            <v>435.66083000000003</v>
          </cell>
          <cell r="R17">
            <v>0</v>
          </cell>
          <cell r="S17">
            <v>1.4999999999999999E-4</v>
          </cell>
          <cell r="T17">
            <v>1.4999999999999999E-4</v>
          </cell>
          <cell r="U17">
            <v>-1.4999999999999999E-4</v>
          </cell>
          <cell r="V17">
            <v>-2.2841100000000001</v>
          </cell>
          <cell r="X17">
            <v>50</v>
          </cell>
          <cell r="AA17">
            <v>435.66068000000001</v>
          </cell>
        </row>
        <row r="18">
          <cell r="A18" t="str">
            <v>RPS 2505 PTC</v>
          </cell>
          <cell r="B18" t="str">
            <v>RCX2124 - SR28043</v>
          </cell>
          <cell r="G18">
            <v>26.612830000000002</v>
          </cell>
          <cell r="H18">
            <v>9.0358099999999997</v>
          </cell>
          <cell r="I18">
            <v>22.056820000000002</v>
          </cell>
          <cell r="J18">
            <v>4.0000000000000003E-5</v>
          </cell>
          <cell r="L18">
            <v>2.1457700000000002</v>
          </cell>
          <cell r="M18">
            <v>1.1560000000000001E-2</v>
          </cell>
          <cell r="N18">
            <v>0.29777999999999999</v>
          </cell>
          <cell r="Q18">
            <v>48.681210000000007</v>
          </cell>
          <cell r="R18">
            <v>26.612830000000002</v>
          </cell>
          <cell r="S18">
            <v>22.056820000000002</v>
          </cell>
          <cell r="T18">
            <v>1.1560000000000001E-2</v>
          </cell>
          <cell r="U18">
            <v>-48.681210000000007</v>
          </cell>
          <cell r="V18">
            <v>-4.0000000000000003E-5</v>
          </cell>
          <cell r="AA18">
            <v>0</v>
          </cell>
        </row>
        <row r="19">
          <cell r="A19" t="str">
            <v xml:space="preserve">Scios 469 </v>
          </cell>
          <cell r="B19" t="str">
            <v>RPS 2505 PTC</v>
          </cell>
          <cell r="G19">
            <v>22.148980000000002</v>
          </cell>
          <cell r="H19">
            <v>26.612830000000002</v>
          </cell>
          <cell r="I19">
            <v>1176.8615199999999</v>
          </cell>
          <cell r="J19">
            <v>11.731219999999999</v>
          </cell>
          <cell r="L19">
            <v>9.5122999999999998</v>
          </cell>
          <cell r="M19">
            <v>64.359499999999997</v>
          </cell>
          <cell r="N19">
            <v>1.0120000000000001E-2</v>
          </cell>
          <cell r="Q19">
            <v>1263.3699999999999</v>
          </cell>
          <cell r="R19">
            <v>22.148980000000002</v>
          </cell>
          <cell r="S19">
            <v>1176.8615199999999</v>
          </cell>
          <cell r="T19">
            <v>64.359499999999997</v>
          </cell>
          <cell r="U19">
            <v>-1263.3699999999999</v>
          </cell>
          <cell r="V19">
            <v>-38.354170000000003</v>
          </cell>
          <cell r="AA19">
            <v>0</v>
          </cell>
        </row>
        <row r="20">
          <cell r="A20" t="str">
            <v>Vanda Iioperidone</v>
          </cell>
          <cell r="B20" t="str">
            <v>RPS 3085</v>
          </cell>
          <cell r="G20">
            <v>17.552299999999999</v>
          </cell>
          <cell r="H20">
            <v>0.23261999999999999</v>
          </cell>
          <cell r="I20">
            <v>467.30964999999998</v>
          </cell>
          <cell r="J20">
            <v>0.21795999999999999</v>
          </cell>
          <cell r="L20">
            <v>0.27765000000000001</v>
          </cell>
          <cell r="N20">
            <v>0.45506000000000002</v>
          </cell>
          <cell r="Q20">
            <v>484.86194999999998</v>
          </cell>
          <cell r="R20">
            <v>17.552299999999999</v>
          </cell>
          <cell r="S20">
            <v>467.30964999999998</v>
          </cell>
          <cell r="T20">
            <v>472.75702999999999</v>
          </cell>
          <cell r="U20">
            <v>-484.86194999999998</v>
          </cell>
          <cell r="V20">
            <v>0</v>
          </cell>
          <cell r="AA20">
            <v>0</v>
          </cell>
        </row>
        <row r="21">
          <cell r="A21" t="str">
            <v>Vanda RPS 2802</v>
          </cell>
          <cell r="B21" t="str">
            <v>RPS 3276</v>
          </cell>
          <cell r="G21">
            <v>10.122780000000001</v>
          </cell>
          <cell r="H21">
            <v>81.811869999999999</v>
          </cell>
          <cell r="I21">
            <v>1.3500000000000001E-3</v>
          </cell>
          <cell r="J21">
            <v>1.3500000000000001E-3</v>
          </cell>
          <cell r="M21">
            <v>1.3999999999999999E-4</v>
          </cell>
          <cell r="N21">
            <v>1.3999999999999999E-4</v>
          </cell>
          <cell r="Q21">
            <v>10.124270000000001</v>
          </cell>
          <cell r="R21">
            <v>10.122780000000001</v>
          </cell>
          <cell r="S21">
            <v>1.3500000000000001E-3</v>
          </cell>
          <cell r="T21">
            <v>1.3999999999999999E-4</v>
          </cell>
          <cell r="U21">
            <v>-10.124270000000001</v>
          </cell>
          <cell r="V21">
            <v>0</v>
          </cell>
          <cell r="AA21">
            <v>0</v>
          </cell>
        </row>
        <row r="22">
          <cell r="A22" t="str">
            <v>Vertex 770</v>
          </cell>
          <cell r="B22" t="str">
            <v>SB7973131</v>
          </cell>
          <cell r="G22">
            <v>7.4112900000000002</v>
          </cell>
          <cell r="H22">
            <v>124.21547</v>
          </cell>
          <cell r="I22">
            <v>20.225439999999999</v>
          </cell>
          <cell r="J22">
            <v>643.74602999999991</v>
          </cell>
          <cell r="L22">
            <v>60.741439999999997</v>
          </cell>
          <cell r="N22">
            <v>2.5162100000000001</v>
          </cell>
          <cell r="Q22">
            <v>27.63673</v>
          </cell>
          <cell r="R22">
            <v>187.47311999999999</v>
          </cell>
          <cell r="S22">
            <v>19.46902</v>
          </cell>
          <cell r="T22">
            <v>643.74602999999991</v>
          </cell>
          <cell r="U22">
            <v>0</v>
          </cell>
          <cell r="V22">
            <v>0</v>
          </cell>
          <cell r="AA22">
            <v>27.63673</v>
          </cell>
        </row>
        <row r="23">
          <cell r="A23" t="str">
            <v>Vertex 950</v>
          </cell>
          <cell r="B23" t="str">
            <v xml:space="preserve">Scios 469 </v>
          </cell>
          <cell r="G23">
            <v>434.99526000000003</v>
          </cell>
          <cell r="H23">
            <v>27.700489999999999</v>
          </cell>
          <cell r="I23">
            <v>118.0698</v>
          </cell>
          <cell r="J23">
            <v>96.415760000000006</v>
          </cell>
          <cell r="K23">
            <v>72.843149999999994</v>
          </cell>
          <cell r="L23">
            <v>27.759699999999999</v>
          </cell>
          <cell r="M23">
            <v>278.0924</v>
          </cell>
          <cell r="N23">
            <v>184.91631000000001</v>
          </cell>
          <cell r="Q23">
            <v>904.00061000000005</v>
          </cell>
          <cell r="R23">
            <v>18.18131</v>
          </cell>
          <cell r="S23">
            <v>30.441679999999998</v>
          </cell>
          <cell r="T23">
            <v>278.0924</v>
          </cell>
          <cell r="U23">
            <v>-326.71539000000001</v>
          </cell>
          <cell r="V23">
            <v>-106.876</v>
          </cell>
          <cell r="AA23">
            <v>577.28521999999998</v>
          </cell>
        </row>
        <row r="24">
          <cell r="B24" t="str">
            <v>PRE LAUNCH - A</v>
          </cell>
          <cell r="C24" t="str">
            <v>PRE LAUNCH - A</v>
          </cell>
          <cell r="E24">
            <v>0</v>
          </cell>
          <cell r="F24">
            <v>0</v>
          </cell>
          <cell r="G24">
            <v>963.52428000000009</v>
          </cell>
          <cell r="H24">
            <v>85.659719999999993</v>
          </cell>
          <cell r="I24">
            <v>1846.4160599999998</v>
          </cell>
          <cell r="J24">
            <v>99.578019999999995</v>
          </cell>
          <cell r="K24">
            <v>138.66794999999999</v>
          </cell>
          <cell r="L24">
            <v>151.26249999999999</v>
          </cell>
          <cell r="M24">
            <v>544.07367999999997</v>
          </cell>
          <cell r="N24">
            <v>1.3999999999999999E-4</v>
          </cell>
          <cell r="O24">
            <v>0</v>
          </cell>
          <cell r="P24">
            <v>0</v>
          </cell>
          <cell r="Q24">
            <v>3492.6819699999996</v>
          </cell>
          <cell r="R24">
            <v>159.75688000000002</v>
          </cell>
          <cell r="S24">
            <v>1732.3917699999997</v>
          </cell>
          <cell r="T24">
            <v>521.67643999999996</v>
          </cell>
          <cell r="U24">
            <v>-2413.8250899999994</v>
          </cell>
          <cell r="V24">
            <v>-58.092570000000002</v>
          </cell>
          <cell r="W24">
            <v>0</v>
          </cell>
          <cell r="X24">
            <v>50</v>
          </cell>
          <cell r="Y24">
            <v>0</v>
          </cell>
          <cell r="Z24">
            <v>0</v>
          </cell>
          <cell r="AA24">
            <v>1078.85688</v>
          </cell>
        </row>
        <row r="25">
          <cell r="B25" t="str">
            <v>Vanda RPS 2802</v>
          </cell>
          <cell r="C25" t="str">
            <v>PRE LAUNCH - A</v>
          </cell>
          <cell r="F25">
            <v>0</v>
          </cell>
          <cell r="H25">
            <v>31.876180000000002</v>
          </cell>
          <cell r="J25">
            <v>17.48828</v>
          </cell>
          <cell r="L25">
            <v>7.5537299999999998</v>
          </cell>
          <cell r="N25">
            <v>1.1E-4</v>
          </cell>
          <cell r="P25">
            <v>0</v>
          </cell>
          <cell r="R25">
            <v>56.918300000000002</v>
          </cell>
          <cell r="S25">
            <v>8.8465600000000002</v>
          </cell>
          <cell r="T25">
            <v>1.3500000000000001E-3</v>
          </cell>
          <cell r="U25">
            <v>1.1E-4</v>
          </cell>
          <cell r="V25">
            <v>-8.84802</v>
          </cell>
          <cell r="X25">
            <v>40</v>
          </cell>
          <cell r="Z25">
            <v>0</v>
          </cell>
        </row>
        <row r="26">
          <cell r="A26" t="str">
            <v>Acrivastine</v>
          </cell>
          <cell r="B26" t="str">
            <v>Vertex 770</v>
          </cell>
          <cell r="G26">
            <v>55.372109999999999</v>
          </cell>
          <cell r="H26">
            <v>14.88763</v>
          </cell>
          <cell r="I26">
            <v>584.03232000000003</v>
          </cell>
          <cell r="J26">
            <v>60.842669999999998</v>
          </cell>
          <cell r="K26">
            <v>99.617599999999996</v>
          </cell>
          <cell r="L26">
            <v>3.23637</v>
          </cell>
          <cell r="M26">
            <v>134.38409999999999</v>
          </cell>
          <cell r="N26">
            <v>6.9649999999999999</v>
          </cell>
          <cell r="Q26">
            <v>873.40613000000008</v>
          </cell>
          <cell r="R26">
            <v>2.22783</v>
          </cell>
          <cell r="S26">
            <v>47.774209999999997</v>
          </cell>
          <cell r="T26">
            <v>134.38409999999999</v>
          </cell>
          <cell r="U26">
            <v>-184.38613999999998</v>
          </cell>
          <cell r="V26">
            <v>-0.97733999999999999</v>
          </cell>
          <cell r="X26">
            <v>-90</v>
          </cell>
          <cell r="AA26">
            <v>689.01999000000012</v>
          </cell>
        </row>
        <row r="27">
          <cell r="A27" t="str">
            <v>Avecia ProJet RPS3090</v>
          </cell>
          <cell r="B27" t="str">
            <v>Vertex 950</v>
          </cell>
          <cell r="C27" t="str">
            <v>PRE LAUNCH - A</v>
          </cell>
          <cell r="F27">
            <v>0</v>
          </cell>
          <cell r="G27">
            <v>1.4549399999999999</v>
          </cell>
          <cell r="H27">
            <v>1080.5293299999998</v>
          </cell>
          <cell r="J27">
            <v>378.23223999999999</v>
          </cell>
          <cell r="K27">
            <v>18.972580000000001</v>
          </cell>
          <cell r="L27">
            <v>21.315279999999998</v>
          </cell>
          <cell r="M27">
            <v>0.89205000000000001</v>
          </cell>
          <cell r="N27">
            <v>551.5715899999999</v>
          </cell>
          <cell r="P27">
            <v>0</v>
          </cell>
          <cell r="Q27">
            <v>21.319570000000002</v>
          </cell>
          <cell r="R27">
            <v>1480.0768499999999</v>
          </cell>
          <cell r="S27">
            <v>0.29846</v>
          </cell>
          <cell r="T27">
            <v>32.779270000000004</v>
          </cell>
          <cell r="U27">
            <v>0</v>
          </cell>
          <cell r="V27">
            <v>-33.077730000000003</v>
          </cell>
          <cell r="X27">
            <v>34.916330000000002</v>
          </cell>
          <cell r="Z27">
            <v>0</v>
          </cell>
          <cell r="AA27">
            <v>21.319570000000002</v>
          </cell>
        </row>
        <row r="28">
          <cell r="A28" t="str">
            <v>Doxazocin</v>
          </cell>
          <cell r="B28" t="str">
            <v>Doxazocin</v>
          </cell>
          <cell r="C28" t="str">
            <v>PRE LAUNCH - A</v>
          </cell>
          <cell r="F28">
            <v>0</v>
          </cell>
          <cell r="G28">
            <v>9.6730099999999997</v>
          </cell>
          <cell r="H28">
            <v>1640.6600199999998</v>
          </cell>
          <cell r="I28">
            <v>6.0901500000000004</v>
          </cell>
          <cell r="J28">
            <v>887.63193000000001</v>
          </cell>
          <cell r="L28">
            <v>331.12571999999994</v>
          </cell>
          <cell r="N28">
            <v>2.8275299999999999</v>
          </cell>
          <cell r="P28">
            <v>0</v>
          </cell>
          <cell r="Q28">
            <v>15.763159999999999</v>
          </cell>
          <cell r="R28">
            <v>3.7787899999999999</v>
          </cell>
          <cell r="S28">
            <v>2.2135699999999998</v>
          </cell>
          <cell r="T28">
            <v>224.29216</v>
          </cell>
          <cell r="U28">
            <v>-5.9923599999999997</v>
          </cell>
          <cell r="V28">
            <v>-314.16569000000004</v>
          </cell>
          <cell r="X28">
            <v>34.916330000000002</v>
          </cell>
          <cell r="Z28">
            <v>0</v>
          </cell>
          <cell r="AA28">
            <v>9.7707999999999995</v>
          </cell>
        </row>
        <row r="29">
          <cell r="A29" t="str">
            <v>GW2380</v>
          </cell>
          <cell r="B29" t="str">
            <v>Acrivastine</v>
          </cell>
          <cell r="G29">
            <v>166.40124</v>
          </cell>
          <cell r="H29">
            <v>69.432190000000006</v>
          </cell>
          <cell r="I29">
            <v>0.77607000000000004</v>
          </cell>
          <cell r="J29">
            <v>1254.34826</v>
          </cell>
          <cell r="L29">
            <v>45.990319999999997</v>
          </cell>
          <cell r="N29">
            <v>134.38409999999999</v>
          </cell>
          <cell r="Q29">
            <v>167.17731000000001</v>
          </cell>
          <cell r="R29">
            <v>1504.1548700000001</v>
          </cell>
          <cell r="S29">
            <v>0.77607000000000004</v>
          </cell>
          <cell r="T29">
            <v>24.923210000000001</v>
          </cell>
          <cell r="U29">
            <v>-0.77607000000000004</v>
          </cell>
          <cell r="V29">
            <v>-161.52216999999999</v>
          </cell>
          <cell r="X29">
            <v>50</v>
          </cell>
          <cell r="AA29">
            <v>166.40124</v>
          </cell>
        </row>
        <row r="30">
          <cell r="A30" t="str">
            <v>Labetalol</v>
          </cell>
          <cell r="B30" t="str">
            <v>Acrivastine</v>
          </cell>
          <cell r="E30">
            <v>591.99243600000011</v>
          </cell>
          <cell r="F30">
            <v>591.99243600000011</v>
          </cell>
          <cell r="G30">
            <v>27.68357</v>
          </cell>
          <cell r="H30">
            <v>32.293100000000003</v>
          </cell>
          <cell r="I30">
            <v>57.891150000000003</v>
          </cell>
          <cell r="J30">
            <v>950.73374999999999</v>
          </cell>
          <cell r="L30">
            <v>48.092199999999998</v>
          </cell>
          <cell r="M30">
            <v>114.17506</v>
          </cell>
          <cell r="N30">
            <v>108.29789</v>
          </cell>
          <cell r="Q30">
            <v>199.74977999999999</v>
          </cell>
          <cell r="R30">
            <v>27.68357</v>
          </cell>
          <cell r="S30">
            <v>57.891150000000003</v>
          </cell>
          <cell r="T30">
            <v>25.0352</v>
          </cell>
          <cell r="U30">
            <v>-85.574719999999999</v>
          </cell>
          <cell r="V30">
            <v>-26.313209999999998</v>
          </cell>
          <cell r="X30">
            <v>15</v>
          </cell>
          <cell r="AA30">
            <v>114.17505999999999</v>
          </cell>
        </row>
        <row r="31">
          <cell r="A31" t="str">
            <v>Leval Buterol</v>
          </cell>
          <cell r="B31" t="str">
            <v>Avecia ProJet RPS3090</v>
          </cell>
          <cell r="F31">
            <v>478.03888000000001</v>
          </cell>
          <cell r="G31">
            <v>616.25949000000003</v>
          </cell>
          <cell r="H31">
            <v>13.32546</v>
          </cell>
          <cell r="I31">
            <v>717.37840000000006</v>
          </cell>
          <cell r="J31">
            <v>1.6760000000000001E-2</v>
          </cell>
          <cell r="K31">
            <v>52.183210000000003</v>
          </cell>
          <cell r="L31">
            <v>23.212779999999999</v>
          </cell>
          <cell r="N31">
            <v>114.17506</v>
          </cell>
          <cell r="Q31">
            <v>1385.8210999999999</v>
          </cell>
          <cell r="R31">
            <v>560.98121000000003</v>
          </cell>
          <cell r="S31">
            <v>674.73914000000002</v>
          </cell>
          <cell r="T31">
            <v>904.66809000000012</v>
          </cell>
          <cell r="U31">
            <v>-1235.7203500000001</v>
          </cell>
          <cell r="V31">
            <v>0</v>
          </cell>
          <cell r="AA31">
            <v>150.10074999999983</v>
          </cell>
        </row>
        <row r="32">
          <cell r="A32" t="str">
            <v>Octenidine</v>
          </cell>
          <cell r="B32" t="str">
            <v>AVP26452</v>
          </cell>
          <cell r="G32">
            <v>27.521899999999999</v>
          </cell>
          <cell r="H32">
            <v>0.11167000000000001</v>
          </cell>
          <cell r="J32">
            <v>65.768150000000006</v>
          </cell>
          <cell r="L32">
            <v>0.16950000000000001</v>
          </cell>
          <cell r="N32">
            <v>66.806839999999994</v>
          </cell>
          <cell r="Q32">
            <v>27.521899999999999</v>
          </cell>
          <cell r="R32">
            <v>132.85615999999999</v>
          </cell>
          <cell r="S32">
            <v>3.0414699999999999</v>
          </cell>
          <cell r="T32">
            <v>4.4999999999999999E-4</v>
          </cell>
          <cell r="U32">
            <v>0</v>
          </cell>
          <cell r="V32">
            <v>0</v>
          </cell>
          <cell r="X32">
            <v>-27</v>
          </cell>
          <cell r="AA32">
            <v>27.521899999999999</v>
          </cell>
        </row>
        <row r="33">
          <cell r="A33" t="str">
            <v>Ranitidine Bismuth Citrate</v>
          </cell>
          <cell r="B33" t="str">
            <v>CERIUM NITRATE (RPS 3112)</v>
          </cell>
          <cell r="E33">
            <v>416.27917650000001</v>
          </cell>
          <cell r="F33">
            <v>416.27917650000001</v>
          </cell>
          <cell r="G33">
            <v>13.049190000000001</v>
          </cell>
          <cell r="H33">
            <v>44.982669999999999</v>
          </cell>
          <cell r="J33">
            <v>0.70354000000000005</v>
          </cell>
          <cell r="Q33">
            <v>13.049190000000001</v>
          </cell>
          <cell r="R33">
            <v>13.049190000000001</v>
          </cell>
          <cell r="S33">
            <v>13.047040000000001</v>
          </cell>
          <cell r="T33">
            <v>0.70354000000000005</v>
          </cell>
          <cell r="U33">
            <v>-13.049190000000001</v>
          </cell>
          <cell r="V33">
            <v>0</v>
          </cell>
          <cell r="AA33">
            <v>0</v>
          </cell>
        </row>
        <row r="34">
          <cell r="A34" t="str">
            <v>RCX 2130 - Zilueton</v>
          </cell>
          <cell r="B34" t="str">
            <v>Doxazocin</v>
          </cell>
          <cell r="F34">
            <v>382.77812999999998</v>
          </cell>
          <cell r="G34">
            <v>285.59291999999999</v>
          </cell>
          <cell r="H34">
            <v>49.204430000000002</v>
          </cell>
          <cell r="J34">
            <v>25.935860000000002</v>
          </cell>
          <cell r="K34">
            <v>15.31575</v>
          </cell>
          <cell r="L34">
            <v>1.4353899999999999</v>
          </cell>
          <cell r="M34">
            <v>1123.15651</v>
          </cell>
          <cell r="N34">
            <v>114.17506</v>
          </cell>
          <cell r="Q34">
            <v>1424.0651800000001</v>
          </cell>
          <cell r="R34">
            <v>0.53791999999999995</v>
          </cell>
          <cell r="S34">
            <v>9.3501999999999992</v>
          </cell>
          <cell r="T34">
            <v>17.12349</v>
          </cell>
          <cell r="U34">
            <v>-17.66141</v>
          </cell>
          <cell r="V34">
            <v>-9.3501999999999992</v>
          </cell>
          <cell r="AA34">
            <v>1406.4037700000001</v>
          </cell>
        </row>
        <row r="35">
          <cell r="A35" t="str">
            <v>RCX2090</v>
          </cell>
          <cell r="B35" t="str">
            <v>GW2380</v>
          </cell>
          <cell r="E35">
            <v>1842.8655890000002</v>
          </cell>
          <cell r="F35">
            <v>1842.8655890000002</v>
          </cell>
          <cell r="H35">
            <v>2.30803</v>
          </cell>
          <cell r="J35">
            <v>0.17407</v>
          </cell>
          <cell r="L35">
            <v>193.92071999999999</v>
          </cell>
          <cell r="N35">
            <v>291.02571999999998</v>
          </cell>
          <cell r="Q35">
            <v>0</v>
          </cell>
          <cell r="R35">
            <v>487.42854</v>
          </cell>
          <cell r="S35">
            <v>19.106960000000001</v>
          </cell>
          <cell r="T35">
            <v>450.79539999999997</v>
          </cell>
          <cell r="U35">
            <v>0</v>
          </cell>
          <cell r="V35">
            <v>0</v>
          </cell>
          <cell r="X35">
            <v>-123.9</v>
          </cell>
          <cell r="AA35">
            <v>0</v>
          </cell>
        </row>
        <row r="36">
          <cell r="A36" t="str">
            <v>Sulphonamide</v>
          </cell>
          <cell r="B36" t="str">
            <v>KBA</v>
          </cell>
          <cell r="F36">
            <v>1842.8655900000001</v>
          </cell>
          <cell r="G36">
            <v>0.32557000000000003</v>
          </cell>
          <cell r="H36">
            <v>21.743950000000002</v>
          </cell>
          <cell r="I36">
            <v>57.854959999999998</v>
          </cell>
          <cell r="J36">
            <v>25.777940000000001</v>
          </cell>
          <cell r="L36">
            <v>0.25001000000000001</v>
          </cell>
          <cell r="Q36">
            <v>58.180529999999997</v>
          </cell>
          <cell r="R36">
            <v>0.32557000000000003</v>
          </cell>
          <cell r="S36">
            <v>57.854959999999998</v>
          </cell>
          <cell r="T36">
            <v>2.5777899999999998</v>
          </cell>
          <cell r="U36">
            <v>-58.180529999999997</v>
          </cell>
          <cell r="V36">
            <v>0</v>
          </cell>
          <cell r="AA36">
            <v>0</v>
          </cell>
        </row>
        <row r="37">
          <cell r="A37" t="str">
            <v>Univar RPS 2617</v>
          </cell>
          <cell r="B37" t="str">
            <v>Labetalol</v>
          </cell>
          <cell r="F37">
            <v>411.80889999999999</v>
          </cell>
          <cell r="G37">
            <v>0.49689</v>
          </cell>
          <cell r="H37">
            <v>132.80434</v>
          </cell>
          <cell r="I37">
            <v>0.63244999999999996</v>
          </cell>
          <cell r="J37">
            <v>434.36023999999998</v>
          </cell>
          <cell r="N37">
            <v>123.51567</v>
          </cell>
          <cell r="Q37">
            <v>1.12934</v>
          </cell>
          <cell r="R37">
            <v>0.49689</v>
          </cell>
          <cell r="S37">
            <v>0.63244999999999996</v>
          </cell>
          <cell r="T37">
            <v>35.156329999999997</v>
          </cell>
          <cell r="U37">
            <v>-1.12934</v>
          </cell>
          <cell r="V37">
            <v>-52.292169999999999</v>
          </cell>
          <cell r="AA37">
            <v>0</v>
          </cell>
        </row>
        <row r="38">
          <cell r="B38" t="str">
            <v>LAUNCH - B</v>
          </cell>
          <cell r="C38" t="str">
            <v>LAUNCH - B</v>
          </cell>
          <cell r="E38">
            <v>2851.1372015000006</v>
          </cell>
          <cell r="F38">
            <v>852.77260000000001</v>
          </cell>
          <cell r="G38">
            <v>1203.8308299999999</v>
          </cell>
          <cell r="H38">
            <v>46.032330000000002</v>
          </cell>
          <cell r="I38">
            <v>1424.6555000000001</v>
          </cell>
          <cell r="J38">
            <v>220.19257999999999</v>
          </cell>
          <cell r="K38">
            <v>186.08914000000001</v>
          </cell>
          <cell r="L38">
            <v>1.3827499999999999</v>
          </cell>
          <cell r="M38">
            <v>1372.60772</v>
          </cell>
          <cell r="N38">
            <v>123.51567</v>
          </cell>
          <cell r="O38">
            <v>0</v>
          </cell>
          <cell r="P38">
            <v>0</v>
          </cell>
          <cell r="Q38">
            <v>4187.1831900000006</v>
          </cell>
          <cell r="R38">
            <v>609.08096999999998</v>
          </cell>
          <cell r="S38">
            <v>841.88154999999995</v>
          </cell>
          <cell r="T38">
            <v>151.50758999999999</v>
          </cell>
          <cell r="U38">
            <v>-1602.47011</v>
          </cell>
          <cell r="V38">
            <v>-405.48750999999999</v>
          </cell>
          <cell r="W38">
            <v>0</v>
          </cell>
          <cell r="X38">
            <v>-87.475999999999999</v>
          </cell>
          <cell r="Y38">
            <v>0</v>
          </cell>
          <cell r="Z38">
            <v>0</v>
          </cell>
          <cell r="AA38">
            <v>2584.71308</v>
          </cell>
        </row>
        <row r="39">
          <cell r="B39" t="str">
            <v>Octenidine</v>
          </cell>
          <cell r="C39" t="str">
            <v>LAUNCH - B</v>
          </cell>
          <cell r="F39">
            <v>1842.8655900000001</v>
          </cell>
          <cell r="H39">
            <v>12.66442</v>
          </cell>
          <cell r="J39">
            <v>36.561250000000001</v>
          </cell>
          <cell r="L39">
            <v>28.497060000000001</v>
          </cell>
          <cell r="N39">
            <v>118.50445999999999</v>
          </cell>
          <cell r="P39">
            <v>0</v>
          </cell>
          <cell r="R39">
            <v>196.22719000000001</v>
          </cell>
          <cell r="S39">
            <v>13.0436</v>
          </cell>
          <cell r="T39">
            <v>725.26913999999988</v>
          </cell>
          <cell r="U39">
            <v>176.57522</v>
          </cell>
          <cell r="V39">
            <v>0</v>
          </cell>
          <cell r="X39">
            <v>-114.476</v>
          </cell>
          <cell r="Z39">
            <v>0</v>
          </cell>
        </row>
        <row r="40">
          <cell r="A40" t="str">
            <v>Amino Indanol</v>
          </cell>
          <cell r="B40" t="str">
            <v>Ranitidine Bismuth Citrate</v>
          </cell>
          <cell r="H40">
            <v>13.0436</v>
          </cell>
          <cell r="I40">
            <v>109.21812</v>
          </cell>
          <cell r="J40">
            <v>57.854959999999998</v>
          </cell>
          <cell r="N40">
            <v>1026.9557600000001</v>
          </cell>
          <cell r="Q40">
            <v>109.21812</v>
          </cell>
          <cell r="R40">
            <v>13.0436</v>
          </cell>
          <cell r="S40">
            <v>109.21812</v>
          </cell>
          <cell r="T40">
            <v>57.854959999999998</v>
          </cell>
          <cell r="U40">
            <v>-109.21812</v>
          </cell>
          <cell r="V40">
            <v>-13.0436</v>
          </cell>
          <cell r="AA40">
            <v>0</v>
          </cell>
        </row>
        <row r="41">
          <cell r="A41" t="str">
            <v>Butanol</v>
          </cell>
          <cell r="B41" t="str">
            <v>RCX 2130 - Zilueton</v>
          </cell>
          <cell r="G41">
            <v>21.60444</v>
          </cell>
          <cell r="H41">
            <v>283.09895</v>
          </cell>
          <cell r="J41">
            <v>0.63244999999999996</v>
          </cell>
          <cell r="M41">
            <v>88.251769999999993</v>
          </cell>
          <cell r="N41">
            <v>855.11653000000001</v>
          </cell>
          <cell r="Q41">
            <v>109.85620999999999</v>
          </cell>
          <cell r="R41">
            <v>21.60444</v>
          </cell>
          <cell r="S41">
            <v>98.476709999999997</v>
          </cell>
          <cell r="T41">
            <v>88.251769999999993</v>
          </cell>
          <cell r="U41">
            <v>-109.85620999999999</v>
          </cell>
          <cell r="V41">
            <v>-111.22619999999999</v>
          </cell>
          <cell r="AA41">
            <v>0</v>
          </cell>
        </row>
        <row r="42">
          <cell r="A42" t="str">
            <v>CBDA</v>
          </cell>
          <cell r="B42" t="str">
            <v>RCX2090</v>
          </cell>
          <cell r="C42" t="str">
            <v>LAUNCH - B</v>
          </cell>
          <cell r="F42">
            <v>3490.2252200000003</v>
          </cell>
          <cell r="G42">
            <v>4.0875700000000004</v>
          </cell>
          <cell r="H42">
            <v>675.83139000000017</v>
          </cell>
          <cell r="I42">
            <v>1.6568000000000001</v>
          </cell>
          <cell r="J42">
            <v>2372.5813400000002</v>
          </cell>
          <cell r="L42">
            <v>227.83375999999998</v>
          </cell>
          <cell r="M42">
            <v>56.077809999999999</v>
          </cell>
          <cell r="N42">
            <v>1599.5895</v>
          </cell>
          <cell r="P42">
            <v>0</v>
          </cell>
          <cell r="Q42">
            <v>61.822180000000003</v>
          </cell>
          <cell r="R42">
            <v>0.89605000000000001</v>
          </cell>
          <cell r="S42">
            <v>1.6568000000000001</v>
          </cell>
          <cell r="T42">
            <v>583.98790999999994</v>
          </cell>
          <cell r="U42">
            <v>-2.5528500000000003</v>
          </cell>
          <cell r="V42">
            <v>0</v>
          </cell>
          <cell r="X42">
            <v>-27</v>
          </cell>
          <cell r="Z42">
            <v>0</v>
          </cell>
          <cell r="AA42">
            <v>59.269330000000004</v>
          </cell>
        </row>
        <row r="43">
          <cell r="A43" t="str">
            <v>CDFAMe</v>
          </cell>
          <cell r="B43" t="str">
            <v>Sulphonamide</v>
          </cell>
          <cell r="G43">
            <v>15.48658</v>
          </cell>
          <cell r="H43">
            <v>0.49689</v>
          </cell>
          <cell r="J43">
            <v>57.854959999999998</v>
          </cell>
          <cell r="L43">
            <v>12.69999</v>
          </cell>
          <cell r="M43">
            <v>163.87808000000001</v>
          </cell>
          <cell r="N43">
            <v>163.87808000000001</v>
          </cell>
          <cell r="Q43">
            <v>179.36466000000001</v>
          </cell>
          <cell r="R43">
            <v>2.89344</v>
          </cell>
          <cell r="S43">
            <v>0.49689</v>
          </cell>
          <cell r="T43">
            <v>3.6469999999999998</v>
          </cell>
          <cell r="U43">
            <v>-6.5404400000000003</v>
          </cell>
          <cell r="V43">
            <v>-57.854959999999998</v>
          </cell>
          <cell r="AA43">
            <v>172.82422000000003</v>
          </cell>
        </row>
        <row r="44">
          <cell r="A44" t="str">
            <v>Chloro Propane</v>
          </cell>
          <cell r="B44" t="str">
            <v>Univar RPS 2617</v>
          </cell>
          <cell r="C44" t="str">
            <v>LAUNCH - B</v>
          </cell>
          <cell r="F44">
            <v>0</v>
          </cell>
          <cell r="H44">
            <v>5.0000000000000001E-3</v>
          </cell>
          <cell r="J44">
            <v>0.63166999999999995</v>
          </cell>
          <cell r="L44">
            <v>109.09862000000001</v>
          </cell>
          <cell r="M44">
            <v>66.966459999999998</v>
          </cell>
          <cell r="N44">
            <v>1363.9419500000001</v>
          </cell>
          <cell r="P44">
            <v>0</v>
          </cell>
          <cell r="Q44">
            <v>66.966459999999998</v>
          </cell>
          <cell r="R44">
            <v>0.63666999999999996</v>
          </cell>
          <cell r="S44">
            <v>5.0000000000000001E-3</v>
          </cell>
          <cell r="T44">
            <v>18.335080000000001</v>
          </cell>
          <cell r="U44">
            <v>-18.335080000000001</v>
          </cell>
          <cell r="V44">
            <v>-0.63666999999999996</v>
          </cell>
          <cell r="X44">
            <v>100</v>
          </cell>
          <cell r="Z44">
            <v>0</v>
          </cell>
          <cell r="AA44">
            <v>48.631379999999993</v>
          </cell>
        </row>
        <row r="45">
          <cell r="A45" t="str">
            <v>DESMP</v>
          </cell>
          <cell r="B45" t="str">
            <v>Butanol</v>
          </cell>
          <cell r="C45" t="str">
            <v>LAUNCH - B</v>
          </cell>
          <cell r="F45">
            <v>0</v>
          </cell>
          <cell r="G45">
            <v>15.756</v>
          </cell>
          <cell r="H45">
            <v>651.61794999999995</v>
          </cell>
          <cell r="J45">
            <v>1792.2292899999998</v>
          </cell>
          <cell r="L45">
            <v>286.19761</v>
          </cell>
          <cell r="N45">
            <v>1454.96922</v>
          </cell>
          <cell r="P45">
            <v>0</v>
          </cell>
          <cell r="Q45">
            <v>15.756</v>
          </cell>
          <cell r="R45">
            <v>4185.0140700000002</v>
          </cell>
          <cell r="S45">
            <v>139.28935999999999</v>
          </cell>
          <cell r="T45">
            <v>355.14675999999997</v>
          </cell>
          <cell r="U45">
            <v>0</v>
          </cell>
          <cell r="V45">
            <v>-676.20452</v>
          </cell>
          <cell r="X45">
            <v>-108.9</v>
          </cell>
          <cell r="Z45">
            <v>0</v>
          </cell>
          <cell r="AA45">
            <v>15.756</v>
          </cell>
        </row>
        <row r="46">
          <cell r="A46" t="str">
            <v>DHQD</v>
          </cell>
          <cell r="B46" t="str">
            <v>CBDA</v>
          </cell>
          <cell r="H46">
            <v>4.0875700000000004</v>
          </cell>
          <cell r="J46">
            <v>1.6568000000000001</v>
          </cell>
          <cell r="M46">
            <v>2.2784300000000002</v>
          </cell>
          <cell r="N46">
            <v>56.588479999999997</v>
          </cell>
          <cell r="Q46">
            <v>2.2784300000000002</v>
          </cell>
          <cell r="R46">
            <v>62.332849999999993</v>
          </cell>
          <cell r="S46">
            <v>0.89605000000000001</v>
          </cell>
          <cell r="T46">
            <v>2.2754300000000001</v>
          </cell>
          <cell r="U46">
            <v>-2.2754300000000001</v>
          </cell>
          <cell r="V46">
            <v>-2.5528500000000003</v>
          </cell>
          <cell r="AA46">
            <v>3.0000000000001137E-3</v>
          </cell>
        </row>
        <row r="47">
          <cell r="A47" t="str">
            <v>Epichlorohydrin</v>
          </cell>
          <cell r="B47" t="str">
            <v>Amino Indanol</v>
          </cell>
          <cell r="E47">
            <v>91.995750000000001</v>
          </cell>
          <cell r="F47">
            <v>91.995750000000001</v>
          </cell>
          <cell r="G47">
            <v>34.958179999999999</v>
          </cell>
          <cell r="H47">
            <v>4.21671</v>
          </cell>
          <cell r="I47">
            <v>134.30016000000001</v>
          </cell>
          <cell r="J47">
            <v>109.21812</v>
          </cell>
          <cell r="L47">
            <v>17.621939999999999</v>
          </cell>
          <cell r="M47">
            <v>12.41849</v>
          </cell>
          <cell r="N47">
            <v>163.87808000000001</v>
          </cell>
          <cell r="Q47">
            <v>181.67683</v>
          </cell>
          <cell r="R47">
            <v>0.35700999999999999</v>
          </cell>
          <cell r="S47">
            <v>54.156689999999998</v>
          </cell>
          <cell r="T47">
            <v>12.41849</v>
          </cell>
          <cell r="U47">
            <v>-66.932190000000006</v>
          </cell>
          <cell r="V47">
            <v>-109.21812</v>
          </cell>
          <cell r="X47">
            <v>-25</v>
          </cell>
          <cell r="AA47">
            <v>114.74463999999999</v>
          </cell>
        </row>
        <row r="48">
          <cell r="A48" t="str">
            <v>ETFA</v>
          </cell>
          <cell r="B48" t="str">
            <v>Butanol</v>
          </cell>
          <cell r="F48">
            <v>91.995750000000001</v>
          </cell>
          <cell r="G48">
            <v>169.58193</v>
          </cell>
          <cell r="H48">
            <v>23.128689999999999</v>
          </cell>
          <cell r="J48">
            <v>45.059699999999999</v>
          </cell>
          <cell r="L48">
            <v>9.9583100000000009</v>
          </cell>
          <cell r="M48">
            <v>104.92740999999999</v>
          </cell>
          <cell r="N48">
            <v>88.251769999999993</v>
          </cell>
          <cell r="Q48">
            <v>274.50934000000001</v>
          </cell>
          <cell r="R48">
            <v>0</v>
          </cell>
          <cell r="S48">
            <v>23.128689999999999</v>
          </cell>
          <cell r="T48">
            <v>0.17976</v>
          </cell>
          <cell r="U48">
            <v>-0.17976</v>
          </cell>
          <cell r="V48">
            <v>-111.38046</v>
          </cell>
          <cell r="AA48">
            <v>274.32958000000002</v>
          </cell>
        </row>
        <row r="49">
          <cell r="A49" t="str">
            <v>Glycidyl Nosylate</v>
          </cell>
          <cell r="B49" t="str">
            <v>CBDA</v>
          </cell>
          <cell r="G49">
            <v>10.228260000000001</v>
          </cell>
          <cell r="H49">
            <v>56.894370000000002</v>
          </cell>
          <cell r="J49">
            <v>1.6568000000000001</v>
          </cell>
          <cell r="N49">
            <v>56.588479999999997</v>
          </cell>
          <cell r="Q49">
            <v>10.228260000000001</v>
          </cell>
          <cell r="R49">
            <v>115.13964999999999</v>
          </cell>
          <cell r="S49">
            <v>0.6</v>
          </cell>
          <cell r="T49">
            <v>1.6568000000000001</v>
          </cell>
          <cell r="U49">
            <v>0</v>
          </cell>
          <cell r="V49">
            <v>-2.2568000000000001</v>
          </cell>
          <cell r="AA49">
            <v>10.228260000000001</v>
          </cell>
        </row>
        <row r="50">
          <cell r="A50" t="str">
            <v>Isovanillin</v>
          </cell>
          <cell r="B50" t="str">
            <v>CDFAMe</v>
          </cell>
          <cell r="H50">
            <v>3.3192400000000002</v>
          </cell>
          <cell r="L50">
            <v>16.99737</v>
          </cell>
          <cell r="M50">
            <v>30.154260000000001</v>
          </cell>
          <cell r="N50">
            <v>163.87808000000001</v>
          </cell>
          <cell r="Q50">
            <v>30.154260000000001</v>
          </cell>
          <cell r="R50">
            <v>167.19732000000002</v>
          </cell>
          <cell r="S50">
            <v>1.48719</v>
          </cell>
          <cell r="T50">
            <v>30.154260000000001</v>
          </cell>
          <cell r="U50">
            <v>-30.154260000000001</v>
          </cell>
          <cell r="V50">
            <v>-5.1339899999999998</v>
          </cell>
          <cell r="AA50">
            <v>0</v>
          </cell>
        </row>
        <row r="51">
          <cell r="A51" t="str">
            <v>Jacobsen Catalyst</v>
          </cell>
          <cell r="B51" t="str">
            <v>Chloro Propane</v>
          </cell>
          <cell r="G51">
            <v>10.03959</v>
          </cell>
          <cell r="H51">
            <v>9.6063799999999997</v>
          </cell>
          <cell r="I51">
            <v>91.780329999999992</v>
          </cell>
          <cell r="J51">
            <v>2.3388</v>
          </cell>
          <cell r="L51">
            <v>17.598659999999999</v>
          </cell>
          <cell r="N51">
            <v>187.80270999999999</v>
          </cell>
          <cell r="Q51">
            <v>101.81992</v>
          </cell>
          <cell r="R51">
            <v>8.7143599999999992</v>
          </cell>
          <cell r="S51">
            <v>39.881270000000001</v>
          </cell>
          <cell r="T51">
            <v>28.335429999999999</v>
          </cell>
          <cell r="U51">
            <v>-48.59563</v>
          </cell>
          <cell r="V51">
            <v>-18.29936</v>
          </cell>
          <cell r="AA51">
            <v>53.224289999999996</v>
          </cell>
        </row>
        <row r="52">
          <cell r="A52" t="str">
            <v>L-Carnitine</v>
          </cell>
          <cell r="B52" t="str">
            <v>DESMP</v>
          </cell>
          <cell r="F52">
            <v>91.995750000000001</v>
          </cell>
          <cell r="G52">
            <v>19.23555</v>
          </cell>
          <cell r="H52">
            <v>5.9868100000000002</v>
          </cell>
          <cell r="I52">
            <v>183.65242000000001</v>
          </cell>
          <cell r="J52">
            <v>189.14078000000001</v>
          </cell>
          <cell r="M52">
            <v>115.44473000000001</v>
          </cell>
          <cell r="N52">
            <v>14.852399999999999</v>
          </cell>
          <cell r="Q52">
            <v>318.33269999999999</v>
          </cell>
          <cell r="R52">
            <v>19.23555</v>
          </cell>
          <cell r="S52">
            <v>183.65242000000001</v>
          </cell>
          <cell r="T52">
            <v>115.44473000000001</v>
          </cell>
          <cell r="U52">
            <v>-318.33269999999999</v>
          </cell>
          <cell r="V52">
            <v>0</v>
          </cell>
          <cell r="AA52">
            <v>0</v>
          </cell>
        </row>
        <row r="53">
          <cell r="A53" t="str">
            <v>Methyl Glycidate</v>
          </cell>
          <cell r="B53" t="str">
            <v>DHQD</v>
          </cell>
          <cell r="H53">
            <v>169.41414</v>
          </cell>
          <cell r="J53">
            <v>1.7237</v>
          </cell>
          <cell r="L53">
            <v>4.57972</v>
          </cell>
          <cell r="M53">
            <v>116.44825</v>
          </cell>
          <cell r="N53">
            <v>18.52853</v>
          </cell>
          <cell r="Q53">
            <v>116.44825</v>
          </cell>
          <cell r="R53">
            <v>18.52853</v>
          </cell>
          <cell r="S53">
            <v>8.4209899999999998</v>
          </cell>
          <cell r="T53">
            <v>116.44825</v>
          </cell>
          <cell r="U53">
            <v>-116.44825</v>
          </cell>
          <cell r="V53">
            <v>-2.2754300000000001</v>
          </cell>
          <cell r="AA53">
            <v>0</v>
          </cell>
        </row>
        <row r="54">
          <cell r="A54" t="str">
            <v>Oligomeric cat</v>
          </cell>
          <cell r="B54" t="str">
            <v>(DHQ) 2 PHAL</v>
          </cell>
          <cell r="G54">
            <v>15.701269999999999</v>
          </cell>
          <cell r="H54">
            <v>5.9868100000000002</v>
          </cell>
          <cell r="I54">
            <v>33.4495</v>
          </cell>
          <cell r="J54">
            <v>3.0596299999999998</v>
          </cell>
          <cell r="L54">
            <v>11.74544</v>
          </cell>
          <cell r="N54">
            <v>47.762210000000003</v>
          </cell>
          <cell r="Q54">
            <v>49.150770000000001</v>
          </cell>
          <cell r="R54">
            <v>7.45322</v>
          </cell>
          <cell r="S54">
            <v>33.4495</v>
          </cell>
          <cell r="T54">
            <v>57.502609999999997</v>
          </cell>
          <cell r="U54">
            <v>-40.902720000000002</v>
          </cell>
          <cell r="V54">
            <v>0</v>
          </cell>
          <cell r="AA54">
            <v>8.2480499999999992</v>
          </cell>
        </row>
        <row r="55">
          <cell r="A55" t="str">
            <v>Propylene Carbonate</v>
          </cell>
          <cell r="B55" t="str">
            <v>Epichlorohydrin</v>
          </cell>
          <cell r="H55">
            <v>5.9868100000000002</v>
          </cell>
          <cell r="I55">
            <v>7.6499999999999997E-3</v>
          </cell>
          <cell r="J55">
            <v>94.157799999999995</v>
          </cell>
          <cell r="M55">
            <v>391.75054999999998</v>
          </cell>
          <cell r="N55">
            <v>47.638309999999997</v>
          </cell>
          <cell r="Q55">
            <v>391.75819999999999</v>
          </cell>
          <cell r="R55">
            <v>147.78291999999999</v>
          </cell>
          <cell r="S55">
            <v>7.6499999999999997E-3</v>
          </cell>
          <cell r="T55">
            <v>391.75054999999998</v>
          </cell>
          <cell r="U55">
            <v>-391.75819999999999</v>
          </cell>
          <cell r="V55">
            <v>-86.672479999999993</v>
          </cell>
          <cell r="AA55">
            <v>0</v>
          </cell>
        </row>
        <row r="56">
          <cell r="A56" t="str">
            <v>Propylene Oxide</v>
          </cell>
          <cell r="B56" t="str">
            <v>ETFA</v>
          </cell>
          <cell r="G56">
            <v>9.7914600000000007</v>
          </cell>
          <cell r="H56">
            <v>4.9524100000000004</v>
          </cell>
          <cell r="I56">
            <v>50.06024</v>
          </cell>
          <cell r="J56">
            <v>84.044600000000003</v>
          </cell>
          <cell r="K56">
            <v>7.4659700000000004</v>
          </cell>
          <cell r="L56">
            <v>11.549049999999999</v>
          </cell>
          <cell r="N56">
            <v>377.88682999999997</v>
          </cell>
          <cell r="Q56">
            <v>67.317670000000007</v>
          </cell>
          <cell r="R56">
            <v>382.83923999999996</v>
          </cell>
          <cell r="S56">
            <v>37.539340000000003</v>
          </cell>
          <cell r="T56">
            <v>37.1922</v>
          </cell>
          <cell r="U56">
            <v>-37.539340000000003</v>
          </cell>
          <cell r="V56">
            <v>-0.18168000000000001</v>
          </cell>
          <cell r="X56">
            <v>-12.359</v>
          </cell>
          <cell r="AA56">
            <v>29.778330000000004</v>
          </cell>
        </row>
        <row r="57">
          <cell r="A57" t="str">
            <v>WS 23</v>
          </cell>
          <cell r="B57" t="str">
            <v>Glycidyl Nosylate</v>
          </cell>
          <cell r="G57">
            <v>200.21565000000001</v>
          </cell>
          <cell r="H57">
            <v>9.7124699999999997</v>
          </cell>
          <cell r="I57">
            <v>252.04138</v>
          </cell>
          <cell r="J57">
            <v>70.726259999999996</v>
          </cell>
          <cell r="K57">
            <v>112.66562</v>
          </cell>
          <cell r="L57">
            <v>1.3135600000000001</v>
          </cell>
          <cell r="M57">
            <v>201.96269000000001</v>
          </cell>
          <cell r="N57">
            <v>392.18711000000002</v>
          </cell>
          <cell r="Q57">
            <v>766.88534000000004</v>
          </cell>
          <cell r="R57">
            <v>2.266E-2</v>
          </cell>
          <cell r="S57">
            <v>5.2999999999999998E-4</v>
          </cell>
          <cell r="T57">
            <v>3.0853299999999999</v>
          </cell>
          <cell r="U57">
            <v>-3.1085199999999999</v>
          </cell>
          <cell r="V57">
            <v>0</v>
          </cell>
          <cell r="X57">
            <v>-64.343000000000004</v>
          </cell>
          <cell r="AA57">
            <v>763.77682000000004</v>
          </cell>
        </row>
        <row r="58">
          <cell r="B58" t="str">
            <v>TECHNOLOGIES - C</v>
          </cell>
          <cell r="E58">
            <v>91.995750000000001</v>
          </cell>
          <cell r="G58">
            <v>526.68647999999996</v>
          </cell>
          <cell r="H58">
            <v>19.226980000000001</v>
          </cell>
          <cell r="I58">
            <v>856.16660000000013</v>
          </cell>
          <cell r="J58">
            <v>4.46347</v>
          </cell>
          <cell r="K58">
            <v>120.13159</v>
          </cell>
          <cell r="M58">
            <v>1350.5589300000001</v>
          </cell>
          <cell r="N58">
            <v>115.44473000000001</v>
          </cell>
          <cell r="O58">
            <v>0</v>
          </cell>
          <cell r="Q58">
            <v>2853.5436</v>
          </cell>
          <cell r="R58">
            <v>61.176730000000006</v>
          </cell>
          <cell r="S58">
            <v>459.56232</v>
          </cell>
          <cell r="T58">
            <v>781.99064999999996</v>
          </cell>
          <cell r="U58">
            <v>-1302.7296999999999</v>
          </cell>
          <cell r="V58">
            <v>-5.5169999999999997E-2</v>
          </cell>
          <cell r="W58">
            <v>0</v>
          </cell>
          <cell r="Y58">
            <v>0</v>
          </cell>
          <cell r="AA58">
            <v>1550.8139000000001</v>
          </cell>
        </row>
        <row r="59">
          <cell r="B59" t="str">
            <v>Isovanillin</v>
          </cell>
          <cell r="H59">
            <v>9.6755200000000006</v>
          </cell>
          <cell r="J59">
            <v>82.913259999999994</v>
          </cell>
          <cell r="L59">
            <v>48.968730000000001</v>
          </cell>
          <cell r="N59">
            <v>30.154260000000001</v>
          </cell>
          <cell r="R59">
            <v>30.154260000000001</v>
          </cell>
          <cell r="S59">
            <v>2.3255599999999998</v>
          </cell>
          <cell r="T59">
            <v>31.19586</v>
          </cell>
          <cell r="U59">
            <v>30.154260000000001</v>
          </cell>
          <cell r="V59">
            <v>-30.154260000000001</v>
          </cell>
          <cell r="X59">
            <v>42</v>
          </cell>
        </row>
        <row r="60">
          <cell r="A60" t="str">
            <v>3M R850 / R851</v>
          </cell>
          <cell r="B60" t="str">
            <v>Jacobsen Catalyst</v>
          </cell>
          <cell r="G60">
            <v>1.11317</v>
          </cell>
          <cell r="H60">
            <v>7.8019699999999998</v>
          </cell>
          <cell r="J60">
            <v>132.17894000000001</v>
          </cell>
          <cell r="L60">
            <v>45.03528</v>
          </cell>
          <cell r="N60">
            <v>115.44473000000001</v>
          </cell>
          <cell r="Q60">
            <v>1.11317</v>
          </cell>
          <cell r="R60">
            <v>1.11317</v>
          </cell>
          <cell r="S60">
            <v>1.4151400000000001</v>
          </cell>
          <cell r="T60">
            <v>30.913609999999998</v>
          </cell>
          <cell r="U60">
            <v>-1.11317</v>
          </cell>
          <cell r="V60">
            <v>-32.328749999999999</v>
          </cell>
          <cell r="AA60">
            <v>0</v>
          </cell>
        </row>
        <row r="61">
          <cell r="A61" t="str">
            <v>Acetonide</v>
          </cell>
          <cell r="B61" t="str">
            <v>L-Carnitine</v>
          </cell>
          <cell r="H61">
            <v>19.226980000000001</v>
          </cell>
          <cell r="I61">
            <v>11.378410000000001</v>
          </cell>
          <cell r="J61">
            <v>183.65242000000001</v>
          </cell>
          <cell r="L61">
            <v>219.34368000000001</v>
          </cell>
          <cell r="M61">
            <v>17.475470000000001</v>
          </cell>
          <cell r="N61">
            <v>115.44473000000001</v>
          </cell>
          <cell r="Q61">
            <v>28.853880000000004</v>
          </cell>
          <cell r="R61">
            <v>318.32413000000003</v>
          </cell>
          <cell r="S61">
            <v>11.378410000000001</v>
          </cell>
          <cell r="T61">
            <v>17.475470000000001</v>
          </cell>
          <cell r="U61">
            <v>-28.853880000000004</v>
          </cell>
          <cell r="V61">
            <v>-318.32413000000003</v>
          </cell>
          <cell r="AA61">
            <v>0</v>
          </cell>
        </row>
        <row r="62">
          <cell r="A62" t="str">
            <v>Alizyme AIT-082</v>
          </cell>
          <cell r="B62" t="str">
            <v>Methyl Glycidate</v>
          </cell>
          <cell r="G62">
            <v>2.3271299999999999</v>
          </cell>
          <cell r="H62">
            <v>5.1740000000000001E-2</v>
          </cell>
          <cell r="J62">
            <v>7.6499999999999997E-3</v>
          </cell>
          <cell r="N62">
            <v>54.215679999999999</v>
          </cell>
          <cell r="Q62">
            <v>2.3271299999999999</v>
          </cell>
          <cell r="R62">
            <v>54.267420000000001</v>
          </cell>
          <cell r="S62">
            <v>2.8628499999999999</v>
          </cell>
          <cell r="T62">
            <v>7.6499999999999997E-3</v>
          </cell>
          <cell r="U62">
            <v>0</v>
          </cell>
          <cell r="V62">
            <v>-54.215679999999999</v>
          </cell>
          <cell r="AA62">
            <v>2.3271299999999999</v>
          </cell>
        </row>
        <row r="63">
          <cell r="A63" t="str">
            <v>BHA</v>
          </cell>
          <cell r="B63" t="str">
            <v>Oligomeric cat</v>
          </cell>
          <cell r="H63">
            <v>7.2260200000000001</v>
          </cell>
          <cell r="I63">
            <v>23.400580000000001</v>
          </cell>
          <cell r="J63">
            <v>171.29978</v>
          </cell>
          <cell r="L63">
            <v>11.75699</v>
          </cell>
          <cell r="N63">
            <v>26.989000000000001</v>
          </cell>
          <cell r="Q63">
            <v>23.400580000000001</v>
          </cell>
          <cell r="R63">
            <v>178.5258</v>
          </cell>
          <cell r="S63">
            <v>23.400580000000001</v>
          </cell>
          <cell r="T63">
            <v>30.79128</v>
          </cell>
          <cell r="U63">
            <v>-23.400580000000001</v>
          </cell>
          <cell r="V63">
            <v>-38.017299999999999</v>
          </cell>
          <cell r="AA63">
            <v>0</v>
          </cell>
        </row>
        <row r="64">
          <cell r="A64" t="str">
            <v>Bromohydron</v>
          </cell>
          <cell r="B64" t="str">
            <v>Pfizer Diol</v>
          </cell>
          <cell r="C64" t="str">
            <v>TECHNOLOGIES - C</v>
          </cell>
          <cell r="F64">
            <v>91.995750000000001</v>
          </cell>
          <cell r="G64">
            <v>13.05701</v>
          </cell>
          <cell r="H64">
            <v>402.77846</v>
          </cell>
          <cell r="J64">
            <v>7.6499999999999997E-3</v>
          </cell>
          <cell r="L64">
            <v>9.5763700000000007</v>
          </cell>
          <cell r="N64">
            <v>26.989000000000001</v>
          </cell>
          <cell r="P64">
            <v>0</v>
          </cell>
          <cell r="Q64">
            <v>13.05701</v>
          </cell>
          <cell r="R64">
            <v>13.05701</v>
          </cell>
          <cell r="S64">
            <v>59.10528</v>
          </cell>
          <cell r="T64">
            <v>7.6499999999999997E-3</v>
          </cell>
          <cell r="U64">
            <v>-13.05701</v>
          </cell>
          <cell r="V64">
            <v>0</v>
          </cell>
          <cell r="X64">
            <v>-101.702</v>
          </cell>
          <cell r="Z64">
            <v>0</v>
          </cell>
          <cell r="AA64">
            <v>0</v>
          </cell>
        </row>
        <row r="65">
          <cell r="A65" t="str">
            <v>CCA</v>
          </cell>
          <cell r="B65" t="str">
            <v>Propylene Carbonate</v>
          </cell>
          <cell r="G65">
            <v>0.71706000000000003</v>
          </cell>
          <cell r="H65">
            <v>421.87248</v>
          </cell>
          <cell r="J65">
            <v>7.6499999999999997E-3</v>
          </cell>
          <cell r="L65">
            <v>126.98858999999999</v>
          </cell>
          <cell r="N65">
            <v>343.62468999999999</v>
          </cell>
          <cell r="Q65">
            <v>0.71706000000000003</v>
          </cell>
          <cell r="R65">
            <v>0.71706000000000003</v>
          </cell>
          <cell r="T65">
            <v>7.6499999999999997E-3</v>
          </cell>
          <cell r="U65">
            <v>-0.71706000000000003</v>
          </cell>
          <cell r="V65">
            <v>-343.63234</v>
          </cell>
          <cell r="AA65">
            <v>0</v>
          </cell>
        </row>
        <row r="66">
          <cell r="A66" t="str">
            <v>CME/HME/MGH</v>
          </cell>
          <cell r="B66" t="str">
            <v>Propylene Oxide</v>
          </cell>
          <cell r="D66" t="str">
            <v xml:space="preserve"> </v>
          </cell>
          <cell r="G66">
            <v>26.90099</v>
          </cell>
          <cell r="H66">
            <v>0.49503000000000003</v>
          </cell>
          <cell r="J66">
            <v>65.151619999999994</v>
          </cell>
          <cell r="N66">
            <v>187.25</v>
          </cell>
          <cell r="Q66">
            <v>26.90099</v>
          </cell>
          <cell r="R66">
            <v>5.7046900000000003</v>
          </cell>
          <cell r="S66">
            <v>0.94020999999999999</v>
          </cell>
          <cell r="T66">
            <v>32.274160000000002</v>
          </cell>
          <cell r="U66">
            <v>-5.7046900000000003</v>
          </cell>
          <cell r="V66">
            <v>-32.274160000000002</v>
          </cell>
          <cell r="AA66">
            <v>21.196300000000001</v>
          </cell>
        </row>
        <row r="67">
          <cell r="A67" t="str">
            <v>Geltex</v>
          </cell>
          <cell r="B67" t="str">
            <v>S-t-Butyl Glycidyl Ether</v>
          </cell>
          <cell r="G67">
            <v>13.59746</v>
          </cell>
          <cell r="H67">
            <v>190.71634999999998</v>
          </cell>
          <cell r="I67">
            <v>1.6100000000000001E-3</v>
          </cell>
          <cell r="J67">
            <v>338.72113999999999</v>
          </cell>
          <cell r="L67">
            <v>168.93520000000001</v>
          </cell>
          <cell r="N67">
            <v>21.16686</v>
          </cell>
          <cell r="Q67">
            <v>13.599069999999999</v>
          </cell>
          <cell r="R67">
            <v>13.59746</v>
          </cell>
          <cell r="S67">
            <v>1.6100000000000001E-3</v>
          </cell>
          <cell r="T67">
            <v>11.378410000000001</v>
          </cell>
          <cell r="U67">
            <v>-13.599069999999999</v>
          </cell>
          <cell r="V67">
            <v>0</v>
          </cell>
          <cell r="AA67">
            <v>0</v>
          </cell>
        </row>
        <row r="68">
          <cell r="A68" t="str">
            <v>GW397339</v>
          </cell>
          <cell r="B68" t="str">
            <v>WS 23</v>
          </cell>
          <cell r="G68">
            <v>9.2889999999999997</v>
          </cell>
          <cell r="H68">
            <v>175.23773999999997</v>
          </cell>
          <cell r="J68">
            <v>286.96573999999998</v>
          </cell>
          <cell r="L68">
            <v>144.70483999999999</v>
          </cell>
          <cell r="N68">
            <v>459.61922999999996</v>
          </cell>
          <cell r="Q68">
            <v>9.2889999999999997</v>
          </cell>
          <cell r="R68">
            <v>9.2889999999999997</v>
          </cell>
          <cell r="U68">
            <v>-9.2889999999999997</v>
          </cell>
          <cell r="V68">
            <v>-3.9927700000000002</v>
          </cell>
          <cell r="X68">
            <v>-73.664000000000001</v>
          </cell>
          <cell r="AA68">
            <v>0</v>
          </cell>
        </row>
        <row r="69">
          <cell r="A69" t="str">
            <v>ICOS 1576</v>
          </cell>
          <cell r="B69" t="str">
            <v>ETFA Held in Hong Kong</v>
          </cell>
          <cell r="G69">
            <v>2.0766499999999999</v>
          </cell>
          <cell r="J69">
            <v>23.400580000000001</v>
          </cell>
          <cell r="N69">
            <v>187.25</v>
          </cell>
          <cell r="Q69">
            <v>2.0766499999999999</v>
          </cell>
          <cell r="R69">
            <v>2.0766499999999999</v>
          </cell>
          <cell r="T69">
            <v>32.534490000000005</v>
          </cell>
          <cell r="U69">
            <v>-2.0766499999999999</v>
          </cell>
          <cell r="V69">
            <v>0</v>
          </cell>
          <cell r="AA69">
            <v>0</v>
          </cell>
        </row>
        <row r="70">
          <cell r="A70" t="str">
            <v>Icos 485</v>
          </cell>
          <cell r="B70" t="str">
            <v>PTFMXA</v>
          </cell>
          <cell r="C70" t="str">
            <v>TECHNOLOGIES - C</v>
          </cell>
          <cell r="F70">
            <v>91.995750000000001</v>
          </cell>
          <cell r="G70">
            <v>6.1052</v>
          </cell>
          <cell r="H70">
            <v>13.05701</v>
          </cell>
          <cell r="J70">
            <v>971.3038600000001</v>
          </cell>
          <cell r="L70">
            <v>330.78962999999999</v>
          </cell>
          <cell r="N70">
            <v>23</v>
          </cell>
          <cell r="P70">
            <v>0</v>
          </cell>
          <cell r="Q70">
            <v>6.1052</v>
          </cell>
          <cell r="R70">
            <v>6.1052</v>
          </cell>
          <cell r="S70">
            <v>13.05701</v>
          </cell>
          <cell r="T70">
            <v>426.52758999999998</v>
          </cell>
          <cell r="U70">
            <v>-6.1052</v>
          </cell>
          <cell r="V70">
            <v>0</v>
          </cell>
          <cell r="X70">
            <v>0</v>
          </cell>
          <cell r="Z70">
            <v>0</v>
          </cell>
          <cell r="AA70">
            <v>0</v>
          </cell>
        </row>
        <row r="71">
          <cell r="A71" t="str">
            <v>Mill. Lactone</v>
          </cell>
          <cell r="B71" t="str">
            <v>L-Thyroxine</v>
          </cell>
          <cell r="G71">
            <v>13.33633</v>
          </cell>
          <cell r="H71">
            <v>1.7950600000000001</v>
          </cell>
          <cell r="N71">
            <v>3</v>
          </cell>
          <cell r="Q71">
            <v>13.33633</v>
          </cell>
          <cell r="R71">
            <v>13.33633</v>
          </cell>
          <cell r="S71">
            <v>0.78637000000000001</v>
          </cell>
          <cell r="U71">
            <v>-13.33633</v>
          </cell>
          <cell r="V71">
            <v>0</v>
          </cell>
          <cell r="AA71">
            <v>0</v>
          </cell>
        </row>
        <row r="72">
          <cell r="A72" t="str">
            <v>Phthalimide</v>
          </cell>
          <cell r="B72" t="str">
            <v>3-NPP</v>
          </cell>
          <cell r="E72"/>
          <cell r="G72">
            <v>0.98399999999999999</v>
          </cell>
          <cell r="H72">
            <v>26.224689999999999</v>
          </cell>
          <cell r="M72">
            <v>67.5745</v>
          </cell>
          <cell r="N72">
            <v>27</v>
          </cell>
          <cell r="Q72">
            <v>68.558499999999995</v>
          </cell>
          <cell r="R72">
            <v>0.98399999999999999</v>
          </cell>
          <cell r="S72">
            <v>5.7046900000000003</v>
          </cell>
          <cell r="T72">
            <v>67.5745</v>
          </cell>
          <cell r="U72">
            <v>-68.558499999999995</v>
          </cell>
          <cell r="V72">
            <v>0</v>
          </cell>
          <cell r="AA72">
            <v>0</v>
          </cell>
        </row>
        <row r="73">
          <cell r="A73" t="str">
            <v>Plaquenil</v>
          </cell>
          <cell r="B73" t="str">
            <v>DESMP.</v>
          </cell>
          <cell r="G73">
            <v>0.40737000000000001</v>
          </cell>
          <cell r="H73">
            <v>13.59746</v>
          </cell>
          <cell r="J73">
            <v>6.54847</v>
          </cell>
          <cell r="N73">
            <v>94</v>
          </cell>
          <cell r="Q73">
            <v>0.40737000000000001</v>
          </cell>
          <cell r="R73">
            <v>0.40737000000000001</v>
          </cell>
          <cell r="S73">
            <v>13.59746</v>
          </cell>
          <cell r="T73">
            <v>6.54847</v>
          </cell>
          <cell r="U73">
            <v>-0.40737000000000001</v>
          </cell>
          <cell r="V73">
            <v>-19</v>
          </cell>
          <cell r="Z73" t="str">
            <v xml:space="preserve"> </v>
          </cell>
          <cell r="AA73">
            <v>0</v>
          </cell>
        </row>
        <row r="74">
          <cell r="A74" t="str">
            <v>RCX2037</v>
          </cell>
          <cell r="B74" t="str">
            <v>TFBA</v>
          </cell>
          <cell r="G74">
            <v>308.87526000000003</v>
          </cell>
          <cell r="H74">
            <v>9.2889999999999997</v>
          </cell>
          <cell r="J74">
            <v>544</v>
          </cell>
          <cell r="N74">
            <v>16</v>
          </cell>
          <cell r="Q74">
            <v>308.87526000000003</v>
          </cell>
          <cell r="R74">
            <v>308.875</v>
          </cell>
          <cell r="S74">
            <v>9.2889999999999997</v>
          </cell>
          <cell r="U74">
            <v>-308.875</v>
          </cell>
          <cell r="V74">
            <v>0</v>
          </cell>
          <cell r="AA74">
            <v>2.6000000002568413E-4</v>
          </cell>
        </row>
        <row r="75">
          <cell r="A75" t="str">
            <v>RCX2047</v>
          </cell>
          <cell r="B75" t="str">
            <v>NAAGA</v>
          </cell>
          <cell r="G75">
            <v>13.653079999999999</v>
          </cell>
          <cell r="H75">
            <v>2.0766499999999999</v>
          </cell>
          <cell r="J75">
            <v>23.400580000000001</v>
          </cell>
          <cell r="M75">
            <v>163.41718</v>
          </cell>
          <cell r="N75">
            <v>11</v>
          </cell>
          <cell r="Q75">
            <v>177.07025999999999</v>
          </cell>
          <cell r="R75">
            <v>13.653079999999999</v>
          </cell>
          <cell r="S75">
            <v>2.0766499999999999</v>
          </cell>
          <cell r="T75">
            <v>163.41718</v>
          </cell>
          <cell r="U75">
            <v>-177.07025999999999</v>
          </cell>
          <cell r="V75">
            <v>0</v>
          </cell>
          <cell r="AA75">
            <v>0</v>
          </cell>
        </row>
        <row r="76">
          <cell r="A76" t="str">
            <v>RCX2114 - GW801144X</v>
          </cell>
          <cell r="B76" t="str">
            <v>NTFMA</v>
          </cell>
          <cell r="C76" t="str">
            <v>TECHNOLOGIES - C</v>
          </cell>
          <cell r="F76">
            <v>91.995750000000001</v>
          </cell>
          <cell r="G76">
            <v>4.6655699999999998</v>
          </cell>
          <cell r="H76">
            <v>685.85602999999992</v>
          </cell>
          <cell r="I76">
            <v>1.08161</v>
          </cell>
          <cell r="J76">
            <v>1563.0810000000001</v>
          </cell>
          <cell r="L76">
            <v>150.01745</v>
          </cell>
          <cell r="M76">
            <v>58.897869999999998</v>
          </cell>
          <cell r="N76">
            <v>100</v>
          </cell>
          <cell r="P76">
            <v>0</v>
          </cell>
          <cell r="Q76">
            <v>64.645049999999998</v>
          </cell>
          <cell r="R76">
            <v>4.6655699999999998</v>
          </cell>
          <cell r="S76">
            <v>1.08161</v>
          </cell>
          <cell r="T76">
            <v>58.897869999999998</v>
          </cell>
          <cell r="U76">
            <v>-64.645049999999998</v>
          </cell>
          <cell r="V76">
            <v>0</v>
          </cell>
          <cell r="X76">
            <v>0</v>
          </cell>
          <cell r="Z76">
            <v>0</v>
          </cell>
          <cell r="AA76">
            <v>0</v>
          </cell>
        </row>
        <row r="77">
          <cell r="A77" t="str">
            <v>RCX2119</v>
          </cell>
          <cell r="B77" t="str">
            <v>OADPE</v>
          </cell>
          <cell r="G77">
            <v>7.0527600000000001</v>
          </cell>
          <cell r="H77">
            <v>13.33633</v>
          </cell>
          <cell r="N77">
            <v>25</v>
          </cell>
          <cell r="Q77">
            <v>7.0527600000000001</v>
          </cell>
          <cell r="R77">
            <v>7.0527600000000001</v>
          </cell>
          <cell r="S77">
            <v>13.33633</v>
          </cell>
          <cell r="U77">
            <v>-7.0527600000000001</v>
          </cell>
          <cell r="V77">
            <v>0</v>
          </cell>
          <cell r="AA77">
            <v>0</v>
          </cell>
        </row>
        <row r="78">
          <cell r="A78" t="str">
            <v>RH 3866</v>
          </cell>
          <cell r="B78" t="str">
            <v>ANFP</v>
          </cell>
          <cell r="E78"/>
          <cell r="G78">
            <v>1.87</v>
          </cell>
          <cell r="H78">
            <v>0.94020999999999999</v>
          </cell>
          <cell r="N78">
            <v>2</v>
          </cell>
          <cell r="Q78">
            <v>1.87</v>
          </cell>
          <cell r="R78">
            <v>1.87</v>
          </cell>
          <cell r="S78">
            <v>0.94020999999999999</v>
          </cell>
          <cell r="U78">
            <v>-1.87</v>
          </cell>
          <cell r="V78">
            <v>0</v>
          </cell>
          <cell r="AA78">
            <v>0</v>
          </cell>
        </row>
        <row r="79">
          <cell r="A79" t="str">
            <v>tBaus</v>
          </cell>
          <cell r="B79" t="str">
            <v>SR28043</v>
          </cell>
          <cell r="G79">
            <v>5.7200000000000001E-2</v>
          </cell>
          <cell r="H79">
            <v>0.40737000000000001</v>
          </cell>
          <cell r="J79">
            <v>6.54847</v>
          </cell>
          <cell r="M79">
            <v>66.255260000000007</v>
          </cell>
          <cell r="N79">
            <v>177</v>
          </cell>
          <cell r="Q79">
            <v>66.312460000000002</v>
          </cell>
          <cell r="R79">
            <v>5.7200000000000001E-2</v>
          </cell>
          <cell r="S79">
            <v>0.40737000000000001</v>
          </cell>
          <cell r="T79">
            <v>66.255260000000007</v>
          </cell>
          <cell r="U79">
            <v>-66.312460000000002</v>
          </cell>
          <cell r="V79">
            <v>-27</v>
          </cell>
          <cell r="AA79">
            <v>0</v>
          </cell>
        </row>
        <row r="80">
          <cell r="A80" t="str">
            <v>Telik</v>
          </cell>
          <cell r="B80" t="str">
            <v>Fixed cost others</v>
          </cell>
          <cell r="C80" t="str">
            <v>TECHNOLOGIES - C</v>
          </cell>
          <cell r="F80">
            <v>0</v>
          </cell>
          <cell r="G80">
            <v>1.7050000000000001</v>
          </cell>
          <cell r="H80">
            <v>282.13534999999996</v>
          </cell>
          <cell r="J80">
            <v>1040.0600100000001</v>
          </cell>
          <cell r="L80">
            <v>234.90129999999999</v>
          </cell>
          <cell r="N80">
            <v>3100.2523600000004</v>
          </cell>
          <cell r="P80">
            <v>0</v>
          </cell>
          <cell r="Q80">
            <v>1.7050000000000001</v>
          </cell>
          <cell r="R80">
            <v>1.7050000000000001</v>
          </cell>
          <cell r="S80">
            <v>51.054499999999997</v>
          </cell>
          <cell r="T80">
            <v>432.45568000000003</v>
          </cell>
          <cell r="U80">
            <v>-1.7050000000000001</v>
          </cell>
          <cell r="V80">
            <v>0</v>
          </cell>
          <cell r="X80">
            <v>42</v>
          </cell>
          <cell r="Z80">
            <v>0</v>
          </cell>
          <cell r="AA80">
            <v>0</v>
          </cell>
        </row>
        <row r="81">
          <cell r="A81" t="str">
            <v>Vertex 148</v>
          </cell>
          <cell r="B81" t="str">
            <v>Others.</v>
          </cell>
          <cell r="G81">
            <v>6.66</v>
          </cell>
          <cell r="H81">
            <v>13.653079999999999</v>
          </cell>
          <cell r="I81">
            <v>0.84267000000000003</v>
          </cell>
          <cell r="J81">
            <v>23.400580000000001</v>
          </cell>
          <cell r="M81">
            <v>91.138750000000002</v>
          </cell>
          <cell r="N81">
            <v>23</v>
          </cell>
          <cell r="Q81">
            <v>98.641419999999997</v>
          </cell>
          <cell r="R81">
            <v>6.66</v>
          </cell>
          <cell r="S81">
            <v>0.84267000000000003</v>
          </cell>
          <cell r="T81">
            <v>91.138750000000002</v>
          </cell>
          <cell r="U81">
            <v>-98.641419999999997</v>
          </cell>
          <cell r="V81">
            <v>0</v>
          </cell>
          <cell r="AA81">
            <v>0</v>
          </cell>
        </row>
        <row r="82">
          <cell r="A82" t="str">
            <v>Vertex 497</v>
          </cell>
          <cell r="B82" t="str">
            <v>Bromohydron</v>
          </cell>
          <cell r="C82" t="str">
            <v>TECHNOLOGIES - C</v>
          </cell>
          <cell r="F82">
            <v>0</v>
          </cell>
          <cell r="G82">
            <v>12.673500000000001</v>
          </cell>
          <cell r="H82">
            <v>304.32099999999997</v>
          </cell>
          <cell r="I82">
            <v>126.54656</v>
          </cell>
          <cell r="J82">
            <v>1051.81197</v>
          </cell>
          <cell r="L82">
            <v>207.33877999999999</v>
          </cell>
          <cell r="N82">
            <v>2660.89156</v>
          </cell>
          <cell r="P82">
            <v>0</v>
          </cell>
          <cell r="Q82">
            <v>139.22005999999999</v>
          </cell>
          <cell r="R82">
            <v>12.673500000000001</v>
          </cell>
          <cell r="S82">
            <v>126.54656</v>
          </cell>
          <cell r="T82">
            <v>446.07182000000006</v>
          </cell>
          <cell r="U82">
            <v>-139.22005999999999</v>
          </cell>
          <cell r="V82">
            <v>-1234.4128800000001</v>
          </cell>
          <cell r="X82">
            <v>-73.664000000000001</v>
          </cell>
          <cell r="Z82">
            <v>0</v>
          </cell>
          <cell r="AA82">
            <v>0</v>
          </cell>
        </row>
        <row r="83">
          <cell r="A83" t="str">
            <v>ZD0947</v>
          </cell>
          <cell r="B83" t="str">
            <v>CCA</v>
          </cell>
          <cell r="G83">
            <v>1.59602</v>
          </cell>
          <cell r="H83">
            <v>1.84842</v>
          </cell>
          <cell r="J83">
            <v>6.54847</v>
          </cell>
          <cell r="N83">
            <v>17.475470000000001</v>
          </cell>
          <cell r="Q83">
            <v>1.59602</v>
          </cell>
          <cell r="R83">
            <v>1.59602</v>
          </cell>
          <cell r="S83">
            <v>0.95423999999999998</v>
          </cell>
          <cell r="T83">
            <v>6.54847</v>
          </cell>
          <cell r="U83">
            <v>-1.59602</v>
          </cell>
          <cell r="V83">
            <v>-0.95423999999999998</v>
          </cell>
          <cell r="AA83">
            <v>0</v>
          </cell>
        </row>
        <row r="84">
          <cell r="B84" t="str">
            <v>OBSOLETE - D</v>
          </cell>
          <cell r="E84">
            <v>0</v>
          </cell>
          <cell r="G84">
            <v>448.71976000000001</v>
          </cell>
          <cell r="H84">
            <v>0.13173000000000001</v>
          </cell>
          <cell r="I84">
            <v>163.25144</v>
          </cell>
          <cell r="K84">
            <v>0</v>
          </cell>
          <cell r="M84">
            <v>464.75903000000005</v>
          </cell>
          <cell r="N84">
            <v>67.5745</v>
          </cell>
          <cell r="O84">
            <v>0</v>
          </cell>
          <cell r="Q84">
            <v>1076.7302300000001</v>
          </cell>
          <cell r="R84">
            <v>425.19607000000002</v>
          </cell>
          <cell r="S84">
            <v>163.25144</v>
          </cell>
          <cell r="T84">
            <v>464.75903000000005</v>
          </cell>
          <cell r="U84">
            <v>-1053.2065400000001</v>
          </cell>
          <cell r="V84">
            <v>-0.13173000000000001</v>
          </cell>
          <cell r="W84">
            <v>0</v>
          </cell>
          <cell r="Y84">
            <v>0</v>
          </cell>
          <cell r="AA84">
            <v>23.523690000000027</v>
          </cell>
        </row>
        <row r="85">
          <cell r="B85" t="str">
            <v>Acetonide</v>
          </cell>
          <cell r="H85">
            <v>13.59746</v>
          </cell>
          <cell r="J85">
            <v>6.54847</v>
          </cell>
          <cell r="N85">
            <v>17.475470000000001</v>
          </cell>
          <cell r="R85">
            <v>24.023940000000003</v>
          </cell>
          <cell r="S85">
            <v>13.59746</v>
          </cell>
          <cell r="T85">
            <v>6.54847</v>
          </cell>
          <cell r="U85">
            <v>17.475470000000001</v>
          </cell>
          <cell r="V85">
            <v>-24.023940000000003</v>
          </cell>
          <cell r="AA85"/>
        </row>
        <row r="86">
          <cell r="A86" t="str">
            <v>Others</v>
          </cell>
          <cell r="B86" t="str">
            <v>Alizyme AIT-082</v>
          </cell>
          <cell r="G86">
            <v>510.55538000000001</v>
          </cell>
          <cell r="H86">
            <v>9.2889999999999997</v>
          </cell>
          <cell r="I86">
            <v>34.035989999999998</v>
          </cell>
          <cell r="M86">
            <v>1.2999999999999999E-4</v>
          </cell>
          <cell r="Q86">
            <v>544.5915</v>
          </cell>
          <cell r="R86">
            <v>74.131789999999995</v>
          </cell>
          <cell r="S86">
            <v>7.7218299999999997</v>
          </cell>
          <cell r="U86">
            <v>-81.853619999999992</v>
          </cell>
          <cell r="V86">
            <v>0</v>
          </cell>
          <cell r="AA86">
            <v>462.73788000000002</v>
          </cell>
        </row>
        <row r="87">
          <cell r="A87" t="str">
            <v>RCX 2070</v>
          </cell>
          <cell r="B87" t="str">
            <v>BHA</v>
          </cell>
          <cell r="G87">
            <v>3.9758399999999998</v>
          </cell>
          <cell r="H87">
            <v>2.0766499999999999</v>
          </cell>
          <cell r="J87">
            <v>23.400580000000001</v>
          </cell>
          <cell r="N87">
            <v>91.138750000000002</v>
          </cell>
          <cell r="Q87">
            <v>3.9758399999999998</v>
          </cell>
          <cell r="R87">
            <v>23.400580000000001</v>
          </cell>
          <cell r="S87">
            <v>2.0766499999999999</v>
          </cell>
          <cell r="T87">
            <v>23.400580000000001</v>
          </cell>
          <cell r="U87">
            <v>0</v>
          </cell>
          <cell r="V87">
            <v>-23.400580000000001</v>
          </cell>
          <cell r="AA87">
            <v>3.9758399999999998</v>
          </cell>
        </row>
        <row r="88">
          <cell r="A88" t="str">
            <v>Eng Stocks/Op Supplies</v>
          </cell>
          <cell r="B88" t="str">
            <v>Bromohydron</v>
          </cell>
          <cell r="E88"/>
          <cell r="G88">
            <v>2946.0870000000004</v>
          </cell>
          <cell r="H88">
            <v>6.1052</v>
          </cell>
          <cell r="J88">
            <v>126.54656</v>
          </cell>
          <cell r="N88">
            <v>58.897869999999998</v>
          </cell>
          <cell r="Q88">
            <v>2946.0870000000004</v>
          </cell>
          <cell r="R88">
            <v>1296</v>
          </cell>
          <cell r="S88">
            <v>6.1052</v>
          </cell>
          <cell r="T88">
            <v>126.54656</v>
          </cell>
          <cell r="U88">
            <v>-1296</v>
          </cell>
          <cell r="V88">
            <v>0</v>
          </cell>
          <cell r="AA88">
            <v>1650.0870000000004</v>
          </cell>
        </row>
        <row r="89">
          <cell r="A89" t="str">
            <v>Base Stocks</v>
          </cell>
          <cell r="B89" t="str">
            <v>CCA</v>
          </cell>
          <cell r="G89">
            <v>308.37900000000002</v>
          </cell>
          <cell r="H89">
            <v>0.95762999999999998</v>
          </cell>
          <cell r="Q89">
            <v>308.37900000000002</v>
          </cell>
          <cell r="R89">
            <v>164.01900000000001</v>
          </cell>
          <cell r="S89">
            <v>5.4440000000000002E-2</v>
          </cell>
          <cell r="U89">
            <v>-164.01900000000001</v>
          </cell>
          <cell r="V89">
            <v>-5.4440000000000002E-2</v>
          </cell>
          <cell r="AA89">
            <v>144.36000000000001</v>
          </cell>
        </row>
        <row r="90">
          <cell r="A90" t="str">
            <v>Ret Cont / Packaging / Waste</v>
          </cell>
          <cell r="B90" t="str">
            <v>CME/HME/MGH</v>
          </cell>
          <cell r="C90" t="str">
            <v>OBSOLETE - D</v>
          </cell>
          <cell r="E90" t="str">
            <v xml:space="preserve"> </v>
          </cell>
          <cell r="F90">
            <v>0</v>
          </cell>
          <cell r="G90">
            <v>166.93100000000001</v>
          </cell>
          <cell r="H90">
            <v>5.2008000000000001</v>
          </cell>
          <cell r="J90">
            <v>163.24983</v>
          </cell>
          <cell r="L90">
            <v>0</v>
          </cell>
          <cell r="N90">
            <v>90.34666</v>
          </cell>
          <cell r="P90">
            <v>0</v>
          </cell>
          <cell r="Q90">
            <v>166.93100000000001</v>
          </cell>
          <cell r="R90">
            <v>34.167999999999999</v>
          </cell>
          <cell r="S90">
            <v>46.730210000000007</v>
          </cell>
          <cell r="T90">
            <v>172.38373999999999</v>
          </cell>
          <cell r="U90">
            <v>-80.898210000000006</v>
          </cell>
          <cell r="V90">
            <v>-4.2950499999999998</v>
          </cell>
          <cell r="X90">
            <v>0</v>
          </cell>
          <cell r="Z90">
            <v>0</v>
          </cell>
          <cell r="AA90">
            <v>86.032790000000006</v>
          </cell>
        </row>
        <row r="91">
          <cell r="A91" t="str">
            <v>Palladium/Platinum/Rhodium</v>
          </cell>
          <cell r="B91" t="str">
            <v>Geltex</v>
          </cell>
          <cell r="G91">
            <v>64.914000000000001</v>
          </cell>
          <cell r="H91">
            <v>0.51317000000000002</v>
          </cell>
          <cell r="N91">
            <v>66.255260000000007</v>
          </cell>
          <cell r="Q91">
            <v>64.914000000000001</v>
          </cell>
          <cell r="R91">
            <v>0.51317000000000002</v>
          </cell>
          <cell r="S91">
            <v>0.51317000000000002</v>
          </cell>
          <cell r="U91">
            <v>0</v>
          </cell>
          <cell r="V91">
            <v>-0.51317000000000002</v>
          </cell>
          <cell r="AA91">
            <v>64.914000000000001</v>
          </cell>
        </row>
        <row r="92">
          <cell r="B92" t="str">
            <v>OTHERS - E</v>
          </cell>
          <cell r="E92">
            <v>0</v>
          </cell>
          <cell r="G92">
            <v>4000.8422200000005</v>
          </cell>
          <cell r="H92">
            <v>9.2889999999999997</v>
          </cell>
          <cell r="I92">
            <v>34.035989999999998</v>
          </cell>
          <cell r="J92">
            <v>64.996790000000004</v>
          </cell>
          <cell r="K92">
            <v>0</v>
          </cell>
          <cell r="L92">
            <v>1.9654899999999997</v>
          </cell>
          <cell r="M92">
            <v>1.2999999999999999E-4</v>
          </cell>
          <cell r="N92">
            <v>-29.79927</v>
          </cell>
          <cell r="O92">
            <v>0</v>
          </cell>
          <cell r="Q92">
            <v>4034.8783400000007</v>
          </cell>
          <cell r="R92">
            <v>1568.3187899999998</v>
          </cell>
          <cell r="S92">
            <v>54.452040000000004</v>
          </cell>
          <cell r="T92">
            <v>0</v>
          </cell>
          <cell r="U92">
            <v>-1622.7708300000002</v>
          </cell>
          <cell r="V92">
            <v>-9.2889999999999997</v>
          </cell>
          <cell r="W92">
            <v>0</v>
          </cell>
          <cell r="Y92">
            <v>0</v>
          </cell>
          <cell r="AA92">
            <v>2412.1075100000012</v>
          </cell>
        </row>
        <row r="93">
          <cell r="B93" t="str">
            <v>ICOS 1576</v>
          </cell>
          <cell r="H93">
            <v>2.0766499999999999</v>
          </cell>
          <cell r="J93">
            <v>0.84267000000000003</v>
          </cell>
          <cell r="N93">
            <v>19.909500000000001</v>
          </cell>
          <cell r="R93">
            <v>2.0766499999999999</v>
          </cell>
          <cell r="S93">
            <v>2.0766499999999999</v>
          </cell>
          <cell r="T93">
            <v>0.84267000000000003</v>
          </cell>
          <cell r="U93">
            <v>19.909500000000001</v>
          </cell>
          <cell r="V93">
            <v>-2.0766499999999999</v>
          </cell>
        </row>
        <row r="94">
          <cell r="A94"/>
          <cell r="B94" t="str">
            <v>Icos 485</v>
          </cell>
          <cell r="H94">
            <v>6.1052</v>
          </cell>
          <cell r="J94">
            <v>1.08161</v>
          </cell>
          <cell r="N94">
            <v>58.897869999999998</v>
          </cell>
          <cell r="R94">
            <v>6.1052</v>
          </cell>
          <cell r="S94">
            <v>6.1052</v>
          </cell>
          <cell r="T94">
            <v>1.08161</v>
          </cell>
          <cell r="U94">
            <v>58.897869999999998</v>
          </cell>
          <cell r="V94">
            <v>-6.1052</v>
          </cell>
        </row>
        <row r="95">
          <cell r="A95"/>
          <cell r="B95" t="str">
            <v>TOTAL</v>
          </cell>
          <cell r="E95">
            <v>2943.1329515000007</v>
          </cell>
          <cell r="G95">
            <v>7143.6035700000011</v>
          </cell>
          <cell r="H95">
            <v>13.33633</v>
          </cell>
          <cell r="I95">
            <v>4324.5255900000002</v>
          </cell>
          <cell r="K95">
            <v>444.88868000000002</v>
          </cell>
          <cell r="M95">
            <v>3731.9994900000002</v>
          </cell>
          <cell r="O95">
            <v>0</v>
          </cell>
          <cell r="Q95">
            <v>15645.017330000001</v>
          </cell>
          <cell r="R95">
            <v>2823.5294399999998</v>
          </cell>
          <cell r="S95">
            <v>3251.5391199999995</v>
          </cell>
          <cell r="T95">
            <v>1919.9337099999998</v>
          </cell>
          <cell r="U95">
            <v>-7995.00227</v>
          </cell>
          <cell r="V95">
            <v>-13.33633</v>
          </cell>
          <cell r="W95">
            <v>0</v>
          </cell>
          <cell r="Y95">
            <v>0</v>
          </cell>
          <cell r="AA95">
            <v>7650.0150600000015</v>
          </cell>
        </row>
      </sheetData>
      <sheetData sheetId="12" refreshError="1"/>
      <sheetData sheetId="13">
        <row r="13">
          <cell r="B13" t="str">
            <v>AVE1330</v>
          </cell>
        </row>
      </sheetData>
      <sheetData sheetId="14">
        <row r="9">
          <cell r="E9" t="str">
            <v>Stock Held</v>
          </cell>
        </row>
      </sheetData>
      <sheetData sheetId="15"/>
      <sheetData sheetId="16" refreshError="1"/>
      <sheetData sheetId="17" refreshError="1"/>
      <sheetData sheetId="1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nth by Mnth"/>
      <sheetName val="Net Mnthly Movement"/>
      <sheetName val="Stock Movement Analysis"/>
      <sheetName val="2007-02"/>
      <sheetName val="2007-01"/>
      <sheetName val="2006-12"/>
      <sheetName val="2006-11"/>
      <sheetName val="2006-10"/>
      <sheetName val="2006-09"/>
      <sheetName val="2006-08"/>
      <sheetName val="2006-07"/>
      <sheetName val="2006-06"/>
      <sheetName val="2006-05"/>
      <sheetName val="2006-04"/>
      <sheetName val="2006-03"/>
      <sheetName val="2007-03"/>
      <sheetName val="Mnth_by_Mnth"/>
      <sheetName val="Net_Mnthly_Movement"/>
      <sheetName val="Stock_Movement_Analysis"/>
      <sheetName val="Mnth_by_Mnth1"/>
      <sheetName val="Net_Mnthly_Movement1"/>
      <sheetName val="Stock_Movement_Analysis1"/>
      <sheetName val="Mnth_by_Mnth4"/>
      <sheetName val="Net_Mnthly_Movement4"/>
      <sheetName val="Stock_Movement_Analysis4"/>
      <sheetName val="Mnth_by_Mnth2"/>
      <sheetName val="Net_Mnthly_Movement2"/>
      <sheetName val="Stock_Movement_Analysis2"/>
      <sheetName val="Mnth_by_Mnth3"/>
      <sheetName val="Net_Mnthly_Movement3"/>
      <sheetName val="Stock_Movement_Analysis3"/>
      <sheetName val="Mnth_by_Mnth5"/>
      <sheetName val="Net_Mnthly_Movement5"/>
      <sheetName val="Stock_Movement_Analysis5"/>
      <sheetName val="Mnth_by_Mnth6"/>
      <sheetName val="Net_Mnthly_Movement6"/>
      <sheetName val="Stock_Movement_Analysis6"/>
      <sheetName val="Mnth_by_Mnth8"/>
      <sheetName val="Net_Mnthly_Movement8"/>
      <sheetName val="Stock_Movement_Analysis8"/>
      <sheetName val="Mnth_by_Mnth7"/>
      <sheetName val="Net_Mnthly_Movement7"/>
      <sheetName val="Stock_Movement_Analysis7"/>
      <sheetName val="Mnth_by_Mnth9"/>
      <sheetName val="Net_Mnthly_Movement9"/>
      <sheetName val="Stock_Movement_Analysis9"/>
      <sheetName val="Mnth_by_Mnth10"/>
      <sheetName val="Net_Mnthly_Movement10"/>
      <sheetName val="Stock_Movement_Analysis10"/>
      <sheetName val="Mnth_by_Mnth11"/>
      <sheetName val="Net_Mnthly_Movement11"/>
      <sheetName val="Stock_Movement_Analysis11"/>
      <sheetName val="Mnth_by_Mnth12"/>
      <sheetName val="Net_Mnthly_Movement12"/>
      <sheetName val="Stock_Movement_Analysis12"/>
      <sheetName val="Parked Actual"/>
      <sheetName val="BTI"/>
      <sheetName val="EXP TN"/>
      <sheetName val="GUJ"/>
      <sheetName val="HML"/>
      <sheetName val="HSR"/>
      <sheetName val="JAM"/>
      <sheetName val="JPR"/>
      <sheetName val="KAR"/>
      <sheetName val="KER"/>
      <sheetName val="MP"/>
      <sheetName val="NGPR"/>
      <sheetName val="DG&amp;PHD1"/>
      <sheetName val="phd tn"/>
      <sheetName val="EXP PM"/>
      <sheetName val="P1"/>
      <sheetName val="UP"/>
      <sheetName val="AP"/>
      <sheetName val="ASM"/>
      <sheetName val="BHR"/>
      <sheetName val="CHR"/>
      <sheetName val="DEPOT"/>
      <sheetName val="dg tn"/>
      <sheetName val="HO"/>
      <sheetName val="KRNL"/>
      <sheetName val="phdho"/>
      <sheetName val="LKNW"/>
      <sheetName val="LDH"/>
      <sheetName val="ORI"/>
      <sheetName val="PUNE"/>
      <sheetName val="SGNR"/>
      <sheetName val="SG WB"/>
      <sheetName val="UTCL"/>
      <sheetName val="WB"/>
      <sheetName val="rent paid details"/>
      <sheetName val=""/>
      <sheetName val="Sheet1"/>
      <sheetName val="Rate Analysis"/>
      <sheetName val="form26"/>
      <sheetName val="170601"/>
      <sheetName val="Mnth_by_Mnth13"/>
      <sheetName val="Net_Mnthly_Movement13"/>
      <sheetName val="Stock_Movement_Analysis13"/>
      <sheetName val="Parked_Actual"/>
      <sheetName val="EXP_TN"/>
      <sheetName val="phd_tn"/>
      <sheetName val="EXP_PM"/>
      <sheetName val="dg_tn"/>
      <sheetName val="SG_WB"/>
      <sheetName val="rent_paid_details"/>
      <sheetName val="June Reserve - Far East"/>
      <sheetName val="Sheet3 (2)"/>
      <sheetName val="TRIAL BALANCE"/>
      <sheetName val="cash payments p7"/>
      <sheetName val="Mar-06"/>
      <sheetName val="Jul-05"/>
      <sheetName val="tbkey"/>
      <sheetName val="accrued expenses &amp; income"/>
      <sheetName val="Mnth_by_Mnth14"/>
      <sheetName val="Net_Mnthly_Movement14"/>
      <sheetName val="Stock_Movement_Analysis14"/>
      <sheetName val="Parked_Actual1"/>
      <sheetName val="EXP_TN1"/>
      <sheetName val="phd_tn1"/>
      <sheetName val="EXP_PM1"/>
      <sheetName val="dg_tn1"/>
      <sheetName val="SG_WB1"/>
      <sheetName val="rent_paid_details1"/>
      <sheetName val="Rate_Analysis"/>
      <sheetName val="June_Reserve_-_Far_East"/>
      <sheetName val="Sheet3_(2)"/>
      <sheetName val="TRIAL_BALANCE"/>
      <sheetName val="Mnth_by_Mnth15"/>
      <sheetName val="Net_Mnthly_Movement15"/>
      <sheetName val="Stock_Movement_Analysis15"/>
      <sheetName val="Mnth_by_Mnth16"/>
      <sheetName val="Net_Mnthly_Movement16"/>
      <sheetName val="Stock_Movement_Analysis16"/>
      <sheetName val="Parked_Actual2"/>
      <sheetName val="EXP_TN2"/>
      <sheetName val="phd_tn2"/>
      <sheetName val="EXP_PM2"/>
      <sheetName val="dg_tn2"/>
      <sheetName val="SG_WB2"/>
      <sheetName val="rent_paid_details2"/>
      <sheetName val="Rate_Analysis1"/>
      <sheetName val="SalaryData"/>
      <sheetName val="MCSI Data"/>
      <sheetName val="sch4"/>
      <sheetName val="flow"/>
    </sheetNames>
    <sheetDataSet>
      <sheetData sheetId="0" refreshError="1"/>
      <sheetData sheetId="1" refreshError="1"/>
      <sheetData sheetId="2" refreshError="1"/>
      <sheetData sheetId="3">
        <row r="9">
          <cell r="E9" t="str">
            <v>Stock Held</v>
          </cell>
        </row>
        <row r="13">
          <cell r="B13" t="str">
            <v>AVE1330</v>
          </cell>
          <cell r="C13">
            <v>0</v>
          </cell>
          <cell r="D13">
            <v>0</v>
          </cell>
          <cell r="E13">
            <v>0</v>
          </cell>
          <cell r="F13">
            <v>0</v>
          </cell>
          <cell r="G13">
            <v>0</v>
          </cell>
          <cell r="H13">
            <v>0.69518000000000002</v>
          </cell>
          <cell r="I13">
            <v>0</v>
          </cell>
          <cell r="J13">
            <v>4.0000000000000001E-3</v>
          </cell>
          <cell r="K13">
            <v>0</v>
          </cell>
          <cell r="L13">
            <v>4.6870599999999998</v>
          </cell>
          <cell r="M13">
            <v>0</v>
          </cell>
          <cell r="N13">
            <v>0</v>
          </cell>
          <cell r="O13">
            <v>0</v>
          </cell>
          <cell r="P13">
            <v>0</v>
          </cell>
          <cell r="Q13">
            <v>0</v>
          </cell>
          <cell r="R13">
            <v>0.69918000000000002</v>
          </cell>
          <cell r="S13">
            <v>0.69518000000000002</v>
          </cell>
          <cell r="T13">
            <v>4.0000000000000001E-3</v>
          </cell>
          <cell r="U13">
            <v>0</v>
          </cell>
          <cell r="V13">
            <v>-0.69918000000000002</v>
          </cell>
          <cell r="W13">
            <v>0</v>
          </cell>
          <cell r="X13">
            <v>0</v>
          </cell>
          <cell r="Y13">
            <v>0</v>
          </cell>
          <cell r="Z13">
            <v>0</v>
          </cell>
          <cell r="AA13">
            <v>0</v>
          </cell>
          <cell r="AB13">
            <v>0</v>
          </cell>
        </row>
        <row r="14">
          <cell r="B14" t="str">
            <v>AZ12389497</v>
          </cell>
          <cell r="C14">
            <v>0</v>
          </cell>
          <cell r="D14">
            <v>0</v>
          </cell>
          <cell r="E14">
            <v>0</v>
          </cell>
          <cell r="F14">
            <v>0</v>
          </cell>
          <cell r="G14">
            <v>0</v>
          </cell>
          <cell r="H14">
            <v>0.17355999999999999</v>
          </cell>
          <cell r="I14">
            <v>0</v>
          </cell>
          <cell r="J14">
            <v>32.478029999999997</v>
          </cell>
          <cell r="K14">
            <v>0</v>
          </cell>
          <cell r="L14">
            <v>4.2768300000000004</v>
          </cell>
          <cell r="M14">
            <v>0</v>
          </cell>
          <cell r="N14">
            <v>0</v>
          </cell>
          <cell r="O14">
            <v>0</v>
          </cell>
          <cell r="P14">
            <v>0</v>
          </cell>
          <cell r="Q14">
            <v>0</v>
          </cell>
          <cell r="R14">
            <v>0</v>
          </cell>
          <cell r="S14">
            <v>7.3819999999999997E-2</v>
          </cell>
          <cell r="T14">
            <v>0</v>
          </cell>
          <cell r="U14">
            <v>0</v>
          </cell>
          <cell r="V14">
            <v>0</v>
          </cell>
          <cell r="W14">
            <v>0</v>
          </cell>
          <cell r="X14">
            <v>0</v>
          </cell>
          <cell r="Y14">
            <v>0</v>
          </cell>
          <cell r="Z14">
            <v>0</v>
          </cell>
          <cell r="AA14">
            <v>0</v>
          </cell>
          <cell r="AB14">
            <v>0</v>
          </cell>
        </row>
        <row r="15">
          <cell r="B15" t="str">
            <v>BioNumerik RCX 2131</v>
          </cell>
          <cell r="C15">
            <v>0</v>
          </cell>
          <cell r="D15">
            <v>0</v>
          </cell>
          <cell r="E15">
            <v>0</v>
          </cell>
          <cell r="F15">
            <v>0</v>
          </cell>
          <cell r="G15">
            <v>0</v>
          </cell>
          <cell r="H15">
            <v>19.03641</v>
          </cell>
          <cell r="I15">
            <v>0</v>
          </cell>
          <cell r="J15">
            <v>30.667000000000002</v>
          </cell>
          <cell r="K15">
            <v>0</v>
          </cell>
          <cell r="L15">
            <v>0.24628</v>
          </cell>
          <cell r="M15">
            <v>0</v>
          </cell>
          <cell r="N15">
            <v>250.81141</v>
          </cell>
          <cell r="O15">
            <v>0</v>
          </cell>
          <cell r="P15">
            <v>0</v>
          </cell>
          <cell r="Q15">
            <v>0</v>
          </cell>
          <cell r="R15">
            <v>19.03641</v>
          </cell>
          <cell r="S15">
            <v>19.03641</v>
          </cell>
          <cell r="T15">
            <v>30.667000000000002</v>
          </cell>
          <cell r="U15">
            <v>250.81141</v>
          </cell>
          <cell r="V15">
            <v>-19.03641</v>
          </cell>
          <cell r="W15">
            <v>0</v>
          </cell>
          <cell r="X15">
            <v>0</v>
          </cell>
          <cell r="Y15">
            <v>0</v>
          </cell>
          <cell r="Z15">
            <v>0</v>
          </cell>
          <cell r="AA15">
            <v>0</v>
          </cell>
          <cell r="AB15">
            <v>0</v>
          </cell>
        </row>
        <row r="16">
          <cell r="B16" t="str">
            <v>Epoxy 5 Hexane</v>
          </cell>
          <cell r="C16">
            <v>0</v>
          </cell>
          <cell r="D16">
            <v>0</v>
          </cell>
          <cell r="E16">
            <v>0</v>
          </cell>
          <cell r="F16">
            <v>0</v>
          </cell>
          <cell r="G16">
            <v>0</v>
          </cell>
          <cell r="H16">
            <v>103.22189</v>
          </cell>
          <cell r="I16">
            <v>0</v>
          </cell>
          <cell r="J16">
            <v>275.56367</v>
          </cell>
          <cell r="K16">
            <v>0</v>
          </cell>
          <cell r="L16">
            <v>5.9170100000000003</v>
          </cell>
          <cell r="M16">
            <v>0</v>
          </cell>
          <cell r="N16">
            <v>0</v>
          </cell>
          <cell r="O16">
            <v>0</v>
          </cell>
          <cell r="P16">
            <v>0</v>
          </cell>
          <cell r="Q16">
            <v>0</v>
          </cell>
          <cell r="R16">
            <v>281.48068000000001</v>
          </cell>
          <cell r="S16">
            <v>7.8601099999999997</v>
          </cell>
          <cell r="T16">
            <v>0</v>
          </cell>
          <cell r="U16">
            <v>0</v>
          </cell>
          <cell r="V16">
            <v>0</v>
          </cell>
          <cell r="W16">
            <v>0</v>
          </cell>
          <cell r="X16">
            <v>0</v>
          </cell>
          <cell r="Y16">
            <v>0</v>
          </cell>
          <cell r="Z16">
            <v>0</v>
          </cell>
          <cell r="AA16">
            <v>0</v>
          </cell>
          <cell r="AB16">
            <v>281.48068000000001</v>
          </cell>
        </row>
        <row r="17">
          <cell r="B17" t="str">
            <v>Fosamprenavir</v>
          </cell>
          <cell r="C17">
            <v>0</v>
          </cell>
          <cell r="D17">
            <v>0</v>
          </cell>
          <cell r="E17">
            <v>0</v>
          </cell>
          <cell r="F17">
            <v>0</v>
          </cell>
          <cell r="G17">
            <v>0</v>
          </cell>
          <cell r="H17">
            <v>109.16078</v>
          </cell>
          <cell r="I17">
            <v>0</v>
          </cell>
          <cell r="J17">
            <v>1.4999999999999999E-4</v>
          </cell>
          <cell r="K17">
            <v>0</v>
          </cell>
          <cell r="L17">
            <v>6.6534700000000004</v>
          </cell>
          <cell r="M17">
            <v>0</v>
          </cell>
          <cell r="N17">
            <v>30.7819</v>
          </cell>
          <cell r="O17">
            <v>0</v>
          </cell>
          <cell r="P17">
            <v>0</v>
          </cell>
          <cell r="Q17">
            <v>0</v>
          </cell>
          <cell r="R17">
            <v>146.59614999999999</v>
          </cell>
          <cell r="S17">
            <v>2.2841100000000001</v>
          </cell>
          <cell r="T17">
            <v>1.4999999999999999E-4</v>
          </cell>
          <cell r="U17">
            <v>0</v>
          </cell>
          <cell r="V17">
            <v>0</v>
          </cell>
          <cell r="W17">
            <v>0</v>
          </cell>
          <cell r="X17">
            <v>50</v>
          </cell>
          <cell r="Y17">
            <v>0</v>
          </cell>
          <cell r="Z17">
            <v>0</v>
          </cell>
          <cell r="AA17">
            <v>0</v>
          </cell>
          <cell r="AB17">
            <v>146.59614999999999</v>
          </cell>
        </row>
        <row r="18">
          <cell r="B18" t="str">
            <v>Memory</v>
          </cell>
          <cell r="C18">
            <v>0</v>
          </cell>
          <cell r="D18">
            <v>0</v>
          </cell>
          <cell r="E18">
            <v>0</v>
          </cell>
          <cell r="F18">
            <v>0</v>
          </cell>
          <cell r="G18">
            <v>0</v>
          </cell>
          <cell r="H18">
            <v>2.2841100000000001</v>
          </cell>
          <cell r="I18">
            <v>0</v>
          </cell>
          <cell r="J18">
            <v>4.0000000000000003E-5</v>
          </cell>
          <cell r="K18">
            <v>0</v>
          </cell>
          <cell r="L18">
            <v>18.034980000000001</v>
          </cell>
          <cell r="M18">
            <v>0</v>
          </cell>
          <cell r="N18">
            <v>0.29777999999999999</v>
          </cell>
          <cell r="O18">
            <v>0</v>
          </cell>
          <cell r="P18">
            <v>0</v>
          </cell>
          <cell r="Q18">
            <v>0</v>
          </cell>
          <cell r="R18">
            <v>2.2841100000000001</v>
          </cell>
          <cell r="S18">
            <v>2.2841100000000001</v>
          </cell>
          <cell r="T18">
            <v>4.0000000000000003E-5</v>
          </cell>
          <cell r="U18">
            <v>1.1560000000000001E-2</v>
          </cell>
          <cell r="V18">
            <v>-2.2841100000000001</v>
          </cell>
          <cell r="W18">
            <v>0</v>
          </cell>
          <cell r="X18">
            <v>0</v>
          </cell>
          <cell r="Y18">
            <v>0</v>
          </cell>
          <cell r="Z18">
            <v>0</v>
          </cell>
          <cell r="AA18">
            <v>0</v>
          </cell>
          <cell r="AB18">
            <v>0</v>
          </cell>
        </row>
        <row r="19">
          <cell r="B19" t="str">
            <v>RCX2124 - SR28043</v>
          </cell>
          <cell r="C19">
            <v>0</v>
          </cell>
          <cell r="D19">
            <v>0</v>
          </cell>
          <cell r="E19">
            <v>0</v>
          </cell>
          <cell r="F19">
            <v>0</v>
          </cell>
          <cell r="G19">
            <v>0</v>
          </cell>
          <cell r="H19">
            <v>7.5277599999999998</v>
          </cell>
          <cell r="I19">
            <v>0</v>
          </cell>
          <cell r="J19">
            <v>11.731219999999999</v>
          </cell>
          <cell r="K19">
            <v>0</v>
          </cell>
          <cell r="L19">
            <v>9.5122999999999998</v>
          </cell>
          <cell r="M19">
            <v>0</v>
          </cell>
          <cell r="N19">
            <v>0.29777999999999999</v>
          </cell>
          <cell r="O19">
            <v>0</v>
          </cell>
          <cell r="P19">
            <v>0</v>
          </cell>
          <cell r="Q19">
            <v>0</v>
          </cell>
          <cell r="R19">
            <v>7.8255400000000002</v>
          </cell>
          <cell r="S19">
            <v>7.5277599999999998</v>
          </cell>
          <cell r="T19">
            <v>11.731219999999999</v>
          </cell>
          <cell r="U19">
            <v>0.29777999999999999</v>
          </cell>
          <cell r="V19">
            <v>-7.8255400000000002</v>
          </cell>
          <cell r="W19">
            <v>0</v>
          </cell>
          <cell r="X19">
            <v>0</v>
          </cell>
          <cell r="Y19">
            <v>0</v>
          </cell>
          <cell r="Z19">
            <v>0</v>
          </cell>
          <cell r="AA19">
            <v>0</v>
          </cell>
          <cell r="AB19">
            <v>0</v>
          </cell>
        </row>
        <row r="20">
          <cell r="B20" t="str">
            <v>RPS 2505 PTC</v>
          </cell>
          <cell r="C20">
            <v>0</v>
          </cell>
          <cell r="D20">
            <v>0</v>
          </cell>
          <cell r="E20">
            <v>0</v>
          </cell>
          <cell r="F20">
            <v>0</v>
          </cell>
          <cell r="G20">
            <v>0</v>
          </cell>
          <cell r="H20">
            <v>17.249019999999998</v>
          </cell>
          <cell r="I20">
            <v>0</v>
          </cell>
          <cell r="J20">
            <v>11.731219999999999</v>
          </cell>
          <cell r="K20">
            <v>0</v>
          </cell>
          <cell r="L20">
            <v>0</v>
          </cell>
          <cell r="M20">
            <v>0</v>
          </cell>
          <cell r="N20">
            <v>1.0120000000000001E-2</v>
          </cell>
          <cell r="O20">
            <v>0</v>
          </cell>
          <cell r="P20">
            <v>0</v>
          </cell>
          <cell r="Q20">
            <v>0</v>
          </cell>
          <cell r="R20">
            <v>28.990359999999995</v>
          </cell>
          <cell r="S20">
            <v>17.249019999999998</v>
          </cell>
          <cell r="T20">
            <v>11.731219999999999</v>
          </cell>
          <cell r="U20">
            <v>1.0120000000000001E-2</v>
          </cell>
          <cell r="V20">
            <v>-28.990359999999995</v>
          </cell>
          <cell r="W20">
            <v>0</v>
          </cell>
          <cell r="X20">
            <v>0</v>
          </cell>
          <cell r="Y20">
            <v>0</v>
          </cell>
          <cell r="Z20">
            <v>0</v>
          </cell>
          <cell r="AA20">
            <v>0</v>
          </cell>
          <cell r="AB20">
            <v>0</v>
          </cell>
        </row>
        <row r="21">
          <cell r="B21" t="str">
            <v>RPS 3085</v>
          </cell>
          <cell r="C21">
            <v>0</v>
          </cell>
          <cell r="D21">
            <v>0</v>
          </cell>
          <cell r="E21">
            <v>0</v>
          </cell>
          <cell r="F21">
            <v>0</v>
          </cell>
          <cell r="G21">
            <v>0</v>
          </cell>
          <cell r="H21">
            <v>0.1736</v>
          </cell>
          <cell r="I21">
            <v>0</v>
          </cell>
          <cell r="J21">
            <v>1.3500000000000001E-3</v>
          </cell>
          <cell r="K21">
            <v>0</v>
          </cell>
          <cell r="L21">
            <v>0</v>
          </cell>
          <cell r="M21">
            <v>0</v>
          </cell>
          <cell r="N21">
            <v>0.41042000000000001</v>
          </cell>
          <cell r="O21">
            <v>0</v>
          </cell>
          <cell r="P21">
            <v>0</v>
          </cell>
          <cell r="Q21">
            <v>0</v>
          </cell>
          <cell r="R21">
            <v>0.58401999999999998</v>
          </cell>
          <cell r="S21">
            <v>10.12866</v>
          </cell>
          <cell r="T21">
            <v>1.3500000000000001E-3</v>
          </cell>
          <cell r="U21">
            <v>1.3999999999999999E-4</v>
          </cell>
          <cell r="V21">
            <v>0</v>
          </cell>
          <cell r="W21">
            <v>0</v>
          </cell>
          <cell r="X21">
            <v>0</v>
          </cell>
          <cell r="Y21">
            <v>0</v>
          </cell>
          <cell r="Z21">
            <v>0</v>
          </cell>
          <cell r="AA21">
            <v>0</v>
          </cell>
          <cell r="AB21">
            <v>0.58401999999999998</v>
          </cell>
        </row>
        <row r="22">
          <cell r="B22" t="str">
            <v>RPS 3276</v>
          </cell>
          <cell r="C22">
            <v>0</v>
          </cell>
          <cell r="D22">
            <v>0</v>
          </cell>
          <cell r="E22">
            <v>0</v>
          </cell>
          <cell r="F22">
            <v>0</v>
          </cell>
          <cell r="G22">
            <v>0</v>
          </cell>
          <cell r="H22">
            <v>82.564170000000004</v>
          </cell>
          <cell r="I22">
            <v>0</v>
          </cell>
          <cell r="J22">
            <v>148.81621000000001</v>
          </cell>
          <cell r="K22">
            <v>0</v>
          </cell>
          <cell r="L22">
            <v>1.9654499999999999</v>
          </cell>
          <cell r="M22">
            <v>0</v>
          </cell>
          <cell r="N22">
            <v>2.5162100000000001</v>
          </cell>
          <cell r="O22">
            <v>0</v>
          </cell>
          <cell r="P22">
            <v>0</v>
          </cell>
          <cell r="Q22">
            <v>0</v>
          </cell>
          <cell r="R22">
            <v>233.34583000000001</v>
          </cell>
          <cell r="S22">
            <v>0.96948999999999996</v>
          </cell>
          <cell r="T22">
            <v>643.74602999999991</v>
          </cell>
          <cell r="U22">
            <v>64.359499999999997</v>
          </cell>
          <cell r="V22">
            <v>-0.96948999999999996</v>
          </cell>
          <cell r="W22">
            <v>0</v>
          </cell>
          <cell r="X22">
            <v>0</v>
          </cell>
          <cell r="Y22">
            <v>0</v>
          </cell>
          <cell r="Z22">
            <v>0</v>
          </cell>
          <cell r="AA22">
            <v>0</v>
          </cell>
          <cell r="AB22">
            <v>232.37634</v>
          </cell>
        </row>
        <row r="23">
          <cell r="B23" t="str">
            <v>SB7973131</v>
          </cell>
          <cell r="C23">
            <v>0</v>
          </cell>
          <cell r="D23">
            <v>0</v>
          </cell>
          <cell r="E23">
            <v>0</v>
          </cell>
          <cell r="F23">
            <v>0</v>
          </cell>
          <cell r="G23">
            <v>0</v>
          </cell>
          <cell r="H23">
            <v>4.2563500000000003</v>
          </cell>
          <cell r="I23">
            <v>0</v>
          </cell>
          <cell r="J23">
            <v>96.415760000000006</v>
          </cell>
          <cell r="K23">
            <v>0</v>
          </cell>
          <cell r="L23">
            <v>27.759699999999999</v>
          </cell>
          <cell r="M23">
            <v>0</v>
          </cell>
          <cell r="N23">
            <v>31.321860000000001</v>
          </cell>
          <cell r="O23">
            <v>0</v>
          </cell>
          <cell r="P23">
            <v>0</v>
          </cell>
          <cell r="Q23">
            <v>0</v>
          </cell>
          <cell r="R23">
            <v>35.578209999999999</v>
          </cell>
          <cell r="S23">
            <v>10.600199999999999</v>
          </cell>
          <cell r="T23">
            <v>96.415760000000006</v>
          </cell>
          <cell r="U23">
            <v>184.91631000000001</v>
          </cell>
          <cell r="V23">
            <v>0</v>
          </cell>
          <cell r="W23">
            <v>0</v>
          </cell>
          <cell r="X23">
            <v>0</v>
          </cell>
          <cell r="Y23">
            <v>0</v>
          </cell>
          <cell r="Z23">
            <v>0</v>
          </cell>
          <cell r="AA23">
            <v>0</v>
          </cell>
          <cell r="AB23">
            <v>35.578209999999999</v>
          </cell>
        </row>
        <row r="24">
          <cell r="B24" t="str">
            <v xml:space="preserve">Scios 469 </v>
          </cell>
          <cell r="C24" t="str">
            <v>PRE LAUNCH - A</v>
          </cell>
          <cell r="D24">
            <v>0</v>
          </cell>
          <cell r="E24">
            <v>0</v>
          </cell>
          <cell r="F24">
            <v>0</v>
          </cell>
          <cell r="G24">
            <v>0</v>
          </cell>
          <cell r="H24">
            <v>23.8934</v>
          </cell>
          <cell r="I24">
            <v>0</v>
          </cell>
          <cell r="J24">
            <v>96.415760000000006</v>
          </cell>
          <cell r="K24">
            <v>0</v>
          </cell>
          <cell r="L24">
            <v>72.341359999999995</v>
          </cell>
          <cell r="M24">
            <v>0</v>
          </cell>
          <cell r="N24">
            <v>-125</v>
          </cell>
          <cell r="O24">
            <v>0</v>
          </cell>
          <cell r="P24">
            <v>0</v>
          </cell>
          <cell r="Q24">
            <v>0</v>
          </cell>
          <cell r="R24">
            <v>120.30916000000001</v>
          </cell>
          <cell r="S24">
            <v>7.3879799999999998</v>
          </cell>
          <cell r="T24">
            <v>96.415760000000006</v>
          </cell>
          <cell r="U24">
            <v>1.3999999999999999E-4</v>
          </cell>
          <cell r="V24">
            <v>-103.80374</v>
          </cell>
          <cell r="W24">
            <v>0</v>
          </cell>
          <cell r="X24">
            <v>50</v>
          </cell>
          <cell r="Y24">
            <v>0</v>
          </cell>
          <cell r="Z24">
            <v>0</v>
          </cell>
          <cell r="AA24">
            <v>0</v>
          </cell>
          <cell r="AB24">
            <v>16.505420000000001</v>
          </cell>
        </row>
        <row r="25">
          <cell r="B25" t="str">
            <v>Vanda Iioperidone</v>
          </cell>
          <cell r="C25">
            <v>0</v>
          </cell>
          <cell r="D25">
            <v>0</v>
          </cell>
          <cell r="E25">
            <v>0</v>
          </cell>
          <cell r="F25">
            <v>0</v>
          </cell>
          <cell r="G25">
            <v>0</v>
          </cell>
          <cell r="H25">
            <v>38.153509999999997</v>
          </cell>
          <cell r="I25">
            <v>0</v>
          </cell>
          <cell r="J25">
            <v>675.43209999999999</v>
          </cell>
          <cell r="K25">
            <v>0</v>
          </cell>
          <cell r="L25">
            <v>25.22054</v>
          </cell>
          <cell r="M25">
            <v>0</v>
          </cell>
          <cell r="N25">
            <v>-386.76</v>
          </cell>
          <cell r="O25">
            <v>0</v>
          </cell>
          <cell r="P25">
            <v>0</v>
          </cell>
          <cell r="Q25">
            <v>0</v>
          </cell>
          <cell r="R25">
            <v>352.04615000000001</v>
          </cell>
          <cell r="S25">
            <v>1.5392300000000001</v>
          </cell>
          <cell r="T25">
            <v>52.093530000000001</v>
          </cell>
          <cell r="U25">
            <v>1.1E-4</v>
          </cell>
          <cell r="V25">
            <v>-53.632760000000005</v>
          </cell>
          <cell r="W25">
            <v>0</v>
          </cell>
          <cell r="X25">
            <v>-234</v>
          </cell>
          <cell r="Y25">
            <v>0</v>
          </cell>
          <cell r="Z25">
            <v>0</v>
          </cell>
          <cell r="AA25">
            <v>0</v>
          </cell>
          <cell r="AB25">
            <v>64.413389999999993</v>
          </cell>
        </row>
        <row r="26">
          <cell r="B26" t="str">
            <v>Vanda RPS 2802</v>
          </cell>
          <cell r="C26">
            <v>0</v>
          </cell>
          <cell r="D26">
            <v>0</v>
          </cell>
          <cell r="E26">
            <v>0</v>
          </cell>
          <cell r="F26">
            <v>0</v>
          </cell>
          <cell r="G26">
            <v>0</v>
          </cell>
          <cell r="H26">
            <v>36.567270000000001</v>
          </cell>
          <cell r="I26">
            <v>0</v>
          </cell>
          <cell r="J26">
            <v>181.59253000000001</v>
          </cell>
          <cell r="K26">
            <v>0</v>
          </cell>
          <cell r="L26">
            <v>57.682040000000001</v>
          </cell>
          <cell r="M26">
            <v>0</v>
          </cell>
          <cell r="N26">
            <v>-189.30394999999999</v>
          </cell>
          <cell r="O26">
            <v>0</v>
          </cell>
          <cell r="P26">
            <v>0</v>
          </cell>
          <cell r="Q26">
            <v>0</v>
          </cell>
          <cell r="R26">
            <v>86.537890000000061</v>
          </cell>
          <cell r="S26">
            <v>7.2251700000000003</v>
          </cell>
          <cell r="T26">
            <v>40.17304</v>
          </cell>
          <cell r="U26">
            <v>5.0000000000000002E-5</v>
          </cell>
          <cell r="V26">
            <v>-47.398260000000001</v>
          </cell>
          <cell r="W26">
            <v>0</v>
          </cell>
          <cell r="X26">
            <v>-234</v>
          </cell>
          <cell r="Y26">
            <v>0</v>
          </cell>
          <cell r="Z26">
            <v>0</v>
          </cell>
          <cell r="AA26">
            <v>0</v>
          </cell>
          <cell r="AB26">
            <v>39.139630000000061</v>
          </cell>
        </row>
        <row r="27">
          <cell r="B27" t="str">
            <v>Vertex 770</v>
          </cell>
          <cell r="C27" t="str">
            <v>PRE LAUNCH - A</v>
          </cell>
          <cell r="D27">
            <v>0</v>
          </cell>
          <cell r="E27">
            <v>0</v>
          </cell>
          <cell r="F27">
            <v>0</v>
          </cell>
          <cell r="G27">
            <v>0</v>
          </cell>
          <cell r="H27">
            <v>1.8198399999999999</v>
          </cell>
          <cell r="I27">
            <v>0</v>
          </cell>
          <cell r="J27">
            <v>4.31196</v>
          </cell>
          <cell r="K27">
            <v>0</v>
          </cell>
          <cell r="L27">
            <v>1.3712800000000001</v>
          </cell>
          <cell r="M27">
            <v>0</v>
          </cell>
          <cell r="N27">
            <v>0</v>
          </cell>
          <cell r="O27">
            <v>0</v>
          </cell>
          <cell r="P27">
            <v>0</v>
          </cell>
          <cell r="Q27">
            <v>0</v>
          </cell>
          <cell r="R27">
            <v>7.5030800000000006</v>
          </cell>
          <cell r="S27">
            <v>0.11923</v>
          </cell>
          <cell r="T27">
            <v>40.17304</v>
          </cell>
          <cell r="U27">
            <v>5.0000000000000002E-5</v>
          </cell>
          <cell r="V27">
            <v>-0.11923</v>
          </cell>
          <cell r="W27">
            <v>0</v>
          </cell>
          <cell r="X27">
            <v>-90</v>
          </cell>
          <cell r="Y27">
            <v>0</v>
          </cell>
          <cell r="Z27">
            <v>0</v>
          </cell>
          <cell r="AA27">
            <v>0</v>
          </cell>
          <cell r="AB27">
            <v>7.3838500000000007</v>
          </cell>
        </row>
        <row r="28">
          <cell r="B28" t="str">
            <v>Vertex 950</v>
          </cell>
          <cell r="C28" t="str">
            <v>PRE LAUNCH - A</v>
          </cell>
          <cell r="D28">
            <v>0</v>
          </cell>
          <cell r="E28">
            <v>0</v>
          </cell>
          <cell r="F28">
            <v>0</v>
          </cell>
          <cell r="G28">
            <v>0</v>
          </cell>
          <cell r="H28">
            <v>947.41106000000002</v>
          </cell>
          <cell r="I28">
            <v>0</v>
          </cell>
          <cell r="J28">
            <v>907.00949000000003</v>
          </cell>
          <cell r="K28">
            <v>0</v>
          </cell>
          <cell r="L28">
            <v>567.66636000000005</v>
          </cell>
          <cell r="M28">
            <v>0</v>
          </cell>
          <cell r="N28">
            <v>213.94941999999992</v>
          </cell>
          <cell r="O28">
            <v>0</v>
          </cell>
          <cell r="P28">
            <v>0</v>
          </cell>
          <cell r="Q28">
            <v>0</v>
          </cell>
          <cell r="R28">
            <v>2636.0363299999999</v>
          </cell>
          <cell r="S28">
            <v>1.2737400000000001</v>
          </cell>
          <cell r="T28">
            <v>29.698439999999998</v>
          </cell>
          <cell r="U28">
            <v>1.0230000000000001E-2</v>
          </cell>
          <cell r="V28">
            <v>-30.972179999999998</v>
          </cell>
          <cell r="W28">
            <v>0</v>
          </cell>
          <cell r="X28">
            <v>-20</v>
          </cell>
          <cell r="Y28">
            <v>0</v>
          </cell>
          <cell r="Z28">
            <v>0</v>
          </cell>
          <cell r="AA28">
            <v>0</v>
          </cell>
          <cell r="AB28">
            <v>2585.0641499999997</v>
          </cell>
        </row>
        <row r="29">
          <cell r="B29" t="str">
            <v>Vertex 950</v>
          </cell>
          <cell r="C29" t="str">
            <v>PRE LAUNCH - A</v>
          </cell>
          <cell r="D29">
            <v>0</v>
          </cell>
          <cell r="E29">
            <v>0</v>
          </cell>
          <cell r="F29">
            <v>0</v>
          </cell>
          <cell r="G29">
            <v>0</v>
          </cell>
          <cell r="H29">
            <v>1290.7924600000001</v>
          </cell>
          <cell r="I29">
            <v>0</v>
          </cell>
          <cell r="J29">
            <v>2300.8769400000001</v>
          </cell>
          <cell r="K29">
            <v>0</v>
          </cell>
          <cell r="L29">
            <v>666.47615000000008</v>
          </cell>
          <cell r="M29">
            <v>0</v>
          </cell>
          <cell r="N29">
            <v>-299.29245000000003</v>
          </cell>
          <cell r="O29">
            <v>0</v>
          </cell>
          <cell r="P29">
            <v>0</v>
          </cell>
          <cell r="Q29">
            <v>0</v>
          </cell>
          <cell r="R29">
            <v>3958.8530999999998</v>
          </cell>
          <cell r="S29">
            <v>65.307320000000004</v>
          </cell>
          <cell r="T29">
            <v>230.11599000000001</v>
          </cell>
          <cell r="U29">
            <v>0.30795</v>
          </cell>
          <cell r="V29">
            <v>-295.73126000000002</v>
          </cell>
          <cell r="W29">
            <v>0</v>
          </cell>
          <cell r="X29">
            <v>-254</v>
          </cell>
          <cell r="Y29">
            <v>0</v>
          </cell>
          <cell r="Z29">
            <v>0</v>
          </cell>
          <cell r="AA29">
            <v>0</v>
          </cell>
          <cell r="AB29">
            <v>3409.1218399999998</v>
          </cell>
        </row>
        <row r="30">
          <cell r="B30" t="str">
            <v>Acrivastine</v>
          </cell>
          <cell r="C30" t="str">
            <v>PRE LAUNCH - A</v>
          </cell>
          <cell r="D30">
            <v>0</v>
          </cell>
          <cell r="E30">
            <v>0</v>
          </cell>
          <cell r="F30">
            <v>0</v>
          </cell>
          <cell r="G30">
            <v>0</v>
          </cell>
          <cell r="H30">
            <v>1307.1067</v>
          </cell>
          <cell r="I30">
            <v>0</v>
          </cell>
          <cell r="J30">
            <v>2300.8769400000001</v>
          </cell>
          <cell r="K30">
            <v>0</v>
          </cell>
          <cell r="L30">
            <v>666.47615000000008</v>
          </cell>
          <cell r="M30">
            <v>0</v>
          </cell>
          <cell r="N30">
            <v>-299.29245000000003</v>
          </cell>
          <cell r="O30">
            <v>0</v>
          </cell>
          <cell r="P30">
            <v>0</v>
          </cell>
          <cell r="Q30">
            <v>0</v>
          </cell>
          <cell r="R30">
            <v>3975.16734</v>
          </cell>
          <cell r="S30">
            <v>65.307320000000004</v>
          </cell>
          <cell r="T30">
            <v>230.11599000000001</v>
          </cell>
          <cell r="U30">
            <v>0.30795</v>
          </cell>
          <cell r="V30">
            <v>-295.73126000000002</v>
          </cell>
          <cell r="W30">
            <v>0</v>
          </cell>
          <cell r="X30">
            <v>-254</v>
          </cell>
          <cell r="Y30">
            <v>0</v>
          </cell>
          <cell r="Z30">
            <v>0</v>
          </cell>
          <cell r="AA30">
            <v>0</v>
          </cell>
          <cell r="AB30">
            <v>3425.4360799999995</v>
          </cell>
        </row>
        <row r="31">
          <cell r="B31" t="str">
            <v>Acrivastine</v>
          </cell>
          <cell r="C31">
            <v>0</v>
          </cell>
          <cell r="D31">
            <v>0</v>
          </cell>
          <cell r="E31">
            <v>0</v>
          </cell>
          <cell r="F31">
            <v>0</v>
          </cell>
          <cell r="G31">
            <v>0</v>
          </cell>
          <cell r="H31">
            <v>48.990769999999998</v>
          </cell>
          <cell r="I31">
            <v>0</v>
          </cell>
          <cell r="J31">
            <v>1172.23126</v>
          </cell>
          <cell r="K31">
            <v>0</v>
          </cell>
          <cell r="L31">
            <v>6.1567100000000003</v>
          </cell>
          <cell r="M31">
            <v>0</v>
          </cell>
          <cell r="N31">
            <v>114.17506</v>
          </cell>
          <cell r="O31">
            <v>0</v>
          </cell>
          <cell r="P31">
            <v>0</v>
          </cell>
          <cell r="Q31">
            <v>0</v>
          </cell>
          <cell r="R31">
            <v>1227.3787399999999</v>
          </cell>
          <cell r="S31">
            <v>1.5213699999999999</v>
          </cell>
          <cell r="T31">
            <v>20.017330000000001</v>
          </cell>
          <cell r="U31">
            <v>0</v>
          </cell>
          <cell r="V31">
            <v>-21.538700000000002</v>
          </cell>
          <cell r="W31">
            <v>0</v>
          </cell>
          <cell r="X31">
            <v>0</v>
          </cell>
          <cell r="Y31">
            <v>0</v>
          </cell>
          <cell r="Z31">
            <v>0</v>
          </cell>
          <cell r="AA31">
            <v>0</v>
          </cell>
          <cell r="AB31">
            <v>1205.8400399999998</v>
          </cell>
        </row>
        <row r="32">
          <cell r="B32" t="str">
            <v>Avecia ProJet RPS3090</v>
          </cell>
          <cell r="C32">
            <v>0</v>
          </cell>
          <cell r="D32">
            <v>0</v>
          </cell>
          <cell r="E32">
            <v>0</v>
          </cell>
          <cell r="F32">
            <v>0</v>
          </cell>
          <cell r="G32">
            <v>0</v>
          </cell>
          <cell r="H32">
            <v>48.990769999999998</v>
          </cell>
          <cell r="I32">
            <v>0</v>
          </cell>
          <cell r="J32">
            <v>1.6760000000000001E-2</v>
          </cell>
          <cell r="K32">
            <v>0</v>
          </cell>
          <cell r="L32">
            <v>6.1567100000000003</v>
          </cell>
          <cell r="M32">
            <v>0</v>
          </cell>
          <cell r="N32">
            <v>135.73453000000001</v>
          </cell>
          <cell r="O32">
            <v>0</v>
          </cell>
          <cell r="P32">
            <v>0</v>
          </cell>
          <cell r="Q32">
            <v>0</v>
          </cell>
          <cell r="R32">
            <v>1.6760000000000001E-2</v>
          </cell>
          <cell r="S32">
            <v>1.5213699999999999</v>
          </cell>
          <cell r="T32">
            <v>20.017330000000001</v>
          </cell>
          <cell r="U32">
            <v>0</v>
          </cell>
          <cell r="V32">
            <v>0</v>
          </cell>
          <cell r="W32">
            <v>0</v>
          </cell>
          <cell r="X32">
            <v>0</v>
          </cell>
          <cell r="Y32">
            <v>0</v>
          </cell>
          <cell r="Z32">
            <v>0</v>
          </cell>
          <cell r="AA32">
            <v>0</v>
          </cell>
          <cell r="AB32">
            <v>1.6760000000000001E-2</v>
          </cell>
        </row>
        <row r="33">
          <cell r="B33" t="str">
            <v>AVP26452</v>
          </cell>
          <cell r="C33">
            <v>0</v>
          </cell>
          <cell r="D33">
            <v>0</v>
          </cell>
          <cell r="E33">
            <v>0</v>
          </cell>
          <cell r="F33">
            <v>416.27917650000001</v>
          </cell>
          <cell r="G33">
            <v>0</v>
          </cell>
          <cell r="H33">
            <v>3.7240000000000002E-2</v>
          </cell>
          <cell r="I33">
            <v>0</v>
          </cell>
          <cell r="J33">
            <v>1.6760000000000001E-2</v>
          </cell>
          <cell r="K33">
            <v>0</v>
          </cell>
          <cell r="L33">
            <v>0</v>
          </cell>
          <cell r="M33">
            <v>0</v>
          </cell>
          <cell r="N33">
            <v>0</v>
          </cell>
          <cell r="O33">
            <v>0</v>
          </cell>
          <cell r="P33">
            <v>0</v>
          </cell>
          <cell r="Q33">
            <v>0</v>
          </cell>
          <cell r="R33">
            <v>3.7240000000000002E-2</v>
          </cell>
          <cell r="S33">
            <v>13.047040000000001</v>
          </cell>
          <cell r="T33">
            <v>0.70354000000000005</v>
          </cell>
          <cell r="U33">
            <v>0</v>
          </cell>
          <cell r="V33">
            <v>0</v>
          </cell>
          <cell r="W33">
            <v>0</v>
          </cell>
          <cell r="X33">
            <v>0</v>
          </cell>
          <cell r="Y33">
            <v>0</v>
          </cell>
          <cell r="Z33">
            <v>0</v>
          </cell>
          <cell r="AA33">
            <v>0</v>
          </cell>
          <cell r="AB33">
            <v>3.7240000000000002E-2</v>
          </cell>
        </row>
        <row r="34">
          <cell r="B34" t="str">
            <v>CERIUM NITRATE (RPS 3112)</v>
          </cell>
          <cell r="C34">
            <v>0</v>
          </cell>
          <cell r="D34">
            <v>0</v>
          </cell>
          <cell r="E34">
            <v>0</v>
          </cell>
          <cell r="F34">
            <v>382.77812999999998</v>
          </cell>
          <cell r="G34">
            <v>0</v>
          </cell>
          <cell r="H34">
            <v>0.49389</v>
          </cell>
          <cell r="I34">
            <v>0</v>
          </cell>
          <cell r="J34">
            <v>1.2670000000000001E-2</v>
          </cell>
          <cell r="K34">
            <v>0</v>
          </cell>
          <cell r="L34">
            <v>0.83160000000000001</v>
          </cell>
          <cell r="M34">
            <v>0</v>
          </cell>
          <cell r="N34">
            <v>100.2996</v>
          </cell>
          <cell r="O34">
            <v>0</v>
          </cell>
          <cell r="P34">
            <v>0</v>
          </cell>
          <cell r="Q34">
            <v>0</v>
          </cell>
          <cell r="R34">
            <v>101.63776</v>
          </cell>
          <cell r="S34">
            <v>9.3501999999999992</v>
          </cell>
          <cell r="T34">
            <v>49.0779</v>
          </cell>
          <cell r="U34">
            <v>60.179760000000002</v>
          </cell>
          <cell r="V34">
            <v>-60.179760000000002</v>
          </cell>
          <cell r="W34">
            <v>0</v>
          </cell>
          <cell r="X34">
            <v>0</v>
          </cell>
          <cell r="Y34">
            <v>0</v>
          </cell>
          <cell r="Z34">
            <v>0</v>
          </cell>
          <cell r="AA34">
            <v>0</v>
          </cell>
          <cell r="AB34">
            <v>41.457999999999998</v>
          </cell>
        </row>
        <row r="35">
          <cell r="B35" t="str">
            <v>Doxazocin</v>
          </cell>
          <cell r="C35">
            <v>0</v>
          </cell>
          <cell r="D35">
            <v>0</v>
          </cell>
          <cell r="E35">
            <v>0</v>
          </cell>
          <cell r="F35">
            <v>1842.8655890000002</v>
          </cell>
          <cell r="G35">
            <v>0</v>
          </cell>
          <cell r="H35">
            <v>7.7245100000000004</v>
          </cell>
          <cell r="I35">
            <v>0</v>
          </cell>
          <cell r="J35">
            <v>95.492859999999993</v>
          </cell>
          <cell r="K35">
            <v>0</v>
          </cell>
          <cell r="L35">
            <v>34.97484</v>
          </cell>
          <cell r="M35">
            <v>0</v>
          </cell>
          <cell r="N35">
            <v>94.033940000000001</v>
          </cell>
          <cell r="O35">
            <v>0</v>
          </cell>
          <cell r="P35">
            <v>0</v>
          </cell>
          <cell r="Q35">
            <v>0</v>
          </cell>
          <cell r="R35">
            <v>232.22614999999999</v>
          </cell>
          <cell r="S35">
            <v>19.106960000000001</v>
          </cell>
          <cell r="T35">
            <v>450.79539999999997</v>
          </cell>
          <cell r="U35">
            <v>60.179760000000002</v>
          </cell>
          <cell r="V35">
            <v>0</v>
          </cell>
          <cell r="W35">
            <v>0</v>
          </cell>
          <cell r="X35">
            <v>-27</v>
          </cell>
          <cell r="Y35">
            <v>0</v>
          </cell>
          <cell r="Z35">
            <v>0</v>
          </cell>
          <cell r="AA35">
            <v>0</v>
          </cell>
          <cell r="AB35">
            <v>232.22614999999999</v>
          </cell>
        </row>
        <row r="36">
          <cell r="B36" t="str">
            <v>GW2380</v>
          </cell>
          <cell r="C36">
            <v>0</v>
          </cell>
          <cell r="D36">
            <v>0</v>
          </cell>
          <cell r="E36">
            <v>0</v>
          </cell>
          <cell r="F36">
            <v>0</v>
          </cell>
          <cell r="G36">
            <v>0</v>
          </cell>
          <cell r="H36">
            <v>2.30803</v>
          </cell>
          <cell r="I36">
            <v>0</v>
          </cell>
          <cell r="J36">
            <v>2.69</v>
          </cell>
          <cell r="K36">
            <v>0</v>
          </cell>
          <cell r="L36">
            <v>34.97484</v>
          </cell>
          <cell r="M36">
            <v>0</v>
          </cell>
          <cell r="N36">
            <v>22.585239999999999</v>
          </cell>
          <cell r="O36">
            <v>0</v>
          </cell>
          <cell r="P36">
            <v>0</v>
          </cell>
          <cell r="Q36">
            <v>0</v>
          </cell>
          <cell r="R36">
            <v>27.583269999999999</v>
          </cell>
          <cell r="S36">
            <v>0.32562999999999998</v>
          </cell>
          <cell r="T36">
            <v>57.854959999999998</v>
          </cell>
          <cell r="U36">
            <v>0</v>
          </cell>
          <cell r="V36">
            <v>0</v>
          </cell>
          <cell r="W36">
            <v>0</v>
          </cell>
          <cell r="X36">
            <v>0</v>
          </cell>
          <cell r="Y36">
            <v>0</v>
          </cell>
          <cell r="Z36">
            <v>0</v>
          </cell>
          <cell r="AA36">
            <v>0</v>
          </cell>
          <cell r="AB36">
            <v>27.583269999999999</v>
          </cell>
        </row>
        <row r="37">
          <cell r="B37" t="str">
            <v>KBA</v>
          </cell>
          <cell r="C37">
            <v>0</v>
          </cell>
          <cell r="D37">
            <v>0</v>
          </cell>
          <cell r="E37">
            <v>0</v>
          </cell>
          <cell r="F37">
            <v>411.80889999999999</v>
          </cell>
          <cell r="G37">
            <v>0</v>
          </cell>
          <cell r="H37">
            <v>36.809899999999999</v>
          </cell>
          <cell r="I37">
            <v>0</v>
          </cell>
          <cell r="J37">
            <v>1.3999999999999999E-4</v>
          </cell>
          <cell r="K37">
            <v>0</v>
          </cell>
          <cell r="L37">
            <v>44.675629999999998</v>
          </cell>
          <cell r="M37">
            <v>0</v>
          </cell>
          <cell r="N37">
            <v>22.585239999999999</v>
          </cell>
          <cell r="O37">
            <v>0</v>
          </cell>
          <cell r="P37">
            <v>0</v>
          </cell>
          <cell r="Q37">
            <v>0</v>
          </cell>
          <cell r="R37">
            <v>81.485669999999999</v>
          </cell>
          <cell r="S37">
            <v>1.7440000000000001E-2</v>
          </cell>
          <cell r="T37">
            <v>35.156329999999997</v>
          </cell>
          <cell r="U37">
            <v>0</v>
          </cell>
          <cell r="V37">
            <v>-1.7440000000000001E-2</v>
          </cell>
          <cell r="W37">
            <v>0</v>
          </cell>
          <cell r="X37">
            <v>0</v>
          </cell>
          <cell r="Y37">
            <v>0</v>
          </cell>
          <cell r="Z37">
            <v>0</v>
          </cell>
          <cell r="AA37">
            <v>0</v>
          </cell>
          <cell r="AB37">
            <v>81.468230000000005</v>
          </cell>
        </row>
        <row r="38">
          <cell r="B38" t="str">
            <v>Labetalol</v>
          </cell>
          <cell r="C38" t="str">
            <v>LAUNCH - B</v>
          </cell>
          <cell r="D38">
            <v>0</v>
          </cell>
          <cell r="E38">
            <v>0</v>
          </cell>
          <cell r="F38">
            <v>852.77260000000001</v>
          </cell>
          <cell r="G38">
            <v>0</v>
          </cell>
          <cell r="H38">
            <v>126.88088</v>
          </cell>
          <cell r="I38">
            <v>0</v>
          </cell>
          <cell r="J38">
            <v>380.74023999999997</v>
          </cell>
          <cell r="K38">
            <v>0</v>
          </cell>
          <cell r="L38">
            <v>44.675629999999998</v>
          </cell>
          <cell r="M38">
            <v>0</v>
          </cell>
          <cell r="N38">
            <v>123.51567</v>
          </cell>
          <cell r="O38">
            <v>0</v>
          </cell>
          <cell r="P38">
            <v>0</v>
          </cell>
          <cell r="Q38">
            <v>0</v>
          </cell>
          <cell r="R38">
            <v>507.62111999999996</v>
          </cell>
          <cell r="S38">
            <v>12.86529</v>
          </cell>
          <cell r="T38">
            <v>62.561329999999998</v>
          </cell>
          <cell r="U38">
            <v>169.01891000000001</v>
          </cell>
          <cell r="V38">
            <v>-75.42662</v>
          </cell>
          <cell r="W38">
            <v>0</v>
          </cell>
          <cell r="X38">
            <v>-87.475999999999999</v>
          </cell>
          <cell r="Y38">
            <v>0</v>
          </cell>
          <cell r="Z38">
            <v>0</v>
          </cell>
          <cell r="AA38">
            <v>0</v>
          </cell>
          <cell r="AB38">
            <v>432.19449999999995</v>
          </cell>
        </row>
        <row r="39">
          <cell r="B39" t="str">
            <v>Leval Buterol</v>
          </cell>
          <cell r="C39">
            <v>0</v>
          </cell>
          <cell r="D39">
            <v>0</v>
          </cell>
          <cell r="E39">
            <v>0</v>
          </cell>
          <cell r="F39">
            <v>1842.8655900000001</v>
          </cell>
          <cell r="G39">
            <v>0</v>
          </cell>
          <cell r="H39">
            <v>21.846550000000001</v>
          </cell>
          <cell r="I39">
            <v>0</v>
          </cell>
          <cell r="J39">
            <v>1.1126199999999999</v>
          </cell>
          <cell r="K39">
            <v>0</v>
          </cell>
          <cell r="L39">
            <v>1.7614099999999999</v>
          </cell>
          <cell r="M39">
            <v>0</v>
          </cell>
          <cell r="N39">
            <v>123.51567</v>
          </cell>
          <cell r="O39">
            <v>0</v>
          </cell>
          <cell r="P39">
            <v>0</v>
          </cell>
          <cell r="Q39">
            <v>0</v>
          </cell>
          <cell r="R39">
            <v>146.47484</v>
          </cell>
          <cell r="S39">
            <v>9.8839999999999997E-2</v>
          </cell>
          <cell r="T39">
            <v>9.0000000000000006E-5</v>
          </cell>
          <cell r="U39">
            <v>200.75470999999999</v>
          </cell>
          <cell r="V39">
            <v>-200.85363999999998</v>
          </cell>
          <cell r="W39">
            <v>0</v>
          </cell>
          <cell r="X39">
            <v>0</v>
          </cell>
          <cell r="Y39">
            <v>0</v>
          </cell>
          <cell r="Z39">
            <v>0</v>
          </cell>
          <cell r="AA39">
            <v>0</v>
          </cell>
          <cell r="AB39">
            <v>-54.378799999999984</v>
          </cell>
        </row>
        <row r="40">
          <cell r="B40" t="str">
            <v>Octenidine</v>
          </cell>
          <cell r="C40">
            <v>0</v>
          </cell>
          <cell r="D40">
            <v>0</v>
          </cell>
          <cell r="E40">
            <v>0</v>
          </cell>
          <cell r="F40">
            <v>0</v>
          </cell>
          <cell r="G40">
            <v>0</v>
          </cell>
          <cell r="H40">
            <v>18.664259999999999</v>
          </cell>
          <cell r="I40">
            <v>0</v>
          </cell>
          <cell r="J40">
            <v>0.45395999999999997</v>
          </cell>
          <cell r="K40">
            <v>0</v>
          </cell>
          <cell r="L40">
            <v>1.89947</v>
          </cell>
          <cell r="M40">
            <v>0</v>
          </cell>
          <cell r="N40">
            <v>123.35427</v>
          </cell>
          <cell r="O40">
            <v>0</v>
          </cell>
          <cell r="P40">
            <v>0</v>
          </cell>
          <cell r="Q40">
            <v>0</v>
          </cell>
          <cell r="R40">
            <v>144.37196</v>
          </cell>
          <cell r="S40">
            <v>9.8839999999999997E-2</v>
          </cell>
          <cell r="T40">
            <v>9.0000000000000006E-5</v>
          </cell>
          <cell r="U40">
            <v>7.54664</v>
          </cell>
          <cell r="V40">
            <v>-7.54664</v>
          </cell>
          <cell r="W40">
            <v>0</v>
          </cell>
          <cell r="X40">
            <v>0</v>
          </cell>
          <cell r="Y40">
            <v>0</v>
          </cell>
          <cell r="Z40">
            <v>0</v>
          </cell>
          <cell r="AA40">
            <v>0</v>
          </cell>
          <cell r="AB40">
            <v>136.82532</v>
          </cell>
        </row>
        <row r="41">
          <cell r="B41" t="str">
            <v>Ranitidine Bismuth Citrate</v>
          </cell>
          <cell r="C41">
            <v>0</v>
          </cell>
          <cell r="D41">
            <v>0</v>
          </cell>
          <cell r="E41">
            <v>0</v>
          </cell>
          <cell r="F41">
            <v>0</v>
          </cell>
          <cell r="G41">
            <v>0</v>
          </cell>
          <cell r="H41">
            <v>3.9559999999999998E-2</v>
          </cell>
          <cell r="I41">
            <v>0</v>
          </cell>
          <cell r="J41">
            <v>0.45395999999999997</v>
          </cell>
          <cell r="K41">
            <v>0</v>
          </cell>
          <cell r="L41">
            <v>1.89947</v>
          </cell>
          <cell r="M41">
            <v>0</v>
          </cell>
          <cell r="N41">
            <v>123.35427</v>
          </cell>
          <cell r="O41">
            <v>0</v>
          </cell>
          <cell r="P41">
            <v>0</v>
          </cell>
          <cell r="Q41">
            <v>0</v>
          </cell>
          <cell r="R41">
            <v>3.9559999999999998E-2</v>
          </cell>
          <cell r="S41">
            <v>3.9559999999999998E-2</v>
          </cell>
          <cell r="T41">
            <v>0.63244999999999996</v>
          </cell>
          <cell r="U41">
            <v>7.54664</v>
          </cell>
          <cell r="V41">
            <v>-3.9559999999999998E-2</v>
          </cell>
          <cell r="W41">
            <v>0</v>
          </cell>
          <cell r="X41">
            <v>0</v>
          </cell>
          <cell r="Y41">
            <v>0</v>
          </cell>
          <cell r="Z41">
            <v>0</v>
          </cell>
          <cell r="AA41">
            <v>0</v>
          </cell>
          <cell r="AB41">
            <v>0</v>
          </cell>
        </row>
        <row r="42">
          <cell r="B42" t="str">
            <v>RCX 2130 - Zilueton</v>
          </cell>
          <cell r="C42" t="str">
            <v>LAUNCH - B</v>
          </cell>
          <cell r="D42">
            <v>0</v>
          </cell>
          <cell r="E42">
            <v>0</v>
          </cell>
          <cell r="F42">
            <v>3490.2252200000003</v>
          </cell>
          <cell r="G42">
            <v>0</v>
          </cell>
          <cell r="H42">
            <v>232.83135000000001</v>
          </cell>
          <cell r="I42">
            <v>0</v>
          </cell>
          <cell r="J42">
            <v>2372.5813400000002</v>
          </cell>
          <cell r="K42">
            <v>0</v>
          </cell>
          <cell r="L42">
            <v>227.83375999999998</v>
          </cell>
          <cell r="M42">
            <v>0</v>
          </cell>
          <cell r="N42">
            <v>12.74949</v>
          </cell>
          <cell r="O42">
            <v>0</v>
          </cell>
          <cell r="P42">
            <v>0</v>
          </cell>
          <cell r="Q42">
            <v>0</v>
          </cell>
          <cell r="R42">
            <v>245.58084000000002</v>
          </cell>
          <cell r="S42">
            <v>0.62297000000000002</v>
          </cell>
          <cell r="T42">
            <v>583.98790999999994</v>
          </cell>
          <cell r="U42">
            <v>12.74949</v>
          </cell>
          <cell r="V42">
            <v>-13.37246</v>
          </cell>
          <cell r="W42">
            <v>0</v>
          </cell>
          <cell r="X42">
            <v>-27</v>
          </cell>
          <cell r="Y42">
            <v>0</v>
          </cell>
          <cell r="Z42">
            <v>0</v>
          </cell>
          <cell r="AA42">
            <v>0</v>
          </cell>
          <cell r="AB42">
            <v>232.20838000000003</v>
          </cell>
        </row>
        <row r="43">
          <cell r="B43" t="str">
            <v>RCX2090</v>
          </cell>
          <cell r="C43">
            <v>0</v>
          </cell>
          <cell r="D43">
            <v>0</v>
          </cell>
          <cell r="E43">
            <v>0</v>
          </cell>
          <cell r="F43">
            <v>0</v>
          </cell>
          <cell r="G43">
            <v>0</v>
          </cell>
          <cell r="H43">
            <v>232.83135000000001</v>
          </cell>
          <cell r="I43">
            <v>0</v>
          </cell>
          <cell r="J43">
            <v>57.854959999999998</v>
          </cell>
          <cell r="K43">
            <v>0</v>
          </cell>
          <cell r="L43">
            <v>0</v>
          </cell>
          <cell r="M43">
            <v>0</v>
          </cell>
          <cell r="N43">
            <v>12.74949</v>
          </cell>
          <cell r="O43">
            <v>0</v>
          </cell>
          <cell r="P43">
            <v>0</v>
          </cell>
          <cell r="Q43">
            <v>0</v>
          </cell>
          <cell r="R43">
            <v>0</v>
          </cell>
          <cell r="S43">
            <v>0.62297000000000002</v>
          </cell>
          <cell r="T43">
            <v>57.854959999999998</v>
          </cell>
          <cell r="U43">
            <v>12.74949</v>
          </cell>
          <cell r="V43">
            <v>0</v>
          </cell>
          <cell r="W43">
            <v>0</v>
          </cell>
          <cell r="X43">
            <v>0</v>
          </cell>
          <cell r="Y43">
            <v>0</v>
          </cell>
          <cell r="Z43">
            <v>0</v>
          </cell>
          <cell r="AA43">
            <v>0</v>
          </cell>
          <cell r="AB43">
            <v>0</v>
          </cell>
        </row>
        <row r="44">
          <cell r="B44" t="str">
            <v>Sulphonamide</v>
          </cell>
          <cell r="C44">
            <v>0</v>
          </cell>
          <cell r="D44">
            <v>0</v>
          </cell>
          <cell r="E44">
            <v>0</v>
          </cell>
          <cell r="F44">
            <v>0</v>
          </cell>
          <cell r="G44">
            <v>0</v>
          </cell>
          <cell r="H44">
            <v>0</v>
          </cell>
          <cell r="I44">
            <v>0</v>
          </cell>
          <cell r="J44">
            <v>57.854959999999998</v>
          </cell>
          <cell r="K44">
            <v>0</v>
          </cell>
          <cell r="L44">
            <v>1.0053300000000001</v>
          </cell>
          <cell r="M44">
            <v>0</v>
          </cell>
          <cell r="N44">
            <v>24.936389999999999</v>
          </cell>
          <cell r="O44">
            <v>0</v>
          </cell>
          <cell r="P44">
            <v>0</v>
          </cell>
          <cell r="Q44">
            <v>0</v>
          </cell>
          <cell r="R44">
            <v>57.854959999999998</v>
          </cell>
          <cell r="S44">
            <v>0</v>
          </cell>
          <cell r="T44">
            <v>57.854959999999998</v>
          </cell>
          <cell r="U44">
            <v>18.335080000000001</v>
          </cell>
          <cell r="V44">
            <v>-57.854959999999998</v>
          </cell>
          <cell r="W44">
            <v>0</v>
          </cell>
          <cell r="X44">
            <v>0</v>
          </cell>
          <cell r="Y44">
            <v>0</v>
          </cell>
          <cell r="Z44">
            <v>0</v>
          </cell>
          <cell r="AA44">
            <v>0</v>
          </cell>
          <cell r="AB44">
            <v>0</v>
          </cell>
        </row>
        <row r="45">
          <cell r="B45" t="str">
            <v>Univar RPS 2617</v>
          </cell>
          <cell r="C45" t="str">
            <v>LAUNCH - B</v>
          </cell>
          <cell r="D45">
            <v>0</v>
          </cell>
          <cell r="E45">
            <v>0</v>
          </cell>
          <cell r="F45">
            <v>0</v>
          </cell>
          <cell r="G45">
            <v>0</v>
          </cell>
          <cell r="H45">
            <v>631.67763000000002</v>
          </cell>
          <cell r="I45">
            <v>0</v>
          </cell>
          <cell r="J45">
            <v>0.63166999999999995</v>
          </cell>
          <cell r="K45">
            <v>0</v>
          </cell>
          <cell r="L45">
            <v>27.16667</v>
          </cell>
          <cell r="M45">
            <v>0</v>
          </cell>
          <cell r="N45">
            <v>1046.8944000000001</v>
          </cell>
          <cell r="O45">
            <v>0</v>
          </cell>
          <cell r="P45">
            <v>0</v>
          </cell>
          <cell r="Q45">
            <v>0</v>
          </cell>
          <cell r="R45">
            <v>0.63166999999999995</v>
          </cell>
          <cell r="S45">
            <v>137.83204999999998</v>
          </cell>
          <cell r="T45">
            <v>0.63166999999999995</v>
          </cell>
          <cell r="U45">
            <v>181.76840000000001</v>
          </cell>
          <cell r="V45">
            <v>-0.63166999999999995</v>
          </cell>
          <cell r="W45">
            <v>0</v>
          </cell>
          <cell r="X45">
            <v>0</v>
          </cell>
          <cell r="Y45">
            <v>0</v>
          </cell>
          <cell r="Z45">
            <v>0</v>
          </cell>
          <cell r="AA45">
            <v>0</v>
          </cell>
          <cell r="AB45">
            <v>0</v>
          </cell>
        </row>
        <row r="46">
          <cell r="B46" t="str">
            <v>Univar RPS 2617</v>
          </cell>
          <cell r="C46" t="str">
            <v>LAUNCH - B</v>
          </cell>
          <cell r="D46">
            <v>0</v>
          </cell>
          <cell r="E46">
            <v>0</v>
          </cell>
          <cell r="F46">
            <v>0</v>
          </cell>
          <cell r="G46">
            <v>0</v>
          </cell>
          <cell r="H46">
            <v>496.62693999999999</v>
          </cell>
          <cell r="I46">
            <v>0</v>
          </cell>
          <cell r="J46">
            <v>1711.2371400000002</v>
          </cell>
          <cell r="K46">
            <v>0</v>
          </cell>
          <cell r="L46">
            <v>88.538249999999991</v>
          </cell>
          <cell r="M46">
            <v>0</v>
          </cell>
          <cell r="N46">
            <v>476.53820999999994</v>
          </cell>
          <cell r="O46">
            <v>0</v>
          </cell>
          <cell r="P46">
            <v>0</v>
          </cell>
          <cell r="Q46">
            <v>0</v>
          </cell>
          <cell r="R46">
            <v>2772.9405400000005</v>
          </cell>
          <cell r="S46">
            <v>15.165469999999999</v>
          </cell>
          <cell r="T46">
            <v>141.06538</v>
          </cell>
          <cell r="U46">
            <v>281.23059999999998</v>
          </cell>
          <cell r="V46">
            <v>-437.46145000000001</v>
          </cell>
          <cell r="W46">
            <v>0</v>
          </cell>
          <cell r="X46">
            <v>0</v>
          </cell>
          <cell r="Y46">
            <v>0</v>
          </cell>
          <cell r="Z46">
            <v>0</v>
          </cell>
          <cell r="AA46">
            <v>0</v>
          </cell>
          <cell r="AB46">
            <v>2335.4790899999998</v>
          </cell>
        </row>
        <row r="47">
          <cell r="B47" t="str">
            <v>Amino Indanol</v>
          </cell>
          <cell r="C47" t="str">
            <v>LAUNCH - B</v>
          </cell>
          <cell r="D47">
            <v>0</v>
          </cell>
          <cell r="E47">
            <v>0</v>
          </cell>
          <cell r="F47">
            <v>0</v>
          </cell>
          <cell r="G47">
            <v>0</v>
          </cell>
          <cell r="H47">
            <v>496.62693999999999</v>
          </cell>
          <cell r="I47">
            <v>0</v>
          </cell>
          <cell r="J47">
            <v>1711.2371400000002</v>
          </cell>
          <cell r="K47">
            <v>0</v>
          </cell>
          <cell r="L47">
            <v>88.538249999999991</v>
          </cell>
          <cell r="M47">
            <v>0</v>
          </cell>
          <cell r="N47">
            <v>476.53820999999994</v>
          </cell>
          <cell r="O47">
            <v>0</v>
          </cell>
          <cell r="P47">
            <v>0</v>
          </cell>
          <cell r="Q47">
            <v>0</v>
          </cell>
          <cell r="R47">
            <v>2772.9405400000005</v>
          </cell>
          <cell r="S47">
            <v>15.165469999999999</v>
          </cell>
          <cell r="T47">
            <v>141.06538</v>
          </cell>
          <cell r="U47">
            <v>281.23059999999998</v>
          </cell>
          <cell r="V47">
            <v>-437.46145000000001</v>
          </cell>
          <cell r="W47">
            <v>0</v>
          </cell>
          <cell r="X47">
            <v>0</v>
          </cell>
          <cell r="Y47">
            <v>0</v>
          </cell>
          <cell r="Z47">
            <v>0</v>
          </cell>
          <cell r="AA47">
            <v>0</v>
          </cell>
          <cell r="AB47">
            <v>2335.4790899999998</v>
          </cell>
        </row>
        <row r="48">
          <cell r="B48" t="str">
            <v>Amino Indanol</v>
          </cell>
          <cell r="C48">
            <v>0</v>
          </cell>
          <cell r="D48">
            <v>0</v>
          </cell>
          <cell r="E48">
            <v>0</v>
          </cell>
          <cell r="F48">
            <v>0</v>
          </cell>
          <cell r="G48">
            <v>0</v>
          </cell>
          <cell r="H48">
            <v>23.128689999999999</v>
          </cell>
          <cell r="I48">
            <v>0</v>
          </cell>
          <cell r="J48">
            <v>109.21812</v>
          </cell>
          <cell r="K48">
            <v>0</v>
          </cell>
          <cell r="L48">
            <v>9.9583100000000009</v>
          </cell>
          <cell r="M48">
            <v>0</v>
          </cell>
          <cell r="N48">
            <v>88.251769999999993</v>
          </cell>
          <cell r="O48">
            <v>0</v>
          </cell>
          <cell r="P48">
            <v>0</v>
          </cell>
          <cell r="Q48">
            <v>0</v>
          </cell>
          <cell r="R48">
            <v>109.21812</v>
          </cell>
          <cell r="S48">
            <v>23.128689999999999</v>
          </cell>
          <cell r="T48">
            <v>109.21812</v>
          </cell>
          <cell r="U48">
            <v>88.251769999999993</v>
          </cell>
          <cell r="V48">
            <v>-109.21812</v>
          </cell>
          <cell r="W48">
            <v>0</v>
          </cell>
          <cell r="X48">
            <v>0</v>
          </cell>
          <cell r="Y48">
            <v>0</v>
          </cell>
          <cell r="Z48">
            <v>0</v>
          </cell>
          <cell r="AA48">
            <v>0</v>
          </cell>
          <cell r="AB48">
            <v>0</v>
          </cell>
        </row>
        <row r="49">
          <cell r="B49" t="str">
            <v>Butanol</v>
          </cell>
          <cell r="C49">
            <v>0</v>
          </cell>
          <cell r="D49">
            <v>0</v>
          </cell>
          <cell r="E49">
            <v>0</v>
          </cell>
          <cell r="F49">
            <v>0</v>
          </cell>
          <cell r="G49">
            <v>0</v>
          </cell>
          <cell r="H49">
            <v>23.128689999999999</v>
          </cell>
          <cell r="I49">
            <v>0</v>
          </cell>
          <cell r="J49">
            <v>109.21812</v>
          </cell>
          <cell r="K49">
            <v>0</v>
          </cell>
          <cell r="L49">
            <v>0</v>
          </cell>
          <cell r="M49">
            <v>0</v>
          </cell>
          <cell r="N49">
            <v>88.251769999999993</v>
          </cell>
          <cell r="O49">
            <v>0</v>
          </cell>
          <cell r="P49">
            <v>0</v>
          </cell>
          <cell r="Q49">
            <v>0</v>
          </cell>
          <cell r="R49">
            <v>111.38046</v>
          </cell>
          <cell r="S49">
            <v>23.128689999999999</v>
          </cell>
          <cell r="T49">
            <v>109.21812</v>
          </cell>
          <cell r="U49">
            <v>88.251769999999993</v>
          </cell>
          <cell r="V49">
            <v>-111.38046</v>
          </cell>
          <cell r="W49">
            <v>0</v>
          </cell>
          <cell r="X49">
            <v>0</v>
          </cell>
          <cell r="Y49">
            <v>0</v>
          </cell>
          <cell r="Z49">
            <v>0</v>
          </cell>
          <cell r="AA49">
            <v>0</v>
          </cell>
          <cell r="AB49">
            <v>0</v>
          </cell>
        </row>
        <row r="50">
          <cell r="B50" t="str">
            <v>CBDA</v>
          </cell>
          <cell r="C50">
            <v>0</v>
          </cell>
          <cell r="D50">
            <v>0</v>
          </cell>
          <cell r="E50">
            <v>0</v>
          </cell>
          <cell r="F50">
            <v>0</v>
          </cell>
          <cell r="G50">
            <v>0</v>
          </cell>
          <cell r="H50">
            <v>56.294370000000001</v>
          </cell>
          <cell r="I50">
            <v>0</v>
          </cell>
          <cell r="J50">
            <v>1.6568000000000001</v>
          </cell>
          <cell r="K50">
            <v>0</v>
          </cell>
          <cell r="L50">
            <v>1.5835999999999999</v>
          </cell>
          <cell r="M50">
            <v>0</v>
          </cell>
          <cell r="N50">
            <v>5.4558400000000002</v>
          </cell>
          <cell r="O50">
            <v>0</v>
          </cell>
          <cell r="P50">
            <v>0</v>
          </cell>
          <cell r="Q50">
            <v>0</v>
          </cell>
          <cell r="R50">
            <v>64.99060999999999</v>
          </cell>
          <cell r="S50">
            <v>0.95762000000000003</v>
          </cell>
          <cell r="T50">
            <v>1.6568000000000001</v>
          </cell>
          <cell r="U50">
            <v>88.251769999999993</v>
          </cell>
          <cell r="V50">
            <v>-2.61442</v>
          </cell>
          <cell r="W50">
            <v>0</v>
          </cell>
          <cell r="X50">
            <v>0</v>
          </cell>
          <cell r="Y50">
            <v>0</v>
          </cell>
          <cell r="Z50">
            <v>0</v>
          </cell>
          <cell r="AA50">
            <v>0</v>
          </cell>
          <cell r="AB50">
            <v>62.376189999999987</v>
          </cell>
        </row>
        <row r="51">
          <cell r="B51" t="str">
            <v>CDFAMe</v>
          </cell>
          <cell r="C51">
            <v>0</v>
          </cell>
          <cell r="D51">
            <v>0</v>
          </cell>
          <cell r="E51">
            <v>0</v>
          </cell>
          <cell r="F51">
            <v>0</v>
          </cell>
          <cell r="G51">
            <v>0</v>
          </cell>
          <cell r="H51">
            <v>3.1335600000000001</v>
          </cell>
          <cell r="I51">
            <v>0</v>
          </cell>
          <cell r="J51">
            <v>1.6568000000000001</v>
          </cell>
          <cell r="K51">
            <v>0</v>
          </cell>
          <cell r="L51">
            <v>1.5835999999999999</v>
          </cell>
          <cell r="M51">
            <v>0</v>
          </cell>
          <cell r="N51">
            <v>163.87808000000001</v>
          </cell>
          <cell r="O51">
            <v>0</v>
          </cell>
          <cell r="P51">
            <v>0</v>
          </cell>
          <cell r="Q51">
            <v>0</v>
          </cell>
          <cell r="R51">
            <v>167.01164</v>
          </cell>
          <cell r="S51">
            <v>1.3429599999999999</v>
          </cell>
          <cell r="T51">
            <v>1.6568000000000001</v>
          </cell>
          <cell r="U51">
            <v>3.6467999999999998</v>
          </cell>
          <cell r="V51">
            <v>-4.9897599999999995</v>
          </cell>
          <cell r="W51">
            <v>0</v>
          </cell>
          <cell r="X51">
            <v>0</v>
          </cell>
          <cell r="Y51">
            <v>0</v>
          </cell>
          <cell r="Z51">
            <v>0</v>
          </cell>
          <cell r="AA51">
            <v>0</v>
          </cell>
          <cell r="AB51">
            <v>162.02188000000001</v>
          </cell>
        </row>
        <row r="52">
          <cell r="B52" t="str">
            <v>Chloro Propane</v>
          </cell>
          <cell r="C52">
            <v>0</v>
          </cell>
          <cell r="D52">
            <v>0</v>
          </cell>
          <cell r="E52">
            <v>0</v>
          </cell>
          <cell r="F52">
            <v>91.995750000000001</v>
          </cell>
          <cell r="G52">
            <v>0</v>
          </cell>
          <cell r="H52">
            <v>3.1335600000000001</v>
          </cell>
          <cell r="I52">
            <v>0</v>
          </cell>
          <cell r="J52">
            <v>189.14078000000001</v>
          </cell>
          <cell r="K52">
            <v>0</v>
          </cell>
          <cell r="L52">
            <v>3.15585</v>
          </cell>
          <cell r="M52">
            <v>0</v>
          </cell>
          <cell r="N52">
            <v>97.564899999999994</v>
          </cell>
          <cell r="O52">
            <v>0</v>
          </cell>
          <cell r="P52">
            <v>0</v>
          </cell>
          <cell r="Q52">
            <v>0</v>
          </cell>
          <cell r="R52">
            <v>100.72075</v>
          </cell>
          <cell r="S52">
            <v>1.3429599999999999</v>
          </cell>
          <cell r="T52">
            <v>54.156689999999998</v>
          </cell>
          <cell r="U52">
            <v>17.870740000000001</v>
          </cell>
          <cell r="V52">
            <v>-17.870740000000001</v>
          </cell>
          <cell r="W52">
            <v>0</v>
          </cell>
          <cell r="X52">
            <v>0</v>
          </cell>
          <cell r="Y52">
            <v>0</v>
          </cell>
          <cell r="Z52">
            <v>0</v>
          </cell>
          <cell r="AA52">
            <v>0</v>
          </cell>
          <cell r="AB52">
            <v>82.850009999999997</v>
          </cell>
        </row>
        <row r="53">
          <cell r="B53" t="str">
            <v>DESMP</v>
          </cell>
          <cell r="C53">
            <v>0</v>
          </cell>
          <cell r="D53">
            <v>0</v>
          </cell>
          <cell r="E53">
            <v>0</v>
          </cell>
          <cell r="F53">
            <v>0</v>
          </cell>
          <cell r="G53">
            <v>0</v>
          </cell>
          <cell r="H53">
            <v>169.41414</v>
          </cell>
          <cell r="I53">
            <v>0</v>
          </cell>
          <cell r="J53">
            <v>0</v>
          </cell>
          <cell r="K53">
            <v>0</v>
          </cell>
          <cell r="L53">
            <v>3.15585</v>
          </cell>
          <cell r="M53">
            <v>0</v>
          </cell>
          <cell r="N53">
            <v>14.852399999999999</v>
          </cell>
          <cell r="O53">
            <v>0</v>
          </cell>
          <cell r="P53">
            <v>0</v>
          </cell>
          <cell r="Q53">
            <v>0</v>
          </cell>
          <cell r="R53">
            <v>14.852399999999999</v>
          </cell>
          <cell r="S53">
            <v>0</v>
          </cell>
          <cell r="T53">
            <v>0</v>
          </cell>
          <cell r="U53">
            <v>17.870740000000001</v>
          </cell>
          <cell r="V53">
            <v>0</v>
          </cell>
          <cell r="W53">
            <v>0</v>
          </cell>
          <cell r="X53">
            <v>0</v>
          </cell>
          <cell r="Y53">
            <v>0</v>
          </cell>
          <cell r="Z53">
            <v>0</v>
          </cell>
          <cell r="AA53">
            <v>0</v>
          </cell>
          <cell r="AB53">
            <v>14.852399999999999</v>
          </cell>
        </row>
        <row r="54">
          <cell r="B54" t="str">
            <v>DHQD</v>
          </cell>
          <cell r="C54">
            <v>0</v>
          </cell>
          <cell r="D54">
            <v>0</v>
          </cell>
          <cell r="E54">
            <v>0</v>
          </cell>
          <cell r="F54">
            <v>0</v>
          </cell>
          <cell r="G54">
            <v>0</v>
          </cell>
          <cell r="H54">
            <v>17.761810000000001</v>
          </cell>
          <cell r="I54">
            <v>0</v>
          </cell>
          <cell r="J54">
            <v>3.0596299999999998</v>
          </cell>
          <cell r="K54">
            <v>0</v>
          </cell>
          <cell r="L54">
            <v>11.74544</v>
          </cell>
          <cell r="M54">
            <v>0</v>
          </cell>
          <cell r="N54">
            <v>18.52853</v>
          </cell>
          <cell r="O54">
            <v>0</v>
          </cell>
          <cell r="P54">
            <v>0</v>
          </cell>
          <cell r="Q54">
            <v>0</v>
          </cell>
          <cell r="R54">
            <v>18.52853</v>
          </cell>
          <cell r="S54">
            <v>5.7424900000000001</v>
          </cell>
          <cell r="T54">
            <v>21.45645</v>
          </cell>
          <cell r="U54">
            <v>2.2754300000000001</v>
          </cell>
          <cell r="V54">
            <v>-2.2754300000000001</v>
          </cell>
          <cell r="W54">
            <v>0</v>
          </cell>
          <cell r="X54">
            <v>0</v>
          </cell>
          <cell r="Y54">
            <v>0</v>
          </cell>
          <cell r="Z54">
            <v>0</v>
          </cell>
          <cell r="AA54">
            <v>0</v>
          </cell>
          <cell r="AB54">
            <v>16.2531</v>
          </cell>
        </row>
        <row r="55">
          <cell r="B55" t="str">
            <v>(DHQ) 2 PHAL</v>
          </cell>
          <cell r="C55">
            <v>0</v>
          </cell>
          <cell r="D55">
            <v>0</v>
          </cell>
          <cell r="E55">
            <v>0</v>
          </cell>
          <cell r="F55">
            <v>0</v>
          </cell>
          <cell r="G55">
            <v>0</v>
          </cell>
          <cell r="H55">
            <v>5.9868100000000002</v>
          </cell>
          <cell r="I55">
            <v>0</v>
          </cell>
          <cell r="J55">
            <v>94.157799999999995</v>
          </cell>
          <cell r="K55">
            <v>0</v>
          </cell>
          <cell r="L55">
            <v>0</v>
          </cell>
          <cell r="M55">
            <v>0</v>
          </cell>
          <cell r="N55">
            <v>18.52853</v>
          </cell>
          <cell r="O55">
            <v>0</v>
          </cell>
          <cell r="P55">
            <v>0</v>
          </cell>
          <cell r="Q55">
            <v>0</v>
          </cell>
          <cell r="R55">
            <v>0</v>
          </cell>
          <cell r="S55">
            <v>0.15559000000000001</v>
          </cell>
          <cell r="T55">
            <v>57.502609999999997</v>
          </cell>
          <cell r="U55">
            <v>2.2754300000000001</v>
          </cell>
          <cell r="V55">
            <v>0</v>
          </cell>
          <cell r="W55">
            <v>0</v>
          </cell>
          <cell r="X55">
            <v>0</v>
          </cell>
          <cell r="Y55">
            <v>0</v>
          </cell>
          <cell r="Z55">
            <v>0</v>
          </cell>
          <cell r="AA55">
            <v>0</v>
          </cell>
          <cell r="AB55">
            <v>0</v>
          </cell>
        </row>
        <row r="56">
          <cell r="B56" t="str">
            <v>Epichlorohydrin</v>
          </cell>
          <cell r="C56">
            <v>0</v>
          </cell>
          <cell r="D56">
            <v>0</v>
          </cell>
          <cell r="E56">
            <v>0</v>
          </cell>
          <cell r="F56">
            <v>0</v>
          </cell>
          <cell r="G56">
            <v>0</v>
          </cell>
          <cell r="H56">
            <v>5.9868100000000002</v>
          </cell>
          <cell r="I56">
            <v>0</v>
          </cell>
          <cell r="J56">
            <v>94.157806000000008</v>
          </cell>
          <cell r="K56">
            <v>0</v>
          </cell>
          <cell r="L56">
            <v>11.549049999999999</v>
          </cell>
          <cell r="M56">
            <v>0</v>
          </cell>
          <cell r="N56">
            <v>47.303780000000003</v>
          </cell>
          <cell r="O56">
            <v>0</v>
          </cell>
          <cell r="P56">
            <v>0</v>
          </cell>
          <cell r="Q56">
            <v>0</v>
          </cell>
          <cell r="R56">
            <v>147.448396</v>
          </cell>
          <cell r="S56">
            <v>0.15559000000000001</v>
          </cell>
          <cell r="T56">
            <v>57.502609999999997</v>
          </cell>
          <cell r="U56">
            <v>28.679749999999999</v>
          </cell>
          <cell r="V56">
            <v>-86.337949999999992</v>
          </cell>
          <cell r="W56">
            <v>0</v>
          </cell>
          <cell r="X56">
            <v>-2.78775</v>
          </cell>
          <cell r="Y56">
            <v>0</v>
          </cell>
          <cell r="Z56">
            <v>0</v>
          </cell>
          <cell r="AA56">
            <v>0</v>
          </cell>
          <cell r="AB56">
            <v>58.322696000000008</v>
          </cell>
        </row>
        <row r="57">
          <cell r="B57" t="str">
            <v>ETFA</v>
          </cell>
          <cell r="C57">
            <v>0</v>
          </cell>
          <cell r="D57">
            <v>0</v>
          </cell>
          <cell r="E57">
            <v>0</v>
          </cell>
          <cell r="F57">
            <v>0</v>
          </cell>
          <cell r="G57">
            <v>0</v>
          </cell>
          <cell r="H57">
            <v>3.9068700000000001</v>
          </cell>
          <cell r="I57">
            <v>0</v>
          </cell>
          <cell r="J57">
            <v>94.157806000000008</v>
          </cell>
          <cell r="K57">
            <v>0</v>
          </cell>
          <cell r="L57">
            <v>1.3135600000000001</v>
          </cell>
          <cell r="M57">
            <v>0</v>
          </cell>
          <cell r="N57">
            <v>282.50483000000003</v>
          </cell>
          <cell r="O57">
            <v>0</v>
          </cell>
          <cell r="P57">
            <v>0</v>
          </cell>
          <cell r="Q57">
            <v>0</v>
          </cell>
          <cell r="R57">
            <v>286.41170000000005</v>
          </cell>
          <cell r="S57">
            <v>0.15559000000000001</v>
          </cell>
          <cell r="T57">
            <v>57.502609999999997</v>
          </cell>
          <cell r="U57">
            <v>0.18168000000000001</v>
          </cell>
          <cell r="V57">
            <v>-0.18168000000000001</v>
          </cell>
          <cell r="W57">
            <v>0</v>
          </cell>
          <cell r="X57">
            <v>-2.78775</v>
          </cell>
          <cell r="Y57">
            <v>0</v>
          </cell>
          <cell r="Z57">
            <v>0</v>
          </cell>
          <cell r="AA57">
            <v>0</v>
          </cell>
          <cell r="AB57">
            <v>286.23002000000008</v>
          </cell>
        </row>
        <row r="58">
          <cell r="B58" t="str">
            <v>Glycidyl Nosylate</v>
          </cell>
          <cell r="C58">
            <v>0</v>
          </cell>
          <cell r="D58">
            <v>0</v>
          </cell>
          <cell r="E58">
            <v>0</v>
          </cell>
          <cell r="F58">
            <v>0</v>
          </cell>
          <cell r="G58">
            <v>0</v>
          </cell>
          <cell r="H58">
            <v>0.20613000000000001</v>
          </cell>
          <cell r="I58">
            <v>0</v>
          </cell>
          <cell r="J58">
            <v>4.46347</v>
          </cell>
          <cell r="K58">
            <v>0</v>
          </cell>
          <cell r="L58">
            <v>0</v>
          </cell>
          <cell r="M58">
            <v>0</v>
          </cell>
          <cell r="N58">
            <v>282.50483000000003</v>
          </cell>
          <cell r="O58">
            <v>0</v>
          </cell>
          <cell r="P58">
            <v>0</v>
          </cell>
          <cell r="Q58">
            <v>0</v>
          </cell>
          <cell r="R58">
            <v>0.20613000000000001</v>
          </cell>
          <cell r="S58">
            <v>19.226980000000001</v>
          </cell>
          <cell r="T58">
            <v>5.5169999999999997E-2</v>
          </cell>
          <cell r="U58">
            <v>0.18168000000000001</v>
          </cell>
          <cell r="V58">
            <v>0</v>
          </cell>
          <cell r="W58">
            <v>0</v>
          </cell>
          <cell r="X58">
            <v>0</v>
          </cell>
          <cell r="Y58">
            <v>0</v>
          </cell>
          <cell r="Z58">
            <v>0</v>
          </cell>
          <cell r="AA58">
            <v>0</v>
          </cell>
          <cell r="AB58">
            <v>0.20613000000000001</v>
          </cell>
        </row>
        <row r="59">
          <cell r="B59" t="str">
            <v>Glycidyl Tosylate</v>
          </cell>
          <cell r="C59">
            <v>0</v>
          </cell>
          <cell r="D59">
            <v>0</v>
          </cell>
          <cell r="E59">
            <v>0</v>
          </cell>
          <cell r="F59">
            <v>0</v>
          </cell>
          <cell r="G59">
            <v>0</v>
          </cell>
          <cell r="H59">
            <v>0.20613000000000001</v>
          </cell>
          <cell r="I59">
            <v>0</v>
          </cell>
          <cell r="J59">
            <v>4.4083699999999997</v>
          </cell>
          <cell r="K59">
            <v>0</v>
          </cell>
          <cell r="L59">
            <v>0</v>
          </cell>
          <cell r="M59">
            <v>0</v>
          </cell>
          <cell r="N59">
            <v>116.44825</v>
          </cell>
          <cell r="O59">
            <v>0</v>
          </cell>
          <cell r="P59">
            <v>0</v>
          </cell>
          <cell r="Q59">
            <v>0</v>
          </cell>
          <cell r="R59">
            <v>4.4083699999999997</v>
          </cell>
          <cell r="S59">
            <v>0</v>
          </cell>
          <cell r="T59">
            <v>6.9999999999999994E-5</v>
          </cell>
          <cell r="U59">
            <v>116.44825</v>
          </cell>
          <cell r="V59">
            <v>-6.9999999999999994E-5</v>
          </cell>
          <cell r="W59">
            <v>0</v>
          </cell>
          <cell r="X59">
            <v>0</v>
          </cell>
          <cell r="Y59">
            <v>0</v>
          </cell>
          <cell r="Z59">
            <v>0</v>
          </cell>
          <cell r="AA59">
            <v>0</v>
          </cell>
          <cell r="AB59">
            <v>4.4082999999999997</v>
          </cell>
        </row>
        <row r="60">
          <cell r="B60" t="str">
            <v>Isovanillin</v>
          </cell>
          <cell r="C60">
            <v>0</v>
          </cell>
          <cell r="D60">
            <v>0</v>
          </cell>
          <cell r="E60">
            <v>0</v>
          </cell>
          <cell r="F60">
            <v>0</v>
          </cell>
          <cell r="G60">
            <v>0</v>
          </cell>
          <cell r="H60">
            <v>17.802399999999999</v>
          </cell>
          <cell r="I60">
            <v>0</v>
          </cell>
          <cell r="J60">
            <v>4.4083699999999997</v>
          </cell>
          <cell r="K60">
            <v>0</v>
          </cell>
          <cell r="L60">
            <v>45.61318</v>
          </cell>
          <cell r="M60">
            <v>0</v>
          </cell>
          <cell r="N60">
            <v>27</v>
          </cell>
          <cell r="O60">
            <v>0</v>
          </cell>
          <cell r="P60">
            <v>0</v>
          </cell>
          <cell r="Q60">
            <v>0</v>
          </cell>
          <cell r="R60">
            <v>0</v>
          </cell>
          <cell r="S60">
            <v>1.4151400000000001</v>
          </cell>
          <cell r="T60">
            <v>6.9999999999999994E-5</v>
          </cell>
          <cell r="U60">
            <v>0</v>
          </cell>
          <cell r="V60">
            <v>0</v>
          </cell>
          <cell r="W60">
            <v>0</v>
          </cell>
          <cell r="X60">
            <v>0</v>
          </cell>
          <cell r="Y60">
            <v>0</v>
          </cell>
          <cell r="Z60">
            <v>0</v>
          </cell>
          <cell r="AA60">
            <v>0</v>
          </cell>
          <cell r="AB60">
            <v>0</v>
          </cell>
        </row>
        <row r="61">
          <cell r="B61" t="str">
            <v>Jacobsen Catalyst</v>
          </cell>
          <cell r="C61">
            <v>0</v>
          </cell>
          <cell r="D61">
            <v>0</v>
          </cell>
          <cell r="E61">
            <v>0</v>
          </cell>
          <cell r="F61">
            <v>0</v>
          </cell>
          <cell r="G61">
            <v>0</v>
          </cell>
          <cell r="H61">
            <v>11.41264</v>
          </cell>
          <cell r="I61">
            <v>0</v>
          </cell>
          <cell r="J61">
            <v>231.59905000000001</v>
          </cell>
          <cell r="K61">
            <v>0</v>
          </cell>
          <cell r="L61">
            <v>3.7652800000000002</v>
          </cell>
          <cell r="M61">
            <v>0</v>
          </cell>
          <cell r="N61">
            <v>115.44473000000001</v>
          </cell>
          <cell r="O61">
            <v>0</v>
          </cell>
          <cell r="P61">
            <v>0</v>
          </cell>
          <cell r="Q61">
            <v>0</v>
          </cell>
          <cell r="R61">
            <v>246.77697000000001</v>
          </cell>
          <cell r="S61">
            <v>6.90604</v>
          </cell>
          <cell r="T61">
            <v>23.503119999999999</v>
          </cell>
          <cell r="U61">
            <v>115.44473000000001</v>
          </cell>
          <cell r="V61">
            <v>-30.40916</v>
          </cell>
          <cell r="W61">
            <v>0</v>
          </cell>
          <cell r="X61">
            <v>0</v>
          </cell>
          <cell r="Y61">
            <v>0</v>
          </cell>
          <cell r="Z61">
            <v>0</v>
          </cell>
          <cell r="AA61">
            <v>0</v>
          </cell>
          <cell r="AB61">
            <v>216.36781000000002</v>
          </cell>
        </row>
        <row r="62">
          <cell r="B62" t="str">
            <v>L-Carnitine</v>
          </cell>
          <cell r="C62">
            <v>0</v>
          </cell>
          <cell r="D62">
            <v>0</v>
          </cell>
          <cell r="E62">
            <v>0</v>
          </cell>
          <cell r="F62">
            <v>0</v>
          </cell>
          <cell r="G62">
            <v>0</v>
          </cell>
          <cell r="H62">
            <v>17.214459999999999</v>
          </cell>
          <cell r="I62">
            <v>0</v>
          </cell>
          <cell r="J62">
            <v>183.65242000000001</v>
          </cell>
          <cell r="K62">
            <v>0</v>
          </cell>
          <cell r="L62">
            <v>3.7652800000000002</v>
          </cell>
          <cell r="M62">
            <v>0</v>
          </cell>
          <cell r="N62">
            <v>113.81144999999999</v>
          </cell>
          <cell r="O62">
            <v>0</v>
          </cell>
          <cell r="P62">
            <v>0</v>
          </cell>
          <cell r="Q62">
            <v>0</v>
          </cell>
          <cell r="R62">
            <v>314.67833000000002</v>
          </cell>
          <cell r="S62">
            <v>17.214459999999999</v>
          </cell>
          <cell r="T62">
            <v>183.65242000000001</v>
          </cell>
          <cell r="U62">
            <v>113.81144999999999</v>
          </cell>
          <cell r="V62">
            <v>-314.67833000000002</v>
          </cell>
          <cell r="W62">
            <v>0</v>
          </cell>
          <cell r="X62">
            <v>0</v>
          </cell>
          <cell r="Y62">
            <v>0</v>
          </cell>
          <cell r="Z62">
            <v>0</v>
          </cell>
          <cell r="AA62">
            <v>0</v>
          </cell>
          <cell r="AB62">
            <v>0</v>
          </cell>
        </row>
        <row r="63">
          <cell r="B63" t="str">
            <v>Methyl Glycidate</v>
          </cell>
          <cell r="C63">
            <v>0</v>
          </cell>
          <cell r="D63">
            <v>0</v>
          </cell>
          <cell r="E63">
            <v>0</v>
          </cell>
          <cell r="F63">
            <v>0</v>
          </cell>
          <cell r="G63">
            <v>0</v>
          </cell>
          <cell r="H63">
            <v>17.214459999999999</v>
          </cell>
          <cell r="I63">
            <v>0</v>
          </cell>
          <cell r="J63">
            <v>183.65242000000001</v>
          </cell>
          <cell r="K63">
            <v>0</v>
          </cell>
          <cell r="L63">
            <v>11.75699</v>
          </cell>
          <cell r="M63">
            <v>0</v>
          </cell>
          <cell r="N63">
            <v>44.658580000000001</v>
          </cell>
          <cell r="O63">
            <v>0</v>
          </cell>
          <cell r="P63">
            <v>0</v>
          </cell>
          <cell r="Q63">
            <v>0</v>
          </cell>
          <cell r="R63">
            <v>44.658580000000001</v>
          </cell>
          <cell r="S63">
            <v>17.214459999999999</v>
          </cell>
          <cell r="T63">
            <v>183.65242000000001</v>
          </cell>
          <cell r="U63">
            <v>44.658580000000001</v>
          </cell>
          <cell r="V63">
            <v>-44.658580000000001</v>
          </cell>
          <cell r="W63">
            <v>0</v>
          </cell>
          <cell r="X63">
            <v>0</v>
          </cell>
          <cell r="Y63">
            <v>0</v>
          </cell>
          <cell r="Z63">
            <v>0</v>
          </cell>
          <cell r="AA63">
            <v>0</v>
          </cell>
          <cell r="AB63">
            <v>0</v>
          </cell>
        </row>
        <row r="64">
          <cell r="B64" t="str">
            <v>Oligomeric cat</v>
          </cell>
          <cell r="C64" t="str">
            <v>TECHNOLOGIES - C</v>
          </cell>
          <cell r="D64">
            <v>0</v>
          </cell>
          <cell r="E64">
            <v>0</v>
          </cell>
          <cell r="F64">
            <v>91.995750000000001</v>
          </cell>
          <cell r="G64">
            <v>0</v>
          </cell>
          <cell r="H64">
            <v>7.2260200000000001</v>
          </cell>
          <cell r="I64">
            <v>0</v>
          </cell>
          <cell r="J64">
            <v>160.69158999999999</v>
          </cell>
          <cell r="K64">
            <v>0</v>
          </cell>
          <cell r="L64">
            <v>290.58636000000001</v>
          </cell>
          <cell r="M64">
            <v>0</v>
          </cell>
          <cell r="N64">
            <v>44.658580000000001</v>
          </cell>
          <cell r="O64">
            <v>0</v>
          </cell>
          <cell r="P64">
            <v>0</v>
          </cell>
          <cell r="Q64">
            <v>0</v>
          </cell>
          <cell r="R64">
            <v>167.91761</v>
          </cell>
          <cell r="S64">
            <v>7.2260200000000001</v>
          </cell>
          <cell r="T64">
            <v>12.45331</v>
          </cell>
          <cell r="U64">
            <v>44.658580000000001</v>
          </cell>
          <cell r="V64">
            <v>-19.67933</v>
          </cell>
          <cell r="W64">
            <v>0</v>
          </cell>
          <cell r="X64">
            <v>-101.702</v>
          </cell>
          <cell r="Y64">
            <v>0</v>
          </cell>
          <cell r="Z64">
            <v>0</v>
          </cell>
          <cell r="AA64">
            <v>0</v>
          </cell>
          <cell r="AB64">
            <v>148.23828</v>
          </cell>
        </row>
        <row r="65">
          <cell r="B65" t="str">
            <v>Pfizer Diol</v>
          </cell>
          <cell r="C65">
            <v>0</v>
          </cell>
          <cell r="D65">
            <v>0</v>
          </cell>
          <cell r="E65">
            <v>0</v>
          </cell>
          <cell r="F65">
            <v>0</v>
          </cell>
          <cell r="G65">
            <v>0</v>
          </cell>
          <cell r="H65">
            <v>7.2260200000000001</v>
          </cell>
          <cell r="I65">
            <v>0</v>
          </cell>
          <cell r="J65">
            <v>160.69158999999999</v>
          </cell>
          <cell r="K65">
            <v>0</v>
          </cell>
          <cell r="L65">
            <v>126.98858999999999</v>
          </cell>
          <cell r="M65">
            <v>0</v>
          </cell>
          <cell r="N65">
            <v>26.989000000000001</v>
          </cell>
          <cell r="O65">
            <v>0</v>
          </cell>
          <cell r="P65">
            <v>0</v>
          </cell>
          <cell r="Q65">
            <v>0</v>
          </cell>
          <cell r="R65">
            <v>26.989000000000001</v>
          </cell>
          <cell r="S65">
            <v>7.2260200000000001</v>
          </cell>
          <cell r="T65">
            <v>12.45331</v>
          </cell>
          <cell r="U65">
            <v>330.12468999999999</v>
          </cell>
          <cell r="V65">
            <v>0</v>
          </cell>
          <cell r="W65">
            <v>0</v>
          </cell>
          <cell r="X65">
            <v>0</v>
          </cell>
          <cell r="Y65">
            <v>0</v>
          </cell>
          <cell r="Z65">
            <v>0</v>
          </cell>
          <cell r="AA65">
            <v>0</v>
          </cell>
          <cell r="AB65">
            <v>26.989000000000001</v>
          </cell>
        </row>
        <row r="66">
          <cell r="B66" t="str">
            <v>Propylene Carbonate</v>
          </cell>
          <cell r="C66">
            <v>0</v>
          </cell>
          <cell r="D66">
            <v>0</v>
          </cell>
          <cell r="E66">
            <v>0</v>
          </cell>
          <cell r="F66">
            <v>0</v>
          </cell>
          <cell r="G66">
            <v>0</v>
          </cell>
          <cell r="H66">
            <v>0.49503000000000003</v>
          </cell>
          <cell r="I66">
            <v>0</v>
          </cell>
          <cell r="J66">
            <v>7.6499999999999997E-3</v>
          </cell>
          <cell r="K66">
            <v>0</v>
          </cell>
          <cell r="L66">
            <v>0</v>
          </cell>
          <cell r="M66">
            <v>0</v>
          </cell>
          <cell r="N66">
            <v>330.0804</v>
          </cell>
          <cell r="O66">
            <v>0</v>
          </cell>
          <cell r="P66">
            <v>0</v>
          </cell>
          <cell r="Q66">
            <v>0</v>
          </cell>
          <cell r="R66">
            <v>330.08805000000001</v>
          </cell>
          <cell r="S66">
            <v>0.94020999999999999</v>
          </cell>
          <cell r="T66">
            <v>7.6499999999999997E-3</v>
          </cell>
          <cell r="U66">
            <v>330.0804</v>
          </cell>
          <cell r="V66">
            <v>-330.08805000000001</v>
          </cell>
          <cell r="W66">
            <v>0</v>
          </cell>
          <cell r="X66">
            <v>0</v>
          </cell>
          <cell r="Y66">
            <v>0</v>
          </cell>
          <cell r="Z66">
            <v>0</v>
          </cell>
          <cell r="AA66">
            <v>0</v>
          </cell>
          <cell r="AB66">
            <v>0</v>
          </cell>
        </row>
        <row r="67">
          <cell r="B67" t="str">
            <v>Propylene Oxide</v>
          </cell>
          <cell r="C67">
            <v>0</v>
          </cell>
          <cell r="D67">
            <v>0</v>
          </cell>
          <cell r="E67">
            <v>0</v>
          </cell>
          <cell r="F67">
            <v>0</v>
          </cell>
          <cell r="G67">
            <v>0</v>
          </cell>
          <cell r="H67">
            <v>0.49503000000000003</v>
          </cell>
          <cell r="I67">
            <v>0</v>
          </cell>
          <cell r="J67">
            <v>64.848510000000005</v>
          </cell>
          <cell r="K67">
            <v>0</v>
          </cell>
          <cell r="L67">
            <v>0</v>
          </cell>
          <cell r="M67">
            <v>0</v>
          </cell>
          <cell r="N67">
            <v>330.0804</v>
          </cell>
          <cell r="O67">
            <v>0</v>
          </cell>
          <cell r="P67">
            <v>0</v>
          </cell>
          <cell r="Q67">
            <v>0</v>
          </cell>
          <cell r="R67">
            <v>65.343540000000004</v>
          </cell>
          <cell r="S67">
            <v>0</v>
          </cell>
          <cell r="T67">
            <v>31.971050000000002</v>
          </cell>
          <cell r="U67">
            <v>330.0804</v>
          </cell>
          <cell r="V67">
            <v>-31.971050000000002</v>
          </cell>
          <cell r="W67">
            <v>0</v>
          </cell>
          <cell r="X67">
            <v>0</v>
          </cell>
          <cell r="Y67">
            <v>0</v>
          </cell>
          <cell r="Z67">
            <v>0</v>
          </cell>
          <cell r="AA67">
            <v>0</v>
          </cell>
          <cell r="AB67">
            <v>33.372489999999999</v>
          </cell>
        </row>
        <row r="68">
          <cell r="B68" t="str">
            <v>S-t-Butyl Glycidyl Ether</v>
          </cell>
          <cell r="C68">
            <v>0</v>
          </cell>
          <cell r="D68">
            <v>0</v>
          </cell>
          <cell r="E68">
            <v>0</v>
          </cell>
          <cell r="F68">
            <v>0</v>
          </cell>
          <cell r="G68">
            <v>0</v>
          </cell>
          <cell r="H68">
            <v>0.49503000000000003</v>
          </cell>
          <cell r="I68">
            <v>0</v>
          </cell>
          <cell r="J68">
            <v>64.848510000000005</v>
          </cell>
          <cell r="K68">
            <v>0</v>
          </cell>
          <cell r="L68">
            <v>150.30536000000001</v>
          </cell>
          <cell r="M68">
            <v>0</v>
          </cell>
          <cell r="N68">
            <v>21.16686</v>
          </cell>
          <cell r="O68">
            <v>0</v>
          </cell>
          <cell r="P68">
            <v>0</v>
          </cell>
          <cell r="Q68">
            <v>0</v>
          </cell>
          <cell r="R68">
            <v>21.16686</v>
          </cell>
          <cell r="S68">
            <v>0</v>
          </cell>
          <cell r="T68">
            <v>31.971050000000002</v>
          </cell>
          <cell r="U68">
            <v>5.9442700000000004</v>
          </cell>
          <cell r="V68">
            <v>0</v>
          </cell>
          <cell r="W68">
            <v>0</v>
          </cell>
          <cell r="X68">
            <v>0</v>
          </cell>
          <cell r="Y68">
            <v>0</v>
          </cell>
          <cell r="Z68">
            <v>0</v>
          </cell>
          <cell r="AA68">
            <v>0</v>
          </cell>
          <cell r="AB68">
            <v>21.16686</v>
          </cell>
        </row>
        <row r="69">
          <cell r="B69" t="str">
            <v>RPS 2195 - TFBU</v>
          </cell>
          <cell r="C69">
            <v>0</v>
          </cell>
          <cell r="D69">
            <v>0</v>
          </cell>
          <cell r="E69">
            <v>0</v>
          </cell>
          <cell r="F69">
            <v>0</v>
          </cell>
          <cell r="G69">
            <v>0</v>
          </cell>
          <cell r="H69">
            <v>0</v>
          </cell>
          <cell r="I69">
            <v>0</v>
          </cell>
          <cell r="J69">
            <v>16.969840000000001</v>
          </cell>
          <cell r="K69">
            <v>0</v>
          </cell>
          <cell r="L69">
            <v>225.85480000000001</v>
          </cell>
          <cell r="M69">
            <v>0</v>
          </cell>
          <cell r="N69">
            <v>21.16686</v>
          </cell>
          <cell r="O69">
            <v>0</v>
          </cell>
          <cell r="P69">
            <v>0</v>
          </cell>
          <cell r="Q69">
            <v>0</v>
          </cell>
          <cell r="R69">
            <v>242.82464000000002</v>
          </cell>
          <cell r="S69">
            <v>0</v>
          </cell>
          <cell r="T69">
            <v>16.969840000000001</v>
          </cell>
          <cell r="U69">
            <v>0</v>
          </cell>
          <cell r="V69">
            <v>-16.969840000000001</v>
          </cell>
          <cell r="W69">
            <v>0</v>
          </cell>
          <cell r="X69">
            <v>70.448789999999974</v>
          </cell>
          <cell r="Y69">
            <v>0</v>
          </cell>
          <cell r="Z69">
            <v>0</v>
          </cell>
          <cell r="AA69">
            <v>0</v>
          </cell>
          <cell r="AB69">
            <v>296.30358999999999</v>
          </cell>
        </row>
        <row r="70">
          <cell r="B70" t="str">
            <v>WS 23</v>
          </cell>
          <cell r="C70">
            <v>0</v>
          </cell>
          <cell r="D70">
            <v>0</v>
          </cell>
          <cell r="E70">
            <v>0</v>
          </cell>
          <cell r="F70">
            <v>0</v>
          </cell>
          <cell r="G70">
            <v>0</v>
          </cell>
          <cell r="H70">
            <v>166.61056000000002</v>
          </cell>
          <cell r="I70">
            <v>0</v>
          </cell>
          <cell r="J70">
            <v>148.46136999999999</v>
          </cell>
          <cell r="K70">
            <v>0</v>
          </cell>
          <cell r="L70">
            <v>202.71987999999999</v>
          </cell>
          <cell r="M70">
            <v>0</v>
          </cell>
          <cell r="N70">
            <v>906.93818999999996</v>
          </cell>
          <cell r="O70">
            <v>0</v>
          </cell>
          <cell r="P70">
            <v>0</v>
          </cell>
          <cell r="Q70">
            <v>0</v>
          </cell>
          <cell r="R70">
            <v>1424.73</v>
          </cell>
          <cell r="S70">
            <v>7.0489999999999997E-2</v>
          </cell>
          <cell r="T70">
            <v>16.969840000000001</v>
          </cell>
          <cell r="U70">
            <v>2.0510299999999999</v>
          </cell>
          <cell r="V70">
            <v>-2.1215199999999999</v>
          </cell>
          <cell r="W70">
            <v>0</v>
          </cell>
          <cell r="X70">
            <v>26</v>
          </cell>
          <cell r="Y70">
            <v>0</v>
          </cell>
          <cell r="Z70">
            <v>0</v>
          </cell>
          <cell r="AA70">
            <v>0</v>
          </cell>
          <cell r="AB70">
            <v>1448.6084800000001</v>
          </cell>
        </row>
        <row r="71">
          <cell r="B71" t="str">
            <v>ETFA Held in Hong Kong</v>
          </cell>
          <cell r="C71">
            <v>0</v>
          </cell>
          <cell r="D71">
            <v>0</v>
          </cell>
          <cell r="E71">
            <v>0</v>
          </cell>
          <cell r="F71">
            <v>0</v>
          </cell>
          <cell r="G71">
            <v>0</v>
          </cell>
          <cell r="H71">
            <v>166.61056000000002</v>
          </cell>
          <cell r="I71">
            <v>0</v>
          </cell>
          <cell r="J71">
            <v>148.46136999999999</v>
          </cell>
          <cell r="K71">
            <v>0</v>
          </cell>
          <cell r="L71">
            <v>202.71987999999999</v>
          </cell>
          <cell r="M71">
            <v>0</v>
          </cell>
          <cell r="N71">
            <v>906.93818999999996</v>
          </cell>
          <cell r="O71">
            <v>0</v>
          </cell>
          <cell r="P71">
            <v>0</v>
          </cell>
          <cell r="Q71">
            <v>0</v>
          </cell>
          <cell r="R71">
            <v>0</v>
          </cell>
          <cell r="S71">
            <v>7.0489999999999997E-2</v>
          </cell>
          <cell r="T71">
            <v>0</v>
          </cell>
          <cell r="U71">
            <v>2.0510299999999999</v>
          </cell>
          <cell r="V71">
            <v>0</v>
          </cell>
          <cell r="W71">
            <v>0</v>
          </cell>
          <cell r="X71">
            <v>26</v>
          </cell>
          <cell r="Y71">
            <v>0</v>
          </cell>
          <cell r="Z71">
            <v>0</v>
          </cell>
          <cell r="AA71">
            <v>0</v>
          </cell>
          <cell r="AB71">
            <v>0</v>
          </cell>
        </row>
        <row r="72">
          <cell r="B72" t="str">
            <v>PTFMXA</v>
          </cell>
          <cell r="C72">
            <v>0</v>
          </cell>
          <cell r="D72">
            <v>0</v>
          </cell>
          <cell r="E72" t="str">
            <v xml:space="preserve"> </v>
          </cell>
          <cell r="F72">
            <v>0</v>
          </cell>
          <cell r="G72">
            <v>0</v>
          </cell>
          <cell r="H72">
            <v>26.224689999999999</v>
          </cell>
          <cell r="I72">
            <v>0</v>
          </cell>
          <cell r="J72">
            <v>0</v>
          </cell>
          <cell r="K72">
            <v>0</v>
          </cell>
          <cell r="L72">
            <v>0</v>
          </cell>
          <cell r="M72">
            <v>0</v>
          </cell>
          <cell r="N72">
            <v>1</v>
          </cell>
          <cell r="O72">
            <v>0</v>
          </cell>
          <cell r="P72">
            <v>0</v>
          </cell>
          <cell r="Q72">
            <v>0</v>
          </cell>
          <cell r="R72">
            <v>1</v>
          </cell>
          <cell r="S72">
            <v>5.7046900000000003</v>
          </cell>
          <cell r="T72">
            <v>0</v>
          </cell>
          <cell r="U72">
            <v>1</v>
          </cell>
          <cell r="V72">
            <v>-1</v>
          </cell>
          <cell r="W72">
            <v>0</v>
          </cell>
          <cell r="X72">
            <v>0</v>
          </cell>
          <cell r="Y72">
            <v>0</v>
          </cell>
          <cell r="Z72">
            <v>0</v>
          </cell>
          <cell r="AA72">
            <v>0</v>
          </cell>
          <cell r="AB72">
            <v>0</v>
          </cell>
        </row>
        <row r="73">
          <cell r="B73" t="str">
            <v>L-Thyroxine</v>
          </cell>
          <cell r="C73">
            <v>0</v>
          </cell>
          <cell r="D73">
            <v>0</v>
          </cell>
          <cell r="E73">
            <v>0</v>
          </cell>
          <cell r="F73">
            <v>0</v>
          </cell>
          <cell r="G73">
            <v>0</v>
          </cell>
          <cell r="H73">
            <v>13.59746</v>
          </cell>
          <cell r="I73">
            <v>0</v>
          </cell>
          <cell r="J73">
            <v>0</v>
          </cell>
          <cell r="K73">
            <v>0</v>
          </cell>
          <cell r="L73">
            <v>0</v>
          </cell>
          <cell r="M73">
            <v>0</v>
          </cell>
          <cell r="N73">
            <v>-29</v>
          </cell>
          <cell r="O73">
            <v>0</v>
          </cell>
          <cell r="P73">
            <v>0</v>
          </cell>
          <cell r="Q73">
            <v>0</v>
          </cell>
          <cell r="R73">
            <v>-29</v>
          </cell>
          <cell r="S73">
            <v>13.59746</v>
          </cell>
          <cell r="T73">
            <v>0</v>
          </cell>
          <cell r="U73">
            <v>3</v>
          </cell>
          <cell r="V73">
            <v>-3</v>
          </cell>
          <cell r="W73">
            <v>0</v>
          </cell>
          <cell r="X73">
            <v>0</v>
          </cell>
          <cell r="Y73">
            <v>0</v>
          </cell>
          <cell r="Z73">
            <v>0</v>
          </cell>
          <cell r="AA73">
            <v>0</v>
          </cell>
          <cell r="AB73">
            <v>-32</v>
          </cell>
        </row>
        <row r="74">
          <cell r="B74" t="str">
            <v>3-NPP</v>
          </cell>
          <cell r="C74">
            <v>0</v>
          </cell>
          <cell r="D74">
            <v>0</v>
          </cell>
          <cell r="E74">
            <v>0</v>
          </cell>
          <cell r="F74">
            <v>0</v>
          </cell>
          <cell r="G74">
            <v>0</v>
          </cell>
          <cell r="H74">
            <v>9.2889999999999997</v>
          </cell>
          <cell r="I74">
            <v>0</v>
          </cell>
          <cell r="J74">
            <v>544</v>
          </cell>
          <cell r="K74">
            <v>0</v>
          </cell>
          <cell r="L74">
            <v>0</v>
          </cell>
          <cell r="M74">
            <v>0</v>
          </cell>
          <cell r="N74">
            <v>28</v>
          </cell>
          <cell r="O74">
            <v>0</v>
          </cell>
          <cell r="P74">
            <v>0</v>
          </cell>
          <cell r="Q74">
            <v>0</v>
          </cell>
          <cell r="R74">
            <v>28</v>
          </cell>
          <cell r="S74">
            <v>9.2889999999999997</v>
          </cell>
          <cell r="T74">
            <v>0</v>
          </cell>
          <cell r="U74">
            <v>28</v>
          </cell>
          <cell r="V74">
            <v>-28</v>
          </cell>
          <cell r="W74">
            <v>0</v>
          </cell>
          <cell r="X74">
            <v>0</v>
          </cell>
          <cell r="Y74">
            <v>0</v>
          </cell>
          <cell r="Z74">
            <v>0</v>
          </cell>
          <cell r="AA74">
            <v>0</v>
          </cell>
          <cell r="AB74">
            <v>0</v>
          </cell>
        </row>
        <row r="75">
          <cell r="B75" t="str">
            <v>DESMP.</v>
          </cell>
          <cell r="C75">
            <v>0</v>
          </cell>
          <cell r="D75">
            <v>0</v>
          </cell>
          <cell r="E75">
            <v>0</v>
          </cell>
          <cell r="F75">
            <v>0</v>
          </cell>
          <cell r="G75">
            <v>0</v>
          </cell>
          <cell r="H75">
            <v>2.0766499999999999</v>
          </cell>
          <cell r="I75">
            <v>0</v>
          </cell>
          <cell r="J75">
            <v>0</v>
          </cell>
          <cell r="K75">
            <v>0</v>
          </cell>
          <cell r="L75">
            <v>0</v>
          </cell>
          <cell r="M75">
            <v>0</v>
          </cell>
          <cell r="N75">
            <v>74</v>
          </cell>
          <cell r="O75">
            <v>0</v>
          </cell>
          <cell r="P75">
            <v>0</v>
          </cell>
          <cell r="Q75">
            <v>0</v>
          </cell>
          <cell r="R75">
            <v>74</v>
          </cell>
          <cell r="S75">
            <v>2.0766499999999999</v>
          </cell>
          <cell r="T75">
            <v>0</v>
          </cell>
          <cell r="U75">
            <v>28</v>
          </cell>
          <cell r="V75">
            <v>0</v>
          </cell>
          <cell r="W75">
            <v>0</v>
          </cell>
          <cell r="X75">
            <v>0</v>
          </cell>
          <cell r="Y75">
            <v>0</v>
          </cell>
          <cell r="Z75">
            <v>0</v>
          </cell>
          <cell r="AA75">
            <v>0</v>
          </cell>
          <cell r="AB75">
            <v>74</v>
          </cell>
        </row>
        <row r="76">
          <cell r="B76" t="str">
            <v>TFBA</v>
          </cell>
          <cell r="C76" t="str">
            <v>TECHNOLOGIES - C</v>
          </cell>
          <cell r="D76">
            <v>0</v>
          </cell>
          <cell r="E76">
            <v>0</v>
          </cell>
          <cell r="F76">
            <v>91.995750000000001</v>
          </cell>
          <cell r="G76">
            <v>0</v>
          </cell>
          <cell r="H76">
            <v>685.85602999999992</v>
          </cell>
          <cell r="I76">
            <v>0</v>
          </cell>
          <cell r="J76">
            <v>1563.0810000000001</v>
          </cell>
          <cell r="K76">
            <v>0</v>
          </cell>
          <cell r="L76">
            <v>150.01745</v>
          </cell>
          <cell r="M76">
            <v>0</v>
          </cell>
          <cell r="N76">
            <v>74</v>
          </cell>
          <cell r="O76">
            <v>0</v>
          </cell>
          <cell r="P76">
            <v>0</v>
          </cell>
          <cell r="Q76">
            <v>0</v>
          </cell>
          <cell r="R76">
            <v>0</v>
          </cell>
          <cell r="S76">
            <v>57.542000000000002</v>
          </cell>
          <cell r="T76">
            <v>426.63164999999998</v>
          </cell>
          <cell r="U76">
            <v>780.72114999999997</v>
          </cell>
          <cell r="V76">
            <v>0</v>
          </cell>
          <cell r="W76">
            <v>0</v>
          </cell>
          <cell r="X76">
            <v>0</v>
          </cell>
          <cell r="Y76">
            <v>0</v>
          </cell>
          <cell r="Z76">
            <v>0</v>
          </cell>
          <cell r="AA76">
            <v>0</v>
          </cell>
          <cell r="AB76">
            <v>0</v>
          </cell>
        </row>
        <row r="77">
          <cell r="B77" t="str">
            <v>NAAGA</v>
          </cell>
          <cell r="C77">
            <v>0</v>
          </cell>
          <cell r="D77">
            <v>0</v>
          </cell>
          <cell r="E77">
            <v>0</v>
          </cell>
          <cell r="F77">
            <v>0</v>
          </cell>
          <cell r="G77">
            <v>0</v>
          </cell>
          <cell r="H77">
            <v>13.33633</v>
          </cell>
          <cell r="I77">
            <v>0</v>
          </cell>
          <cell r="J77">
            <v>0</v>
          </cell>
          <cell r="K77">
            <v>0</v>
          </cell>
          <cell r="L77">
            <v>0</v>
          </cell>
          <cell r="M77">
            <v>0</v>
          </cell>
          <cell r="N77">
            <v>-29</v>
          </cell>
          <cell r="O77">
            <v>0</v>
          </cell>
          <cell r="P77">
            <v>0</v>
          </cell>
          <cell r="Q77">
            <v>0</v>
          </cell>
          <cell r="R77">
            <v>-29</v>
          </cell>
          <cell r="S77">
            <v>13.33633</v>
          </cell>
          <cell r="T77">
            <v>0</v>
          </cell>
          <cell r="U77">
            <v>0</v>
          </cell>
          <cell r="V77">
            <v>0</v>
          </cell>
          <cell r="W77">
            <v>0</v>
          </cell>
          <cell r="X77">
            <v>0</v>
          </cell>
          <cell r="Y77">
            <v>0</v>
          </cell>
          <cell r="Z77">
            <v>0</v>
          </cell>
          <cell r="AA77">
            <v>0</v>
          </cell>
          <cell r="AB77">
            <v>-29</v>
          </cell>
        </row>
        <row r="78">
          <cell r="B78" t="str">
            <v>NTFMA</v>
          </cell>
          <cell r="C78">
            <v>0</v>
          </cell>
          <cell r="D78">
            <v>0</v>
          </cell>
          <cell r="E78">
            <v>0</v>
          </cell>
          <cell r="F78">
            <v>0</v>
          </cell>
          <cell r="G78">
            <v>0</v>
          </cell>
          <cell r="H78">
            <v>0.94020999999999999</v>
          </cell>
          <cell r="I78">
            <v>0</v>
          </cell>
          <cell r="J78">
            <v>0</v>
          </cell>
          <cell r="K78">
            <v>0</v>
          </cell>
          <cell r="L78">
            <v>0</v>
          </cell>
          <cell r="M78">
            <v>0</v>
          </cell>
          <cell r="N78">
            <v>59</v>
          </cell>
          <cell r="O78">
            <v>0</v>
          </cell>
          <cell r="P78">
            <v>0</v>
          </cell>
          <cell r="Q78">
            <v>0</v>
          </cell>
          <cell r="R78">
            <v>59</v>
          </cell>
          <cell r="S78">
            <v>0.94020999999999999</v>
          </cell>
          <cell r="T78">
            <v>0</v>
          </cell>
          <cell r="U78">
            <v>67.5745</v>
          </cell>
          <cell r="V78">
            <v>0</v>
          </cell>
          <cell r="W78">
            <v>0</v>
          </cell>
          <cell r="X78">
            <v>0</v>
          </cell>
          <cell r="Y78">
            <v>0</v>
          </cell>
          <cell r="Z78">
            <v>0</v>
          </cell>
          <cell r="AA78">
            <v>0</v>
          </cell>
          <cell r="AB78">
            <v>59</v>
          </cell>
        </row>
        <row r="79">
          <cell r="B79" t="str">
            <v>OADPE</v>
          </cell>
          <cell r="C79">
            <v>0</v>
          </cell>
          <cell r="D79">
            <v>0</v>
          </cell>
          <cell r="E79">
            <v>0</v>
          </cell>
          <cell r="F79">
            <v>0</v>
          </cell>
          <cell r="G79">
            <v>0</v>
          </cell>
          <cell r="H79">
            <v>0.40737000000000001</v>
          </cell>
          <cell r="I79">
            <v>0</v>
          </cell>
          <cell r="J79">
            <v>6.54847</v>
          </cell>
          <cell r="K79">
            <v>0</v>
          </cell>
          <cell r="L79">
            <v>0</v>
          </cell>
          <cell r="M79">
            <v>0</v>
          </cell>
          <cell r="N79">
            <v>32</v>
          </cell>
          <cell r="O79">
            <v>0</v>
          </cell>
          <cell r="P79">
            <v>0</v>
          </cell>
          <cell r="Q79">
            <v>0</v>
          </cell>
          <cell r="R79">
            <v>32</v>
          </cell>
          <cell r="S79">
            <v>0.40737000000000001</v>
          </cell>
          <cell r="T79">
            <v>6.54847</v>
          </cell>
          <cell r="U79">
            <v>52</v>
          </cell>
          <cell r="V79">
            <v>0</v>
          </cell>
          <cell r="W79">
            <v>0</v>
          </cell>
          <cell r="X79">
            <v>0</v>
          </cell>
          <cell r="Y79">
            <v>0</v>
          </cell>
          <cell r="Z79">
            <v>0</v>
          </cell>
          <cell r="AA79" t="str">
            <v xml:space="preserve"> </v>
          </cell>
          <cell r="AB79">
            <v>32</v>
          </cell>
        </row>
        <row r="80">
          <cell r="B80" t="str">
            <v>ANFP</v>
          </cell>
          <cell r="C80">
            <v>0</v>
          </cell>
          <cell r="D80">
            <v>0</v>
          </cell>
          <cell r="E80">
            <v>0</v>
          </cell>
          <cell r="F80">
            <v>0</v>
          </cell>
          <cell r="G80">
            <v>0</v>
          </cell>
          <cell r="H80">
            <v>6.70967</v>
          </cell>
          <cell r="I80">
            <v>0</v>
          </cell>
          <cell r="J80">
            <v>0</v>
          </cell>
          <cell r="K80">
            <v>0</v>
          </cell>
          <cell r="L80">
            <v>0</v>
          </cell>
          <cell r="M80">
            <v>0</v>
          </cell>
          <cell r="N80">
            <v>32</v>
          </cell>
          <cell r="O80">
            <v>0</v>
          </cell>
          <cell r="P80">
            <v>0</v>
          </cell>
          <cell r="Q80">
            <v>0</v>
          </cell>
          <cell r="R80">
            <v>0</v>
          </cell>
          <cell r="S80">
            <v>6.70967</v>
          </cell>
          <cell r="T80">
            <v>0</v>
          </cell>
          <cell r="U80">
            <v>0</v>
          </cell>
          <cell r="V80">
            <v>0</v>
          </cell>
          <cell r="W80">
            <v>0</v>
          </cell>
          <cell r="X80">
            <v>0</v>
          </cell>
          <cell r="Y80">
            <v>0</v>
          </cell>
          <cell r="Z80">
            <v>0</v>
          </cell>
          <cell r="AA80">
            <v>0</v>
          </cell>
          <cell r="AB80">
            <v>0</v>
          </cell>
        </row>
        <row r="81">
          <cell r="B81" t="str">
            <v>SR28043</v>
          </cell>
          <cell r="C81">
            <v>0</v>
          </cell>
          <cell r="D81">
            <v>0</v>
          </cell>
          <cell r="E81">
            <v>0</v>
          </cell>
          <cell r="F81">
            <v>0</v>
          </cell>
          <cell r="G81">
            <v>0</v>
          </cell>
          <cell r="H81">
            <v>13.653079999999999</v>
          </cell>
          <cell r="I81">
            <v>0</v>
          </cell>
          <cell r="J81">
            <v>23.400580000000001</v>
          </cell>
          <cell r="K81">
            <v>0</v>
          </cell>
          <cell r="L81">
            <v>0</v>
          </cell>
          <cell r="M81">
            <v>0</v>
          </cell>
          <cell r="N81">
            <v>198</v>
          </cell>
          <cell r="O81">
            <v>0</v>
          </cell>
          <cell r="P81">
            <v>0</v>
          </cell>
          <cell r="Q81">
            <v>0</v>
          </cell>
          <cell r="R81">
            <v>198</v>
          </cell>
          <cell r="S81">
            <v>13.653079999999999</v>
          </cell>
          <cell r="T81">
            <v>23.400580000000001</v>
          </cell>
          <cell r="U81">
            <v>68</v>
          </cell>
          <cell r="V81">
            <v>-68</v>
          </cell>
          <cell r="W81">
            <v>0</v>
          </cell>
          <cell r="X81">
            <v>0</v>
          </cell>
          <cell r="Y81">
            <v>0</v>
          </cell>
          <cell r="Z81">
            <v>0</v>
          </cell>
          <cell r="AA81">
            <v>0</v>
          </cell>
          <cell r="AB81">
            <v>130</v>
          </cell>
        </row>
        <row r="82">
          <cell r="B82" t="str">
            <v>Fixed cost others</v>
          </cell>
          <cell r="C82" t="str">
            <v>TECHNOLOGIES - C</v>
          </cell>
          <cell r="D82">
            <v>0</v>
          </cell>
          <cell r="E82">
            <v>0</v>
          </cell>
          <cell r="F82">
            <v>0</v>
          </cell>
          <cell r="G82">
            <v>0</v>
          </cell>
          <cell r="H82">
            <v>321.68214</v>
          </cell>
          <cell r="I82">
            <v>0</v>
          </cell>
          <cell r="J82">
            <v>1086.47748</v>
          </cell>
          <cell r="K82">
            <v>0</v>
          </cell>
          <cell r="L82">
            <v>198.35146</v>
          </cell>
          <cell r="M82">
            <v>0</v>
          </cell>
          <cell r="N82">
            <v>198</v>
          </cell>
          <cell r="O82">
            <v>0</v>
          </cell>
          <cell r="P82">
            <v>0</v>
          </cell>
          <cell r="Q82">
            <v>0</v>
          </cell>
          <cell r="R82">
            <v>0</v>
          </cell>
          <cell r="S82">
            <v>53.095379999999999</v>
          </cell>
          <cell r="T82">
            <v>440.03026000000011</v>
          </cell>
          <cell r="U82">
            <v>68</v>
          </cell>
          <cell r="V82">
            <v>0</v>
          </cell>
          <cell r="W82">
            <v>0</v>
          </cell>
          <cell r="X82">
            <v>0</v>
          </cell>
          <cell r="Y82">
            <v>0</v>
          </cell>
          <cell r="Z82">
            <v>0</v>
          </cell>
          <cell r="AA82">
            <v>0</v>
          </cell>
          <cell r="AB82">
            <v>0</v>
          </cell>
        </row>
        <row r="83">
          <cell r="B83" t="str">
            <v>Others.</v>
          </cell>
          <cell r="C83">
            <v>0</v>
          </cell>
          <cell r="D83">
            <v>0</v>
          </cell>
          <cell r="E83">
            <v>0</v>
          </cell>
          <cell r="F83">
            <v>0</v>
          </cell>
          <cell r="G83">
            <v>0</v>
          </cell>
          <cell r="H83">
            <v>1.84842</v>
          </cell>
          <cell r="I83">
            <v>0</v>
          </cell>
          <cell r="J83">
            <v>0</v>
          </cell>
          <cell r="K83">
            <v>0</v>
          </cell>
          <cell r="L83">
            <v>0</v>
          </cell>
          <cell r="M83">
            <v>0</v>
          </cell>
          <cell r="N83">
            <v>0</v>
          </cell>
          <cell r="O83">
            <v>0</v>
          </cell>
          <cell r="P83">
            <v>0</v>
          </cell>
          <cell r="Q83">
            <v>0</v>
          </cell>
          <cell r="R83">
            <v>0</v>
          </cell>
          <cell r="S83">
            <v>0.95423999999999998</v>
          </cell>
          <cell r="T83">
            <v>0</v>
          </cell>
          <cell r="U83">
            <v>0</v>
          </cell>
          <cell r="V83">
            <v>0</v>
          </cell>
          <cell r="W83">
            <v>0</v>
          </cell>
          <cell r="X83">
            <v>0</v>
          </cell>
          <cell r="Y83">
            <v>0</v>
          </cell>
          <cell r="Z83">
            <v>0</v>
          </cell>
          <cell r="AA83">
            <v>0</v>
          </cell>
          <cell r="AB83">
            <v>0</v>
          </cell>
        </row>
        <row r="84">
          <cell r="B84" t="str">
            <v>Others.</v>
          </cell>
          <cell r="C84" t="str">
            <v>TECHNOLOGIES - C</v>
          </cell>
          <cell r="D84">
            <v>0</v>
          </cell>
          <cell r="E84" t="str">
            <v xml:space="preserve"> </v>
          </cell>
          <cell r="F84">
            <v>0</v>
          </cell>
          <cell r="G84">
            <v>0</v>
          </cell>
          <cell r="H84">
            <v>295.61514</v>
          </cell>
          <cell r="I84">
            <v>0</v>
          </cell>
          <cell r="J84">
            <v>1015.6715260000001</v>
          </cell>
          <cell r="K84">
            <v>0</v>
          </cell>
          <cell r="L84">
            <v>437.07941</v>
          </cell>
          <cell r="M84">
            <v>0</v>
          </cell>
          <cell r="N84">
            <v>2495.98461</v>
          </cell>
          <cell r="O84">
            <v>0</v>
          </cell>
          <cell r="P84">
            <v>0</v>
          </cell>
          <cell r="Q84">
            <v>0</v>
          </cell>
          <cell r="R84">
            <v>4244.3506859999998</v>
          </cell>
          <cell r="S84">
            <v>57.001869999999997</v>
          </cell>
          <cell r="T84">
            <v>436.93498999999997</v>
          </cell>
          <cell r="U84">
            <v>731.50762999999995</v>
          </cell>
          <cell r="V84">
            <v>-1225.4444900000001</v>
          </cell>
          <cell r="W84">
            <v>0</v>
          </cell>
          <cell r="X84">
            <v>93.661039999999971</v>
          </cell>
          <cell r="Y84">
            <v>0</v>
          </cell>
          <cell r="Z84">
            <v>0</v>
          </cell>
          <cell r="AA84">
            <v>0</v>
          </cell>
          <cell r="AB84">
            <v>3112.5672360000003</v>
          </cell>
        </row>
        <row r="85">
          <cell r="B85" t="str">
            <v>Acetonide</v>
          </cell>
          <cell r="C85" t="str">
            <v>TECHNOLOGIES - C</v>
          </cell>
          <cell r="D85">
            <v>0</v>
          </cell>
          <cell r="E85">
            <v>0</v>
          </cell>
          <cell r="F85">
            <v>0</v>
          </cell>
          <cell r="G85">
            <v>0</v>
          </cell>
          <cell r="H85">
            <v>295.61514</v>
          </cell>
          <cell r="I85">
            <v>0</v>
          </cell>
          <cell r="J85">
            <v>1015.6715260000001</v>
          </cell>
          <cell r="K85">
            <v>0</v>
          </cell>
          <cell r="L85">
            <v>437.07941</v>
          </cell>
          <cell r="M85">
            <v>0</v>
          </cell>
          <cell r="N85">
            <v>2495.98461</v>
          </cell>
          <cell r="O85">
            <v>0</v>
          </cell>
          <cell r="P85">
            <v>0</v>
          </cell>
          <cell r="Q85">
            <v>0</v>
          </cell>
          <cell r="R85">
            <v>4244.3506859999998</v>
          </cell>
          <cell r="S85">
            <v>57.001869999999997</v>
          </cell>
          <cell r="T85">
            <v>436.93498999999997</v>
          </cell>
          <cell r="U85">
            <v>731.50762999999995</v>
          </cell>
          <cell r="V85">
            <v>-1225.4444900000001</v>
          </cell>
          <cell r="W85">
            <v>0</v>
          </cell>
          <cell r="X85">
            <v>93.661039999999971</v>
          </cell>
          <cell r="Y85">
            <v>0</v>
          </cell>
          <cell r="Z85">
            <v>0</v>
          </cell>
          <cell r="AA85">
            <v>0</v>
          </cell>
          <cell r="AB85">
            <v>3112.5672360000003</v>
          </cell>
        </row>
        <row r="86">
          <cell r="B86" t="str">
            <v>3M R850 / R851</v>
          </cell>
          <cell r="C86">
            <v>0</v>
          </cell>
          <cell r="D86">
            <v>0</v>
          </cell>
          <cell r="E86">
            <v>0</v>
          </cell>
          <cell r="F86">
            <v>0</v>
          </cell>
          <cell r="G86">
            <v>0</v>
          </cell>
          <cell r="H86">
            <v>9.2889999999999997</v>
          </cell>
          <cell r="I86">
            <v>0</v>
          </cell>
          <cell r="J86">
            <v>0</v>
          </cell>
          <cell r="K86">
            <v>0</v>
          </cell>
          <cell r="L86">
            <v>0</v>
          </cell>
          <cell r="M86">
            <v>0</v>
          </cell>
          <cell r="N86">
            <v>0</v>
          </cell>
          <cell r="O86">
            <v>0</v>
          </cell>
          <cell r="P86">
            <v>0</v>
          </cell>
          <cell r="Q86">
            <v>0</v>
          </cell>
          <cell r="R86">
            <v>0</v>
          </cell>
          <cell r="S86">
            <v>9.2889999999999997</v>
          </cell>
          <cell r="T86">
            <v>0</v>
          </cell>
          <cell r="U86">
            <v>0</v>
          </cell>
          <cell r="V86">
            <v>0</v>
          </cell>
          <cell r="W86">
            <v>0</v>
          </cell>
          <cell r="X86">
            <v>0</v>
          </cell>
          <cell r="Y86">
            <v>0</v>
          </cell>
          <cell r="Z86">
            <v>0</v>
          </cell>
          <cell r="AA86">
            <v>0</v>
          </cell>
          <cell r="AB86">
            <v>0</v>
          </cell>
        </row>
        <row r="87">
          <cell r="B87" t="str">
            <v>Acetonide</v>
          </cell>
          <cell r="C87">
            <v>0</v>
          </cell>
          <cell r="D87">
            <v>0</v>
          </cell>
          <cell r="E87">
            <v>0</v>
          </cell>
          <cell r="F87">
            <v>0</v>
          </cell>
          <cell r="G87">
            <v>0</v>
          </cell>
          <cell r="H87">
            <v>2.0766499999999999</v>
          </cell>
          <cell r="I87">
            <v>0</v>
          </cell>
          <cell r="J87">
            <v>6.29575</v>
          </cell>
          <cell r="K87">
            <v>0</v>
          </cell>
          <cell r="L87">
            <v>0</v>
          </cell>
          <cell r="M87">
            <v>0</v>
          </cell>
          <cell r="N87">
            <v>17.475470000000001</v>
          </cell>
          <cell r="O87">
            <v>0</v>
          </cell>
          <cell r="P87">
            <v>0</v>
          </cell>
          <cell r="Q87">
            <v>0</v>
          </cell>
          <cell r="R87">
            <v>23.77122</v>
          </cell>
          <cell r="S87">
            <v>2.0766499999999999</v>
          </cell>
          <cell r="T87">
            <v>6.29575</v>
          </cell>
          <cell r="U87">
            <v>17.475470000000001</v>
          </cell>
          <cell r="V87">
            <v>-23.77122</v>
          </cell>
          <cell r="W87">
            <v>0</v>
          </cell>
          <cell r="X87">
            <v>0</v>
          </cell>
          <cell r="Y87">
            <v>0</v>
          </cell>
          <cell r="Z87">
            <v>0</v>
          </cell>
          <cell r="AA87">
            <v>0</v>
          </cell>
          <cell r="AB87">
            <v>0</v>
          </cell>
        </row>
        <row r="88">
          <cell r="B88" t="str">
            <v>Alizyme AIT-082</v>
          </cell>
          <cell r="C88">
            <v>0</v>
          </cell>
          <cell r="D88">
            <v>0</v>
          </cell>
          <cell r="E88">
            <v>0</v>
          </cell>
          <cell r="F88">
            <v>0</v>
          </cell>
          <cell r="G88">
            <v>0</v>
          </cell>
          <cell r="H88">
            <v>6.1052</v>
          </cell>
          <cell r="I88">
            <v>0</v>
          </cell>
          <cell r="J88">
            <v>6.29575</v>
          </cell>
          <cell r="K88">
            <v>0</v>
          </cell>
          <cell r="L88">
            <v>0</v>
          </cell>
          <cell r="M88">
            <v>0</v>
          </cell>
          <cell r="N88">
            <v>17.475470000000001</v>
          </cell>
          <cell r="O88">
            <v>0</v>
          </cell>
          <cell r="P88">
            <v>0</v>
          </cell>
          <cell r="Q88">
            <v>0</v>
          </cell>
          <cell r="R88">
            <v>0</v>
          </cell>
          <cell r="S88">
            <v>6.1052</v>
          </cell>
          <cell r="T88">
            <v>6.29575</v>
          </cell>
          <cell r="U88">
            <v>17.475470000000001</v>
          </cell>
          <cell r="V88">
            <v>0</v>
          </cell>
          <cell r="W88">
            <v>0</v>
          </cell>
          <cell r="X88">
            <v>0</v>
          </cell>
          <cell r="Y88">
            <v>0</v>
          </cell>
          <cell r="Z88">
            <v>0</v>
          </cell>
          <cell r="AA88">
            <v>0</v>
          </cell>
          <cell r="AB88">
            <v>0</v>
          </cell>
        </row>
        <row r="89">
          <cell r="B89" t="str">
            <v>BHA</v>
          </cell>
          <cell r="C89">
            <v>0</v>
          </cell>
          <cell r="D89">
            <v>0</v>
          </cell>
          <cell r="E89">
            <v>0</v>
          </cell>
          <cell r="F89">
            <v>0</v>
          </cell>
          <cell r="G89">
            <v>0</v>
          </cell>
          <cell r="H89">
            <v>0.87100999999999995</v>
          </cell>
          <cell r="I89">
            <v>0</v>
          </cell>
          <cell r="J89">
            <v>23.400580000000001</v>
          </cell>
          <cell r="K89">
            <v>0</v>
          </cell>
          <cell r="L89">
            <v>0</v>
          </cell>
          <cell r="M89">
            <v>0</v>
          </cell>
          <cell r="N89">
            <v>0</v>
          </cell>
          <cell r="O89">
            <v>0</v>
          </cell>
          <cell r="P89">
            <v>0</v>
          </cell>
          <cell r="Q89">
            <v>0</v>
          </cell>
          <cell r="R89">
            <v>23.400580000000001</v>
          </cell>
          <cell r="S89">
            <v>5.4440000000000002E-2</v>
          </cell>
          <cell r="T89">
            <v>23.400580000000001</v>
          </cell>
          <cell r="U89">
            <v>0</v>
          </cell>
          <cell r="V89">
            <v>-23.400580000000001</v>
          </cell>
          <cell r="W89">
            <v>0</v>
          </cell>
          <cell r="X89">
            <v>0</v>
          </cell>
          <cell r="Y89">
            <v>0</v>
          </cell>
          <cell r="Z89">
            <v>0</v>
          </cell>
          <cell r="AA89">
            <v>0</v>
          </cell>
          <cell r="AB89">
            <v>0</v>
          </cell>
        </row>
        <row r="90">
          <cell r="B90" t="str">
            <v>Bromohydron</v>
          </cell>
          <cell r="C90" t="str">
            <v>OBSOLETE - D</v>
          </cell>
          <cell r="D90">
            <v>0</v>
          </cell>
          <cell r="E90" t="str">
            <v xml:space="preserve"> </v>
          </cell>
          <cell r="F90">
            <v>0</v>
          </cell>
          <cell r="G90">
            <v>0</v>
          </cell>
          <cell r="H90">
            <v>3.1991000000000001</v>
          </cell>
          <cell r="I90">
            <v>0</v>
          </cell>
          <cell r="J90">
            <v>23.400580000000001</v>
          </cell>
          <cell r="K90">
            <v>0</v>
          </cell>
          <cell r="L90">
            <v>0</v>
          </cell>
          <cell r="M90">
            <v>0</v>
          </cell>
          <cell r="N90">
            <v>90.34666</v>
          </cell>
          <cell r="O90">
            <v>0</v>
          </cell>
          <cell r="P90">
            <v>0</v>
          </cell>
          <cell r="Q90">
            <v>0</v>
          </cell>
          <cell r="R90">
            <v>0</v>
          </cell>
          <cell r="S90">
            <v>2.2933500000000002</v>
          </cell>
          <cell r="T90">
            <v>23.400580000000001</v>
          </cell>
          <cell r="U90">
            <v>90.34666</v>
          </cell>
          <cell r="V90">
            <v>0</v>
          </cell>
          <cell r="W90">
            <v>0</v>
          </cell>
          <cell r="X90">
            <v>0</v>
          </cell>
          <cell r="Y90">
            <v>0</v>
          </cell>
          <cell r="Z90">
            <v>0</v>
          </cell>
          <cell r="AA90">
            <v>0</v>
          </cell>
          <cell r="AB90">
            <v>0</v>
          </cell>
        </row>
        <row r="91">
          <cell r="B91" t="str">
            <v>CCA</v>
          </cell>
          <cell r="C91">
            <v>0</v>
          </cell>
          <cell r="D91">
            <v>0</v>
          </cell>
          <cell r="E91">
            <v>0</v>
          </cell>
          <cell r="F91">
            <v>0</v>
          </cell>
          <cell r="G91">
            <v>0</v>
          </cell>
          <cell r="H91">
            <v>0.81657000000000002</v>
          </cell>
          <cell r="I91">
            <v>0</v>
          </cell>
          <cell r="J91">
            <v>0</v>
          </cell>
          <cell r="K91">
            <v>0</v>
          </cell>
          <cell r="L91">
            <v>0</v>
          </cell>
          <cell r="M91">
            <v>0</v>
          </cell>
          <cell r="N91">
            <v>0</v>
          </cell>
          <cell r="O91">
            <v>0</v>
          </cell>
          <cell r="P91">
            <v>0</v>
          </cell>
          <cell r="Q91">
            <v>0</v>
          </cell>
          <cell r="R91">
            <v>0.81657000000000002</v>
          </cell>
          <cell r="S91">
            <v>0.51317000000000002</v>
          </cell>
          <cell r="T91">
            <v>0</v>
          </cell>
          <cell r="U91">
            <v>0</v>
          </cell>
          <cell r="V91">
            <v>0</v>
          </cell>
          <cell r="W91">
            <v>0</v>
          </cell>
          <cell r="X91">
            <v>0</v>
          </cell>
          <cell r="Y91">
            <v>0</v>
          </cell>
          <cell r="Z91">
            <v>0</v>
          </cell>
          <cell r="AA91" t="str">
            <v xml:space="preserve"> </v>
          </cell>
          <cell r="AB91">
            <v>0.81657000000000002</v>
          </cell>
        </row>
        <row r="92">
          <cell r="B92" t="str">
            <v>CME/HME/MGH</v>
          </cell>
          <cell r="C92">
            <v>0</v>
          </cell>
          <cell r="D92">
            <v>0</v>
          </cell>
          <cell r="E92">
            <v>0</v>
          </cell>
          <cell r="F92">
            <v>0</v>
          </cell>
          <cell r="G92">
            <v>0</v>
          </cell>
          <cell r="H92">
            <v>0.64488999999999996</v>
          </cell>
          <cell r="I92">
            <v>0</v>
          </cell>
          <cell r="J92">
            <v>64.996790000000004</v>
          </cell>
          <cell r="K92">
            <v>0</v>
          </cell>
          <cell r="L92">
            <v>1.9654899999999997</v>
          </cell>
          <cell r="M92">
            <v>0</v>
          </cell>
          <cell r="N92">
            <v>-29.79927</v>
          </cell>
          <cell r="O92">
            <v>0</v>
          </cell>
          <cell r="P92">
            <v>0</v>
          </cell>
          <cell r="Q92">
            <v>0</v>
          </cell>
          <cell r="R92">
            <v>0.64488999999999996</v>
          </cell>
          <cell r="S92">
            <v>0.64488999999999996</v>
          </cell>
          <cell r="T92">
            <v>9.5003499999999992</v>
          </cell>
          <cell r="U92">
            <v>1.2999999999999999E-4</v>
          </cell>
          <cell r="V92">
            <v>-0.64488999999999996</v>
          </cell>
          <cell r="W92">
            <v>0</v>
          </cell>
          <cell r="X92">
            <v>0</v>
          </cell>
          <cell r="Y92">
            <v>0</v>
          </cell>
          <cell r="Z92">
            <v>0</v>
          </cell>
          <cell r="AA92">
            <v>0</v>
          </cell>
          <cell r="AB92">
            <v>0</v>
          </cell>
        </row>
        <row r="93">
          <cell r="B93" t="str">
            <v>Geltex</v>
          </cell>
          <cell r="C93">
            <v>0</v>
          </cell>
          <cell r="D93">
            <v>0</v>
          </cell>
          <cell r="E93">
            <v>0</v>
          </cell>
          <cell r="F93">
            <v>0</v>
          </cell>
          <cell r="G93">
            <v>0</v>
          </cell>
          <cell r="H93">
            <v>0.51317000000000002</v>
          </cell>
          <cell r="I93">
            <v>0</v>
          </cell>
          <cell r="J93">
            <v>0</v>
          </cell>
          <cell r="K93">
            <v>0</v>
          </cell>
          <cell r="L93">
            <v>0</v>
          </cell>
          <cell r="M93">
            <v>0</v>
          </cell>
          <cell r="N93">
            <v>19.909500000000001</v>
          </cell>
          <cell r="O93">
            <v>0</v>
          </cell>
          <cell r="P93">
            <v>0</v>
          </cell>
          <cell r="Q93">
            <v>0</v>
          </cell>
          <cell r="R93">
            <v>0.51317000000000002</v>
          </cell>
          <cell r="S93">
            <v>0.51317000000000002</v>
          </cell>
          <cell r="T93">
            <v>0</v>
          </cell>
          <cell r="U93">
            <v>19.909500000000001</v>
          </cell>
          <cell r="V93">
            <v>-0.51317000000000002</v>
          </cell>
          <cell r="W93">
            <v>0</v>
          </cell>
          <cell r="X93">
            <v>0</v>
          </cell>
          <cell r="Y93">
            <v>0</v>
          </cell>
          <cell r="Z93">
            <v>0</v>
          </cell>
          <cell r="AA93">
            <v>0</v>
          </cell>
          <cell r="AB93">
            <v>0</v>
          </cell>
        </row>
        <row r="94">
          <cell r="B94" t="str">
            <v>GW397339</v>
          </cell>
          <cell r="C94">
            <v>0</v>
          </cell>
          <cell r="D94">
            <v>0</v>
          </cell>
          <cell r="E94">
            <v>0</v>
          </cell>
          <cell r="F94">
            <v>0</v>
          </cell>
          <cell r="G94">
            <v>0</v>
          </cell>
          <cell r="H94">
            <v>0.51317000000000002</v>
          </cell>
          <cell r="I94">
            <v>0</v>
          </cell>
          <cell r="J94">
            <v>1.08161</v>
          </cell>
          <cell r="K94">
            <v>0</v>
          </cell>
          <cell r="L94">
            <v>0</v>
          </cell>
          <cell r="M94">
            <v>0</v>
          </cell>
          <cell r="N94">
            <v>58.897869999999998</v>
          </cell>
          <cell r="O94">
            <v>0</v>
          </cell>
          <cell r="P94">
            <v>0</v>
          </cell>
          <cell r="Q94">
            <v>0</v>
          </cell>
          <cell r="R94">
            <v>0</v>
          </cell>
          <cell r="S94">
            <v>0.51317000000000002</v>
          </cell>
          <cell r="T94">
            <v>1.08161</v>
          </cell>
          <cell r="U94">
            <v>58.897869999999998</v>
          </cell>
          <cell r="V94">
            <v>0</v>
          </cell>
          <cell r="W94">
            <v>0</v>
          </cell>
          <cell r="X94">
            <v>0</v>
          </cell>
          <cell r="Y94">
            <v>0</v>
          </cell>
          <cell r="Z94">
            <v>0</v>
          </cell>
          <cell r="AA94">
            <v>0</v>
          </cell>
          <cell r="AB94">
            <v>0</v>
          </cell>
        </row>
        <row r="95">
          <cell r="B95" t="str">
            <v>ICOS 1576</v>
          </cell>
          <cell r="C95">
            <v>0</v>
          </cell>
          <cell r="D95">
            <v>0</v>
          </cell>
          <cell r="E95">
            <v>0</v>
          </cell>
          <cell r="F95">
            <v>0</v>
          </cell>
          <cell r="G95">
            <v>0</v>
          </cell>
          <cell r="H95">
            <v>13.33633</v>
          </cell>
          <cell r="I95">
            <v>0</v>
          </cell>
          <cell r="J95">
            <v>0</v>
          </cell>
          <cell r="K95">
            <v>0</v>
          </cell>
          <cell r="L95">
            <v>0</v>
          </cell>
          <cell r="M95">
            <v>0</v>
          </cell>
          <cell r="N95">
            <v>0</v>
          </cell>
          <cell r="O95">
            <v>0</v>
          </cell>
          <cell r="P95">
            <v>0</v>
          </cell>
          <cell r="Q95">
            <v>0</v>
          </cell>
          <cell r="R95">
            <v>0</v>
          </cell>
          <cell r="S95">
            <v>13.33633</v>
          </cell>
          <cell r="T95">
            <v>0</v>
          </cell>
          <cell r="U95">
            <v>0</v>
          </cell>
          <cell r="V95">
            <v>0</v>
          </cell>
          <cell r="W95">
            <v>0</v>
          </cell>
          <cell r="X95">
            <v>0</v>
          </cell>
          <cell r="Y95">
            <v>0</v>
          </cell>
          <cell r="Z95">
            <v>0</v>
          </cell>
          <cell r="AA95">
            <v>0</v>
          </cell>
          <cell r="AB95">
            <v>0</v>
          </cell>
        </row>
        <row r="96">
          <cell r="B96" t="str">
            <v>Icos 485</v>
          </cell>
          <cell r="C96">
            <v>0</v>
          </cell>
          <cell r="D96">
            <v>0</v>
          </cell>
          <cell r="E96">
            <v>0</v>
          </cell>
          <cell r="F96">
            <v>0</v>
          </cell>
          <cell r="G96">
            <v>0</v>
          </cell>
          <cell r="H96">
            <v>6.1052</v>
          </cell>
          <cell r="I96">
            <v>0</v>
          </cell>
          <cell r="J96">
            <v>0</v>
          </cell>
          <cell r="K96">
            <v>0</v>
          </cell>
          <cell r="L96">
            <v>0</v>
          </cell>
          <cell r="M96">
            <v>0</v>
          </cell>
          <cell r="N96">
            <v>90.34666</v>
          </cell>
          <cell r="O96">
            <v>0</v>
          </cell>
          <cell r="P96">
            <v>0</v>
          </cell>
          <cell r="Q96">
            <v>0</v>
          </cell>
          <cell r="R96">
            <v>6.1052</v>
          </cell>
          <cell r="S96">
            <v>6.1052</v>
          </cell>
          <cell r="T96">
            <v>46.73021</v>
          </cell>
          <cell r="U96">
            <v>90.34666</v>
          </cell>
          <cell r="V96">
            <v>-6.1052</v>
          </cell>
          <cell r="W96">
            <v>0</v>
          </cell>
          <cell r="X96">
            <v>0</v>
          </cell>
          <cell r="Y96">
            <v>0</v>
          </cell>
          <cell r="Z96">
            <v>0</v>
          </cell>
          <cell r="AA96">
            <v>0</v>
          </cell>
          <cell r="AB96">
            <v>0</v>
          </cell>
        </row>
        <row r="97">
          <cell r="B97" t="str">
            <v>Mill. Lactone</v>
          </cell>
          <cell r="C97">
            <v>0</v>
          </cell>
          <cell r="D97">
            <v>0</v>
          </cell>
          <cell r="E97">
            <v>0</v>
          </cell>
          <cell r="F97">
            <v>0</v>
          </cell>
          <cell r="G97">
            <v>0</v>
          </cell>
          <cell r="H97">
            <v>15.411759999999999</v>
          </cell>
          <cell r="I97">
            <v>0</v>
          </cell>
          <cell r="J97">
            <v>0</v>
          </cell>
          <cell r="K97">
            <v>0</v>
          </cell>
          <cell r="L97">
            <v>0</v>
          </cell>
          <cell r="M97">
            <v>0</v>
          </cell>
          <cell r="N97">
            <v>66.255260000000007</v>
          </cell>
          <cell r="O97">
            <v>0</v>
          </cell>
          <cell r="P97">
            <v>0</v>
          </cell>
          <cell r="Q97">
            <v>0</v>
          </cell>
          <cell r="R97">
            <v>15.411759999999999</v>
          </cell>
          <cell r="S97">
            <v>13.4604</v>
          </cell>
          <cell r="T97">
            <v>0</v>
          </cell>
          <cell r="U97">
            <v>66.255260000000007</v>
          </cell>
          <cell r="V97">
            <v>-13.4604</v>
          </cell>
          <cell r="W97">
            <v>0</v>
          </cell>
          <cell r="X97">
            <v>0</v>
          </cell>
          <cell r="Y97">
            <v>0</v>
          </cell>
          <cell r="Z97">
            <v>0</v>
          </cell>
          <cell r="AA97" t="str">
            <v xml:space="preserve"> </v>
          </cell>
          <cell r="AB97">
            <v>1.9513599999999993</v>
          </cell>
        </row>
        <row r="98">
          <cell r="B98" t="str">
            <v>Phthalimide</v>
          </cell>
          <cell r="C98" t="str">
            <v>OTHERS - E</v>
          </cell>
          <cell r="D98">
            <v>0</v>
          </cell>
          <cell r="E98">
            <v>0</v>
          </cell>
          <cell r="F98">
            <v>0</v>
          </cell>
          <cell r="G98">
            <v>0</v>
          </cell>
          <cell r="H98">
            <v>2.1836000000000002</v>
          </cell>
          <cell r="I98">
            <v>0</v>
          </cell>
          <cell r="J98">
            <v>64.996790000000004</v>
          </cell>
          <cell r="K98">
            <v>0</v>
          </cell>
          <cell r="L98">
            <v>1.9654899999999997</v>
          </cell>
          <cell r="M98">
            <v>0</v>
          </cell>
          <cell r="N98">
            <v>90.202160000000006</v>
          </cell>
          <cell r="O98">
            <v>0</v>
          </cell>
          <cell r="P98">
            <v>0</v>
          </cell>
          <cell r="Q98">
            <v>0</v>
          </cell>
          <cell r="R98">
            <v>92.385760000000005</v>
          </cell>
          <cell r="S98">
            <v>0.42520000000000002</v>
          </cell>
          <cell r="T98">
            <v>56.230559999999997</v>
          </cell>
          <cell r="U98">
            <v>90.202160000000006</v>
          </cell>
          <cell r="V98">
            <v>-90.62736000000001</v>
          </cell>
          <cell r="W98">
            <v>0</v>
          </cell>
          <cell r="X98">
            <v>0</v>
          </cell>
          <cell r="Y98">
            <v>0</v>
          </cell>
          <cell r="Z98">
            <v>0</v>
          </cell>
          <cell r="AA98">
            <v>0</v>
          </cell>
          <cell r="AB98">
            <v>1.7583999999999946</v>
          </cell>
        </row>
        <row r="99">
          <cell r="B99" t="str">
            <v>Plaquenil</v>
          </cell>
          <cell r="C99">
            <v>0</v>
          </cell>
          <cell r="D99">
            <v>0</v>
          </cell>
          <cell r="E99">
            <v>0</v>
          </cell>
          <cell r="F99">
            <v>0</v>
          </cell>
          <cell r="G99">
            <v>0</v>
          </cell>
          <cell r="H99">
            <v>0.40737000000000001</v>
          </cell>
          <cell r="I99">
            <v>0</v>
          </cell>
          <cell r="J99">
            <v>0.84267000000000003</v>
          </cell>
          <cell r="K99">
            <v>0</v>
          </cell>
          <cell r="L99">
            <v>0</v>
          </cell>
          <cell r="M99">
            <v>0</v>
          </cell>
          <cell r="N99">
            <v>90.202160000000006</v>
          </cell>
          <cell r="O99">
            <v>0</v>
          </cell>
          <cell r="P99">
            <v>0</v>
          </cell>
          <cell r="Q99">
            <v>0</v>
          </cell>
          <cell r="R99">
            <v>0.40737000000000001</v>
          </cell>
          <cell r="S99">
            <v>0.40737000000000001</v>
          </cell>
          <cell r="T99">
            <v>0.84267000000000003</v>
          </cell>
          <cell r="U99">
            <v>90.202160000000006</v>
          </cell>
          <cell r="V99">
            <v>-0.40737000000000001</v>
          </cell>
          <cell r="W99">
            <v>0</v>
          </cell>
          <cell r="X99">
            <v>0</v>
          </cell>
          <cell r="Y99">
            <v>0</v>
          </cell>
          <cell r="Z99">
            <v>0</v>
          </cell>
          <cell r="AA99">
            <v>0</v>
          </cell>
          <cell r="AB99">
            <v>0</v>
          </cell>
        </row>
        <row r="100">
          <cell r="B100" t="str">
            <v>RCX2037</v>
          </cell>
          <cell r="C100">
            <v>0</v>
          </cell>
          <cell r="D100">
            <v>0</v>
          </cell>
          <cell r="E100">
            <v>0</v>
          </cell>
          <cell r="F100">
            <v>0</v>
          </cell>
          <cell r="G100">
            <v>0</v>
          </cell>
          <cell r="H100">
            <v>0.40737000000000001</v>
          </cell>
          <cell r="I100">
            <v>0</v>
          </cell>
          <cell r="J100">
            <v>126.54656</v>
          </cell>
          <cell r="K100">
            <v>0</v>
          </cell>
          <cell r="L100">
            <v>0</v>
          </cell>
          <cell r="M100">
            <v>0</v>
          </cell>
          <cell r="N100">
            <v>58.897869999999998</v>
          </cell>
          <cell r="O100">
            <v>0</v>
          </cell>
          <cell r="P100">
            <v>0</v>
          </cell>
          <cell r="Q100">
            <v>0</v>
          </cell>
          <cell r="R100">
            <v>0</v>
          </cell>
          <cell r="S100">
            <v>0.40737000000000001</v>
          </cell>
          <cell r="T100">
            <v>126.54656</v>
          </cell>
          <cell r="U100">
            <v>58.897869999999998</v>
          </cell>
          <cell r="V100">
            <v>0</v>
          </cell>
          <cell r="W100">
            <v>0</v>
          </cell>
          <cell r="X100">
            <v>0</v>
          </cell>
          <cell r="Y100">
            <v>0</v>
          </cell>
          <cell r="Z100">
            <v>0</v>
          </cell>
          <cell r="AA100">
            <v>0</v>
          </cell>
          <cell r="AB100">
            <v>0</v>
          </cell>
        </row>
        <row r="101">
          <cell r="B101" t="str">
            <v>RCX2047</v>
          </cell>
          <cell r="C101" t="str">
            <v>TOTAL</v>
          </cell>
          <cell r="D101">
            <v>0</v>
          </cell>
          <cell r="E101">
            <v>0</v>
          </cell>
          <cell r="F101">
            <v>2943.1329515000007</v>
          </cell>
          <cell r="G101">
            <v>0</v>
          </cell>
          <cell r="H101">
            <v>11.817780000000001</v>
          </cell>
          <cell r="I101">
            <v>0</v>
          </cell>
          <cell r="J101">
            <v>4779.1812099999997</v>
          </cell>
          <cell r="K101">
            <v>0</v>
          </cell>
          <cell r="L101">
            <v>566.49801000000002</v>
          </cell>
          <cell r="M101">
            <v>0</v>
          </cell>
          <cell r="N101">
            <v>19.909500000000001</v>
          </cell>
          <cell r="O101">
            <v>0</v>
          </cell>
          <cell r="P101">
            <v>0</v>
          </cell>
          <cell r="Q101">
            <v>0</v>
          </cell>
          <cell r="R101">
            <v>31.72728</v>
          </cell>
          <cell r="S101">
            <v>11.817780000000001</v>
          </cell>
          <cell r="T101">
            <v>2969.0862799999995</v>
          </cell>
          <cell r="U101">
            <v>19.909500000000001</v>
          </cell>
          <cell r="V101">
            <v>-31.72728</v>
          </cell>
          <cell r="W101">
            <v>0</v>
          </cell>
          <cell r="X101">
            <v>-139.178</v>
          </cell>
          <cell r="Y101">
            <v>0</v>
          </cell>
          <cell r="Z101">
            <v>0</v>
          </cell>
          <cell r="AA101">
            <v>0</v>
          </cell>
          <cell r="AB101">
            <v>0</v>
          </cell>
        </row>
        <row r="102">
          <cell r="B102" t="str">
            <v>RCX2114 - GW801144X</v>
          </cell>
          <cell r="C102" t="str">
            <v>OBSOLETE - D</v>
          </cell>
          <cell r="D102">
            <v>0</v>
          </cell>
          <cell r="E102">
            <v>0</v>
          </cell>
          <cell r="F102">
            <v>0</v>
          </cell>
          <cell r="G102">
            <v>0</v>
          </cell>
          <cell r="H102">
            <v>4.0849299999999999</v>
          </cell>
          <cell r="I102">
            <v>0</v>
          </cell>
          <cell r="J102">
            <v>158.41989000000001</v>
          </cell>
          <cell r="K102">
            <v>0</v>
          </cell>
          <cell r="L102">
            <v>0</v>
          </cell>
          <cell r="M102">
            <v>0</v>
          </cell>
          <cell r="N102">
            <v>0.16314999999999999</v>
          </cell>
          <cell r="O102">
            <v>0</v>
          </cell>
          <cell r="P102">
            <v>0</v>
          </cell>
          <cell r="Q102">
            <v>0</v>
          </cell>
          <cell r="R102">
            <v>4.2480799999999999</v>
          </cell>
          <cell r="S102">
            <v>4.0849299999999999</v>
          </cell>
          <cell r="T102">
            <v>158.41989000000001</v>
          </cell>
          <cell r="U102">
            <v>0.16314999999999999</v>
          </cell>
          <cell r="V102">
            <v>-4.2480799999999999</v>
          </cell>
          <cell r="W102">
            <v>0</v>
          </cell>
          <cell r="X102">
            <v>0</v>
          </cell>
          <cell r="Y102">
            <v>0</v>
          </cell>
          <cell r="Z102">
            <v>0</v>
          </cell>
          <cell r="AA102">
            <v>0</v>
          </cell>
          <cell r="AB102">
            <v>0</v>
          </cell>
        </row>
        <row r="103">
          <cell r="B103" t="str">
            <v>RCX2119</v>
          </cell>
          <cell r="C103">
            <v>0</v>
          </cell>
          <cell r="D103">
            <v>0</v>
          </cell>
          <cell r="E103">
            <v>0</v>
          </cell>
          <cell r="F103">
            <v>0</v>
          </cell>
          <cell r="G103">
            <v>0</v>
          </cell>
          <cell r="H103">
            <v>0.82135999999999998</v>
          </cell>
          <cell r="I103">
            <v>0</v>
          </cell>
          <cell r="J103">
            <v>0</v>
          </cell>
          <cell r="K103">
            <v>0</v>
          </cell>
          <cell r="L103">
            <v>0</v>
          </cell>
          <cell r="M103">
            <v>0</v>
          </cell>
          <cell r="N103">
            <v>0.16314999999999999</v>
          </cell>
          <cell r="O103">
            <v>0</v>
          </cell>
          <cell r="P103">
            <v>0</v>
          </cell>
          <cell r="Q103">
            <v>0</v>
          </cell>
          <cell r="R103">
            <v>0.82135999999999998</v>
          </cell>
          <cell r="S103">
            <v>0.82135999999999998</v>
          </cell>
          <cell r="T103">
            <v>0</v>
          </cell>
          <cell r="U103">
            <v>0.16314999999999999</v>
          </cell>
          <cell r="V103">
            <v>-0.82135999999999998</v>
          </cell>
          <cell r="W103">
            <v>0</v>
          </cell>
          <cell r="X103">
            <v>0</v>
          </cell>
          <cell r="Y103">
            <v>0</v>
          </cell>
          <cell r="Z103">
            <v>0</v>
          </cell>
          <cell r="AA103">
            <v>0</v>
          </cell>
          <cell r="AB103">
            <v>0</v>
          </cell>
        </row>
        <row r="104">
          <cell r="B104" t="str">
            <v>RH 3866</v>
          </cell>
          <cell r="C104">
            <v>0</v>
          </cell>
          <cell r="D104">
            <v>0</v>
          </cell>
          <cell r="E104">
            <v>0</v>
          </cell>
          <cell r="F104">
            <v>0</v>
          </cell>
          <cell r="G104">
            <v>0</v>
          </cell>
          <cell r="H104">
            <v>2.2000000000000002</v>
          </cell>
          <cell r="I104">
            <v>0</v>
          </cell>
          <cell r="J104">
            <v>195.92491000000001</v>
          </cell>
          <cell r="K104">
            <v>0</v>
          </cell>
          <cell r="L104">
            <v>74.8262</v>
          </cell>
          <cell r="M104">
            <v>0</v>
          </cell>
          <cell r="N104">
            <v>1.2999999999999999E-4</v>
          </cell>
          <cell r="O104">
            <v>0</v>
          </cell>
          <cell r="P104">
            <v>0</v>
          </cell>
          <cell r="Q104">
            <v>0</v>
          </cell>
          <cell r="R104">
            <v>2.2000000000000002</v>
          </cell>
          <cell r="S104">
            <v>2.2000000000000002</v>
          </cell>
          <cell r="T104">
            <v>11.165710000000001</v>
          </cell>
          <cell r="U104">
            <v>1.2999999999999999E-4</v>
          </cell>
          <cell r="V104">
            <v>-2.2000000000000002</v>
          </cell>
          <cell r="W104">
            <v>0</v>
          </cell>
          <cell r="X104">
            <v>0</v>
          </cell>
          <cell r="Y104">
            <v>0</v>
          </cell>
          <cell r="Z104">
            <v>0</v>
          </cell>
          <cell r="AA104">
            <v>0</v>
          </cell>
          <cell r="AB104">
            <v>0</v>
          </cell>
        </row>
        <row r="105">
          <cell r="B105" t="str">
            <v>tBaus</v>
          </cell>
          <cell r="C105">
            <v>0</v>
          </cell>
          <cell r="D105">
            <v>0</v>
          </cell>
          <cell r="E105">
            <v>0</v>
          </cell>
          <cell r="F105">
            <v>0</v>
          </cell>
          <cell r="G105">
            <v>0</v>
          </cell>
          <cell r="H105">
            <v>7.8520000000000006E-2</v>
          </cell>
          <cell r="I105">
            <v>0</v>
          </cell>
          <cell r="J105">
            <v>0.84267000000000003</v>
          </cell>
          <cell r="K105">
            <v>0</v>
          </cell>
          <cell r="L105">
            <v>0</v>
          </cell>
          <cell r="M105">
            <v>0</v>
          </cell>
          <cell r="N105">
            <v>91.138750000000002</v>
          </cell>
          <cell r="O105">
            <v>0</v>
          </cell>
          <cell r="P105">
            <v>0</v>
          </cell>
          <cell r="Q105">
            <v>0</v>
          </cell>
          <cell r="R105">
            <v>7.8520000000000006E-2</v>
          </cell>
          <cell r="S105">
            <v>2.2000000000000002</v>
          </cell>
          <cell r="T105">
            <v>0.84267000000000003</v>
          </cell>
          <cell r="U105">
            <v>91.138750000000002</v>
          </cell>
          <cell r="V105">
            <v>0</v>
          </cell>
          <cell r="W105">
            <v>0</v>
          </cell>
          <cell r="X105">
            <v>0</v>
          </cell>
          <cell r="Y105">
            <v>0</v>
          </cell>
          <cell r="Z105">
            <v>0</v>
          </cell>
          <cell r="AA105">
            <v>0</v>
          </cell>
          <cell r="AB105">
            <v>7.8520000000000006E-2</v>
          </cell>
        </row>
        <row r="106">
          <cell r="B106" t="str">
            <v>Telik</v>
          </cell>
          <cell r="C106">
            <v>0</v>
          </cell>
          <cell r="D106">
            <v>0</v>
          </cell>
          <cell r="E106">
            <v>0</v>
          </cell>
          <cell r="F106">
            <v>0</v>
          </cell>
          <cell r="G106">
            <v>0</v>
          </cell>
          <cell r="H106">
            <v>1.7050000000000001</v>
          </cell>
          <cell r="I106">
            <v>0</v>
          </cell>
          <cell r="J106">
            <v>126.54656</v>
          </cell>
          <cell r="K106">
            <v>0</v>
          </cell>
          <cell r="L106">
            <v>0</v>
          </cell>
          <cell r="M106">
            <v>0</v>
          </cell>
          <cell r="N106">
            <v>0</v>
          </cell>
          <cell r="O106">
            <v>0</v>
          </cell>
          <cell r="P106">
            <v>0</v>
          </cell>
          <cell r="Q106">
            <v>0</v>
          </cell>
          <cell r="R106">
            <v>1.7050000000000001</v>
          </cell>
          <cell r="S106">
            <v>1.7050000000000001</v>
          </cell>
          <cell r="T106">
            <v>126.54656</v>
          </cell>
          <cell r="U106">
            <v>0</v>
          </cell>
          <cell r="V106">
            <v>-1.7050000000000001</v>
          </cell>
          <cell r="W106">
            <v>0</v>
          </cell>
          <cell r="X106">
            <v>-143.119</v>
          </cell>
          <cell r="Y106">
            <v>0</v>
          </cell>
          <cell r="Z106">
            <v>0</v>
          </cell>
          <cell r="AA106">
            <v>0</v>
          </cell>
          <cell r="AB106">
            <v>0</v>
          </cell>
        </row>
        <row r="107">
          <cell r="B107" t="str">
            <v>Vertex 148</v>
          </cell>
          <cell r="C107">
            <v>0</v>
          </cell>
          <cell r="D107">
            <v>0</v>
          </cell>
          <cell r="E107">
            <v>0</v>
          </cell>
          <cell r="F107">
            <v>0</v>
          </cell>
          <cell r="G107">
            <v>0</v>
          </cell>
          <cell r="H107">
            <v>1.7050000000000001</v>
          </cell>
          <cell r="I107">
            <v>0</v>
          </cell>
          <cell r="J107">
            <v>0.84267000000000003</v>
          </cell>
          <cell r="K107">
            <v>0</v>
          </cell>
          <cell r="L107">
            <v>0</v>
          </cell>
          <cell r="M107">
            <v>0</v>
          </cell>
          <cell r="N107">
            <v>91.138750000000002</v>
          </cell>
          <cell r="O107">
            <v>0</v>
          </cell>
          <cell r="P107">
            <v>0</v>
          </cell>
          <cell r="Q107">
            <v>0</v>
          </cell>
          <cell r="R107">
            <v>91.98142</v>
          </cell>
          <cell r="S107">
            <v>1.7050000000000001</v>
          </cell>
          <cell r="T107">
            <v>0.84267000000000003</v>
          </cell>
          <cell r="U107">
            <v>91.138750000000002</v>
          </cell>
          <cell r="V107">
            <v>-91.98142</v>
          </cell>
          <cell r="W107">
            <v>0</v>
          </cell>
          <cell r="X107">
            <v>0</v>
          </cell>
          <cell r="Y107">
            <v>0</v>
          </cell>
          <cell r="Z107">
            <v>0</v>
          </cell>
          <cell r="AA107">
            <v>0</v>
          </cell>
          <cell r="AB107">
            <v>0</v>
          </cell>
        </row>
        <row r="108">
          <cell r="B108" t="str">
            <v>Vertex 497</v>
          </cell>
          <cell r="C108" t="str">
            <v>OBSOLETE - D</v>
          </cell>
          <cell r="D108">
            <v>0</v>
          </cell>
          <cell r="E108">
            <v>0</v>
          </cell>
          <cell r="F108">
            <v>0</v>
          </cell>
          <cell r="G108">
            <v>0</v>
          </cell>
          <cell r="H108">
            <v>3.3</v>
          </cell>
          <cell r="I108">
            <v>0</v>
          </cell>
          <cell r="J108">
            <v>126.54656</v>
          </cell>
          <cell r="K108">
            <v>0</v>
          </cell>
          <cell r="L108">
            <v>0</v>
          </cell>
          <cell r="M108">
            <v>0</v>
          </cell>
          <cell r="N108">
            <v>91.138750000000002</v>
          </cell>
          <cell r="O108">
            <v>0</v>
          </cell>
          <cell r="P108">
            <v>0</v>
          </cell>
          <cell r="Q108">
            <v>0</v>
          </cell>
          <cell r="R108">
            <v>129.84656000000001</v>
          </cell>
          <cell r="S108">
            <v>3.3</v>
          </cell>
          <cell r="T108">
            <v>126.54656</v>
          </cell>
          <cell r="U108">
            <v>91.138750000000002</v>
          </cell>
          <cell r="V108">
            <v>-129.84656000000001</v>
          </cell>
          <cell r="W108">
            <v>0</v>
          </cell>
          <cell r="X108">
            <v>0</v>
          </cell>
          <cell r="Y108">
            <v>0</v>
          </cell>
          <cell r="Z108">
            <v>0</v>
          </cell>
          <cell r="AA108">
            <v>0</v>
          </cell>
          <cell r="AB108">
            <v>0</v>
          </cell>
        </row>
        <row r="109">
          <cell r="B109" t="str">
            <v>ZD0947</v>
          </cell>
          <cell r="C109">
            <v>0</v>
          </cell>
          <cell r="D109">
            <v>0</v>
          </cell>
          <cell r="E109">
            <v>0</v>
          </cell>
          <cell r="F109">
            <v>0</v>
          </cell>
          <cell r="G109">
            <v>0</v>
          </cell>
          <cell r="H109">
            <v>3.3</v>
          </cell>
          <cell r="I109">
            <v>0</v>
          </cell>
          <cell r="J109">
            <v>126.54656</v>
          </cell>
          <cell r="K109">
            <v>0</v>
          </cell>
          <cell r="L109">
            <v>0</v>
          </cell>
          <cell r="M109">
            <v>0</v>
          </cell>
          <cell r="N109">
            <v>0</v>
          </cell>
          <cell r="O109">
            <v>0</v>
          </cell>
          <cell r="P109">
            <v>0</v>
          </cell>
          <cell r="Q109">
            <v>0</v>
          </cell>
          <cell r="R109">
            <v>0</v>
          </cell>
          <cell r="S109">
            <v>3.3</v>
          </cell>
          <cell r="T109">
            <v>126.54656</v>
          </cell>
          <cell r="U109">
            <v>0</v>
          </cell>
          <cell r="V109">
            <v>0</v>
          </cell>
          <cell r="W109">
            <v>0</v>
          </cell>
          <cell r="X109">
            <v>0</v>
          </cell>
          <cell r="Y109">
            <v>0</v>
          </cell>
          <cell r="Z109">
            <v>0</v>
          </cell>
          <cell r="AA109">
            <v>0</v>
          </cell>
          <cell r="AB109">
            <v>0</v>
          </cell>
        </row>
        <row r="110">
          <cell r="B110" t="str">
            <v>ZD0947</v>
          </cell>
          <cell r="C110" t="str">
            <v>OBSOLETE - D</v>
          </cell>
          <cell r="D110">
            <v>0</v>
          </cell>
          <cell r="E110">
            <v>0</v>
          </cell>
          <cell r="F110">
            <v>0</v>
          </cell>
          <cell r="G110">
            <v>0</v>
          </cell>
          <cell r="H110">
            <v>50.090149999999994</v>
          </cell>
          <cell r="I110">
            <v>0</v>
          </cell>
          <cell r="J110">
            <v>157.08555999999999</v>
          </cell>
          <cell r="K110">
            <v>0</v>
          </cell>
          <cell r="L110">
            <v>0</v>
          </cell>
          <cell r="M110">
            <v>0</v>
          </cell>
          <cell r="N110">
            <v>218.88902999999999</v>
          </cell>
          <cell r="O110">
            <v>0</v>
          </cell>
          <cell r="P110">
            <v>0</v>
          </cell>
          <cell r="Q110">
            <v>0</v>
          </cell>
          <cell r="R110">
            <v>426.06473999999997</v>
          </cell>
          <cell r="S110">
            <v>45.485299999999995</v>
          </cell>
          <cell r="T110">
            <v>157.08555999999999</v>
          </cell>
          <cell r="U110">
            <v>218.88902999999999</v>
          </cell>
          <cell r="V110">
            <v>-421.45989000000003</v>
          </cell>
          <cell r="W110">
            <v>0</v>
          </cell>
          <cell r="X110">
            <v>0</v>
          </cell>
          <cell r="Y110">
            <v>0</v>
          </cell>
          <cell r="Z110">
            <v>0</v>
          </cell>
          <cell r="AA110">
            <v>0</v>
          </cell>
          <cell r="AB110">
            <v>4.6048499999999946</v>
          </cell>
        </row>
        <row r="111">
          <cell r="B111" t="str">
            <v>RCX 2070</v>
          </cell>
          <cell r="C111" t="str">
            <v>OBSOLETE - D</v>
          </cell>
          <cell r="D111">
            <v>0</v>
          </cell>
          <cell r="E111">
            <v>0</v>
          </cell>
          <cell r="F111">
            <v>0</v>
          </cell>
          <cell r="G111">
            <v>0</v>
          </cell>
          <cell r="H111">
            <v>50.090149999999994</v>
          </cell>
          <cell r="I111">
            <v>0</v>
          </cell>
          <cell r="J111">
            <v>157.08555999999999</v>
          </cell>
          <cell r="K111">
            <v>0</v>
          </cell>
          <cell r="L111">
            <v>0</v>
          </cell>
          <cell r="M111">
            <v>0</v>
          </cell>
          <cell r="N111">
            <v>218.88902999999999</v>
          </cell>
          <cell r="O111">
            <v>0</v>
          </cell>
          <cell r="P111">
            <v>0</v>
          </cell>
          <cell r="Q111">
            <v>0</v>
          </cell>
          <cell r="R111">
            <v>426.06473999999997</v>
          </cell>
          <cell r="S111">
            <v>45.485299999999995</v>
          </cell>
          <cell r="T111">
            <v>157.08555999999999</v>
          </cell>
          <cell r="U111">
            <v>218.88902999999999</v>
          </cell>
          <cell r="V111">
            <v>-421.45989000000003</v>
          </cell>
          <cell r="W111">
            <v>0</v>
          </cell>
          <cell r="X111">
            <v>0</v>
          </cell>
          <cell r="Y111">
            <v>0</v>
          </cell>
          <cell r="Z111">
            <v>0</v>
          </cell>
          <cell r="AA111">
            <v>0</v>
          </cell>
          <cell r="AB111">
            <v>4.6048499999999946</v>
          </cell>
        </row>
        <row r="112">
          <cell r="B112" t="str">
            <v>Others</v>
          </cell>
          <cell r="C112">
            <v>0</v>
          </cell>
          <cell r="D112">
            <v>0</v>
          </cell>
          <cell r="E112">
            <v>0</v>
          </cell>
          <cell r="F112">
            <v>0</v>
          </cell>
          <cell r="G112">
            <v>0</v>
          </cell>
          <cell r="H112">
            <v>546.92928599999993</v>
          </cell>
          <cell r="I112">
            <v>0</v>
          </cell>
          <cell r="J112">
            <v>-89.001950000000008</v>
          </cell>
          <cell r="K112">
            <v>0</v>
          </cell>
          <cell r="L112">
            <v>3.6789399999999999</v>
          </cell>
          <cell r="M112">
            <v>0</v>
          </cell>
          <cell r="N112">
            <v>5.7752999999999997</v>
          </cell>
          <cell r="O112">
            <v>0</v>
          </cell>
          <cell r="P112">
            <v>0</v>
          </cell>
          <cell r="Q112">
            <v>0</v>
          </cell>
          <cell r="R112">
            <v>467.38157599999994</v>
          </cell>
          <cell r="S112">
            <v>51.267119999999998</v>
          </cell>
          <cell r="T112">
            <v>8.8718199999999996</v>
          </cell>
          <cell r="U112">
            <v>0</v>
          </cell>
          <cell r="V112">
            <v>-60.138939999999998</v>
          </cell>
          <cell r="W112">
            <v>0</v>
          </cell>
          <cell r="X112">
            <v>68.025369999999995</v>
          </cell>
          <cell r="Y112">
            <v>0</v>
          </cell>
          <cell r="Z112">
            <v>0</v>
          </cell>
          <cell r="AA112">
            <v>0</v>
          </cell>
          <cell r="AB112">
            <v>475.26800599999996</v>
          </cell>
        </row>
        <row r="113">
          <cell r="B113" t="str">
            <v>RCX 2070</v>
          </cell>
          <cell r="C113">
            <v>0</v>
          </cell>
          <cell r="D113">
            <v>0</v>
          </cell>
          <cell r="E113">
            <v>0</v>
          </cell>
          <cell r="F113">
            <v>0</v>
          </cell>
          <cell r="G113">
            <v>0</v>
          </cell>
          <cell r="H113">
            <v>530.61504599999989</v>
          </cell>
          <cell r="I113">
            <v>0</v>
          </cell>
          <cell r="J113">
            <v>-89.001950000000008</v>
          </cell>
          <cell r="K113">
            <v>0</v>
          </cell>
          <cell r="L113">
            <v>3.6789399999999999</v>
          </cell>
          <cell r="M113">
            <v>0</v>
          </cell>
          <cell r="N113">
            <v>5.7752999999999997</v>
          </cell>
          <cell r="O113">
            <v>0</v>
          </cell>
          <cell r="P113">
            <v>0</v>
          </cell>
          <cell r="Q113">
            <v>0</v>
          </cell>
          <cell r="R113">
            <v>0</v>
          </cell>
          <cell r="S113">
            <v>51.267119999999998</v>
          </cell>
          <cell r="T113">
            <v>8.8718199999999996</v>
          </cell>
          <cell r="U113">
            <v>0</v>
          </cell>
          <cell r="V113">
            <v>0</v>
          </cell>
          <cell r="W113">
            <v>0</v>
          </cell>
          <cell r="X113">
            <v>68.025369999999995</v>
          </cell>
          <cell r="Y113">
            <v>0</v>
          </cell>
          <cell r="Z113">
            <v>0</v>
          </cell>
          <cell r="AA113">
            <v>0</v>
          </cell>
          <cell r="AB113">
            <v>0</v>
          </cell>
        </row>
        <row r="114">
          <cell r="B114" t="str">
            <v>Cleanouts</v>
          </cell>
          <cell r="C114" t="str">
            <v>TOTAL</v>
          </cell>
          <cell r="D114">
            <v>0</v>
          </cell>
          <cell r="E114">
            <v>0</v>
          </cell>
          <cell r="F114">
            <v>3582.2209700000003</v>
          </cell>
          <cell r="G114">
            <v>0</v>
          </cell>
          <cell r="H114">
            <v>308.37896999999998</v>
          </cell>
          <cell r="I114">
            <v>0</v>
          </cell>
          <cell r="J114">
            <v>5742.977640000001</v>
          </cell>
          <cell r="K114">
            <v>0</v>
          </cell>
          <cell r="L114">
            <v>575.57037000000003</v>
          </cell>
          <cell r="M114">
            <v>0</v>
          </cell>
          <cell r="N114">
            <v>4528.5157900000004</v>
          </cell>
          <cell r="O114">
            <v>0</v>
          </cell>
          <cell r="P114">
            <v>0</v>
          </cell>
          <cell r="Q114">
            <v>0</v>
          </cell>
          <cell r="R114">
            <v>0</v>
          </cell>
          <cell r="S114">
            <v>164.01897</v>
          </cell>
          <cell r="T114">
            <v>2011.5691300000003</v>
          </cell>
          <cell r="U114">
            <v>2011.5591899999999</v>
          </cell>
          <cell r="V114">
            <v>0</v>
          </cell>
          <cell r="W114">
            <v>0</v>
          </cell>
          <cell r="X114">
            <v>-80.463999999999999</v>
          </cell>
          <cell r="Y114">
            <v>0</v>
          </cell>
          <cell r="Z114">
            <v>0</v>
          </cell>
          <cell r="AA114">
            <v>0</v>
          </cell>
          <cell r="AB114">
            <v>-80.463999999999999</v>
          </cell>
        </row>
        <row r="115">
          <cell r="B115" t="str">
            <v>Eng Stocks/Op Supplies</v>
          </cell>
          <cell r="C115">
            <v>0</v>
          </cell>
          <cell r="D115">
            <v>0</v>
          </cell>
          <cell r="E115">
            <v>0</v>
          </cell>
          <cell r="F115">
            <v>0</v>
          </cell>
          <cell r="G115">
            <v>0</v>
          </cell>
          <cell r="H115">
            <v>2891.7478100000003</v>
          </cell>
          <cell r="I115">
            <v>0</v>
          </cell>
          <cell r="J115">
            <v>0</v>
          </cell>
          <cell r="K115">
            <v>0</v>
          </cell>
          <cell r="L115">
            <v>0</v>
          </cell>
          <cell r="M115">
            <v>0</v>
          </cell>
          <cell r="N115">
            <v>0</v>
          </cell>
          <cell r="O115">
            <v>0</v>
          </cell>
          <cell r="P115">
            <v>0</v>
          </cell>
          <cell r="Q115">
            <v>0</v>
          </cell>
          <cell r="R115">
            <v>2891.7478100000003</v>
          </cell>
          <cell r="S115">
            <v>1415.8905099999999</v>
          </cell>
          <cell r="T115">
            <v>3.1571199999999999</v>
          </cell>
          <cell r="U115">
            <v>0</v>
          </cell>
          <cell r="V115">
            <v>-1415.8905099999999</v>
          </cell>
          <cell r="W115">
            <v>0</v>
          </cell>
          <cell r="X115">
            <v>-80.463999999999999</v>
          </cell>
          <cell r="Y115">
            <v>0</v>
          </cell>
          <cell r="Z115">
            <v>0</v>
          </cell>
          <cell r="AA115">
            <v>0</v>
          </cell>
          <cell r="AB115">
            <v>1475.8573000000004</v>
          </cell>
        </row>
        <row r="116">
          <cell r="B116" t="str">
            <v>Base Stocks</v>
          </cell>
          <cell r="C116">
            <v>0</v>
          </cell>
          <cell r="D116">
            <v>0</v>
          </cell>
          <cell r="E116">
            <v>0</v>
          </cell>
          <cell r="F116">
            <v>0</v>
          </cell>
          <cell r="G116">
            <v>0</v>
          </cell>
          <cell r="H116">
            <v>308.37896999999998</v>
          </cell>
          <cell r="I116">
            <v>0</v>
          </cell>
          <cell r="J116">
            <v>0</v>
          </cell>
          <cell r="K116">
            <v>0</v>
          </cell>
          <cell r="L116">
            <v>0</v>
          </cell>
          <cell r="M116">
            <v>0</v>
          </cell>
          <cell r="N116">
            <v>0</v>
          </cell>
          <cell r="O116">
            <v>0</v>
          </cell>
          <cell r="P116">
            <v>0</v>
          </cell>
          <cell r="Q116">
            <v>0</v>
          </cell>
          <cell r="R116">
            <v>308.37896999999998</v>
          </cell>
          <cell r="S116">
            <v>164.01897</v>
          </cell>
          <cell r="T116">
            <v>0</v>
          </cell>
          <cell r="U116">
            <v>0</v>
          </cell>
          <cell r="V116">
            <v>-164.01897</v>
          </cell>
          <cell r="W116">
            <v>0</v>
          </cell>
          <cell r="X116">
            <v>0</v>
          </cell>
          <cell r="Y116">
            <v>0</v>
          </cell>
          <cell r="Z116">
            <v>0</v>
          </cell>
          <cell r="AA116">
            <v>0</v>
          </cell>
          <cell r="AB116">
            <v>144.35999999999999</v>
          </cell>
        </row>
        <row r="117">
          <cell r="B117" t="str">
            <v>Ret Cont / Packaging / Waste</v>
          </cell>
          <cell r="C117" t="str">
            <v>OTHERS - E</v>
          </cell>
          <cell r="D117">
            <v>0</v>
          </cell>
          <cell r="E117">
            <v>0</v>
          </cell>
          <cell r="F117">
            <v>0</v>
          </cell>
          <cell r="G117">
            <v>0</v>
          </cell>
          <cell r="H117">
            <v>157.46922999999998</v>
          </cell>
          <cell r="I117">
            <v>0</v>
          </cell>
          <cell r="J117">
            <v>-3.0762</v>
          </cell>
          <cell r="K117">
            <v>0</v>
          </cell>
          <cell r="L117">
            <v>7.5363800000000003</v>
          </cell>
          <cell r="M117">
            <v>0</v>
          </cell>
          <cell r="N117">
            <v>-12.984259999999999</v>
          </cell>
          <cell r="O117">
            <v>0</v>
          </cell>
          <cell r="P117">
            <v>0</v>
          </cell>
          <cell r="Q117">
            <v>0</v>
          </cell>
          <cell r="R117">
            <v>157.46922999999998</v>
          </cell>
          <cell r="S117">
            <v>164.01897</v>
          </cell>
          <cell r="T117">
            <v>3.1471900000000002</v>
          </cell>
          <cell r="U117">
            <v>1.2999999999999999E-4</v>
          </cell>
          <cell r="V117">
            <v>-3.1471900000000002</v>
          </cell>
          <cell r="W117">
            <v>0</v>
          </cell>
          <cell r="X117">
            <v>-19.792329999999993</v>
          </cell>
          <cell r="Y117">
            <v>0</v>
          </cell>
          <cell r="Z117">
            <v>0</v>
          </cell>
          <cell r="AA117">
            <v>0</v>
          </cell>
          <cell r="AB117">
            <v>154.32203999999999</v>
          </cell>
        </row>
        <row r="118">
          <cell r="B118" t="str">
            <v>Palladium/Platinum/Rhodium</v>
          </cell>
          <cell r="C118">
            <v>0</v>
          </cell>
          <cell r="D118">
            <v>0</v>
          </cell>
          <cell r="E118">
            <v>0</v>
          </cell>
          <cell r="F118">
            <v>0</v>
          </cell>
          <cell r="G118">
            <v>0</v>
          </cell>
          <cell r="H118">
            <v>325.61668000000003</v>
          </cell>
          <cell r="I118">
            <v>0</v>
          </cell>
          <cell r="J118">
            <v>0</v>
          </cell>
          <cell r="K118">
            <v>0</v>
          </cell>
          <cell r="L118">
            <v>0</v>
          </cell>
          <cell r="M118">
            <v>0</v>
          </cell>
          <cell r="N118">
            <v>0</v>
          </cell>
          <cell r="O118">
            <v>0</v>
          </cell>
          <cell r="P118">
            <v>0</v>
          </cell>
          <cell r="Q118">
            <v>0</v>
          </cell>
          <cell r="R118">
            <v>325.61668000000003</v>
          </cell>
          <cell r="S118">
            <v>30</v>
          </cell>
          <cell r="T118">
            <v>3.1471900000000002</v>
          </cell>
          <cell r="U118">
            <v>0</v>
          </cell>
          <cell r="V118">
            <v>-30</v>
          </cell>
          <cell r="W118">
            <v>0</v>
          </cell>
          <cell r="X118">
            <v>0</v>
          </cell>
          <cell r="Y118">
            <v>0</v>
          </cell>
          <cell r="Z118">
            <v>0</v>
          </cell>
          <cell r="AA118">
            <v>0</v>
          </cell>
          <cell r="AB118">
            <v>295.61668000000003</v>
          </cell>
        </row>
        <row r="119">
          <cell r="B119" t="str">
            <v>Palladium/Platinum/Rhodium</v>
          </cell>
          <cell r="C119" t="str">
            <v>OTHERS - E</v>
          </cell>
          <cell r="D119">
            <v>0</v>
          </cell>
          <cell r="E119">
            <v>0</v>
          </cell>
          <cell r="F119">
            <v>0</v>
          </cell>
          <cell r="G119">
            <v>0</v>
          </cell>
          <cell r="H119">
            <v>4230.1419759999999</v>
          </cell>
          <cell r="I119">
            <v>0</v>
          </cell>
          <cell r="J119">
            <v>-89.001950000000008</v>
          </cell>
          <cell r="K119">
            <v>0</v>
          </cell>
          <cell r="L119">
            <v>3.6789399999999999</v>
          </cell>
          <cell r="M119">
            <v>0</v>
          </cell>
          <cell r="N119">
            <v>5.7752999999999997</v>
          </cell>
          <cell r="O119">
            <v>0</v>
          </cell>
          <cell r="P119">
            <v>0</v>
          </cell>
          <cell r="Q119">
            <v>0</v>
          </cell>
          <cell r="R119">
            <v>4150.5942660000001</v>
          </cell>
          <cell r="S119">
            <v>1661.1766</v>
          </cell>
          <cell r="T119">
            <v>12.01901</v>
          </cell>
          <cell r="U119">
            <v>0</v>
          </cell>
          <cell r="V119">
            <v>-1673.19561</v>
          </cell>
          <cell r="W119">
            <v>0</v>
          </cell>
          <cell r="X119">
            <v>-12.438630000000003</v>
          </cell>
          <cell r="Y119">
            <v>0</v>
          </cell>
          <cell r="Z119">
            <v>0</v>
          </cell>
          <cell r="AA119">
            <v>0</v>
          </cell>
          <cell r="AB119">
            <v>2464.9600260000002</v>
          </cell>
        </row>
        <row r="120">
          <cell r="B120">
            <v>0</v>
          </cell>
          <cell r="C120" t="str">
            <v>OTHERS - E</v>
          </cell>
          <cell r="D120">
            <v>0</v>
          </cell>
          <cell r="E120">
            <v>0</v>
          </cell>
          <cell r="F120">
            <v>0</v>
          </cell>
          <cell r="G120">
            <v>0</v>
          </cell>
          <cell r="H120">
            <v>4213.8277360000002</v>
          </cell>
          <cell r="I120">
            <v>0</v>
          </cell>
          <cell r="J120">
            <v>-89.001950000000008</v>
          </cell>
          <cell r="K120">
            <v>0</v>
          </cell>
          <cell r="L120">
            <v>3.6789399999999999</v>
          </cell>
          <cell r="M120">
            <v>0</v>
          </cell>
          <cell r="N120">
            <v>5.7752999999999997</v>
          </cell>
          <cell r="O120">
            <v>0</v>
          </cell>
          <cell r="P120">
            <v>0</v>
          </cell>
          <cell r="Q120">
            <v>0</v>
          </cell>
          <cell r="R120">
            <v>4134.2800260000004</v>
          </cell>
          <cell r="S120">
            <v>1661.1766</v>
          </cell>
          <cell r="T120">
            <v>12.01901</v>
          </cell>
          <cell r="U120">
            <v>0</v>
          </cell>
          <cell r="V120">
            <v>-1673.19561</v>
          </cell>
          <cell r="W120">
            <v>0</v>
          </cell>
          <cell r="X120">
            <v>-12.438630000000003</v>
          </cell>
          <cell r="Y120">
            <v>0</v>
          </cell>
          <cell r="Z120">
            <v>0</v>
          </cell>
          <cell r="AA120">
            <v>0</v>
          </cell>
          <cell r="AB120">
            <v>2448.645786</v>
          </cell>
        </row>
        <row r="121">
          <cell r="B121">
            <v>0</v>
          </cell>
        </row>
        <row r="122">
          <cell r="B122">
            <v>0</v>
          </cell>
          <cell r="C122" t="str">
            <v>TOTAL</v>
          </cell>
          <cell r="D122">
            <v>0</v>
          </cell>
          <cell r="E122">
            <v>0</v>
          </cell>
          <cell r="F122">
            <v>0</v>
          </cell>
          <cell r="G122">
            <v>0</v>
          </cell>
          <cell r="H122">
            <v>6363.2666659999995</v>
          </cell>
          <cell r="I122">
            <v>0</v>
          </cell>
          <cell r="J122">
            <v>5095.8692160000001</v>
          </cell>
          <cell r="K122">
            <v>0</v>
          </cell>
          <cell r="L122">
            <v>1195.7727500000001</v>
          </cell>
          <cell r="M122">
            <v>0</v>
          </cell>
          <cell r="N122">
            <v>2897.8946999999998</v>
          </cell>
          <cell r="O122">
            <v>0</v>
          </cell>
          <cell r="P122">
            <v>0</v>
          </cell>
          <cell r="Q122">
            <v>0</v>
          </cell>
          <cell r="R122">
            <v>15552.803332</v>
          </cell>
          <cell r="S122">
            <v>1844.1365599999999</v>
          </cell>
          <cell r="T122">
            <v>977.22092999999995</v>
          </cell>
          <cell r="U122">
            <v>1231.9352099999996</v>
          </cell>
          <cell r="V122">
            <v>-4053.2926999999995</v>
          </cell>
          <cell r="W122">
            <v>0</v>
          </cell>
          <cell r="X122">
            <v>-172.77759000000003</v>
          </cell>
          <cell r="Y122">
            <v>0</v>
          </cell>
          <cell r="Z122">
            <v>0</v>
          </cell>
          <cell r="AA122">
            <v>0</v>
          </cell>
          <cell r="AB122">
            <v>11326.733042</v>
          </cell>
        </row>
      </sheetData>
      <sheetData sheetId="4" refreshError="1"/>
      <sheetData sheetId="5">
        <row r="13">
          <cell r="B13" t="str">
            <v>AVE1330</v>
          </cell>
          <cell r="C13">
            <v>0</v>
          </cell>
          <cell r="D13">
            <v>0</v>
          </cell>
          <cell r="E13">
            <v>0</v>
          </cell>
          <cell r="F13">
            <v>0</v>
          </cell>
          <cell r="G13">
            <v>0</v>
          </cell>
          <cell r="H13">
            <v>9.5351800000000004</v>
          </cell>
          <cell r="I13">
            <v>0</v>
          </cell>
          <cell r="J13">
            <v>4.0000000000000001E-3</v>
          </cell>
          <cell r="K13">
            <v>0</v>
          </cell>
          <cell r="L13">
            <v>4.6870599999999998</v>
          </cell>
          <cell r="M13">
            <v>0</v>
          </cell>
          <cell r="N13">
            <v>0</v>
          </cell>
          <cell r="O13">
            <v>0</v>
          </cell>
          <cell r="P13">
            <v>0</v>
          </cell>
          <cell r="Q13">
            <v>0</v>
          </cell>
          <cell r="R13">
            <v>9.53918</v>
          </cell>
          <cell r="S13">
            <v>9.5351800000000004</v>
          </cell>
          <cell r="T13">
            <v>4.0000000000000001E-3</v>
          </cell>
          <cell r="U13">
            <v>0</v>
          </cell>
          <cell r="V13">
            <v>-9.53918</v>
          </cell>
          <cell r="W13">
            <v>0</v>
          </cell>
          <cell r="X13">
            <v>0</v>
          </cell>
          <cell r="Y13">
            <v>0</v>
          </cell>
          <cell r="Z13">
            <v>0</v>
          </cell>
          <cell r="AA13">
            <v>0</v>
          </cell>
          <cell r="AB13">
            <v>0</v>
          </cell>
        </row>
        <row r="14">
          <cell r="B14" t="str">
            <v>AZ12389497</v>
          </cell>
          <cell r="C14">
            <v>0</v>
          </cell>
          <cell r="D14">
            <v>0</v>
          </cell>
          <cell r="E14">
            <v>0</v>
          </cell>
          <cell r="F14">
            <v>0</v>
          </cell>
          <cell r="G14">
            <v>0</v>
          </cell>
          <cell r="H14">
            <v>0.17355999999999999</v>
          </cell>
          <cell r="I14">
            <v>0</v>
          </cell>
          <cell r="J14">
            <v>32.478029999999997</v>
          </cell>
          <cell r="K14">
            <v>0</v>
          </cell>
          <cell r="L14">
            <v>4.2768300000000004</v>
          </cell>
          <cell r="M14">
            <v>0</v>
          </cell>
          <cell r="N14">
            <v>0</v>
          </cell>
          <cell r="O14">
            <v>0</v>
          </cell>
          <cell r="P14">
            <v>0</v>
          </cell>
          <cell r="Q14">
            <v>0</v>
          </cell>
          <cell r="R14">
            <v>0</v>
          </cell>
          <cell r="S14">
            <v>7.3819999999999997E-2</v>
          </cell>
          <cell r="T14">
            <v>0</v>
          </cell>
          <cell r="U14">
            <v>0</v>
          </cell>
          <cell r="V14">
            <v>0</v>
          </cell>
          <cell r="W14">
            <v>0</v>
          </cell>
          <cell r="X14">
            <v>0</v>
          </cell>
          <cell r="Y14">
            <v>0</v>
          </cell>
          <cell r="Z14">
            <v>0</v>
          </cell>
          <cell r="AA14">
            <v>0</v>
          </cell>
          <cell r="AB14">
            <v>0</v>
          </cell>
        </row>
        <row r="15">
          <cell r="B15" t="str">
            <v>BioNumerik RCX 2131</v>
          </cell>
          <cell r="C15">
            <v>0</v>
          </cell>
          <cell r="D15">
            <v>0</v>
          </cell>
          <cell r="E15">
            <v>0</v>
          </cell>
          <cell r="F15">
            <v>0</v>
          </cell>
          <cell r="G15">
            <v>0</v>
          </cell>
          <cell r="H15">
            <v>19.58146</v>
          </cell>
          <cell r="I15">
            <v>0</v>
          </cell>
          <cell r="J15">
            <v>30.667000000000002</v>
          </cell>
          <cell r="K15">
            <v>0</v>
          </cell>
          <cell r="L15">
            <v>0.24628</v>
          </cell>
          <cell r="M15">
            <v>0</v>
          </cell>
          <cell r="N15">
            <v>71.620230000000006</v>
          </cell>
          <cell r="O15">
            <v>0</v>
          </cell>
          <cell r="P15">
            <v>0</v>
          </cell>
          <cell r="Q15">
            <v>0</v>
          </cell>
          <cell r="R15">
            <v>50.248460000000001</v>
          </cell>
          <cell r="S15">
            <v>19.58146</v>
          </cell>
          <cell r="T15">
            <v>30.667000000000002</v>
          </cell>
          <cell r="U15">
            <v>71.620230000000006</v>
          </cell>
          <cell r="V15">
            <v>-50.248460000000001</v>
          </cell>
          <cell r="W15">
            <v>0</v>
          </cell>
          <cell r="X15">
            <v>40</v>
          </cell>
          <cell r="Y15">
            <v>0</v>
          </cell>
          <cell r="Z15">
            <v>0</v>
          </cell>
          <cell r="AA15">
            <v>0</v>
          </cell>
          <cell r="AB15">
            <v>0</v>
          </cell>
        </row>
        <row r="16">
          <cell r="B16" t="str">
            <v>Fosamprenavir</v>
          </cell>
          <cell r="C16">
            <v>0</v>
          </cell>
          <cell r="D16">
            <v>0</v>
          </cell>
          <cell r="E16">
            <v>0</v>
          </cell>
          <cell r="F16">
            <v>0</v>
          </cell>
          <cell r="G16">
            <v>0</v>
          </cell>
          <cell r="H16">
            <v>118.5162</v>
          </cell>
          <cell r="I16">
            <v>0</v>
          </cell>
          <cell r="J16">
            <v>119.29264999999999</v>
          </cell>
          <cell r="K16">
            <v>0</v>
          </cell>
          <cell r="L16">
            <v>175.01335</v>
          </cell>
          <cell r="M16">
            <v>0</v>
          </cell>
          <cell r="N16">
            <v>0</v>
          </cell>
          <cell r="O16">
            <v>0</v>
          </cell>
          <cell r="P16">
            <v>0</v>
          </cell>
          <cell r="Q16">
            <v>0</v>
          </cell>
          <cell r="R16">
            <v>118.5162</v>
          </cell>
          <cell r="S16">
            <v>2.2841100000000001</v>
          </cell>
          <cell r="T16">
            <v>0</v>
          </cell>
          <cell r="U16">
            <v>0</v>
          </cell>
          <cell r="V16">
            <v>0</v>
          </cell>
          <cell r="W16">
            <v>0</v>
          </cell>
          <cell r="X16">
            <v>0</v>
          </cell>
          <cell r="Y16">
            <v>0</v>
          </cell>
          <cell r="Z16">
            <v>0</v>
          </cell>
          <cell r="AA16">
            <v>0</v>
          </cell>
          <cell r="AB16">
            <v>118.5162</v>
          </cell>
        </row>
        <row r="17">
          <cell r="B17" t="str">
            <v>Memory</v>
          </cell>
          <cell r="C17">
            <v>0</v>
          </cell>
          <cell r="D17">
            <v>0</v>
          </cell>
          <cell r="E17">
            <v>0</v>
          </cell>
          <cell r="F17">
            <v>0</v>
          </cell>
          <cell r="G17">
            <v>0</v>
          </cell>
          <cell r="H17">
            <v>2.2841100000000001</v>
          </cell>
          <cell r="I17">
            <v>0</v>
          </cell>
          <cell r="J17">
            <v>1.4999999999999999E-4</v>
          </cell>
          <cell r="K17">
            <v>0</v>
          </cell>
          <cell r="L17">
            <v>27.787379999999999</v>
          </cell>
          <cell r="M17">
            <v>0</v>
          </cell>
          <cell r="N17">
            <v>110.40196</v>
          </cell>
          <cell r="O17">
            <v>0</v>
          </cell>
          <cell r="P17">
            <v>0</v>
          </cell>
          <cell r="Q17">
            <v>0</v>
          </cell>
          <cell r="R17">
            <v>2.2841100000000001</v>
          </cell>
          <cell r="S17">
            <v>2.2841100000000001</v>
          </cell>
          <cell r="T17">
            <v>1.4999999999999999E-4</v>
          </cell>
          <cell r="U17">
            <v>0</v>
          </cell>
          <cell r="V17">
            <v>-2.2841100000000001</v>
          </cell>
          <cell r="W17">
            <v>0</v>
          </cell>
          <cell r="X17">
            <v>50</v>
          </cell>
          <cell r="Y17">
            <v>0</v>
          </cell>
          <cell r="Z17">
            <v>0</v>
          </cell>
          <cell r="AA17">
            <v>0</v>
          </cell>
          <cell r="AB17">
            <v>0</v>
          </cell>
        </row>
        <row r="18">
          <cell r="B18" t="str">
            <v>RCX2124 - SR28043</v>
          </cell>
          <cell r="C18">
            <v>0</v>
          </cell>
          <cell r="D18">
            <v>0</v>
          </cell>
          <cell r="E18">
            <v>0</v>
          </cell>
          <cell r="F18">
            <v>0</v>
          </cell>
          <cell r="G18">
            <v>0</v>
          </cell>
          <cell r="H18">
            <v>9.0358099999999997</v>
          </cell>
          <cell r="I18">
            <v>0</v>
          </cell>
          <cell r="J18">
            <v>4.0000000000000003E-5</v>
          </cell>
          <cell r="K18">
            <v>0</v>
          </cell>
          <cell r="L18">
            <v>1.6244499999999999</v>
          </cell>
          <cell r="M18">
            <v>0</v>
          </cell>
          <cell r="N18">
            <v>0.29777999999999999</v>
          </cell>
          <cell r="O18">
            <v>0</v>
          </cell>
          <cell r="P18">
            <v>0</v>
          </cell>
          <cell r="Q18">
            <v>0</v>
          </cell>
          <cell r="R18">
            <v>9.3336299999999994</v>
          </cell>
          <cell r="S18">
            <v>26.612830000000002</v>
          </cell>
          <cell r="T18">
            <v>4.0000000000000003E-5</v>
          </cell>
          <cell r="U18">
            <v>1.1560000000000001E-2</v>
          </cell>
          <cell r="V18">
            <v>0</v>
          </cell>
          <cell r="W18">
            <v>0</v>
          </cell>
          <cell r="X18">
            <v>0</v>
          </cell>
          <cell r="Y18">
            <v>0</v>
          </cell>
          <cell r="Z18">
            <v>0</v>
          </cell>
          <cell r="AA18">
            <v>0</v>
          </cell>
          <cell r="AB18">
            <v>9.3336299999999994</v>
          </cell>
        </row>
        <row r="19">
          <cell r="B19" t="str">
            <v>RPS 2505 PTC</v>
          </cell>
          <cell r="C19">
            <v>0</v>
          </cell>
          <cell r="D19">
            <v>0</v>
          </cell>
          <cell r="E19">
            <v>0</v>
          </cell>
          <cell r="F19">
            <v>0</v>
          </cell>
          <cell r="G19">
            <v>0</v>
          </cell>
          <cell r="H19">
            <v>17.249019999999998</v>
          </cell>
          <cell r="I19">
            <v>0</v>
          </cell>
          <cell r="J19">
            <v>11.731219999999999</v>
          </cell>
          <cell r="K19">
            <v>0</v>
          </cell>
          <cell r="L19">
            <v>9.5122999999999998</v>
          </cell>
          <cell r="M19">
            <v>0</v>
          </cell>
          <cell r="N19">
            <v>1.0120000000000001E-2</v>
          </cell>
          <cell r="O19">
            <v>0</v>
          </cell>
          <cell r="P19">
            <v>0</v>
          </cell>
          <cell r="Q19">
            <v>0</v>
          </cell>
          <cell r="R19">
            <v>28.990359999999995</v>
          </cell>
          <cell r="S19">
            <v>17.249019999999998</v>
          </cell>
          <cell r="T19">
            <v>11.731219999999999</v>
          </cell>
          <cell r="U19">
            <v>1.0120000000000001E-2</v>
          </cell>
          <cell r="V19">
            <v>-28.990359999999995</v>
          </cell>
          <cell r="W19">
            <v>0</v>
          </cell>
          <cell r="X19">
            <v>0</v>
          </cell>
          <cell r="Y19">
            <v>0</v>
          </cell>
          <cell r="Z19">
            <v>0</v>
          </cell>
          <cell r="AA19">
            <v>0</v>
          </cell>
          <cell r="AB19">
            <v>0</v>
          </cell>
        </row>
        <row r="20">
          <cell r="B20" t="str">
            <v>RPS 3085</v>
          </cell>
          <cell r="C20">
            <v>0</v>
          </cell>
          <cell r="D20">
            <v>0</v>
          </cell>
          <cell r="E20">
            <v>0</v>
          </cell>
          <cell r="F20">
            <v>0</v>
          </cell>
          <cell r="G20">
            <v>0</v>
          </cell>
          <cell r="H20">
            <v>0.1736</v>
          </cell>
          <cell r="I20">
            <v>0</v>
          </cell>
          <cell r="J20">
            <v>472.75702999999999</v>
          </cell>
          <cell r="K20">
            <v>0</v>
          </cell>
          <cell r="L20">
            <v>9.0380000000000002E-2</v>
          </cell>
          <cell r="M20">
            <v>0</v>
          </cell>
          <cell r="N20">
            <v>0.45506000000000002</v>
          </cell>
          <cell r="O20">
            <v>0</v>
          </cell>
          <cell r="P20">
            <v>0</v>
          </cell>
          <cell r="Q20">
            <v>0</v>
          </cell>
          <cell r="R20">
            <v>0.62866</v>
          </cell>
          <cell r="S20">
            <v>17.552299999999999</v>
          </cell>
          <cell r="T20">
            <v>472.75702999999999</v>
          </cell>
          <cell r="U20">
            <v>64.359499999999997</v>
          </cell>
          <cell r="V20">
            <v>0</v>
          </cell>
          <cell r="W20">
            <v>0</v>
          </cell>
          <cell r="X20">
            <v>0</v>
          </cell>
          <cell r="Y20">
            <v>0</v>
          </cell>
          <cell r="Z20">
            <v>0</v>
          </cell>
          <cell r="AA20">
            <v>0</v>
          </cell>
          <cell r="AB20">
            <v>0.62866</v>
          </cell>
        </row>
        <row r="21">
          <cell r="B21" t="str">
            <v>RPS 3276</v>
          </cell>
          <cell r="C21">
            <v>0</v>
          </cell>
          <cell r="D21">
            <v>0</v>
          </cell>
          <cell r="E21">
            <v>0</v>
          </cell>
          <cell r="F21">
            <v>0</v>
          </cell>
          <cell r="G21">
            <v>0</v>
          </cell>
          <cell r="H21">
            <v>361.33157999999997</v>
          </cell>
          <cell r="I21">
            <v>0</v>
          </cell>
          <cell r="J21">
            <v>1.3500000000000001E-3</v>
          </cell>
          <cell r="K21">
            <v>0</v>
          </cell>
          <cell r="L21">
            <v>0</v>
          </cell>
          <cell r="M21">
            <v>0</v>
          </cell>
          <cell r="N21">
            <v>1.3999999999999999E-4</v>
          </cell>
          <cell r="O21">
            <v>0</v>
          </cell>
          <cell r="P21">
            <v>0</v>
          </cell>
          <cell r="Q21">
            <v>0</v>
          </cell>
          <cell r="R21">
            <v>361.33157999999997</v>
          </cell>
          <cell r="S21">
            <v>10.12866</v>
          </cell>
          <cell r="T21">
            <v>1.3500000000000001E-3</v>
          </cell>
          <cell r="U21">
            <v>1.3999999999999999E-4</v>
          </cell>
          <cell r="V21">
            <v>0</v>
          </cell>
          <cell r="W21">
            <v>0</v>
          </cell>
          <cell r="X21">
            <v>0</v>
          </cell>
          <cell r="Y21">
            <v>0</v>
          </cell>
          <cell r="Z21">
            <v>0</v>
          </cell>
          <cell r="AA21">
            <v>0</v>
          </cell>
          <cell r="AB21">
            <v>361.33157999999997</v>
          </cell>
        </row>
        <row r="22">
          <cell r="B22" t="str">
            <v>SB7973131</v>
          </cell>
          <cell r="C22">
            <v>0</v>
          </cell>
          <cell r="D22">
            <v>0</v>
          </cell>
          <cell r="E22">
            <v>0</v>
          </cell>
          <cell r="F22">
            <v>0</v>
          </cell>
          <cell r="G22">
            <v>0</v>
          </cell>
          <cell r="H22">
            <v>8.9577399999999994</v>
          </cell>
          <cell r="I22">
            <v>0</v>
          </cell>
          <cell r="J22">
            <v>0.54690000000000005</v>
          </cell>
          <cell r="K22">
            <v>0</v>
          </cell>
          <cell r="L22">
            <v>29.280139999999999</v>
          </cell>
          <cell r="M22">
            <v>0</v>
          </cell>
          <cell r="N22">
            <v>2.5162100000000001</v>
          </cell>
          <cell r="O22">
            <v>0</v>
          </cell>
          <cell r="P22">
            <v>0</v>
          </cell>
          <cell r="Q22">
            <v>0</v>
          </cell>
          <cell r="R22">
            <v>40.754089999999998</v>
          </cell>
          <cell r="S22">
            <v>0</v>
          </cell>
          <cell r="T22">
            <v>0</v>
          </cell>
          <cell r="U22">
            <v>1.3999999999999999E-4</v>
          </cell>
          <cell r="V22">
            <v>0</v>
          </cell>
          <cell r="W22">
            <v>0</v>
          </cell>
          <cell r="X22">
            <v>0</v>
          </cell>
          <cell r="Y22">
            <v>0</v>
          </cell>
          <cell r="Z22">
            <v>0</v>
          </cell>
          <cell r="AA22">
            <v>0</v>
          </cell>
          <cell r="AB22">
            <v>40.754089999999998</v>
          </cell>
        </row>
        <row r="23">
          <cell r="B23" t="str">
            <v xml:space="preserve">Scios 469 </v>
          </cell>
          <cell r="C23">
            <v>0</v>
          </cell>
          <cell r="D23">
            <v>0</v>
          </cell>
          <cell r="E23">
            <v>0</v>
          </cell>
          <cell r="F23">
            <v>0</v>
          </cell>
          <cell r="G23">
            <v>0</v>
          </cell>
          <cell r="H23">
            <v>30.569610000000001</v>
          </cell>
          <cell r="I23">
            <v>0</v>
          </cell>
          <cell r="J23">
            <v>96.415760000000006</v>
          </cell>
          <cell r="K23">
            <v>0</v>
          </cell>
          <cell r="L23">
            <v>27.759699999999999</v>
          </cell>
          <cell r="M23">
            <v>0</v>
          </cell>
          <cell r="N23">
            <v>64.359499999999997</v>
          </cell>
          <cell r="O23">
            <v>0</v>
          </cell>
          <cell r="P23">
            <v>0</v>
          </cell>
          <cell r="Q23">
            <v>0</v>
          </cell>
          <cell r="R23">
            <v>126.98537</v>
          </cell>
          <cell r="S23">
            <v>9.9058899999999994</v>
          </cell>
          <cell r="T23">
            <v>96.415760000000006</v>
          </cell>
          <cell r="U23">
            <v>64.359499999999997</v>
          </cell>
          <cell r="V23">
            <v>-106.32165000000001</v>
          </cell>
          <cell r="W23">
            <v>0</v>
          </cell>
          <cell r="X23">
            <v>0</v>
          </cell>
          <cell r="Y23">
            <v>0</v>
          </cell>
          <cell r="Z23">
            <v>0</v>
          </cell>
          <cell r="AA23">
            <v>0</v>
          </cell>
          <cell r="AB23">
            <v>20.663719999999998</v>
          </cell>
        </row>
        <row r="24">
          <cell r="B24" t="str">
            <v>Vanda Iioperidone</v>
          </cell>
          <cell r="C24" t="str">
            <v>PRE LAUNCH - A</v>
          </cell>
          <cell r="D24">
            <v>0</v>
          </cell>
          <cell r="E24">
            <v>0</v>
          </cell>
          <cell r="F24">
            <v>0</v>
          </cell>
          <cell r="G24">
            <v>0</v>
          </cell>
          <cell r="H24">
            <v>37.975960000000001</v>
          </cell>
          <cell r="I24">
            <v>0</v>
          </cell>
          <cell r="J24">
            <v>339.61745999999999</v>
          </cell>
          <cell r="K24">
            <v>0</v>
          </cell>
          <cell r="L24">
            <v>2.7399499999999999</v>
          </cell>
          <cell r="M24">
            <v>0</v>
          </cell>
          <cell r="N24">
            <v>-286.89499999999998</v>
          </cell>
          <cell r="O24">
            <v>0</v>
          </cell>
          <cell r="P24">
            <v>0</v>
          </cell>
          <cell r="Q24">
            <v>0</v>
          </cell>
          <cell r="R24">
            <v>93.43837000000002</v>
          </cell>
          <cell r="S24">
            <v>1.5392300000000001</v>
          </cell>
          <cell r="T24">
            <v>52.693519999999999</v>
          </cell>
          <cell r="U24">
            <v>243.59787999999998</v>
          </cell>
          <cell r="V24">
            <v>-54.232750000000003</v>
          </cell>
          <cell r="W24">
            <v>0</v>
          </cell>
          <cell r="X24">
            <v>50</v>
          </cell>
          <cell r="Y24">
            <v>0</v>
          </cell>
          <cell r="Z24">
            <v>0</v>
          </cell>
          <cell r="AA24">
            <v>0</v>
          </cell>
          <cell r="AB24">
            <v>39.205620000000017</v>
          </cell>
        </row>
        <row r="25">
          <cell r="B25" t="str">
            <v>Vanda RPS 2802</v>
          </cell>
          <cell r="C25" t="str">
            <v>PRE LAUNCH - A</v>
          </cell>
          <cell r="D25">
            <v>0</v>
          </cell>
          <cell r="E25">
            <v>0</v>
          </cell>
          <cell r="F25">
            <v>0</v>
          </cell>
          <cell r="G25">
            <v>0</v>
          </cell>
          <cell r="H25">
            <v>60.250390000000003</v>
          </cell>
          <cell r="I25">
            <v>0</v>
          </cell>
          <cell r="J25">
            <v>197.62602999999999</v>
          </cell>
          <cell r="K25">
            <v>0</v>
          </cell>
          <cell r="L25">
            <v>1.4893099999999999</v>
          </cell>
          <cell r="M25">
            <v>0</v>
          </cell>
          <cell r="N25">
            <v>-166.91695000000001</v>
          </cell>
          <cell r="O25">
            <v>0</v>
          </cell>
          <cell r="P25">
            <v>0</v>
          </cell>
          <cell r="Q25">
            <v>0</v>
          </cell>
          <cell r="R25">
            <v>92.448779999999971</v>
          </cell>
          <cell r="S25">
            <v>8.9105100000000004</v>
          </cell>
          <cell r="T25">
            <v>40.17304</v>
          </cell>
          <cell r="U25">
            <v>5.0000000000000002E-5</v>
          </cell>
          <cell r="V25">
            <v>-49.083600000000004</v>
          </cell>
          <cell r="W25">
            <v>0</v>
          </cell>
          <cell r="X25">
            <v>40</v>
          </cell>
          <cell r="Y25">
            <v>0</v>
          </cell>
          <cell r="Z25">
            <v>0</v>
          </cell>
          <cell r="AA25">
            <v>0</v>
          </cell>
          <cell r="AB25">
            <v>43.365179999999967</v>
          </cell>
        </row>
        <row r="26">
          <cell r="B26" t="str">
            <v>Vertex 770</v>
          </cell>
          <cell r="C26">
            <v>0</v>
          </cell>
          <cell r="D26">
            <v>0</v>
          </cell>
          <cell r="E26">
            <v>0</v>
          </cell>
          <cell r="F26">
            <v>0</v>
          </cell>
          <cell r="G26">
            <v>0</v>
          </cell>
          <cell r="H26">
            <v>11.247540000000001</v>
          </cell>
          <cell r="I26">
            <v>0</v>
          </cell>
          <cell r="J26">
            <v>46.75177</v>
          </cell>
          <cell r="K26">
            <v>0</v>
          </cell>
          <cell r="L26">
            <v>21.32038</v>
          </cell>
          <cell r="M26">
            <v>0</v>
          </cell>
          <cell r="N26">
            <v>134.38409999999999</v>
          </cell>
          <cell r="O26">
            <v>0</v>
          </cell>
          <cell r="P26">
            <v>0</v>
          </cell>
          <cell r="Q26">
            <v>0</v>
          </cell>
          <cell r="R26">
            <v>79.319690000000008</v>
          </cell>
          <cell r="S26">
            <v>0.41731000000000001</v>
          </cell>
          <cell r="T26">
            <v>0.23768</v>
          </cell>
          <cell r="U26">
            <v>134.38409999999999</v>
          </cell>
          <cell r="V26">
            <v>-0.41731000000000001</v>
          </cell>
          <cell r="W26">
            <v>0</v>
          </cell>
          <cell r="X26">
            <v>-87.475999999999999</v>
          </cell>
          <cell r="Y26">
            <v>0</v>
          </cell>
          <cell r="Z26">
            <v>0</v>
          </cell>
          <cell r="AA26">
            <v>0</v>
          </cell>
          <cell r="AB26">
            <v>78.902380000000008</v>
          </cell>
        </row>
        <row r="27">
          <cell r="B27" t="str">
            <v>Vertex 950</v>
          </cell>
          <cell r="C27" t="str">
            <v>PRE LAUNCH - A</v>
          </cell>
          <cell r="D27">
            <v>0</v>
          </cell>
          <cell r="E27">
            <v>0</v>
          </cell>
          <cell r="F27">
            <v>0</v>
          </cell>
          <cell r="G27">
            <v>0</v>
          </cell>
          <cell r="H27">
            <v>310.18833000000001</v>
          </cell>
          <cell r="I27">
            <v>0</v>
          </cell>
          <cell r="J27">
            <v>685.51402000000007</v>
          </cell>
          <cell r="K27">
            <v>0</v>
          </cell>
          <cell r="L27">
            <v>337.29705999999999</v>
          </cell>
          <cell r="M27">
            <v>0</v>
          </cell>
          <cell r="N27">
            <v>10.531509999999997</v>
          </cell>
          <cell r="O27">
            <v>0</v>
          </cell>
          <cell r="P27">
            <v>0</v>
          </cell>
          <cell r="Q27">
            <v>0</v>
          </cell>
          <cell r="R27">
            <v>1343.5309199999999</v>
          </cell>
          <cell r="S27">
            <v>6.7099999999999998E-3</v>
          </cell>
          <cell r="T27">
            <v>29.707429999999999</v>
          </cell>
          <cell r="U27">
            <v>134.38409999999999</v>
          </cell>
          <cell r="V27">
            <v>-29.71414</v>
          </cell>
          <cell r="W27">
            <v>0</v>
          </cell>
          <cell r="X27">
            <v>26.231000000000002</v>
          </cell>
          <cell r="Y27">
            <v>0</v>
          </cell>
          <cell r="Z27">
            <v>0</v>
          </cell>
          <cell r="AA27">
            <v>0</v>
          </cell>
          <cell r="AB27">
            <v>1340.0477799999999</v>
          </cell>
        </row>
        <row r="28">
          <cell r="B28" t="str">
            <v>Doxazocin</v>
          </cell>
          <cell r="C28" t="str">
            <v>PRE LAUNCH - A</v>
          </cell>
          <cell r="D28">
            <v>0</v>
          </cell>
          <cell r="E28">
            <v>0</v>
          </cell>
          <cell r="F28">
            <v>0</v>
          </cell>
          <cell r="G28">
            <v>0</v>
          </cell>
          <cell r="H28">
            <v>996.89652999999998</v>
          </cell>
          <cell r="I28">
            <v>0</v>
          </cell>
          <cell r="J28">
            <v>1408.3272999999999</v>
          </cell>
          <cell r="K28">
            <v>0</v>
          </cell>
          <cell r="L28">
            <v>392.12684000000002</v>
          </cell>
          <cell r="M28">
            <v>0</v>
          </cell>
          <cell r="N28">
            <v>-440.00126999999998</v>
          </cell>
          <cell r="O28">
            <v>0</v>
          </cell>
          <cell r="P28">
            <v>0</v>
          </cell>
          <cell r="Q28">
            <v>0</v>
          </cell>
          <cell r="R28">
            <v>2357.3494000000001</v>
          </cell>
          <cell r="S28">
            <v>69.429420000000007</v>
          </cell>
          <cell r="T28">
            <v>261.39197000000001</v>
          </cell>
          <cell r="U28">
            <v>1.017E-2</v>
          </cell>
          <cell r="V28">
            <v>-330.83155999999997</v>
          </cell>
          <cell r="W28">
            <v>0</v>
          </cell>
          <cell r="X28">
            <v>26.231000000000002</v>
          </cell>
          <cell r="Y28">
            <v>0</v>
          </cell>
          <cell r="Z28">
            <v>0</v>
          </cell>
          <cell r="AA28">
            <v>0</v>
          </cell>
          <cell r="AB28">
            <v>2052.7488400000002</v>
          </cell>
        </row>
        <row r="29">
          <cell r="B29" t="str">
            <v>GW2380</v>
          </cell>
          <cell r="C29">
            <v>0</v>
          </cell>
          <cell r="D29">
            <v>0</v>
          </cell>
          <cell r="E29">
            <v>0</v>
          </cell>
          <cell r="F29">
            <v>0</v>
          </cell>
          <cell r="G29">
            <v>0</v>
          </cell>
          <cell r="H29">
            <v>166.40124</v>
          </cell>
          <cell r="I29">
            <v>0</v>
          </cell>
          <cell r="J29">
            <v>0.77607000000000004</v>
          </cell>
          <cell r="K29">
            <v>0</v>
          </cell>
          <cell r="L29">
            <v>0.86</v>
          </cell>
          <cell r="M29">
            <v>0</v>
          </cell>
          <cell r="N29">
            <v>134.38409999999999</v>
          </cell>
          <cell r="O29">
            <v>0</v>
          </cell>
          <cell r="P29">
            <v>0</v>
          </cell>
          <cell r="Q29">
            <v>0</v>
          </cell>
          <cell r="R29">
            <v>168.03731000000002</v>
          </cell>
          <cell r="S29">
            <v>0</v>
          </cell>
          <cell r="T29">
            <v>0.77607000000000004</v>
          </cell>
          <cell r="U29">
            <v>134.38409999999999</v>
          </cell>
          <cell r="V29">
            <v>-0.77607000000000004</v>
          </cell>
          <cell r="W29">
            <v>0</v>
          </cell>
          <cell r="X29">
            <v>50</v>
          </cell>
          <cell r="Y29">
            <v>0</v>
          </cell>
          <cell r="Z29">
            <v>0</v>
          </cell>
          <cell r="AA29">
            <v>0</v>
          </cell>
          <cell r="AB29">
            <v>9.7707999999999995</v>
          </cell>
        </row>
        <row r="30">
          <cell r="B30" t="str">
            <v>Acrivastine</v>
          </cell>
          <cell r="C30">
            <v>0</v>
          </cell>
          <cell r="D30">
            <v>0</v>
          </cell>
          <cell r="E30">
            <v>0</v>
          </cell>
          <cell r="F30">
            <v>591.99243600000011</v>
          </cell>
          <cell r="G30">
            <v>0</v>
          </cell>
          <cell r="H30">
            <v>13.36734</v>
          </cell>
          <cell r="I30">
            <v>0</v>
          </cell>
          <cell r="J30">
            <v>860.77368999999999</v>
          </cell>
          <cell r="K30">
            <v>0</v>
          </cell>
          <cell r="L30">
            <v>91.52758</v>
          </cell>
          <cell r="M30">
            <v>0</v>
          </cell>
          <cell r="N30">
            <v>108.29789</v>
          </cell>
          <cell r="O30">
            <v>0</v>
          </cell>
          <cell r="P30">
            <v>0</v>
          </cell>
          <cell r="Q30">
            <v>0</v>
          </cell>
          <cell r="R30">
            <v>965.66860999999994</v>
          </cell>
          <cell r="S30">
            <v>0.24625</v>
          </cell>
          <cell r="T30">
            <v>20.245550000000001</v>
          </cell>
          <cell r="U30">
            <v>108.29789</v>
          </cell>
          <cell r="V30">
            <v>-20.491800000000001</v>
          </cell>
          <cell r="W30">
            <v>0</v>
          </cell>
          <cell r="X30">
            <v>100</v>
          </cell>
          <cell r="Y30">
            <v>0</v>
          </cell>
          <cell r="Z30">
            <v>0</v>
          </cell>
          <cell r="AA30">
            <v>0</v>
          </cell>
          <cell r="AB30">
            <v>945.17680999999993</v>
          </cell>
        </row>
        <row r="31">
          <cell r="B31" t="str">
            <v>Avecia ProJet RPS3090</v>
          </cell>
          <cell r="C31">
            <v>0</v>
          </cell>
          <cell r="D31">
            <v>0</v>
          </cell>
          <cell r="E31">
            <v>0</v>
          </cell>
          <cell r="F31">
            <v>478.03888000000001</v>
          </cell>
          <cell r="G31">
            <v>0</v>
          </cell>
          <cell r="H31">
            <v>13.32546</v>
          </cell>
          <cell r="I31">
            <v>0</v>
          </cell>
          <cell r="J31">
            <v>1.6760000000000001E-2</v>
          </cell>
          <cell r="K31">
            <v>0</v>
          </cell>
          <cell r="L31">
            <v>55.63711</v>
          </cell>
          <cell r="M31">
            <v>0</v>
          </cell>
          <cell r="N31">
            <v>114.17506</v>
          </cell>
          <cell r="O31">
            <v>0</v>
          </cell>
          <cell r="P31">
            <v>0</v>
          </cell>
          <cell r="Q31">
            <v>0</v>
          </cell>
          <cell r="R31">
            <v>13.342219999999999</v>
          </cell>
          <cell r="S31">
            <v>312.78453000000002</v>
          </cell>
          <cell r="T31">
            <v>904.66809000000012</v>
          </cell>
          <cell r="U31">
            <v>0</v>
          </cell>
          <cell r="V31">
            <v>0</v>
          </cell>
          <cell r="W31">
            <v>0</v>
          </cell>
          <cell r="X31">
            <v>0</v>
          </cell>
          <cell r="Y31">
            <v>0</v>
          </cell>
          <cell r="Z31">
            <v>0</v>
          </cell>
          <cell r="AA31">
            <v>0</v>
          </cell>
          <cell r="AB31">
            <v>13.342219999999999</v>
          </cell>
        </row>
        <row r="32">
          <cell r="B32" t="str">
            <v>AVP26452</v>
          </cell>
          <cell r="C32">
            <v>0</v>
          </cell>
          <cell r="D32">
            <v>0</v>
          </cell>
          <cell r="E32">
            <v>0</v>
          </cell>
          <cell r="F32">
            <v>0</v>
          </cell>
          <cell r="G32">
            <v>0</v>
          </cell>
          <cell r="H32">
            <v>3.7240000000000002E-2</v>
          </cell>
          <cell r="I32">
            <v>0</v>
          </cell>
          <cell r="J32">
            <v>56.9024</v>
          </cell>
          <cell r="K32">
            <v>0</v>
          </cell>
          <cell r="L32">
            <v>0.69557000000000002</v>
          </cell>
          <cell r="M32">
            <v>0</v>
          </cell>
          <cell r="N32">
            <v>66.806839999999994</v>
          </cell>
          <cell r="O32">
            <v>0</v>
          </cell>
          <cell r="P32">
            <v>0</v>
          </cell>
          <cell r="Q32">
            <v>0</v>
          </cell>
          <cell r="R32">
            <v>3.7240000000000002E-2</v>
          </cell>
          <cell r="S32">
            <v>0</v>
          </cell>
          <cell r="T32">
            <v>589.86691999999994</v>
          </cell>
          <cell r="U32">
            <v>29.441500000000001</v>
          </cell>
          <cell r="V32">
            <v>0</v>
          </cell>
          <cell r="W32">
            <v>0</v>
          </cell>
          <cell r="X32">
            <v>-27</v>
          </cell>
          <cell r="Y32">
            <v>0</v>
          </cell>
          <cell r="Z32">
            <v>0</v>
          </cell>
          <cell r="AA32">
            <v>0</v>
          </cell>
          <cell r="AB32">
            <v>3.7240000000000002E-2</v>
          </cell>
        </row>
        <row r="33">
          <cell r="B33" t="str">
            <v>CERIUM NITRATE (RPS 3112)</v>
          </cell>
          <cell r="C33">
            <v>0</v>
          </cell>
          <cell r="D33">
            <v>0</v>
          </cell>
          <cell r="E33">
            <v>0</v>
          </cell>
          <cell r="F33">
            <v>416.27917650000001</v>
          </cell>
          <cell r="G33">
            <v>0</v>
          </cell>
          <cell r="H33">
            <v>44.973489999999998</v>
          </cell>
          <cell r="I33">
            <v>0</v>
          </cell>
          <cell r="J33">
            <v>0.70354000000000005</v>
          </cell>
          <cell r="K33">
            <v>0</v>
          </cell>
          <cell r="L33">
            <v>0</v>
          </cell>
          <cell r="M33">
            <v>0</v>
          </cell>
          <cell r="N33">
            <v>0</v>
          </cell>
          <cell r="O33">
            <v>0</v>
          </cell>
          <cell r="P33">
            <v>0</v>
          </cell>
          <cell r="Q33">
            <v>0</v>
          </cell>
          <cell r="R33">
            <v>44.973489999999998</v>
          </cell>
          <cell r="S33">
            <v>13.047040000000001</v>
          </cell>
          <cell r="T33">
            <v>0.70354000000000005</v>
          </cell>
          <cell r="U33">
            <v>0</v>
          </cell>
          <cell r="V33">
            <v>0</v>
          </cell>
          <cell r="W33">
            <v>0</v>
          </cell>
          <cell r="X33">
            <v>0</v>
          </cell>
          <cell r="Y33">
            <v>0</v>
          </cell>
          <cell r="Z33">
            <v>0</v>
          </cell>
          <cell r="AA33">
            <v>0</v>
          </cell>
          <cell r="AB33">
            <v>44.973489999999998</v>
          </cell>
        </row>
        <row r="34">
          <cell r="B34" t="str">
            <v>Doxazocin</v>
          </cell>
          <cell r="C34">
            <v>0</v>
          </cell>
          <cell r="D34">
            <v>0</v>
          </cell>
          <cell r="E34">
            <v>0</v>
          </cell>
          <cell r="F34">
            <v>416.27918</v>
          </cell>
          <cell r="G34">
            <v>0</v>
          </cell>
          <cell r="H34">
            <v>35.256990000000002</v>
          </cell>
          <cell r="I34">
            <v>0</v>
          </cell>
          <cell r="J34">
            <v>90.545159999999996</v>
          </cell>
          <cell r="K34">
            <v>0</v>
          </cell>
          <cell r="L34">
            <v>81.910719999999998</v>
          </cell>
          <cell r="M34">
            <v>0</v>
          </cell>
          <cell r="N34">
            <v>1155.4239399999999</v>
          </cell>
          <cell r="O34">
            <v>0</v>
          </cell>
          <cell r="P34">
            <v>0</v>
          </cell>
          <cell r="Q34">
            <v>0</v>
          </cell>
          <cell r="R34">
            <v>207.71287000000001</v>
          </cell>
          <cell r="S34">
            <v>8.2519100000000005</v>
          </cell>
          <cell r="T34">
            <v>49.0779</v>
          </cell>
          <cell r="U34">
            <v>12.74949</v>
          </cell>
          <cell r="V34">
            <v>-8.2519100000000005</v>
          </cell>
          <cell r="W34">
            <v>0</v>
          </cell>
          <cell r="X34">
            <v>0</v>
          </cell>
          <cell r="Y34">
            <v>0</v>
          </cell>
          <cell r="Z34">
            <v>0</v>
          </cell>
          <cell r="AA34">
            <v>0</v>
          </cell>
          <cell r="AB34">
            <v>199.46096</v>
          </cell>
        </row>
        <row r="35">
          <cell r="B35" t="str">
            <v>GW2380</v>
          </cell>
          <cell r="C35">
            <v>0</v>
          </cell>
          <cell r="D35">
            <v>0</v>
          </cell>
          <cell r="E35">
            <v>0</v>
          </cell>
          <cell r="F35">
            <v>1842.8655890000002</v>
          </cell>
          <cell r="G35">
            <v>0</v>
          </cell>
          <cell r="H35">
            <v>2.30803</v>
          </cell>
          <cell r="I35">
            <v>0</v>
          </cell>
          <cell r="J35">
            <v>2.69</v>
          </cell>
          <cell r="K35">
            <v>0</v>
          </cell>
          <cell r="L35">
            <v>58.306339999999999</v>
          </cell>
          <cell r="M35">
            <v>0</v>
          </cell>
          <cell r="N35">
            <v>22.585239999999999</v>
          </cell>
          <cell r="O35">
            <v>0</v>
          </cell>
          <cell r="P35">
            <v>0</v>
          </cell>
          <cell r="Q35">
            <v>0</v>
          </cell>
          <cell r="R35">
            <v>27.583269999999999</v>
          </cell>
          <cell r="S35">
            <v>0.53661000000000003</v>
          </cell>
          <cell r="T35">
            <v>0.70354000000000005</v>
          </cell>
          <cell r="U35">
            <v>12.74949</v>
          </cell>
          <cell r="V35">
            <v>0</v>
          </cell>
          <cell r="W35">
            <v>0</v>
          </cell>
          <cell r="X35">
            <v>-27</v>
          </cell>
          <cell r="Y35">
            <v>0</v>
          </cell>
          <cell r="Z35">
            <v>0</v>
          </cell>
          <cell r="AA35">
            <v>0</v>
          </cell>
          <cell r="AB35">
            <v>27.583269999999999</v>
          </cell>
        </row>
        <row r="36">
          <cell r="B36" t="str">
            <v>KBA</v>
          </cell>
          <cell r="C36">
            <v>0</v>
          </cell>
          <cell r="D36">
            <v>0</v>
          </cell>
          <cell r="E36">
            <v>0</v>
          </cell>
          <cell r="F36">
            <v>1842.8655900000001</v>
          </cell>
          <cell r="G36">
            <v>0</v>
          </cell>
          <cell r="H36">
            <v>29.846679999999999</v>
          </cell>
          <cell r="I36">
            <v>0</v>
          </cell>
          <cell r="J36">
            <v>428.63724000000002</v>
          </cell>
          <cell r="K36">
            <v>0</v>
          </cell>
          <cell r="L36">
            <v>14.98385</v>
          </cell>
          <cell r="M36">
            <v>0</v>
          </cell>
          <cell r="N36">
            <v>0</v>
          </cell>
          <cell r="O36">
            <v>0</v>
          </cell>
          <cell r="P36">
            <v>0</v>
          </cell>
          <cell r="Q36">
            <v>0</v>
          </cell>
          <cell r="R36">
            <v>29.846679999999999</v>
          </cell>
          <cell r="S36">
            <v>0</v>
          </cell>
          <cell r="T36">
            <v>35.113329999999998</v>
          </cell>
          <cell r="U36">
            <v>0</v>
          </cell>
          <cell r="V36">
            <v>0</v>
          </cell>
          <cell r="W36">
            <v>0</v>
          </cell>
          <cell r="X36">
            <v>0</v>
          </cell>
          <cell r="Y36">
            <v>0</v>
          </cell>
          <cell r="Z36">
            <v>0</v>
          </cell>
          <cell r="AA36">
            <v>0</v>
          </cell>
          <cell r="AB36">
            <v>29.846679999999999</v>
          </cell>
        </row>
        <row r="37">
          <cell r="B37" t="str">
            <v>Labetalol</v>
          </cell>
          <cell r="C37">
            <v>0</v>
          </cell>
          <cell r="D37">
            <v>0</v>
          </cell>
          <cell r="E37">
            <v>0</v>
          </cell>
          <cell r="F37">
            <v>411.80889999999999</v>
          </cell>
          <cell r="G37">
            <v>0</v>
          </cell>
          <cell r="H37">
            <v>132.8623</v>
          </cell>
          <cell r="I37">
            <v>0</v>
          </cell>
          <cell r="J37">
            <v>399.74023999999997</v>
          </cell>
          <cell r="K37">
            <v>0</v>
          </cell>
          <cell r="L37">
            <v>0</v>
          </cell>
          <cell r="M37">
            <v>0</v>
          </cell>
          <cell r="N37">
            <v>123.51567</v>
          </cell>
          <cell r="O37">
            <v>0</v>
          </cell>
          <cell r="P37">
            <v>0</v>
          </cell>
          <cell r="Q37">
            <v>0</v>
          </cell>
          <cell r="R37">
            <v>532.60253999999998</v>
          </cell>
          <cell r="S37">
            <v>16.71529</v>
          </cell>
          <cell r="T37">
            <v>35.156329999999997</v>
          </cell>
          <cell r="U37">
            <v>169.01891000000001</v>
          </cell>
          <cell r="V37">
            <v>-51.871619999999993</v>
          </cell>
          <cell r="W37">
            <v>0</v>
          </cell>
          <cell r="X37">
            <v>0</v>
          </cell>
          <cell r="Y37">
            <v>0</v>
          </cell>
          <cell r="Z37">
            <v>0</v>
          </cell>
          <cell r="AA37">
            <v>0</v>
          </cell>
          <cell r="AB37">
            <v>480.73091999999997</v>
          </cell>
        </row>
        <row r="38">
          <cell r="B38" t="str">
            <v>Leval Buterol</v>
          </cell>
          <cell r="C38" t="str">
            <v>LAUNCH - B</v>
          </cell>
          <cell r="D38">
            <v>0</v>
          </cell>
          <cell r="E38">
            <v>0</v>
          </cell>
          <cell r="F38">
            <v>2851.1372015000006</v>
          </cell>
          <cell r="G38">
            <v>0</v>
          </cell>
          <cell r="H38">
            <v>31.452549999999999</v>
          </cell>
          <cell r="I38">
            <v>0</v>
          </cell>
          <cell r="J38">
            <v>121.63103</v>
          </cell>
          <cell r="K38">
            <v>0</v>
          </cell>
          <cell r="L38">
            <v>73.86591</v>
          </cell>
          <cell r="M38">
            <v>0</v>
          </cell>
          <cell r="N38">
            <v>293.30417</v>
          </cell>
          <cell r="O38">
            <v>0</v>
          </cell>
          <cell r="P38">
            <v>0</v>
          </cell>
          <cell r="Q38">
            <v>0</v>
          </cell>
          <cell r="R38">
            <v>520.25365999999997</v>
          </cell>
          <cell r="S38">
            <v>0</v>
          </cell>
          <cell r="T38">
            <v>96.825090000000003</v>
          </cell>
          <cell r="U38">
            <v>372.2115</v>
          </cell>
          <cell r="V38">
            <v>-469.03658999999999</v>
          </cell>
          <cell r="W38">
            <v>0</v>
          </cell>
          <cell r="X38">
            <v>-87.475999999999999</v>
          </cell>
          <cell r="Y38">
            <v>0</v>
          </cell>
          <cell r="Z38">
            <v>0</v>
          </cell>
          <cell r="AA38">
            <v>0</v>
          </cell>
          <cell r="AB38">
            <v>51.217069999999978</v>
          </cell>
        </row>
        <row r="39">
          <cell r="B39" t="str">
            <v>Octenidine</v>
          </cell>
          <cell r="C39" t="str">
            <v>LAUNCH - B</v>
          </cell>
          <cell r="D39">
            <v>0</v>
          </cell>
          <cell r="E39">
            <v>0</v>
          </cell>
          <cell r="F39">
            <v>3032.9497799999999</v>
          </cell>
          <cell r="G39">
            <v>0</v>
          </cell>
          <cell r="H39">
            <v>1.4897</v>
          </cell>
          <cell r="I39">
            <v>0</v>
          </cell>
          <cell r="J39">
            <v>0.52380000000000004</v>
          </cell>
          <cell r="K39">
            <v>0</v>
          </cell>
          <cell r="L39">
            <v>1.7614099999999999</v>
          </cell>
          <cell r="M39">
            <v>0</v>
          </cell>
          <cell r="N39">
            <v>123.35427</v>
          </cell>
          <cell r="O39">
            <v>0</v>
          </cell>
          <cell r="P39">
            <v>0</v>
          </cell>
          <cell r="Q39">
            <v>0</v>
          </cell>
          <cell r="R39">
            <v>127.12918000000001</v>
          </cell>
          <cell r="S39">
            <v>13.0436</v>
          </cell>
          <cell r="T39">
            <v>725.26913999999988</v>
          </cell>
          <cell r="U39">
            <v>176.57522</v>
          </cell>
          <cell r="V39">
            <v>0</v>
          </cell>
          <cell r="W39">
            <v>0</v>
          </cell>
          <cell r="X39">
            <v>-114.476</v>
          </cell>
          <cell r="Y39">
            <v>0</v>
          </cell>
          <cell r="Z39">
            <v>0</v>
          </cell>
          <cell r="AA39">
            <v>0</v>
          </cell>
          <cell r="AB39">
            <v>127.12918000000001</v>
          </cell>
        </row>
        <row r="40">
          <cell r="B40" t="str">
            <v>Ranitidine Bismuth Citrate</v>
          </cell>
          <cell r="C40">
            <v>0</v>
          </cell>
          <cell r="D40">
            <v>0</v>
          </cell>
          <cell r="E40">
            <v>0</v>
          </cell>
          <cell r="F40">
            <v>0</v>
          </cell>
          <cell r="G40">
            <v>0</v>
          </cell>
          <cell r="H40">
            <v>13.0436</v>
          </cell>
          <cell r="I40">
            <v>0</v>
          </cell>
          <cell r="J40">
            <v>109.21812</v>
          </cell>
          <cell r="K40">
            <v>0</v>
          </cell>
          <cell r="L40">
            <v>0</v>
          </cell>
          <cell r="M40">
            <v>0</v>
          </cell>
          <cell r="N40">
            <v>1026.9557600000001</v>
          </cell>
          <cell r="O40">
            <v>0</v>
          </cell>
          <cell r="P40">
            <v>0</v>
          </cell>
          <cell r="Q40">
            <v>0</v>
          </cell>
          <cell r="R40">
            <v>13.0436</v>
          </cell>
          <cell r="S40">
            <v>13.0436</v>
          </cell>
          <cell r="T40">
            <v>109.21812</v>
          </cell>
          <cell r="U40">
            <v>12.74949</v>
          </cell>
          <cell r="V40">
            <v>-13.0436</v>
          </cell>
          <cell r="W40">
            <v>0</v>
          </cell>
          <cell r="X40">
            <v>0</v>
          </cell>
          <cell r="Y40">
            <v>0</v>
          </cell>
          <cell r="Z40">
            <v>0</v>
          </cell>
          <cell r="AA40">
            <v>0</v>
          </cell>
          <cell r="AB40">
            <v>0</v>
          </cell>
        </row>
        <row r="41">
          <cell r="B41" t="str">
            <v>RCX 2130 - Zilueton</v>
          </cell>
          <cell r="C41">
            <v>0</v>
          </cell>
          <cell r="D41">
            <v>0</v>
          </cell>
          <cell r="E41">
            <v>0</v>
          </cell>
          <cell r="F41">
            <v>0</v>
          </cell>
          <cell r="G41">
            <v>0</v>
          </cell>
          <cell r="H41">
            <v>233.17977000000002</v>
          </cell>
          <cell r="I41">
            <v>0</v>
          </cell>
          <cell r="J41">
            <v>109.21812</v>
          </cell>
          <cell r="K41">
            <v>0</v>
          </cell>
          <cell r="L41">
            <v>0</v>
          </cell>
          <cell r="M41">
            <v>0</v>
          </cell>
          <cell r="N41">
            <v>473.08598000000001</v>
          </cell>
          <cell r="O41">
            <v>0</v>
          </cell>
          <cell r="P41">
            <v>0</v>
          </cell>
          <cell r="Q41">
            <v>0</v>
          </cell>
          <cell r="R41">
            <v>706.26575000000003</v>
          </cell>
          <cell r="S41">
            <v>49.238349999999997</v>
          </cell>
          <cell r="T41">
            <v>109.21812</v>
          </cell>
          <cell r="U41">
            <v>12.74949</v>
          </cell>
          <cell r="V41">
            <v>-61.987839999999998</v>
          </cell>
          <cell r="W41">
            <v>0</v>
          </cell>
          <cell r="X41">
            <v>0</v>
          </cell>
          <cell r="Y41">
            <v>0</v>
          </cell>
          <cell r="Z41">
            <v>0</v>
          </cell>
          <cell r="AA41">
            <v>0</v>
          </cell>
          <cell r="AB41">
            <v>644.27791000000002</v>
          </cell>
        </row>
        <row r="42">
          <cell r="B42" t="str">
            <v>RCX2090</v>
          </cell>
          <cell r="C42" t="str">
            <v>LAUNCH - B</v>
          </cell>
          <cell r="D42">
            <v>0</v>
          </cell>
          <cell r="E42">
            <v>0</v>
          </cell>
          <cell r="F42">
            <v>3490.2252200000003</v>
          </cell>
          <cell r="G42">
            <v>0</v>
          </cell>
          <cell r="H42">
            <v>4.0875700000000004</v>
          </cell>
          <cell r="I42">
            <v>0</v>
          </cell>
          <cell r="J42">
            <v>57.854959999999998</v>
          </cell>
          <cell r="K42">
            <v>0</v>
          </cell>
          <cell r="L42">
            <v>10.31433</v>
          </cell>
          <cell r="M42">
            <v>0</v>
          </cell>
          <cell r="N42">
            <v>56.588479999999997</v>
          </cell>
          <cell r="O42">
            <v>0</v>
          </cell>
          <cell r="P42">
            <v>0</v>
          </cell>
          <cell r="Q42">
            <v>0</v>
          </cell>
          <cell r="R42">
            <v>0</v>
          </cell>
          <cell r="S42">
            <v>0.89605000000000001</v>
          </cell>
          <cell r="T42">
            <v>58.854959999999998</v>
          </cell>
          <cell r="U42">
            <v>0</v>
          </cell>
          <cell r="V42">
            <v>0</v>
          </cell>
          <cell r="W42">
            <v>0</v>
          </cell>
          <cell r="X42">
            <v>-27</v>
          </cell>
          <cell r="Y42">
            <v>0</v>
          </cell>
          <cell r="Z42">
            <v>0</v>
          </cell>
          <cell r="AA42">
            <v>0</v>
          </cell>
          <cell r="AB42">
            <v>0</v>
          </cell>
        </row>
        <row r="43">
          <cell r="B43" t="str">
            <v>Sulphonamide</v>
          </cell>
          <cell r="C43">
            <v>0</v>
          </cell>
          <cell r="D43">
            <v>0</v>
          </cell>
          <cell r="E43">
            <v>0</v>
          </cell>
          <cell r="F43">
            <v>0</v>
          </cell>
          <cell r="G43">
            <v>0</v>
          </cell>
          <cell r="H43">
            <v>0.49689</v>
          </cell>
          <cell r="I43">
            <v>0</v>
          </cell>
          <cell r="J43">
            <v>57.854959999999998</v>
          </cell>
          <cell r="K43">
            <v>0</v>
          </cell>
          <cell r="L43">
            <v>0</v>
          </cell>
          <cell r="M43">
            <v>0</v>
          </cell>
          <cell r="N43">
            <v>163.87808000000001</v>
          </cell>
          <cell r="O43">
            <v>0</v>
          </cell>
          <cell r="P43">
            <v>0</v>
          </cell>
          <cell r="Q43">
            <v>0</v>
          </cell>
          <cell r="R43">
            <v>57.854959999999998</v>
          </cell>
          <cell r="S43">
            <v>0.49689</v>
          </cell>
          <cell r="T43">
            <v>57.854959999999998</v>
          </cell>
          <cell r="U43">
            <v>3.6469999999999998</v>
          </cell>
          <cell r="V43">
            <v>-57.854959999999998</v>
          </cell>
          <cell r="W43">
            <v>0</v>
          </cell>
          <cell r="X43">
            <v>0</v>
          </cell>
          <cell r="Y43">
            <v>0</v>
          </cell>
          <cell r="Z43">
            <v>0</v>
          </cell>
          <cell r="AA43">
            <v>0</v>
          </cell>
          <cell r="AB43">
            <v>0</v>
          </cell>
        </row>
        <row r="44">
          <cell r="B44" t="str">
            <v>Univar RPS 2617</v>
          </cell>
          <cell r="C44" t="str">
            <v>LAUNCH - B</v>
          </cell>
          <cell r="D44">
            <v>0</v>
          </cell>
          <cell r="E44">
            <v>0</v>
          </cell>
          <cell r="F44">
            <v>0</v>
          </cell>
          <cell r="G44">
            <v>0</v>
          </cell>
          <cell r="H44">
            <v>984.58452999999997</v>
          </cell>
          <cell r="I44">
            <v>0</v>
          </cell>
          <cell r="J44">
            <v>0.63166999999999995</v>
          </cell>
          <cell r="K44">
            <v>0</v>
          </cell>
          <cell r="L44">
            <v>109.09862000000001</v>
          </cell>
          <cell r="M44">
            <v>0</v>
          </cell>
          <cell r="N44">
            <v>1363.9419500000001</v>
          </cell>
          <cell r="O44">
            <v>0</v>
          </cell>
          <cell r="P44">
            <v>0</v>
          </cell>
          <cell r="Q44">
            <v>0</v>
          </cell>
          <cell r="R44">
            <v>0.63166999999999995</v>
          </cell>
          <cell r="S44">
            <v>143.68988000000002</v>
          </cell>
          <cell r="T44">
            <v>0.63166999999999995</v>
          </cell>
          <cell r="U44">
            <v>290.06628999999998</v>
          </cell>
          <cell r="V44">
            <v>-0.63166999999999995</v>
          </cell>
          <cell r="W44">
            <v>0</v>
          </cell>
          <cell r="X44">
            <v>100</v>
          </cell>
          <cell r="Y44">
            <v>0</v>
          </cell>
          <cell r="Z44">
            <v>0</v>
          </cell>
          <cell r="AA44">
            <v>0</v>
          </cell>
          <cell r="AB44">
            <v>0</v>
          </cell>
        </row>
        <row r="45">
          <cell r="B45" t="str">
            <v>DESMP</v>
          </cell>
          <cell r="C45" t="str">
            <v>LAUNCH - B</v>
          </cell>
          <cell r="D45">
            <v>0</v>
          </cell>
          <cell r="E45">
            <v>0</v>
          </cell>
          <cell r="F45">
            <v>0</v>
          </cell>
          <cell r="G45">
            <v>0</v>
          </cell>
          <cell r="H45">
            <v>551.14315000000011</v>
          </cell>
          <cell r="I45">
            <v>0</v>
          </cell>
          <cell r="J45">
            <v>1534.4073099999998</v>
          </cell>
          <cell r="K45">
            <v>0</v>
          </cell>
          <cell r="L45">
            <v>249.06562000000002</v>
          </cell>
          <cell r="M45">
            <v>0</v>
          </cell>
          <cell r="N45">
            <v>912.32965999999999</v>
          </cell>
          <cell r="O45">
            <v>0</v>
          </cell>
          <cell r="P45">
            <v>0</v>
          </cell>
          <cell r="Q45">
            <v>0</v>
          </cell>
          <cell r="R45">
            <v>3246.9457400000001</v>
          </cell>
          <cell r="S45">
            <v>87.495399999999989</v>
          </cell>
          <cell r="T45">
            <v>210.71360000000001</v>
          </cell>
          <cell r="U45">
            <v>384.96098999999998</v>
          </cell>
          <cell r="V45">
            <v>-683.16998999999998</v>
          </cell>
          <cell r="W45">
            <v>0</v>
          </cell>
          <cell r="X45">
            <v>0</v>
          </cell>
          <cell r="Y45">
            <v>0</v>
          </cell>
          <cell r="Z45">
            <v>0</v>
          </cell>
          <cell r="AA45">
            <v>0</v>
          </cell>
          <cell r="AB45">
            <v>2563.7757499999998</v>
          </cell>
        </row>
        <row r="46">
          <cell r="B46" t="str">
            <v>Amino Indanol</v>
          </cell>
          <cell r="C46">
            <v>0</v>
          </cell>
          <cell r="D46">
            <v>0</v>
          </cell>
          <cell r="E46">
            <v>0</v>
          </cell>
          <cell r="F46">
            <v>0</v>
          </cell>
          <cell r="G46">
            <v>0</v>
          </cell>
          <cell r="H46">
            <v>4.0875700000000004</v>
          </cell>
          <cell r="I46">
            <v>0</v>
          </cell>
          <cell r="J46">
            <v>109.21812</v>
          </cell>
          <cell r="K46">
            <v>0</v>
          </cell>
          <cell r="L46">
            <v>0</v>
          </cell>
          <cell r="M46">
            <v>0</v>
          </cell>
          <cell r="N46">
            <v>2.2754300000000001</v>
          </cell>
          <cell r="O46">
            <v>0</v>
          </cell>
          <cell r="P46">
            <v>0</v>
          </cell>
          <cell r="Q46">
            <v>0</v>
          </cell>
          <cell r="R46">
            <v>109.21812</v>
          </cell>
          <cell r="S46">
            <v>0.89605000000000001</v>
          </cell>
          <cell r="T46">
            <v>109.21812</v>
          </cell>
          <cell r="U46">
            <v>2.2754300000000001</v>
          </cell>
          <cell r="V46">
            <v>-109.21812</v>
          </cell>
          <cell r="W46">
            <v>0</v>
          </cell>
          <cell r="X46">
            <v>0</v>
          </cell>
          <cell r="Y46">
            <v>0</v>
          </cell>
          <cell r="Z46">
            <v>0</v>
          </cell>
          <cell r="AA46">
            <v>0</v>
          </cell>
          <cell r="AB46">
            <v>0</v>
          </cell>
        </row>
        <row r="47">
          <cell r="B47" t="str">
            <v>Amino Indanol</v>
          </cell>
          <cell r="C47">
            <v>0</v>
          </cell>
          <cell r="D47">
            <v>0</v>
          </cell>
          <cell r="E47">
            <v>0</v>
          </cell>
          <cell r="F47">
            <v>91.995750000000001</v>
          </cell>
          <cell r="G47">
            <v>0</v>
          </cell>
          <cell r="H47">
            <v>23.128689999999999</v>
          </cell>
          <cell r="I47">
            <v>0</v>
          </cell>
          <cell r="J47">
            <v>109.21812</v>
          </cell>
          <cell r="K47">
            <v>0</v>
          </cell>
          <cell r="L47">
            <v>17.621939999999999</v>
          </cell>
          <cell r="M47">
            <v>0</v>
          </cell>
          <cell r="N47">
            <v>88.251769999999993</v>
          </cell>
          <cell r="O47">
            <v>0</v>
          </cell>
          <cell r="P47">
            <v>0</v>
          </cell>
          <cell r="Q47">
            <v>0</v>
          </cell>
          <cell r="R47">
            <v>109.21812</v>
          </cell>
          <cell r="S47">
            <v>23.128689999999999</v>
          </cell>
          <cell r="T47">
            <v>109.21812</v>
          </cell>
          <cell r="U47">
            <v>88.251769999999993</v>
          </cell>
          <cell r="V47">
            <v>-109.21812</v>
          </cell>
          <cell r="W47">
            <v>0</v>
          </cell>
          <cell r="X47">
            <v>-25</v>
          </cell>
          <cell r="Y47">
            <v>0</v>
          </cell>
          <cell r="Z47">
            <v>0</v>
          </cell>
          <cell r="AA47">
            <v>0</v>
          </cell>
          <cell r="AB47">
            <v>0</v>
          </cell>
        </row>
        <row r="48">
          <cell r="B48" t="str">
            <v>Butanol</v>
          </cell>
          <cell r="C48">
            <v>0</v>
          </cell>
          <cell r="D48">
            <v>0</v>
          </cell>
          <cell r="E48">
            <v>0</v>
          </cell>
          <cell r="F48">
            <v>91.995750000000001</v>
          </cell>
          <cell r="G48">
            <v>0</v>
          </cell>
          <cell r="H48">
            <v>23.128689999999999</v>
          </cell>
          <cell r="I48">
            <v>0</v>
          </cell>
          <cell r="J48">
            <v>1.6568000000000001</v>
          </cell>
          <cell r="K48">
            <v>0</v>
          </cell>
          <cell r="L48">
            <v>9.9583100000000009</v>
          </cell>
          <cell r="M48">
            <v>0</v>
          </cell>
          <cell r="N48">
            <v>88.251769999999993</v>
          </cell>
          <cell r="O48">
            <v>0</v>
          </cell>
          <cell r="P48">
            <v>0</v>
          </cell>
          <cell r="Q48">
            <v>0</v>
          </cell>
          <cell r="R48">
            <v>111.38046</v>
          </cell>
          <cell r="S48">
            <v>23.128689999999999</v>
          </cell>
          <cell r="T48">
            <v>1.6568000000000001</v>
          </cell>
          <cell r="U48">
            <v>88.251769999999993</v>
          </cell>
          <cell r="V48">
            <v>-111.38046</v>
          </cell>
          <cell r="W48">
            <v>0</v>
          </cell>
          <cell r="X48">
            <v>0</v>
          </cell>
          <cell r="Y48">
            <v>0</v>
          </cell>
          <cell r="Z48">
            <v>0</v>
          </cell>
          <cell r="AA48">
            <v>0</v>
          </cell>
          <cell r="AB48">
            <v>0</v>
          </cell>
        </row>
        <row r="49">
          <cell r="B49" t="str">
            <v>CBDA</v>
          </cell>
          <cell r="C49">
            <v>0</v>
          </cell>
          <cell r="D49">
            <v>0</v>
          </cell>
          <cell r="E49">
            <v>0</v>
          </cell>
          <cell r="F49">
            <v>0</v>
          </cell>
          <cell r="G49">
            <v>0</v>
          </cell>
          <cell r="H49">
            <v>56.894370000000002</v>
          </cell>
          <cell r="I49">
            <v>0</v>
          </cell>
          <cell r="J49">
            <v>1.6568000000000001</v>
          </cell>
          <cell r="K49">
            <v>0</v>
          </cell>
          <cell r="L49">
            <v>0</v>
          </cell>
          <cell r="M49">
            <v>0</v>
          </cell>
          <cell r="N49">
            <v>5.4558400000000002</v>
          </cell>
          <cell r="O49">
            <v>0</v>
          </cell>
          <cell r="P49">
            <v>0</v>
          </cell>
          <cell r="Q49">
            <v>0</v>
          </cell>
          <cell r="R49">
            <v>64.007009999999994</v>
          </cell>
          <cell r="S49">
            <v>0.6</v>
          </cell>
          <cell r="T49">
            <v>1.6568000000000001</v>
          </cell>
          <cell r="U49">
            <v>0</v>
          </cell>
          <cell r="V49">
            <v>-2.2568000000000001</v>
          </cell>
          <cell r="W49">
            <v>0</v>
          </cell>
          <cell r="X49">
            <v>0</v>
          </cell>
          <cell r="Y49">
            <v>0</v>
          </cell>
          <cell r="Z49">
            <v>0</v>
          </cell>
          <cell r="AA49">
            <v>0</v>
          </cell>
          <cell r="AB49">
            <v>61.750209999999996</v>
          </cell>
        </row>
        <row r="50">
          <cell r="B50" t="str">
            <v>CDFAMe</v>
          </cell>
          <cell r="C50">
            <v>0</v>
          </cell>
          <cell r="D50">
            <v>0</v>
          </cell>
          <cell r="E50">
            <v>0</v>
          </cell>
          <cell r="F50">
            <v>0</v>
          </cell>
          <cell r="G50">
            <v>0</v>
          </cell>
          <cell r="H50">
            <v>3.1335600000000001</v>
          </cell>
          <cell r="I50">
            <v>0</v>
          </cell>
          <cell r="J50">
            <v>0</v>
          </cell>
          <cell r="K50">
            <v>0</v>
          </cell>
          <cell r="L50">
            <v>16.99737</v>
          </cell>
          <cell r="M50">
            <v>0</v>
          </cell>
          <cell r="N50">
            <v>163.87808000000001</v>
          </cell>
          <cell r="O50">
            <v>0</v>
          </cell>
          <cell r="P50">
            <v>0</v>
          </cell>
          <cell r="Q50">
            <v>0</v>
          </cell>
          <cell r="R50">
            <v>167.01164</v>
          </cell>
          <cell r="S50">
            <v>1.3429599999999999</v>
          </cell>
          <cell r="T50">
            <v>0</v>
          </cell>
          <cell r="U50">
            <v>3.6467999999999998</v>
          </cell>
          <cell r="V50">
            <v>-4.9897599999999995</v>
          </cell>
          <cell r="W50">
            <v>0</v>
          </cell>
          <cell r="X50">
            <v>0</v>
          </cell>
          <cell r="Y50">
            <v>0</v>
          </cell>
          <cell r="Z50">
            <v>0</v>
          </cell>
          <cell r="AA50">
            <v>0</v>
          </cell>
          <cell r="AB50">
            <v>162.02188000000001</v>
          </cell>
        </row>
        <row r="51">
          <cell r="B51" t="str">
            <v>Chloro Propane</v>
          </cell>
          <cell r="C51">
            <v>0</v>
          </cell>
          <cell r="D51">
            <v>0</v>
          </cell>
          <cell r="E51">
            <v>0</v>
          </cell>
          <cell r="F51">
            <v>0</v>
          </cell>
          <cell r="G51">
            <v>0</v>
          </cell>
          <cell r="H51">
            <v>9.7462199999999992</v>
          </cell>
          <cell r="I51">
            <v>0</v>
          </cell>
          <cell r="J51">
            <v>77.421220000000005</v>
          </cell>
          <cell r="K51">
            <v>0</v>
          </cell>
          <cell r="L51">
            <v>2.4329200000000002</v>
          </cell>
          <cell r="M51">
            <v>0</v>
          </cell>
          <cell r="N51">
            <v>97.597049999999996</v>
          </cell>
          <cell r="O51">
            <v>0</v>
          </cell>
          <cell r="P51">
            <v>0</v>
          </cell>
          <cell r="Q51">
            <v>0</v>
          </cell>
          <cell r="R51">
            <v>100.02996999999999</v>
          </cell>
          <cell r="S51">
            <v>8.4209899999999998</v>
          </cell>
          <cell r="T51">
            <v>28.335429999999999</v>
          </cell>
          <cell r="U51">
            <v>17.902889999999999</v>
          </cell>
          <cell r="V51">
            <v>-17.902889999999999</v>
          </cell>
          <cell r="W51">
            <v>0</v>
          </cell>
          <cell r="X51">
            <v>0</v>
          </cell>
          <cell r="Y51">
            <v>0</v>
          </cell>
          <cell r="Z51">
            <v>0</v>
          </cell>
          <cell r="AA51">
            <v>0</v>
          </cell>
          <cell r="AB51">
            <v>82.127079999999992</v>
          </cell>
        </row>
        <row r="52">
          <cell r="B52" t="str">
            <v>DESMP</v>
          </cell>
          <cell r="C52">
            <v>0</v>
          </cell>
          <cell r="D52">
            <v>0</v>
          </cell>
          <cell r="E52">
            <v>0</v>
          </cell>
          <cell r="F52">
            <v>91.995750000000001</v>
          </cell>
          <cell r="G52">
            <v>0</v>
          </cell>
          <cell r="H52">
            <v>19.226980000000001</v>
          </cell>
          <cell r="I52">
            <v>0</v>
          </cell>
          <cell r="J52">
            <v>183.22698</v>
          </cell>
          <cell r="K52">
            <v>0</v>
          </cell>
          <cell r="L52">
            <v>0</v>
          </cell>
          <cell r="M52">
            <v>0</v>
          </cell>
          <cell r="N52">
            <v>14.852399999999999</v>
          </cell>
          <cell r="O52">
            <v>0</v>
          </cell>
          <cell r="P52">
            <v>0</v>
          </cell>
          <cell r="Q52">
            <v>0</v>
          </cell>
          <cell r="R52">
            <v>14.852399999999999</v>
          </cell>
          <cell r="S52">
            <v>19.226980000000001</v>
          </cell>
          <cell r="T52">
            <v>183.65242000000001</v>
          </cell>
          <cell r="U52">
            <v>0</v>
          </cell>
          <cell r="V52">
            <v>0</v>
          </cell>
          <cell r="W52">
            <v>0</v>
          </cell>
          <cell r="X52">
            <v>0</v>
          </cell>
          <cell r="Y52">
            <v>0</v>
          </cell>
          <cell r="Z52">
            <v>0</v>
          </cell>
          <cell r="AA52">
            <v>0</v>
          </cell>
          <cell r="AB52">
            <v>14.852399999999999</v>
          </cell>
        </row>
        <row r="53">
          <cell r="B53" t="str">
            <v>DHQD</v>
          </cell>
          <cell r="C53">
            <v>0</v>
          </cell>
          <cell r="D53">
            <v>0</v>
          </cell>
          <cell r="E53">
            <v>0</v>
          </cell>
          <cell r="F53">
            <v>0</v>
          </cell>
          <cell r="G53">
            <v>0</v>
          </cell>
          <cell r="H53">
            <v>9.7462199999999992</v>
          </cell>
          <cell r="I53">
            <v>0</v>
          </cell>
          <cell r="J53">
            <v>1.7237</v>
          </cell>
          <cell r="K53">
            <v>0</v>
          </cell>
          <cell r="L53">
            <v>1.3135600000000001</v>
          </cell>
          <cell r="M53">
            <v>0</v>
          </cell>
          <cell r="N53">
            <v>18.52853</v>
          </cell>
          <cell r="O53">
            <v>0</v>
          </cell>
          <cell r="P53">
            <v>0</v>
          </cell>
          <cell r="Q53">
            <v>0</v>
          </cell>
          <cell r="R53">
            <v>18.52853</v>
          </cell>
          <cell r="S53">
            <v>8.4209899999999998</v>
          </cell>
          <cell r="T53">
            <v>28.16328</v>
          </cell>
          <cell r="U53">
            <v>2.2754300000000001</v>
          </cell>
          <cell r="V53">
            <v>-2.2754300000000001</v>
          </cell>
          <cell r="W53">
            <v>0</v>
          </cell>
          <cell r="X53">
            <v>0</v>
          </cell>
          <cell r="Y53">
            <v>0</v>
          </cell>
          <cell r="Z53">
            <v>0</v>
          </cell>
          <cell r="AA53">
            <v>0</v>
          </cell>
          <cell r="AB53">
            <v>16.2531</v>
          </cell>
        </row>
        <row r="54">
          <cell r="B54" t="str">
            <v>(DHQ) 2 PHAL</v>
          </cell>
          <cell r="C54">
            <v>0</v>
          </cell>
          <cell r="D54">
            <v>0</v>
          </cell>
          <cell r="E54">
            <v>0</v>
          </cell>
          <cell r="F54">
            <v>0</v>
          </cell>
          <cell r="G54">
            <v>0</v>
          </cell>
          <cell r="H54">
            <v>5.9868100000000002</v>
          </cell>
          <cell r="I54">
            <v>0</v>
          </cell>
          <cell r="J54">
            <v>3.0596299999999998</v>
          </cell>
          <cell r="K54">
            <v>0</v>
          </cell>
          <cell r="L54">
            <v>11.74544</v>
          </cell>
          <cell r="M54">
            <v>0</v>
          </cell>
          <cell r="N54">
            <v>47.762210000000003</v>
          </cell>
          <cell r="O54">
            <v>0</v>
          </cell>
          <cell r="P54">
            <v>0</v>
          </cell>
          <cell r="Q54">
            <v>0</v>
          </cell>
          <cell r="R54">
            <v>3.0596299999999998</v>
          </cell>
          <cell r="S54">
            <v>0.15559000000000001</v>
          </cell>
          <cell r="T54">
            <v>0</v>
          </cell>
          <cell r="U54">
            <v>29.138179999999998</v>
          </cell>
          <cell r="V54">
            <v>0</v>
          </cell>
          <cell r="W54">
            <v>0</v>
          </cell>
          <cell r="X54">
            <v>0</v>
          </cell>
          <cell r="Y54">
            <v>0</v>
          </cell>
          <cell r="Z54">
            <v>0</v>
          </cell>
          <cell r="AA54">
            <v>0</v>
          </cell>
          <cell r="AB54">
            <v>3.0596299999999998</v>
          </cell>
        </row>
        <row r="55">
          <cell r="B55" t="str">
            <v>Epichlorohydrin</v>
          </cell>
          <cell r="C55">
            <v>0</v>
          </cell>
          <cell r="D55">
            <v>0</v>
          </cell>
          <cell r="E55">
            <v>0</v>
          </cell>
          <cell r="F55">
            <v>0</v>
          </cell>
          <cell r="G55">
            <v>0</v>
          </cell>
          <cell r="H55">
            <v>5.9868100000000002</v>
          </cell>
          <cell r="I55">
            <v>0</v>
          </cell>
          <cell r="J55">
            <v>94.157799999999995</v>
          </cell>
          <cell r="K55">
            <v>0</v>
          </cell>
          <cell r="L55">
            <v>0</v>
          </cell>
          <cell r="M55">
            <v>0</v>
          </cell>
          <cell r="N55">
            <v>47.638309999999997</v>
          </cell>
          <cell r="O55">
            <v>0</v>
          </cell>
          <cell r="P55">
            <v>0</v>
          </cell>
          <cell r="Q55">
            <v>0</v>
          </cell>
          <cell r="R55">
            <v>147.78291999999999</v>
          </cell>
          <cell r="S55">
            <v>0.15559000000000001</v>
          </cell>
          <cell r="T55">
            <v>57.502609999999997</v>
          </cell>
          <cell r="U55">
            <v>29.014279999999999</v>
          </cell>
          <cell r="V55">
            <v>-86.672479999999993</v>
          </cell>
          <cell r="W55">
            <v>0</v>
          </cell>
          <cell r="X55">
            <v>0</v>
          </cell>
          <cell r="Y55">
            <v>0</v>
          </cell>
          <cell r="Z55">
            <v>0</v>
          </cell>
          <cell r="AA55">
            <v>0</v>
          </cell>
          <cell r="AB55">
            <v>61.110439999999997</v>
          </cell>
        </row>
        <row r="56">
          <cell r="B56" t="str">
            <v>ETFA</v>
          </cell>
          <cell r="C56">
            <v>0</v>
          </cell>
          <cell r="D56">
            <v>0</v>
          </cell>
          <cell r="E56">
            <v>0</v>
          </cell>
          <cell r="F56">
            <v>0</v>
          </cell>
          <cell r="G56">
            <v>0</v>
          </cell>
          <cell r="H56">
            <v>4.2994300000000001</v>
          </cell>
          <cell r="I56">
            <v>0</v>
          </cell>
          <cell r="J56">
            <v>84.044600000000003</v>
          </cell>
          <cell r="K56">
            <v>0</v>
          </cell>
          <cell r="L56">
            <v>11.549049999999999</v>
          </cell>
          <cell r="M56">
            <v>0</v>
          </cell>
          <cell r="N56">
            <v>320.35482999999999</v>
          </cell>
          <cell r="O56">
            <v>0</v>
          </cell>
          <cell r="P56">
            <v>0</v>
          </cell>
          <cell r="Q56">
            <v>0</v>
          </cell>
          <cell r="R56">
            <v>324.65425999999997</v>
          </cell>
          <cell r="S56">
            <v>5.7416099999999997</v>
          </cell>
          <cell r="T56">
            <v>37.1922</v>
          </cell>
          <cell r="U56">
            <v>0.18168000000000001</v>
          </cell>
          <cell r="V56">
            <v>-0.18168000000000001</v>
          </cell>
          <cell r="W56">
            <v>0</v>
          </cell>
          <cell r="X56">
            <v>-12.359</v>
          </cell>
          <cell r="Y56">
            <v>0</v>
          </cell>
          <cell r="Z56">
            <v>0</v>
          </cell>
          <cell r="AA56">
            <v>0</v>
          </cell>
          <cell r="AB56">
            <v>324.47257999999999</v>
          </cell>
        </row>
        <row r="57">
          <cell r="B57" t="str">
            <v>Glycidyl Nosylate</v>
          </cell>
          <cell r="C57">
            <v>0</v>
          </cell>
          <cell r="D57">
            <v>0</v>
          </cell>
          <cell r="E57">
            <v>0</v>
          </cell>
          <cell r="F57">
            <v>0</v>
          </cell>
          <cell r="G57">
            <v>0</v>
          </cell>
          <cell r="H57">
            <v>0.41227000000000003</v>
          </cell>
          <cell r="I57">
            <v>0</v>
          </cell>
          <cell r="J57">
            <v>7.9000000000000001E-4</v>
          </cell>
          <cell r="K57">
            <v>0</v>
          </cell>
          <cell r="L57">
            <v>2.1994799999999999</v>
          </cell>
          <cell r="M57">
            <v>0</v>
          </cell>
          <cell r="N57">
            <v>392.18711000000002</v>
          </cell>
          <cell r="O57">
            <v>0</v>
          </cell>
          <cell r="P57">
            <v>0</v>
          </cell>
          <cell r="Q57">
            <v>0</v>
          </cell>
          <cell r="R57">
            <v>2.6117499999999998</v>
          </cell>
          <cell r="S57">
            <v>0</v>
          </cell>
          <cell r="T57">
            <v>9.0000000000000006E-5</v>
          </cell>
          <cell r="U57">
            <v>2.89018</v>
          </cell>
          <cell r="V57">
            <v>0</v>
          </cell>
          <cell r="W57">
            <v>0</v>
          </cell>
          <cell r="X57">
            <v>-64.343000000000004</v>
          </cell>
          <cell r="Y57">
            <v>0</v>
          </cell>
          <cell r="Z57">
            <v>0</v>
          </cell>
          <cell r="AA57">
            <v>0</v>
          </cell>
          <cell r="AB57">
            <v>2.6117499999999998</v>
          </cell>
        </row>
        <row r="58">
          <cell r="B58" t="str">
            <v>Glycidyl Tosylate</v>
          </cell>
          <cell r="C58">
            <v>0</v>
          </cell>
          <cell r="D58">
            <v>0</v>
          </cell>
          <cell r="E58">
            <v>0</v>
          </cell>
          <cell r="F58">
            <v>0</v>
          </cell>
          <cell r="G58">
            <v>0</v>
          </cell>
          <cell r="H58">
            <v>19.226980000000001</v>
          </cell>
          <cell r="I58">
            <v>0</v>
          </cell>
          <cell r="J58">
            <v>4.46347</v>
          </cell>
          <cell r="K58">
            <v>0</v>
          </cell>
          <cell r="L58">
            <v>0</v>
          </cell>
          <cell r="M58">
            <v>0</v>
          </cell>
          <cell r="N58">
            <v>30.154260000000001</v>
          </cell>
          <cell r="O58">
            <v>0</v>
          </cell>
          <cell r="P58">
            <v>0</v>
          </cell>
          <cell r="Q58">
            <v>0</v>
          </cell>
          <cell r="R58">
            <v>4.46347</v>
          </cell>
          <cell r="S58">
            <v>19.226980000000001</v>
          </cell>
          <cell r="T58">
            <v>5.5169999999999997E-2</v>
          </cell>
          <cell r="U58">
            <v>30.154260000000001</v>
          </cell>
          <cell r="V58">
            <v>-5.5169999999999997E-2</v>
          </cell>
          <cell r="W58">
            <v>0</v>
          </cell>
          <cell r="X58">
            <v>0</v>
          </cell>
          <cell r="Y58">
            <v>0</v>
          </cell>
          <cell r="Z58">
            <v>0</v>
          </cell>
          <cell r="AA58">
            <v>0</v>
          </cell>
          <cell r="AB58">
            <v>4.4082999999999997</v>
          </cell>
        </row>
        <row r="59">
          <cell r="B59" t="str">
            <v>Isovanillin</v>
          </cell>
          <cell r="C59">
            <v>0</v>
          </cell>
          <cell r="D59">
            <v>0</v>
          </cell>
          <cell r="E59">
            <v>0</v>
          </cell>
          <cell r="F59">
            <v>0</v>
          </cell>
          <cell r="G59">
            <v>0</v>
          </cell>
          <cell r="H59">
            <v>9.6755200000000006</v>
          </cell>
          <cell r="I59">
            <v>0</v>
          </cell>
          <cell r="J59">
            <v>82.913259999999994</v>
          </cell>
          <cell r="K59">
            <v>0</v>
          </cell>
          <cell r="L59">
            <v>48.968730000000001</v>
          </cell>
          <cell r="M59">
            <v>0</v>
          </cell>
          <cell r="N59">
            <v>95</v>
          </cell>
          <cell r="O59">
            <v>0</v>
          </cell>
          <cell r="P59">
            <v>0</v>
          </cell>
          <cell r="Q59">
            <v>0</v>
          </cell>
          <cell r="R59">
            <v>0</v>
          </cell>
          <cell r="S59">
            <v>2.3255599999999998</v>
          </cell>
          <cell r="T59">
            <v>31.19586</v>
          </cell>
          <cell r="U59">
            <v>116.44825</v>
          </cell>
          <cell r="V59">
            <v>0</v>
          </cell>
          <cell r="W59">
            <v>0</v>
          </cell>
          <cell r="X59">
            <v>42</v>
          </cell>
          <cell r="Y59">
            <v>0</v>
          </cell>
          <cell r="Z59">
            <v>0</v>
          </cell>
          <cell r="AA59">
            <v>0</v>
          </cell>
          <cell r="AB59">
            <v>0</v>
          </cell>
        </row>
        <row r="60">
          <cell r="B60" t="str">
            <v>Jacobsen Catalyst</v>
          </cell>
          <cell r="C60">
            <v>0</v>
          </cell>
          <cell r="D60">
            <v>0</v>
          </cell>
          <cell r="E60">
            <v>0</v>
          </cell>
          <cell r="F60">
            <v>0</v>
          </cell>
          <cell r="G60">
            <v>0</v>
          </cell>
          <cell r="H60">
            <v>15.8536</v>
          </cell>
          <cell r="I60">
            <v>0</v>
          </cell>
          <cell r="J60">
            <v>219.62530000000001</v>
          </cell>
          <cell r="K60">
            <v>0</v>
          </cell>
          <cell r="L60">
            <v>2.5675599999999998</v>
          </cell>
          <cell r="M60">
            <v>0</v>
          </cell>
          <cell r="N60">
            <v>115.44473000000001</v>
          </cell>
          <cell r="O60">
            <v>0</v>
          </cell>
          <cell r="P60">
            <v>0</v>
          </cell>
          <cell r="Q60">
            <v>0</v>
          </cell>
          <cell r="R60">
            <v>238.04646</v>
          </cell>
          <cell r="S60">
            <v>1.36873</v>
          </cell>
          <cell r="T60">
            <v>29.289290000000001</v>
          </cell>
          <cell r="U60">
            <v>115.44473000000001</v>
          </cell>
          <cell r="V60">
            <v>-30.65802</v>
          </cell>
          <cell r="W60">
            <v>0</v>
          </cell>
          <cell r="X60">
            <v>0</v>
          </cell>
          <cell r="Y60">
            <v>0</v>
          </cell>
          <cell r="Z60">
            <v>0</v>
          </cell>
          <cell r="AA60">
            <v>0</v>
          </cell>
          <cell r="AB60">
            <v>207.38844</v>
          </cell>
        </row>
        <row r="61">
          <cell r="B61" t="str">
            <v>L-Carnitine</v>
          </cell>
          <cell r="C61">
            <v>0</v>
          </cell>
          <cell r="D61">
            <v>0</v>
          </cell>
          <cell r="E61">
            <v>0</v>
          </cell>
          <cell r="F61">
            <v>0</v>
          </cell>
          <cell r="G61">
            <v>0</v>
          </cell>
          <cell r="H61">
            <v>18.420459999999999</v>
          </cell>
          <cell r="I61">
            <v>0</v>
          </cell>
          <cell r="J61">
            <v>183.65242000000001</v>
          </cell>
          <cell r="K61">
            <v>0</v>
          </cell>
          <cell r="L61">
            <v>219.34368000000001</v>
          </cell>
          <cell r="M61">
            <v>0</v>
          </cell>
          <cell r="N61">
            <v>115.44473000000001</v>
          </cell>
          <cell r="O61">
            <v>0</v>
          </cell>
          <cell r="P61">
            <v>0</v>
          </cell>
          <cell r="Q61">
            <v>0</v>
          </cell>
          <cell r="R61">
            <v>317.51760999999999</v>
          </cell>
          <cell r="S61">
            <v>18.420459999999999</v>
          </cell>
          <cell r="T61">
            <v>183.65242000000001</v>
          </cell>
          <cell r="U61">
            <v>115.44473000000001</v>
          </cell>
          <cell r="V61">
            <v>-317.51760999999999</v>
          </cell>
          <cell r="W61">
            <v>0</v>
          </cell>
          <cell r="X61">
            <v>0</v>
          </cell>
          <cell r="Y61">
            <v>0</v>
          </cell>
          <cell r="Z61">
            <v>0</v>
          </cell>
          <cell r="AA61">
            <v>0</v>
          </cell>
          <cell r="AB61">
            <v>0</v>
          </cell>
        </row>
        <row r="62">
          <cell r="B62" t="str">
            <v>Methyl Glycidate</v>
          </cell>
          <cell r="C62">
            <v>0</v>
          </cell>
          <cell r="D62">
            <v>0</v>
          </cell>
          <cell r="E62">
            <v>0</v>
          </cell>
          <cell r="F62">
            <v>0</v>
          </cell>
          <cell r="G62">
            <v>0</v>
          </cell>
          <cell r="H62">
            <v>7.7847</v>
          </cell>
          <cell r="I62">
            <v>0</v>
          </cell>
          <cell r="J62">
            <v>162.04891000000001</v>
          </cell>
          <cell r="K62">
            <v>0</v>
          </cell>
          <cell r="L62">
            <v>0</v>
          </cell>
          <cell r="M62">
            <v>0</v>
          </cell>
          <cell r="N62">
            <v>44.658580000000001</v>
          </cell>
          <cell r="O62">
            <v>0</v>
          </cell>
          <cell r="P62">
            <v>0</v>
          </cell>
          <cell r="Q62">
            <v>0</v>
          </cell>
          <cell r="R62">
            <v>44.658580000000001</v>
          </cell>
          <cell r="S62">
            <v>2.8628499999999999</v>
          </cell>
          <cell r="T62">
            <v>16.947969999999998</v>
          </cell>
          <cell r="U62">
            <v>44.658580000000001</v>
          </cell>
          <cell r="V62">
            <v>-44.658580000000001</v>
          </cell>
          <cell r="W62">
            <v>0</v>
          </cell>
          <cell r="X62">
            <v>0</v>
          </cell>
          <cell r="Y62">
            <v>0</v>
          </cell>
          <cell r="Z62">
            <v>0</v>
          </cell>
          <cell r="AA62">
            <v>0</v>
          </cell>
          <cell r="AB62">
            <v>0</v>
          </cell>
        </row>
        <row r="63">
          <cell r="B63" t="str">
            <v>Oligomeric cat</v>
          </cell>
          <cell r="C63">
            <v>0</v>
          </cell>
          <cell r="D63">
            <v>0</v>
          </cell>
          <cell r="E63">
            <v>0</v>
          </cell>
          <cell r="F63">
            <v>0</v>
          </cell>
          <cell r="G63">
            <v>0</v>
          </cell>
          <cell r="H63">
            <v>7.2260200000000001</v>
          </cell>
          <cell r="I63">
            <v>0</v>
          </cell>
          <cell r="J63">
            <v>174.00224</v>
          </cell>
          <cell r="K63">
            <v>0</v>
          </cell>
          <cell r="L63">
            <v>11.75699</v>
          </cell>
          <cell r="M63">
            <v>0</v>
          </cell>
          <cell r="N63">
            <v>26.989000000000001</v>
          </cell>
          <cell r="O63">
            <v>0</v>
          </cell>
          <cell r="P63">
            <v>0</v>
          </cell>
          <cell r="Q63">
            <v>0</v>
          </cell>
          <cell r="R63">
            <v>181.22826000000001</v>
          </cell>
          <cell r="S63">
            <v>7.2260200000000001</v>
          </cell>
          <cell r="T63">
            <v>21.11065</v>
          </cell>
          <cell r="U63">
            <v>0</v>
          </cell>
          <cell r="V63">
            <v>-28.336669999999998</v>
          </cell>
          <cell r="W63">
            <v>0</v>
          </cell>
          <cell r="X63">
            <v>0</v>
          </cell>
          <cell r="Y63">
            <v>0</v>
          </cell>
          <cell r="Z63">
            <v>0</v>
          </cell>
          <cell r="AA63">
            <v>0</v>
          </cell>
          <cell r="AB63">
            <v>152.89159000000001</v>
          </cell>
        </row>
        <row r="64">
          <cell r="B64" t="str">
            <v>Pfizer Diol</v>
          </cell>
          <cell r="C64" t="str">
            <v>TECHNOLOGIES - C</v>
          </cell>
          <cell r="D64">
            <v>0</v>
          </cell>
          <cell r="E64">
            <v>0</v>
          </cell>
          <cell r="F64">
            <v>91.995750000000001</v>
          </cell>
          <cell r="G64">
            <v>0</v>
          </cell>
          <cell r="H64">
            <v>402.77846</v>
          </cell>
          <cell r="I64">
            <v>0</v>
          </cell>
          <cell r="J64">
            <v>7.6499999999999997E-3</v>
          </cell>
          <cell r="K64">
            <v>0</v>
          </cell>
          <cell r="L64">
            <v>290.58636000000001</v>
          </cell>
          <cell r="M64">
            <v>0</v>
          </cell>
          <cell r="N64">
            <v>26.989000000000001</v>
          </cell>
          <cell r="O64">
            <v>0</v>
          </cell>
          <cell r="P64">
            <v>0</v>
          </cell>
          <cell r="Q64">
            <v>0</v>
          </cell>
          <cell r="R64">
            <v>26.989000000000001</v>
          </cell>
          <cell r="S64">
            <v>59.10528</v>
          </cell>
          <cell r="T64">
            <v>7.6499999999999997E-3</v>
          </cell>
          <cell r="U64">
            <v>373.37554999999998</v>
          </cell>
          <cell r="V64">
            <v>0</v>
          </cell>
          <cell r="W64">
            <v>0</v>
          </cell>
          <cell r="X64">
            <v>-101.702</v>
          </cell>
          <cell r="Y64">
            <v>0</v>
          </cell>
          <cell r="Z64">
            <v>0</v>
          </cell>
          <cell r="AA64">
            <v>0</v>
          </cell>
          <cell r="AB64">
            <v>26.989000000000001</v>
          </cell>
        </row>
        <row r="65">
          <cell r="B65" t="str">
            <v>Propylene Carbonate</v>
          </cell>
          <cell r="C65">
            <v>0</v>
          </cell>
          <cell r="D65">
            <v>0</v>
          </cell>
          <cell r="E65">
            <v>0</v>
          </cell>
          <cell r="F65">
            <v>0</v>
          </cell>
          <cell r="G65">
            <v>0</v>
          </cell>
          <cell r="H65">
            <v>0.49503000000000003</v>
          </cell>
          <cell r="I65">
            <v>0</v>
          </cell>
          <cell r="J65">
            <v>7.6499999999999997E-3</v>
          </cell>
          <cell r="K65">
            <v>0</v>
          </cell>
          <cell r="L65">
            <v>126.98858999999999</v>
          </cell>
          <cell r="M65">
            <v>0</v>
          </cell>
          <cell r="N65">
            <v>330.12468999999999</v>
          </cell>
          <cell r="O65">
            <v>0</v>
          </cell>
          <cell r="P65">
            <v>0</v>
          </cell>
          <cell r="Q65">
            <v>0</v>
          </cell>
          <cell r="R65">
            <v>330.13234</v>
          </cell>
          <cell r="S65">
            <v>0</v>
          </cell>
          <cell r="T65">
            <v>7.6499999999999997E-3</v>
          </cell>
          <cell r="U65">
            <v>330.12468999999999</v>
          </cell>
          <cell r="V65">
            <v>-330.13234</v>
          </cell>
          <cell r="W65">
            <v>0</v>
          </cell>
          <cell r="X65">
            <v>0</v>
          </cell>
          <cell r="Y65">
            <v>0</v>
          </cell>
          <cell r="Z65">
            <v>0</v>
          </cell>
          <cell r="AA65">
            <v>0</v>
          </cell>
          <cell r="AB65">
            <v>0</v>
          </cell>
        </row>
        <row r="66">
          <cell r="B66" t="str">
            <v>Propylene Oxide</v>
          </cell>
          <cell r="C66">
            <v>0</v>
          </cell>
          <cell r="D66">
            <v>0</v>
          </cell>
          <cell r="E66">
            <v>0</v>
          </cell>
          <cell r="F66">
            <v>0</v>
          </cell>
          <cell r="G66">
            <v>0</v>
          </cell>
          <cell r="H66">
            <v>0.49503000000000003</v>
          </cell>
          <cell r="I66">
            <v>0</v>
          </cell>
          <cell r="J66">
            <v>65.013980000000004</v>
          </cell>
          <cell r="K66">
            <v>0</v>
          </cell>
          <cell r="L66">
            <v>0</v>
          </cell>
          <cell r="M66">
            <v>0</v>
          </cell>
          <cell r="N66">
            <v>21.16686</v>
          </cell>
          <cell r="O66">
            <v>0</v>
          </cell>
          <cell r="P66">
            <v>0</v>
          </cell>
          <cell r="Q66">
            <v>0</v>
          </cell>
          <cell r="R66">
            <v>65.509010000000004</v>
          </cell>
          <cell r="S66">
            <v>0.94020999999999999</v>
          </cell>
          <cell r="T66">
            <v>32.136519999999997</v>
          </cell>
          <cell r="U66">
            <v>0</v>
          </cell>
          <cell r="V66">
            <v>-32.136519999999997</v>
          </cell>
          <cell r="W66">
            <v>0</v>
          </cell>
          <cell r="X66">
            <v>0</v>
          </cell>
          <cell r="Y66">
            <v>0</v>
          </cell>
          <cell r="Z66">
            <v>0</v>
          </cell>
          <cell r="AA66">
            <v>0</v>
          </cell>
          <cell r="AB66">
            <v>33.372490000000006</v>
          </cell>
        </row>
        <row r="67">
          <cell r="B67" t="str">
            <v>S-t-Butyl Glycidyl Ether</v>
          </cell>
          <cell r="C67">
            <v>0</v>
          </cell>
          <cell r="D67">
            <v>0</v>
          </cell>
          <cell r="E67">
            <v>0</v>
          </cell>
          <cell r="F67">
            <v>0</v>
          </cell>
          <cell r="G67">
            <v>0</v>
          </cell>
          <cell r="H67">
            <v>190.71634999999998</v>
          </cell>
          <cell r="I67">
            <v>0</v>
          </cell>
          <cell r="J67">
            <v>338.72113999999999</v>
          </cell>
          <cell r="K67">
            <v>0</v>
          </cell>
          <cell r="L67">
            <v>168.93520000000001</v>
          </cell>
          <cell r="M67">
            <v>0</v>
          </cell>
          <cell r="N67">
            <v>309.68548000000004</v>
          </cell>
          <cell r="O67">
            <v>0</v>
          </cell>
          <cell r="P67">
            <v>0</v>
          </cell>
          <cell r="Q67">
            <v>0</v>
          </cell>
          <cell r="R67">
            <v>0</v>
          </cell>
          <cell r="S67">
            <v>0</v>
          </cell>
          <cell r="T67">
            <v>11.378410000000001</v>
          </cell>
          <cell r="U67">
            <v>4.0122799999999996</v>
          </cell>
          <cell r="V67">
            <v>0</v>
          </cell>
          <cell r="W67">
            <v>0</v>
          </cell>
          <cell r="X67">
            <v>0</v>
          </cell>
          <cell r="Y67">
            <v>0</v>
          </cell>
          <cell r="Z67">
            <v>0</v>
          </cell>
          <cell r="AA67">
            <v>0</v>
          </cell>
          <cell r="AB67">
            <v>0</v>
          </cell>
        </row>
        <row r="68">
          <cell r="B68" t="str">
            <v>WS 23</v>
          </cell>
          <cell r="C68">
            <v>0</v>
          </cell>
          <cell r="D68">
            <v>0</v>
          </cell>
          <cell r="E68">
            <v>0</v>
          </cell>
          <cell r="F68">
            <v>0</v>
          </cell>
          <cell r="G68">
            <v>0</v>
          </cell>
          <cell r="H68">
            <v>95.239359999999991</v>
          </cell>
          <cell r="I68">
            <v>0</v>
          </cell>
          <cell r="J68">
            <v>337.73056999999994</v>
          </cell>
          <cell r="K68">
            <v>0</v>
          </cell>
          <cell r="L68">
            <v>199.33328999999998</v>
          </cell>
          <cell r="M68">
            <v>0</v>
          </cell>
          <cell r="N68">
            <v>714.19631000000004</v>
          </cell>
          <cell r="O68">
            <v>0</v>
          </cell>
          <cell r="P68">
            <v>0</v>
          </cell>
          <cell r="Q68">
            <v>0</v>
          </cell>
          <cell r="R68">
            <v>1346.49953</v>
          </cell>
          <cell r="S68">
            <v>0</v>
          </cell>
          <cell r="T68">
            <v>0</v>
          </cell>
          <cell r="U68">
            <v>5.90524</v>
          </cell>
          <cell r="V68">
            <v>-5.90524</v>
          </cell>
          <cell r="W68">
            <v>0</v>
          </cell>
          <cell r="X68">
            <v>0</v>
          </cell>
          <cell r="Y68">
            <v>0</v>
          </cell>
          <cell r="Z68">
            <v>0</v>
          </cell>
          <cell r="AA68">
            <v>0</v>
          </cell>
          <cell r="AB68">
            <v>1340.59429</v>
          </cell>
        </row>
        <row r="69">
          <cell r="B69" t="str">
            <v>ETFA Held in Hong Kong</v>
          </cell>
          <cell r="C69">
            <v>0</v>
          </cell>
          <cell r="D69">
            <v>0</v>
          </cell>
          <cell r="E69">
            <v>0</v>
          </cell>
          <cell r="F69">
            <v>0</v>
          </cell>
          <cell r="G69">
            <v>0</v>
          </cell>
          <cell r="H69">
            <v>0</v>
          </cell>
          <cell r="I69">
            <v>0</v>
          </cell>
          <cell r="J69">
            <v>23.400580000000001</v>
          </cell>
          <cell r="K69">
            <v>0</v>
          </cell>
          <cell r="L69">
            <v>0</v>
          </cell>
          <cell r="M69">
            <v>0</v>
          </cell>
          <cell r="N69">
            <v>187.25</v>
          </cell>
          <cell r="O69">
            <v>0</v>
          </cell>
          <cell r="P69">
            <v>0</v>
          </cell>
          <cell r="Q69">
            <v>0</v>
          </cell>
          <cell r="R69">
            <v>187.25</v>
          </cell>
          <cell r="S69">
            <v>0</v>
          </cell>
          <cell r="T69">
            <v>32.534490000000005</v>
          </cell>
          <cell r="U69">
            <v>0</v>
          </cell>
          <cell r="V69">
            <v>0</v>
          </cell>
          <cell r="W69">
            <v>0</v>
          </cell>
          <cell r="X69">
            <v>0</v>
          </cell>
          <cell r="Y69">
            <v>0</v>
          </cell>
          <cell r="Z69">
            <v>0</v>
          </cell>
          <cell r="AA69">
            <v>0</v>
          </cell>
          <cell r="AB69">
            <v>187.25</v>
          </cell>
        </row>
        <row r="70">
          <cell r="B70" t="str">
            <v>PTFMXA</v>
          </cell>
          <cell r="C70" t="str">
            <v>TECHNOLOGIES - C</v>
          </cell>
          <cell r="D70">
            <v>0</v>
          </cell>
          <cell r="E70">
            <v>0</v>
          </cell>
          <cell r="F70">
            <v>91.995750000000001</v>
          </cell>
          <cell r="G70">
            <v>0</v>
          </cell>
          <cell r="H70">
            <v>13.05701</v>
          </cell>
          <cell r="I70">
            <v>0</v>
          </cell>
          <cell r="J70">
            <v>971.3038600000001</v>
          </cell>
          <cell r="K70">
            <v>0</v>
          </cell>
          <cell r="L70">
            <v>330.78962999999999</v>
          </cell>
          <cell r="M70">
            <v>0</v>
          </cell>
          <cell r="N70">
            <v>1</v>
          </cell>
          <cell r="O70">
            <v>0</v>
          </cell>
          <cell r="P70">
            <v>0</v>
          </cell>
          <cell r="Q70">
            <v>0</v>
          </cell>
          <cell r="R70">
            <v>1</v>
          </cell>
          <cell r="S70">
            <v>13.05701</v>
          </cell>
          <cell r="T70">
            <v>426.52758999999998</v>
          </cell>
          <cell r="U70">
            <v>780.72114999999997</v>
          </cell>
          <cell r="V70">
            <v>0</v>
          </cell>
          <cell r="W70">
            <v>0</v>
          </cell>
          <cell r="X70">
            <v>0</v>
          </cell>
          <cell r="Y70">
            <v>0</v>
          </cell>
          <cell r="Z70">
            <v>0</v>
          </cell>
          <cell r="AA70">
            <v>0</v>
          </cell>
          <cell r="AB70">
            <v>1</v>
          </cell>
        </row>
        <row r="71">
          <cell r="B71" t="str">
            <v>L-Thyroxine</v>
          </cell>
          <cell r="C71">
            <v>0</v>
          </cell>
          <cell r="D71">
            <v>0</v>
          </cell>
          <cell r="E71">
            <v>0</v>
          </cell>
          <cell r="F71">
            <v>0</v>
          </cell>
          <cell r="G71">
            <v>0</v>
          </cell>
          <cell r="H71">
            <v>1.7950600000000001</v>
          </cell>
          <cell r="I71">
            <v>0</v>
          </cell>
          <cell r="J71">
            <v>0</v>
          </cell>
          <cell r="K71">
            <v>0</v>
          </cell>
          <cell r="L71">
            <v>0</v>
          </cell>
          <cell r="M71">
            <v>0</v>
          </cell>
          <cell r="N71">
            <v>3</v>
          </cell>
          <cell r="O71">
            <v>0</v>
          </cell>
          <cell r="P71">
            <v>0</v>
          </cell>
          <cell r="Q71">
            <v>0</v>
          </cell>
          <cell r="R71">
            <v>3</v>
          </cell>
          <cell r="S71">
            <v>0.78637000000000001</v>
          </cell>
          <cell r="T71">
            <v>0</v>
          </cell>
          <cell r="U71">
            <v>0</v>
          </cell>
          <cell r="V71">
            <v>0</v>
          </cell>
          <cell r="W71">
            <v>0</v>
          </cell>
          <cell r="X71">
            <v>0</v>
          </cell>
          <cell r="Y71">
            <v>0</v>
          </cell>
          <cell r="Z71">
            <v>0</v>
          </cell>
          <cell r="AA71">
            <v>0</v>
          </cell>
          <cell r="AB71">
            <v>3</v>
          </cell>
        </row>
        <row r="72">
          <cell r="B72" t="str">
            <v>3-NPP</v>
          </cell>
          <cell r="C72">
            <v>0</v>
          </cell>
          <cell r="D72">
            <v>0</v>
          </cell>
          <cell r="E72">
            <v>0</v>
          </cell>
          <cell r="F72">
            <v>0</v>
          </cell>
          <cell r="G72">
            <v>0</v>
          </cell>
          <cell r="H72">
            <v>26.224689999999999</v>
          </cell>
          <cell r="I72">
            <v>0</v>
          </cell>
          <cell r="J72">
            <v>0</v>
          </cell>
          <cell r="K72">
            <v>0</v>
          </cell>
          <cell r="L72">
            <v>0</v>
          </cell>
          <cell r="M72">
            <v>0</v>
          </cell>
          <cell r="N72">
            <v>27</v>
          </cell>
          <cell r="O72">
            <v>0</v>
          </cell>
          <cell r="P72">
            <v>0</v>
          </cell>
          <cell r="Q72">
            <v>0</v>
          </cell>
          <cell r="R72">
            <v>27</v>
          </cell>
          <cell r="S72">
            <v>5.7046900000000003</v>
          </cell>
          <cell r="T72">
            <v>0</v>
          </cell>
          <cell r="U72">
            <v>19</v>
          </cell>
          <cell r="V72">
            <v>0</v>
          </cell>
          <cell r="W72">
            <v>0</v>
          </cell>
          <cell r="X72">
            <v>0</v>
          </cell>
          <cell r="Y72">
            <v>0</v>
          </cell>
          <cell r="Z72">
            <v>0</v>
          </cell>
          <cell r="AA72">
            <v>0</v>
          </cell>
          <cell r="AB72">
            <v>27</v>
          </cell>
        </row>
        <row r="73">
          <cell r="B73" t="str">
            <v>DESMP.</v>
          </cell>
          <cell r="C73">
            <v>0</v>
          </cell>
          <cell r="D73">
            <v>0</v>
          </cell>
          <cell r="E73">
            <v>0</v>
          </cell>
          <cell r="F73">
            <v>0</v>
          </cell>
          <cell r="G73">
            <v>0</v>
          </cell>
          <cell r="H73">
            <v>13.59746</v>
          </cell>
          <cell r="I73">
            <v>0</v>
          </cell>
          <cell r="J73">
            <v>6.54847</v>
          </cell>
          <cell r="K73">
            <v>0</v>
          </cell>
          <cell r="L73">
            <v>0</v>
          </cell>
          <cell r="M73">
            <v>0</v>
          </cell>
          <cell r="N73">
            <v>94</v>
          </cell>
          <cell r="O73">
            <v>0</v>
          </cell>
          <cell r="P73">
            <v>0</v>
          </cell>
          <cell r="Q73">
            <v>0</v>
          </cell>
          <cell r="R73">
            <v>94</v>
          </cell>
          <cell r="S73">
            <v>13.59746</v>
          </cell>
          <cell r="T73">
            <v>6.54847</v>
          </cell>
          <cell r="U73">
            <v>19</v>
          </cell>
          <cell r="V73">
            <v>-19</v>
          </cell>
          <cell r="W73">
            <v>0</v>
          </cell>
          <cell r="X73">
            <v>0</v>
          </cell>
          <cell r="Y73">
            <v>0</v>
          </cell>
          <cell r="Z73">
            <v>0</v>
          </cell>
          <cell r="AA73">
            <v>0</v>
          </cell>
          <cell r="AB73">
            <v>75</v>
          </cell>
        </row>
        <row r="74">
          <cell r="B74" t="str">
            <v>TFBA</v>
          </cell>
          <cell r="C74">
            <v>0</v>
          </cell>
          <cell r="D74">
            <v>0</v>
          </cell>
          <cell r="E74">
            <v>0</v>
          </cell>
          <cell r="F74">
            <v>0</v>
          </cell>
          <cell r="G74">
            <v>0</v>
          </cell>
          <cell r="H74">
            <v>9.2889999999999997</v>
          </cell>
          <cell r="I74">
            <v>0</v>
          </cell>
          <cell r="J74">
            <v>544</v>
          </cell>
          <cell r="K74">
            <v>0</v>
          </cell>
          <cell r="L74">
            <v>0</v>
          </cell>
          <cell r="M74">
            <v>0</v>
          </cell>
          <cell r="N74">
            <v>16</v>
          </cell>
          <cell r="O74">
            <v>0</v>
          </cell>
          <cell r="P74">
            <v>0</v>
          </cell>
          <cell r="Q74">
            <v>0</v>
          </cell>
          <cell r="R74">
            <v>16</v>
          </cell>
          <cell r="S74">
            <v>9.2889999999999997</v>
          </cell>
          <cell r="T74">
            <v>0</v>
          </cell>
          <cell r="U74">
            <v>0</v>
          </cell>
          <cell r="V74">
            <v>0</v>
          </cell>
          <cell r="W74">
            <v>0</v>
          </cell>
          <cell r="X74">
            <v>0</v>
          </cell>
          <cell r="Y74">
            <v>0</v>
          </cell>
          <cell r="Z74">
            <v>0</v>
          </cell>
          <cell r="AA74">
            <v>0</v>
          </cell>
          <cell r="AB74">
            <v>16</v>
          </cell>
        </row>
        <row r="75">
          <cell r="B75" t="str">
            <v>NAAGA</v>
          </cell>
          <cell r="C75">
            <v>0</v>
          </cell>
          <cell r="D75">
            <v>0</v>
          </cell>
          <cell r="E75">
            <v>0</v>
          </cell>
          <cell r="F75">
            <v>0</v>
          </cell>
          <cell r="G75">
            <v>0</v>
          </cell>
          <cell r="H75">
            <v>2.0766499999999999</v>
          </cell>
          <cell r="I75">
            <v>0</v>
          </cell>
          <cell r="J75">
            <v>23.400580000000001</v>
          </cell>
          <cell r="K75">
            <v>0</v>
          </cell>
          <cell r="L75">
            <v>0</v>
          </cell>
          <cell r="M75">
            <v>0</v>
          </cell>
          <cell r="N75">
            <v>102</v>
          </cell>
          <cell r="O75">
            <v>0</v>
          </cell>
          <cell r="P75">
            <v>0</v>
          </cell>
          <cell r="Q75">
            <v>0</v>
          </cell>
          <cell r="R75">
            <v>0</v>
          </cell>
          <cell r="S75">
            <v>2.0766499999999999</v>
          </cell>
          <cell r="T75">
            <v>23.400580000000001</v>
          </cell>
          <cell r="U75">
            <v>0</v>
          </cell>
          <cell r="V75">
            <v>0</v>
          </cell>
          <cell r="W75">
            <v>0</v>
          </cell>
          <cell r="X75">
            <v>0</v>
          </cell>
          <cell r="Y75">
            <v>0</v>
          </cell>
          <cell r="Z75">
            <v>0</v>
          </cell>
          <cell r="AA75">
            <v>0</v>
          </cell>
          <cell r="AB75">
            <v>0</v>
          </cell>
        </row>
        <row r="76">
          <cell r="B76" t="str">
            <v>NTFMA</v>
          </cell>
          <cell r="C76" t="str">
            <v>TECHNOLOGIES - C</v>
          </cell>
          <cell r="D76">
            <v>0</v>
          </cell>
          <cell r="E76">
            <v>0</v>
          </cell>
          <cell r="F76">
            <v>91.995750000000001</v>
          </cell>
          <cell r="G76">
            <v>0</v>
          </cell>
          <cell r="H76">
            <v>6.1052</v>
          </cell>
          <cell r="I76">
            <v>0</v>
          </cell>
          <cell r="J76">
            <v>1563.0810000000001</v>
          </cell>
          <cell r="K76">
            <v>0</v>
          </cell>
          <cell r="L76">
            <v>150.01745</v>
          </cell>
          <cell r="M76">
            <v>0</v>
          </cell>
          <cell r="N76">
            <v>68</v>
          </cell>
          <cell r="O76">
            <v>0</v>
          </cell>
          <cell r="P76">
            <v>0</v>
          </cell>
          <cell r="Q76">
            <v>0</v>
          </cell>
          <cell r="R76">
            <v>68</v>
          </cell>
          <cell r="S76">
            <v>6.1052</v>
          </cell>
          <cell r="T76">
            <v>426.63164999999998</v>
          </cell>
          <cell r="U76">
            <v>780.72114999999997</v>
          </cell>
          <cell r="V76">
            <v>0</v>
          </cell>
          <cell r="W76">
            <v>0</v>
          </cell>
          <cell r="X76">
            <v>0</v>
          </cell>
          <cell r="Y76">
            <v>0</v>
          </cell>
          <cell r="Z76">
            <v>0</v>
          </cell>
          <cell r="AA76">
            <v>0</v>
          </cell>
          <cell r="AB76">
            <v>68</v>
          </cell>
        </row>
        <row r="77">
          <cell r="B77" t="str">
            <v>OADPE</v>
          </cell>
          <cell r="C77">
            <v>0</v>
          </cell>
          <cell r="D77">
            <v>0</v>
          </cell>
          <cell r="E77">
            <v>0</v>
          </cell>
          <cell r="F77">
            <v>0</v>
          </cell>
          <cell r="G77">
            <v>0</v>
          </cell>
          <cell r="H77">
            <v>13.33633</v>
          </cell>
          <cell r="I77">
            <v>0</v>
          </cell>
          <cell r="J77">
            <v>0</v>
          </cell>
          <cell r="K77">
            <v>0</v>
          </cell>
          <cell r="L77">
            <v>0</v>
          </cell>
          <cell r="M77">
            <v>0</v>
          </cell>
          <cell r="N77">
            <v>65</v>
          </cell>
          <cell r="O77">
            <v>0</v>
          </cell>
          <cell r="P77">
            <v>0</v>
          </cell>
          <cell r="Q77">
            <v>0</v>
          </cell>
          <cell r="R77">
            <v>65</v>
          </cell>
          <cell r="S77">
            <v>13.33633</v>
          </cell>
          <cell r="T77">
            <v>0</v>
          </cell>
          <cell r="U77">
            <v>0</v>
          </cell>
          <cell r="V77">
            <v>0</v>
          </cell>
          <cell r="W77">
            <v>0</v>
          </cell>
          <cell r="X77">
            <v>0</v>
          </cell>
          <cell r="Y77">
            <v>0</v>
          </cell>
          <cell r="Z77">
            <v>0</v>
          </cell>
          <cell r="AA77">
            <v>0</v>
          </cell>
          <cell r="AB77">
            <v>65</v>
          </cell>
        </row>
        <row r="78">
          <cell r="B78" t="str">
            <v>ANFP</v>
          </cell>
          <cell r="C78">
            <v>0</v>
          </cell>
          <cell r="D78">
            <v>0</v>
          </cell>
          <cell r="E78">
            <v>0</v>
          </cell>
          <cell r="F78">
            <v>0</v>
          </cell>
          <cell r="G78">
            <v>0</v>
          </cell>
          <cell r="H78">
            <v>0.98399999999999999</v>
          </cell>
          <cell r="I78">
            <v>0</v>
          </cell>
          <cell r="J78">
            <v>0</v>
          </cell>
          <cell r="K78">
            <v>0</v>
          </cell>
          <cell r="L78">
            <v>0</v>
          </cell>
          <cell r="M78">
            <v>0</v>
          </cell>
          <cell r="N78">
            <v>-57</v>
          </cell>
          <cell r="O78">
            <v>0</v>
          </cell>
          <cell r="P78">
            <v>0</v>
          </cell>
          <cell r="Q78">
            <v>0</v>
          </cell>
          <cell r="R78">
            <v>-57</v>
          </cell>
          <cell r="S78">
            <v>0.98399999999999999</v>
          </cell>
          <cell r="T78">
            <v>0</v>
          </cell>
          <cell r="U78">
            <v>35</v>
          </cell>
          <cell r="V78">
            <v>0</v>
          </cell>
          <cell r="W78">
            <v>0</v>
          </cell>
          <cell r="X78">
            <v>0</v>
          </cell>
          <cell r="Y78">
            <v>0</v>
          </cell>
          <cell r="Z78">
            <v>0</v>
          </cell>
          <cell r="AA78">
            <v>0</v>
          </cell>
          <cell r="AB78">
            <v>-57</v>
          </cell>
        </row>
        <row r="79">
          <cell r="B79" t="str">
            <v>SR28043</v>
          </cell>
          <cell r="C79">
            <v>0</v>
          </cell>
          <cell r="D79">
            <v>0</v>
          </cell>
          <cell r="E79">
            <v>0</v>
          </cell>
          <cell r="F79">
            <v>0</v>
          </cell>
          <cell r="G79">
            <v>0</v>
          </cell>
          <cell r="H79">
            <v>0.40737000000000001</v>
          </cell>
          <cell r="I79">
            <v>0</v>
          </cell>
          <cell r="J79">
            <v>6.54847</v>
          </cell>
          <cell r="K79">
            <v>0</v>
          </cell>
          <cell r="L79">
            <v>0</v>
          </cell>
          <cell r="M79">
            <v>0</v>
          </cell>
          <cell r="N79">
            <v>177</v>
          </cell>
          <cell r="O79">
            <v>0</v>
          </cell>
          <cell r="P79">
            <v>0</v>
          </cell>
          <cell r="Q79">
            <v>0</v>
          </cell>
          <cell r="R79">
            <v>177</v>
          </cell>
          <cell r="S79">
            <v>0.40737000000000001</v>
          </cell>
          <cell r="T79">
            <v>6.54847</v>
          </cell>
          <cell r="U79">
            <v>2</v>
          </cell>
          <cell r="V79">
            <v>-2</v>
          </cell>
          <cell r="W79">
            <v>0</v>
          </cell>
          <cell r="X79">
            <v>0</v>
          </cell>
          <cell r="Y79">
            <v>0</v>
          </cell>
          <cell r="Z79">
            <v>0</v>
          </cell>
          <cell r="AA79">
            <v>0</v>
          </cell>
          <cell r="AB79">
            <v>175</v>
          </cell>
        </row>
        <row r="80">
          <cell r="B80" t="str">
            <v>Fixed cost others</v>
          </cell>
          <cell r="C80" t="str">
            <v>TECHNOLOGIES - C</v>
          </cell>
          <cell r="D80">
            <v>0</v>
          </cell>
          <cell r="E80">
            <v>0</v>
          </cell>
          <cell r="F80">
            <v>0</v>
          </cell>
          <cell r="G80">
            <v>0</v>
          </cell>
          <cell r="H80">
            <v>282.13534999999996</v>
          </cell>
          <cell r="I80">
            <v>0</v>
          </cell>
          <cell r="J80">
            <v>1040.0600100000001</v>
          </cell>
          <cell r="K80">
            <v>0</v>
          </cell>
          <cell r="L80">
            <v>234.90129999999999</v>
          </cell>
          <cell r="M80">
            <v>0</v>
          </cell>
          <cell r="N80">
            <v>3100.2523600000004</v>
          </cell>
          <cell r="O80">
            <v>0</v>
          </cell>
          <cell r="P80">
            <v>0</v>
          </cell>
          <cell r="Q80">
            <v>0</v>
          </cell>
          <cell r="R80">
            <v>0</v>
          </cell>
          <cell r="S80">
            <v>51.054499999999997</v>
          </cell>
          <cell r="T80">
            <v>432.45568000000003</v>
          </cell>
          <cell r="U80">
            <v>793.99572000000001</v>
          </cell>
          <cell r="V80">
            <v>0</v>
          </cell>
          <cell r="W80">
            <v>0</v>
          </cell>
          <cell r="X80">
            <v>42</v>
          </cell>
          <cell r="Y80">
            <v>0</v>
          </cell>
          <cell r="Z80">
            <v>0</v>
          </cell>
          <cell r="AA80">
            <v>0</v>
          </cell>
          <cell r="AB80">
            <v>0</v>
          </cell>
        </row>
        <row r="81">
          <cell r="B81" t="str">
            <v>Others.</v>
          </cell>
          <cell r="C81">
            <v>0</v>
          </cell>
          <cell r="D81">
            <v>0</v>
          </cell>
          <cell r="E81">
            <v>0</v>
          </cell>
          <cell r="F81">
            <v>0</v>
          </cell>
          <cell r="G81">
            <v>0</v>
          </cell>
          <cell r="H81">
            <v>13.653079999999999</v>
          </cell>
          <cell r="I81">
            <v>0</v>
          </cell>
          <cell r="J81">
            <v>23.400580000000001</v>
          </cell>
          <cell r="K81">
            <v>0</v>
          </cell>
          <cell r="L81">
            <v>0</v>
          </cell>
          <cell r="M81">
            <v>0</v>
          </cell>
          <cell r="N81">
            <v>-1</v>
          </cell>
          <cell r="O81">
            <v>0</v>
          </cell>
          <cell r="P81">
            <v>0</v>
          </cell>
          <cell r="Q81">
            <v>0</v>
          </cell>
          <cell r="R81">
            <v>-1</v>
          </cell>
          <cell r="S81">
            <v>13.653079999999999</v>
          </cell>
          <cell r="T81">
            <v>23.400580000000001</v>
          </cell>
          <cell r="U81">
            <v>19.909500000000001</v>
          </cell>
          <cell r="V81">
            <v>0</v>
          </cell>
          <cell r="W81">
            <v>0</v>
          </cell>
          <cell r="X81">
            <v>0</v>
          </cell>
          <cell r="Y81">
            <v>0</v>
          </cell>
          <cell r="Z81">
            <v>0</v>
          </cell>
          <cell r="AA81">
            <v>0</v>
          </cell>
          <cell r="AB81">
            <v>-1</v>
          </cell>
        </row>
        <row r="82">
          <cell r="B82" t="str">
            <v>3M R850 / R851</v>
          </cell>
          <cell r="C82" t="str">
            <v>TECHNOLOGIES - C</v>
          </cell>
          <cell r="D82">
            <v>0</v>
          </cell>
          <cell r="E82">
            <v>0</v>
          </cell>
          <cell r="F82">
            <v>0</v>
          </cell>
          <cell r="G82">
            <v>0</v>
          </cell>
          <cell r="H82">
            <v>231.08960000000002</v>
          </cell>
          <cell r="I82">
            <v>0</v>
          </cell>
          <cell r="J82">
            <v>1192.58798</v>
          </cell>
          <cell r="K82">
            <v>0</v>
          </cell>
          <cell r="L82">
            <v>206.53324999999998</v>
          </cell>
          <cell r="M82">
            <v>0</v>
          </cell>
          <cell r="N82">
            <v>2568.22012</v>
          </cell>
          <cell r="O82">
            <v>0</v>
          </cell>
          <cell r="P82">
            <v>0</v>
          </cell>
          <cell r="Q82">
            <v>0</v>
          </cell>
          <cell r="R82">
            <v>4198.4309499999999</v>
          </cell>
          <cell r="S82">
            <v>52.242449999999998</v>
          </cell>
          <cell r="T82">
            <v>434.62923000000006</v>
          </cell>
          <cell r="U82">
            <v>658.40609000000006</v>
          </cell>
          <cell r="V82">
            <v>-1145.2777700000001</v>
          </cell>
          <cell r="W82">
            <v>0</v>
          </cell>
          <cell r="X82">
            <v>0</v>
          </cell>
          <cell r="Y82">
            <v>0</v>
          </cell>
          <cell r="Z82">
            <v>0</v>
          </cell>
          <cell r="AA82">
            <v>0</v>
          </cell>
          <cell r="AB82">
            <v>3053.1531800000002</v>
          </cell>
        </row>
        <row r="83">
          <cell r="B83" t="str">
            <v>Acetonide</v>
          </cell>
          <cell r="C83">
            <v>0</v>
          </cell>
          <cell r="D83">
            <v>0</v>
          </cell>
          <cell r="E83">
            <v>0</v>
          </cell>
          <cell r="F83">
            <v>0</v>
          </cell>
          <cell r="G83">
            <v>0</v>
          </cell>
          <cell r="H83">
            <v>7.0278099999999997</v>
          </cell>
          <cell r="I83">
            <v>0</v>
          </cell>
          <cell r="J83">
            <v>6.54847</v>
          </cell>
          <cell r="K83">
            <v>0</v>
          </cell>
          <cell r="L83">
            <v>0</v>
          </cell>
          <cell r="M83">
            <v>0</v>
          </cell>
          <cell r="N83">
            <v>17.475470000000001</v>
          </cell>
          <cell r="O83">
            <v>0</v>
          </cell>
          <cell r="P83">
            <v>0</v>
          </cell>
          <cell r="Q83">
            <v>0</v>
          </cell>
          <cell r="R83">
            <v>24.023940000000003</v>
          </cell>
          <cell r="S83">
            <v>7.0278099999999997</v>
          </cell>
          <cell r="T83">
            <v>6.54847</v>
          </cell>
          <cell r="U83">
            <v>17.475470000000001</v>
          </cell>
          <cell r="V83">
            <v>-24.023940000000003</v>
          </cell>
          <cell r="W83">
            <v>0</v>
          </cell>
          <cell r="X83">
            <v>0</v>
          </cell>
          <cell r="Y83">
            <v>0</v>
          </cell>
          <cell r="Z83">
            <v>0</v>
          </cell>
          <cell r="AA83">
            <v>0</v>
          </cell>
          <cell r="AB83">
            <v>0</v>
          </cell>
        </row>
        <row r="84">
          <cell r="B84" t="str">
            <v>3M R850 / R851</v>
          </cell>
          <cell r="C84">
            <v>0</v>
          </cell>
          <cell r="D84">
            <v>0</v>
          </cell>
          <cell r="E84">
            <v>0</v>
          </cell>
          <cell r="F84">
            <v>0</v>
          </cell>
          <cell r="G84">
            <v>0</v>
          </cell>
          <cell r="H84">
            <v>1.87</v>
          </cell>
          <cell r="I84">
            <v>0</v>
          </cell>
          <cell r="J84">
            <v>0</v>
          </cell>
          <cell r="K84">
            <v>0</v>
          </cell>
          <cell r="L84">
            <v>0</v>
          </cell>
          <cell r="M84">
            <v>0</v>
          </cell>
          <cell r="N84">
            <v>67.5745</v>
          </cell>
          <cell r="O84">
            <v>0</v>
          </cell>
          <cell r="P84">
            <v>0</v>
          </cell>
          <cell r="Q84">
            <v>0</v>
          </cell>
          <cell r="R84">
            <v>0</v>
          </cell>
          <cell r="S84">
            <v>1.87</v>
          </cell>
          <cell r="T84">
            <v>0</v>
          </cell>
          <cell r="U84">
            <v>67.5745</v>
          </cell>
          <cell r="V84">
            <v>0</v>
          </cell>
          <cell r="W84">
            <v>0</v>
          </cell>
          <cell r="X84">
            <v>0</v>
          </cell>
          <cell r="Y84">
            <v>0</v>
          </cell>
          <cell r="Z84">
            <v>0</v>
          </cell>
          <cell r="AA84">
            <v>0</v>
          </cell>
          <cell r="AB84">
            <v>0</v>
          </cell>
        </row>
        <row r="85">
          <cell r="B85" t="str">
            <v>Acetonide</v>
          </cell>
          <cell r="C85">
            <v>0</v>
          </cell>
          <cell r="D85">
            <v>0</v>
          </cell>
          <cell r="E85">
            <v>0</v>
          </cell>
          <cell r="F85">
            <v>0</v>
          </cell>
          <cell r="G85">
            <v>0</v>
          </cell>
          <cell r="H85">
            <v>5.7200000000000001E-2</v>
          </cell>
          <cell r="I85">
            <v>0</v>
          </cell>
          <cell r="J85">
            <v>6.54847</v>
          </cell>
          <cell r="K85">
            <v>0</v>
          </cell>
          <cell r="L85">
            <v>0</v>
          </cell>
          <cell r="M85">
            <v>0</v>
          </cell>
          <cell r="N85">
            <v>17.475470000000001</v>
          </cell>
          <cell r="O85">
            <v>0</v>
          </cell>
          <cell r="P85">
            <v>0</v>
          </cell>
          <cell r="Q85">
            <v>0</v>
          </cell>
          <cell r="R85">
            <v>24.023940000000003</v>
          </cell>
          <cell r="S85">
            <v>5.7200000000000001E-2</v>
          </cell>
          <cell r="T85">
            <v>6.54847</v>
          </cell>
          <cell r="U85">
            <v>17.475470000000001</v>
          </cell>
          <cell r="V85">
            <v>-24.023940000000003</v>
          </cell>
          <cell r="W85">
            <v>0</v>
          </cell>
          <cell r="X85">
            <v>0</v>
          </cell>
          <cell r="Y85">
            <v>0</v>
          </cell>
          <cell r="Z85">
            <v>0</v>
          </cell>
          <cell r="AA85">
            <v>0</v>
          </cell>
          <cell r="AB85">
            <v>0</v>
          </cell>
        </row>
        <row r="86">
          <cell r="B86" t="str">
            <v>Alizyme AIT-082</v>
          </cell>
          <cell r="C86">
            <v>0</v>
          </cell>
          <cell r="D86">
            <v>0</v>
          </cell>
          <cell r="E86">
            <v>0</v>
          </cell>
          <cell r="F86">
            <v>0</v>
          </cell>
          <cell r="G86">
            <v>0</v>
          </cell>
          <cell r="H86">
            <v>13.05701</v>
          </cell>
          <cell r="I86">
            <v>0</v>
          </cell>
          <cell r="J86">
            <v>0</v>
          </cell>
          <cell r="K86">
            <v>0</v>
          </cell>
          <cell r="L86">
            <v>0</v>
          </cell>
          <cell r="M86">
            <v>0</v>
          </cell>
          <cell r="N86">
            <v>0</v>
          </cell>
          <cell r="O86">
            <v>0</v>
          </cell>
          <cell r="P86">
            <v>0</v>
          </cell>
          <cell r="Q86">
            <v>0</v>
          </cell>
          <cell r="R86">
            <v>0</v>
          </cell>
          <cell r="S86">
            <v>13.05701</v>
          </cell>
          <cell r="T86">
            <v>0</v>
          </cell>
          <cell r="U86">
            <v>0</v>
          </cell>
          <cell r="V86">
            <v>0</v>
          </cell>
          <cell r="W86">
            <v>0</v>
          </cell>
          <cell r="X86">
            <v>0</v>
          </cell>
          <cell r="Y86">
            <v>0</v>
          </cell>
          <cell r="Z86">
            <v>0</v>
          </cell>
          <cell r="AA86">
            <v>0</v>
          </cell>
          <cell r="AB86">
            <v>0</v>
          </cell>
        </row>
        <row r="87">
          <cell r="B87" t="str">
            <v>BHA</v>
          </cell>
          <cell r="C87">
            <v>0</v>
          </cell>
          <cell r="D87">
            <v>0</v>
          </cell>
          <cell r="E87">
            <v>0</v>
          </cell>
          <cell r="F87">
            <v>0</v>
          </cell>
          <cell r="G87">
            <v>0</v>
          </cell>
          <cell r="H87">
            <v>0.95762999999999998</v>
          </cell>
          <cell r="I87">
            <v>0</v>
          </cell>
          <cell r="J87">
            <v>23.400580000000001</v>
          </cell>
          <cell r="K87">
            <v>0</v>
          </cell>
          <cell r="L87">
            <v>0</v>
          </cell>
          <cell r="M87">
            <v>0</v>
          </cell>
          <cell r="N87">
            <v>91.138750000000002</v>
          </cell>
          <cell r="O87">
            <v>0</v>
          </cell>
          <cell r="P87">
            <v>0</v>
          </cell>
          <cell r="Q87">
            <v>0</v>
          </cell>
          <cell r="R87">
            <v>23.400580000000001</v>
          </cell>
          <cell r="S87">
            <v>5.4440000000000002E-2</v>
          </cell>
          <cell r="T87">
            <v>23.400580000000001</v>
          </cell>
          <cell r="U87">
            <v>91.138750000000002</v>
          </cell>
          <cell r="V87">
            <v>-23.400580000000001</v>
          </cell>
          <cell r="W87">
            <v>0</v>
          </cell>
          <cell r="X87">
            <v>0</v>
          </cell>
          <cell r="Y87">
            <v>0</v>
          </cell>
          <cell r="Z87">
            <v>0</v>
          </cell>
          <cell r="AA87">
            <v>0</v>
          </cell>
          <cell r="AB87">
            <v>0</v>
          </cell>
        </row>
        <row r="88">
          <cell r="B88" t="str">
            <v>Bromohydron</v>
          </cell>
          <cell r="C88">
            <v>0</v>
          </cell>
          <cell r="D88">
            <v>0</v>
          </cell>
          <cell r="E88">
            <v>0</v>
          </cell>
          <cell r="F88">
            <v>0</v>
          </cell>
          <cell r="G88">
            <v>0</v>
          </cell>
          <cell r="H88">
            <v>5.2008000000000001</v>
          </cell>
          <cell r="I88">
            <v>0</v>
          </cell>
          <cell r="J88">
            <v>126.54656</v>
          </cell>
          <cell r="K88">
            <v>0</v>
          </cell>
          <cell r="L88">
            <v>0</v>
          </cell>
          <cell r="M88">
            <v>0</v>
          </cell>
          <cell r="N88">
            <v>58.897869999999998</v>
          </cell>
          <cell r="O88">
            <v>0</v>
          </cell>
          <cell r="P88">
            <v>0</v>
          </cell>
          <cell r="Q88">
            <v>0</v>
          </cell>
          <cell r="R88">
            <v>0</v>
          </cell>
          <cell r="S88">
            <v>4.2950499999999998</v>
          </cell>
          <cell r="T88">
            <v>126.54656</v>
          </cell>
          <cell r="U88">
            <v>58.897869999999998</v>
          </cell>
          <cell r="V88">
            <v>0</v>
          </cell>
          <cell r="W88">
            <v>0</v>
          </cell>
          <cell r="X88">
            <v>0</v>
          </cell>
          <cell r="Y88">
            <v>0</v>
          </cell>
          <cell r="Z88">
            <v>0</v>
          </cell>
          <cell r="AA88">
            <v>0</v>
          </cell>
          <cell r="AB88">
            <v>0</v>
          </cell>
        </row>
        <row r="89">
          <cell r="B89" t="str">
            <v>CCA</v>
          </cell>
          <cell r="C89">
            <v>0</v>
          </cell>
          <cell r="D89">
            <v>0</v>
          </cell>
          <cell r="E89">
            <v>0</v>
          </cell>
          <cell r="F89">
            <v>0</v>
          </cell>
          <cell r="G89">
            <v>0</v>
          </cell>
          <cell r="H89">
            <v>0.87100999999999995</v>
          </cell>
          <cell r="I89">
            <v>0</v>
          </cell>
          <cell r="J89">
            <v>0</v>
          </cell>
          <cell r="K89">
            <v>0</v>
          </cell>
          <cell r="L89">
            <v>0</v>
          </cell>
          <cell r="M89">
            <v>0</v>
          </cell>
          <cell r="N89">
            <v>0</v>
          </cell>
          <cell r="O89">
            <v>0</v>
          </cell>
          <cell r="P89">
            <v>0</v>
          </cell>
          <cell r="Q89">
            <v>0</v>
          </cell>
          <cell r="R89">
            <v>0.87100999999999995</v>
          </cell>
          <cell r="S89">
            <v>5.4440000000000002E-2</v>
          </cell>
          <cell r="T89">
            <v>0</v>
          </cell>
          <cell r="U89">
            <v>0</v>
          </cell>
          <cell r="V89">
            <v>-5.4440000000000002E-2</v>
          </cell>
          <cell r="W89">
            <v>0</v>
          </cell>
          <cell r="X89">
            <v>0</v>
          </cell>
          <cell r="Y89">
            <v>0</v>
          </cell>
          <cell r="Z89">
            <v>0</v>
          </cell>
          <cell r="AA89">
            <v>0</v>
          </cell>
          <cell r="AB89">
            <v>0.81656999999999991</v>
          </cell>
        </row>
        <row r="90">
          <cell r="B90" t="str">
            <v>CME/HME/MGH</v>
          </cell>
          <cell r="C90" t="str">
            <v>OBSOLETE - D</v>
          </cell>
          <cell r="D90">
            <v>0</v>
          </cell>
          <cell r="E90">
            <v>0</v>
          </cell>
          <cell r="F90">
            <v>0</v>
          </cell>
          <cell r="G90">
            <v>0</v>
          </cell>
          <cell r="H90">
            <v>0.95103000000000004</v>
          </cell>
          <cell r="I90">
            <v>0</v>
          </cell>
          <cell r="J90">
            <v>163.24983</v>
          </cell>
          <cell r="K90">
            <v>0</v>
          </cell>
          <cell r="L90">
            <v>0</v>
          </cell>
          <cell r="M90">
            <v>0</v>
          </cell>
          <cell r="N90">
            <v>321.25135000000006</v>
          </cell>
          <cell r="O90">
            <v>0</v>
          </cell>
          <cell r="P90">
            <v>0</v>
          </cell>
          <cell r="Q90">
            <v>0</v>
          </cell>
          <cell r="R90">
            <v>0.95103000000000004</v>
          </cell>
          <cell r="S90">
            <v>0.95103000000000004</v>
          </cell>
          <cell r="T90">
            <v>172.38373999999999</v>
          </cell>
          <cell r="U90">
            <v>321.25135000000006</v>
          </cell>
          <cell r="V90">
            <v>-0.95103000000000004</v>
          </cell>
          <cell r="W90">
            <v>0</v>
          </cell>
          <cell r="X90">
            <v>0</v>
          </cell>
          <cell r="Y90">
            <v>0</v>
          </cell>
          <cell r="Z90">
            <v>0</v>
          </cell>
          <cell r="AA90">
            <v>0</v>
          </cell>
          <cell r="AB90">
            <v>0</v>
          </cell>
        </row>
        <row r="91">
          <cell r="B91" t="str">
            <v>Geltex</v>
          </cell>
          <cell r="C91">
            <v>0</v>
          </cell>
          <cell r="D91">
            <v>0</v>
          </cell>
          <cell r="E91">
            <v>0</v>
          </cell>
          <cell r="F91">
            <v>0</v>
          </cell>
          <cell r="G91">
            <v>0</v>
          </cell>
          <cell r="H91">
            <v>0.51317000000000002</v>
          </cell>
          <cell r="I91">
            <v>0</v>
          </cell>
          <cell r="J91">
            <v>0</v>
          </cell>
          <cell r="K91">
            <v>0</v>
          </cell>
          <cell r="L91">
            <v>0</v>
          </cell>
          <cell r="M91">
            <v>0</v>
          </cell>
          <cell r="N91">
            <v>66.255260000000007</v>
          </cell>
          <cell r="O91">
            <v>0</v>
          </cell>
          <cell r="P91">
            <v>0</v>
          </cell>
          <cell r="Q91">
            <v>0</v>
          </cell>
          <cell r="R91">
            <v>0.51317000000000002</v>
          </cell>
          <cell r="S91">
            <v>0.51317000000000002</v>
          </cell>
          <cell r="T91">
            <v>0</v>
          </cell>
          <cell r="U91">
            <v>66.255260000000007</v>
          </cell>
          <cell r="V91">
            <v>-0.51317000000000002</v>
          </cell>
          <cell r="W91">
            <v>0</v>
          </cell>
          <cell r="X91">
            <v>0</v>
          </cell>
          <cell r="Y91">
            <v>0</v>
          </cell>
          <cell r="Z91">
            <v>0</v>
          </cell>
          <cell r="AA91">
            <v>0</v>
          </cell>
          <cell r="AB91">
            <v>0</v>
          </cell>
        </row>
        <row r="92">
          <cell r="B92" t="str">
            <v>GW397339</v>
          </cell>
          <cell r="C92">
            <v>0</v>
          </cell>
          <cell r="D92">
            <v>0</v>
          </cell>
          <cell r="E92">
            <v>0</v>
          </cell>
          <cell r="F92">
            <v>0</v>
          </cell>
          <cell r="G92">
            <v>0</v>
          </cell>
          <cell r="H92">
            <v>9.2889999999999997</v>
          </cell>
          <cell r="I92">
            <v>0</v>
          </cell>
          <cell r="J92">
            <v>64.996790000000004</v>
          </cell>
          <cell r="K92">
            <v>0</v>
          </cell>
          <cell r="L92">
            <v>1.9654899999999997</v>
          </cell>
          <cell r="M92">
            <v>0</v>
          </cell>
          <cell r="N92">
            <v>-29.79927</v>
          </cell>
          <cell r="O92">
            <v>0</v>
          </cell>
          <cell r="P92">
            <v>0</v>
          </cell>
          <cell r="Q92">
            <v>0</v>
          </cell>
          <cell r="R92">
            <v>9.2889999999999997</v>
          </cell>
          <cell r="S92">
            <v>9.2889999999999997</v>
          </cell>
          <cell r="T92">
            <v>9.5003499999999992</v>
          </cell>
          <cell r="U92">
            <v>1.2999999999999999E-4</v>
          </cell>
          <cell r="V92">
            <v>-9.2889999999999997</v>
          </cell>
          <cell r="W92">
            <v>0</v>
          </cell>
          <cell r="X92">
            <v>0</v>
          </cell>
          <cell r="Y92">
            <v>0</v>
          </cell>
          <cell r="Z92">
            <v>0</v>
          </cell>
          <cell r="AA92">
            <v>0</v>
          </cell>
          <cell r="AB92">
            <v>0</v>
          </cell>
        </row>
        <row r="93">
          <cell r="B93" t="str">
            <v>ICOS 1576</v>
          </cell>
          <cell r="C93">
            <v>0</v>
          </cell>
          <cell r="D93">
            <v>0</v>
          </cell>
          <cell r="E93">
            <v>0</v>
          </cell>
          <cell r="F93">
            <v>0</v>
          </cell>
          <cell r="G93">
            <v>0</v>
          </cell>
          <cell r="H93">
            <v>13.33633</v>
          </cell>
          <cell r="I93">
            <v>0</v>
          </cell>
          <cell r="J93">
            <v>0.84267000000000003</v>
          </cell>
          <cell r="K93">
            <v>0</v>
          </cell>
          <cell r="L93">
            <v>0</v>
          </cell>
          <cell r="M93">
            <v>0</v>
          </cell>
          <cell r="N93">
            <v>91.138750000000002</v>
          </cell>
          <cell r="O93">
            <v>0</v>
          </cell>
          <cell r="P93">
            <v>0</v>
          </cell>
          <cell r="Q93">
            <v>0</v>
          </cell>
          <cell r="R93">
            <v>0</v>
          </cell>
          <cell r="S93">
            <v>13.33633</v>
          </cell>
          <cell r="T93">
            <v>0.84267000000000003</v>
          </cell>
          <cell r="U93">
            <v>91.138750000000002</v>
          </cell>
          <cell r="V93">
            <v>0</v>
          </cell>
          <cell r="W93">
            <v>0</v>
          </cell>
          <cell r="X93">
            <v>0</v>
          </cell>
          <cell r="Y93">
            <v>0</v>
          </cell>
          <cell r="Z93">
            <v>0</v>
          </cell>
          <cell r="AA93">
            <v>0</v>
          </cell>
          <cell r="AB93">
            <v>0</v>
          </cell>
        </row>
        <row r="94">
          <cell r="B94" t="str">
            <v>Icos 485</v>
          </cell>
          <cell r="C94">
            <v>0</v>
          </cell>
          <cell r="D94">
            <v>0</v>
          </cell>
          <cell r="E94">
            <v>0</v>
          </cell>
          <cell r="F94">
            <v>0</v>
          </cell>
          <cell r="G94">
            <v>0</v>
          </cell>
          <cell r="H94">
            <v>6.1052</v>
          </cell>
          <cell r="I94">
            <v>0</v>
          </cell>
          <cell r="J94">
            <v>126.54656</v>
          </cell>
          <cell r="K94">
            <v>0</v>
          </cell>
          <cell r="L94">
            <v>0</v>
          </cell>
          <cell r="M94">
            <v>0</v>
          </cell>
          <cell r="N94">
            <v>110.68722</v>
          </cell>
          <cell r="O94">
            <v>0</v>
          </cell>
          <cell r="P94">
            <v>0</v>
          </cell>
          <cell r="Q94">
            <v>0</v>
          </cell>
          <cell r="R94">
            <v>6.1052</v>
          </cell>
          <cell r="S94">
            <v>6.1052</v>
          </cell>
          <cell r="T94">
            <v>126.54656</v>
          </cell>
          <cell r="U94">
            <v>90.34666</v>
          </cell>
          <cell r="V94">
            <v>-6.1052</v>
          </cell>
          <cell r="W94">
            <v>0</v>
          </cell>
          <cell r="X94">
            <v>0</v>
          </cell>
          <cell r="Y94">
            <v>0</v>
          </cell>
          <cell r="Z94">
            <v>0</v>
          </cell>
          <cell r="AA94">
            <v>0</v>
          </cell>
          <cell r="AB94">
            <v>0</v>
          </cell>
        </row>
        <row r="95">
          <cell r="B95" t="str">
            <v>Mill. Lactone</v>
          </cell>
          <cell r="C95">
            <v>0</v>
          </cell>
          <cell r="D95">
            <v>0</v>
          </cell>
          <cell r="E95">
            <v>0</v>
          </cell>
          <cell r="F95">
            <v>0</v>
          </cell>
          <cell r="G95">
            <v>0</v>
          </cell>
          <cell r="H95">
            <v>13.33633</v>
          </cell>
          <cell r="I95">
            <v>0</v>
          </cell>
          <cell r="J95">
            <v>0</v>
          </cell>
          <cell r="K95">
            <v>0</v>
          </cell>
          <cell r="L95">
            <v>0</v>
          </cell>
          <cell r="M95">
            <v>0</v>
          </cell>
          <cell r="N95">
            <v>0</v>
          </cell>
          <cell r="O95">
            <v>0</v>
          </cell>
          <cell r="P95">
            <v>0</v>
          </cell>
          <cell r="Q95">
            <v>0</v>
          </cell>
          <cell r="R95">
            <v>13.33633</v>
          </cell>
          <cell r="S95">
            <v>13.33633</v>
          </cell>
          <cell r="T95">
            <v>0</v>
          </cell>
          <cell r="U95">
            <v>0</v>
          </cell>
          <cell r="V95">
            <v>-13.33633</v>
          </cell>
          <cell r="W95">
            <v>0</v>
          </cell>
          <cell r="X95">
            <v>0</v>
          </cell>
          <cell r="Y95">
            <v>0</v>
          </cell>
          <cell r="Z95">
            <v>0</v>
          </cell>
          <cell r="AA95">
            <v>0</v>
          </cell>
          <cell r="AB95">
            <v>0</v>
          </cell>
        </row>
        <row r="96">
          <cell r="B96" t="str">
            <v>Phthalimide</v>
          </cell>
          <cell r="C96" t="str">
            <v>OBSOLETE - D</v>
          </cell>
          <cell r="D96">
            <v>0</v>
          </cell>
          <cell r="E96">
            <v>0</v>
          </cell>
          <cell r="F96">
            <v>0</v>
          </cell>
          <cell r="G96">
            <v>0</v>
          </cell>
          <cell r="H96">
            <v>2.1836000000000002</v>
          </cell>
          <cell r="I96">
            <v>0</v>
          </cell>
          <cell r="J96">
            <v>158.41989000000001</v>
          </cell>
          <cell r="K96">
            <v>0</v>
          </cell>
          <cell r="L96">
            <v>0</v>
          </cell>
          <cell r="M96">
            <v>0</v>
          </cell>
          <cell r="N96">
            <v>90.34666</v>
          </cell>
          <cell r="O96">
            <v>0</v>
          </cell>
          <cell r="P96">
            <v>0</v>
          </cell>
          <cell r="Q96">
            <v>0</v>
          </cell>
          <cell r="R96">
            <v>92.530259999999998</v>
          </cell>
          <cell r="S96">
            <v>0.38338</v>
          </cell>
          <cell r="T96">
            <v>46.73021</v>
          </cell>
          <cell r="U96">
            <v>90.34666</v>
          </cell>
          <cell r="V96">
            <v>-90.730040000000002</v>
          </cell>
          <cell r="W96">
            <v>0</v>
          </cell>
          <cell r="X96">
            <v>0</v>
          </cell>
          <cell r="Y96">
            <v>0</v>
          </cell>
          <cell r="Z96">
            <v>0</v>
          </cell>
          <cell r="AA96">
            <v>0</v>
          </cell>
          <cell r="AB96">
            <v>1.8002199999999959</v>
          </cell>
        </row>
        <row r="97">
          <cell r="B97" t="str">
            <v>Plaquenil</v>
          </cell>
          <cell r="C97">
            <v>0</v>
          </cell>
          <cell r="D97">
            <v>0</v>
          </cell>
          <cell r="E97">
            <v>0</v>
          </cell>
          <cell r="F97">
            <v>0</v>
          </cell>
          <cell r="G97">
            <v>0</v>
          </cell>
          <cell r="H97">
            <v>0.40737000000000001</v>
          </cell>
          <cell r="I97">
            <v>0</v>
          </cell>
          <cell r="J97">
            <v>0</v>
          </cell>
          <cell r="K97">
            <v>0</v>
          </cell>
          <cell r="L97">
            <v>0</v>
          </cell>
          <cell r="M97">
            <v>0</v>
          </cell>
          <cell r="N97">
            <v>19.909500000000001</v>
          </cell>
          <cell r="O97">
            <v>0</v>
          </cell>
          <cell r="P97">
            <v>0</v>
          </cell>
          <cell r="Q97">
            <v>0</v>
          </cell>
          <cell r="R97">
            <v>0.40737000000000001</v>
          </cell>
          <cell r="S97">
            <v>0.40737000000000001</v>
          </cell>
          <cell r="T97">
            <v>0</v>
          </cell>
          <cell r="U97">
            <v>19.909500000000001</v>
          </cell>
          <cell r="V97">
            <v>-0.40737000000000001</v>
          </cell>
          <cell r="W97">
            <v>0</v>
          </cell>
          <cell r="X97">
            <v>0</v>
          </cell>
          <cell r="Y97">
            <v>0</v>
          </cell>
          <cell r="Z97">
            <v>0</v>
          </cell>
          <cell r="AA97">
            <v>0</v>
          </cell>
          <cell r="AB97">
            <v>0</v>
          </cell>
        </row>
        <row r="98">
          <cell r="B98" t="str">
            <v>RCX2037</v>
          </cell>
          <cell r="C98">
            <v>0</v>
          </cell>
          <cell r="D98">
            <v>0</v>
          </cell>
          <cell r="E98">
            <v>0</v>
          </cell>
          <cell r="F98">
            <v>0</v>
          </cell>
          <cell r="G98">
            <v>0</v>
          </cell>
          <cell r="H98">
            <v>4.7402300000000004</v>
          </cell>
          <cell r="I98">
            <v>0</v>
          </cell>
          <cell r="J98">
            <v>-54.469620000000006</v>
          </cell>
          <cell r="K98">
            <v>0</v>
          </cell>
          <cell r="L98">
            <v>7.4536699999999998</v>
          </cell>
          <cell r="M98">
            <v>0</v>
          </cell>
          <cell r="N98">
            <v>58.897869999999998</v>
          </cell>
          <cell r="O98">
            <v>0</v>
          </cell>
          <cell r="P98">
            <v>0</v>
          </cell>
          <cell r="Q98">
            <v>0</v>
          </cell>
          <cell r="R98">
            <v>0</v>
          </cell>
          <cell r="S98">
            <v>4.6655699999999998</v>
          </cell>
          <cell r="T98">
            <v>10.23826</v>
          </cell>
          <cell r="U98">
            <v>58.897869999999998</v>
          </cell>
          <cell r="V98">
            <v>0</v>
          </cell>
          <cell r="W98">
            <v>0</v>
          </cell>
          <cell r="X98">
            <v>0</v>
          </cell>
          <cell r="Y98">
            <v>0</v>
          </cell>
          <cell r="Z98">
            <v>0</v>
          </cell>
          <cell r="AA98">
            <v>0</v>
          </cell>
          <cell r="AB98">
            <v>0</v>
          </cell>
        </row>
        <row r="99">
          <cell r="B99" t="str">
            <v>RCX2047</v>
          </cell>
          <cell r="C99">
            <v>0</v>
          </cell>
          <cell r="D99">
            <v>0</v>
          </cell>
          <cell r="E99">
            <v>0</v>
          </cell>
          <cell r="F99">
            <v>0</v>
          </cell>
          <cell r="G99">
            <v>0</v>
          </cell>
          <cell r="H99">
            <v>13.653079999999999</v>
          </cell>
          <cell r="I99">
            <v>0</v>
          </cell>
          <cell r="J99">
            <v>0.84267000000000003</v>
          </cell>
          <cell r="K99">
            <v>0</v>
          </cell>
          <cell r="L99">
            <v>0</v>
          </cell>
          <cell r="M99">
            <v>0</v>
          </cell>
          <cell r="N99">
            <v>19.909500000000001</v>
          </cell>
          <cell r="O99">
            <v>0</v>
          </cell>
          <cell r="P99">
            <v>0</v>
          </cell>
          <cell r="Q99">
            <v>0</v>
          </cell>
          <cell r="R99">
            <v>33.562579999999997</v>
          </cell>
          <cell r="S99">
            <v>13.653079999999999</v>
          </cell>
          <cell r="T99">
            <v>0.84267000000000003</v>
          </cell>
          <cell r="U99">
            <v>19.909500000000001</v>
          </cell>
          <cell r="V99">
            <v>-33.562579999999997</v>
          </cell>
          <cell r="W99">
            <v>0</v>
          </cell>
          <cell r="X99">
            <v>0</v>
          </cell>
          <cell r="Y99">
            <v>0</v>
          </cell>
          <cell r="Z99">
            <v>0</v>
          </cell>
          <cell r="AA99">
            <v>0</v>
          </cell>
          <cell r="AB99">
            <v>0</v>
          </cell>
        </row>
        <row r="100">
          <cell r="B100" t="str">
            <v>RCX2114 - GW801144X</v>
          </cell>
          <cell r="C100">
            <v>0</v>
          </cell>
          <cell r="D100">
            <v>0</v>
          </cell>
          <cell r="E100">
            <v>0</v>
          </cell>
          <cell r="F100">
            <v>0</v>
          </cell>
          <cell r="G100">
            <v>0</v>
          </cell>
          <cell r="H100">
            <v>4.0849299999999999</v>
          </cell>
          <cell r="I100">
            <v>0</v>
          </cell>
          <cell r="J100">
            <v>126.54656</v>
          </cell>
          <cell r="K100">
            <v>0</v>
          </cell>
          <cell r="L100">
            <v>0</v>
          </cell>
          <cell r="M100">
            <v>0</v>
          </cell>
          <cell r="N100">
            <v>58.897869999999998</v>
          </cell>
          <cell r="O100">
            <v>0</v>
          </cell>
          <cell r="P100">
            <v>0</v>
          </cell>
          <cell r="Q100">
            <v>0</v>
          </cell>
          <cell r="R100">
            <v>62.982799999999997</v>
          </cell>
          <cell r="S100">
            <v>4.0102700000000002</v>
          </cell>
          <cell r="T100">
            <v>126.54656</v>
          </cell>
          <cell r="U100">
            <v>58.897869999999998</v>
          </cell>
          <cell r="V100">
            <v>-62.908139999999996</v>
          </cell>
          <cell r="W100">
            <v>0</v>
          </cell>
          <cell r="X100">
            <v>0</v>
          </cell>
          <cell r="Y100">
            <v>0</v>
          </cell>
          <cell r="Z100">
            <v>0</v>
          </cell>
          <cell r="AA100">
            <v>0</v>
          </cell>
          <cell r="AB100">
            <v>7.4660000000001503E-2</v>
          </cell>
        </row>
        <row r="101">
          <cell r="B101" t="str">
            <v>RCX2119</v>
          </cell>
          <cell r="C101">
            <v>0</v>
          </cell>
          <cell r="D101">
            <v>0</v>
          </cell>
          <cell r="E101">
            <v>0</v>
          </cell>
          <cell r="F101">
            <v>0</v>
          </cell>
          <cell r="G101">
            <v>0</v>
          </cell>
          <cell r="H101">
            <v>0.82135999999999998</v>
          </cell>
          <cell r="I101">
            <v>0</v>
          </cell>
          <cell r="J101">
            <v>0</v>
          </cell>
          <cell r="K101">
            <v>0</v>
          </cell>
          <cell r="L101">
            <v>0</v>
          </cell>
          <cell r="M101">
            <v>0</v>
          </cell>
          <cell r="N101">
            <v>66.255260000000007</v>
          </cell>
          <cell r="O101">
            <v>0</v>
          </cell>
          <cell r="P101">
            <v>0</v>
          </cell>
          <cell r="Q101">
            <v>0</v>
          </cell>
          <cell r="R101">
            <v>0.82135999999999998</v>
          </cell>
          <cell r="S101">
            <v>0.82135999999999998</v>
          </cell>
          <cell r="T101">
            <v>0</v>
          </cell>
          <cell r="U101">
            <v>66.255260000000007</v>
          </cell>
          <cell r="V101">
            <v>-0.82135999999999998</v>
          </cell>
          <cell r="W101">
            <v>0</v>
          </cell>
          <cell r="X101">
            <v>0</v>
          </cell>
          <cell r="Y101">
            <v>0</v>
          </cell>
          <cell r="Z101">
            <v>0</v>
          </cell>
          <cell r="AA101">
            <v>0</v>
          </cell>
          <cell r="AB101">
            <v>0</v>
          </cell>
        </row>
        <row r="102">
          <cell r="B102" t="str">
            <v>RH 3866</v>
          </cell>
          <cell r="C102" t="str">
            <v>OBSOLETE - D</v>
          </cell>
          <cell r="D102">
            <v>0</v>
          </cell>
          <cell r="E102">
            <v>0</v>
          </cell>
          <cell r="F102">
            <v>0</v>
          </cell>
          <cell r="G102">
            <v>0</v>
          </cell>
          <cell r="H102">
            <v>1.87</v>
          </cell>
          <cell r="I102">
            <v>0</v>
          </cell>
          <cell r="J102">
            <v>158.41989000000001</v>
          </cell>
          <cell r="K102">
            <v>0</v>
          </cell>
          <cell r="L102">
            <v>0</v>
          </cell>
          <cell r="M102">
            <v>0</v>
          </cell>
          <cell r="N102">
            <v>344.02351000000004</v>
          </cell>
          <cell r="O102">
            <v>0</v>
          </cell>
          <cell r="P102">
            <v>0</v>
          </cell>
          <cell r="Q102">
            <v>0</v>
          </cell>
          <cell r="R102">
            <v>1.87</v>
          </cell>
          <cell r="S102">
            <v>1.87</v>
          </cell>
          <cell r="T102">
            <v>48.882649999999998</v>
          </cell>
          <cell r="U102">
            <v>344.02351000000004</v>
          </cell>
          <cell r="V102">
            <v>-1.87</v>
          </cell>
          <cell r="W102">
            <v>0</v>
          </cell>
          <cell r="X102">
            <v>0</v>
          </cell>
          <cell r="Y102">
            <v>0</v>
          </cell>
          <cell r="Z102">
            <v>0</v>
          </cell>
          <cell r="AA102">
            <v>0</v>
          </cell>
          <cell r="AB102">
            <v>0</v>
          </cell>
        </row>
        <row r="103">
          <cell r="B103" t="str">
            <v>tBaus</v>
          </cell>
          <cell r="C103">
            <v>0</v>
          </cell>
          <cell r="D103">
            <v>0</v>
          </cell>
          <cell r="E103">
            <v>0</v>
          </cell>
          <cell r="F103">
            <v>0</v>
          </cell>
          <cell r="G103">
            <v>0</v>
          </cell>
          <cell r="H103">
            <v>7.3749999999999996E-2</v>
          </cell>
          <cell r="I103">
            <v>0</v>
          </cell>
          <cell r="J103">
            <v>0.84267000000000003</v>
          </cell>
          <cell r="K103">
            <v>0</v>
          </cell>
          <cell r="L103">
            <v>0</v>
          </cell>
          <cell r="M103">
            <v>0</v>
          </cell>
          <cell r="N103">
            <v>6.7815000000000003</v>
          </cell>
          <cell r="O103">
            <v>0</v>
          </cell>
          <cell r="P103">
            <v>0</v>
          </cell>
          <cell r="Q103">
            <v>0</v>
          </cell>
          <cell r="R103">
            <v>6.8552500000000007</v>
          </cell>
          <cell r="S103">
            <v>6.66</v>
          </cell>
          <cell r="T103">
            <v>0.84267000000000003</v>
          </cell>
          <cell r="U103">
            <v>6.7815000000000003</v>
          </cell>
          <cell r="V103">
            <v>-6.7815000000000003</v>
          </cell>
          <cell r="W103">
            <v>0</v>
          </cell>
          <cell r="X103">
            <v>0</v>
          </cell>
          <cell r="Y103">
            <v>0</v>
          </cell>
          <cell r="Z103">
            <v>0</v>
          </cell>
          <cell r="AA103">
            <v>0</v>
          </cell>
          <cell r="AB103">
            <v>7.3750000000000426E-2</v>
          </cell>
        </row>
        <row r="104">
          <cell r="B104" t="str">
            <v>Telik</v>
          </cell>
          <cell r="C104" t="str">
            <v>OTHERS - E</v>
          </cell>
          <cell r="D104">
            <v>0</v>
          </cell>
          <cell r="E104">
            <v>0</v>
          </cell>
          <cell r="F104">
            <v>0</v>
          </cell>
          <cell r="G104">
            <v>0</v>
          </cell>
          <cell r="H104">
            <v>1.7050000000000001</v>
          </cell>
          <cell r="I104">
            <v>0</v>
          </cell>
          <cell r="J104">
            <v>126.54656</v>
          </cell>
          <cell r="K104">
            <v>0</v>
          </cell>
          <cell r="L104">
            <v>7.4536699999999998</v>
          </cell>
          <cell r="M104">
            <v>0</v>
          </cell>
          <cell r="N104">
            <v>0</v>
          </cell>
          <cell r="O104">
            <v>0</v>
          </cell>
          <cell r="P104">
            <v>0</v>
          </cell>
          <cell r="Q104">
            <v>0</v>
          </cell>
          <cell r="R104">
            <v>1.7050000000000001</v>
          </cell>
          <cell r="S104">
            <v>1.7050000000000001</v>
          </cell>
          <cell r="T104">
            <v>126.54656</v>
          </cell>
          <cell r="U104">
            <v>0</v>
          </cell>
          <cell r="V104">
            <v>-1.7050000000000001</v>
          </cell>
          <cell r="W104">
            <v>0</v>
          </cell>
          <cell r="X104">
            <v>0</v>
          </cell>
          <cell r="Y104">
            <v>0</v>
          </cell>
          <cell r="Z104">
            <v>0</v>
          </cell>
          <cell r="AA104">
            <v>0</v>
          </cell>
          <cell r="AB104">
            <v>0</v>
          </cell>
        </row>
        <row r="105">
          <cell r="B105" t="str">
            <v>Vertex 148</v>
          </cell>
          <cell r="C105">
            <v>0</v>
          </cell>
          <cell r="D105">
            <v>0</v>
          </cell>
          <cell r="E105">
            <v>0</v>
          </cell>
          <cell r="F105">
            <v>0</v>
          </cell>
          <cell r="G105">
            <v>0</v>
          </cell>
          <cell r="H105">
            <v>6.66</v>
          </cell>
          <cell r="I105">
            <v>0</v>
          </cell>
          <cell r="J105">
            <v>0.84267000000000003</v>
          </cell>
          <cell r="K105">
            <v>0</v>
          </cell>
          <cell r="L105">
            <v>0</v>
          </cell>
          <cell r="M105">
            <v>0</v>
          </cell>
          <cell r="N105">
            <v>91.138750000000002</v>
          </cell>
          <cell r="O105">
            <v>0</v>
          </cell>
          <cell r="P105">
            <v>0</v>
          </cell>
          <cell r="Q105">
            <v>0</v>
          </cell>
          <cell r="R105">
            <v>98.641419999999997</v>
          </cell>
          <cell r="S105">
            <v>6.66</v>
          </cell>
          <cell r="T105">
            <v>0.84267000000000003</v>
          </cell>
          <cell r="U105">
            <v>91.138750000000002</v>
          </cell>
          <cell r="V105">
            <v>-98.641419999999997</v>
          </cell>
          <cell r="W105">
            <v>0</v>
          </cell>
          <cell r="X105">
            <v>0</v>
          </cell>
          <cell r="Y105">
            <v>0</v>
          </cell>
          <cell r="Z105">
            <v>0</v>
          </cell>
          <cell r="AA105">
            <v>0</v>
          </cell>
          <cell r="AB105">
            <v>0</v>
          </cell>
        </row>
        <row r="106">
          <cell r="B106" t="str">
            <v>Vertex 497</v>
          </cell>
          <cell r="C106" t="str">
            <v>OBSOLETE - D</v>
          </cell>
          <cell r="D106">
            <v>0</v>
          </cell>
          <cell r="E106">
            <v>0</v>
          </cell>
          <cell r="F106">
            <v>0</v>
          </cell>
          <cell r="G106">
            <v>0</v>
          </cell>
          <cell r="H106">
            <v>3.3</v>
          </cell>
          <cell r="I106">
            <v>0</v>
          </cell>
          <cell r="J106">
            <v>126.54656</v>
          </cell>
          <cell r="K106">
            <v>0</v>
          </cell>
          <cell r="L106">
            <v>0</v>
          </cell>
          <cell r="M106">
            <v>0</v>
          </cell>
          <cell r="N106">
            <v>364.36282</v>
          </cell>
          <cell r="O106">
            <v>0</v>
          </cell>
          <cell r="P106">
            <v>0</v>
          </cell>
          <cell r="Q106">
            <v>0</v>
          </cell>
          <cell r="R106">
            <v>129.84656000000001</v>
          </cell>
          <cell r="S106">
            <v>3.3</v>
          </cell>
          <cell r="T106">
            <v>126.54656</v>
          </cell>
          <cell r="U106">
            <v>344.02351000000004</v>
          </cell>
          <cell r="V106">
            <v>-129.84656000000001</v>
          </cell>
          <cell r="W106">
            <v>0</v>
          </cell>
          <cell r="X106">
            <v>0</v>
          </cell>
          <cell r="Y106">
            <v>0</v>
          </cell>
          <cell r="Z106">
            <v>0</v>
          </cell>
          <cell r="AA106">
            <v>0</v>
          </cell>
          <cell r="AB106">
            <v>0</v>
          </cell>
        </row>
        <row r="107">
          <cell r="B107" t="str">
            <v>ZD0947</v>
          </cell>
          <cell r="C107" t="str">
            <v>TOTAL</v>
          </cell>
          <cell r="D107">
            <v>0</v>
          </cell>
          <cell r="E107">
            <v>0</v>
          </cell>
          <cell r="F107">
            <v>3124.94553</v>
          </cell>
          <cell r="G107">
            <v>0</v>
          </cell>
          <cell r="H107">
            <v>0.97350000000000003</v>
          </cell>
          <cell r="I107">
            <v>0</v>
          </cell>
          <cell r="J107">
            <v>3993.1043799999998</v>
          </cell>
          <cell r="K107">
            <v>0</v>
          </cell>
          <cell r="L107">
            <v>1003.04585</v>
          </cell>
          <cell r="M107">
            <v>0</v>
          </cell>
          <cell r="N107">
            <v>5143.7551800000001</v>
          </cell>
          <cell r="O107">
            <v>0</v>
          </cell>
          <cell r="P107">
            <v>0</v>
          </cell>
          <cell r="Q107">
            <v>0</v>
          </cell>
          <cell r="R107">
            <v>0.97350000000000003</v>
          </cell>
          <cell r="S107">
            <v>0.97350000000000003</v>
          </cell>
          <cell r="T107">
            <v>2253.7352799999999</v>
          </cell>
          <cell r="U107">
            <v>1931.3656599999999</v>
          </cell>
          <cell r="V107">
            <v>-0.97350000000000003</v>
          </cell>
          <cell r="W107">
            <v>0</v>
          </cell>
          <cell r="X107">
            <v>-74.475999999999999</v>
          </cell>
          <cell r="Y107">
            <v>0</v>
          </cell>
          <cell r="Z107">
            <v>0</v>
          </cell>
          <cell r="AA107">
            <v>0</v>
          </cell>
          <cell r="AB107">
            <v>0</v>
          </cell>
        </row>
        <row r="108">
          <cell r="B108" t="str">
            <v>Others</v>
          </cell>
          <cell r="C108" t="str">
            <v>OBSOLETE - D</v>
          </cell>
          <cell r="D108">
            <v>0</v>
          </cell>
          <cell r="E108">
            <v>0</v>
          </cell>
          <cell r="F108">
            <v>0</v>
          </cell>
          <cell r="G108">
            <v>0</v>
          </cell>
          <cell r="H108">
            <v>66.798329999999993</v>
          </cell>
          <cell r="I108">
            <v>0</v>
          </cell>
          <cell r="J108">
            <v>157.33828</v>
          </cell>
          <cell r="K108">
            <v>0</v>
          </cell>
          <cell r="L108">
            <v>0</v>
          </cell>
          <cell r="M108">
            <v>0</v>
          </cell>
          <cell r="N108">
            <v>284.54975000000002</v>
          </cell>
          <cell r="O108">
            <v>0</v>
          </cell>
          <cell r="P108">
            <v>0</v>
          </cell>
          <cell r="Q108">
            <v>0</v>
          </cell>
          <cell r="R108">
            <v>508.68635999999998</v>
          </cell>
          <cell r="S108">
            <v>64.033129999999986</v>
          </cell>
          <cell r="T108">
            <v>157.33828</v>
          </cell>
          <cell r="U108">
            <v>284.54975000000002</v>
          </cell>
          <cell r="V108">
            <v>-505.92115999999999</v>
          </cell>
          <cell r="W108">
            <v>0</v>
          </cell>
          <cell r="X108">
            <v>0</v>
          </cell>
          <cell r="Y108">
            <v>0</v>
          </cell>
          <cell r="Z108">
            <v>0</v>
          </cell>
          <cell r="AA108">
            <v>0</v>
          </cell>
          <cell r="AB108">
            <v>2.7651999999999979</v>
          </cell>
        </row>
        <row r="109">
          <cell r="B109" t="str">
            <v>RCX 2070</v>
          </cell>
          <cell r="C109">
            <v>0</v>
          </cell>
          <cell r="D109">
            <v>0</v>
          </cell>
          <cell r="E109">
            <v>0</v>
          </cell>
          <cell r="F109">
            <v>0</v>
          </cell>
          <cell r="G109">
            <v>0</v>
          </cell>
          <cell r="H109">
            <v>160.65101999999999</v>
          </cell>
          <cell r="I109">
            <v>0</v>
          </cell>
          <cell r="J109">
            <v>0</v>
          </cell>
          <cell r="K109">
            <v>0</v>
          </cell>
          <cell r="L109">
            <v>0</v>
          </cell>
          <cell r="M109">
            <v>0</v>
          </cell>
          <cell r="N109">
            <v>0</v>
          </cell>
          <cell r="O109">
            <v>0</v>
          </cell>
          <cell r="P109">
            <v>0</v>
          </cell>
          <cell r="Q109">
            <v>0</v>
          </cell>
          <cell r="R109">
            <v>0</v>
          </cell>
          <cell r="S109">
            <v>0</v>
          </cell>
          <cell r="T109">
            <v>50.122330000000005</v>
          </cell>
          <cell r="U109">
            <v>0</v>
          </cell>
          <cell r="V109">
            <v>0</v>
          </cell>
          <cell r="W109">
            <v>0</v>
          </cell>
          <cell r="X109">
            <v>0</v>
          </cell>
          <cell r="Y109">
            <v>0</v>
          </cell>
          <cell r="Z109">
            <v>0</v>
          </cell>
          <cell r="AA109">
            <v>0</v>
          </cell>
          <cell r="AB109">
            <v>0</v>
          </cell>
        </row>
        <row r="110">
          <cell r="B110" t="str">
            <v>Others</v>
          </cell>
          <cell r="C110">
            <v>0</v>
          </cell>
          <cell r="D110">
            <v>0</v>
          </cell>
          <cell r="E110">
            <v>0</v>
          </cell>
          <cell r="F110">
            <v>0</v>
          </cell>
          <cell r="G110">
            <v>0</v>
          </cell>
          <cell r="H110">
            <v>546.64638000000014</v>
          </cell>
          <cell r="I110">
            <v>0</v>
          </cell>
          <cell r="J110">
            <v>122.89184000000002</v>
          </cell>
          <cell r="K110">
            <v>0</v>
          </cell>
          <cell r="L110">
            <v>77.361670000000004</v>
          </cell>
          <cell r="M110">
            <v>0</v>
          </cell>
          <cell r="N110">
            <v>5.0629299999999979</v>
          </cell>
          <cell r="O110">
            <v>0</v>
          </cell>
          <cell r="P110">
            <v>0</v>
          </cell>
          <cell r="Q110">
            <v>0</v>
          </cell>
          <cell r="R110">
            <v>751.96282000000019</v>
          </cell>
          <cell r="S110">
            <v>60.728650000000002</v>
          </cell>
          <cell r="T110">
            <v>9.2309000000000001</v>
          </cell>
          <cell r="U110">
            <v>1.2999999999999999E-4</v>
          </cell>
          <cell r="V110">
            <v>-69.959550000000007</v>
          </cell>
          <cell r="W110">
            <v>0</v>
          </cell>
          <cell r="X110">
            <v>224.83505</v>
          </cell>
          <cell r="Y110">
            <v>0</v>
          </cell>
          <cell r="Z110">
            <v>0</v>
          </cell>
          <cell r="AA110">
            <v>0</v>
          </cell>
          <cell r="AB110">
            <v>906.83832000000018</v>
          </cell>
        </row>
        <row r="111">
          <cell r="B111" t="str">
            <v>RCX 2070</v>
          </cell>
          <cell r="C111" t="str">
            <v>OTHERS - E</v>
          </cell>
          <cell r="D111">
            <v>0</v>
          </cell>
          <cell r="E111">
            <v>0</v>
          </cell>
          <cell r="F111">
            <v>0</v>
          </cell>
          <cell r="G111">
            <v>0</v>
          </cell>
          <cell r="H111">
            <v>2871.6673999999998</v>
          </cell>
          <cell r="I111">
            <v>0</v>
          </cell>
          <cell r="J111">
            <v>195.92491000000001</v>
          </cell>
          <cell r="K111">
            <v>0</v>
          </cell>
          <cell r="L111">
            <v>74.8262</v>
          </cell>
          <cell r="M111">
            <v>0</v>
          </cell>
          <cell r="N111">
            <v>1.2999999999999999E-4</v>
          </cell>
          <cell r="O111">
            <v>0</v>
          </cell>
          <cell r="P111">
            <v>0</v>
          </cell>
          <cell r="Q111">
            <v>0</v>
          </cell>
          <cell r="R111">
            <v>0</v>
          </cell>
          <cell r="S111">
            <v>1317.7460000000001</v>
          </cell>
          <cell r="T111">
            <v>61.288040000000009</v>
          </cell>
          <cell r="U111">
            <v>1.2999999999999999E-4</v>
          </cell>
          <cell r="V111">
            <v>0</v>
          </cell>
          <cell r="W111">
            <v>0</v>
          </cell>
          <cell r="X111">
            <v>-143.119</v>
          </cell>
          <cell r="Y111">
            <v>0</v>
          </cell>
          <cell r="Z111">
            <v>0</v>
          </cell>
          <cell r="AA111">
            <v>0</v>
          </cell>
          <cell r="AB111">
            <v>0</v>
          </cell>
        </row>
        <row r="112">
          <cell r="B112" t="str">
            <v>Cleanouts</v>
          </cell>
          <cell r="C112">
            <v>0</v>
          </cell>
          <cell r="D112">
            <v>0</v>
          </cell>
          <cell r="E112">
            <v>0</v>
          </cell>
          <cell r="F112">
            <v>0</v>
          </cell>
          <cell r="G112">
            <v>0</v>
          </cell>
          <cell r="H112">
            <v>308.37896999999998</v>
          </cell>
          <cell r="I112">
            <v>0</v>
          </cell>
          <cell r="J112">
            <v>0</v>
          </cell>
          <cell r="K112">
            <v>0</v>
          </cell>
          <cell r="L112">
            <v>0</v>
          </cell>
          <cell r="M112">
            <v>0</v>
          </cell>
          <cell r="N112">
            <v>0</v>
          </cell>
          <cell r="O112">
            <v>0</v>
          </cell>
          <cell r="P112">
            <v>0</v>
          </cell>
          <cell r="Q112">
            <v>0</v>
          </cell>
          <cell r="R112">
            <v>0</v>
          </cell>
          <cell r="S112">
            <v>164.01897</v>
          </cell>
          <cell r="T112">
            <v>0</v>
          </cell>
          <cell r="U112">
            <v>0</v>
          </cell>
          <cell r="V112">
            <v>0</v>
          </cell>
          <cell r="W112">
            <v>0</v>
          </cell>
          <cell r="X112">
            <v>-40.363</v>
          </cell>
          <cell r="Y112">
            <v>0</v>
          </cell>
          <cell r="Z112">
            <v>0</v>
          </cell>
          <cell r="AA112">
            <v>0</v>
          </cell>
          <cell r="AB112">
            <v>-40.363</v>
          </cell>
        </row>
        <row r="113">
          <cell r="B113" t="str">
            <v>Eng Stocks/Op Supplies</v>
          </cell>
          <cell r="C113">
            <v>0</v>
          </cell>
          <cell r="D113">
            <v>0</v>
          </cell>
          <cell r="E113">
            <v>0</v>
          </cell>
          <cell r="F113">
            <v>0</v>
          </cell>
          <cell r="G113">
            <v>0</v>
          </cell>
          <cell r="H113">
            <v>2827.7251000000001</v>
          </cell>
          <cell r="I113">
            <v>0</v>
          </cell>
          <cell r="J113">
            <v>0</v>
          </cell>
          <cell r="K113">
            <v>0</v>
          </cell>
          <cell r="L113">
            <v>0</v>
          </cell>
          <cell r="M113">
            <v>0</v>
          </cell>
          <cell r="N113">
            <v>0</v>
          </cell>
          <cell r="O113">
            <v>0</v>
          </cell>
          <cell r="P113">
            <v>0</v>
          </cell>
          <cell r="Q113">
            <v>0</v>
          </cell>
          <cell r="R113">
            <v>2827.7251000000001</v>
          </cell>
          <cell r="S113">
            <v>1330.1679999999999</v>
          </cell>
          <cell r="T113">
            <v>89.866490000000013</v>
          </cell>
          <cell r="U113">
            <v>0</v>
          </cell>
          <cell r="V113">
            <v>-1330.1679999999999</v>
          </cell>
          <cell r="W113">
            <v>0</v>
          </cell>
          <cell r="X113">
            <v>0</v>
          </cell>
          <cell r="Y113">
            <v>0</v>
          </cell>
          <cell r="Z113">
            <v>0</v>
          </cell>
          <cell r="AA113">
            <v>0</v>
          </cell>
          <cell r="AB113">
            <v>1497.5571000000002</v>
          </cell>
        </row>
        <row r="114">
          <cell r="B114" t="str">
            <v>Base Stocks</v>
          </cell>
          <cell r="C114" t="str">
            <v>TOTAL</v>
          </cell>
          <cell r="D114">
            <v>0</v>
          </cell>
          <cell r="E114">
            <v>0</v>
          </cell>
          <cell r="F114">
            <v>3582.2209700000003</v>
          </cell>
          <cell r="G114">
            <v>0</v>
          </cell>
          <cell r="H114">
            <v>308.37896999999998</v>
          </cell>
          <cell r="I114">
            <v>0</v>
          </cell>
          <cell r="J114">
            <v>5742.977640000001</v>
          </cell>
          <cell r="K114">
            <v>0</v>
          </cell>
          <cell r="L114">
            <v>575.57037000000003</v>
          </cell>
          <cell r="M114">
            <v>0</v>
          </cell>
          <cell r="N114">
            <v>4528.5157900000004</v>
          </cell>
          <cell r="O114">
            <v>0</v>
          </cell>
          <cell r="P114">
            <v>0</v>
          </cell>
          <cell r="Q114">
            <v>0</v>
          </cell>
          <cell r="R114">
            <v>308.37896999999998</v>
          </cell>
          <cell r="S114">
            <v>164.01897</v>
          </cell>
          <cell r="T114">
            <v>2011.5691300000003</v>
          </cell>
          <cell r="U114">
            <v>2011.5591899999999</v>
          </cell>
          <cell r="V114">
            <v>-164.01897</v>
          </cell>
          <cell r="W114">
            <v>0</v>
          </cell>
          <cell r="X114">
            <v>-260.11900000000003</v>
          </cell>
          <cell r="Y114">
            <v>0</v>
          </cell>
          <cell r="Z114">
            <v>0</v>
          </cell>
          <cell r="AA114">
            <v>0</v>
          </cell>
          <cell r="AB114">
            <v>144.35999999999999</v>
          </cell>
        </row>
        <row r="115">
          <cell r="B115" t="str">
            <v>Ret Cont / Packaging / Waste</v>
          </cell>
          <cell r="C115" t="str">
            <v>OTHERS - E</v>
          </cell>
          <cell r="D115">
            <v>0</v>
          </cell>
          <cell r="E115">
            <v>0</v>
          </cell>
          <cell r="F115">
            <v>0</v>
          </cell>
          <cell r="G115">
            <v>0</v>
          </cell>
          <cell r="H115">
            <v>175.69667000000001</v>
          </cell>
          <cell r="I115">
            <v>0</v>
          </cell>
          <cell r="J115">
            <v>-5.1598799999999994</v>
          </cell>
          <cell r="K115">
            <v>0</v>
          </cell>
          <cell r="L115">
            <v>16.013179999999998</v>
          </cell>
          <cell r="M115">
            <v>0</v>
          </cell>
          <cell r="N115">
            <v>-17.56335</v>
          </cell>
          <cell r="O115">
            <v>0</v>
          </cell>
          <cell r="P115">
            <v>0</v>
          </cell>
          <cell r="Q115">
            <v>0</v>
          </cell>
          <cell r="R115">
            <v>175.69667000000001</v>
          </cell>
          <cell r="S115">
            <v>28.72251</v>
          </cell>
          <cell r="T115">
            <v>5.0072000000000001</v>
          </cell>
          <cell r="U115">
            <v>0</v>
          </cell>
          <cell r="V115">
            <v>-33.729709999999997</v>
          </cell>
          <cell r="W115">
            <v>0</v>
          </cell>
          <cell r="X115">
            <v>-82.244739999999979</v>
          </cell>
          <cell r="Y115">
            <v>0</v>
          </cell>
          <cell r="Z115">
            <v>0</v>
          </cell>
          <cell r="AA115">
            <v>0</v>
          </cell>
          <cell r="AB115">
            <v>141.96696000000003</v>
          </cell>
        </row>
        <row r="116">
          <cell r="B116" t="str">
            <v>Palladium/Platinum/Rhodium</v>
          </cell>
          <cell r="C116">
            <v>0</v>
          </cell>
          <cell r="D116">
            <v>0</v>
          </cell>
          <cell r="E116">
            <v>0</v>
          </cell>
          <cell r="F116">
            <v>0</v>
          </cell>
          <cell r="G116">
            <v>0</v>
          </cell>
          <cell r="H116">
            <v>239.02791999999999</v>
          </cell>
          <cell r="I116">
            <v>0</v>
          </cell>
          <cell r="J116">
            <v>0</v>
          </cell>
          <cell r="K116">
            <v>0</v>
          </cell>
          <cell r="L116">
            <v>0</v>
          </cell>
          <cell r="M116">
            <v>0</v>
          </cell>
          <cell r="N116">
            <v>0</v>
          </cell>
          <cell r="O116">
            <v>0</v>
          </cell>
          <cell r="P116">
            <v>0</v>
          </cell>
          <cell r="Q116">
            <v>0</v>
          </cell>
          <cell r="R116">
            <v>239.02791999999999</v>
          </cell>
          <cell r="S116">
            <v>30</v>
          </cell>
          <cell r="T116">
            <v>0</v>
          </cell>
          <cell r="U116">
            <v>0</v>
          </cell>
          <cell r="V116">
            <v>-30</v>
          </cell>
          <cell r="W116">
            <v>0</v>
          </cell>
          <cell r="X116">
            <v>0</v>
          </cell>
          <cell r="Y116">
            <v>0</v>
          </cell>
          <cell r="Z116">
            <v>0</v>
          </cell>
          <cell r="AA116">
            <v>0</v>
          </cell>
          <cell r="AB116">
            <v>209.02791999999999</v>
          </cell>
        </row>
        <row r="117">
          <cell r="B117">
            <v>0</v>
          </cell>
          <cell r="C117" t="str">
            <v>OTHERS - E</v>
          </cell>
          <cell r="D117">
            <v>0</v>
          </cell>
          <cell r="E117">
            <v>0</v>
          </cell>
          <cell r="F117">
            <v>0</v>
          </cell>
          <cell r="G117">
            <v>0</v>
          </cell>
          <cell r="H117">
            <v>4097.4750400000003</v>
          </cell>
          <cell r="I117">
            <v>0</v>
          </cell>
          <cell r="J117">
            <v>122.89184000000002</v>
          </cell>
          <cell r="K117">
            <v>0</v>
          </cell>
          <cell r="L117">
            <v>77.361670000000004</v>
          </cell>
          <cell r="M117">
            <v>0</v>
          </cell>
          <cell r="N117">
            <v>5.0629299999999979</v>
          </cell>
          <cell r="O117">
            <v>0</v>
          </cell>
          <cell r="P117">
            <v>0</v>
          </cell>
          <cell r="Q117">
            <v>0</v>
          </cell>
          <cell r="R117">
            <v>4302.7914799999999</v>
          </cell>
          <cell r="S117">
            <v>1613.63813</v>
          </cell>
          <cell r="T117">
            <v>14.238099999999999</v>
          </cell>
          <cell r="U117">
            <v>0</v>
          </cell>
          <cell r="V117">
            <v>-1627.8762300000001</v>
          </cell>
          <cell r="W117">
            <v>0</v>
          </cell>
          <cell r="X117">
            <v>184.47205</v>
          </cell>
          <cell r="Y117">
            <v>0</v>
          </cell>
          <cell r="Z117">
            <v>0</v>
          </cell>
          <cell r="AA117">
            <v>0</v>
          </cell>
          <cell r="AB117">
            <v>2859.3873000000008</v>
          </cell>
        </row>
        <row r="118">
          <cell r="B118">
            <v>0</v>
          </cell>
          <cell r="C118" t="str">
            <v>TOTAL</v>
          </cell>
          <cell r="D118">
            <v>0</v>
          </cell>
          <cell r="E118">
            <v>0</v>
          </cell>
          <cell r="F118">
            <v>0</v>
          </cell>
          <cell r="G118">
            <v>0</v>
          </cell>
          <cell r="H118">
            <v>7257.2171799999996</v>
          </cell>
          <cell r="I118">
            <v>0</v>
          </cell>
          <cell r="J118">
            <v>3470.9679999999998</v>
          </cell>
          <cell r="K118">
            <v>0</v>
          </cell>
          <cell r="L118">
            <v>409.61634000000004</v>
          </cell>
          <cell r="M118">
            <v>0</v>
          </cell>
          <cell r="N118">
            <v>4948.9129900000007</v>
          </cell>
          <cell r="O118">
            <v>0</v>
          </cell>
          <cell r="P118">
            <v>0</v>
          </cell>
          <cell r="Q118">
            <v>0</v>
          </cell>
          <cell r="R118">
            <v>16086.71451</v>
          </cell>
          <cell r="S118">
            <v>2033.3366600000002</v>
          </cell>
          <cell r="T118">
            <v>1312.0446500000003</v>
          </cell>
          <cell r="U118">
            <v>1564.07548</v>
          </cell>
          <cell r="V118">
            <v>-4909.4567900000002</v>
          </cell>
          <cell r="W118">
            <v>0</v>
          </cell>
          <cell r="X118">
            <v>59.755260000000021</v>
          </cell>
          <cell r="Y118">
            <v>0</v>
          </cell>
          <cell r="Z118">
            <v>0</v>
          </cell>
          <cell r="AA118">
            <v>0</v>
          </cell>
          <cell r="AB118">
            <v>11237.01298</v>
          </cell>
        </row>
        <row r="119">
          <cell r="B119">
            <v>0</v>
          </cell>
        </row>
        <row r="120">
          <cell r="B120">
            <v>0</v>
          </cell>
          <cell r="C120" t="str">
            <v>TOTAL</v>
          </cell>
          <cell r="D120">
            <v>0</v>
          </cell>
          <cell r="E120">
            <v>0</v>
          </cell>
          <cell r="F120">
            <v>0</v>
          </cell>
          <cell r="G120">
            <v>0</v>
          </cell>
          <cell r="H120">
            <v>5943.40265</v>
          </cell>
          <cell r="I120">
            <v>0</v>
          </cell>
          <cell r="J120">
            <v>4415.5527099999999</v>
          </cell>
          <cell r="K120">
            <v>0</v>
          </cell>
          <cell r="L120">
            <v>925.08738000000005</v>
          </cell>
          <cell r="M120">
            <v>0</v>
          </cell>
          <cell r="N120">
            <v>3330.1611899999998</v>
          </cell>
          <cell r="O120">
            <v>0</v>
          </cell>
          <cell r="P120">
            <v>0</v>
          </cell>
          <cell r="Q120">
            <v>0</v>
          </cell>
          <cell r="R120">
            <v>14614.20393</v>
          </cell>
          <cell r="S120">
            <v>1886.83853</v>
          </cell>
          <cell r="T120">
            <v>1078.3111800000001</v>
          </cell>
          <cell r="U120">
            <v>1327.9270000000001</v>
          </cell>
          <cell r="V120">
            <v>-4293.0767100000003</v>
          </cell>
          <cell r="W120">
            <v>0</v>
          </cell>
          <cell r="X120">
            <v>210.70304999999999</v>
          </cell>
          <cell r="Y120">
            <v>0</v>
          </cell>
          <cell r="Z120">
            <v>0</v>
          </cell>
          <cell r="AA120">
            <v>0</v>
          </cell>
          <cell r="AB120">
            <v>10531.830270000002</v>
          </cell>
        </row>
      </sheetData>
      <sheetData sheetId="6" refreshError="1"/>
      <sheetData sheetId="7">
        <row r="13">
          <cell r="B13" t="str">
            <v>AVE1330</v>
          </cell>
        </row>
      </sheetData>
      <sheetData sheetId="8">
        <row r="9">
          <cell r="E9" t="str">
            <v>Stock Held</v>
          </cell>
        </row>
      </sheetData>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sheetData sheetId="96"/>
      <sheetData sheetId="97"/>
      <sheetData sheetId="98"/>
      <sheetData sheetId="99"/>
      <sheetData sheetId="100"/>
      <sheetData sheetId="101"/>
      <sheetData sheetId="102"/>
      <sheetData sheetId="103"/>
      <sheetData sheetId="104"/>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refreshError="1"/>
      <sheetData sheetId="142" refreshError="1"/>
      <sheetData sheetId="143" refreshError="1"/>
      <sheetData sheetId="14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nth by Mnth"/>
      <sheetName val="Net Mnthly Movement"/>
      <sheetName val="Stock Movement Analysis"/>
      <sheetName val="2007-02"/>
      <sheetName val="2007-01"/>
      <sheetName val="2006-12"/>
      <sheetName val="2006-11"/>
      <sheetName val="2006-10"/>
      <sheetName val="2006-09"/>
      <sheetName val="2006-08"/>
      <sheetName val="2006-07"/>
      <sheetName val="2006-06"/>
      <sheetName val="2006-05"/>
      <sheetName val="2006-04"/>
      <sheetName val="2006-03"/>
      <sheetName val="Mnth_by_Mnth"/>
      <sheetName val="Net_Mnthly_Movement"/>
      <sheetName val="Stock_Movement_Analysis"/>
    </sheetNames>
    <sheetDataSet>
      <sheetData sheetId="0"/>
      <sheetData sheetId="1"/>
      <sheetData sheetId="2"/>
      <sheetData sheetId="3" refreshError="1"/>
      <sheetData sheetId="4">
        <row r="13">
          <cell r="B13" t="str">
            <v>AVE1330</v>
          </cell>
          <cell r="H13">
            <v>9.5351800000000004</v>
          </cell>
          <cell r="J13">
            <v>4.0000000000000001E-3</v>
          </cell>
          <cell r="R13">
            <v>9.53918</v>
          </cell>
          <cell r="S13">
            <v>9.5351800000000004</v>
          </cell>
          <cell r="T13">
            <v>4.0000000000000001E-3</v>
          </cell>
          <cell r="V13">
            <v>-9.53918</v>
          </cell>
          <cell r="AB13">
            <v>0</v>
          </cell>
        </row>
        <row r="14">
          <cell r="B14" t="str">
            <v>AZ12389497</v>
          </cell>
          <cell r="R14">
            <v>0</v>
          </cell>
          <cell r="V14">
            <v>0</v>
          </cell>
          <cell r="AB14">
            <v>0</v>
          </cell>
        </row>
        <row r="15">
          <cell r="B15" t="str">
            <v>BioNumerik RCX 2131</v>
          </cell>
          <cell r="H15">
            <v>19.58146</v>
          </cell>
          <cell r="R15">
            <v>19.58146</v>
          </cell>
          <cell r="S15">
            <v>19.58146</v>
          </cell>
          <cell r="V15">
            <v>-19.58146</v>
          </cell>
          <cell r="AB15">
            <v>0</v>
          </cell>
        </row>
        <row r="16">
          <cell r="B16" t="str">
            <v>Epoxy 5 Hexane</v>
          </cell>
          <cell r="J16">
            <v>141.87428</v>
          </cell>
          <cell r="L16">
            <v>281.58006</v>
          </cell>
          <cell r="R16">
            <v>423.45434</v>
          </cell>
          <cell r="V16">
            <v>0</v>
          </cell>
          <cell r="X16">
            <v>-46</v>
          </cell>
          <cell r="AB16">
            <v>377.45434</v>
          </cell>
        </row>
        <row r="17">
          <cell r="B17" t="str">
            <v>Fosamprenavir</v>
          </cell>
          <cell r="H17">
            <v>115.30994</v>
          </cell>
          <cell r="L17">
            <v>11.4816</v>
          </cell>
          <cell r="R17">
            <v>126.79154</v>
          </cell>
          <cell r="V17">
            <v>0</v>
          </cell>
          <cell r="AB17">
            <v>126.79154</v>
          </cell>
        </row>
        <row r="18">
          <cell r="B18" t="str">
            <v>Memory</v>
          </cell>
          <cell r="H18">
            <v>2.2841100000000001</v>
          </cell>
          <cell r="R18">
            <v>2.2841100000000001</v>
          </cell>
          <cell r="S18">
            <v>2.2841100000000001</v>
          </cell>
          <cell r="V18">
            <v>-2.2841100000000001</v>
          </cell>
          <cell r="AB18">
            <v>0</v>
          </cell>
        </row>
        <row r="19">
          <cell r="B19" t="str">
            <v>RCX2124 - SR28043</v>
          </cell>
          <cell r="H19">
            <v>8.6759299999999993</v>
          </cell>
          <cell r="N19">
            <v>0.29777999999999999</v>
          </cell>
          <cell r="R19">
            <v>8.9737099999999987</v>
          </cell>
          <cell r="S19">
            <v>7.5277599999999998</v>
          </cell>
          <cell r="U19">
            <v>0.29777999999999999</v>
          </cell>
          <cell r="V19">
            <v>-7.8255400000000002</v>
          </cell>
          <cell r="AB19">
            <v>1.1481699999999986</v>
          </cell>
        </row>
        <row r="20">
          <cell r="B20" t="str">
            <v>RPS 2505 PTC</v>
          </cell>
          <cell r="H20">
            <v>17.249019999999998</v>
          </cell>
          <cell r="J20">
            <v>11.731219999999999</v>
          </cell>
          <cell r="N20">
            <v>1.0120000000000001E-2</v>
          </cell>
          <cell r="R20">
            <v>28.990359999999995</v>
          </cell>
          <cell r="S20">
            <v>17.249019999999998</v>
          </cell>
          <cell r="T20">
            <v>11.731219999999999</v>
          </cell>
          <cell r="U20">
            <v>1.0120000000000001E-2</v>
          </cell>
          <cell r="V20">
            <v>-28.990359999999995</v>
          </cell>
          <cell r="AB20">
            <v>0</v>
          </cell>
        </row>
        <row r="21">
          <cell r="B21" t="str">
            <v>RPS 3085</v>
          </cell>
          <cell r="H21">
            <v>0.1736</v>
          </cell>
          <cell r="N21">
            <v>0.41042000000000001</v>
          </cell>
          <cell r="R21">
            <v>0.58401999999999998</v>
          </cell>
          <cell r="V21">
            <v>0</v>
          </cell>
          <cell r="AB21">
            <v>0.58401999999999998</v>
          </cell>
        </row>
        <row r="22">
          <cell r="B22" t="str">
            <v>RPS 3276</v>
          </cell>
          <cell r="H22">
            <v>82.196839999999995</v>
          </cell>
          <cell r="R22">
            <v>82.196839999999995</v>
          </cell>
          <cell r="S22">
            <v>0.96948999999999996</v>
          </cell>
          <cell r="V22">
            <v>-0.96948999999999996</v>
          </cell>
          <cell r="AB22">
            <v>81.227350000000001</v>
          </cell>
        </row>
        <row r="23">
          <cell r="B23" t="str">
            <v>SB7973131</v>
          </cell>
          <cell r="H23">
            <v>4.1321399999999997</v>
          </cell>
          <cell r="L23">
            <v>8.8608200000000004</v>
          </cell>
          <cell r="N23">
            <v>31.321860000000001</v>
          </cell>
          <cell r="R23">
            <v>44.314819999999997</v>
          </cell>
          <cell r="V23">
            <v>0</v>
          </cell>
          <cell r="AB23">
            <v>44.314819999999997</v>
          </cell>
        </row>
        <row r="24">
          <cell r="B24" t="str">
            <v xml:space="preserve">Scios 469 </v>
          </cell>
          <cell r="H24">
            <v>26.52901</v>
          </cell>
          <cell r="J24">
            <v>96.415760000000006</v>
          </cell>
          <cell r="R24">
            <v>122.94477000000001</v>
          </cell>
          <cell r="S24">
            <v>9.3882300000000001</v>
          </cell>
          <cell r="T24">
            <v>96.415760000000006</v>
          </cell>
          <cell r="V24">
            <v>-105.80399</v>
          </cell>
          <cell r="AB24">
            <v>17.140780000000007</v>
          </cell>
        </row>
        <row r="25">
          <cell r="B25" t="str">
            <v>Vanda Iioperidone</v>
          </cell>
          <cell r="H25">
            <v>37.95646</v>
          </cell>
          <cell r="J25">
            <v>347.97302999999999</v>
          </cell>
          <cell r="L25">
            <v>11.439679999999999</v>
          </cell>
          <cell r="N25">
            <v>-295.06700000000001</v>
          </cell>
          <cell r="R25">
            <v>102.30216999999999</v>
          </cell>
          <cell r="S25">
            <v>1.5392300000000001</v>
          </cell>
          <cell r="T25">
            <v>52.693519999999999</v>
          </cell>
          <cell r="V25">
            <v>-54.232750000000003</v>
          </cell>
          <cell r="AB25">
            <v>48.069419999999987</v>
          </cell>
        </row>
        <row r="26">
          <cell r="B26" t="str">
            <v>Vanda RPS 2802</v>
          </cell>
          <cell r="H26">
            <v>56.058050000000001</v>
          </cell>
          <cell r="J26">
            <v>218.68464</v>
          </cell>
          <cell r="L26">
            <v>1.7672099999999999</v>
          </cell>
          <cell r="N26">
            <v>-187.97495000000001</v>
          </cell>
          <cell r="R26">
            <v>88.534949999999952</v>
          </cell>
          <cell r="S26">
            <v>8.0694199999999991</v>
          </cell>
          <cell r="T26">
            <v>40.17304</v>
          </cell>
          <cell r="U26">
            <v>5.0000000000000002E-5</v>
          </cell>
          <cell r="V26">
            <v>-48.242510000000003</v>
          </cell>
          <cell r="AB26">
            <v>40.292439999999949</v>
          </cell>
        </row>
        <row r="27">
          <cell r="B27" t="str">
            <v>Vertex 770</v>
          </cell>
          <cell r="H27">
            <v>4.9623999999999997</v>
          </cell>
          <cell r="J27">
            <v>19.21912</v>
          </cell>
          <cell r="L27">
            <v>17.85464</v>
          </cell>
          <cell r="N27">
            <v>84.550030000000007</v>
          </cell>
          <cell r="R27">
            <v>126.58619</v>
          </cell>
          <cell r="S27">
            <v>0.11923</v>
          </cell>
          <cell r="V27">
            <v>-0.11923</v>
          </cell>
          <cell r="AB27">
            <v>126.46696</v>
          </cell>
        </row>
        <row r="28">
          <cell r="B28" t="str">
            <v>Vertex 950</v>
          </cell>
          <cell r="H28">
            <v>669.37306000000001</v>
          </cell>
          <cell r="J28">
            <v>1196.2329100000002</v>
          </cell>
          <cell r="L28">
            <v>267.16131000000001</v>
          </cell>
          <cell r="N28">
            <v>100.41052999999999</v>
          </cell>
          <cell r="R28">
            <v>2233.1778100000001</v>
          </cell>
          <cell r="S28">
            <v>1.61687</v>
          </cell>
          <cell r="T28">
            <v>29.698439999999998</v>
          </cell>
          <cell r="V28">
            <v>-31.315309999999997</v>
          </cell>
          <cell r="X28">
            <v>-70</v>
          </cell>
          <cell r="AB28">
            <v>2131.8625000000002</v>
          </cell>
        </row>
        <row r="29">
          <cell r="C29" t="str">
            <v>PRE LAUNCH - A</v>
          </cell>
          <cell r="F29">
            <v>0</v>
          </cell>
          <cell r="H29">
            <v>1054.0172</v>
          </cell>
          <cell r="J29">
            <v>2032.1349600000001</v>
          </cell>
          <cell r="L29">
            <v>600.14532000000008</v>
          </cell>
          <cell r="N29">
            <v>-266.04120999999998</v>
          </cell>
          <cell r="P29">
            <v>0</v>
          </cell>
          <cell r="R29">
            <v>3420.2562699999999</v>
          </cell>
          <cell r="S29">
            <v>77.88000000000001</v>
          </cell>
          <cell r="T29">
            <v>230.71598</v>
          </cell>
          <cell r="U29">
            <v>0.30795</v>
          </cell>
          <cell r="V29">
            <v>-308.90393</v>
          </cell>
          <cell r="X29">
            <v>-116</v>
          </cell>
          <cell r="Z29">
            <v>0</v>
          </cell>
          <cell r="AB29">
            <v>2995.3523400000004</v>
          </cell>
        </row>
        <row r="31">
          <cell r="B31" t="str">
            <v>Acrivastine</v>
          </cell>
          <cell r="H31">
            <v>20.081109999999999</v>
          </cell>
          <cell r="J31">
            <v>899.94826</v>
          </cell>
          <cell r="L31">
            <v>178.61940000000001</v>
          </cell>
          <cell r="R31">
            <v>1098.64877</v>
          </cell>
          <cell r="S31">
            <v>1.54304</v>
          </cell>
          <cell r="T31">
            <v>19.847239999999999</v>
          </cell>
          <cell r="V31">
            <v>-21.390280000000001</v>
          </cell>
          <cell r="AB31">
            <v>1077.2584899999999</v>
          </cell>
        </row>
        <row r="32">
          <cell r="B32" t="str">
            <v>Avecia ProJet RPS3090</v>
          </cell>
          <cell r="J32">
            <v>1.6760000000000001E-2</v>
          </cell>
          <cell r="R32">
            <v>1.6760000000000001E-2</v>
          </cell>
          <cell r="V32">
            <v>0</v>
          </cell>
          <cell r="AB32">
            <v>1.6760000000000001E-2</v>
          </cell>
        </row>
        <row r="33">
          <cell r="B33" t="str">
            <v>AVP26452</v>
          </cell>
          <cell r="H33">
            <v>3.7240000000000002E-2</v>
          </cell>
          <cell r="R33">
            <v>3.7240000000000002E-2</v>
          </cell>
          <cell r="V33">
            <v>0</v>
          </cell>
          <cell r="AB33">
            <v>3.7240000000000002E-2</v>
          </cell>
        </row>
        <row r="34">
          <cell r="B34" t="str">
            <v>CERIUM NITRATE (RPS 3112)</v>
          </cell>
          <cell r="H34">
            <v>37.533920000000002</v>
          </cell>
          <cell r="J34">
            <v>4.3600000000000002E-3</v>
          </cell>
          <cell r="L34">
            <v>0.57277999999999996</v>
          </cell>
          <cell r="N34">
            <v>10.203720000000001</v>
          </cell>
          <cell r="R34">
            <v>48.314779999999999</v>
          </cell>
          <cell r="V34">
            <v>0</v>
          </cell>
          <cell r="AB34">
            <v>48.314779999999999</v>
          </cell>
        </row>
        <row r="35">
          <cell r="B35" t="str">
            <v>Doxazocin</v>
          </cell>
          <cell r="H35">
            <v>13.26587</v>
          </cell>
          <cell r="J35">
            <v>139.14302000000001</v>
          </cell>
          <cell r="L35">
            <v>59.473979999999997</v>
          </cell>
          <cell r="N35">
            <v>249.87105</v>
          </cell>
          <cell r="R35">
            <v>461.75391999999999</v>
          </cell>
          <cell r="V35">
            <v>0</v>
          </cell>
          <cell r="AB35">
            <v>461.75391999999999</v>
          </cell>
        </row>
        <row r="36">
          <cell r="B36" t="str">
            <v>GW2380</v>
          </cell>
          <cell r="H36">
            <v>2.30803</v>
          </cell>
          <cell r="J36">
            <v>2.69</v>
          </cell>
          <cell r="N36">
            <v>22.585239999999999</v>
          </cell>
          <cell r="R36">
            <v>27.583269999999999</v>
          </cell>
          <cell r="V36">
            <v>0</v>
          </cell>
          <cell r="AB36">
            <v>27.583269999999999</v>
          </cell>
        </row>
        <row r="37">
          <cell r="B37" t="str">
            <v>KBA</v>
          </cell>
          <cell r="H37">
            <v>54.10615</v>
          </cell>
          <cell r="L37">
            <v>3.18364</v>
          </cell>
          <cell r="R37">
            <v>57.289789999999996</v>
          </cell>
          <cell r="S37">
            <v>1.6109999999999999E-2</v>
          </cell>
          <cell r="V37">
            <v>-1.6109999999999999E-2</v>
          </cell>
          <cell r="AB37">
            <v>57.273679999999999</v>
          </cell>
        </row>
        <row r="38">
          <cell r="B38" t="str">
            <v>Labetalol</v>
          </cell>
          <cell r="H38">
            <v>132.78831</v>
          </cell>
          <cell r="J38">
            <v>399.74023999999997</v>
          </cell>
          <cell r="R38">
            <v>532.52855</v>
          </cell>
          <cell r="S38">
            <v>16.71529</v>
          </cell>
          <cell r="T38">
            <v>35.156329999999997</v>
          </cell>
          <cell r="V38">
            <v>-51.871619999999993</v>
          </cell>
          <cell r="AB38">
            <v>480.65692999999999</v>
          </cell>
        </row>
        <row r="39">
          <cell r="B39" t="str">
            <v>Leval Buterol</v>
          </cell>
          <cell r="H39">
            <v>31.452549999999999</v>
          </cell>
          <cell r="J39">
            <v>1.1126199999999999</v>
          </cell>
          <cell r="N39">
            <v>123.51567</v>
          </cell>
          <cell r="R39">
            <v>156.08083999999999</v>
          </cell>
          <cell r="S39">
            <v>9.8839999999999997E-2</v>
          </cell>
          <cell r="T39">
            <v>9.0000000000000006E-5</v>
          </cell>
          <cell r="U39">
            <v>200.75470999999999</v>
          </cell>
          <cell r="V39">
            <v>-200.85363999999998</v>
          </cell>
          <cell r="AB39">
            <v>-44.772799999999989</v>
          </cell>
        </row>
        <row r="40">
          <cell r="B40" t="str">
            <v>Octenidine</v>
          </cell>
          <cell r="H40">
            <v>1.4897</v>
          </cell>
          <cell r="J40">
            <v>0.52380000000000004</v>
          </cell>
          <cell r="L40">
            <v>1.89947</v>
          </cell>
          <cell r="N40">
            <v>123.35427</v>
          </cell>
          <cell r="R40">
            <v>127.26724</v>
          </cell>
          <cell r="U40">
            <v>7.54664</v>
          </cell>
          <cell r="V40">
            <v>-7.54664</v>
          </cell>
          <cell r="AB40">
            <v>119.7206</v>
          </cell>
        </row>
        <row r="41">
          <cell r="B41" t="str">
            <v>Ranitidine Bismuth Citrate</v>
          </cell>
          <cell r="H41">
            <v>13.0436</v>
          </cell>
          <cell r="R41">
            <v>13.0436</v>
          </cell>
          <cell r="S41">
            <v>13.0436</v>
          </cell>
          <cell r="V41">
            <v>-13.0436</v>
          </cell>
          <cell r="AB41">
            <v>0</v>
          </cell>
        </row>
        <row r="42">
          <cell r="B42" t="str">
            <v>RCX 2130 - Zilueton</v>
          </cell>
          <cell r="H42">
            <v>232.83135000000001</v>
          </cell>
          <cell r="N42">
            <v>473.08598000000001</v>
          </cell>
          <cell r="R42">
            <v>705.91732999999999</v>
          </cell>
          <cell r="S42">
            <v>0.62297000000000002</v>
          </cell>
          <cell r="U42">
            <v>12.74949</v>
          </cell>
          <cell r="V42">
            <v>-13.37246</v>
          </cell>
          <cell r="AB42">
            <v>692.54486999999995</v>
          </cell>
        </row>
        <row r="43">
          <cell r="B43" t="str">
            <v>RCX2090</v>
          </cell>
          <cell r="R43">
            <v>0</v>
          </cell>
          <cell r="V43">
            <v>0</v>
          </cell>
          <cell r="AB43">
            <v>0</v>
          </cell>
        </row>
        <row r="44">
          <cell r="B44" t="str">
            <v>Sulphonamide</v>
          </cell>
          <cell r="J44">
            <v>57.854959999999998</v>
          </cell>
          <cell r="R44">
            <v>57.854959999999998</v>
          </cell>
          <cell r="T44">
            <v>57.854959999999998</v>
          </cell>
          <cell r="V44">
            <v>-57.854959999999998</v>
          </cell>
          <cell r="AB44">
            <v>0</v>
          </cell>
        </row>
        <row r="45">
          <cell r="B45" t="str">
            <v>Univar RPS 2617</v>
          </cell>
          <cell r="J45">
            <v>0.63166999999999995</v>
          </cell>
          <cell r="R45">
            <v>0.63166999999999995</v>
          </cell>
          <cell r="T45">
            <v>0.63166999999999995</v>
          </cell>
          <cell r="V45">
            <v>-0.63166999999999995</v>
          </cell>
          <cell r="AB45">
            <v>0</v>
          </cell>
        </row>
        <row r="46">
          <cell r="C46" t="str">
            <v>LAUNCH - B</v>
          </cell>
          <cell r="F46">
            <v>0</v>
          </cell>
          <cell r="H46">
            <v>538.93783000000008</v>
          </cell>
          <cell r="J46">
            <v>1501.66569</v>
          </cell>
          <cell r="L46">
            <v>243.74927</v>
          </cell>
          <cell r="N46">
            <v>1002.6159299999999</v>
          </cell>
          <cell r="P46">
            <v>0</v>
          </cell>
          <cell r="R46">
            <v>3286.9687200000008</v>
          </cell>
          <cell r="S46">
            <v>32.039850000000001</v>
          </cell>
          <cell r="T46">
            <v>113.49029</v>
          </cell>
          <cell r="U46">
            <v>221.05083999999999</v>
          </cell>
          <cell r="V46">
            <v>-366.58098000000001</v>
          </cell>
          <cell r="X46">
            <v>0</v>
          </cell>
          <cell r="Z46">
            <v>0</v>
          </cell>
          <cell r="AB46">
            <v>2920.3877400000001</v>
          </cell>
        </row>
        <row r="48">
          <cell r="B48" t="str">
            <v>Amino Indanol</v>
          </cell>
          <cell r="J48">
            <v>109.21812</v>
          </cell>
          <cell r="R48">
            <v>109.21812</v>
          </cell>
          <cell r="T48">
            <v>109.21812</v>
          </cell>
          <cell r="V48">
            <v>-109.21812</v>
          </cell>
          <cell r="AB48">
            <v>0</v>
          </cell>
        </row>
        <row r="49">
          <cell r="B49" t="str">
            <v>Butanol</v>
          </cell>
          <cell r="H49">
            <v>23.128689999999999</v>
          </cell>
          <cell r="N49">
            <v>88.251769999999993</v>
          </cell>
          <cell r="R49">
            <v>111.38046</v>
          </cell>
          <cell r="S49">
            <v>23.128689999999999</v>
          </cell>
          <cell r="U49">
            <v>88.251769999999993</v>
          </cell>
          <cell r="V49">
            <v>-111.38046</v>
          </cell>
          <cell r="AB49">
            <v>0</v>
          </cell>
        </row>
        <row r="50">
          <cell r="B50" t="str">
            <v>CBDA</v>
          </cell>
          <cell r="H50">
            <v>56.894370000000002</v>
          </cell>
          <cell r="J50">
            <v>1.6568000000000001</v>
          </cell>
          <cell r="N50">
            <v>5.4558400000000002</v>
          </cell>
          <cell r="R50">
            <v>64.007009999999994</v>
          </cell>
          <cell r="S50">
            <v>1.55762</v>
          </cell>
          <cell r="T50">
            <v>1.6568000000000001</v>
          </cell>
          <cell r="V50">
            <v>-3.2144200000000001</v>
          </cell>
          <cell r="AB50">
            <v>60.792589999999997</v>
          </cell>
        </row>
        <row r="51">
          <cell r="B51" t="str">
            <v>CDFAMe</v>
          </cell>
          <cell r="H51">
            <v>3.1335600000000001</v>
          </cell>
          <cell r="N51">
            <v>163.87808000000001</v>
          </cell>
          <cell r="R51">
            <v>167.01164</v>
          </cell>
          <cell r="S51">
            <v>1.3429599999999999</v>
          </cell>
          <cell r="U51">
            <v>3.6467999999999998</v>
          </cell>
          <cell r="V51">
            <v>-4.9897599999999995</v>
          </cell>
          <cell r="AB51">
            <v>162.02188000000001</v>
          </cell>
        </row>
        <row r="52">
          <cell r="B52" t="str">
            <v>Chloro Propane</v>
          </cell>
          <cell r="L52">
            <v>2.4329200000000002</v>
          </cell>
          <cell r="N52">
            <v>97.564899999999994</v>
          </cell>
          <cell r="R52">
            <v>99.99781999999999</v>
          </cell>
          <cell r="U52">
            <v>17.870740000000001</v>
          </cell>
          <cell r="V52">
            <v>-17.870740000000001</v>
          </cell>
          <cell r="AB52">
            <v>82.127079999999992</v>
          </cell>
        </row>
        <row r="53">
          <cell r="B53" t="str">
            <v>DESMP</v>
          </cell>
          <cell r="N53">
            <v>14.852399999999999</v>
          </cell>
          <cell r="R53">
            <v>14.852399999999999</v>
          </cell>
          <cell r="V53">
            <v>0</v>
          </cell>
          <cell r="AB53">
            <v>14.852399999999999</v>
          </cell>
        </row>
        <row r="54">
          <cell r="B54" t="str">
            <v>DHQD</v>
          </cell>
          <cell r="N54">
            <v>18.52853</v>
          </cell>
          <cell r="R54">
            <v>18.52853</v>
          </cell>
          <cell r="U54">
            <v>2.2754300000000001</v>
          </cell>
          <cell r="V54">
            <v>-2.2754300000000001</v>
          </cell>
          <cell r="AB54">
            <v>16.2531</v>
          </cell>
        </row>
        <row r="55">
          <cell r="B55" t="str">
            <v>(DHQ) 2 PHAL</v>
          </cell>
          <cell r="R55">
            <v>0</v>
          </cell>
          <cell r="V55">
            <v>0</v>
          </cell>
          <cell r="AB55">
            <v>0</v>
          </cell>
        </row>
        <row r="56">
          <cell r="B56" t="str">
            <v>Epichlorohydrin</v>
          </cell>
          <cell r="H56">
            <v>5.9868100000000002</v>
          </cell>
          <cell r="J56">
            <v>94.157799999999995</v>
          </cell>
          <cell r="N56">
            <v>50.40128</v>
          </cell>
          <cell r="R56">
            <v>150.54588999999999</v>
          </cell>
          <cell r="S56">
            <v>0.15559000000000001</v>
          </cell>
          <cell r="T56">
            <v>57.502609999999997</v>
          </cell>
          <cell r="U56">
            <v>31.777249999999999</v>
          </cell>
          <cell r="V56">
            <v>-89.435449999999989</v>
          </cell>
          <cell r="X56">
            <v>-2.78775</v>
          </cell>
          <cell r="AB56">
            <v>58.322689999999994</v>
          </cell>
        </row>
        <row r="57">
          <cell r="B57" t="str">
            <v>ETFA</v>
          </cell>
          <cell r="H57">
            <v>4.2994300000000001</v>
          </cell>
          <cell r="N57">
            <v>284.01882999999998</v>
          </cell>
          <cell r="R57">
            <v>288.31825999999995</v>
          </cell>
          <cell r="U57">
            <v>0.18168000000000001</v>
          </cell>
          <cell r="V57">
            <v>-0.18168000000000001</v>
          </cell>
          <cell r="AB57">
            <v>288.13657999999998</v>
          </cell>
        </row>
        <row r="58">
          <cell r="B58" t="str">
            <v>Glycidyl Nosylate</v>
          </cell>
          <cell r="H58">
            <v>0.20613000000000001</v>
          </cell>
          <cell r="R58">
            <v>0.20613000000000001</v>
          </cell>
          <cell r="V58">
            <v>0</v>
          </cell>
          <cell r="AB58">
            <v>0.20613000000000001</v>
          </cell>
        </row>
        <row r="59">
          <cell r="B59" t="str">
            <v>Glycidyl Tosylate</v>
          </cell>
          <cell r="J59">
            <v>4.4083699999999997</v>
          </cell>
          <cell r="R59">
            <v>4.4083699999999997</v>
          </cell>
          <cell r="T59">
            <v>6.9999999999999994E-5</v>
          </cell>
          <cell r="V59">
            <v>-6.9999999999999994E-5</v>
          </cell>
          <cell r="AB59">
            <v>4.4082999999999997</v>
          </cell>
        </row>
        <row r="60">
          <cell r="B60" t="str">
            <v>Isovanillin</v>
          </cell>
          <cell r="R60">
            <v>0</v>
          </cell>
          <cell r="V60">
            <v>0</v>
          </cell>
          <cell r="AB60">
            <v>0</v>
          </cell>
        </row>
        <row r="61">
          <cell r="B61" t="str">
            <v>Jacobsen Catalyst</v>
          </cell>
          <cell r="H61">
            <v>5.9514899999999997</v>
          </cell>
          <cell r="J61">
            <v>240.64582999999999</v>
          </cell>
          <cell r="L61">
            <v>4.3191300000000004</v>
          </cell>
          <cell r="R61">
            <v>250.91645</v>
          </cell>
          <cell r="S61">
            <v>1.3877200000000001</v>
          </cell>
          <cell r="T61">
            <v>28.42146</v>
          </cell>
          <cell r="V61">
            <v>-29.809180000000001</v>
          </cell>
          <cell r="X61">
            <v>-8</v>
          </cell>
          <cell r="AB61">
            <v>213.10727</v>
          </cell>
        </row>
        <row r="62">
          <cell r="B62" t="str">
            <v>L-Carnitine</v>
          </cell>
          <cell r="H62">
            <v>17.214459999999999</v>
          </cell>
          <cell r="J62">
            <v>183.65242000000001</v>
          </cell>
          <cell r="N62">
            <v>115.44473000000001</v>
          </cell>
          <cell r="R62">
            <v>316.31161000000003</v>
          </cell>
          <cell r="S62">
            <v>17.214459999999999</v>
          </cell>
          <cell r="T62">
            <v>183.65441999999999</v>
          </cell>
          <cell r="U62">
            <v>115.44473000000001</v>
          </cell>
          <cell r="V62">
            <v>-316.31360999999998</v>
          </cell>
          <cell r="AB62">
            <v>-1.9999999999527063E-3</v>
          </cell>
        </row>
        <row r="63">
          <cell r="B63" t="str">
            <v>Methyl Glycidate</v>
          </cell>
          <cell r="N63">
            <v>44.658580000000001</v>
          </cell>
          <cell r="R63">
            <v>44.658580000000001</v>
          </cell>
          <cell r="U63">
            <v>44.658580000000001</v>
          </cell>
          <cell r="V63">
            <v>-44.658580000000001</v>
          </cell>
          <cell r="AB63">
            <v>0</v>
          </cell>
        </row>
        <row r="64">
          <cell r="B64" t="str">
            <v>Oligomeric cat</v>
          </cell>
          <cell r="H64">
            <v>7.2260200000000001</v>
          </cell>
          <cell r="J64">
            <v>163.72165000000001</v>
          </cell>
          <cell r="R64">
            <v>170.94767000000002</v>
          </cell>
          <cell r="S64">
            <v>7.2260200000000001</v>
          </cell>
          <cell r="T64">
            <v>12.45331</v>
          </cell>
          <cell r="V64">
            <v>-19.67933</v>
          </cell>
          <cell r="AB64">
            <v>151.26834000000002</v>
          </cell>
        </row>
        <row r="65">
          <cell r="B65" t="str">
            <v>Pfizer Diol</v>
          </cell>
          <cell r="N65">
            <v>26.989000000000001</v>
          </cell>
          <cell r="R65">
            <v>26.989000000000001</v>
          </cell>
          <cell r="V65">
            <v>0</v>
          </cell>
          <cell r="AB65">
            <v>26.989000000000001</v>
          </cell>
        </row>
        <row r="66">
          <cell r="B66" t="str">
            <v>Propylene Carbonate</v>
          </cell>
          <cell r="J66">
            <v>7.6499999999999997E-3</v>
          </cell>
          <cell r="N66">
            <v>330.0804</v>
          </cell>
          <cell r="R66">
            <v>330.08805000000001</v>
          </cell>
          <cell r="T66">
            <v>7.6499999999999997E-3</v>
          </cell>
          <cell r="U66">
            <v>330.0804</v>
          </cell>
          <cell r="V66">
            <v>-330.08805000000001</v>
          </cell>
          <cell r="AB66">
            <v>0</v>
          </cell>
        </row>
        <row r="67">
          <cell r="B67" t="str">
            <v>Propylene Oxide</v>
          </cell>
          <cell r="H67">
            <v>0.49503000000000003</v>
          </cell>
          <cell r="J67">
            <v>64.888900000000007</v>
          </cell>
          <cell r="R67">
            <v>65.383930000000007</v>
          </cell>
          <cell r="T67">
            <v>32.01144</v>
          </cell>
          <cell r="V67">
            <v>-32.01144</v>
          </cell>
          <cell r="AB67">
            <v>33.372490000000006</v>
          </cell>
        </row>
        <row r="68">
          <cell r="B68" t="str">
            <v>S-t-Butyl Glycidyl Ether</v>
          </cell>
          <cell r="R68">
            <v>0</v>
          </cell>
          <cell r="V68">
            <v>0</v>
          </cell>
          <cell r="AB68">
            <v>0</v>
          </cell>
        </row>
        <row r="69">
          <cell r="B69" t="str">
            <v>WS 23</v>
          </cell>
          <cell r="H69">
            <v>112.54447</v>
          </cell>
          <cell r="J69">
            <v>220.17068</v>
          </cell>
          <cell r="L69">
            <v>185.09877</v>
          </cell>
          <cell r="N69">
            <v>863.87639000000001</v>
          </cell>
          <cell r="R69">
            <v>1381.69031</v>
          </cell>
          <cell r="S69">
            <v>0.22869999999999999</v>
          </cell>
          <cell r="U69">
            <v>2.0510299999999999</v>
          </cell>
          <cell r="V69">
            <v>-2.2797299999999998</v>
          </cell>
          <cell r="AB69">
            <v>1379.41058</v>
          </cell>
        </row>
        <row r="70">
          <cell r="B70" t="str">
            <v>ETFA Held in Hong Kong</v>
          </cell>
          <cell r="R70">
            <v>0</v>
          </cell>
          <cell r="V70">
            <v>0</v>
          </cell>
          <cell r="AB70">
            <v>0</v>
          </cell>
        </row>
        <row r="71">
          <cell r="B71" t="str">
            <v>PTFMXA</v>
          </cell>
          <cell r="N71">
            <v>1</v>
          </cell>
          <cell r="R71">
            <v>1</v>
          </cell>
          <cell r="V71">
            <v>0</v>
          </cell>
          <cell r="AB71">
            <v>1</v>
          </cell>
        </row>
        <row r="72">
          <cell r="B72" t="str">
            <v>L-Thyroxine</v>
          </cell>
          <cell r="N72">
            <v>3</v>
          </cell>
          <cell r="R72">
            <v>3</v>
          </cell>
          <cell r="V72">
            <v>0</v>
          </cell>
          <cell r="AB72">
            <v>3</v>
          </cell>
        </row>
        <row r="73">
          <cell r="B73" t="str">
            <v>3-NPP</v>
          </cell>
          <cell r="N73">
            <v>27</v>
          </cell>
          <cell r="R73">
            <v>27</v>
          </cell>
          <cell r="V73">
            <v>0</v>
          </cell>
          <cell r="AB73">
            <v>27</v>
          </cell>
        </row>
        <row r="74">
          <cell r="B74" t="str">
            <v>DESMP.</v>
          </cell>
          <cell r="N74">
            <v>94</v>
          </cell>
          <cell r="R74">
            <v>94</v>
          </cell>
          <cell r="U74">
            <v>19</v>
          </cell>
          <cell r="V74">
            <v>-19</v>
          </cell>
          <cell r="AB74">
            <v>75</v>
          </cell>
        </row>
        <row r="75">
          <cell r="B75" t="str">
            <v>TFBA</v>
          </cell>
          <cell r="N75">
            <v>16</v>
          </cell>
          <cell r="R75">
            <v>16</v>
          </cell>
          <cell r="V75">
            <v>0</v>
          </cell>
          <cell r="AB75">
            <v>16</v>
          </cell>
        </row>
        <row r="76">
          <cell r="B76" t="str">
            <v>NAAGA</v>
          </cell>
          <cell r="N76">
            <v>-8</v>
          </cell>
          <cell r="R76">
            <v>-8</v>
          </cell>
          <cell r="V76">
            <v>0</v>
          </cell>
          <cell r="AB76">
            <v>-8</v>
          </cell>
        </row>
        <row r="77">
          <cell r="B77" t="str">
            <v>NTFMA</v>
          </cell>
          <cell r="N77">
            <v>68</v>
          </cell>
          <cell r="R77">
            <v>68</v>
          </cell>
          <cell r="V77">
            <v>0</v>
          </cell>
          <cell r="AB77">
            <v>68</v>
          </cell>
        </row>
        <row r="78">
          <cell r="B78" t="str">
            <v>OADPE</v>
          </cell>
          <cell r="N78">
            <v>65</v>
          </cell>
          <cell r="R78">
            <v>65</v>
          </cell>
          <cell r="V78">
            <v>0</v>
          </cell>
          <cell r="AB78">
            <v>65</v>
          </cell>
        </row>
        <row r="79">
          <cell r="B79" t="str">
            <v>ANFP</v>
          </cell>
          <cell r="R79">
            <v>0</v>
          </cell>
          <cell r="V79">
            <v>0</v>
          </cell>
          <cell r="AB79">
            <v>0</v>
          </cell>
        </row>
        <row r="80">
          <cell r="B80" t="str">
            <v>SR28043</v>
          </cell>
          <cell r="N80">
            <v>177</v>
          </cell>
          <cell r="R80">
            <v>177</v>
          </cell>
          <cell r="U80">
            <v>2</v>
          </cell>
          <cell r="V80">
            <v>-2</v>
          </cell>
          <cell r="AB80">
            <v>175</v>
          </cell>
        </row>
        <row r="81">
          <cell r="B81" t="str">
            <v>Fixed cost others</v>
          </cell>
          <cell r="R81">
            <v>0</v>
          </cell>
          <cell r="V81">
            <v>0</v>
          </cell>
          <cell r="AB81">
            <v>0</v>
          </cell>
        </row>
        <row r="82">
          <cell r="B82" t="str">
            <v>Others.</v>
          </cell>
          <cell r="R82">
            <v>0</v>
          </cell>
          <cell r="V82">
            <v>0</v>
          </cell>
          <cell r="AB82">
            <v>0</v>
          </cell>
        </row>
        <row r="83">
          <cell r="C83" t="str">
            <v>TECHNOLOGIES - C</v>
          </cell>
          <cell r="F83">
            <v>0</v>
          </cell>
          <cell r="H83">
            <v>237.08046000000002</v>
          </cell>
          <cell r="J83">
            <v>1082.5282200000001</v>
          </cell>
          <cell r="L83">
            <v>191.85082</v>
          </cell>
          <cell r="N83">
            <v>2547.0007300000002</v>
          </cell>
          <cell r="P83">
            <v>0</v>
          </cell>
          <cell r="R83">
            <v>4058.4602300000001</v>
          </cell>
          <cell r="S83">
            <v>52.241760000000006</v>
          </cell>
          <cell r="T83">
            <v>424.92588000000001</v>
          </cell>
          <cell r="U83">
            <v>657.23841000000004</v>
          </cell>
          <cell r="V83">
            <v>-1134.4060500000001</v>
          </cell>
          <cell r="X83">
            <v>-10.787749999999999</v>
          </cell>
          <cell r="Z83">
            <v>0</v>
          </cell>
          <cell r="AB83">
            <v>2913.2664300000001</v>
          </cell>
        </row>
        <row r="85">
          <cell r="B85" t="str">
            <v>3M R850 / R851</v>
          </cell>
          <cell r="R85">
            <v>0</v>
          </cell>
          <cell r="V85">
            <v>0</v>
          </cell>
          <cell r="AB85">
            <v>0</v>
          </cell>
        </row>
        <row r="86">
          <cell r="B86" t="str">
            <v>Acetonide</v>
          </cell>
          <cell r="J86">
            <v>6.29575</v>
          </cell>
          <cell r="N86">
            <v>17.475470000000001</v>
          </cell>
          <cell r="R86">
            <v>23.77122</v>
          </cell>
          <cell r="T86">
            <v>6.29575</v>
          </cell>
          <cell r="U86">
            <v>17.475470000000001</v>
          </cell>
          <cell r="V86">
            <v>-23.77122</v>
          </cell>
          <cell r="AB86">
            <v>0</v>
          </cell>
        </row>
        <row r="87">
          <cell r="B87" t="str">
            <v>Alizyme AIT-082</v>
          </cell>
          <cell r="R87">
            <v>0</v>
          </cell>
          <cell r="V87">
            <v>0</v>
          </cell>
          <cell r="AB87">
            <v>0</v>
          </cell>
        </row>
        <row r="88">
          <cell r="B88" t="str">
            <v>BHA</v>
          </cell>
          <cell r="J88">
            <v>23.400580000000001</v>
          </cell>
          <cell r="R88">
            <v>23.400580000000001</v>
          </cell>
          <cell r="T88">
            <v>24.400580000000001</v>
          </cell>
          <cell r="V88">
            <v>-24.400580000000001</v>
          </cell>
          <cell r="AB88">
            <v>-1</v>
          </cell>
        </row>
        <row r="89">
          <cell r="B89" t="str">
            <v>Bromohydron</v>
          </cell>
          <cell r="R89">
            <v>0</v>
          </cell>
          <cell r="V89">
            <v>0</v>
          </cell>
          <cell r="AB89">
            <v>0</v>
          </cell>
        </row>
        <row r="90">
          <cell r="B90" t="str">
            <v>CCA</v>
          </cell>
          <cell r="H90">
            <v>0.81657000000000002</v>
          </cell>
          <cell r="R90">
            <v>0.81657000000000002</v>
          </cell>
          <cell r="V90">
            <v>0</v>
          </cell>
          <cell r="AB90">
            <v>0.81657000000000002</v>
          </cell>
        </row>
        <row r="91">
          <cell r="B91" t="str">
            <v>CME/HME/MGH</v>
          </cell>
          <cell r="E91"/>
          <cell r="H91">
            <v>0.64488999999999996</v>
          </cell>
          <cell r="R91">
            <v>0.64488999999999996</v>
          </cell>
          <cell r="S91">
            <v>0.64488999999999996</v>
          </cell>
          <cell r="V91">
            <v>-0.64488999999999996</v>
          </cell>
          <cell r="AB91">
            <v>0</v>
          </cell>
        </row>
        <row r="92">
          <cell r="B92" t="str">
            <v>Geltex</v>
          </cell>
          <cell r="H92">
            <v>0.51317000000000002</v>
          </cell>
          <cell r="R92">
            <v>0.51317000000000002</v>
          </cell>
          <cell r="S92">
            <v>0.51317000000000002</v>
          </cell>
          <cell r="V92">
            <v>-0.51317000000000002</v>
          </cell>
          <cell r="AB92">
            <v>0</v>
          </cell>
        </row>
        <row r="93">
          <cell r="B93" t="str">
            <v>GW397339</v>
          </cell>
          <cell r="H93">
            <v>9.2889999999999997</v>
          </cell>
          <cell r="R93">
            <v>9.2889999999999997</v>
          </cell>
          <cell r="S93">
            <v>9.2889999999999997</v>
          </cell>
          <cell r="V93">
            <v>-9.2889999999999997</v>
          </cell>
          <cell r="AB93">
            <v>0</v>
          </cell>
        </row>
        <row r="94">
          <cell r="B94" t="str">
            <v>ICOS 1576</v>
          </cell>
          <cell r="R94">
            <v>0</v>
          </cell>
          <cell r="V94">
            <v>0</v>
          </cell>
          <cell r="AB94">
            <v>0</v>
          </cell>
        </row>
        <row r="95">
          <cell r="B95" t="str">
            <v>Icos 485</v>
          </cell>
          <cell r="H95">
            <v>6.1052</v>
          </cell>
          <cell r="R95">
            <v>6.1052</v>
          </cell>
          <cell r="S95">
            <v>6.1052</v>
          </cell>
          <cell r="V95">
            <v>-6.1052</v>
          </cell>
          <cell r="AB95">
            <v>0</v>
          </cell>
        </row>
        <row r="96">
          <cell r="B96" t="str">
            <v>Mill. Lactone</v>
          </cell>
          <cell r="H96">
            <v>13.33633</v>
          </cell>
          <cell r="R96">
            <v>13.33633</v>
          </cell>
          <cell r="S96">
            <v>13.33633</v>
          </cell>
          <cell r="V96">
            <v>-13.33633</v>
          </cell>
          <cell r="AB96">
            <v>0</v>
          </cell>
        </row>
        <row r="97">
          <cell r="B97" t="str">
            <v>Phthalimide</v>
          </cell>
          <cell r="H97">
            <v>2.1836000000000002</v>
          </cell>
          <cell r="N97">
            <v>90.202160000000006</v>
          </cell>
          <cell r="R97">
            <v>92.385760000000005</v>
          </cell>
          <cell r="S97">
            <v>0.42520000000000002</v>
          </cell>
          <cell r="U97">
            <v>90.202160000000006</v>
          </cell>
          <cell r="V97">
            <v>-90.62736000000001</v>
          </cell>
          <cell r="AB97">
            <v>1.7583999999999946</v>
          </cell>
        </row>
        <row r="98">
          <cell r="B98" t="str">
            <v>Plaquenil</v>
          </cell>
          <cell r="H98">
            <v>0.40737000000000001</v>
          </cell>
          <cell r="R98">
            <v>0.40737000000000001</v>
          </cell>
          <cell r="S98">
            <v>0.40737000000000001</v>
          </cell>
          <cell r="V98">
            <v>-0.40737000000000001</v>
          </cell>
          <cell r="AA98"/>
          <cell r="AB98">
            <v>0</v>
          </cell>
        </row>
        <row r="99">
          <cell r="B99" t="str">
            <v>RCX2037</v>
          </cell>
          <cell r="R99">
            <v>0</v>
          </cell>
          <cell r="V99">
            <v>0</v>
          </cell>
          <cell r="AB99">
            <v>0</v>
          </cell>
        </row>
        <row r="100">
          <cell r="B100" t="str">
            <v>RCX2047</v>
          </cell>
          <cell r="H100">
            <v>13.653079999999999</v>
          </cell>
          <cell r="N100">
            <v>19.909500000000001</v>
          </cell>
          <cell r="R100">
            <v>33.562579999999997</v>
          </cell>
          <cell r="S100">
            <v>13.653079999999999</v>
          </cell>
          <cell r="U100">
            <v>19.909500000000001</v>
          </cell>
          <cell r="V100">
            <v>-33.562579999999997</v>
          </cell>
          <cell r="AB100">
            <v>0</v>
          </cell>
        </row>
        <row r="101">
          <cell r="B101" t="str">
            <v>RCX2114 - GW801144X</v>
          </cell>
          <cell r="H101">
            <v>4.0849299999999999</v>
          </cell>
          <cell r="N101">
            <v>0.16314999999999999</v>
          </cell>
          <cell r="R101">
            <v>4.2480799999999999</v>
          </cell>
          <cell r="S101">
            <v>4.0849299999999999</v>
          </cell>
          <cell r="U101">
            <v>0.16314999999999999</v>
          </cell>
          <cell r="V101">
            <v>-4.2480799999999999</v>
          </cell>
          <cell r="AB101">
            <v>0</v>
          </cell>
        </row>
        <row r="102">
          <cell r="B102" t="str">
            <v>RCX2119</v>
          </cell>
          <cell r="H102">
            <v>0.82135999999999998</v>
          </cell>
          <cell r="R102">
            <v>0.82135999999999998</v>
          </cell>
          <cell r="S102">
            <v>0.82135999999999998</v>
          </cell>
          <cell r="V102">
            <v>-0.82135999999999998</v>
          </cell>
          <cell r="AB102">
            <v>0</v>
          </cell>
        </row>
        <row r="103">
          <cell r="B103" t="str">
            <v>RH 3866</v>
          </cell>
          <cell r="H103">
            <v>2.2000000000000002</v>
          </cell>
          <cell r="R103">
            <v>2.2000000000000002</v>
          </cell>
          <cell r="S103">
            <v>2.2000000000000002</v>
          </cell>
          <cell r="V103">
            <v>-2.2000000000000002</v>
          </cell>
          <cell r="AB103">
            <v>0</v>
          </cell>
        </row>
        <row r="104">
          <cell r="B104" t="str">
            <v>tBaus</v>
          </cell>
          <cell r="H104">
            <v>0.32429000000000002</v>
          </cell>
          <cell r="R104">
            <v>0.32429000000000002</v>
          </cell>
          <cell r="V104">
            <v>0</v>
          </cell>
          <cell r="AB104">
            <v>0.32429000000000002</v>
          </cell>
        </row>
        <row r="105">
          <cell r="B105" t="str">
            <v>Telik</v>
          </cell>
          <cell r="H105">
            <v>1.7050000000000001</v>
          </cell>
          <cell r="R105">
            <v>1.7050000000000001</v>
          </cell>
          <cell r="S105">
            <v>1.7050000000000001</v>
          </cell>
          <cell r="V105">
            <v>-1.7050000000000001</v>
          </cell>
          <cell r="AB105">
            <v>0</v>
          </cell>
        </row>
        <row r="106">
          <cell r="B106" t="str">
            <v>Vertex 148</v>
          </cell>
          <cell r="H106">
            <v>6.66</v>
          </cell>
          <cell r="J106">
            <v>0.84267000000000003</v>
          </cell>
          <cell r="N106">
            <v>91.138750000000002</v>
          </cell>
          <cell r="R106">
            <v>98.641419999999997</v>
          </cell>
          <cell r="S106">
            <v>6.66</v>
          </cell>
          <cell r="T106">
            <v>0.84267000000000003</v>
          </cell>
          <cell r="U106">
            <v>91.138750000000002</v>
          </cell>
          <cell r="V106">
            <v>-98.641419999999997</v>
          </cell>
          <cell r="AB106">
            <v>0</v>
          </cell>
        </row>
        <row r="107">
          <cell r="B107" t="str">
            <v>Vertex 497</v>
          </cell>
          <cell r="H107">
            <v>3.3</v>
          </cell>
          <cell r="J107">
            <v>126.54656</v>
          </cell>
          <cell r="R107">
            <v>129.84656000000001</v>
          </cell>
          <cell r="S107">
            <v>3.3</v>
          </cell>
          <cell r="T107">
            <v>126.54656</v>
          </cell>
          <cell r="V107">
            <v>-129.84656000000001</v>
          </cell>
          <cell r="AB107">
            <v>0</v>
          </cell>
        </row>
        <row r="108">
          <cell r="B108" t="str">
            <v>ZD0947</v>
          </cell>
          <cell r="R108">
            <v>0</v>
          </cell>
          <cell r="V108">
            <v>0</v>
          </cell>
          <cell r="AB108">
            <v>0</v>
          </cell>
        </row>
        <row r="109">
          <cell r="C109" t="str">
            <v>OBSOLETE - D</v>
          </cell>
          <cell r="F109">
            <v>0</v>
          </cell>
          <cell r="H109">
            <v>66.044789999999992</v>
          </cell>
          <cell r="J109">
            <v>157.08555999999999</v>
          </cell>
          <cell r="L109">
            <v>0</v>
          </cell>
          <cell r="N109">
            <v>218.88902999999999</v>
          </cell>
          <cell r="P109">
            <v>0</v>
          </cell>
          <cell r="R109">
            <v>442.01937999999996</v>
          </cell>
          <cell r="S109">
            <v>63.145529999999994</v>
          </cell>
          <cell r="T109">
            <v>158.08555999999999</v>
          </cell>
          <cell r="U109">
            <v>218.88902999999999</v>
          </cell>
          <cell r="V109">
            <v>-440.12011999999999</v>
          </cell>
          <cell r="X109">
            <v>0</v>
          </cell>
          <cell r="Z109">
            <v>0</v>
          </cell>
          <cell r="AB109">
            <v>1.8992599999999946</v>
          </cell>
        </row>
        <row r="111">
          <cell r="B111" t="str">
            <v>Others</v>
          </cell>
          <cell r="H111">
            <v>581.15655000000004</v>
          </cell>
          <cell r="J111">
            <v>111.56011000000001</v>
          </cell>
          <cell r="L111">
            <v>5.2609399999999997</v>
          </cell>
          <cell r="N111">
            <v>-4.2177200000000008</v>
          </cell>
          <cell r="R111">
            <v>693.75988000000007</v>
          </cell>
          <cell r="S111">
            <v>59.398689999999995</v>
          </cell>
          <cell r="T111">
            <v>13.02056</v>
          </cell>
          <cell r="V111">
            <v>-72.419249999999991</v>
          </cell>
          <cell r="X111">
            <v>349.17941000000008</v>
          </cell>
          <cell r="AB111">
            <v>970.52004000000011</v>
          </cell>
        </row>
        <row r="112">
          <cell r="B112" t="str">
            <v>RCX 2070</v>
          </cell>
          <cell r="R112">
            <v>0</v>
          </cell>
          <cell r="V112">
            <v>0</v>
          </cell>
          <cell r="AB112">
            <v>0</v>
          </cell>
        </row>
        <row r="113">
          <cell r="B113" t="str">
            <v>Cleanouts</v>
          </cell>
          <cell r="R113">
            <v>0</v>
          </cell>
          <cell r="V113">
            <v>0</v>
          </cell>
          <cell r="X113">
            <v>-47.710000000000008</v>
          </cell>
          <cell r="AB113">
            <v>-47.710000000000008</v>
          </cell>
        </row>
        <row r="114">
          <cell r="B114" t="str">
            <v>Eng Stocks/Op Supplies</v>
          </cell>
          <cell r="H114">
            <v>2847.8266999999996</v>
          </cell>
          <cell r="R114">
            <v>2847.8266999999996</v>
          </cell>
          <cell r="S114">
            <v>1358.8905099999999</v>
          </cell>
          <cell r="V114">
            <v>-1358.8905099999999</v>
          </cell>
          <cell r="AB114">
            <v>1488.9361899999997</v>
          </cell>
        </row>
        <row r="115">
          <cell r="B115" t="str">
            <v>Base Stocks</v>
          </cell>
          <cell r="H115">
            <v>308.37896999999998</v>
          </cell>
          <cell r="R115">
            <v>308.37896999999998</v>
          </cell>
          <cell r="S115">
            <v>164.01897</v>
          </cell>
          <cell r="V115">
            <v>-164.01897</v>
          </cell>
          <cell r="AB115">
            <v>144.35999999999999</v>
          </cell>
        </row>
        <row r="116">
          <cell r="B116" t="str">
            <v>Ret Cont / Packaging / Waste</v>
          </cell>
          <cell r="H116">
            <v>165.68181999999999</v>
          </cell>
          <cell r="R116">
            <v>165.68181999999999</v>
          </cell>
          <cell r="T116">
            <v>9.6924700000000001</v>
          </cell>
          <cell r="V116">
            <v>-9.6924700000000001</v>
          </cell>
          <cell r="AB116">
            <v>155.98935</v>
          </cell>
        </row>
        <row r="117">
          <cell r="B117" t="str">
            <v>Palladium/Platinum/Rhodium</v>
          </cell>
          <cell r="H117">
            <v>245.16281000000001</v>
          </cell>
          <cell r="R117">
            <v>245.16281000000001</v>
          </cell>
          <cell r="S117">
            <v>30</v>
          </cell>
          <cell r="V117">
            <v>-30</v>
          </cell>
          <cell r="AB117">
            <v>215.16281000000001</v>
          </cell>
        </row>
        <row r="118">
          <cell r="C118" t="str">
            <v>OTHERS - E</v>
          </cell>
          <cell r="F118">
            <v>0</v>
          </cell>
          <cell r="H118">
            <v>4148.2068499999996</v>
          </cell>
          <cell r="J118">
            <v>111.56011000000001</v>
          </cell>
          <cell r="L118">
            <v>5.2609399999999997</v>
          </cell>
          <cell r="N118">
            <v>-4.2177200000000008</v>
          </cell>
          <cell r="P118">
            <v>0</v>
          </cell>
          <cell r="R118">
            <v>4260.8101799999995</v>
          </cell>
          <cell r="S118">
            <v>1612.30817</v>
          </cell>
          <cell r="T118">
            <v>22.71303</v>
          </cell>
          <cell r="U118">
            <v>0</v>
          </cell>
          <cell r="V118">
            <v>-1635.0211999999999</v>
          </cell>
          <cell r="X118">
            <v>301.46941000000004</v>
          </cell>
          <cell r="Z118">
            <v>0</v>
          </cell>
          <cell r="AB118">
            <v>2927.2583899999995</v>
          </cell>
        </row>
        <row r="120">
          <cell r="B120"/>
        </row>
        <row r="121">
          <cell r="B121"/>
          <cell r="C121" t="str">
            <v>TOTAL</v>
          </cell>
          <cell r="F121">
            <v>0</v>
          </cell>
          <cell r="H121">
            <v>6044.2871299999997</v>
          </cell>
          <cell r="J121">
            <v>4884.9745400000002</v>
          </cell>
          <cell r="L121">
            <v>1041.0063500000001</v>
          </cell>
          <cell r="N121">
            <v>3498.2467600000004</v>
          </cell>
          <cell r="P121">
            <v>0</v>
          </cell>
          <cell r="R121">
            <v>15468.51478</v>
          </cell>
          <cell r="S121">
            <v>1837.6153100000001</v>
          </cell>
          <cell r="T121">
            <v>949.93074000000001</v>
          </cell>
          <cell r="U121">
            <v>1097.48623</v>
          </cell>
          <cell r="V121">
            <v>-3885.0322799999999</v>
          </cell>
          <cell r="X121">
            <v>174.68166000000002</v>
          </cell>
          <cell r="Z121">
            <v>0</v>
          </cell>
          <cell r="AB121">
            <v>11758.16416</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nth by Mnth"/>
      <sheetName val="Net Mnthly Movement"/>
      <sheetName val="Stock Movement Analysis"/>
      <sheetName val="2006-11"/>
      <sheetName val="2006-10"/>
      <sheetName val="2006-09"/>
      <sheetName val="2006-08"/>
      <sheetName val="2006-07"/>
      <sheetName val="2006-06"/>
      <sheetName val="2006-05"/>
      <sheetName val="2006-04"/>
      <sheetName val="2006-03"/>
      <sheetName val="2007-01"/>
      <sheetName val="2006-12"/>
      <sheetName val="2007-02"/>
      <sheetName val="2007-03"/>
    </sheetNames>
    <sheetDataSet>
      <sheetData sheetId="0" refreshError="1"/>
      <sheetData sheetId="1" refreshError="1"/>
      <sheetData sheetId="2" refreshError="1"/>
      <sheetData sheetId="3" refreshError="1">
        <row r="13">
          <cell r="B13" t="str">
            <v>AVE1330</v>
          </cell>
          <cell r="H13">
            <v>9.5351800000000004</v>
          </cell>
          <cell r="J13">
            <v>4.0000000000000001E-3</v>
          </cell>
          <cell r="L13">
            <v>4.6870599999999998</v>
          </cell>
          <cell r="R13">
            <v>9.53918</v>
          </cell>
          <cell r="S13">
            <v>9.5351800000000004</v>
          </cell>
          <cell r="T13">
            <v>4.0000000000000001E-3</v>
          </cell>
          <cell r="V13">
            <v>-9.53918</v>
          </cell>
          <cell r="AB13">
            <v>0</v>
          </cell>
        </row>
        <row r="14">
          <cell r="B14" t="str">
            <v>AZ12389497</v>
          </cell>
          <cell r="H14">
            <v>0.17355999999999999</v>
          </cell>
          <cell r="J14">
            <v>32.478029999999997</v>
          </cell>
          <cell r="L14">
            <v>4.2768300000000004</v>
          </cell>
          <cell r="R14">
            <v>0</v>
          </cell>
          <cell r="S14">
            <v>7.3819999999999997E-2</v>
          </cell>
          <cell r="V14">
            <v>0</v>
          </cell>
          <cell r="AB14">
            <v>0</v>
          </cell>
        </row>
        <row r="15">
          <cell r="B15" t="str">
            <v>BioNumerik RCX 2131</v>
          </cell>
          <cell r="H15">
            <v>19.58146</v>
          </cell>
          <cell r="J15">
            <v>30.667000000000002</v>
          </cell>
          <cell r="L15">
            <v>0.24628</v>
          </cell>
          <cell r="N15">
            <v>250.81141</v>
          </cell>
          <cell r="R15">
            <v>50.248460000000001</v>
          </cell>
          <cell r="S15">
            <v>19.58146</v>
          </cell>
          <cell r="T15">
            <v>30.667000000000002</v>
          </cell>
          <cell r="U15">
            <v>250.81141</v>
          </cell>
          <cell r="V15">
            <v>-50.248460000000001</v>
          </cell>
          <cell r="AB15">
            <v>0</v>
          </cell>
        </row>
        <row r="16">
          <cell r="B16" t="str">
            <v>Fosamprenavir</v>
          </cell>
          <cell r="H16">
            <v>103.22189</v>
          </cell>
          <cell r="J16">
            <v>119.29264999999999</v>
          </cell>
          <cell r="L16">
            <v>175.01335</v>
          </cell>
          <cell r="R16">
            <v>397.52789000000001</v>
          </cell>
          <cell r="S16">
            <v>7.8601099999999997</v>
          </cell>
          <cell r="V16">
            <v>0</v>
          </cell>
          <cell r="AB16">
            <v>397.52789000000001</v>
          </cell>
        </row>
        <row r="17">
          <cell r="B17" t="str">
            <v>Memory</v>
          </cell>
          <cell r="H17">
            <v>2.2841100000000001</v>
          </cell>
          <cell r="J17">
            <v>1.4999999999999999E-4</v>
          </cell>
          <cell r="L17">
            <v>27.787379999999999</v>
          </cell>
          <cell r="N17">
            <v>110.40196</v>
          </cell>
          <cell r="R17">
            <v>2.2841100000000001</v>
          </cell>
          <cell r="S17">
            <v>2.2841100000000001</v>
          </cell>
          <cell r="T17">
            <v>1.4999999999999999E-4</v>
          </cell>
          <cell r="V17">
            <v>-2.2841100000000001</v>
          </cell>
          <cell r="X17">
            <v>50</v>
          </cell>
          <cell r="AB17">
            <v>0</v>
          </cell>
        </row>
        <row r="18">
          <cell r="B18" t="str">
            <v>RCX2124 - SR28043</v>
          </cell>
          <cell r="H18">
            <v>9.0358099999999997</v>
          </cell>
          <cell r="J18">
            <v>4.0000000000000003E-5</v>
          </cell>
          <cell r="L18">
            <v>18.034980000000001</v>
          </cell>
          <cell r="N18">
            <v>0.29777999999999999</v>
          </cell>
          <cell r="R18">
            <v>9.3336299999999994</v>
          </cell>
          <cell r="S18">
            <v>26.612830000000002</v>
          </cell>
          <cell r="T18">
            <v>4.0000000000000003E-5</v>
          </cell>
          <cell r="U18">
            <v>1.1560000000000001E-2</v>
          </cell>
          <cell r="V18">
            <v>-4.0000000000000003E-5</v>
          </cell>
          <cell r="AB18">
            <v>9.3335899999999992</v>
          </cell>
        </row>
        <row r="19">
          <cell r="B19" t="str">
            <v>RPS 2505 PTC</v>
          </cell>
          <cell r="H19">
            <v>21.536940000000001</v>
          </cell>
          <cell r="J19">
            <v>11.731219999999999</v>
          </cell>
          <cell r="L19">
            <v>9.5122999999999998</v>
          </cell>
          <cell r="N19">
            <v>1.0120000000000001E-2</v>
          </cell>
          <cell r="R19">
            <v>33.278280000000002</v>
          </cell>
          <cell r="S19">
            <v>21.536940000000001</v>
          </cell>
          <cell r="T19">
            <v>11.731219999999999</v>
          </cell>
          <cell r="U19">
            <v>1.0120000000000001E-2</v>
          </cell>
          <cell r="V19">
            <v>-33.278280000000002</v>
          </cell>
          <cell r="AB19">
            <v>0</v>
          </cell>
        </row>
        <row r="20">
          <cell r="B20" t="str">
            <v>RPS 3085</v>
          </cell>
          <cell r="H20">
            <v>17.552299999999999</v>
          </cell>
          <cell r="J20">
            <v>0.21795999999999999</v>
          </cell>
          <cell r="R20">
            <v>0</v>
          </cell>
          <cell r="S20">
            <v>17.552299999999999</v>
          </cell>
          <cell r="T20">
            <v>472.75702999999999</v>
          </cell>
          <cell r="V20">
            <v>0</v>
          </cell>
          <cell r="AB20">
            <v>0</v>
          </cell>
        </row>
        <row r="21">
          <cell r="B21" t="str">
            <v>RPS 3276</v>
          </cell>
          <cell r="H21">
            <v>157.99369999999999</v>
          </cell>
          <cell r="J21">
            <v>1.3500000000000001E-3</v>
          </cell>
          <cell r="N21">
            <v>1.3999999999999999E-4</v>
          </cell>
          <cell r="R21">
            <v>157.99369999999999</v>
          </cell>
          <cell r="S21">
            <v>10.12866</v>
          </cell>
          <cell r="T21">
            <v>1.3500000000000001E-3</v>
          </cell>
          <cell r="U21">
            <v>1.3999999999999999E-4</v>
          </cell>
          <cell r="V21">
            <v>0</v>
          </cell>
          <cell r="AB21">
            <v>157.99369999999999</v>
          </cell>
        </row>
        <row r="22">
          <cell r="B22" t="str">
            <v>SB7973131</v>
          </cell>
          <cell r="H22">
            <v>87.074380000000005</v>
          </cell>
          <cell r="J22">
            <v>643.74602999999991</v>
          </cell>
          <cell r="L22">
            <v>29.673929999999999</v>
          </cell>
          <cell r="N22">
            <v>2.5162100000000001</v>
          </cell>
          <cell r="R22">
            <v>119.26452</v>
          </cell>
          <cell r="S22">
            <v>19.46902</v>
          </cell>
          <cell r="T22">
            <v>643.74602999999991</v>
          </cell>
          <cell r="U22">
            <v>64.359499999999997</v>
          </cell>
          <cell r="V22">
            <v>0</v>
          </cell>
          <cell r="AB22">
            <v>119.26452</v>
          </cell>
        </row>
        <row r="23">
          <cell r="B23" t="str">
            <v xml:space="preserve">Scios 469 </v>
          </cell>
          <cell r="H23">
            <v>33.343209999999999</v>
          </cell>
          <cell r="J23">
            <v>96.415760000000006</v>
          </cell>
          <cell r="L23">
            <v>27.759699999999999</v>
          </cell>
          <cell r="N23">
            <v>184.91631000000001</v>
          </cell>
          <cell r="R23">
            <v>129.75897000000001</v>
          </cell>
          <cell r="S23">
            <v>10.600199999999999</v>
          </cell>
          <cell r="T23">
            <v>96.415760000000006</v>
          </cell>
          <cell r="U23">
            <v>184.91631000000001</v>
          </cell>
          <cell r="V23">
            <v>-107.01596000000001</v>
          </cell>
          <cell r="AB23">
            <v>22.743009999999998</v>
          </cell>
        </row>
        <row r="24">
          <cell r="B24" t="str">
            <v>Vanda Iioperidone</v>
          </cell>
          <cell r="C24" t="str">
            <v>PRE LAUNCH - A</v>
          </cell>
          <cell r="F24">
            <v>0</v>
          </cell>
          <cell r="H24">
            <v>65.483810000000005</v>
          </cell>
          <cell r="J24">
            <v>181.46307999999999</v>
          </cell>
          <cell r="L24">
            <v>72.341359999999995</v>
          </cell>
          <cell r="N24">
            <v>-125</v>
          </cell>
          <cell r="P24">
            <v>0</v>
          </cell>
          <cell r="R24">
            <v>194.28825000000001</v>
          </cell>
          <cell r="S24">
            <v>3.5115699999999999</v>
          </cell>
          <cell r="T24">
            <v>52.693519999999999</v>
          </cell>
          <cell r="U24">
            <v>1.3999999999999999E-4</v>
          </cell>
          <cell r="V24">
            <v>-56.205089999999998</v>
          </cell>
          <cell r="X24">
            <v>50</v>
          </cell>
          <cell r="Z24">
            <v>0</v>
          </cell>
          <cell r="AB24">
            <v>138.08316000000002</v>
          </cell>
        </row>
        <row r="25">
          <cell r="B25" t="str">
            <v>Vanda RPS 2802</v>
          </cell>
          <cell r="H25">
            <v>43.909219999999998</v>
          </cell>
          <cell r="J25">
            <v>136.01991000000001</v>
          </cell>
          <cell r="L25">
            <v>72.620580000000004</v>
          </cell>
          <cell r="N25">
            <v>1.1E-4</v>
          </cell>
          <cell r="R25">
            <v>252.54982000000001</v>
          </cell>
          <cell r="S25">
            <v>8.9101300000000005</v>
          </cell>
          <cell r="T25">
            <v>30.709119999999999</v>
          </cell>
          <cell r="U25">
            <v>1.1E-4</v>
          </cell>
          <cell r="V25">
            <v>-39.61936</v>
          </cell>
          <cell r="AB25">
            <v>212.93046000000001</v>
          </cell>
        </row>
        <row r="26">
          <cell r="B26" t="str">
            <v>Vertex 770</v>
          </cell>
          <cell r="H26">
            <v>14.3901</v>
          </cell>
          <cell r="J26">
            <v>60.842669999999998</v>
          </cell>
          <cell r="L26">
            <v>97.869540000000001</v>
          </cell>
          <cell r="N26">
            <v>134.38409999999999</v>
          </cell>
          <cell r="R26">
            <v>75.232770000000002</v>
          </cell>
          <cell r="S26">
            <v>0.41731000000000001</v>
          </cell>
          <cell r="T26">
            <v>30.099899999999998</v>
          </cell>
          <cell r="U26">
            <v>134.38409999999999</v>
          </cell>
          <cell r="V26">
            <v>-0.41731000000000001</v>
          </cell>
          <cell r="X26">
            <v>-90</v>
          </cell>
          <cell r="AB26">
            <v>74.815460000000002</v>
          </cell>
        </row>
        <row r="27">
          <cell r="B27" t="str">
            <v>Vertex 950</v>
          </cell>
          <cell r="C27" t="str">
            <v>PRE LAUNCH - A</v>
          </cell>
          <cell r="F27">
            <v>0</v>
          </cell>
          <cell r="H27">
            <v>587.20249000000001</v>
          </cell>
          <cell r="J27">
            <v>777.71990000000005</v>
          </cell>
          <cell r="L27">
            <v>176.80306999999999</v>
          </cell>
          <cell r="N27">
            <v>67.950230000000005</v>
          </cell>
          <cell r="P27">
            <v>0</v>
          </cell>
          <cell r="R27">
            <v>1609.67569</v>
          </cell>
          <cell r="S27">
            <v>6.7099999999999998E-3</v>
          </cell>
          <cell r="T27">
            <v>29.707429999999999</v>
          </cell>
          <cell r="U27">
            <v>551.27380999999991</v>
          </cell>
          <cell r="V27">
            <v>-29.71414</v>
          </cell>
          <cell r="X27">
            <v>-90</v>
          </cell>
          <cell r="Z27">
            <v>0</v>
          </cell>
          <cell r="AB27">
            <v>1579.96155</v>
          </cell>
        </row>
        <row r="28">
          <cell r="B28" t="str">
            <v>Doxazocin</v>
          </cell>
          <cell r="C28" t="str">
            <v>PRE LAUNCH - A</v>
          </cell>
          <cell r="F28">
            <v>0</v>
          </cell>
          <cell r="H28">
            <v>1154.5922999999998</v>
          </cell>
          <cell r="J28">
            <v>1414.1562300000001</v>
          </cell>
          <cell r="L28">
            <v>526.45228999999995</v>
          </cell>
          <cell r="N28">
            <v>-54.225549999999984</v>
          </cell>
          <cell r="P28">
            <v>0</v>
          </cell>
          <cell r="R28">
            <v>3040.9752699999999</v>
          </cell>
          <cell r="S28">
            <v>76.383610000000004</v>
          </cell>
          <cell r="T28">
            <v>251.92809</v>
          </cell>
          <cell r="U28">
            <v>1.0230000000000001E-2</v>
          </cell>
          <cell r="V28">
            <v>-328.32192999999995</v>
          </cell>
          <cell r="X28">
            <v>0</v>
          </cell>
          <cell r="Z28">
            <v>0</v>
          </cell>
          <cell r="AB28">
            <v>2712.6533399999998</v>
          </cell>
        </row>
        <row r="29">
          <cell r="B29" t="str">
            <v>Acrivastine</v>
          </cell>
          <cell r="H29">
            <v>69.432190000000006</v>
          </cell>
          <cell r="J29">
            <v>1254.34826</v>
          </cell>
          <cell r="L29">
            <v>45.990319999999997</v>
          </cell>
          <cell r="N29">
            <v>134.38409999999999</v>
          </cell>
          <cell r="R29">
            <v>1504.1548700000001</v>
          </cell>
          <cell r="S29">
            <v>2.2148599999999998</v>
          </cell>
          <cell r="T29">
            <v>24.923210000000001</v>
          </cell>
          <cell r="U29">
            <v>134.38409999999999</v>
          </cell>
          <cell r="V29">
            <v>-161.52216999999999</v>
          </cell>
          <cell r="AB29">
            <v>1342.6327000000001</v>
          </cell>
        </row>
        <row r="30">
          <cell r="B30" t="str">
            <v>Acrivastine</v>
          </cell>
          <cell r="F30">
            <v>591.99243600000011</v>
          </cell>
          <cell r="H30">
            <v>24.183</v>
          </cell>
          <cell r="J30">
            <v>1008.36656</v>
          </cell>
          <cell r="L30">
            <v>6.9880899999999997</v>
          </cell>
          <cell r="R30">
            <v>1039.5376500000002</v>
          </cell>
          <cell r="S30">
            <v>0.24625</v>
          </cell>
          <cell r="T30">
            <v>25.5794</v>
          </cell>
          <cell r="V30">
            <v>-25.82565</v>
          </cell>
          <cell r="AB30">
            <v>1013.7120000000002</v>
          </cell>
        </row>
        <row r="31">
          <cell r="B31" t="str">
            <v>Avecia ProJet RPS3090</v>
          </cell>
          <cell r="H31">
            <v>13.32546</v>
          </cell>
          <cell r="J31">
            <v>1.6760000000000001E-2</v>
          </cell>
          <cell r="L31">
            <v>23.212779999999999</v>
          </cell>
          <cell r="N31">
            <v>114.17506</v>
          </cell>
          <cell r="R31">
            <v>13.342219999999999</v>
          </cell>
          <cell r="S31">
            <v>312.78453000000002</v>
          </cell>
          <cell r="T31">
            <v>904.66809000000012</v>
          </cell>
          <cell r="U31">
            <v>0</v>
          </cell>
          <cell r="V31">
            <v>0</v>
          </cell>
          <cell r="AB31">
            <v>13.342219999999999</v>
          </cell>
        </row>
        <row r="32">
          <cell r="B32" t="str">
            <v>AVP26452</v>
          </cell>
          <cell r="H32">
            <v>3.7240000000000002E-2</v>
          </cell>
          <cell r="J32">
            <v>3.87703</v>
          </cell>
          <cell r="L32">
            <v>3.0940300000000001</v>
          </cell>
          <cell r="N32">
            <v>135.73453000000001</v>
          </cell>
          <cell r="R32">
            <v>138.86580000000001</v>
          </cell>
          <cell r="S32">
            <v>3.0414699999999999</v>
          </cell>
          <cell r="T32">
            <v>4.4999999999999999E-4</v>
          </cell>
          <cell r="V32">
            <v>0</v>
          </cell>
          <cell r="AB32">
            <v>138.86580000000001</v>
          </cell>
        </row>
        <row r="33">
          <cell r="B33" t="str">
            <v>CERIUM NITRATE (RPS 3112)</v>
          </cell>
          <cell r="F33">
            <v>416.27917650000001</v>
          </cell>
          <cell r="H33">
            <v>44.973489999999998</v>
          </cell>
          <cell r="J33">
            <v>0.70354000000000005</v>
          </cell>
          <cell r="R33">
            <v>44.973489999999998</v>
          </cell>
          <cell r="S33">
            <v>13.047040000000001</v>
          </cell>
          <cell r="T33">
            <v>0.70354000000000005</v>
          </cell>
          <cell r="V33">
            <v>0</v>
          </cell>
          <cell r="AB33">
            <v>44.973489999999998</v>
          </cell>
        </row>
        <row r="34">
          <cell r="B34" t="str">
            <v>Doxazocin</v>
          </cell>
          <cell r="F34">
            <v>382.77812999999998</v>
          </cell>
          <cell r="H34">
            <v>58.004429999999999</v>
          </cell>
          <cell r="J34">
            <v>25.935860000000002</v>
          </cell>
          <cell r="L34">
            <v>14.17267</v>
          </cell>
          <cell r="N34">
            <v>114.17506</v>
          </cell>
          <cell r="R34">
            <v>98.112960000000001</v>
          </cell>
          <cell r="S34">
            <v>9.3501999999999992</v>
          </cell>
          <cell r="T34">
            <v>49.0779</v>
          </cell>
          <cell r="U34">
            <v>12.74949</v>
          </cell>
          <cell r="V34">
            <v>-9.3501999999999992</v>
          </cell>
          <cell r="AB34">
            <v>88.76276</v>
          </cell>
        </row>
        <row r="35">
          <cell r="B35" t="str">
            <v>GW2380</v>
          </cell>
          <cell r="F35">
            <v>1842.8655890000002</v>
          </cell>
          <cell r="H35">
            <v>2.30803</v>
          </cell>
          <cell r="J35">
            <v>2.69</v>
          </cell>
          <cell r="L35">
            <v>110.0168</v>
          </cell>
          <cell r="N35">
            <v>73.049639999999997</v>
          </cell>
          <cell r="R35">
            <v>78.047669999999997</v>
          </cell>
          <cell r="S35">
            <v>19.106960000000001</v>
          </cell>
          <cell r="T35">
            <v>450.79539999999997</v>
          </cell>
          <cell r="U35">
            <v>188.40700000000001</v>
          </cell>
          <cell r="V35">
            <v>0</v>
          </cell>
          <cell r="X35">
            <v>-27</v>
          </cell>
          <cell r="AB35">
            <v>78.047669999999997</v>
          </cell>
        </row>
        <row r="36">
          <cell r="B36" t="str">
            <v>KBA</v>
          </cell>
          <cell r="H36">
            <v>24.966819999999998</v>
          </cell>
          <cell r="J36">
            <v>57.854959999999998</v>
          </cell>
          <cell r="L36">
            <v>0.25001000000000001</v>
          </cell>
          <cell r="R36">
            <v>24.966819999999998</v>
          </cell>
          <cell r="S36">
            <v>0.32562999999999998</v>
          </cell>
          <cell r="T36">
            <v>57.854959999999998</v>
          </cell>
          <cell r="V36">
            <v>0</v>
          </cell>
          <cell r="AB36">
            <v>24.966819999999998</v>
          </cell>
        </row>
        <row r="37">
          <cell r="B37" t="str">
            <v>Labetalol</v>
          </cell>
          <cell r="F37">
            <v>411.80889999999999</v>
          </cell>
          <cell r="H37">
            <v>132.8623</v>
          </cell>
          <cell r="J37">
            <v>434.36023999999998</v>
          </cell>
          <cell r="R37">
            <v>567.22253999999998</v>
          </cell>
          <cell r="S37">
            <v>16.71529</v>
          </cell>
          <cell r="T37">
            <v>35.156329999999997</v>
          </cell>
          <cell r="V37">
            <v>-51.871619999999993</v>
          </cell>
          <cell r="AB37">
            <v>515.35091999999997</v>
          </cell>
        </row>
        <row r="38">
          <cell r="B38" t="str">
            <v>Leval Buterol</v>
          </cell>
          <cell r="C38" t="str">
            <v>LAUNCH - B</v>
          </cell>
          <cell r="F38">
            <v>852.77260000000001</v>
          </cell>
          <cell r="H38">
            <v>33.046509999999998</v>
          </cell>
          <cell r="J38">
            <v>348.35399999999998</v>
          </cell>
          <cell r="L38">
            <v>1.1504700000000001</v>
          </cell>
          <cell r="N38">
            <v>123.51567</v>
          </cell>
          <cell r="P38">
            <v>0</v>
          </cell>
          <cell r="R38">
            <v>506.06664999999998</v>
          </cell>
          <cell r="S38">
            <v>0.53976000000000002</v>
          </cell>
          <cell r="T38">
            <v>355.41965999999996</v>
          </cell>
          <cell r="U38">
            <v>169.01891000000001</v>
          </cell>
          <cell r="V38">
            <v>-524.43857000000003</v>
          </cell>
          <cell r="X38">
            <v>-87.475999999999999</v>
          </cell>
          <cell r="Z38">
            <v>0</v>
          </cell>
          <cell r="AB38">
            <v>-18.371920000000046</v>
          </cell>
        </row>
        <row r="39">
          <cell r="B39" t="str">
            <v>Octenidine</v>
          </cell>
          <cell r="F39">
            <v>1842.8655900000001</v>
          </cell>
          <cell r="H39">
            <v>2.28613</v>
          </cell>
          <cell r="J39">
            <v>0.52380000000000004</v>
          </cell>
          <cell r="L39">
            <v>1.7614099999999999</v>
          </cell>
          <cell r="N39">
            <v>239.28398000000001</v>
          </cell>
          <cell r="R39">
            <v>243.85532000000001</v>
          </cell>
          <cell r="V39">
            <v>0</v>
          </cell>
          <cell r="AB39">
            <v>243.85532000000001</v>
          </cell>
        </row>
        <row r="40">
          <cell r="B40" t="str">
            <v>Ranitidine Bismuth Citrate</v>
          </cell>
          <cell r="H40">
            <v>13.0436</v>
          </cell>
          <cell r="J40">
            <v>57.854959999999998</v>
          </cell>
          <cell r="R40">
            <v>13.0436</v>
          </cell>
          <cell r="S40">
            <v>13.0436</v>
          </cell>
          <cell r="T40">
            <v>57.854959999999998</v>
          </cell>
          <cell r="V40">
            <v>-13.0436</v>
          </cell>
          <cell r="AB40">
            <v>0</v>
          </cell>
        </row>
        <row r="41">
          <cell r="B41" t="str">
            <v>RCX 2130 - Zilueton</v>
          </cell>
          <cell r="H41">
            <v>282.64061999999996</v>
          </cell>
          <cell r="J41">
            <v>0.63244999999999996</v>
          </cell>
          <cell r="N41">
            <v>475.31058000000002</v>
          </cell>
          <cell r="R41">
            <v>757.95119999999997</v>
          </cell>
          <cell r="S41">
            <v>98.476709999999997</v>
          </cell>
          <cell r="T41">
            <v>0.63244999999999996</v>
          </cell>
          <cell r="U41">
            <v>12.74949</v>
          </cell>
          <cell r="V41">
            <v>-111.22619999999999</v>
          </cell>
          <cell r="AB41">
            <v>646.72500000000002</v>
          </cell>
        </row>
        <row r="42">
          <cell r="B42" t="str">
            <v>RCX2090</v>
          </cell>
          <cell r="C42" t="str">
            <v>LAUNCH - B</v>
          </cell>
          <cell r="F42">
            <v>3490.2252200000003</v>
          </cell>
          <cell r="H42">
            <v>675.83139000000017</v>
          </cell>
          <cell r="J42">
            <v>2372.5813400000002</v>
          </cell>
          <cell r="L42">
            <v>227.83375999999998</v>
          </cell>
          <cell r="N42">
            <v>1599.5895</v>
          </cell>
          <cell r="P42">
            <v>0</v>
          </cell>
          <cell r="R42">
            <v>0</v>
          </cell>
          <cell r="S42">
            <v>66.252840000000006</v>
          </cell>
          <cell r="T42">
            <v>583.98790999999994</v>
          </cell>
          <cell r="U42">
            <v>335.54059000000001</v>
          </cell>
          <cell r="V42">
            <v>0</v>
          </cell>
          <cell r="X42">
            <v>-27</v>
          </cell>
          <cell r="Z42">
            <v>0</v>
          </cell>
          <cell r="AB42">
            <v>0</v>
          </cell>
        </row>
        <row r="43">
          <cell r="B43" t="str">
            <v>Sulphonamide</v>
          </cell>
          <cell r="H43">
            <v>4.21671</v>
          </cell>
          <cell r="J43">
            <v>57.854959999999998</v>
          </cell>
          <cell r="N43">
            <v>163.87808000000001</v>
          </cell>
          <cell r="R43">
            <v>57.854959999999998</v>
          </cell>
          <cell r="S43">
            <v>2.89344</v>
          </cell>
          <cell r="T43">
            <v>57.854959999999998</v>
          </cell>
          <cell r="U43">
            <v>3.6469999999999998</v>
          </cell>
          <cell r="V43">
            <v>-57.854959999999998</v>
          </cell>
          <cell r="AB43">
            <v>0</v>
          </cell>
        </row>
        <row r="44">
          <cell r="B44" t="str">
            <v>Univar RPS 2617</v>
          </cell>
          <cell r="J44">
            <v>0.63166999999999995</v>
          </cell>
          <cell r="L44">
            <v>1.0053300000000001</v>
          </cell>
          <cell r="N44">
            <v>24.936389999999999</v>
          </cell>
          <cell r="R44">
            <v>0.63166999999999995</v>
          </cell>
          <cell r="T44">
            <v>0.63166999999999995</v>
          </cell>
          <cell r="U44">
            <v>18.335080000000001</v>
          </cell>
          <cell r="V44">
            <v>-0.63166999999999995</v>
          </cell>
          <cell r="AB44">
            <v>0</v>
          </cell>
        </row>
        <row r="45">
          <cell r="B45" t="str">
            <v>Butanol</v>
          </cell>
          <cell r="C45" t="str">
            <v>LAUNCH - B</v>
          </cell>
          <cell r="F45">
            <v>0</v>
          </cell>
          <cell r="H45">
            <v>631.67763000000002</v>
          </cell>
          <cell r="J45">
            <v>1878.7338499999998</v>
          </cell>
          <cell r="L45">
            <v>27.16667</v>
          </cell>
          <cell r="N45">
            <v>1046.8944000000001</v>
          </cell>
          <cell r="P45">
            <v>0</v>
          </cell>
          <cell r="R45">
            <v>3584.4725500000004</v>
          </cell>
          <cell r="S45">
            <v>137.83204999999998</v>
          </cell>
          <cell r="T45">
            <v>474.64201999999995</v>
          </cell>
          <cell r="U45">
            <v>181.76840000000001</v>
          </cell>
          <cell r="V45">
            <v>-794.24246999999991</v>
          </cell>
          <cell r="X45">
            <v>0</v>
          </cell>
          <cell r="Z45">
            <v>0</v>
          </cell>
          <cell r="AB45">
            <v>2790.2300800000003</v>
          </cell>
        </row>
        <row r="46">
          <cell r="B46" t="str">
            <v>CBDA</v>
          </cell>
          <cell r="H46">
            <v>4.0875700000000004</v>
          </cell>
          <cell r="J46">
            <v>1.6568000000000001</v>
          </cell>
          <cell r="N46">
            <v>56.588479999999997</v>
          </cell>
          <cell r="R46">
            <v>62.332849999999993</v>
          </cell>
          <cell r="S46">
            <v>0.89605000000000001</v>
          </cell>
          <cell r="T46">
            <v>1.6568000000000001</v>
          </cell>
          <cell r="U46">
            <v>0</v>
          </cell>
          <cell r="V46">
            <v>-2.5528500000000003</v>
          </cell>
          <cell r="AB46">
            <v>59.779999999999994</v>
          </cell>
        </row>
        <row r="47">
          <cell r="B47" t="str">
            <v>Amino Indanol</v>
          </cell>
          <cell r="F47">
            <v>91.995750000000001</v>
          </cell>
          <cell r="H47">
            <v>4.21671</v>
          </cell>
          <cell r="J47">
            <v>109.21812</v>
          </cell>
          <cell r="L47">
            <v>17.621939999999999</v>
          </cell>
          <cell r="N47">
            <v>163.87808000000001</v>
          </cell>
          <cell r="R47">
            <v>109.21812</v>
          </cell>
          <cell r="S47">
            <v>2.89344</v>
          </cell>
          <cell r="T47">
            <v>109.21812</v>
          </cell>
          <cell r="U47">
            <v>3.6467999999999998</v>
          </cell>
          <cell r="V47">
            <v>-109.21812</v>
          </cell>
          <cell r="X47">
            <v>-25</v>
          </cell>
          <cell r="AB47">
            <v>0</v>
          </cell>
        </row>
        <row r="48">
          <cell r="B48" t="str">
            <v>Butanol</v>
          </cell>
          <cell r="H48">
            <v>23.128689999999999</v>
          </cell>
          <cell r="L48">
            <v>9.9583100000000009</v>
          </cell>
          <cell r="N48">
            <v>88.251769999999993</v>
          </cell>
          <cell r="R48">
            <v>111.38046</v>
          </cell>
          <cell r="S48">
            <v>23.128689999999999</v>
          </cell>
          <cell r="U48">
            <v>88.251769999999993</v>
          </cell>
          <cell r="V48">
            <v>-111.38046</v>
          </cell>
          <cell r="AB48">
            <v>0</v>
          </cell>
        </row>
        <row r="49">
          <cell r="B49" t="str">
            <v>CBDA</v>
          </cell>
          <cell r="H49">
            <v>56.894370000000002</v>
          </cell>
          <cell r="J49">
            <v>1.6568000000000001</v>
          </cell>
          <cell r="N49">
            <v>5.4558400000000002</v>
          </cell>
          <cell r="R49">
            <v>64.007009999999994</v>
          </cell>
          <cell r="S49">
            <v>0.6</v>
          </cell>
          <cell r="T49">
            <v>1.6568000000000001</v>
          </cell>
          <cell r="V49">
            <v>-2.2568000000000001</v>
          </cell>
          <cell r="AB49">
            <v>61.750209999999996</v>
          </cell>
        </row>
        <row r="50">
          <cell r="B50" t="str">
            <v>CDFAMe</v>
          </cell>
          <cell r="H50">
            <v>3.1335600000000001</v>
          </cell>
          <cell r="N50">
            <v>163.87808000000001</v>
          </cell>
          <cell r="R50">
            <v>167.01164</v>
          </cell>
          <cell r="S50">
            <v>1.3429599999999999</v>
          </cell>
          <cell r="U50">
            <v>3.6467999999999998</v>
          </cell>
          <cell r="V50">
            <v>-4.9897599999999995</v>
          </cell>
          <cell r="AB50">
            <v>162.02188000000001</v>
          </cell>
        </row>
        <row r="51">
          <cell r="B51" t="str">
            <v>Chloro Propane</v>
          </cell>
          <cell r="H51">
            <v>9.6063799999999997</v>
          </cell>
          <cell r="J51">
            <v>77.421220000000005</v>
          </cell>
          <cell r="L51">
            <v>2.4329200000000002</v>
          </cell>
          <cell r="N51">
            <v>146.68471</v>
          </cell>
          <cell r="R51">
            <v>149.11762999999999</v>
          </cell>
          <cell r="S51">
            <v>8.4209899999999998</v>
          </cell>
          <cell r="T51">
            <v>28.335429999999999</v>
          </cell>
          <cell r="U51">
            <v>18.29936</v>
          </cell>
          <cell r="V51">
            <v>-18.29936</v>
          </cell>
          <cell r="AB51">
            <v>130.81826999999998</v>
          </cell>
        </row>
        <row r="52">
          <cell r="B52" t="str">
            <v>DESMP</v>
          </cell>
          <cell r="F52">
            <v>91.995750000000001</v>
          </cell>
          <cell r="H52">
            <v>5.9868100000000002</v>
          </cell>
          <cell r="J52">
            <v>189.14078000000001</v>
          </cell>
          <cell r="N52">
            <v>14.852399999999999</v>
          </cell>
          <cell r="R52">
            <v>14.852399999999999</v>
          </cell>
          <cell r="S52">
            <v>0.15559000000000001</v>
          </cell>
          <cell r="T52">
            <v>54.156689999999998</v>
          </cell>
          <cell r="U52">
            <v>11.75315</v>
          </cell>
          <cell r="V52">
            <v>0</v>
          </cell>
          <cell r="AB52">
            <v>14.852399999999999</v>
          </cell>
        </row>
        <row r="53">
          <cell r="B53" t="str">
            <v>DHQD</v>
          </cell>
          <cell r="H53">
            <v>169.41414</v>
          </cell>
          <cell r="N53">
            <v>18.52853</v>
          </cell>
          <cell r="R53">
            <v>18.52853</v>
          </cell>
          <cell r="U53">
            <v>2.2754300000000001</v>
          </cell>
          <cell r="V53">
            <v>-2.2754300000000001</v>
          </cell>
          <cell r="AB53">
            <v>16.2531</v>
          </cell>
        </row>
        <row r="54">
          <cell r="B54" t="str">
            <v>(DHQ) 2 PHAL</v>
          </cell>
          <cell r="H54">
            <v>17.761810000000001</v>
          </cell>
          <cell r="J54">
            <v>3.0596299999999998</v>
          </cell>
          <cell r="L54">
            <v>11.74544</v>
          </cell>
          <cell r="R54">
            <v>3.0596299999999998</v>
          </cell>
          <cell r="S54">
            <v>5.7424900000000001</v>
          </cell>
          <cell r="T54">
            <v>21.45645</v>
          </cell>
          <cell r="V54">
            <v>0</v>
          </cell>
          <cell r="AB54">
            <v>3.0596299999999998</v>
          </cell>
        </row>
        <row r="55">
          <cell r="B55" t="str">
            <v>Epichlorohydrin</v>
          </cell>
          <cell r="H55">
            <v>5.9868100000000002</v>
          </cell>
          <cell r="J55">
            <v>94.157799999999995</v>
          </cell>
          <cell r="N55">
            <v>47.638309999999997</v>
          </cell>
          <cell r="R55">
            <v>147.78291999999999</v>
          </cell>
          <cell r="S55">
            <v>0.15559000000000001</v>
          </cell>
          <cell r="T55">
            <v>57.502609999999997</v>
          </cell>
          <cell r="U55">
            <v>29.014279999999999</v>
          </cell>
          <cell r="V55">
            <v>-86.672479999999993</v>
          </cell>
          <cell r="AB55">
            <v>61.110439999999997</v>
          </cell>
        </row>
        <row r="56">
          <cell r="B56" t="str">
            <v>ETFA</v>
          </cell>
          <cell r="H56">
            <v>4.2994300000000001</v>
          </cell>
          <cell r="J56">
            <v>84.044600000000003</v>
          </cell>
          <cell r="L56">
            <v>11.549049999999999</v>
          </cell>
          <cell r="N56">
            <v>343.06482999999997</v>
          </cell>
          <cell r="R56">
            <v>347.36425999999994</v>
          </cell>
          <cell r="T56">
            <v>37.1922</v>
          </cell>
          <cell r="U56">
            <v>0.18168000000000001</v>
          </cell>
          <cell r="V56">
            <v>-0.18168000000000001</v>
          </cell>
          <cell r="X56">
            <v>-12.359</v>
          </cell>
          <cell r="AB56">
            <v>347.18257999999997</v>
          </cell>
        </row>
        <row r="57">
          <cell r="B57" t="str">
            <v>Glycidyl Nosylate</v>
          </cell>
          <cell r="H57">
            <v>0.60840000000000005</v>
          </cell>
          <cell r="J57">
            <v>70.726259999999996</v>
          </cell>
          <cell r="L57">
            <v>1.3135600000000001</v>
          </cell>
          <cell r="N57">
            <v>392.18711000000002</v>
          </cell>
          <cell r="R57">
            <v>0.60840000000000005</v>
          </cell>
          <cell r="S57">
            <v>8.3872400000000003</v>
          </cell>
          <cell r="T57">
            <v>28.16328</v>
          </cell>
          <cell r="U57">
            <v>2.89018</v>
          </cell>
          <cell r="V57">
            <v>0</v>
          </cell>
          <cell r="X57">
            <v>-64.343000000000004</v>
          </cell>
          <cell r="AB57">
            <v>0.60840000000000005</v>
          </cell>
        </row>
        <row r="58">
          <cell r="B58" t="str">
            <v>Glycidyl Tosylate</v>
          </cell>
          <cell r="H58">
            <v>19.226980000000001</v>
          </cell>
          <cell r="J58">
            <v>4.46347</v>
          </cell>
          <cell r="N58">
            <v>115.44473000000001</v>
          </cell>
          <cell r="R58">
            <v>4.46347</v>
          </cell>
          <cell r="S58">
            <v>19.226980000000001</v>
          </cell>
          <cell r="T58">
            <v>5.5169999999999997E-2</v>
          </cell>
          <cell r="U58">
            <v>115.44473000000001</v>
          </cell>
          <cell r="V58">
            <v>-5.5169999999999997E-2</v>
          </cell>
          <cell r="AB58">
            <v>4.4082999999999997</v>
          </cell>
        </row>
        <row r="59">
          <cell r="B59" t="str">
            <v>Isovanillin</v>
          </cell>
          <cell r="N59">
            <v>116.44825</v>
          </cell>
          <cell r="R59">
            <v>0</v>
          </cell>
          <cell r="U59">
            <v>116.44825</v>
          </cell>
          <cell r="V59">
            <v>0</v>
          </cell>
          <cell r="AB59">
            <v>0</v>
          </cell>
        </row>
        <row r="60">
          <cell r="B60" t="str">
            <v>Jacobsen Catalyst</v>
          </cell>
          <cell r="H60">
            <v>17.802399999999999</v>
          </cell>
          <cell r="J60">
            <v>111.31354</v>
          </cell>
          <cell r="L60">
            <v>45.61318</v>
          </cell>
          <cell r="N60">
            <v>27</v>
          </cell>
          <cell r="R60">
            <v>174.72911999999999</v>
          </cell>
          <cell r="S60">
            <v>1.4151400000000001</v>
          </cell>
          <cell r="T60">
            <v>30.207049999999999</v>
          </cell>
          <cell r="V60">
            <v>-31.62219</v>
          </cell>
          <cell r="AB60">
            <v>143.10693000000001</v>
          </cell>
        </row>
        <row r="61">
          <cell r="B61" t="str">
            <v>L-Carnitine</v>
          </cell>
          <cell r="H61">
            <v>19.226979999999998</v>
          </cell>
          <cell r="J61">
            <v>183.65242000000001</v>
          </cell>
          <cell r="N61">
            <v>115.44473000000001</v>
          </cell>
          <cell r="R61">
            <v>318.32413000000003</v>
          </cell>
          <cell r="S61">
            <v>19.226979999999998</v>
          </cell>
          <cell r="T61">
            <v>183.65242000000001</v>
          </cell>
          <cell r="U61">
            <v>115.44473000000001</v>
          </cell>
          <cell r="V61">
            <v>-318.32413000000003</v>
          </cell>
          <cell r="AB61">
            <v>0</v>
          </cell>
        </row>
        <row r="62">
          <cell r="B62" t="str">
            <v>Methyl Glycidate</v>
          </cell>
          <cell r="H62">
            <v>5.1740000000000001E-2</v>
          </cell>
          <cell r="J62">
            <v>7.6499999999999997E-3</v>
          </cell>
          <cell r="N62">
            <v>52.62283</v>
          </cell>
          <cell r="R62">
            <v>52.674570000000003</v>
          </cell>
          <cell r="T62">
            <v>7.6499999999999997E-3</v>
          </cell>
          <cell r="U62">
            <v>52.62283</v>
          </cell>
          <cell r="V62">
            <v>-52.62283</v>
          </cell>
          <cell r="AB62">
            <v>5.174000000000234E-2</v>
          </cell>
        </row>
        <row r="63">
          <cell r="B63" t="str">
            <v>Oligomeric cat</v>
          </cell>
          <cell r="H63">
            <v>7.2260200000000001</v>
          </cell>
          <cell r="J63">
            <v>178.48551</v>
          </cell>
          <cell r="L63">
            <v>11.75699</v>
          </cell>
          <cell r="N63">
            <v>12</v>
          </cell>
          <cell r="R63">
            <v>185.71153000000001</v>
          </cell>
          <cell r="S63">
            <v>7.2260200000000001</v>
          </cell>
          <cell r="T63">
            <v>25.593920000000001</v>
          </cell>
          <cell r="V63">
            <v>-32.819940000000003</v>
          </cell>
          <cell r="AB63">
            <v>152.89159000000001</v>
          </cell>
        </row>
        <row r="64">
          <cell r="B64" t="str">
            <v>Pfizer Diol</v>
          </cell>
          <cell r="C64" t="str">
            <v>TECHNOLOGIES - C</v>
          </cell>
          <cell r="F64">
            <v>91.995750000000001</v>
          </cell>
          <cell r="H64">
            <v>402.77846</v>
          </cell>
          <cell r="J64">
            <v>915.23398000000009</v>
          </cell>
          <cell r="L64">
            <v>290.58636000000001</v>
          </cell>
          <cell r="N64">
            <v>26.989000000000001</v>
          </cell>
          <cell r="P64">
            <v>0</v>
          </cell>
          <cell r="R64">
            <v>26.989000000000001</v>
          </cell>
          <cell r="S64">
            <v>59.10528</v>
          </cell>
          <cell r="T64">
            <v>426.54221000000001</v>
          </cell>
          <cell r="U64">
            <v>781.34951000000001</v>
          </cell>
          <cell r="V64">
            <v>0</v>
          </cell>
          <cell r="X64">
            <v>-101.702</v>
          </cell>
          <cell r="Z64">
            <v>0</v>
          </cell>
          <cell r="AB64">
            <v>26.989000000000001</v>
          </cell>
        </row>
        <row r="65">
          <cell r="B65" t="str">
            <v>Propylene Carbonate</v>
          </cell>
          <cell r="H65">
            <v>421.87248</v>
          </cell>
          <cell r="J65">
            <v>7.6499999999999997E-3</v>
          </cell>
          <cell r="L65">
            <v>126.98858999999999</v>
          </cell>
          <cell r="N65">
            <v>330.12468999999999</v>
          </cell>
          <cell r="R65">
            <v>330.13234</v>
          </cell>
          <cell r="T65">
            <v>7.6499999999999997E-3</v>
          </cell>
          <cell r="U65">
            <v>330.12468999999999</v>
          </cell>
          <cell r="V65">
            <v>-330.13234</v>
          </cell>
          <cell r="AB65">
            <v>0</v>
          </cell>
        </row>
        <row r="66">
          <cell r="B66" t="str">
            <v>Propylene Oxide</v>
          </cell>
          <cell r="H66">
            <v>0.49503000000000003</v>
          </cell>
          <cell r="J66">
            <v>65.013980000000004</v>
          </cell>
          <cell r="N66">
            <v>187.25</v>
          </cell>
          <cell r="R66">
            <v>65.509010000000004</v>
          </cell>
          <cell r="S66">
            <v>0.94020999999999999</v>
          </cell>
          <cell r="T66">
            <v>32.136519999999997</v>
          </cell>
          <cell r="V66">
            <v>-32.136519999999997</v>
          </cell>
          <cell r="AB66">
            <v>33.372490000000006</v>
          </cell>
        </row>
        <row r="67">
          <cell r="B67" t="str">
            <v>S-t-Butyl Glycidyl Ether</v>
          </cell>
          <cell r="J67">
            <v>11.378410000000001</v>
          </cell>
          <cell r="N67">
            <v>-27</v>
          </cell>
          <cell r="R67">
            <v>0</v>
          </cell>
          <cell r="T67">
            <v>11.378410000000001</v>
          </cell>
          <cell r="U67">
            <v>17.475470000000001</v>
          </cell>
          <cell r="V67">
            <v>0</v>
          </cell>
          <cell r="AB67">
            <v>0</v>
          </cell>
        </row>
        <row r="68">
          <cell r="B68" t="str">
            <v>WS 23</v>
          </cell>
          <cell r="H68">
            <v>182.82871</v>
          </cell>
          <cell r="J68">
            <v>335.44855999999999</v>
          </cell>
          <cell r="L68">
            <v>150.30536000000001</v>
          </cell>
          <cell r="N68">
            <v>556.21848</v>
          </cell>
          <cell r="R68">
            <v>1224.8011100000001</v>
          </cell>
          <cell r="U68">
            <v>5.9442700000000004</v>
          </cell>
          <cell r="V68">
            <v>-5.9442700000000004</v>
          </cell>
          <cell r="AB68">
            <v>1218.8568400000001</v>
          </cell>
        </row>
        <row r="69">
          <cell r="B69" t="str">
            <v>ETFA Held in Hong Kong</v>
          </cell>
          <cell r="J69">
            <v>23.400580000000001</v>
          </cell>
          <cell r="N69">
            <v>187.25</v>
          </cell>
          <cell r="R69">
            <v>187.25</v>
          </cell>
          <cell r="T69">
            <v>32.534490000000005</v>
          </cell>
          <cell r="V69">
            <v>0</v>
          </cell>
          <cell r="AB69">
            <v>187.25</v>
          </cell>
        </row>
        <row r="70">
          <cell r="B70" t="str">
            <v>PTFMXA</v>
          </cell>
          <cell r="H70">
            <v>13.05701</v>
          </cell>
          <cell r="N70">
            <v>1</v>
          </cell>
          <cell r="R70">
            <v>1</v>
          </cell>
          <cell r="S70">
            <v>13.05701</v>
          </cell>
          <cell r="V70">
            <v>0</v>
          </cell>
          <cell r="AB70">
            <v>1</v>
          </cell>
        </row>
        <row r="71">
          <cell r="B71" t="str">
            <v>L-Thyroxine</v>
          </cell>
          <cell r="H71">
            <v>1.7950600000000001</v>
          </cell>
          <cell r="N71">
            <v>3</v>
          </cell>
          <cell r="R71">
            <v>3</v>
          </cell>
          <cell r="S71">
            <v>0.78637000000000001</v>
          </cell>
          <cell r="V71">
            <v>0</v>
          </cell>
          <cell r="AB71">
            <v>3</v>
          </cell>
        </row>
        <row r="72">
          <cell r="B72" t="str">
            <v>3-NPP</v>
          </cell>
          <cell r="E72" t="str">
            <v xml:space="preserve"> </v>
          </cell>
          <cell r="H72">
            <v>26.224689999999999</v>
          </cell>
          <cell r="N72">
            <v>27</v>
          </cell>
          <cell r="R72">
            <v>27</v>
          </cell>
          <cell r="S72">
            <v>5.7046900000000003</v>
          </cell>
          <cell r="V72">
            <v>0</v>
          </cell>
          <cell r="AB72">
            <v>27</v>
          </cell>
        </row>
        <row r="73">
          <cell r="B73" t="str">
            <v>DESMP.</v>
          </cell>
          <cell r="H73">
            <v>13.59746</v>
          </cell>
          <cell r="N73">
            <v>94</v>
          </cell>
          <cell r="R73">
            <v>94</v>
          </cell>
          <cell r="S73">
            <v>13.59746</v>
          </cell>
          <cell r="U73">
            <v>19</v>
          </cell>
          <cell r="V73">
            <v>-19</v>
          </cell>
          <cell r="AB73">
            <v>75</v>
          </cell>
        </row>
        <row r="74">
          <cell r="B74" t="str">
            <v>TFBA</v>
          </cell>
          <cell r="H74">
            <v>9.2889999999999997</v>
          </cell>
          <cell r="J74">
            <v>544</v>
          </cell>
          <cell r="N74">
            <v>16</v>
          </cell>
          <cell r="R74">
            <v>16</v>
          </cell>
          <cell r="S74">
            <v>9.2889999999999997</v>
          </cell>
          <cell r="V74">
            <v>0</v>
          </cell>
          <cell r="AB74">
            <v>16</v>
          </cell>
        </row>
        <row r="75">
          <cell r="B75" t="str">
            <v>NAAGA</v>
          </cell>
          <cell r="H75">
            <v>2.0766499999999999</v>
          </cell>
          <cell r="N75">
            <v>11</v>
          </cell>
          <cell r="R75">
            <v>0</v>
          </cell>
          <cell r="S75">
            <v>2.0766499999999999</v>
          </cell>
          <cell r="V75">
            <v>0</v>
          </cell>
          <cell r="AB75">
            <v>0</v>
          </cell>
        </row>
        <row r="76">
          <cell r="B76" t="str">
            <v>NTFMA</v>
          </cell>
          <cell r="C76" t="str">
            <v>TECHNOLOGIES - C</v>
          </cell>
          <cell r="F76">
            <v>91.995750000000001</v>
          </cell>
          <cell r="H76">
            <v>685.85602999999992</v>
          </cell>
          <cell r="J76">
            <v>1563.0810000000001</v>
          </cell>
          <cell r="L76">
            <v>150.01745</v>
          </cell>
          <cell r="N76">
            <v>68</v>
          </cell>
          <cell r="P76">
            <v>0</v>
          </cell>
          <cell r="R76">
            <v>68</v>
          </cell>
          <cell r="S76">
            <v>57.542000000000002</v>
          </cell>
          <cell r="T76">
            <v>426.63164999999998</v>
          </cell>
          <cell r="U76">
            <v>780.72114999999997</v>
          </cell>
          <cell r="V76">
            <v>0</v>
          </cell>
          <cell r="X76">
            <v>0</v>
          </cell>
          <cell r="Z76">
            <v>0</v>
          </cell>
          <cell r="AB76">
            <v>68</v>
          </cell>
        </row>
        <row r="77">
          <cell r="B77" t="str">
            <v>OADPE</v>
          </cell>
          <cell r="H77">
            <v>13.33633</v>
          </cell>
          <cell r="N77">
            <v>65</v>
          </cell>
          <cell r="R77">
            <v>65</v>
          </cell>
          <cell r="S77">
            <v>13.33633</v>
          </cell>
          <cell r="V77">
            <v>0</v>
          </cell>
          <cell r="AB77">
            <v>65</v>
          </cell>
        </row>
        <row r="78">
          <cell r="B78" t="str">
            <v>ANFP</v>
          </cell>
          <cell r="H78">
            <v>0.94020999999999999</v>
          </cell>
          <cell r="N78">
            <v>-69</v>
          </cell>
          <cell r="R78">
            <v>-69</v>
          </cell>
          <cell r="S78">
            <v>0.94020999999999999</v>
          </cell>
          <cell r="U78">
            <v>67.5745</v>
          </cell>
          <cell r="V78">
            <v>0</v>
          </cell>
          <cell r="AB78">
            <v>-69</v>
          </cell>
        </row>
        <row r="79">
          <cell r="B79" t="str">
            <v>SR28043</v>
          </cell>
          <cell r="H79">
            <v>0.40737000000000001</v>
          </cell>
          <cell r="J79">
            <v>6.54847</v>
          </cell>
          <cell r="N79">
            <v>177</v>
          </cell>
          <cell r="R79">
            <v>177</v>
          </cell>
          <cell r="S79">
            <v>0.40737000000000001</v>
          </cell>
          <cell r="T79">
            <v>6.54847</v>
          </cell>
          <cell r="U79">
            <v>52</v>
          </cell>
          <cell r="V79">
            <v>-52</v>
          </cell>
          <cell r="AA79" t="str">
            <v xml:space="preserve"> </v>
          </cell>
          <cell r="AB79">
            <v>125</v>
          </cell>
        </row>
        <row r="80">
          <cell r="B80" t="str">
            <v>Fixed cost others</v>
          </cell>
          <cell r="H80">
            <v>6.70967</v>
          </cell>
          <cell r="R80">
            <v>0</v>
          </cell>
          <cell r="S80">
            <v>6.70967</v>
          </cell>
          <cell r="V80">
            <v>0</v>
          </cell>
          <cell r="AB80">
            <v>0</v>
          </cell>
        </row>
        <row r="81">
          <cell r="B81" t="str">
            <v>Others.</v>
          </cell>
          <cell r="H81">
            <v>13.653079999999999</v>
          </cell>
          <cell r="J81">
            <v>23.400580000000001</v>
          </cell>
          <cell r="N81">
            <v>23</v>
          </cell>
          <cell r="R81">
            <v>23</v>
          </cell>
          <cell r="S81">
            <v>13.653079999999999</v>
          </cell>
          <cell r="T81">
            <v>23.400580000000001</v>
          </cell>
          <cell r="U81">
            <v>19.909500000000001</v>
          </cell>
          <cell r="V81">
            <v>0</v>
          </cell>
          <cell r="AB81">
            <v>23</v>
          </cell>
        </row>
        <row r="82">
          <cell r="B82" t="str">
            <v>Bromohydron</v>
          </cell>
          <cell r="C82" t="str">
            <v>TECHNOLOGIES - C</v>
          </cell>
          <cell r="F82">
            <v>0</v>
          </cell>
          <cell r="H82">
            <v>321.68214</v>
          </cell>
          <cell r="J82">
            <v>1086.47748</v>
          </cell>
          <cell r="L82">
            <v>198.35146</v>
          </cell>
          <cell r="N82">
            <v>2502.0042000000003</v>
          </cell>
          <cell r="P82">
            <v>0</v>
          </cell>
          <cell r="R82">
            <v>4108.5152800000005</v>
          </cell>
          <cell r="S82">
            <v>53.095379999999999</v>
          </cell>
          <cell r="T82">
            <v>440.03026000000011</v>
          </cell>
          <cell r="U82">
            <v>716.80583999999999</v>
          </cell>
          <cell r="V82">
            <v>-1209.93148</v>
          </cell>
          <cell r="X82">
            <v>0</v>
          </cell>
          <cell r="Z82">
            <v>0</v>
          </cell>
          <cell r="AB82">
            <v>2898.5838000000003</v>
          </cell>
        </row>
        <row r="83">
          <cell r="B83" t="str">
            <v>CCA</v>
          </cell>
          <cell r="H83">
            <v>1.84842</v>
          </cell>
          <cell r="R83">
            <v>1.84842</v>
          </cell>
          <cell r="S83">
            <v>0.95423999999999998</v>
          </cell>
          <cell r="V83">
            <v>-0.95423999999999998</v>
          </cell>
          <cell r="AB83">
            <v>0.89417999999999997</v>
          </cell>
        </row>
        <row r="84">
          <cell r="B84" t="str">
            <v>3M R850 / R851</v>
          </cell>
          <cell r="E84" t="str">
            <v xml:space="preserve"> </v>
          </cell>
          <cell r="H84">
            <v>5.7046900000000003</v>
          </cell>
          <cell r="R84">
            <v>0</v>
          </cell>
          <cell r="S84">
            <v>5.7046900000000003</v>
          </cell>
          <cell r="V84">
            <v>0</v>
          </cell>
          <cell r="AB84">
            <v>0</v>
          </cell>
        </row>
        <row r="85">
          <cell r="B85" t="str">
            <v>Acetonide</v>
          </cell>
          <cell r="H85">
            <v>13.59746</v>
          </cell>
          <cell r="J85">
            <v>6.54847</v>
          </cell>
          <cell r="N85">
            <v>17.475470000000001</v>
          </cell>
          <cell r="R85">
            <v>24.023940000000003</v>
          </cell>
          <cell r="S85">
            <v>13.59746</v>
          </cell>
          <cell r="T85">
            <v>6.54847</v>
          </cell>
          <cell r="U85">
            <v>17.475470000000001</v>
          </cell>
          <cell r="V85">
            <v>-24.023940000000003</v>
          </cell>
          <cell r="AB85">
            <v>0</v>
          </cell>
        </row>
        <row r="86">
          <cell r="B86" t="str">
            <v>Alizyme AIT-082</v>
          </cell>
          <cell r="H86">
            <v>9.2889999999999997</v>
          </cell>
          <cell r="R86">
            <v>0</v>
          </cell>
          <cell r="S86">
            <v>9.2889999999999997</v>
          </cell>
          <cell r="V86">
            <v>0</v>
          </cell>
          <cell r="AB86">
            <v>0</v>
          </cell>
        </row>
        <row r="87">
          <cell r="B87" t="str">
            <v>BHA</v>
          </cell>
          <cell r="H87">
            <v>2.0766499999999999</v>
          </cell>
          <cell r="J87">
            <v>23.400580000000001</v>
          </cell>
          <cell r="N87">
            <v>91.138750000000002</v>
          </cell>
          <cell r="R87">
            <v>23.400580000000001</v>
          </cell>
          <cell r="S87">
            <v>2.0766499999999999</v>
          </cell>
          <cell r="T87">
            <v>23.400580000000001</v>
          </cell>
          <cell r="U87">
            <v>91.138750000000002</v>
          </cell>
          <cell r="V87">
            <v>-23.400580000000001</v>
          </cell>
          <cell r="AB87">
            <v>0</v>
          </cell>
        </row>
        <row r="88">
          <cell r="B88" t="str">
            <v>Bromohydron</v>
          </cell>
          <cell r="H88">
            <v>6.1052</v>
          </cell>
          <cell r="J88">
            <v>126.54656</v>
          </cell>
          <cell r="R88">
            <v>0</v>
          </cell>
          <cell r="S88">
            <v>6.1052</v>
          </cell>
          <cell r="T88">
            <v>126.54656</v>
          </cell>
          <cell r="V88">
            <v>0</v>
          </cell>
          <cell r="AB88">
            <v>0</v>
          </cell>
        </row>
        <row r="89">
          <cell r="B89" t="str">
            <v>CCA</v>
          </cell>
          <cell r="H89">
            <v>0.87100999999999995</v>
          </cell>
          <cell r="R89">
            <v>0.87100999999999995</v>
          </cell>
          <cell r="S89">
            <v>5.4440000000000002E-2</v>
          </cell>
          <cell r="V89">
            <v>-5.4440000000000002E-2</v>
          </cell>
          <cell r="AB89">
            <v>0.81656999999999991</v>
          </cell>
        </row>
        <row r="90">
          <cell r="B90" t="str">
            <v>CME/HME/MGH</v>
          </cell>
          <cell r="C90" t="str">
            <v>OBSOLETE - D</v>
          </cell>
          <cell r="E90" t="str">
            <v xml:space="preserve"> </v>
          </cell>
          <cell r="F90">
            <v>0</v>
          </cell>
          <cell r="H90">
            <v>3.1991000000000001</v>
          </cell>
          <cell r="J90">
            <v>163.24983</v>
          </cell>
          <cell r="L90">
            <v>0</v>
          </cell>
          <cell r="N90">
            <v>90.34666</v>
          </cell>
          <cell r="P90">
            <v>0</v>
          </cell>
          <cell r="R90">
            <v>3.1991000000000001</v>
          </cell>
          <cell r="S90">
            <v>2.2933500000000002</v>
          </cell>
          <cell r="T90">
            <v>172.38373999999999</v>
          </cell>
          <cell r="U90">
            <v>90.34666</v>
          </cell>
          <cell r="V90">
            <v>-2.2933500000000002</v>
          </cell>
          <cell r="X90">
            <v>0</v>
          </cell>
          <cell r="Z90">
            <v>0</v>
          </cell>
          <cell r="AB90">
            <v>0.90574999999999983</v>
          </cell>
        </row>
        <row r="91">
          <cell r="B91" t="str">
            <v>Geltex</v>
          </cell>
          <cell r="H91">
            <v>0.51317000000000002</v>
          </cell>
          <cell r="R91">
            <v>0.51317000000000002</v>
          </cell>
          <cell r="S91">
            <v>0.51317000000000002</v>
          </cell>
          <cell r="V91">
            <v>-0.51317000000000002</v>
          </cell>
          <cell r="AA91" t="str">
            <v xml:space="preserve"> </v>
          </cell>
          <cell r="AB91">
            <v>0</v>
          </cell>
        </row>
        <row r="92">
          <cell r="B92" t="str">
            <v>GW397339</v>
          </cell>
          <cell r="H92">
            <v>9.2889999999999997</v>
          </cell>
          <cell r="J92">
            <v>64.996790000000004</v>
          </cell>
          <cell r="L92">
            <v>1.9654899999999997</v>
          </cell>
          <cell r="N92">
            <v>-29.79927</v>
          </cell>
          <cell r="R92">
            <v>9.2889999999999997</v>
          </cell>
          <cell r="S92">
            <v>9.2889999999999997</v>
          </cell>
          <cell r="T92">
            <v>9.5003499999999992</v>
          </cell>
          <cell r="U92">
            <v>1.2999999999999999E-4</v>
          </cell>
          <cell r="V92">
            <v>-9.2889999999999997</v>
          </cell>
          <cell r="AB92">
            <v>0</v>
          </cell>
        </row>
        <row r="93">
          <cell r="B93" t="str">
            <v>ICOS 1576</v>
          </cell>
          <cell r="H93">
            <v>13.653079999999999</v>
          </cell>
          <cell r="N93">
            <v>19.909500000000001</v>
          </cell>
          <cell r="R93">
            <v>0</v>
          </cell>
          <cell r="S93">
            <v>13.653079999999999</v>
          </cell>
          <cell r="U93">
            <v>19.909500000000001</v>
          </cell>
          <cell r="V93">
            <v>0</v>
          </cell>
          <cell r="AB93">
            <v>0</v>
          </cell>
        </row>
        <row r="94">
          <cell r="B94" t="str">
            <v>Icos 485</v>
          </cell>
          <cell r="H94">
            <v>6.1052</v>
          </cell>
          <cell r="J94">
            <v>1.08161</v>
          </cell>
          <cell r="N94">
            <v>58.897869999999998</v>
          </cell>
          <cell r="R94">
            <v>6.1052</v>
          </cell>
          <cell r="S94">
            <v>6.1052</v>
          </cell>
          <cell r="T94">
            <v>1.08161</v>
          </cell>
          <cell r="U94">
            <v>58.897869999999998</v>
          </cell>
          <cell r="V94">
            <v>-6.1052</v>
          </cell>
          <cell r="AB94">
            <v>0</v>
          </cell>
        </row>
        <row r="95">
          <cell r="B95" t="str">
            <v>Mill. Lactone</v>
          </cell>
          <cell r="H95">
            <v>13.33633</v>
          </cell>
          <cell r="R95">
            <v>13.33633</v>
          </cell>
          <cell r="S95">
            <v>13.33633</v>
          </cell>
          <cell r="V95">
            <v>-13.33633</v>
          </cell>
          <cell r="AB95">
            <v>0</v>
          </cell>
        </row>
        <row r="96">
          <cell r="B96" t="str">
            <v>Phthalimide</v>
          </cell>
          <cell r="H96">
            <v>2.1836000000000002</v>
          </cell>
          <cell r="N96">
            <v>90.34666</v>
          </cell>
          <cell r="R96">
            <v>92.530259999999998</v>
          </cell>
          <cell r="S96">
            <v>0.38338</v>
          </cell>
          <cell r="T96">
            <v>46.73021</v>
          </cell>
          <cell r="U96">
            <v>90.34666</v>
          </cell>
          <cell r="V96">
            <v>-90.730040000000002</v>
          </cell>
          <cell r="AB96">
            <v>1.8002199999999959</v>
          </cell>
        </row>
        <row r="97">
          <cell r="B97" t="str">
            <v>Plaquenil</v>
          </cell>
          <cell r="H97">
            <v>0.40737000000000001</v>
          </cell>
          <cell r="N97">
            <v>66.255260000000007</v>
          </cell>
          <cell r="R97">
            <v>0.40737000000000001</v>
          </cell>
          <cell r="S97">
            <v>0.40737000000000001</v>
          </cell>
          <cell r="U97">
            <v>66.255260000000007</v>
          </cell>
          <cell r="V97">
            <v>-0.40737000000000001</v>
          </cell>
          <cell r="AA97" t="str">
            <v xml:space="preserve"> </v>
          </cell>
          <cell r="AB97">
            <v>0</v>
          </cell>
        </row>
        <row r="98">
          <cell r="B98" t="str">
            <v>RCX2037</v>
          </cell>
          <cell r="C98" t="str">
            <v>OTHERS - E</v>
          </cell>
          <cell r="F98">
            <v>0</v>
          </cell>
          <cell r="H98">
            <v>1.7050000000000001</v>
          </cell>
          <cell r="J98">
            <v>64.996790000000004</v>
          </cell>
          <cell r="L98">
            <v>1.9654899999999997</v>
          </cell>
          <cell r="N98">
            <v>-29.79927</v>
          </cell>
          <cell r="P98">
            <v>0</v>
          </cell>
          <cell r="R98">
            <v>0</v>
          </cell>
          <cell r="S98">
            <v>1.7050000000000001</v>
          </cell>
          <cell r="T98">
            <v>56.230559999999997</v>
          </cell>
          <cell r="U98">
            <v>1.2999999999999999E-4</v>
          </cell>
          <cell r="V98">
            <v>0</v>
          </cell>
          <cell r="X98">
            <v>0</v>
          </cell>
          <cell r="Z98">
            <v>0</v>
          </cell>
          <cell r="AB98">
            <v>0</v>
          </cell>
        </row>
        <row r="99">
          <cell r="B99" t="str">
            <v>RCX2047</v>
          </cell>
          <cell r="H99">
            <v>13.653079999999999</v>
          </cell>
          <cell r="J99">
            <v>0.84267000000000003</v>
          </cell>
          <cell r="N99">
            <v>19.909500000000001</v>
          </cell>
          <cell r="R99">
            <v>33.562579999999997</v>
          </cell>
          <cell r="S99">
            <v>13.653079999999999</v>
          </cell>
          <cell r="T99">
            <v>0.84267000000000003</v>
          </cell>
          <cell r="U99">
            <v>19.909500000000001</v>
          </cell>
          <cell r="V99">
            <v>-33.562579999999997</v>
          </cell>
          <cell r="AB99">
            <v>0</v>
          </cell>
        </row>
        <row r="100">
          <cell r="B100" t="str">
            <v>RCX2114 - GW801144X</v>
          </cell>
          <cell r="H100">
            <v>4.0849299999999999</v>
          </cell>
          <cell r="J100">
            <v>126.54656</v>
          </cell>
          <cell r="N100">
            <v>58.897869999999998</v>
          </cell>
          <cell r="R100">
            <v>62.982799999999997</v>
          </cell>
          <cell r="S100">
            <v>4.0102700000000002</v>
          </cell>
          <cell r="T100">
            <v>126.54656</v>
          </cell>
          <cell r="U100">
            <v>58.897869999999998</v>
          </cell>
          <cell r="V100">
            <v>-62.908139999999996</v>
          </cell>
          <cell r="AB100">
            <v>7.4660000000001503E-2</v>
          </cell>
        </row>
        <row r="101">
          <cell r="B101" t="str">
            <v>RCX2119</v>
          </cell>
          <cell r="C101" t="str">
            <v>TOTAL</v>
          </cell>
          <cell r="F101">
            <v>2943.1329515000007</v>
          </cell>
          <cell r="H101">
            <v>0.82135999999999998</v>
          </cell>
          <cell r="J101">
            <v>4779.1812099999997</v>
          </cell>
          <cell r="L101">
            <v>566.49801000000002</v>
          </cell>
          <cell r="N101">
            <v>3963.3206500000001</v>
          </cell>
          <cell r="P101">
            <v>0</v>
          </cell>
          <cell r="R101">
            <v>0.82135999999999998</v>
          </cell>
          <cell r="S101">
            <v>0.82135999999999998</v>
          </cell>
          <cell r="T101">
            <v>2969.0862799999995</v>
          </cell>
          <cell r="U101">
            <v>1493.3324600000001</v>
          </cell>
          <cell r="V101">
            <v>-0.82135999999999998</v>
          </cell>
          <cell r="X101">
            <v>-139.178</v>
          </cell>
          <cell r="Z101">
            <v>0</v>
          </cell>
          <cell r="AB101">
            <v>0</v>
          </cell>
        </row>
        <row r="102">
          <cell r="B102" t="str">
            <v>RH 3866</v>
          </cell>
          <cell r="C102" t="str">
            <v>OBSOLETE - D</v>
          </cell>
          <cell r="F102">
            <v>0</v>
          </cell>
          <cell r="H102">
            <v>1.87</v>
          </cell>
          <cell r="J102">
            <v>158.41989000000001</v>
          </cell>
          <cell r="L102">
            <v>0</v>
          </cell>
          <cell r="N102">
            <v>344.02351000000004</v>
          </cell>
          <cell r="P102">
            <v>0</v>
          </cell>
          <cell r="R102">
            <v>1.87</v>
          </cell>
          <cell r="S102">
            <v>1.87</v>
          </cell>
          <cell r="T102">
            <v>158.41989000000001</v>
          </cell>
          <cell r="U102">
            <v>344.02351000000004</v>
          </cell>
          <cell r="V102">
            <v>-1.87</v>
          </cell>
          <cell r="X102">
            <v>0</v>
          </cell>
          <cell r="Z102">
            <v>0</v>
          </cell>
          <cell r="AB102">
            <v>0</v>
          </cell>
        </row>
        <row r="103">
          <cell r="B103" t="str">
            <v>tBaus</v>
          </cell>
          <cell r="H103">
            <v>7.3749999999999996E-2</v>
          </cell>
          <cell r="N103">
            <v>66.255260000000007</v>
          </cell>
          <cell r="R103">
            <v>66.329010000000011</v>
          </cell>
          <cell r="U103">
            <v>66.255260000000007</v>
          </cell>
          <cell r="V103">
            <v>-66.255260000000007</v>
          </cell>
          <cell r="AB103">
            <v>7.3750000000003979E-2</v>
          </cell>
        </row>
        <row r="104">
          <cell r="B104" t="str">
            <v>Telik</v>
          </cell>
          <cell r="H104">
            <v>1.7050000000000001</v>
          </cell>
          <cell r="J104">
            <v>195.92491000000001</v>
          </cell>
          <cell r="L104">
            <v>74.8262</v>
          </cell>
          <cell r="N104">
            <v>1.2999999999999999E-4</v>
          </cell>
          <cell r="R104">
            <v>1.7050000000000001</v>
          </cell>
          <cell r="S104">
            <v>1.7050000000000001</v>
          </cell>
          <cell r="T104">
            <v>11.165710000000001</v>
          </cell>
          <cell r="U104">
            <v>1.2999999999999999E-4</v>
          </cell>
          <cell r="V104">
            <v>-1.7050000000000001</v>
          </cell>
          <cell r="AB104">
            <v>0</v>
          </cell>
        </row>
        <row r="105">
          <cell r="B105" t="str">
            <v>Vertex 148</v>
          </cell>
          <cell r="H105">
            <v>6.66</v>
          </cell>
          <cell r="J105">
            <v>0.84267000000000003</v>
          </cell>
          <cell r="N105">
            <v>91.138750000000002</v>
          </cell>
          <cell r="R105">
            <v>98.641419999999997</v>
          </cell>
          <cell r="S105">
            <v>6.66</v>
          </cell>
          <cell r="T105">
            <v>0.84267000000000003</v>
          </cell>
          <cell r="U105">
            <v>91.138750000000002</v>
          </cell>
          <cell r="V105">
            <v>-98.641419999999997</v>
          </cell>
          <cell r="AB105">
            <v>0</v>
          </cell>
        </row>
        <row r="106">
          <cell r="B106" t="str">
            <v>Vertex 497</v>
          </cell>
          <cell r="H106">
            <v>3.3</v>
          </cell>
          <cell r="J106">
            <v>126.54656</v>
          </cell>
          <cell r="R106">
            <v>129.84656000000001</v>
          </cell>
          <cell r="S106">
            <v>3.3</v>
          </cell>
          <cell r="T106">
            <v>126.54656</v>
          </cell>
          <cell r="V106">
            <v>-129.84656000000001</v>
          </cell>
          <cell r="X106">
            <v>-143.119</v>
          </cell>
          <cell r="AB106">
            <v>0</v>
          </cell>
        </row>
        <row r="107">
          <cell r="B107" t="str">
            <v>ZD0947</v>
          </cell>
          <cell r="H107">
            <v>0.97350000000000003</v>
          </cell>
          <cell r="R107">
            <v>0.97350000000000003</v>
          </cell>
          <cell r="S107">
            <v>0.97350000000000003</v>
          </cell>
          <cell r="V107">
            <v>-0.97350000000000003</v>
          </cell>
          <cell r="AB107">
            <v>0</v>
          </cell>
        </row>
        <row r="108">
          <cell r="B108" t="str">
            <v>Base Stocks</v>
          </cell>
          <cell r="C108" t="str">
            <v>OBSOLETE - D</v>
          </cell>
          <cell r="F108">
            <v>0</v>
          </cell>
          <cell r="H108">
            <v>69.046399999999991</v>
          </cell>
          <cell r="J108">
            <v>157.33828</v>
          </cell>
          <cell r="L108">
            <v>0</v>
          </cell>
          <cell r="N108">
            <v>344.02351000000004</v>
          </cell>
          <cell r="P108">
            <v>0</v>
          </cell>
          <cell r="R108">
            <v>570.40818999999999</v>
          </cell>
          <cell r="S108">
            <v>65.375449999999987</v>
          </cell>
          <cell r="T108">
            <v>157.33828</v>
          </cell>
          <cell r="U108">
            <v>344.02351000000004</v>
          </cell>
          <cell r="V108">
            <v>-566.73724000000004</v>
          </cell>
          <cell r="X108">
            <v>0</v>
          </cell>
          <cell r="Z108">
            <v>0</v>
          </cell>
          <cell r="AB108">
            <v>3.6709500000000013</v>
          </cell>
        </row>
        <row r="109">
          <cell r="B109" t="str">
            <v>Ret Cont / Packaging / Waste</v>
          </cell>
          <cell r="H109">
            <v>160.65101999999999</v>
          </cell>
          <cell r="R109">
            <v>160.65101999999999</v>
          </cell>
          <cell r="T109">
            <v>50.122330000000005</v>
          </cell>
          <cell r="V109">
            <v>-50.122330000000005</v>
          </cell>
          <cell r="AB109">
            <v>110.52868999999998</v>
          </cell>
        </row>
        <row r="110">
          <cell r="B110" t="str">
            <v>Others</v>
          </cell>
          <cell r="H110">
            <v>502.10019999999997</v>
          </cell>
          <cell r="J110">
            <v>-3.0762</v>
          </cell>
          <cell r="L110">
            <v>7.5363800000000003</v>
          </cell>
          <cell r="N110">
            <v>-12.984259999999999</v>
          </cell>
          <cell r="R110">
            <v>493.57612</v>
          </cell>
          <cell r="S110">
            <v>56.414470000000001</v>
          </cell>
          <cell r="T110">
            <v>13.70754</v>
          </cell>
          <cell r="U110">
            <v>1.2999999999999999E-4</v>
          </cell>
          <cell r="V110">
            <v>-70.122140000000002</v>
          </cell>
          <cell r="X110">
            <v>33.917670000000001</v>
          </cell>
          <cell r="AB110">
            <v>457.37164999999999</v>
          </cell>
        </row>
        <row r="111">
          <cell r="B111" t="str">
            <v>RCX 2070</v>
          </cell>
          <cell r="C111" t="str">
            <v>OTHERS - E</v>
          </cell>
          <cell r="F111">
            <v>0</v>
          </cell>
          <cell r="H111">
            <v>3911.9037800000001</v>
          </cell>
          <cell r="J111">
            <v>195.92491000000001</v>
          </cell>
          <cell r="L111">
            <v>74.8262</v>
          </cell>
          <cell r="N111">
            <v>1.2999999999999999E-4</v>
          </cell>
          <cell r="P111">
            <v>0</v>
          </cell>
          <cell r="R111">
            <v>0</v>
          </cell>
          <cell r="S111">
            <v>1586.99422</v>
          </cell>
          <cell r="T111">
            <v>61.288040000000009</v>
          </cell>
          <cell r="U111">
            <v>1.2999999999999999E-4</v>
          </cell>
          <cell r="V111">
            <v>0</v>
          </cell>
          <cell r="X111">
            <v>-143.119</v>
          </cell>
          <cell r="Z111">
            <v>0</v>
          </cell>
          <cell r="AB111">
            <v>0</v>
          </cell>
        </row>
        <row r="112">
          <cell r="B112" t="str">
            <v>Cleanouts</v>
          </cell>
          <cell r="R112">
            <v>0</v>
          </cell>
          <cell r="V112">
            <v>0</v>
          </cell>
          <cell r="X112">
            <v>-53.709999999999994</v>
          </cell>
          <cell r="AB112">
            <v>-53.709999999999994</v>
          </cell>
        </row>
        <row r="113">
          <cell r="B113" t="str">
            <v>Eng Stocks/Op Supplies</v>
          </cell>
          <cell r="H113">
            <v>2829.6714699999998</v>
          </cell>
          <cell r="R113">
            <v>2829.6714699999998</v>
          </cell>
          <cell r="S113">
            <v>1358.8905099999999</v>
          </cell>
          <cell r="V113">
            <v>-1358.8905099999999</v>
          </cell>
          <cell r="AB113">
            <v>1470.7809599999998</v>
          </cell>
        </row>
        <row r="114">
          <cell r="B114" t="str">
            <v>Base Stocks</v>
          </cell>
          <cell r="C114" t="str">
            <v>TOTAL</v>
          </cell>
          <cell r="F114">
            <v>3582.2209700000003</v>
          </cell>
          <cell r="H114">
            <v>308.37896999999998</v>
          </cell>
          <cell r="J114">
            <v>5742.977640000001</v>
          </cell>
          <cell r="L114">
            <v>575.57037000000003</v>
          </cell>
          <cell r="N114">
            <v>4528.5157900000004</v>
          </cell>
          <cell r="P114">
            <v>0</v>
          </cell>
          <cell r="R114">
            <v>308.37896999999998</v>
          </cell>
          <cell r="S114">
            <v>164.01897</v>
          </cell>
          <cell r="T114">
            <v>2011.5691300000003</v>
          </cell>
          <cell r="U114">
            <v>2011.5591899999999</v>
          </cell>
          <cell r="V114">
            <v>-164.01897</v>
          </cell>
          <cell r="X114">
            <v>-260.11900000000003</v>
          </cell>
          <cell r="Z114">
            <v>0</v>
          </cell>
          <cell r="AB114">
            <v>144.35999999999999</v>
          </cell>
        </row>
        <row r="115">
          <cell r="B115" t="str">
            <v>Ret Cont / Packaging / Waste</v>
          </cell>
          <cell r="H115">
            <v>178.14201</v>
          </cell>
          <cell r="R115">
            <v>178.14201</v>
          </cell>
          <cell r="T115">
            <v>3.1571199999999999</v>
          </cell>
          <cell r="V115">
            <v>-3.1571199999999999</v>
          </cell>
          <cell r="AB115">
            <v>174.98489000000001</v>
          </cell>
        </row>
        <row r="116">
          <cell r="B116" t="str">
            <v>Palladium/Platinum/Rhodium</v>
          </cell>
          <cell r="H116">
            <v>347.97516999999999</v>
          </cell>
          <cell r="R116">
            <v>347.97516999999999</v>
          </cell>
          <cell r="S116">
            <v>30</v>
          </cell>
          <cell r="V116">
            <v>-30</v>
          </cell>
          <cell r="AB116">
            <v>317.97516999999999</v>
          </cell>
        </row>
        <row r="117">
          <cell r="C117" t="str">
            <v>OTHERS - E</v>
          </cell>
          <cell r="F117">
            <v>0</v>
          </cell>
          <cell r="H117">
            <v>4166.26782</v>
          </cell>
          <cell r="J117">
            <v>-3.0762</v>
          </cell>
          <cell r="L117">
            <v>7.5363800000000003</v>
          </cell>
          <cell r="N117">
            <v>-12.984259999999999</v>
          </cell>
          <cell r="P117">
            <v>0</v>
          </cell>
          <cell r="R117">
            <v>4157.7437399999999</v>
          </cell>
          <cell r="S117">
            <v>1609.32395</v>
          </cell>
          <cell r="T117">
            <v>16.864660000000001</v>
          </cell>
          <cell r="U117">
            <v>1.2999999999999999E-4</v>
          </cell>
          <cell r="V117">
            <v>-1626.1887400000001</v>
          </cell>
          <cell r="X117">
            <v>-19.792329999999993</v>
          </cell>
          <cell r="Z117">
            <v>0</v>
          </cell>
          <cell r="AB117">
            <v>2511.7626700000001</v>
          </cell>
        </row>
        <row r="119">
          <cell r="B119"/>
        </row>
        <row r="120">
          <cell r="B120"/>
          <cell r="C120" t="str">
            <v>TOTAL</v>
          </cell>
          <cell r="F120">
            <v>0</v>
          </cell>
          <cell r="H120">
            <v>6343.2662899999996</v>
          </cell>
          <cell r="J120">
            <v>4533.6296399999992</v>
          </cell>
          <cell r="L120">
            <v>759.5068</v>
          </cell>
          <cell r="N120">
            <v>3825.7123000000001</v>
          </cell>
          <cell r="P120">
            <v>0</v>
          </cell>
          <cell r="R120">
            <v>15462.115030000001</v>
          </cell>
          <cell r="S120">
            <v>1942.01044</v>
          </cell>
          <cell r="T120">
            <v>1340.8033100000002</v>
          </cell>
          <cell r="U120">
            <v>1242.6081100000001</v>
          </cell>
          <cell r="V120">
            <v>-4525.4218600000004</v>
          </cell>
          <cell r="X120">
            <v>-19.792329999999993</v>
          </cell>
          <cell r="Z120">
            <v>0</v>
          </cell>
          <cell r="AB120">
            <v>10916.900840000002</v>
          </cell>
        </row>
      </sheetData>
      <sheetData sheetId="4" refreshError="1">
        <row r="13">
          <cell r="B13" t="str">
            <v>AVE1330</v>
          </cell>
          <cell r="G13">
            <v>44.473590000000002</v>
          </cell>
          <cell r="H13">
            <v>9.5351800000000004</v>
          </cell>
          <cell r="I13">
            <v>4.8199999999999996E-3</v>
          </cell>
          <cell r="J13">
            <v>4.0000000000000001E-3</v>
          </cell>
          <cell r="Q13">
            <v>44.478410000000004</v>
          </cell>
          <cell r="R13">
            <v>9.53918</v>
          </cell>
          <cell r="S13">
            <v>9.5351800000000004</v>
          </cell>
          <cell r="T13">
            <v>4.0000000000000001E-3</v>
          </cell>
          <cell r="U13">
            <v>-44.478410000000004</v>
          </cell>
          <cell r="V13">
            <v>-9.53918</v>
          </cell>
          <cell r="AA13">
            <v>0</v>
          </cell>
          <cell r="AB13">
            <v>0</v>
          </cell>
        </row>
        <row r="14">
          <cell r="B14" t="str">
            <v>AZ12389497</v>
          </cell>
          <cell r="G14">
            <v>16.565249999999999</v>
          </cell>
          <cell r="H14">
            <v>9.9750000000000005E-2</v>
          </cell>
          <cell r="I14">
            <v>11.21951</v>
          </cell>
          <cell r="L14">
            <v>3.9832000000000001</v>
          </cell>
          <cell r="N14">
            <v>3.31E-3</v>
          </cell>
          <cell r="Q14">
            <v>27.784759999999999</v>
          </cell>
          <cell r="R14">
            <v>0.10306</v>
          </cell>
          <cell r="S14">
            <v>4.2419999999999999E-2</v>
          </cell>
          <cell r="U14">
            <v>-19.957509999999999</v>
          </cell>
          <cell r="V14">
            <v>-4.2419999999999999E-2</v>
          </cell>
          <cell r="AA14">
            <v>7.8272499999999994</v>
          </cell>
          <cell r="AB14">
            <v>6.0639999999999999E-2</v>
          </cell>
        </row>
        <row r="15">
          <cell r="B15" t="str">
            <v>BioNumerik RCX 2131</v>
          </cell>
          <cell r="G15">
            <v>26.423200000000001</v>
          </cell>
          <cell r="H15">
            <v>25.407109999999999</v>
          </cell>
          <cell r="I15">
            <v>30.667000000000002</v>
          </cell>
          <cell r="J15">
            <v>30.667000000000002</v>
          </cell>
          <cell r="K15">
            <v>7.4960500000000003</v>
          </cell>
          <cell r="L15">
            <v>-39.861260000000001</v>
          </cell>
          <cell r="M15">
            <v>179.21284</v>
          </cell>
          <cell r="N15">
            <v>250.81141</v>
          </cell>
          <cell r="Q15">
            <v>243.79909000000001</v>
          </cell>
          <cell r="R15">
            <v>56.074110000000005</v>
          </cell>
          <cell r="S15">
            <v>25.407109999999999</v>
          </cell>
          <cell r="T15">
            <v>30.667000000000002</v>
          </cell>
          <cell r="U15">
            <v>179.19118</v>
          </cell>
          <cell r="V15">
            <v>-56.074110000000005</v>
          </cell>
          <cell r="X15">
            <v>40</v>
          </cell>
          <cell r="AA15">
            <v>30.447000000000003</v>
          </cell>
          <cell r="AB15">
            <v>0</v>
          </cell>
        </row>
        <row r="16">
          <cell r="B16" t="str">
            <v>Fosamprenavir</v>
          </cell>
          <cell r="G16">
            <v>2.2841100000000001</v>
          </cell>
          <cell r="H16">
            <v>120.77191999999999</v>
          </cell>
          <cell r="J16">
            <v>192.67269999999999</v>
          </cell>
          <cell r="L16">
            <v>84.870630000000006</v>
          </cell>
          <cell r="Q16">
            <v>2.2841100000000001</v>
          </cell>
          <cell r="R16">
            <v>398.31524999999999</v>
          </cell>
          <cell r="S16">
            <v>7.8601099999999997</v>
          </cell>
          <cell r="U16">
            <v>-2.2841100000000001</v>
          </cell>
          <cell r="V16">
            <v>0</v>
          </cell>
          <cell r="AA16">
            <v>0</v>
          </cell>
          <cell r="AB16">
            <v>398.31524999999999</v>
          </cell>
        </row>
        <row r="17">
          <cell r="B17" t="str">
            <v>Memory</v>
          </cell>
          <cell r="G17">
            <v>354.93468999999999</v>
          </cell>
          <cell r="H17">
            <v>2.2841100000000001</v>
          </cell>
          <cell r="I17">
            <v>1.4999999999999999E-4</v>
          </cell>
          <cell r="K17">
            <v>58.328749999999999</v>
          </cell>
          <cell r="M17">
            <v>22.39724</v>
          </cell>
          <cell r="Q17">
            <v>435.66083000000003</v>
          </cell>
          <cell r="R17">
            <v>2.2841100000000001</v>
          </cell>
          <cell r="S17">
            <v>2.2841100000000001</v>
          </cell>
          <cell r="U17">
            <v>-1.4999999999999999E-4</v>
          </cell>
          <cell r="V17">
            <v>-2.2841100000000001</v>
          </cell>
          <cell r="AA17">
            <v>435.66068000000001</v>
          </cell>
          <cell r="AB17">
            <v>0</v>
          </cell>
        </row>
        <row r="18">
          <cell r="B18" t="str">
            <v>RCX2124 - SR28043</v>
          </cell>
          <cell r="G18">
            <v>26.612830000000002</v>
          </cell>
          <cell r="H18">
            <v>9.0358099999999997</v>
          </cell>
          <cell r="I18">
            <v>22.056820000000002</v>
          </cell>
          <cell r="J18">
            <v>4.0000000000000003E-5</v>
          </cell>
          <cell r="L18">
            <v>2.1457700000000002</v>
          </cell>
          <cell r="M18">
            <v>1.1560000000000001E-2</v>
          </cell>
          <cell r="N18">
            <v>0.29777999999999999</v>
          </cell>
          <cell r="Q18">
            <v>48.681210000000007</v>
          </cell>
          <cell r="R18">
            <v>11.4794</v>
          </cell>
          <cell r="S18">
            <v>22.056820000000002</v>
          </cell>
          <cell r="T18">
            <v>4.0000000000000003E-5</v>
          </cell>
          <cell r="U18">
            <v>-48.681210000000007</v>
          </cell>
          <cell r="V18">
            <v>-4.0000000000000003E-5</v>
          </cell>
          <cell r="AA18">
            <v>0</v>
          </cell>
          <cell r="AB18">
            <v>11.47936</v>
          </cell>
        </row>
        <row r="19">
          <cell r="B19" t="str">
            <v>RPS 2505 PTC</v>
          </cell>
          <cell r="G19">
            <v>22.148980000000002</v>
          </cell>
          <cell r="H19">
            <v>26.612830000000002</v>
          </cell>
          <cell r="I19">
            <v>1176.8615199999999</v>
          </cell>
          <cell r="J19">
            <v>11.731219999999999</v>
          </cell>
          <cell r="M19">
            <v>64.359499999999997</v>
          </cell>
          <cell r="N19">
            <v>1.0120000000000001E-2</v>
          </cell>
          <cell r="Q19">
            <v>1263.3699999999999</v>
          </cell>
          <cell r="R19">
            <v>38.354170000000003</v>
          </cell>
          <cell r="S19">
            <v>26.612830000000002</v>
          </cell>
          <cell r="T19">
            <v>11.731219999999999</v>
          </cell>
          <cell r="U19">
            <v>1.0120000000000001E-2</v>
          </cell>
          <cell r="V19">
            <v>-38.354170000000003</v>
          </cell>
          <cell r="AA19">
            <v>0</v>
          </cell>
          <cell r="AB19">
            <v>0</v>
          </cell>
        </row>
        <row r="20">
          <cell r="B20" t="str">
            <v>RPS 3085</v>
          </cell>
          <cell r="G20">
            <v>17.552299999999999</v>
          </cell>
          <cell r="H20">
            <v>0.23261999999999999</v>
          </cell>
          <cell r="I20">
            <v>467.30964999999998</v>
          </cell>
          <cell r="J20">
            <v>746.32525999999996</v>
          </cell>
          <cell r="L20">
            <v>9.0380000000000002E-2</v>
          </cell>
          <cell r="N20">
            <v>64.359499999999997</v>
          </cell>
          <cell r="Q20">
            <v>484.86194999999998</v>
          </cell>
          <cell r="R20">
            <v>0.23261999999999999</v>
          </cell>
          <cell r="S20">
            <v>20.951989999999999</v>
          </cell>
          <cell r="T20">
            <v>746.32525999999996</v>
          </cell>
          <cell r="U20">
            <v>64.359499999999997</v>
          </cell>
          <cell r="V20">
            <v>0</v>
          </cell>
          <cell r="AA20">
            <v>0</v>
          </cell>
          <cell r="AB20">
            <v>0.23261999999999999</v>
          </cell>
        </row>
        <row r="21">
          <cell r="B21" t="str">
            <v>RPS 3276</v>
          </cell>
          <cell r="G21">
            <v>10.122780000000001</v>
          </cell>
          <cell r="H21">
            <v>81.811869999999999</v>
          </cell>
          <cell r="I21">
            <v>1.3500000000000001E-3</v>
          </cell>
          <cell r="J21">
            <v>54.119639999999997</v>
          </cell>
          <cell r="M21">
            <v>1.3999999999999999E-4</v>
          </cell>
          <cell r="N21">
            <v>409.25556</v>
          </cell>
          <cell r="Q21">
            <v>10.124270000000001</v>
          </cell>
          <cell r="R21">
            <v>81.811869999999999</v>
          </cell>
          <cell r="S21">
            <v>17.552299999999999</v>
          </cell>
          <cell r="T21">
            <v>54.119639999999997</v>
          </cell>
          <cell r="U21">
            <v>409.25556</v>
          </cell>
          <cell r="V21">
            <v>0</v>
          </cell>
          <cell r="AA21">
            <v>0</v>
          </cell>
          <cell r="AB21">
            <v>81.811869999999999</v>
          </cell>
        </row>
        <row r="22">
          <cell r="B22" t="str">
            <v>SB7973131</v>
          </cell>
          <cell r="G22">
            <v>7.4112900000000002</v>
          </cell>
          <cell r="H22">
            <v>124.21547</v>
          </cell>
          <cell r="I22">
            <v>20.225439999999999</v>
          </cell>
          <cell r="J22">
            <v>1.3500000000000001E-3</v>
          </cell>
          <cell r="L22">
            <v>60.741439999999997</v>
          </cell>
          <cell r="N22">
            <v>2.5162100000000001</v>
          </cell>
          <cell r="Q22">
            <v>27.63673</v>
          </cell>
          <cell r="R22">
            <v>187.47311999999999</v>
          </cell>
          <cell r="S22">
            <v>11.032069999999999</v>
          </cell>
          <cell r="T22">
            <v>1.3500000000000001E-3</v>
          </cell>
          <cell r="U22">
            <v>1.3999999999999999E-4</v>
          </cell>
          <cell r="V22">
            <v>0</v>
          </cell>
          <cell r="AA22">
            <v>27.63673</v>
          </cell>
          <cell r="AB22">
            <v>187.47311999999999</v>
          </cell>
        </row>
        <row r="23">
          <cell r="B23" t="str">
            <v xml:space="preserve">Scios 469 </v>
          </cell>
          <cell r="G23">
            <v>434.99526000000003</v>
          </cell>
          <cell r="H23">
            <v>27.700489999999999</v>
          </cell>
          <cell r="I23">
            <v>118.0698</v>
          </cell>
          <cell r="J23">
            <v>96.415760000000006</v>
          </cell>
          <cell r="K23">
            <v>72.843149999999994</v>
          </cell>
          <cell r="L23">
            <v>2.2109999999999999</v>
          </cell>
          <cell r="M23">
            <v>278.0924</v>
          </cell>
          <cell r="N23">
            <v>84.37997</v>
          </cell>
          <cell r="Q23">
            <v>904.00061000000005</v>
          </cell>
          <cell r="R23">
            <v>124.11625000000001</v>
          </cell>
          <cell r="S23">
            <v>10.460240000000001</v>
          </cell>
          <cell r="T23">
            <v>96.415760000000006</v>
          </cell>
          <cell r="U23">
            <v>-326.71539000000001</v>
          </cell>
          <cell r="V23">
            <v>-106.876</v>
          </cell>
          <cell r="AA23">
            <v>577.28521999999998</v>
          </cell>
          <cell r="AB23">
            <v>17.240250000000003</v>
          </cell>
        </row>
        <row r="24">
          <cell r="B24" t="str">
            <v>Vanda Iioperidone</v>
          </cell>
          <cell r="E24">
            <v>0</v>
          </cell>
          <cell r="G24">
            <v>963.52428000000009</v>
          </cell>
          <cell r="H24">
            <v>85.659719999999993</v>
          </cell>
          <cell r="I24">
            <v>1846.4160599999998</v>
          </cell>
          <cell r="J24">
            <v>99.578019999999995</v>
          </cell>
          <cell r="K24">
            <v>138.66794999999999</v>
          </cell>
          <cell r="L24">
            <v>151.26249999999999</v>
          </cell>
          <cell r="M24">
            <v>544.07367999999997</v>
          </cell>
          <cell r="O24">
            <v>0</v>
          </cell>
          <cell r="Q24">
            <v>3492.6819699999996</v>
          </cell>
          <cell r="R24">
            <v>336.50023999999996</v>
          </cell>
          <cell r="S24">
            <v>5.3990499999999999</v>
          </cell>
          <cell r="T24">
            <v>52.693519999999999</v>
          </cell>
          <cell r="U24">
            <v>-2413.8250899999994</v>
          </cell>
          <cell r="V24">
            <v>-58.092570000000002</v>
          </cell>
          <cell r="W24">
            <v>0</v>
          </cell>
          <cell r="Y24">
            <v>0</v>
          </cell>
          <cell r="AA24">
            <v>1078.85688</v>
          </cell>
          <cell r="AB24">
            <v>278.40766999999994</v>
          </cell>
        </row>
        <row r="25">
          <cell r="B25" t="str">
            <v>Vanda RPS 2802</v>
          </cell>
          <cell r="C25" t="str">
            <v>PRE LAUNCH - A</v>
          </cell>
          <cell r="F25">
            <v>0</v>
          </cell>
          <cell r="H25">
            <v>31.876180000000002</v>
          </cell>
          <cell r="J25">
            <v>17.48828</v>
          </cell>
          <cell r="L25">
            <v>7.5537299999999998</v>
          </cell>
          <cell r="N25">
            <v>1.1E-4</v>
          </cell>
          <cell r="P25">
            <v>0</v>
          </cell>
          <cell r="R25">
            <v>56.918300000000002</v>
          </cell>
          <cell r="S25">
            <v>8.8465600000000002</v>
          </cell>
          <cell r="T25">
            <v>1.3500000000000001E-3</v>
          </cell>
          <cell r="U25">
            <v>1.1E-4</v>
          </cell>
          <cell r="V25">
            <v>-8.84802</v>
          </cell>
          <cell r="X25">
            <v>40</v>
          </cell>
          <cell r="Z25">
            <v>0</v>
          </cell>
          <cell r="AB25">
            <v>48.070280000000004</v>
          </cell>
        </row>
        <row r="26">
          <cell r="B26" t="str">
            <v>Vertex 770</v>
          </cell>
          <cell r="G26">
            <v>55.372109999999999</v>
          </cell>
          <cell r="H26">
            <v>14.88763</v>
          </cell>
          <cell r="I26">
            <v>584.03232000000003</v>
          </cell>
          <cell r="J26">
            <v>60.842669999999998</v>
          </cell>
          <cell r="K26">
            <v>99.617599999999996</v>
          </cell>
          <cell r="L26">
            <v>3.23637</v>
          </cell>
          <cell r="M26">
            <v>134.38409999999999</v>
          </cell>
          <cell r="Q26">
            <v>873.40613000000008</v>
          </cell>
          <cell r="R26">
            <v>78.966669999999993</v>
          </cell>
          <cell r="S26">
            <v>0.97733999999999999</v>
          </cell>
          <cell r="T26">
            <v>134.38409999999999</v>
          </cell>
          <cell r="U26">
            <v>-184.38613999999998</v>
          </cell>
          <cell r="V26">
            <v>-0.97733999999999999</v>
          </cell>
          <cell r="AA26">
            <v>689.01999000000012</v>
          </cell>
          <cell r="AB26">
            <v>77.989329999999995</v>
          </cell>
        </row>
        <row r="27">
          <cell r="B27" t="str">
            <v>Vertex 950</v>
          </cell>
          <cell r="G27">
            <v>1.4549399999999999</v>
          </cell>
          <cell r="H27">
            <v>1080.5293299999998</v>
          </cell>
          <cell r="J27">
            <v>378.23223999999999</v>
          </cell>
          <cell r="K27">
            <v>18.972580000000001</v>
          </cell>
          <cell r="L27">
            <v>21.315279999999998</v>
          </cell>
          <cell r="M27">
            <v>0.89205000000000001</v>
          </cell>
          <cell r="N27">
            <v>134.38409999999999</v>
          </cell>
          <cell r="Q27">
            <v>21.319570000000002</v>
          </cell>
          <cell r="R27">
            <v>1480.0768499999999</v>
          </cell>
          <cell r="S27">
            <v>0.29846</v>
          </cell>
          <cell r="T27">
            <v>32.779270000000004</v>
          </cell>
          <cell r="U27">
            <v>134.38409999999999</v>
          </cell>
          <cell r="V27">
            <v>-33.077730000000003</v>
          </cell>
          <cell r="X27">
            <v>34.916330000000002</v>
          </cell>
          <cell r="AA27">
            <v>21.319570000000002</v>
          </cell>
          <cell r="AB27">
            <v>1481.91545</v>
          </cell>
        </row>
        <row r="28">
          <cell r="B28" t="str">
            <v>Avecia ProJet RPS3090</v>
          </cell>
          <cell r="C28" t="str">
            <v>PRE LAUNCH - A</v>
          </cell>
          <cell r="F28">
            <v>0</v>
          </cell>
          <cell r="G28">
            <v>9.6730099999999997</v>
          </cell>
          <cell r="H28">
            <v>1640.6600199999998</v>
          </cell>
          <cell r="I28">
            <v>6.0901500000000004</v>
          </cell>
          <cell r="J28">
            <v>887.63193000000001</v>
          </cell>
          <cell r="L28">
            <v>331.12571999999994</v>
          </cell>
          <cell r="N28">
            <v>2.8275299999999999</v>
          </cell>
          <cell r="P28">
            <v>0</v>
          </cell>
          <cell r="Q28">
            <v>15.763159999999999</v>
          </cell>
          <cell r="R28">
            <v>2862.2451999999998</v>
          </cell>
          <cell r="S28">
            <v>89.86330000000001</v>
          </cell>
          <cell r="T28">
            <v>224.29216</v>
          </cell>
          <cell r="U28">
            <v>1.0230000000000001E-2</v>
          </cell>
          <cell r="V28">
            <v>-314.16569000000004</v>
          </cell>
          <cell r="X28">
            <v>34.916330000000002</v>
          </cell>
          <cell r="Z28">
            <v>0</v>
          </cell>
          <cell r="AA28">
            <v>9.7707999999999995</v>
          </cell>
          <cell r="AB28">
            <v>2582.99584</v>
          </cell>
        </row>
        <row r="29">
          <cell r="B29" t="str">
            <v>Doxazocin</v>
          </cell>
          <cell r="G29">
            <v>166.40124</v>
          </cell>
          <cell r="H29">
            <v>8.9356899999999992</v>
          </cell>
          <cell r="I29">
            <v>0.77607000000000004</v>
          </cell>
          <cell r="J29">
            <v>3.87703</v>
          </cell>
          <cell r="Q29">
            <v>167.17731000000001</v>
          </cell>
          <cell r="R29">
            <v>12.812719999999999</v>
          </cell>
          <cell r="S29">
            <v>3.0414699999999999</v>
          </cell>
          <cell r="T29">
            <v>4.4999999999999999E-4</v>
          </cell>
          <cell r="U29">
            <v>-0.77607000000000004</v>
          </cell>
          <cell r="V29">
            <v>-3.0419199999999997</v>
          </cell>
          <cell r="AA29">
            <v>166.40124</v>
          </cell>
          <cell r="AB29">
            <v>9.7707999999999995</v>
          </cell>
        </row>
        <row r="30">
          <cell r="B30" t="str">
            <v>Acrivastine</v>
          </cell>
          <cell r="E30">
            <v>591.99243600000011</v>
          </cell>
          <cell r="G30">
            <v>27.68357</v>
          </cell>
          <cell r="H30">
            <v>32.293100000000003</v>
          </cell>
          <cell r="I30">
            <v>57.891150000000003</v>
          </cell>
          <cell r="J30">
            <v>950.73374999999999</v>
          </cell>
          <cell r="L30">
            <v>48.092199999999998</v>
          </cell>
          <cell r="M30">
            <v>114.17506</v>
          </cell>
          <cell r="Q30">
            <v>199.74977999999999</v>
          </cell>
          <cell r="R30">
            <v>1031.11905</v>
          </cell>
          <cell r="S30">
            <v>1.2780100000000001</v>
          </cell>
          <cell r="T30">
            <v>25.0352</v>
          </cell>
          <cell r="U30">
            <v>-85.574719999999999</v>
          </cell>
          <cell r="V30">
            <v>-26.313209999999998</v>
          </cell>
          <cell r="X30">
            <v>15</v>
          </cell>
          <cell r="AA30">
            <v>114.17505999999999</v>
          </cell>
          <cell r="AB30">
            <v>1019.80584</v>
          </cell>
        </row>
        <row r="31">
          <cell r="B31" t="str">
            <v>Avecia ProJet RPS3090</v>
          </cell>
          <cell r="F31">
            <v>478.03888000000001</v>
          </cell>
          <cell r="G31">
            <v>616.25949000000003</v>
          </cell>
          <cell r="H31">
            <v>13.32546</v>
          </cell>
          <cell r="I31">
            <v>717.37840000000006</v>
          </cell>
          <cell r="J31">
            <v>1.6760000000000001E-2</v>
          </cell>
          <cell r="K31">
            <v>52.183210000000003</v>
          </cell>
          <cell r="L31">
            <v>6.4345299999999996</v>
          </cell>
          <cell r="Q31">
            <v>1385.8210999999999</v>
          </cell>
          <cell r="R31">
            <v>13.342219999999999</v>
          </cell>
          <cell r="S31">
            <v>27.316400000000002</v>
          </cell>
          <cell r="T31">
            <v>51.991149999999998</v>
          </cell>
          <cell r="U31">
            <v>-1235.7203500000001</v>
          </cell>
          <cell r="V31">
            <v>0</v>
          </cell>
          <cell r="AA31">
            <v>150.10074999999983</v>
          </cell>
          <cell r="AB31">
            <v>13.342219999999999</v>
          </cell>
        </row>
        <row r="32">
          <cell r="B32" t="str">
            <v>AVP26452</v>
          </cell>
          <cell r="G32">
            <v>27.521899999999999</v>
          </cell>
          <cell r="H32">
            <v>0.11167000000000001</v>
          </cell>
          <cell r="J32">
            <v>65.768150000000006</v>
          </cell>
          <cell r="L32">
            <v>0.16950000000000001</v>
          </cell>
          <cell r="N32">
            <v>66.806839999999994</v>
          </cell>
          <cell r="Q32">
            <v>27.521899999999999</v>
          </cell>
          <cell r="R32">
            <v>132.85615999999999</v>
          </cell>
          <cell r="S32">
            <v>288.95587999999998</v>
          </cell>
          <cell r="T32">
            <v>589.86691999999994</v>
          </cell>
          <cell r="U32">
            <v>29.441500000000001</v>
          </cell>
          <cell r="V32">
            <v>0</v>
          </cell>
          <cell r="X32">
            <v>-27</v>
          </cell>
          <cell r="AA32">
            <v>27.521899999999999</v>
          </cell>
          <cell r="AB32">
            <v>132.85615999999999</v>
          </cell>
        </row>
        <row r="33">
          <cell r="B33" t="str">
            <v>CERIUM NITRATE (RPS 3112)</v>
          </cell>
          <cell r="E33">
            <v>416.27917650000001</v>
          </cell>
          <cell r="G33">
            <v>13.049190000000001</v>
          </cell>
          <cell r="H33">
            <v>44.982669999999999</v>
          </cell>
          <cell r="Q33">
            <v>13.049190000000001</v>
          </cell>
          <cell r="R33">
            <v>44.982669999999999</v>
          </cell>
          <cell r="U33">
            <v>-13.049190000000001</v>
          </cell>
          <cell r="V33">
            <v>0</v>
          </cell>
          <cell r="AA33">
            <v>0</v>
          </cell>
          <cell r="AB33">
            <v>44.982669999999999</v>
          </cell>
        </row>
        <row r="34">
          <cell r="B34" t="str">
            <v>Doxazocin</v>
          </cell>
          <cell r="F34">
            <v>416.27918</v>
          </cell>
          <cell r="G34">
            <v>285.59291999999999</v>
          </cell>
          <cell r="H34">
            <v>49.204430000000002</v>
          </cell>
          <cell r="J34">
            <v>25.935860000000002</v>
          </cell>
          <cell r="K34">
            <v>15.31575</v>
          </cell>
          <cell r="L34">
            <v>1.4353899999999999</v>
          </cell>
          <cell r="M34">
            <v>1123.15651</v>
          </cell>
          <cell r="Q34">
            <v>1424.0651800000001</v>
          </cell>
          <cell r="R34">
            <v>76.575680000000006</v>
          </cell>
          <cell r="S34">
            <v>9.3501999999999992</v>
          </cell>
          <cell r="T34">
            <v>17.12349</v>
          </cell>
          <cell r="U34">
            <v>-17.66141</v>
          </cell>
          <cell r="V34">
            <v>-9.3501999999999992</v>
          </cell>
          <cell r="AA34">
            <v>1406.4037700000001</v>
          </cell>
          <cell r="AB34">
            <v>67.225480000000005</v>
          </cell>
        </row>
        <row r="35">
          <cell r="B35" t="str">
            <v>GW2380</v>
          </cell>
          <cell r="E35">
            <v>1842.8655890000002</v>
          </cell>
          <cell r="F35">
            <v>295.76612999999998</v>
          </cell>
          <cell r="H35">
            <v>2.30803</v>
          </cell>
          <cell r="J35">
            <v>0.17407</v>
          </cell>
          <cell r="L35">
            <v>193.92071999999999</v>
          </cell>
          <cell r="N35">
            <v>291.02571999999998</v>
          </cell>
          <cell r="Q35">
            <v>0</v>
          </cell>
          <cell r="R35">
            <v>487.42854</v>
          </cell>
          <cell r="S35">
            <v>0.53661000000000003</v>
          </cell>
          <cell r="U35">
            <v>12.74949</v>
          </cell>
          <cell r="V35">
            <v>0</v>
          </cell>
          <cell r="X35">
            <v>-123.9</v>
          </cell>
          <cell r="AA35">
            <v>0</v>
          </cell>
          <cell r="AB35">
            <v>363.52854000000002</v>
          </cell>
        </row>
        <row r="36">
          <cell r="B36" t="str">
            <v>KBA</v>
          </cell>
          <cell r="F36">
            <v>1842.8655900000001</v>
          </cell>
          <cell r="G36">
            <v>0.32557000000000003</v>
          </cell>
          <cell r="H36">
            <v>21.743950000000002</v>
          </cell>
          <cell r="I36">
            <v>57.854959999999998</v>
          </cell>
          <cell r="Q36">
            <v>58.180529999999997</v>
          </cell>
          <cell r="R36">
            <v>21.743950000000002</v>
          </cell>
          <cell r="S36">
            <v>57.854959999999998</v>
          </cell>
          <cell r="U36">
            <v>-58.180529999999997</v>
          </cell>
          <cell r="V36">
            <v>0</v>
          </cell>
          <cell r="AA36">
            <v>0</v>
          </cell>
          <cell r="AB36">
            <v>21.743950000000002</v>
          </cell>
        </row>
        <row r="37">
          <cell r="B37" t="str">
            <v>Labetalol</v>
          </cell>
          <cell r="G37">
            <v>0.49689</v>
          </cell>
          <cell r="H37">
            <v>132.80434</v>
          </cell>
          <cell r="I37">
            <v>0.63244999999999996</v>
          </cell>
          <cell r="J37">
            <v>434.36023999999998</v>
          </cell>
          <cell r="N37">
            <v>1.2999999999999999E-4</v>
          </cell>
          <cell r="Q37">
            <v>1.12934</v>
          </cell>
          <cell r="R37">
            <v>567.16458</v>
          </cell>
          <cell r="S37">
            <v>17.135840000000002</v>
          </cell>
          <cell r="T37">
            <v>35.156329999999997</v>
          </cell>
          <cell r="U37">
            <v>1.2999999999999999E-4</v>
          </cell>
          <cell r="V37">
            <v>-52.292169999999999</v>
          </cell>
          <cell r="AA37">
            <v>0</v>
          </cell>
          <cell r="AB37">
            <v>514.87240999999995</v>
          </cell>
        </row>
        <row r="38">
          <cell r="B38" t="str">
            <v>Leval Buterol</v>
          </cell>
          <cell r="E38">
            <v>2851.1372015000006</v>
          </cell>
          <cell r="G38">
            <v>1203.8308299999999</v>
          </cell>
          <cell r="H38">
            <v>46.032330000000002</v>
          </cell>
          <cell r="I38">
            <v>1424.6555000000001</v>
          </cell>
          <cell r="J38">
            <v>220.19257999999999</v>
          </cell>
          <cell r="K38">
            <v>186.08914000000001</v>
          </cell>
          <cell r="L38">
            <v>1.3827499999999999</v>
          </cell>
          <cell r="M38">
            <v>1372.60772</v>
          </cell>
          <cell r="N38">
            <v>123.51567</v>
          </cell>
          <cell r="O38">
            <v>0</v>
          </cell>
          <cell r="Q38">
            <v>4187.1831900000006</v>
          </cell>
          <cell r="R38">
            <v>391.12333000000001</v>
          </cell>
          <cell r="S38">
            <v>0.49689</v>
          </cell>
          <cell r="T38">
            <v>236.46859999999998</v>
          </cell>
          <cell r="U38">
            <v>169.01891000000001</v>
          </cell>
          <cell r="V38">
            <v>-405.48750999999999</v>
          </cell>
          <cell r="W38">
            <v>0</v>
          </cell>
          <cell r="Y38">
            <v>0</v>
          </cell>
          <cell r="AA38">
            <v>2584.71308</v>
          </cell>
          <cell r="AB38">
            <v>-14.364179999999976</v>
          </cell>
        </row>
        <row r="39">
          <cell r="B39" t="str">
            <v>Octenidine</v>
          </cell>
          <cell r="C39" t="str">
            <v>LAUNCH - B</v>
          </cell>
          <cell r="F39">
            <v>3032.9497799999999</v>
          </cell>
          <cell r="H39">
            <v>12.66442</v>
          </cell>
          <cell r="J39">
            <v>36.561250000000001</v>
          </cell>
          <cell r="L39">
            <v>28.497060000000001</v>
          </cell>
          <cell r="N39">
            <v>118.50445999999999</v>
          </cell>
          <cell r="P39">
            <v>0</v>
          </cell>
          <cell r="R39">
            <v>196.22719000000001</v>
          </cell>
          <cell r="S39">
            <v>335.93583000000001</v>
          </cell>
          <cell r="T39">
            <v>725.26913999999988</v>
          </cell>
          <cell r="U39">
            <v>176.57522</v>
          </cell>
          <cell r="V39">
            <v>0</v>
          </cell>
          <cell r="X39">
            <v>-114.476</v>
          </cell>
          <cell r="Z39">
            <v>0</v>
          </cell>
          <cell r="AB39">
            <v>196.22719000000001</v>
          </cell>
        </row>
        <row r="40">
          <cell r="B40" t="str">
            <v>Ranitidine Bismuth Citrate</v>
          </cell>
          <cell r="H40">
            <v>13.0436</v>
          </cell>
          <cell r="I40">
            <v>109.21812</v>
          </cell>
          <cell r="Q40">
            <v>109.21812</v>
          </cell>
          <cell r="R40">
            <v>13.0436</v>
          </cell>
          <cell r="S40">
            <v>13.0436</v>
          </cell>
          <cell r="U40">
            <v>-109.21812</v>
          </cell>
          <cell r="V40">
            <v>-13.0436</v>
          </cell>
          <cell r="AA40">
            <v>0</v>
          </cell>
          <cell r="AB40">
            <v>0</v>
          </cell>
        </row>
        <row r="41">
          <cell r="B41" t="str">
            <v>RCX 2130 - Zilueton</v>
          </cell>
          <cell r="G41">
            <v>21.60444</v>
          </cell>
          <cell r="H41">
            <v>283.09895</v>
          </cell>
          <cell r="J41">
            <v>109.21812</v>
          </cell>
          <cell r="M41">
            <v>88.251769999999993</v>
          </cell>
          <cell r="N41">
            <v>855.11653000000001</v>
          </cell>
          <cell r="Q41">
            <v>109.85620999999999</v>
          </cell>
          <cell r="R41">
            <v>1138.2154800000001</v>
          </cell>
          <cell r="S41">
            <v>98.476709999999997</v>
          </cell>
          <cell r="T41">
            <v>109.21812</v>
          </cell>
          <cell r="U41">
            <v>12.74949</v>
          </cell>
          <cell r="V41">
            <v>-111.22619999999999</v>
          </cell>
          <cell r="AA41">
            <v>0</v>
          </cell>
          <cell r="AB41">
            <v>1026.98928</v>
          </cell>
        </row>
        <row r="42">
          <cell r="B42" t="str">
            <v>RCX2090</v>
          </cell>
          <cell r="G42">
            <v>4.0875700000000004</v>
          </cell>
          <cell r="H42">
            <v>23.128689999999999</v>
          </cell>
          <cell r="I42">
            <v>1.6568000000000001</v>
          </cell>
          <cell r="M42">
            <v>56.077809999999999</v>
          </cell>
          <cell r="N42">
            <v>88.251769999999993</v>
          </cell>
          <cell r="Q42">
            <v>61.822180000000003</v>
          </cell>
          <cell r="R42">
            <v>0</v>
          </cell>
          <cell r="S42">
            <v>23.128689999999999</v>
          </cell>
          <cell r="U42">
            <v>88.251769999999993</v>
          </cell>
          <cell r="V42">
            <v>0</v>
          </cell>
          <cell r="AA42">
            <v>59.269330000000004</v>
          </cell>
          <cell r="AB42">
            <v>0</v>
          </cell>
        </row>
        <row r="43">
          <cell r="B43" t="str">
            <v>Sulphonamide</v>
          </cell>
          <cell r="G43">
            <v>15.48658</v>
          </cell>
          <cell r="H43">
            <v>4.0875700000000004</v>
          </cell>
          <cell r="J43">
            <v>57.854959999999998</v>
          </cell>
          <cell r="L43">
            <v>12.69999</v>
          </cell>
          <cell r="M43">
            <v>163.87808000000001</v>
          </cell>
          <cell r="N43">
            <v>56.588479999999997</v>
          </cell>
          <cell r="Q43">
            <v>179.36466000000001</v>
          </cell>
          <cell r="R43">
            <v>70.554949999999991</v>
          </cell>
          <cell r="S43">
            <v>0.89605000000000001</v>
          </cell>
          <cell r="T43">
            <v>57.854959999999998</v>
          </cell>
          <cell r="U43">
            <v>0</v>
          </cell>
          <cell r="V43">
            <v>-57.854959999999998</v>
          </cell>
          <cell r="AA43">
            <v>172.82422000000003</v>
          </cell>
          <cell r="AB43">
            <v>12.699989999999993</v>
          </cell>
        </row>
        <row r="44">
          <cell r="B44" t="str">
            <v>Univar RPS 2617</v>
          </cell>
          <cell r="H44">
            <v>5.0000000000000001E-3</v>
          </cell>
          <cell r="J44">
            <v>0.63166999999999995</v>
          </cell>
          <cell r="M44">
            <v>66.966459999999998</v>
          </cell>
          <cell r="N44">
            <v>163.87808000000001</v>
          </cell>
          <cell r="Q44">
            <v>66.966459999999998</v>
          </cell>
          <cell r="R44">
            <v>0.63666999999999996</v>
          </cell>
          <cell r="S44">
            <v>5.0000000000000001E-3</v>
          </cell>
          <cell r="T44">
            <v>0.63166999999999995</v>
          </cell>
          <cell r="U44">
            <v>3.6467999999999998</v>
          </cell>
          <cell r="V44">
            <v>-0.63666999999999996</v>
          </cell>
          <cell r="AA44">
            <v>48.631379999999993</v>
          </cell>
          <cell r="AB44">
            <v>0</v>
          </cell>
        </row>
        <row r="45">
          <cell r="B45" t="str">
            <v>Chloro Propane</v>
          </cell>
          <cell r="C45" t="str">
            <v>LAUNCH - B</v>
          </cell>
          <cell r="F45">
            <v>0</v>
          </cell>
          <cell r="G45">
            <v>15.756</v>
          </cell>
          <cell r="H45">
            <v>651.61794999999995</v>
          </cell>
          <cell r="J45">
            <v>1792.2292899999998</v>
          </cell>
          <cell r="L45">
            <v>286.19761</v>
          </cell>
          <cell r="N45">
            <v>1454.96922</v>
          </cell>
          <cell r="P45">
            <v>0</v>
          </cell>
          <cell r="Q45">
            <v>15.756</v>
          </cell>
          <cell r="R45">
            <v>4185.0140700000002</v>
          </cell>
          <cell r="S45">
            <v>139.28935999999999</v>
          </cell>
          <cell r="T45">
            <v>355.14675999999997</v>
          </cell>
          <cell r="U45">
            <v>181.76840000000001</v>
          </cell>
          <cell r="V45">
            <v>-676.20452</v>
          </cell>
          <cell r="X45">
            <v>-108.9</v>
          </cell>
          <cell r="Z45">
            <v>0</v>
          </cell>
          <cell r="AA45">
            <v>15.756</v>
          </cell>
          <cell r="AB45">
            <v>3399.9095500000003</v>
          </cell>
        </row>
        <row r="46">
          <cell r="B46" t="str">
            <v>DESMP</v>
          </cell>
          <cell r="M46">
            <v>2.2784300000000002</v>
          </cell>
          <cell r="N46">
            <v>14.856</v>
          </cell>
          <cell r="Q46">
            <v>2.2784300000000002</v>
          </cell>
          <cell r="R46">
            <v>14.856</v>
          </cell>
          <cell r="T46">
            <v>2.2754300000000001</v>
          </cell>
          <cell r="U46">
            <v>-2.2754300000000001</v>
          </cell>
          <cell r="V46">
            <v>0</v>
          </cell>
          <cell r="AA46">
            <v>3.0000000000001137E-3</v>
          </cell>
          <cell r="AB46">
            <v>14.856</v>
          </cell>
        </row>
        <row r="47">
          <cell r="B47" t="str">
            <v>Amino Indanol</v>
          </cell>
          <cell r="E47">
            <v>91.995750000000001</v>
          </cell>
          <cell r="G47">
            <v>34.958179999999999</v>
          </cell>
          <cell r="I47">
            <v>134.30016000000001</v>
          </cell>
          <cell r="J47">
            <v>109.21812</v>
          </cell>
          <cell r="M47">
            <v>12.41849</v>
          </cell>
          <cell r="N47">
            <v>2.2754300000000001</v>
          </cell>
          <cell r="Q47">
            <v>181.67683</v>
          </cell>
          <cell r="R47">
            <v>109.21812</v>
          </cell>
          <cell r="S47">
            <v>54.156689999999998</v>
          </cell>
          <cell r="T47">
            <v>109.21812</v>
          </cell>
          <cell r="U47">
            <v>2.2754300000000001</v>
          </cell>
          <cell r="V47">
            <v>-109.21812</v>
          </cell>
          <cell r="AA47">
            <v>114.74463999999999</v>
          </cell>
          <cell r="AB47">
            <v>0</v>
          </cell>
        </row>
        <row r="48">
          <cell r="B48" t="str">
            <v>Butanol</v>
          </cell>
          <cell r="F48">
            <v>91.995750000000001</v>
          </cell>
          <cell r="G48">
            <v>169.58193</v>
          </cell>
          <cell r="H48">
            <v>23.128689999999999</v>
          </cell>
          <cell r="J48">
            <v>189.14078000000001</v>
          </cell>
          <cell r="M48">
            <v>104.92740999999999</v>
          </cell>
          <cell r="N48">
            <v>88.251769999999993</v>
          </cell>
          <cell r="Q48">
            <v>274.50934000000001</v>
          </cell>
          <cell r="R48">
            <v>111.38046</v>
          </cell>
          <cell r="S48">
            <v>23.128689999999999</v>
          </cell>
          <cell r="T48">
            <v>54.156689999999998</v>
          </cell>
          <cell r="U48">
            <v>88.251769999999993</v>
          </cell>
          <cell r="V48">
            <v>-111.38046</v>
          </cell>
          <cell r="AA48">
            <v>274.32958000000002</v>
          </cell>
          <cell r="AB48">
            <v>0</v>
          </cell>
        </row>
        <row r="49">
          <cell r="B49" t="str">
            <v>CBDA</v>
          </cell>
          <cell r="G49">
            <v>10.228260000000001</v>
          </cell>
          <cell r="H49">
            <v>56.894370000000002</v>
          </cell>
          <cell r="J49">
            <v>1.6568000000000001</v>
          </cell>
          <cell r="N49">
            <v>56.588479999999997</v>
          </cell>
          <cell r="Q49">
            <v>10.228260000000001</v>
          </cell>
          <cell r="R49">
            <v>115.13964999999999</v>
          </cell>
          <cell r="S49">
            <v>0.6</v>
          </cell>
          <cell r="T49">
            <v>1.6568000000000001</v>
          </cell>
          <cell r="U49">
            <v>0.18168000000000001</v>
          </cell>
          <cell r="V49">
            <v>-2.2568000000000001</v>
          </cell>
          <cell r="AA49">
            <v>10.228260000000001</v>
          </cell>
          <cell r="AB49">
            <v>112.88284999999999</v>
          </cell>
        </row>
        <row r="50">
          <cell r="B50" t="str">
            <v>CDFAMe</v>
          </cell>
          <cell r="H50">
            <v>3.3192400000000002</v>
          </cell>
          <cell r="M50">
            <v>30.154260000000001</v>
          </cell>
          <cell r="N50">
            <v>163.87808000000001</v>
          </cell>
          <cell r="Q50">
            <v>30.154260000000001</v>
          </cell>
          <cell r="R50">
            <v>167.19732000000002</v>
          </cell>
          <cell r="S50">
            <v>1.48719</v>
          </cell>
          <cell r="T50">
            <v>30.154260000000001</v>
          </cell>
          <cell r="U50">
            <v>3.6467999999999998</v>
          </cell>
          <cell r="V50">
            <v>-5.1339899999999998</v>
          </cell>
          <cell r="AA50">
            <v>0</v>
          </cell>
          <cell r="AB50">
            <v>162.06333000000001</v>
          </cell>
        </row>
        <row r="51">
          <cell r="B51" t="str">
            <v>Chloro Propane</v>
          </cell>
          <cell r="G51">
            <v>10.03959</v>
          </cell>
          <cell r="H51">
            <v>10.228260000000001</v>
          </cell>
          <cell r="I51">
            <v>91.780329999999992</v>
          </cell>
          <cell r="L51">
            <v>17.598659999999999</v>
          </cell>
          <cell r="N51">
            <v>187.80270999999999</v>
          </cell>
          <cell r="Q51">
            <v>101.81992</v>
          </cell>
          <cell r="R51">
            <v>205.40136999999999</v>
          </cell>
          <cell r="S51">
            <v>39.881270000000001</v>
          </cell>
          <cell r="U51">
            <v>18.29936</v>
          </cell>
          <cell r="V51">
            <v>-18.29936</v>
          </cell>
          <cell r="AA51">
            <v>53.224289999999996</v>
          </cell>
          <cell r="AB51">
            <v>187.10200999999998</v>
          </cell>
        </row>
        <row r="52">
          <cell r="B52" t="str">
            <v>DESMP</v>
          </cell>
          <cell r="G52">
            <v>19.23555</v>
          </cell>
          <cell r="I52">
            <v>183.65242000000001</v>
          </cell>
          <cell r="M52">
            <v>115.44473000000001</v>
          </cell>
          <cell r="N52">
            <v>14.852399999999999</v>
          </cell>
          <cell r="Q52">
            <v>318.33269999999999</v>
          </cell>
          <cell r="R52">
            <v>14.852399999999999</v>
          </cell>
          <cell r="S52">
            <v>183.65242000000001</v>
          </cell>
          <cell r="T52">
            <v>115.44473000000001</v>
          </cell>
          <cell r="U52">
            <v>30.154260000000001</v>
          </cell>
          <cell r="V52">
            <v>0</v>
          </cell>
          <cell r="AA52">
            <v>0</v>
          </cell>
          <cell r="AB52">
            <v>14.852399999999999</v>
          </cell>
        </row>
        <row r="53">
          <cell r="B53" t="str">
            <v>DHQD</v>
          </cell>
          <cell r="H53">
            <v>9.7462199999999992</v>
          </cell>
          <cell r="J53">
            <v>70.726259999999996</v>
          </cell>
          <cell r="L53">
            <v>1.3135600000000001</v>
          </cell>
          <cell r="M53">
            <v>116.44825</v>
          </cell>
          <cell r="N53">
            <v>18.52853</v>
          </cell>
          <cell r="Q53">
            <v>116.44825</v>
          </cell>
          <cell r="R53">
            <v>18.52853</v>
          </cell>
          <cell r="S53">
            <v>8.4209899999999998</v>
          </cell>
          <cell r="T53">
            <v>28.16328</v>
          </cell>
          <cell r="U53">
            <v>2.2754300000000001</v>
          </cell>
          <cell r="V53">
            <v>-2.2754300000000001</v>
          </cell>
          <cell r="AA53">
            <v>0</v>
          </cell>
          <cell r="AB53">
            <v>16.2531</v>
          </cell>
        </row>
        <row r="54">
          <cell r="B54" t="str">
            <v>(DHQ) 2 PHAL</v>
          </cell>
          <cell r="G54">
            <v>15.701269999999999</v>
          </cell>
          <cell r="H54">
            <v>19.226980000000001</v>
          </cell>
          <cell r="I54">
            <v>33.4495</v>
          </cell>
          <cell r="J54">
            <v>3.0596299999999998</v>
          </cell>
          <cell r="N54">
            <v>115.44473000000001</v>
          </cell>
          <cell r="Q54">
            <v>49.150770000000001</v>
          </cell>
          <cell r="R54">
            <v>3.0596299999999998</v>
          </cell>
          <cell r="S54">
            <v>19.226980000000001</v>
          </cell>
          <cell r="T54">
            <v>183.65242000000001</v>
          </cell>
          <cell r="U54">
            <v>115.44473000000001</v>
          </cell>
          <cell r="V54">
            <v>0</v>
          </cell>
          <cell r="AA54">
            <v>8.2480499999999992</v>
          </cell>
          <cell r="AB54">
            <v>3.0596299999999998</v>
          </cell>
        </row>
        <row r="55">
          <cell r="B55" t="str">
            <v>Epichlorohydrin</v>
          </cell>
          <cell r="H55">
            <v>5.9868100000000002</v>
          </cell>
          <cell r="I55">
            <v>7.6499999999999997E-3</v>
          </cell>
          <cell r="J55">
            <v>94.157799999999995</v>
          </cell>
          <cell r="M55">
            <v>391.75054999999998</v>
          </cell>
          <cell r="N55">
            <v>47.638309999999997</v>
          </cell>
          <cell r="Q55">
            <v>391.75819999999999</v>
          </cell>
          <cell r="R55">
            <v>147.78291999999999</v>
          </cell>
          <cell r="S55">
            <v>0.15559000000000001</v>
          </cell>
          <cell r="T55">
            <v>57.502609999999997</v>
          </cell>
          <cell r="U55">
            <v>29.014279999999999</v>
          </cell>
          <cell r="V55">
            <v>-86.672479999999993</v>
          </cell>
          <cell r="AA55">
            <v>0</v>
          </cell>
          <cell r="AB55">
            <v>61.110439999999997</v>
          </cell>
        </row>
        <row r="56">
          <cell r="B56" t="str">
            <v>ETFA</v>
          </cell>
          <cell r="G56">
            <v>9.7914600000000007</v>
          </cell>
          <cell r="H56">
            <v>4.9524100000000004</v>
          </cell>
          <cell r="I56">
            <v>50.06024</v>
          </cell>
          <cell r="J56">
            <v>89.977289999999996</v>
          </cell>
          <cell r="K56">
            <v>7.4659700000000004</v>
          </cell>
          <cell r="L56">
            <v>71.395589999999999</v>
          </cell>
          <cell r="N56">
            <v>377.88682999999997</v>
          </cell>
          <cell r="Q56">
            <v>67.317670000000007</v>
          </cell>
          <cell r="R56">
            <v>382.83923999999996</v>
          </cell>
          <cell r="S56">
            <v>5.7416099999999997</v>
          </cell>
          <cell r="T56">
            <v>22.03069</v>
          </cell>
          <cell r="U56">
            <v>0.18168000000000001</v>
          </cell>
          <cell r="V56">
            <v>-0.18168000000000001</v>
          </cell>
          <cell r="AA56">
            <v>29.778330000000004</v>
          </cell>
          <cell r="AB56">
            <v>382.65755999999999</v>
          </cell>
        </row>
        <row r="57">
          <cell r="B57" t="str">
            <v>Glycidyl Nosylate</v>
          </cell>
          <cell r="G57">
            <v>200.21565000000001</v>
          </cell>
          <cell r="I57">
            <v>252.04138</v>
          </cell>
          <cell r="K57">
            <v>112.66562</v>
          </cell>
          <cell r="M57">
            <v>201.96269000000001</v>
          </cell>
          <cell r="N57">
            <v>26.989000000000001</v>
          </cell>
          <cell r="Q57">
            <v>766.88534000000004</v>
          </cell>
          <cell r="R57">
            <v>0</v>
          </cell>
          <cell r="S57">
            <v>5.2999999999999998E-4</v>
          </cell>
          <cell r="T57">
            <v>3.0853299999999999</v>
          </cell>
          <cell r="U57">
            <v>-3.1085199999999999</v>
          </cell>
          <cell r="V57">
            <v>0</v>
          </cell>
          <cell r="AA57">
            <v>763.77682000000004</v>
          </cell>
          <cell r="AB57">
            <v>0</v>
          </cell>
        </row>
        <row r="58">
          <cell r="B58" t="str">
            <v>Glycidyl Tosylate</v>
          </cell>
          <cell r="E58">
            <v>91.995750000000001</v>
          </cell>
          <cell r="G58">
            <v>526.68647999999996</v>
          </cell>
          <cell r="I58">
            <v>856.16660000000013</v>
          </cell>
          <cell r="J58">
            <v>4.46347</v>
          </cell>
          <cell r="K58">
            <v>120.13159</v>
          </cell>
          <cell r="M58">
            <v>1350.5589300000001</v>
          </cell>
          <cell r="N58">
            <v>391.37554999999998</v>
          </cell>
          <cell r="O58">
            <v>0</v>
          </cell>
          <cell r="Q58">
            <v>2853.5436</v>
          </cell>
          <cell r="R58">
            <v>4.46347</v>
          </cell>
          <cell r="S58">
            <v>459.56232</v>
          </cell>
          <cell r="T58">
            <v>5.5169999999999997E-2</v>
          </cell>
          <cell r="U58">
            <v>391.37554999999998</v>
          </cell>
          <cell r="V58">
            <v>-5.5169999999999997E-2</v>
          </cell>
          <cell r="W58">
            <v>0</v>
          </cell>
          <cell r="Y58">
            <v>0</v>
          </cell>
          <cell r="AA58">
            <v>1550.8139000000001</v>
          </cell>
          <cell r="AB58">
            <v>4.4082999999999997</v>
          </cell>
        </row>
        <row r="59">
          <cell r="B59" t="str">
            <v>Isovanillin</v>
          </cell>
          <cell r="H59">
            <v>0.49919999999999998</v>
          </cell>
          <cell r="J59">
            <v>66.78098</v>
          </cell>
          <cell r="L59">
            <v>11.75699</v>
          </cell>
          <cell r="N59">
            <v>30.154260000000001</v>
          </cell>
          <cell r="R59">
            <v>30.154260000000001</v>
          </cell>
          <cell r="T59">
            <v>27.64171</v>
          </cell>
          <cell r="U59">
            <v>30.154260000000001</v>
          </cell>
          <cell r="V59">
            <v>-30.154260000000001</v>
          </cell>
          <cell r="AB59">
            <v>0</v>
          </cell>
        </row>
        <row r="60">
          <cell r="B60" t="str">
            <v>Jacobsen Catalyst</v>
          </cell>
          <cell r="G60">
            <v>1.11317</v>
          </cell>
          <cell r="H60">
            <v>7.8019699999999998</v>
          </cell>
          <cell r="J60">
            <v>132.17894000000001</v>
          </cell>
          <cell r="L60">
            <v>45.03528</v>
          </cell>
          <cell r="Q60">
            <v>1.11317</v>
          </cell>
          <cell r="R60">
            <v>185.01619000000002</v>
          </cell>
          <cell r="S60">
            <v>1.4151400000000001</v>
          </cell>
          <cell r="T60">
            <v>30.913609999999998</v>
          </cell>
          <cell r="U60">
            <v>-1.11317</v>
          </cell>
          <cell r="V60">
            <v>-32.328749999999999</v>
          </cell>
          <cell r="AA60">
            <v>0</v>
          </cell>
          <cell r="AB60">
            <v>152.68744000000004</v>
          </cell>
        </row>
        <row r="61">
          <cell r="B61" t="str">
            <v>L-Carnitine</v>
          </cell>
          <cell r="H61">
            <v>19.226980000000001</v>
          </cell>
          <cell r="I61">
            <v>11.378410000000001</v>
          </cell>
          <cell r="J61">
            <v>183.65242000000001</v>
          </cell>
          <cell r="L61">
            <v>219.34368000000001</v>
          </cell>
          <cell r="M61">
            <v>17.475470000000001</v>
          </cell>
          <cell r="N61">
            <v>115.44473000000001</v>
          </cell>
          <cell r="Q61">
            <v>28.853880000000004</v>
          </cell>
          <cell r="R61">
            <v>318.32413000000003</v>
          </cell>
          <cell r="S61">
            <v>19.226980000000001</v>
          </cell>
          <cell r="T61">
            <v>183.65242000000001</v>
          </cell>
          <cell r="U61">
            <v>115.44473000000001</v>
          </cell>
          <cell r="V61">
            <v>-318.32413000000003</v>
          </cell>
          <cell r="AA61">
            <v>0</v>
          </cell>
          <cell r="AB61">
            <v>0</v>
          </cell>
        </row>
        <row r="62">
          <cell r="B62" t="str">
            <v>Methyl Glycidate</v>
          </cell>
          <cell r="G62">
            <v>2.3271299999999999</v>
          </cell>
          <cell r="H62">
            <v>5.1740000000000001E-2</v>
          </cell>
          <cell r="N62">
            <v>54.215679999999999</v>
          </cell>
          <cell r="Q62">
            <v>2.3271299999999999</v>
          </cell>
          <cell r="R62">
            <v>54.267420000000001</v>
          </cell>
          <cell r="U62">
            <v>54.215679999999999</v>
          </cell>
          <cell r="V62">
            <v>-54.215679999999999</v>
          </cell>
          <cell r="AA62">
            <v>2.3271299999999999</v>
          </cell>
          <cell r="AB62">
            <v>5.174000000000234E-2</v>
          </cell>
        </row>
        <row r="63">
          <cell r="B63" t="str">
            <v>Oligomeric cat</v>
          </cell>
          <cell r="H63">
            <v>7.2260200000000001</v>
          </cell>
          <cell r="I63">
            <v>23.400580000000001</v>
          </cell>
          <cell r="J63">
            <v>171.29978</v>
          </cell>
          <cell r="N63">
            <v>95</v>
          </cell>
          <cell r="Q63">
            <v>23.400580000000001</v>
          </cell>
          <cell r="R63">
            <v>178.5258</v>
          </cell>
          <cell r="S63">
            <v>7.2260200000000001</v>
          </cell>
          <cell r="T63">
            <v>30.79128</v>
          </cell>
          <cell r="U63">
            <v>-23.400580000000001</v>
          </cell>
          <cell r="V63">
            <v>-38.017299999999999</v>
          </cell>
          <cell r="AA63">
            <v>0</v>
          </cell>
          <cell r="AB63">
            <v>140.5085</v>
          </cell>
        </row>
        <row r="64">
          <cell r="B64" t="str">
            <v>Pfizer Diol</v>
          </cell>
          <cell r="G64">
            <v>13.05701</v>
          </cell>
          <cell r="N64">
            <v>26.989000000000001</v>
          </cell>
          <cell r="Q64">
            <v>13.05701</v>
          </cell>
          <cell r="R64">
            <v>26.989000000000001</v>
          </cell>
          <cell r="U64">
            <v>-13.05701</v>
          </cell>
          <cell r="V64">
            <v>0</v>
          </cell>
          <cell r="AA64">
            <v>0</v>
          </cell>
          <cell r="AB64">
            <v>26.989000000000001</v>
          </cell>
        </row>
        <row r="65">
          <cell r="B65" t="str">
            <v>Propylene Carbonate</v>
          </cell>
          <cell r="G65">
            <v>0.71706000000000003</v>
          </cell>
          <cell r="J65">
            <v>7.6499999999999997E-3</v>
          </cell>
          <cell r="N65">
            <v>343.62468999999999</v>
          </cell>
          <cell r="Q65">
            <v>0.71706000000000003</v>
          </cell>
          <cell r="R65">
            <v>343.63234</v>
          </cell>
          <cell r="T65">
            <v>7.6499999999999997E-3</v>
          </cell>
          <cell r="U65">
            <v>343.62468999999999</v>
          </cell>
          <cell r="V65">
            <v>-343.63234</v>
          </cell>
          <cell r="AA65">
            <v>0</v>
          </cell>
          <cell r="AB65">
            <v>0</v>
          </cell>
        </row>
        <row r="66">
          <cell r="B66" t="str">
            <v>Propylene Oxide</v>
          </cell>
          <cell r="D66" t="str">
            <v xml:space="preserve"> </v>
          </cell>
          <cell r="G66">
            <v>26.90099</v>
          </cell>
          <cell r="H66">
            <v>0.49503000000000003</v>
          </cell>
          <cell r="J66">
            <v>65.151619999999994</v>
          </cell>
          <cell r="N66">
            <v>16</v>
          </cell>
          <cell r="Q66">
            <v>26.90099</v>
          </cell>
          <cell r="R66">
            <v>65.646649999999994</v>
          </cell>
          <cell r="T66">
            <v>32.274160000000002</v>
          </cell>
          <cell r="U66">
            <v>-5.7046900000000003</v>
          </cell>
          <cell r="V66">
            <v>-32.274160000000002</v>
          </cell>
          <cell r="AA66">
            <v>21.196300000000001</v>
          </cell>
          <cell r="AB66">
            <v>33.372489999999992</v>
          </cell>
        </row>
        <row r="67">
          <cell r="B67" t="str">
            <v>S-t-Butyl Glycidyl Ether</v>
          </cell>
          <cell r="G67">
            <v>13.59746</v>
          </cell>
          <cell r="H67">
            <v>-10.6075</v>
          </cell>
          <cell r="I67">
            <v>1.6100000000000001E-3</v>
          </cell>
          <cell r="N67">
            <v>21.16686</v>
          </cell>
          <cell r="Q67">
            <v>13.599069999999999</v>
          </cell>
          <cell r="R67">
            <v>21.16686</v>
          </cell>
          <cell r="S67">
            <v>1.6100000000000001E-3</v>
          </cell>
          <cell r="U67">
            <v>-13.599069999999999</v>
          </cell>
          <cell r="V67">
            <v>0</v>
          </cell>
          <cell r="AA67">
            <v>0</v>
          </cell>
          <cell r="AB67">
            <v>21.16686</v>
          </cell>
        </row>
        <row r="68">
          <cell r="B68" t="str">
            <v>WS 23</v>
          </cell>
          <cell r="G68">
            <v>9.2889999999999997</v>
          </cell>
          <cell r="H68">
            <v>175.23773999999997</v>
          </cell>
          <cell r="J68">
            <v>286.96573999999998</v>
          </cell>
          <cell r="L68">
            <v>144.70483999999999</v>
          </cell>
          <cell r="N68">
            <v>459.61922999999996</v>
          </cell>
          <cell r="Q68">
            <v>9.2889999999999997</v>
          </cell>
          <cell r="R68">
            <v>1066.52755</v>
          </cell>
          <cell r="U68">
            <v>3.9927700000000002</v>
          </cell>
          <cell r="V68">
            <v>-3.9927700000000002</v>
          </cell>
          <cell r="X68">
            <v>-73.664000000000001</v>
          </cell>
          <cell r="AA68">
            <v>0</v>
          </cell>
          <cell r="AB68">
            <v>988.87077999999997</v>
          </cell>
        </row>
        <row r="69">
          <cell r="B69" t="str">
            <v>ETFA Held in Hong Kong</v>
          </cell>
          <cell r="G69">
            <v>2.0766499999999999</v>
          </cell>
          <cell r="N69">
            <v>187.25</v>
          </cell>
          <cell r="Q69">
            <v>2.0766499999999999</v>
          </cell>
          <cell r="R69">
            <v>187.25</v>
          </cell>
          <cell r="U69">
            <v>-2.0766499999999999</v>
          </cell>
          <cell r="V69">
            <v>0</v>
          </cell>
          <cell r="AA69">
            <v>0</v>
          </cell>
          <cell r="AB69">
            <v>187.25</v>
          </cell>
        </row>
        <row r="70">
          <cell r="B70" t="str">
            <v>PTFMXA</v>
          </cell>
          <cell r="C70" t="str">
            <v>TECHNOLOGIES - C</v>
          </cell>
          <cell r="F70">
            <v>91.995750000000001</v>
          </cell>
          <cell r="G70">
            <v>6.1052</v>
          </cell>
          <cell r="H70">
            <v>398.06113999999991</v>
          </cell>
          <cell r="J70">
            <v>971.3038600000001</v>
          </cell>
          <cell r="L70">
            <v>330.78962999999999</v>
          </cell>
          <cell r="N70">
            <v>23</v>
          </cell>
          <cell r="P70">
            <v>0</v>
          </cell>
          <cell r="Q70">
            <v>6.1052</v>
          </cell>
          <cell r="R70">
            <v>23</v>
          </cell>
          <cell r="S70">
            <v>60.463349999999998</v>
          </cell>
          <cell r="T70">
            <v>426.52758999999998</v>
          </cell>
          <cell r="U70">
            <v>780.72114999999997</v>
          </cell>
          <cell r="V70">
            <v>0</v>
          </cell>
          <cell r="X70">
            <v>0</v>
          </cell>
          <cell r="Z70">
            <v>0</v>
          </cell>
          <cell r="AA70">
            <v>0</v>
          </cell>
          <cell r="AB70">
            <v>23</v>
          </cell>
        </row>
        <row r="71">
          <cell r="B71" t="str">
            <v>L-Thyroxine</v>
          </cell>
          <cell r="G71">
            <v>13.33633</v>
          </cell>
          <cell r="N71">
            <v>3</v>
          </cell>
          <cell r="Q71">
            <v>13.33633</v>
          </cell>
          <cell r="R71">
            <v>3</v>
          </cell>
          <cell r="U71">
            <v>-13.33633</v>
          </cell>
          <cell r="V71">
            <v>0</v>
          </cell>
          <cell r="AA71">
            <v>0</v>
          </cell>
          <cell r="AB71">
            <v>3</v>
          </cell>
        </row>
        <row r="72">
          <cell r="B72" t="str">
            <v>3-NPP</v>
          </cell>
          <cell r="G72">
            <v>0.98399999999999999</v>
          </cell>
          <cell r="H72">
            <v>0.94020999999999999</v>
          </cell>
          <cell r="M72">
            <v>67.5745</v>
          </cell>
          <cell r="N72">
            <v>27</v>
          </cell>
          <cell r="Q72">
            <v>68.558499999999995</v>
          </cell>
          <cell r="R72">
            <v>27</v>
          </cell>
          <cell r="S72">
            <v>0.94020999999999999</v>
          </cell>
          <cell r="T72">
            <v>67.5745</v>
          </cell>
          <cell r="U72">
            <v>-68.558499999999995</v>
          </cell>
          <cell r="V72">
            <v>0</v>
          </cell>
          <cell r="AA72">
            <v>0</v>
          </cell>
          <cell r="AB72">
            <v>27</v>
          </cell>
        </row>
        <row r="73">
          <cell r="B73" t="str">
            <v>DESMP.</v>
          </cell>
          <cell r="G73">
            <v>0.40737000000000001</v>
          </cell>
          <cell r="J73">
            <v>6.54847</v>
          </cell>
          <cell r="N73">
            <v>94</v>
          </cell>
          <cell r="Q73">
            <v>0.40737000000000001</v>
          </cell>
          <cell r="R73">
            <v>94</v>
          </cell>
          <cell r="T73">
            <v>6.54847</v>
          </cell>
          <cell r="U73">
            <v>19</v>
          </cell>
          <cell r="V73">
            <v>-19</v>
          </cell>
          <cell r="Z73" t="str">
            <v xml:space="preserve"> </v>
          </cell>
          <cell r="AA73">
            <v>0</v>
          </cell>
          <cell r="AB73">
            <v>75</v>
          </cell>
        </row>
        <row r="74">
          <cell r="B74" t="str">
            <v>TFBA</v>
          </cell>
          <cell r="G74">
            <v>308.87526000000003</v>
          </cell>
          <cell r="N74">
            <v>16</v>
          </cell>
          <cell r="Q74">
            <v>308.87526000000003</v>
          </cell>
          <cell r="R74">
            <v>16</v>
          </cell>
          <cell r="U74">
            <v>-308.875</v>
          </cell>
          <cell r="V74">
            <v>0</v>
          </cell>
          <cell r="AA74">
            <v>2.6000000002568413E-4</v>
          </cell>
          <cell r="AB74">
            <v>16</v>
          </cell>
        </row>
        <row r="75">
          <cell r="B75" t="str">
            <v>NAAGA</v>
          </cell>
          <cell r="G75">
            <v>13.653079999999999</v>
          </cell>
          <cell r="H75">
            <v>2.8799999999999999E-2</v>
          </cell>
          <cell r="J75">
            <v>23.400580000000001</v>
          </cell>
          <cell r="M75">
            <v>163.41718</v>
          </cell>
          <cell r="Q75">
            <v>177.07025999999999</v>
          </cell>
          <cell r="R75">
            <v>0</v>
          </cell>
          <cell r="S75">
            <v>0</v>
          </cell>
          <cell r="T75">
            <v>23.400580000000001</v>
          </cell>
          <cell r="U75">
            <v>-177.07025999999999</v>
          </cell>
          <cell r="V75">
            <v>0</v>
          </cell>
          <cell r="AA75">
            <v>0</v>
          </cell>
          <cell r="AB75">
            <v>0</v>
          </cell>
        </row>
        <row r="76">
          <cell r="B76" t="str">
            <v>NTFMA</v>
          </cell>
          <cell r="G76">
            <v>4.6655699999999998</v>
          </cell>
          <cell r="H76">
            <v>13.05701</v>
          </cell>
          <cell r="I76">
            <v>1.08161</v>
          </cell>
          <cell r="M76">
            <v>58.897869999999998</v>
          </cell>
          <cell r="N76">
            <v>100</v>
          </cell>
          <cell r="Q76">
            <v>64.645049999999998</v>
          </cell>
          <cell r="R76">
            <v>100</v>
          </cell>
          <cell r="S76">
            <v>13.05701</v>
          </cell>
          <cell r="T76">
            <v>58.897869999999998</v>
          </cell>
          <cell r="U76">
            <v>-64.645049999999998</v>
          </cell>
          <cell r="V76">
            <v>0</v>
          </cell>
          <cell r="AA76">
            <v>0</v>
          </cell>
          <cell r="AB76">
            <v>100</v>
          </cell>
        </row>
        <row r="77">
          <cell r="B77" t="str">
            <v>OADPE</v>
          </cell>
          <cell r="G77">
            <v>7.0527600000000001</v>
          </cell>
          <cell r="H77">
            <v>1.29071</v>
          </cell>
          <cell r="N77">
            <v>25</v>
          </cell>
          <cell r="Q77">
            <v>7.0527600000000001</v>
          </cell>
          <cell r="R77">
            <v>25</v>
          </cell>
          <cell r="S77">
            <v>0.78637000000000001</v>
          </cell>
          <cell r="U77">
            <v>-7.0527600000000001</v>
          </cell>
          <cell r="V77">
            <v>0</v>
          </cell>
          <cell r="AA77">
            <v>0</v>
          </cell>
          <cell r="AB77">
            <v>25</v>
          </cell>
        </row>
        <row r="78">
          <cell r="B78" t="str">
            <v>ANFP</v>
          </cell>
          <cell r="E78" t="str">
            <v xml:space="preserve"> </v>
          </cell>
          <cell r="G78">
            <v>1.87</v>
          </cell>
          <cell r="H78">
            <v>23.475020000000001</v>
          </cell>
          <cell r="N78">
            <v>2</v>
          </cell>
          <cell r="Q78">
            <v>1.87</v>
          </cell>
          <cell r="R78">
            <v>2</v>
          </cell>
          <cell r="S78">
            <v>5.7046900000000003</v>
          </cell>
          <cell r="U78">
            <v>-1.87</v>
          </cell>
          <cell r="V78">
            <v>0</v>
          </cell>
          <cell r="AA78">
            <v>0</v>
          </cell>
          <cell r="AB78">
            <v>2</v>
          </cell>
        </row>
        <row r="79">
          <cell r="B79" t="str">
            <v>SR28043</v>
          </cell>
          <cell r="G79">
            <v>5.7200000000000001E-2</v>
          </cell>
          <cell r="H79">
            <v>13.59746</v>
          </cell>
          <cell r="M79">
            <v>66.255260000000007</v>
          </cell>
          <cell r="N79">
            <v>177</v>
          </cell>
          <cell r="Q79">
            <v>66.312460000000002</v>
          </cell>
          <cell r="R79">
            <v>177</v>
          </cell>
          <cell r="S79">
            <v>13.59746</v>
          </cell>
          <cell r="T79">
            <v>66.255260000000007</v>
          </cell>
          <cell r="U79">
            <v>27</v>
          </cell>
          <cell r="V79">
            <v>-27</v>
          </cell>
          <cell r="AA79">
            <v>0</v>
          </cell>
          <cell r="AB79">
            <v>150</v>
          </cell>
        </row>
        <row r="80">
          <cell r="B80" t="str">
            <v>Fixed cost others</v>
          </cell>
          <cell r="G80">
            <v>1.7050000000000001</v>
          </cell>
          <cell r="H80">
            <v>9.2889999999999997</v>
          </cell>
          <cell r="Q80">
            <v>1.7050000000000001</v>
          </cell>
          <cell r="R80">
            <v>0</v>
          </cell>
          <cell r="S80">
            <v>9.2889999999999997</v>
          </cell>
          <cell r="U80">
            <v>-1.7050000000000001</v>
          </cell>
          <cell r="V80">
            <v>0</v>
          </cell>
          <cell r="AA80">
            <v>0</v>
          </cell>
          <cell r="AB80">
            <v>0</v>
          </cell>
        </row>
        <row r="81">
          <cell r="B81" t="str">
            <v>Others.</v>
          </cell>
          <cell r="G81">
            <v>6.66</v>
          </cell>
          <cell r="H81">
            <v>2.0766499999999999</v>
          </cell>
          <cell r="I81">
            <v>0.84267000000000003</v>
          </cell>
          <cell r="M81">
            <v>91.138750000000002</v>
          </cell>
          <cell r="Q81">
            <v>98.641419999999997</v>
          </cell>
          <cell r="R81">
            <v>0</v>
          </cell>
          <cell r="S81">
            <v>2.0766499999999999</v>
          </cell>
          <cell r="T81">
            <v>91.138750000000002</v>
          </cell>
          <cell r="U81">
            <v>-98.641419999999997</v>
          </cell>
          <cell r="V81">
            <v>0</v>
          </cell>
          <cell r="AA81">
            <v>0</v>
          </cell>
          <cell r="AB81">
            <v>0</v>
          </cell>
        </row>
        <row r="82">
          <cell r="B82" t="str">
            <v>Icos 485</v>
          </cell>
          <cell r="C82" t="str">
            <v>TECHNOLOGIES - C</v>
          </cell>
          <cell r="F82">
            <v>0</v>
          </cell>
          <cell r="G82">
            <v>12.673500000000001</v>
          </cell>
          <cell r="H82">
            <v>304.32099999999997</v>
          </cell>
          <cell r="I82">
            <v>126.54656</v>
          </cell>
          <cell r="J82">
            <v>1051.81197</v>
          </cell>
          <cell r="L82">
            <v>207.33877999999999</v>
          </cell>
          <cell r="N82">
            <v>2660.89156</v>
          </cell>
          <cell r="P82">
            <v>0</v>
          </cell>
          <cell r="Q82">
            <v>139.22005999999999</v>
          </cell>
          <cell r="R82">
            <v>4224.3633099999997</v>
          </cell>
          <cell r="S82">
            <v>53.239609999999999</v>
          </cell>
          <cell r="T82">
            <v>446.07182000000006</v>
          </cell>
          <cell r="U82">
            <v>735.10145</v>
          </cell>
          <cell r="V82">
            <v>-1234.4128800000001</v>
          </cell>
          <cell r="X82">
            <v>-73.664000000000001</v>
          </cell>
          <cell r="Z82">
            <v>0</v>
          </cell>
          <cell r="AA82">
            <v>0</v>
          </cell>
          <cell r="AB82">
            <v>2916.2864300000001</v>
          </cell>
        </row>
        <row r="83">
          <cell r="B83" t="str">
            <v>Mill. Lactone</v>
          </cell>
          <cell r="G83">
            <v>1.59602</v>
          </cell>
          <cell r="H83">
            <v>13.33633</v>
          </cell>
          <cell r="Q83">
            <v>1.59602</v>
          </cell>
          <cell r="R83">
            <v>13.33633</v>
          </cell>
          <cell r="S83">
            <v>13.33633</v>
          </cell>
          <cell r="U83">
            <v>-1.59602</v>
          </cell>
          <cell r="V83">
            <v>-13.33633</v>
          </cell>
          <cell r="AA83">
            <v>0</v>
          </cell>
          <cell r="AB83">
            <v>0</v>
          </cell>
        </row>
        <row r="84">
          <cell r="B84" t="str">
            <v>3M R850 / R851</v>
          </cell>
          <cell r="E84">
            <v>0</v>
          </cell>
          <cell r="G84">
            <v>448.71976000000001</v>
          </cell>
          <cell r="H84">
            <v>0.13173000000000001</v>
          </cell>
          <cell r="I84">
            <v>163.25144</v>
          </cell>
          <cell r="K84">
            <v>0</v>
          </cell>
          <cell r="M84">
            <v>464.75903000000005</v>
          </cell>
          <cell r="N84">
            <v>67.5745</v>
          </cell>
          <cell r="O84">
            <v>0</v>
          </cell>
          <cell r="Q84">
            <v>1076.7302300000001</v>
          </cell>
          <cell r="R84">
            <v>0.13173000000000001</v>
          </cell>
          <cell r="S84">
            <v>0.13173000000000001</v>
          </cell>
          <cell r="T84">
            <v>464.75903000000005</v>
          </cell>
          <cell r="U84">
            <v>67.5745</v>
          </cell>
          <cell r="V84">
            <v>-0.13173000000000001</v>
          </cell>
          <cell r="W84">
            <v>0</v>
          </cell>
          <cell r="Y84">
            <v>0</v>
          </cell>
          <cell r="AA84">
            <v>23.523690000000027</v>
          </cell>
          <cell r="AB84">
            <v>0</v>
          </cell>
        </row>
        <row r="85">
          <cell r="B85" t="str">
            <v>Acetonide</v>
          </cell>
          <cell r="H85">
            <v>0.40737000000000001</v>
          </cell>
          <cell r="J85">
            <v>6.54847</v>
          </cell>
          <cell r="N85">
            <v>17.475470000000001</v>
          </cell>
          <cell r="R85">
            <v>24.023940000000003</v>
          </cell>
          <cell r="S85">
            <v>0.40737000000000001</v>
          </cell>
          <cell r="T85">
            <v>6.54847</v>
          </cell>
          <cell r="U85">
            <v>17.475470000000001</v>
          </cell>
          <cell r="V85">
            <v>-24.023940000000003</v>
          </cell>
          <cell r="AA85" t="str">
            <v xml:space="preserve"> </v>
          </cell>
          <cell r="AB85">
            <v>0</v>
          </cell>
        </row>
        <row r="86">
          <cell r="B86" t="str">
            <v>Alizyme AIT-082</v>
          </cell>
          <cell r="G86">
            <v>510.55538000000001</v>
          </cell>
          <cell r="H86">
            <v>6.70967</v>
          </cell>
          <cell r="I86">
            <v>34.035989999999998</v>
          </cell>
          <cell r="M86">
            <v>1.2999999999999999E-4</v>
          </cell>
          <cell r="Q86">
            <v>544.5915</v>
          </cell>
          <cell r="R86">
            <v>0</v>
          </cell>
          <cell r="S86">
            <v>6.70967</v>
          </cell>
          <cell r="U86">
            <v>-81.853619999999992</v>
          </cell>
          <cell r="V86">
            <v>0</v>
          </cell>
          <cell r="AA86">
            <v>462.73788000000002</v>
          </cell>
          <cell r="AB86">
            <v>0</v>
          </cell>
        </row>
        <row r="87">
          <cell r="B87" t="str">
            <v>BHA</v>
          </cell>
          <cell r="G87">
            <v>3.9758399999999998</v>
          </cell>
          <cell r="H87">
            <v>13.653079999999999</v>
          </cell>
          <cell r="J87">
            <v>23.400580000000001</v>
          </cell>
          <cell r="N87">
            <v>19.909500000000001</v>
          </cell>
          <cell r="Q87">
            <v>3.9758399999999998</v>
          </cell>
          <cell r="R87">
            <v>23.400580000000001</v>
          </cell>
          <cell r="S87">
            <v>13.653079999999999</v>
          </cell>
          <cell r="T87">
            <v>23.400580000000001</v>
          </cell>
          <cell r="U87">
            <v>19.909500000000001</v>
          </cell>
          <cell r="V87">
            <v>-23.400580000000001</v>
          </cell>
          <cell r="AA87">
            <v>3.9758399999999998</v>
          </cell>
          <cell r="AB87">
            <v>0</v>
          </cell>
        </row>
        <row r="88">
          <cell r="B88" t="str">
            <v>Bromohydron</v>
          </cell>
          <cell r="G88">
            <v>2946.0870000000004</v>
          </cell>
          <cell r="H88">
            <v>4.6655699999999998</v>
          </cell>
          <cell r="J88">
            <v>1.08161</v>
          </cell>
          <cell r="N88">
            <v>58.897869999999998</v>
          </cell>
          <cell r="Q88">
            <v>2946.0870000000004</v>
          </cell>
          <cell r="R88">
            <v>0</v>
          </cell>
          <cell r="S88">
            <v>4.6655699999999998</v>
          </cell>
          <cell r="T88">
            <v>1.78515</v>
          </cell>
          <cell r="U88">
            <v>58.897869999999998</v>
          </cell>
          <cell r="V88">
            <v>0</v>
          </cell>
          <cell r="AA88">
            <v>1650.0870000000004</v>
          </cell>
          <cell r="AB88">
            <v>0</v>
          </cell>
        </row>
        <row r="89">
          <cell r="B89" t="str">
            <v>CCA</v>
          </cell>
          <cell r="G89">
            <v>308.37900000000002</v>
          </cell>
          <cell r="H89">
            <v>0.95762999999999998</v>
          </cell>
          <cell r="Q89">
            <v>308.37900000000002</v>
          </cell>
          <cell r="R89">
            <v>0.95762999999999998</v>
          </cell>
          <cell r="S89">
            <v>5.4440000000000002E-2</v>
          </cell>
          <cell r="U89">
            <v>-164.01900000000001</v>
          </cell>
          <cell r="V89">
            <v>-5.4440000000000002E-2</v>
          </cell>
          <cell r="AA89">
            <v>144.36000000000001</v>
          </cell>
          <cell r="AB89">
            <v>0.90318999999999994</v>
          </cell>
        </row>
        <row r="90">
          <cell r="B90" t="str">
            <v>CME/HME/MGH</v>
          </cell>
          <cell r="E90" t="str">
            <v xml:space="preserve"> </v>
          </cell>
          <cell r="G90">
            <v>166.93100000000001</v>
          </cell>
          <cell r="H90">
            <v>5.2008000000000001</v>
          </cell>
          <cell r="Q90">
            <v>166.93100000000001</v>
          </cell>
          <cell r="R90">
            <v>5.2008000000000001</v>
          </cell>
          <cell r="S90">
            <v>4.2950499999999998</v>
          </cell>
          <cell r="U90">
            <v>-80.898210000000006</v>
          </cell>
          <cell r="V90">
            <v>-4.2950499999999998</v>
          </cell>
          <cell r="AA90">
            <v>86.032790000000006</v>
          </cell>
          <cell r="AB90">
            <v>0.90575000000000028</v>
          </cell>
        </row>
        <row r="91">
          <cell r="B91" t="str">
            <v>Geltex</v>
          </cell>
          <cell r="G91">
            <v>64.914000000000001</v>
          </cell>
          <cell r="H91">
            <v>0.51317000000000002</v>
          </cell>
          <cell r="N91">
            <v>66.255260000000007</v>
          </cell>
          <cell r="Q91">
            <v>64.914000000000001</v>
          </cell>
          <cell r="R91">
            <v>0.51317000000000002</v>
          </cell>
          <cell r="S91">
            <v>0.51317000000000002</v>
          </cell>
          <cell r="U91">
            <v>66.255260000000007</v>
          </cell>
          <cell r="V91">
            <v>-0.51317000000000002</v>
          </cell>
          <cell r="AA91">
            <v>64.914000000000001</v>
          </cell>
          <cell r="AB91">
            <v>0</v>
          </cell>
        </row>
        <row r="92">
          <cell r="B92" t="str">
            <v>GW397339</v>
          </cell>
          <cell r="E92">
            <v>0</v>
          </cell>
          <cell r="G92">
            <v>4000.8422200000005</v>
          </cell>
          <cell r="H92">
            <v>9.2889999999999997</v>
          </cell>
          <cell r="I92">
            <v>34.035989999999998</v>
          </cell>
          <cell r="K92">
            <v>0</v>
          </cell>
          <cell r="M92">
            <v>1.2999999999999999E-4</v>
          </cell>
          <cell r="O92">
            <v>0</v>
          </cell>
          <cell r="Q92">
            <v>4034.8783400000007</v>
          </cell>
          <cell r="R92">
            <v>9.2889999999999997</v>
          </cell>
          <cell r="S92">
            <v>9.2889999999999997</v>
          </cell>
          <cell r="T92">
            <v>0</v>
          </cell>
          <cell r="U92">
            <v>-1622.7708300000002</v>
          </cell>
          <cell r="V92">
            <v>-9.2889999999999997</v>
          </cell>
          <cell r="W92">
            <v>0</v>
          </cell>
          <cell r="Y92">
            <v>0</v>
          </cell>
          <cell r="AA92">
            <v>2412.1075100000012</v>
          </cell>
          <cell r="AB92">
            <v>0</v>
          </cell>
        </row>
        <row r="93">
          <cell r="B93" t="str">
            <v>ICOS 1576</v>
          </cell>
          <cell r="H93">
            <v>2.0766499999999999</v>
          </cell>
          <cell r="J93">
            <v>0.84267000000000003</v>
          </cell>
          <cell r="N93">
            <v>91.138750000000002</v>
          </cell>
          <cell r="R93">
            <v>2.0766499999999999</v>
          </cell>
          <cell r="S93">
            <v>2.0766499999999999</v>
          </cell>
          <cell r="T93">
            <v>0.84267000000000003</v>
          </cell>
          <cell r="U93">
            <v>91.138750000000002</v>
          </cell>
          <cell r="V93">
            <v>-2.0766499999999999</v>
          </cell>
          <cell r="AB93">
            <v>0</v>
          </cell>
        </row>
        <row r="94">
          <cell r="B94" t="str">
            <v>Icos 485</v>
          </cell>
          <cell r="H94">
            <v>6.1052</v>
          </cell>
          <cell r="J94">
            <v>126.54656</v>
          </cell>
          <cell r="R94">
            <v>6.1052</v>
          </cell>
          <cell r="S94">
            <v>6.1052</v>
          </cell>
          <cell r="T94">
            <v>126.54656</v>
          </cell>
          <cell r="V94">
            <v>-6.1052</v>
          </cell>
          <cell r="AB94">
            <v>0</v>
          </cell>
        </row>
        <row r="95">
          <cell r="B95" t="str">
            <v>Mill. Lactone</v>
          </cell>
          <cell r="E95">
            <v>2943.1329515000007</v>
          </cell>
          <cell r="G95">
            <v>7143.6035700000011</v>
          </cell>
          <cell r="H95">
            <v>13.33633</v>
          </cell>
          <cell r="I95">
            <v>4324.5255900000002</v>
          </cell>
          <cell r="K95">
            <v>444.88868000000002</v>
          </cell>
          <cell r="M95">
            <v>3731.9994900000002</v>
          </cell>
          <cell r="O95">
            <v>0</v>
          </cell>
          <cell r="Q95">
            <v>15645.017330000001</v>
          </cell>
          <cell r="R95">
            <v>13.33633</v>
          </cell>
          <cell r="S95">
            <v>13.33633</v>
          </cell>
          <cell r="T95">
            <v>1919.9337099999998</v>
          </cell>
          <cell r="U95">
            <v>-7995.00227</v>
          </cell>
          <cell r="V95">
            <v>-13.33633</v>
          </cell>
          <cell r="W95">
            <v>0</v>
          </cell>
          <cell r="Y95">
            <v>0</v>
          </cell>
          <cell r="AA95">
            <v>7650.0150600000015</v>
          </cell>
          <cell r="AB95">
            <v>0</v>
          </cell>
        </row>
        <row r="96">
          <cell r="B96" t="str">
            <v>Phthalimide</v>
          </cell>
          <cell r="C96" t="str">
            <v>OBSOLETE - D</v>
          </cell>
          <cell r="F96">
            <v>0</v>
          </cell>
          <cell r="H96">
            <v>2.2688999999999999</v>
          </cell>
          <cell r="J96">
            <v>158.41989000000001</v>
          </cell>
          <cell r="L96">
            <v>0</v>
          </cell>
          <cell r="N96">
            <v>90.34666</v>
          </cell>
          <cell r="P96">
            <v>0</v>
          </cell>
          <cell r="R96">
            <v>92.615560000000002</v>
          </cell>
          <cell r="S96">
            <v>0.46867999999999999</v>
          </cell>
          <cell r="T96">
            <v>159.12342999999998</v>
          </cell>
          <cell r="U96">
            <v>90.34666</v>
          </cell>
          <cell r="V96">
            <v>-90.815340000000006</v>
          </cell>
          <cell r="X96">
            <v>0</v>
          </cell>
          <cell r="Z96">
            <v>0</v>
          </cell>
          <cell r="AB96">
            <v>1.8002199999999959</v>
          </cell>
        </row>
        <row r="97">
          <cell r="B97" t="str">
            <v>Plaquenil</v>
          </cell>
          <cell r="H97">
            <v>0.40737000000000001</v>
          </cell>
          <cell r="R97">
            <v>0.40737000000000001</v>
          </cell>
          <cell r="S97">
            <v>0.40737000000000001</v>
          </cell>
          <cell r="V97">
            <v>-0.40737000000000001</v>
          </cell>
          <cell r="AA97" t="str">
            <v xml:space="preserve"> </v>
          </cell>
          <cell r="AB97">
            <v>0</v>
          </cell>
        </row>
        <row r="98">
          <cell r="B98" t="str">
            <v>RCX2037</v>
          </cell>
          <cell r="H98">
            <v>482.15109000000001</v>
          </cell>
          <cell r="J98">
            <v>-54.469620000000006</v>
          </cell>
          <cell r="L98">
            <v>7.4536699999999998</v>
          </cell>
          <cell r="R98">
            <v>0</v>
          </cell>
          <cell r="S98">
            <v>88.265530000000012</v>
          </cell>
          <cell r="T98">
            <v>10.23826</v>
          </cell>
          <cell r="V98">
            <v>0</v>
          </cell>
          <cell r="AB98">
            <v>0</v>
          </cell>
        </row>
        <row r="99">
          <cell r="B99" t="str">
            <v>RCX2047</v>
          </cell>
          <cell r="H99">
            <v>13.653079999999999</v>
          </cell>
          <cell r="N99">
            <v>19.909500000000001</v>
          </cell>
          <cell r="R99">
            <v>33.562579999999997</v>
          </cell>
          <cell r="S99">
            <v>13.653079999999999</v>
          </cell>
          <cell r="U99">
            <v>19.909500000000001</v>
          </cell>
          <cell r="V99">
            <v>-33.562579999999997</v>
          </cell>
          <cell r="AB99">
            <v>0</v>
          </cell>
        </row>
        <row r="100">
          <cell r="B100" t="str">
            <v>RCX2114 - GW801144X</v>
          </cell>
          <cell r="H100">
            <v>4.0849299999999999</v>
          </cell>
          <cell r="N100">
            <v>58.897869999999998</v>
          </cell>
          <cell r="R100">
            <v>62.982799999999997</v>
          </cell>
          <cell r="S100">
            <v>4.0102700000000002</v>
          </cell>
          <cell r="U100">
            <v>58.897869999999998</v>
          </cell>
          <cell r="V100">
            <v>-62.908139999999996</v>
          </cell>
          <cell r="AB100">
            <v>7.4660000000001503E-2</v>
          </cell>
        </row>
        <row r="101">
          <cell r="B101" t="str">
            <v>RCX2119</v>
          </cell>
          <cell r="H101">
            <v>0.88385999999999998</v>
          </cell>
          <cell r="R101">
            <v>0.88385999999999998</v>
          </cell>
          <cell r="S101">
            <v>0.82135999999999998</v>
          </cell>
          <cell r="V101">
            <v>-0.82135999999999998</v>
          </cell>
          <cell r="AB101">
            <v>6.25E-2</v>
          </cell>
        </row>
        <row r="102">
          <cell r="B102" t="str">
            <v>RH 3866</v>
          </cell>
          <cell r="H102">
            <v>1.87</v>
          </cell>
          <cell r="R102">
            <v>1.87</v>
          </cell>
          <cell r="S102">
            <v>1.87</v>
          </cell>
          <cell r="T102">
            <v>48.882649999999998</v>
          </cell>
          <cell r="V102">
            <v>-1.87</v>
          </cell>
          <cell r="AB102">
            <v>0</v>
          </cell>
        </row>
        <row r="103">
          <cell r="B103" t="str">
            <v>tBaus</v>
          </cell>
          <cell r="H103">
            <v>0.11</v>
          </cell>
          <cell r="N103">
            <v>66.255260000000007</v>
          </cell>
          <cell r="R103">
            <v>66.365260000000006</v>
          </cell>
          <cell r="S103">
            <v>3.6249999999999998E-2</v>
          </cell>
          <cell r="U103">
            <v>66.255260000000007</v>
          </cell>
          <cell r="V103">
            <v>-66.291510000000002</v>
          </cell>
          <cell r="AB103">
            <v>7.3750000000003979E-2</v>
          </cell>
        </row>
        <row r="104">
          <cell r="B104" t="str">
            <v>Telik</v>
          </cell>
          <cell r="C104" t="str">
            <v>OTHERS - E</v>
          </cell>
          <cell r="F104">
            <v>0</v>
          </cell>
          <cell r="H104">
            <v>1.7050000000000001</v>
          </cell>
          <cell r="J104">
            <v>-54.469620000000006</v>
          </cell>
          <cell r="L104">
            <v>7.4536699999999998</v>
          </cell>
          <cell r="N104">
            <v>0</v>
          </cell>
          <cell r="P104">
            <v>0</v>
          </cell>
          <cell r="R104">
            <v>1.7050000000000001</v>
          </cell>
          <cell r="S104">
            <v>1.7050000000000001</v>
          </cell>
          <cell r="T104">
            <v>59.120909999999995</v>
          </cell>
          <cell r="U104">
            <v>0</v>
          </cell>
          <cell r="V104">
            <v>-1.7050000000000001</v>
          </cell>
          <cell r="X104">
            <v>0</v>
          </cell>
          <cell r="Z104">
            <v>0</v>
          </cell>
          <cell r="AB104">
            <v>0</v>
          </cell>
        </row>
        <row r="105">
          <cell r="B105" t="str">
            <v>Vertex 148</v>
          </cell>
          <cell r="H105">
            <v>6.66</v>
          </cell>
          <cell r="J105">
            <v>0.84267000000000003</v>
          </cell>
          <cell r="N105">
            <v>91.138750000000002</v>
          </cell>
          <cell r="R105">
            <v>98.641419999999997</v>
          </cell>
          <cell r="S105">
            <v>6.66</v>
          </cell>
          <cell r="T105">
            <v>0.84267000000000003</v>
          </cell>
          <cell r="U105">
            <v>91.138750000000002</v>
          </cell>
          <cell r="V105">
            <v>-98.641419999999997</v>
          </cell>
          <cell r="AB105">
            <v>0</v>
          </cell>
        </row>
        <row r="106">
          <cell r="B106" t="str">
            <v>Vertex 497</v>
          </cell>
          <cell r="H106">
            <v>4.2530200000000002</v>
          </cell>
          <cell r="J106">
            <v>126.54656</v>
          </cell>
          <cell r="R106">
            <v>130.79957999999999</v>
          </cell>
          <cell r="S106">
            <v>4.2530200000000002</v>
          </cell>
          <cell r="T106">
            <v>126.54656</v>
          </cell>
          <cell r="V106">
            <v>-130.79957999999999</v>
          </cell>
          <cell r="AB106">
            <v>0</v>
          </cell>
        </row>
        <row r="107">
          <cell r="B107" t="str">
            <v>ZD0947</v>
          </cell>
          <cell r="C107" t="str">
            <v>TOTAL</v>
          </cell>
          <cell r="F107">
            <v>3124.94553</v>
          </cell>
          <cell r="H107">
            <v>0.97350000000000003</v>
          </cell>
          <cell r="J107">
            <v>3993.1043799999998</v>
          </cell>
          <cell r="L107">
            <v>1003.04585</v>
          </cell>
          <cell r="N107">
            <v>5143.7551800000001</v>
          </cell>
          <cell r="P107">
            <v>0</v>
          </cell>
          <cell r="R107">
            <v>0.97350000000000003</v>
          </cell>
          <cell r="S107">
            <v>0.97350000000000003</v>
          </cell>
          <cell r="T107">
            <v>2253.7352799999999</v>
          </cell>
          <cell r="U107">
            <v>1931.3656599999999</v>
          </cell>
          <cell r="V107">
            <v>-0.97350000000000003</v>
          </cell>
          <cell r="X107">
            <v>-74.475999999999999</v>
          </cell>
          <cell r="Z107">
            <v>0</v>
          </cell>
          <cell r="AB107">
            <v>0</v>
          </cell>
        </row>
        <row r="108">
          <cell r="C108" t="str">
            <v>OBSOLETE - D</v>
          </cell>
          <cell r="F108">
            <v>0</v>
          </cell>
          <cell r="H108">
            <v>74.480170000000015</v>
          </cell>
          <cell r="J108">
            <v>157.33828</v>
          </cell>
          <cell r="L108">
            <v>0</v>
          </cell>
          <cell r="N108">
            <v>344.02351000000004</v>
          </cell>
          <cell r="P108">
            <v>0</v>
          </cell>
          <cell r="R108">
            <v>575.84195999999997</v>
          </cell>
          <cell r="S108">
            <v>70.6601</v>
          </cell>
          <cell r="T108">
            <v>157.33828</v>
          </cell>
          <cell r="U108">
            <v>344.02351000000004</v>
          </cell>
          <cell r="V108">
            <v>-572.02188999999987</v>
          </cell>
          <cell r="X108">
            <v>0</v>
          </cell>
          <cell r="Z108">
            <v>0</v>
          </cell>
          <cell r="AB108">
            <v>3.8200700000000016</v>
          </cell>
        </row>
        <row r="110">
          <cell r="B110" t="str">
            <v>Others</v>
          </cell>
          <cell r="H110">
            <v>528.66361999999992</v>
          </cell>
          <cell r="J110">
            <v>81.84402</v>
          </cell>
          <cell r="L110">
            <v>13.97058</v>
          </cell>
          <cell r="N110">
            <v>4.3677200000000003</v>
          </cell>
          <cell r="R110">
            <v>628.84593999999993</v>
          </cell>
          <cell r="S110">
            <v>68.73987000000001</v>
          </cell>
          <cell r="T110">
            <v>13.70412</v>
          </cell>
          <cell r="V110">
            <v>-82.443990000000014</v>
          </cell>
          <cell r="X110">
            <v>33.917670000000001</v>
          </cell>
          <cell r="AB110">
            <v>580.31961999999987</v>
          </cell>
        </row>
        <row r="111">
          <cell r="B111" t="str">
            <v>RCX 2070</v>
          </cell>
          <cell r="R111">
            <v>0</v>
          </cell>
          <cell r="V111">
            <v>0</v>
          </cell>
          <cell r="AB111">
            <v>0</v>
          </cell>
        </row>
        <row r="112">
          <cell r="B112" t="str">
            <v>Cleanouts</v>
          </cell>
          <cell r="R112">
            <v>0</v>
          </cell>
          <cell r="V112">
            <v>0</v>
          </cell>
          <cell r="X112">
            <v>-85.944999999999993</v>
          </cell>
          <cell r="AB112">
            <v>-85.944999999999993</v>
          </cell>
        </row>
        <row r="113">
          <cell r="B113" t="str">
            <v>Eng Stocks/Op Supplies</v>
          </cell>
          <cell r="H113">
            <v>2840.6582100000001</v>
          </cell>
          <cell r="R113">
            <v>2840.6582100000001</v>
          </cell>
          <cell r="S113">
            <v>1358.8905099999999</v>
          </cell>
          <cell r="V113">
            <v>-1358.8905099999999</v>
          </cell>
          <cell r="AB113">
            <v>1481.7677000000001</v>
          </cell>
        </row>
        <row r="114">
          <cell r="B114" t="str">
            <v>Base Stocks</v>
          </cell>
          <cell r="H114">
            <v>308.37896999999998</v>
          </cell>
          <cell r="R114">
            <v>308.37896999999998</v>
          </cell>
          <cell r="S114">
            <v>164.01897</v>
          </cell>
          <cell r="V114">
            <v>-164.01897</v>
          </cell>
          <cell r="AB114">
            <v>144.35999999999999</v>
          </cell>
        </row>
        <row r="115">
          <cell r="B115" t="str">
            <v>Ret Cont / Packaging / Waste</v>
          </cell>
          <cell r="H115">
            <v>162.78058999999999</v>
          </cell>
          <cell r="R115">
            <v>162.78058999999999</v>
          </cell>
          <cell r="T115">
            <v>2.9614699999999998</v>
          </cell>
          <cell r="V115">
            <v>-2.9614699999999998</v>
          </cell>
          <cell r="AB115">
            <v>159.81912</v>
          </cell>
        </row>
        <row r="116">
          <cell r="B116" t="str">
            <v>Palladium/Platinum/Rhodium</v>
          </cell>
          <cell r="H116">
            <v>396.81959999999998</v>
          </cell>
          <cell r="R116">
            <v>396.81959999999998</v>
          </cell>
          <cell r="S116">
            <v>30</v>
          </cell>
          <cell r="V116">
            <v>-30</v>
          </cell>
          <cell r="AB116">
            <v>366.81959999999998</v>
          </cell>
        </row>
        <row r="117">
          <cell r="C117" t="str">
            <v>OTHERS - E</v>
          </cell>
          <cell r="F117">
            <v>0</v>
          </cell>
          <cell r="H117">
            <v>4237.3009899999997</v>
          </cell>
          <cell r="J117">
            <v>81.84402</v>
          </cell>
          <cell r="L117">
            <v>13.97058</v>
          </cell>
          <cell r="N117">
            <v>4.3677200000000003</v>
          </cell>
          <cell r="P117">
            <v>0</v>
          </cell>
          <cell r="R117">
            <v>4337.4833099999996</v>
          </cell>
          <cell r="S117">
            <v>1621.6493500000001</v>
          </cell>
          <cell r="T117">
            <v>16.665589999999998</v>
          </cell>
          <cell r="U117">
            <v>0</v>
          </cell>
          <cell r="V117">
            <v>-1638.31494</v>
          </cell>
          <cell r="X117">
            <v>-52.027329999999992</v>
          </cell>
          <cell r="Z117">
            <v>0</v>
          </cell>
          <cell r="AB117">
            <v>2647.14104</v>
          </cell>
        </row>
        <row r="119">
          <cell r="B119"/>
        </row>
        <row r="120">
          <cell r="B120"/>
          <cell r="C120" t="str">
            <v>TOTAL</v>
          </cell>
          <cell r="F120">
            <v>0</v>
          </cell>
          <cell r="H120">
            <v>6908.3801299999996</v>
          </cell>
          <cell r="J120">
            <v>3970.8554899999995</v>
          </cell>
          <cell r="L120">
            <v>838.63268999999991</v>
          </cell>
          <cell r="N120">
            <v>4467.0795399999997</v>
          </cell>
          <cell r="P120">
            <v>0</v>
          </cell>
          <cell r="R120">
            <v>16184.947849999999</v>
          </cell>
          <cell r="S120">
            <v>1974.7017200000003</v>
          </cell>
          <cell r="T120">
            <v>1199.5146100000002</v>
          </cell>
          <cell r="U120">
            <v>1260.9035900000001</v>
          </cell>
          <cell r="V120">
            <v>-4435.1199200000001</v>
          </cell>
          <cell r="X120">
            <v>-199.67500000000001</v>
          </cell>
          <cell r="Z120">
            <v>0</v>
          </cell>
          <cell r="AB120">
            <v>11550.15293</v>
          </cell>
        </row>
      </sheetData>
      <sheetData sheetId="5" refreshError="1"/>
      <sheetData sheetId="6" refreshError="1">
        <row r="13">
          <cell r="B13" t="str">
            <v>AVE1330</v>
          </cell>
          <cell r="G13">
            <v>44.473590000000002</v>
          </cell>
          <cell r="H13">
            <v>13.212059999999999</v>
          </cell>
          <cell r="I13">
            <v>4.8199999999999996E-3</v>
          </cell>
          <cell r="J13">
            <v>4.0000000000000001E-3</v>
          </cell>
          <cell r="Q13">
            <v>44.478410000000004</v>
          </cell>
          <cell r="R13">
            <v>13.216059999999999</v>
          </cell>
          <cell r="S13">
            <v>13.212059999999999</v>
          </cell>
          <cell r="T13">
            <v>4.0000000000000001E-3</v>
          </cell>
          <cell r="U13">
            <v>-44.478410000000004</v>
          </cell>
          <cell r="V13">
            <v>-13.216059999999999</v>
          </cell>
          <cell r="AA13">
            <v>0</v>
          </cell>
          <cell r="AB13">
            <v>0</v>
          </cell>
        </row>
        <row r="14">
          <cell r="B14" t="str">
            <v>AZ12389497</v>
          </cell>
          <cell r="G14">
            <v>16.565249999999999</v>
          </cell>
          <cell r="H14">
            <v>0.17355999999999999</v>
          </cell>
          <cell r="I14">
            <v>11.21951</v>
          </cell>
          <cell r="Q14">
            <v>27.784759999999999</v>
          </cell>
          <cell r="R14">
            <v>0.17355999999999999</v>
          </cell>
          <cell r="S14">
            <v>7.3819999999999997E-2</v>
          </cell>
          <cell r="U14">
            <v>-19.957509999999999</v>
          </cell>
          <cell r="V14">
            <v>-7.3819999999999997E-2</v>
          </cell>
          <cell r="AA14">
            <v>7.8272499999999994</v>
          </cell>
          <cell r="AB14">
            <v>9.9739999999999995E-2</v>
          </cell>
        </row>
        <row r="15">
          <cell r="B15" t="str">
            <v>BioNumerik RCX 2131</v>
          </cell>
          <cell r="G15">
            <v>26.423200000000001</v>
          </cell>
          <cell r="H15">
            <v>25.407109999999999</v>
          </cell>
          <cell r="I15">
            <v>30.667000000000002</v>
          </cell>
          <cell r="J15">
            <v>30.667000000000002</v>
          </cell>
          <cell r="K15">
            <v>7.4960500000000003</v>
          </cell>
          <cell r="M15">
            <v>179.21284</v>
          </cell>
          <cell r="N15">
            <v>250.81141</v>
          </cell>
          <cell r="Q15">
            <v>243.79909000000001</v>
          </cell>
          <cell r="R15">
            <v>306.88551999999999</v>
          </cell>
          <cell r="S15">
            <v>25.407109999999999</v>
          </cell>
          <cell r="T15">
            <v>30.667000000000002</v>
          </cell>
          <cell r="U15">
            <v>250.81141</v>
          </cell>
          <cell r="V15">
            <v>-306.88551999999999</v>
          </cell>
          <cell r="AA15">
            <v>30.447000000000003</v>
          </cell>
          <cell r="AB15">
            <v>0</v>
          </cell>
        </row>
        <row r="16">
          <cell r="B16" t="str">
            <v>Fosamprenavir</v>
          </cell>
          <cell r="G16">
            <v>2.2841100000000001</v>
          </cell>
          <cell r="H16">
            <v>7.8601099999999997</v>
          </cell>
          <cell r="Q16">
            <v>2.2841100000000001</v>
          </cell>
          <cell r="R16">
            <v>7.8601099999999997</v>
          </cell>
          <cell r="S16">
            <v>7.8601099999999997</v>
          </cell>
          <cell r="U16">
            <v>-2.2841100000000001</v>
          </cell>
          <cell r="V16">
            <v>-7.8601099999999997</v>
          </cell>
          <cell r="AA16">
            <v>0</v>
          </cell>
          <cell r="AB16">
            <v>0</v>
          </cell>
        </row>
        <row r="17">
          <cell r="B17" t="str">
            <v>Memory</v>
          </cell>
          <cell r="G17">
            <v>354.93468999999999</v>
          </cell>
          <cell r="H17">
            <v>2.2841100000000001</v>
          </cell>
          <cell r="I17">
            <v>1.4999999999999999E-4</v>
          </cell>
          <cell r="K17">
            <v>58.328749999999999</v>
          </cell>
          <cell r="M17">
            <v>22.39724</v>
          </cell>
          <cell r="Q17">
            <v>435.66083000000003</v>
          </cell>
          <cell r="R17">
            <v>2.2841100000000001</v>
          </cell>
          <cell r="S17">
            <v>2.2841100000000001</v>
          </cell>
          <cell r="U17">
            <v>-1.4999999999999999E-4</v>
          </cell>
          <cell r="V17">
            <v>-2.2841100000000001</v>
          </cell>
          <cell r="AA17">
            <v>435.66068000000001</v>
          </cell>
          <cell r="AB17">
            <v>0</v>
          </cell>
        </row>
        <row r="18">
          <cell r="B18" t="str">
            <v>RCX2124 - SR28043</v>
          </cell>
          <cell r="G18">
            <v>26.612830000000002</v>
          </cell>
          <cell r="H18">
            <v>0.98236000000000001</v>
          </cell>
          <cell r="I18">
            <v>22.056820000000002</v>
          </cell>
          <cell r="J18">
            <v>4.0000000000000003E-5</v>
          </cell>
          <cell r="L18">
            <v>5.0786800000000003</v>
          </cell>
          <cell r="M18">
            <v>1.1560000000000001E-2</v>
          </cell>
          <cell r="N18">
            <v>0.29777999999999999</v>
          </cell>
          <cell r="Q18">
            <v>48.681210000000007</v>
          </cell>
          <cell r="R18">
            <v>6.3588600000000008</v>
          </cell>
          <cell r="S18">
            <v>22.056820000000002</v>
          </cell>
          <cell r="T18">
            <v>4.0000000000000003E-5</v>
          </cell>
          <cell r="U18">
            <v>-48.681210000000007</v>
          </cell>
          <cell r="V18">
            <v>-4.0000000000000003E-5</v>
          </cell>
          <cell r="AA18">
            <v>0</v>
          </cell>
          <cell r="AB18">
            <v>6.3588200000000006</v>
          </cell>
        </row>
        <row r="19">
          <cell r="B19" t="str">
            <v>RPS 2505 PTC</v>
          </cell>
          <cell r="G19">
            <v>22.148980000000002</v>
          </cell>
          <cell r="H19">
            <v>26.612830000000002</v>
          </cell>
          <cell r="I19">
            <v>1176.8615199999999</v>
          </cell>
          <cell r="J19">
            <v>11.731219999999999</v>
          </cell>
          <cell r="M19">
            <v>64.359499999999997</v>
          </cell>
          <cell r="N19">
            <v>1.0120000000000001E-2</v>
          </cell>
          <cell r="Q19">
            <v>1263.3699999999999</v>
          </cell>
          <cell r="R19">
            <v>38.354170000000003</v>
          </cell>
          <cell r="S19">
            <v>26.612830000000002</v>
          </cell>
          <cell r="T19">
            <v>11.731219999999999</v>
          </cell>
          <cell r="U19">
            <v>1.0120000000000001E-2</v>
          </cell>
          <cell r="V19">
            <v>-38.354170000000003</v>
          </cell>
          <cell r="AA19">
            <v>0</v>
          </cell>
          <cell r="AB19">
            <v>0</v>
          </cell>
        </row>
        <row r="20">
          <cell r="B20" t="str">
            <v>RPS 3085</v>
          </cell>
          <cell r="G20">
            <v>17.552299999999999</v>
          </cell>
          <cell r="H20">
            <v>0.23261999999999999</v>
          </cell>
          <cell r="I20">
            <v>467.30964999999998</v>
          </cell>
          <cell r="J20">
            <v>0.45506000000000002</v>
          </cell>
          <cell r="L20">
            <v>0.73036000000000001</v>
          </cell>
          <cell r="Q20">
            <v>484.86194999999998</v>
          </cell>
          <cell r="R20">
            <v>1.41804</v>
          </cell>
          <cell r="S20">
            <v>467.30964999999998</v>
          </cell>
          <cell r="U20">
            <v>-484.86194999999998</v>
          </cell>
          <cell r="V20">
            <v>0</v>
          </cell>
          <cell r="AA20">
            <v>0</v>
          </cell>
          <cell r="AB20">
            <v>1.41804</v>
          </cell>
        </row>
        <row r="21">
          <cell r="B21" t="str">
            <v>RPS 3276</v>
          </cell>
          <cell r="G21">
            <v>10.122780000000001</v>
          </cell>
          <cell r="H21">
            <v>71.46011</v>
          </cell>
          <cell r="I21">
            <v>1.3500000000000001E-3</v>
          </cell>
          <cell r="M21">
            <v>1.3999999999999999E-4</v>
          </cell>
          <cell r="Q21">
            <v>10.124270000000001</v>
          </cell>
          <cell r="R21">
            <v>71.46011</v>
          </cell>
          <cell r="S21">
            <v>1.3500000000000001E-3</v>
          </cell>
          <cell r="T21">
            <v>1.3999999999999999E-4</v>
          </cell>
          <cell r="U21">
            <v>-10.124270000000001</v>
          </cell>
          <cell r="V21">
            <v>0</v>
          </cell>
          <cell r="AA21">
            <v>0</v>
          </cell>
          <cell r="AB21">
            <v>71.46011</v>
          </cell>
        </row>
        <row r="22">
          <cell r="B22" t="str">
            <v xml:space="preserve">Scios 469 </v>
          </cell>
          <cell r="G22">
            <v>7.4112900000000002</v>
          </cell>
          <cell r="H22">
            <v>25.76773</v>
          </cell>
          <cell r="I22">
            <v>20.225439999999999</v>
          </cell>
          <cell r="J22">
            <v>643.74603000000002</v>
          </cell>
          <cell r="N22">
            <v>64.359499999999997</v>
          </cell>
          <cell r="Q22">
            <v>27.63673</v>
          </cell>
          <cell r="R22">
            <v>733.87326000000007</v>
          </cell>
          <cell r="S22">
            <v>18.663360000000001</v>
          </cell>
          <cell r="T22">
            <v>643.74603000000002</v>
          </cell>
          <cell r="U22">
            <v>64.359499999999997</v>
          </cell>
          <cell r="V22">
            <v>-726.76889000000006</v>
          </cell>
          <cell r="AA22">
            <v>27.63673</v>
          </cell>
          <cell r="AB22">
            <v>7.1043700000000172</v>
          </cell>
        </row>
        <row r="23">
          <cell r="B23" t="str">
            <v>Vanda Iioperidone</v>
          </cell>
          <cell r="G23">
            <v>434.99526000000003</v>
          </cell>
          <cell r="H23">
            <v>74.449370000000002</v>
          </cell>
          <cell r="I23">
            <v>118.0698</v>
          </cell>
          <cell r="J23">
            <v>53.311399999999999</v>
          </cell>
          <cell r="K23">
            <v>72.843149999999994</v>
          </cell>
          <cell r="L23">
            <v>0.42082000000000003</v>
          </cell>
          <cell r="M23">
            <v>278.0924</v>
          </cell>
          <cell r="Q23">
            <v>904.00061000000005</v>
          </cell>
          <cell r="R23">
            <v>128.18159</v>
          </cell>
          <cell r="S23">
            <v>14.22325</v>
          </cell>
          <cell r="T23">
            <v>53.311399999999999</v>
          </cell>
          <cell r="U23">
            <v>-326.71539000000001</v>
          </cell>
          <cell r="V23">
            <v>-67.534649999999999</v>
          </cell>
          <cell r="AA23">
            <v>577.28521999999998</v>
          </cell>
          <cell r="AB23">
            <v>60.646940000000001</v>
          </cell>
        </row>
        <row r="24">
          <cell r="B24" t="str">
            <v>Vanda RPS 2802</v>
          </cell>
          <cell r="E24">
            <v>0</v>
          </cell>
          <cell r="G24">
            <v>963.52428000000009</v>
          </cell>
          <cell r="H24">
            <v>16.579450000000001</v>
          </cell>
          <cell r="I24">
            <v>1846.4160599999998</v>
          </cell>
          <cell r="J24">
            <v>1.3500000000000001E-3</v>
          </cell>
          <cell r="K24">
            <v>138.66794999999999</v>
          </cell>
          <cell r="M24">
            <v>544.07367999999997</v>
          </cell>
          <cell r="N24">
            <v>1.1E-4</v>
          </cell>
          <cell r="O24">
            <v>0</v>
          </cell>
          <cell r="Q24">
            <v>3492.6819699999996</v>
          </cell>
          <cell r="R24">
            <v>16.580909999999999</v>
          </cell>
          <cell r="S24">
            <v>10.73601</v>
          </cell>
          <cell r="T24">
            <v>1.3500000000000001E-3</v>
          </cell>
          <cell r="U24">
            <v>1.1E-4</v>
          </cell>
          <cell r="V24">
            <v>-10.73747</v>
          </cell>
          <cell r="W24">
            <v>0</v>
          </cell>
          <cell r="Y24">
            <v>0</v>
          </cell>
          <cell r="AA24">
            <v>1078.85688</v>
          </cell>
          <cell r="AB24">
            <v>5.8434399999999993</v>
          </cell>
        </row>
        <row r="25">
          <cell r="B25" t="str">
            <v>Vertex 770</v>
          </cell>
          <cell r="H25">
            <v>14.88763</v>
          </cell>
          <cell r="J25">
            <v>16.44746</v>
          </cell>
          <cell r="L25">
            <v>2.2109999999999999</v>
          </cell>
          <cell r="R25">
            <v>31.335090000000001</v>
          </cell>
          <cell r="S25">
            <v>1.00471</v>
          </cell>
          <cell r="T25">
            <v>0.23768</v>
          </cell>
          <cell r="V25">
            <v>-1.2423899999999999</v>
          </cell>
          <cell r="AB25">
            <v>30.092700000000001</v>
          </cell>
        </row>
        <row r="26">
          <cell r="B26" t="str">
            <v>Vertex 950</v>
          </cell>
          <cell r="G26">
            <v>55.372109999999999</v>
          </cell>
          <cell r="H26">
            <v>988.80073000000004</v>
          </cell>
          <cell r="I26">
            <v>584.03232000000003</v>
          </cell>
          <cell r="J26">
            <v>672.46160999999995</v>
          </cell>
          <cell r="K26">
            <v>99.617599999999996</v>
          </cell>
          <cell r="L26">
            <v>284.76668000000001</v>
          </cell>
          <cell r="M26">
            <v>134.38409999999999</v>
          </cell>
          <cell r="N26">
            <v>6.9649999999999999</v>
          </cell>
          <cell r="Q26">
            <v>873.40613000000008</v>
          </cell>
          <cell r="R26">
            <v>1946.0290199999999</v>
          </cell>
          <cell r="S26">
            <v>6.8133900000000001</v>
          </cell>
          <cell r="T26">
            <v>30.143789999999999</v>
          </cell>
          <cell r="U26">
            <v>-184.38613999999998</v>
          </cell>
          <cell r="V26">
            <v>-36.957180000000001</v>
          </cell>
          <cell r="X26">
            <v>-27</v>
          </cell>
          <cell r="AA26">
            <v>689.01999000000012</v>
          </cell>
          <cell r="AB26">
            <v>1882.0718399999998</v>
          </cell>
        </row>
        <row r="27">
          <cell r="C27" t="str">
            <v>PRE LAUNCH - A</v>
          </cell>
          <cell r="F27">
            <v>0</v>
          </cell>
          <cell r="G27">
            <v>1.4549399999999999</v>
          </cell>
          <cell r="H27">
            <v>1268.7097800000001</v>
          </cell>
          <cell r="J27">
            <v>1428.8251700000001</v>
          </cell>
          <cell r="K27">
            <v>18.972580000000001</v>
          </cell>
          <cell r="L27">
            <v>290.99653999999998</v>
          </cell>
          <cell r="M27">
            <v>0.89205000000000001</v>
          </cell>
          <cell r="N27">
            <v>315.47891999999996</v>
          </cell>
          <cell r="P27">
            <v>0</v>
          </cell>
          <cell r="Q27">
            <v>21.319570000000002</v>
          </cell>
          <cell r="R27">
            <v>3304.0104099999999</v>
          </cell>
          <cell r="S27">
            <v>126.89075999999999</v>
          </cell>
          <cell r="T27">
            <v>769.84250999999995</v>
          </cell>
          <cell r="U27">
            <v>315.18113999999997</v>
          </cell>
          <cell r="V27">
            <v>-1211.9144100000001</v>
          </cell>
          <cell r="X27">
            <v>-27</v>
          </cell>
          <cell r="Z27">
            <v>0</v>
          </cell>
          <cell r="AA27">
            <v>21.319570000000002</v>
          </cell>
          <cell r="AB27">
            <v>2065.096</v>
          </cell>
        </row>
        <row r="28">
          <cell r="G28">
            <v>9.6730099999999997</v>
          </cell>
          <cell r="I28">
            <v>6.0901500000000004</v>
          </cell>
          <cell r="Q28">
            <v>15.763159999999999</v>
          </cell>
          <cell r="R28">
            <v>3.7787899999999999</v>
          </cell>
          <cell r="S28">
            <v>2.2135699999999998</v>
          </cell>
          <cell r="U28">
            <v>-5.9923599999999997</v>
          </cell>
          <cell r="AA28">
            <v>9.7707999999999995</v>
          </cell>
        </row>
        <row r="29">
          <cell r="B29" t="str">
            <v>Acrivastine</v>
          </cell>
          <cell r="G29">
            <v>166.40124</v>
          </cell>
          <cell r="H29">
            <v>83.549980000000005</v>
          </cell>
          <cell r="I29">
            <v>0.77607000000000004</v>
          </cell>
          <cell r="J29">
            <v>894.87255000000005</v>
          </cell>
          <cell r="L29">
            <v>36.257739999999998</v>
          </cell>
          <cell r="N29">
            <v>108.29789</v>
          </cell>
          <cell r="Q29">
            <v>167.17731000000001</v>
          </cell>
          <cell r="R29">
            <v>1122.9781600000001</v>
          </cell>
          <cell r="S29">
            <v>1.2780100000000001</v>
          </cell>
          <cell r="T29">
            <v>25.03519</v>
          </cell>
          <cell r="U29">
            <v>108.29789</v>
          </cell>
          <cell r="V29">
            <v>-134.61108999999999</v>
          </cell>
          <cell r="X29">
            <v>100</v>
          </cell>
          <cell r="AA29">
            <v>166.40124</v>
          </cell>
          <cell r="AB29">
            <v>1088.3670700000002</v>
          </cell>
        </row>
        <row r="30">
          <cell r="B30" t="str">
            <v>Avecia ProJet RPS3090</v>
          </cell>
          <cell r="E30">
            <v>591.99243600000011</v>
          </cell>
          <cell r="G30">
            <v>27.68357</v>
          </cell>
          <cell r="H30">
            <v>13.32546</v>
          </cell>
          <cell r="I30">
            <v>57.891150000000003</v>
          </cell>
          <cell r="J30">
            <v>1.6760000000000001E-2</v>
          </cell>
          <cell r="M30">
            <v>114.17506</v>
          </cell>
          <cell r="Q30">
            <v>199.74977999999999</v>
          </cell>
          <cell r="R30">
            <v>13.342219999999999</v>
          </cell>
          <cell r="S30">
            <v>57.891150000000003</v>
          </cell>
          <cell r="U30">
            <v>-85.574719999999999</v>
          </cell>
          <cell r="V30">
            <v>0</v>
          </cell>
          <cell r="AA30">
            <v>114.17505999999999</v>
          </cell>
          <cell r="AB30">
            <v>13.342219999999999</v>
          </cell>
        </row>
        <row r="31">
          <cell r="B31" t="str">
            <v>AVP26452</v>
          </cell>
          <cell r="G31">
            <v>616.25949000000003</v>
          </cell>
          <cell r="H31">
            <v>0.18612999999999999</v>
          </cell>
          <cell r="I31">
            <v>717.37840000000006</v>
          </cell>
          <cell r="J31">
            <v>66.184539999999998</v>
          </cell>
          <cell r="K31">
            <v>52.183210000000003</v>
          </cell>
          <cell r="L31">
            <v>116.1589</v>
          </cell>
          <cell r="Q31">
            <v>1385.8210999999999</v>
          </cell>
          <cell r="R31">
            <v>116.34503000000001</v>
          </cell>
          <cell r="S31">
            <v>674.73914000000002</v>
          </cell>
          <cell r="U31">
            <v>-1235.7203500000001</v>
          </cell>
          <cell r="V31">
            <v>0</v>
          </cell>
          <cell r="AA31">
            <v>150.10074999999983</v>
          </cell>
          <cell r="AB31">
            <v>116.34503000000001</v>
          </cell>
        </row>
        <row r="32">
          <cell r="B32" t="str">
            <v>CERIUM NITRATE (RPS 3112)</v>
          </cell>
          <cell r="G32">
            <v>27.521899999999999</v>
          </cell>
          <cell r="H32">
            <v>31.524319999999999</v>
          </cell>
          <cell r="J32">
            <v>3.8765800000000001</v>
          </cell>
          <cell r="Q32">
            <v>27.521899999999999</v>
          </cell>
          <cell r="R32">
            <v>31.524319999999999</v>
          </cell>
          <cell r="S32">
            <v>3.0414699999999999</v>
          </cell>
          <cell r="U32">
            <v>0</v>
          </cell>
          <cell r="V32">
            <v>0</v>
          </cell>
          <cell r="AA32">
            <v>27.521899999999999</v>
          </cell>
          <cell r="AB32">
            <v>31.524319999999999</v>
          </cell>
        </row>
        <row r="33">
          <cell r="B33" t="str">
            <v>Doxazocin</v>
          </cell>
          <cell r="E33">
            <v>416.27917650000001</v>
          </cell>
          <cell r="G33">
            <v>13.049190000000001</v>
          </cell>
          <cell r="H33">
            <v>8.9356899999999992</v>
          </cell>
          <cell r="J33">
            <v>3.8765800000000001</v>
          </cell>
          <cell r="L33">
            <v>0.25575999999999999</v>
          </cell>
          <cell r="Q33">
            <v>13.049190000000001</v>
          </cell>
          <cell r="R33">
            <v>13.06803</v>
          </cell>
          <cell r="S33">
            <v>8.9356899999999992</v>
          </cell>
          <cell r="T33">
            <v>0.70354000000000005</v>
          </cell>
          <cell r="U33">
            <v>-13.049190000000001</v>
          </cell>
          <cell r="V33">
            <v>-8.9356899999999992</v>
          </cell>
          <cell r="AA33">
            <v>0</v>
          </cell>
          <cell r="AB33">
            <v>4.132340000000001</v>
          </cell>
        </row>
        <row r="34">
          <cell r="B34" t="str">
            <v>GW2380</v>
          </cell>
          <cell r="G34">
            <v>285.59291999999999</v>
          </cell>
          <cell r="H34">
            <v>166.40124</v>
          </cell>
          <cell r="J34">
            <v>0.70354000000000005</v>
          </cell>
          <cell r="K34">
            <v>15.31575</v>
          </cell>
          <cell r="L34">
            <v>62.583829999999999</v>
          </cell>
          <cell r="M34">
            <v>1123.15651</v>
          </cell>
          <cell r="N34">
            <v>127.25704</v>
          </cell>
          <cell r="Q34">
            <v>1424.0651800000001</v>
          </cell>
          <cell r="R34">
            <v>167.10478000000001</v>
          </cell>
          <cell r="S34">
            <v>17.74183</v>
          </cell>
          <cell r="T34">
            <v>0.70354000000000005</v>
          </cell>
          <cell r="U34">
            <v>-17.66141</v>
          </cell>
          <cell r="V34">
            <v>-0.70354000000000005</v>
          </cell>
          <cell r="AA34">
            <v>1406.4037700000001</v>
          </cell>
          <cell r="AB34">
            <v>166.40124</v>
          </cell>
        </row>
        <row r="35">
          <cell r="B35" t="str">
            <v>Labetalol</v>
          </cell>
          <cell r="E35">
            <v>1842.8655890000002</v>
          </cell>
          <cell r="H35">
            <v>171.84890000000001</v>
          </cell>
          <cell r="J35">
            <v>571.40405999999996</v>
          </cell>
          <cell r="L35">
            <v>291.96501999999998</v>
          </cell>
          <cell r="N35">
            <v>35.497010000000003</v>
          </cell>
          <cell r="Q35">
            <v>0</v>
          </cell>
          <cell r="R35">
            <v>1070.7149899999999</v>
          </cell>
          <cell r="S35">
            <v>17.396940000000001</v>
          </cell>
          <cell r="T35">
            <v>63.744489999999999</v>
          </cell>
          <cell r="U35">
            <v>0</v>
          </cell>
          <cell r="V35">
            <v>-81.14143</v>
          </cell>
          <cell r="X35">
            <v>11</v>
          </cell>
          <cell r="AA35">
            <v>0</v>
          </cell>
          <cell r="AB35">
            <v>1000.5735599999999</v>
          </cell>
        </row>
        <row r="36">
          <cell r="B36" t="str">
            <v>Leval Buterol</v>
          </cell>
          <cell r="G36">
            <v>0.32557000000000003</v>
          </cell>
          <cell r="H36">
            <v>42.390790000000003</v>
          </cell>
          <cell r="I36">
            <v>57.854959999999998</v>
          </cell>
          <cell r="J36">
            <v>220.19257999999999</v>
          </cell>
          <cell r="L36">
            <v>4.0850400000000002</v>
          </cell>
          <cell r="N36">
            <v>123.51567</v>
          </cell>
          <cell r="Q36">
            <v>58.180529999999997</v>
          </cell>
          <cell r="R36">
            <v>390.18407999999999</v>
          </cell>
          <cell r="S36">
            <v>3.90863</v>
          </cell>
          <cell r="T36">
            <v>236.46859999999998</v>
          </cell>
          <cell r="U36">
            <v>169.01891000000001</v>
          </cell>
          <cell r="V36">
            <v>-409.39613999999995</v>
          </cell>
          <cell r="AA36">
            <v>0</v>
          </cell>
          <cell r="AB36">
            <v>-19.212059999999951</v>
          </cell>
        </row>
        <row r="37">
          <cell r="B37" t="str">
            <v>Octenidine</v>
          </cell>
          <cell r="G37">
            <v>0.49689</v>
          </cell>
          <cell r="H37">
            <v>43.13926</v>
          </cell>
          <cell r="I37">
            <v>0.63244999999999996</v>
          </cell>
          <cell r="J37">
            <v>68.254630000000006</v>
          </cell>
          <cell r="L37">
            <v>29.543610000000001</v>
          </cell>
          <cell r="Q37">
            <v>1.12934</v>
          </cell>
          <cell r="R37">
            <v>140.9375</v>
          </cell>
          <cell r="S37">
            <v>0.63244999999999996</v>
          </cell>
          <cell r="T37">
            <v>2.5777899999999998</v>
          </cell>
          <cell r="U37">
            <v>-1.12934</v>
          </cell>
          <cell r="V37">
            <v>-2.5777899999999998</v>
          </cell>
          <cell r="AA37">
            <v>0</v>
          </cell>
          <cell r="AB37">
            <v>138.35971000000001</v>
          </cell>
        </row>
        <row r="38">
          <cell r="B38" t="str">
            <v>Ranitidine Bismuth Citrate</v>
          </cell>
          <cell r="E38">
            <v>2851.1372015000006</v>
          </cell>
          <cell r="G38">
            <v>1203.8308299999999</v>
          </cell>
          <cell r="H38">
            <v>13.0436</v>
          </cell>
          <cell r="I38">
            <v>1424.6555000000001</v>
          </cell>
          <cell r="K38">
            <v>186.08914000000001</v>
          </cell>
          <cell r="M38">
            <v>1372.60772</v>
          </cell>
          <cell r="N38">
            <v>1154.03604</v>
          </cell>
          <cell r="O38">
            <v>0</v>
          </cell>
          <cell r="Q38">
            <v>4187.1831900000006</v>
          </cell>
          <cell r="R38">
            <v>13.0436</v>
          </cell>
          <cell r="S38">
            <v>13.0436</v>
          </cell>
          <cell r="T38">
            <v>151.50758999999999</v>
          </cell>
          <cell r="U38">
            <v>-1602.47011</v>
          </cell>
          <cell r="V38">
            <v>-13.0436</v>
          </cell>
          <cell r="W38">
            <v>0</v>
          </cell>
          <cell r="Y38">
            <v>0</v>
          </cell>
          <cell r="AA38">
            <v>2584.71308</v>
          </cell>
          <cell r="AB38">
            <v>0</v>
          </cell>
        </row>
        <row r="39">
          <cell r="B39" t="str">
            <v>RCX 2130 - Zilueton</v>
          </cell>
          <cell r="H39">
            <v>283.09895</v>
          </cell>
          <cell r="N39">
            <v>1026.9557600000001</v>
          </cell>
          <cell r="R39">
            <v>1310.0547100000001</v>
          </cell>
          <cell r="S39">
            <v>98.476709999999997</v>
          </cell>
          <cell r="U39">
            <v>12.74949</v>
          </cell>
          <cell r="V39">
            <v>-111.22619999999999</v>
          </cell>
          <cell r="AB39">
            <v>1198.8285100000001</v>
          </cell>
        </row>
        <row r="40">
          <cell r="B40" t="str">
            <v>RCX2090</v>
          </cell>
          <cell r="I40">
            <v>109.21812</v>
          </cell>
          <cell r="J40">
            <v>57.854959999999998</v>
          </cell>
          <cell r="Q40">
            <v>109.21812</v>
          </cell>
          <cell r="R40">
            <v>0</v>
          </cell>
          <cell r="S40">
            <v>109.21812</v>
          </cell>
          <cell r="T40">
            <v>57.854959999999998</v>
          </cell>
          <cell r="U40">
            <v>-109.21812</v>
          </cell>
          <cell r="V40">
            <v>0</v>
          </cell>
          <cell r="AA40">
            <v>0</v>
          </cell>
          <cell r="AB40">
            <v>0</v>
          </cell>
        </row>
        <row r="41">
          <cell r="B41" t="str">
            <v>Sulphonamide</v>
          </cell>
          <cell r="G41">
            <v>21.60444</v>
          </cell>
          <cell r="H41">
            <v>0.49689</v>
          </cell>
          <cell r="J41">
            <v>57.854959999999998</v>
          </cell>
          <cell r="M41">
            <v>88.251769999999993</v>
          </cell>
          <cell r="Q41">
            <v>109.85620999999999</v>
          </cell>
          <cell r="R41">
            <v>57.854959999999998</v>
          </cell>
          <cell r="S41">
            <v>0.49689</v>
          </cell>
          <cell r="T41">
            <v>57.854959999999998</v>
          </cell>
          <cell r="U41">
            <v>-109.85620999999999</v>
          </cell>
          <cell r="V41">
            <v>-57.854959999999998</v>
          </cell>
          <cell r="AA41">
            <v>0</v>
          </cell>
          <cell r="AB41">
            <v>0</v>
          </cell>
        </row>
        <row r="42">
          <cell r="B42" t="str">
            <v>Univar RPS 2617</v>
          </cell>
          <cell r="C42" t="str">
            <v>LAUNCH - B</v>
          </cell>
          <cell r="F42">
            <v>0</v>
          </cell>
          <cell r="G42">
            <v>4.0875700000000004</v>
          </cell>
          <cell r="H42">
            <v>0.49689</v>
          </cell>
          <cell r="I42">
            <v>1.6568000000000001</v>
          </cell>
          <cell r="J42">
            <v>0.63166999999999995</v>
          </cell>
          <cell r="L42">
            <v>322.30015000000003</v>
          </cell>
          <cell r="M42">
            <v>56.077809999999999</v>
          </cell>
          <cell r="N42">
            <v>1530.1637599999999</v>
          </cell>
          <cell r="P42">
            <v>0</v>
          </cell>
          <cell r="Q42">
            <v>61.822180000000003</v>
          </cell>
          <cell r="R42">
            <v>1.12856</v>
          </cell>
          <cell r="S42">
            <v>0.49689</v>
          </cell>
          <cell r="T42">
            <v>0.63166999999999995</v>
          </cell>
          <cell r="U42">
            <v>-2.5528500000000003</v>
          </cell>
          <cell r="V42">
            <v>-1.12856</v>
          </cell>
          <cell r="X42">
            <v>50</v>
          </cell>
          <cell r="Z42">
            <v>0</v>
          </cell>
          <cell r="AA42">
            <v>59.269330000000004</v>
          </cell>
          <cell r="AB42">
            <v>0</v>
          </cell>
        </row>
        <row r="43">
          <cell r="C43" t="str">
            <v>LAUNCH - B</v>
          </cell>
          <cell r="F43">
            <v>0</v>
          </cell>
          <cell r="G43">
            <v>15.48658</v>
          </cell>
          <cell r="H43">
            <v>857.94121000000007</v>
          </cell>
          <cell r="J43">
            <v>1817.8073299999996</v>
          </cell>
          <cell r="L43">
            <v>478.26607000000001</v>
          </cell>
          <cell r="M43">
            <v>163.87808000000001</v>
          </cell>
          <cell r="N43">
            <v>1294.2663299999999</v>
          </cell>
          <cell r="P43">
            <v>0</v>
          </cell>
          <cell r="Q43">
            <v>179.36466000000001</v>
          </cell>
          <cell r="R43">
            <v>4448.2809399999996</v>
          </cell>
          <cell r="S43">
            <v>143.53647000000001</v>
          </cell>
          <cell r="T43">
            <v>387.01623999999998</v>
          </cell>
          <cell r="U43">
            <v>290.06628999999998</v>
          </cell>
          <cell r="V43">
            <v>-820.61899999999991</v>
          </cell>
          <cell r="X43">
            <v>111</v>
          </cell>
          <cell r="Z43">
            <v>0</v>
          </cell>
          <cell r="AA43">
            <v>172.82422000000003</v>
          </cell>
          <cell r="AB43">
            <v>3738.6619400000009</v>
          </cell>
        </row>
        <row r="44">
          <cell r="B44" t="str">
            <v>Amino Indanol</v>
          </cell>
          <cell r="J44">
            <v>109.21812</v>
          </cell>
          <cell r="M44">
            <v>66.966459999999998</v>
          </cell>
          <cell r="Q44">
            <v>66.966459999999998</v>
          </cell>
          <cell r="R44">
            <v>109.21812</v>
          </cell>
          <cell r="T44">
            <v>18.335080000000001</v>
          </cell>
          <cell r="U44">
            <v>-18.335080000000001</v>
          </cell>
          <cell r="V44">
            <v>-109.21812</v>
          </cell>
          <cell r="AA44">
            <v>48.631379999999993</v>
          </cell>
          <cell r="AB44">
            <v>0</v>
          </cell>
        </row>
        <row r="45">
          <cell r="B45" t="str">
            <v>Amino Indanol</v>
          </cell>
          <cell r="G45">
            <v>15.756</v>
          </cell>
          <cell r="H45">
            <v>23.128689999999999</v>
          </cell>
          <cell r="J45">
            <v>109.21812</v>
          </cell>
          <cell r="N45">
            <v>88.251769999999993</v>
          </cell>
          <cell r="Q45">
            <v>15.756</v>
          </cell>
          <cell r="R45">
            <v>109.21812</v>
          </cell>
          <cell r="S45">
            <v>23.128689999999999</v>
          </cell>
          <cell r="T45">
            <v>109.21812</v>
          </cell>
          <cell r="U45">
            <v>0</v>
          </cell>
          <cell r="V45">
            <v>-109.21812</v>
          </cell>
          <cell r="AA45">
            <v>15.756</v>
          </cell>
          <cell r="AB45">
            <v>0</v>
          </cell>
        </row>
        <row r="46">
          <cell r="B46" t="str">
            <v>Butanol</v>
          </cell>
          <cell r="H46">
            <v>23.128689999999999</v>
          </cell>
          <cell r="J46">
            <v>1.6568000000000001</v>
          </cell>
          <cell r="M46">
            <v>2.2784300000000002</v>
          </cell>
          <cell r="N46">
            <v>88.251769999999993</v>
          </cell>
          <cell r="Q46">
            <v>2.2784300000000002</v>
          </cell>
          <cell r="R46">
            <v>111.38046</v>
          </cell>
          <cell r="S46">
            <v>23.128689999999999</v>
          </cell>
          <cell r="T46">
            <v>2.2754300000000001</v>
          </cell>
          <cell r="U46">
            <v>88.251769999999993</v>
          </cell>
          <cell r="V46">
            <v>-111.38046</v>
          </cell>
          <cell r="AA46">
            <v>3.0000000000001137E-3</v>
          </cell>
          <cell r="AB46">
            <v>0</v>
          </cell>
        </row>
        <row r="47">
          <cell r="B47" t="str">
            <v>CBDA</v>
          </cell>
          <cell r="E47">
            <v>91.995750000000001</v>
          </cell>
          <cell r="G47">
            <v>34.958179999999999</v>
          </cell>
          <cell r="H47">
            <v>4.0875700000000004</v>
          </cell>
          <cell r="I47">
            <v>134.30016000000001</v>
          </cell>
          <cell r="J47">
            <v>1.6568000000000001</v>
          </cell>
          <cell r="M47">
            <v>12.41849</v>
          </cell>
          <cell r="N47">
            <v>56.588479999999997</v>
          </cell>
          <cell r="Q47">
            <v>181.67683</v>
          </cell>
          <cell r="R47">
            <v>62.332849999999993</v>
          </cell>
          <cell r="S47">
            <v>0.89605000000000001</v>
          </cell>
          <cell r="T47">
            <v>1.6568000000000001</v>
          </cell>
          <cell r="U47">
            <v>-66.932190000000006</v>
          </cell>
          <cell r="V47">
            <v>-2.5528500000000003</v>
          </cell>
          <cell r="AA47">
            <v>114.74463999999999</v>
          </cell>
          <cell r="AB47">
            <v>59.779999999999994</v>
          </cell>
        </row>
        <row r="48">
          <cell r="B48" t="str">
            <v>CDFAMe</v>
          </cell>
          <cell r="G48">
            <v>169.58193</v>
          </cell>
          <cell r="H48">
            <v>4.21671</v>
          </cell>
          <cell r="J48">
            <v>45.059699999999999</v>
          </cell>
          <cell r="M48">
            <v>104.92740999999999</v>
          </cell>
          <cell r="N48">
            <v>163.87808000000001</v>
          </cell>
          <cell r="Q48">
            <v>274.50934000000001</v>
          </cell>
          <cell r="R48">
            <v>168.09479000000002</v>
          </cell>
          <cell r="S48">
            <v>2.89344</v>
          </cell>
          <cell r="T48">
            <v>0.17976</v>
          </cell>
          <cell r="U48">
            <v>3.6467999999999998</v>
          </cell>
          <cell r="V48">
            <v>-6.5402399999999998</v>
          </cell>
          <cell r="AA48">
            <v>274.32958000000002</v>
          </cell>
          <cell r="AB48">
            <v>161.55455000000001</v>
          </cell>
        </row>
        <row r="49">
          <cell r="B49" t="str">
            <v>Chloro Propane</v>
          </cell>
          <cell r="G49">
            <v>10.228260000000001</v>
          </cell>
          <cell r="L49">
            <v>3.8668499999999999</v>
          </cell>
          <cell r="N49">
            <v>290.27998000000002</v>
          </cell>
          <cell r="Q49">
            <v>10.228260000000001</v>
          </cell>
          <cell r="R49">
            <v>294.14683000000002</v>
          </cell>
          <cell r="U49">
            <v>18.29936</v>
          </cell>
          <cell r="V49">
            <v>-18.29936</v>
          </cell>
          <cell r="AA49">
            <v>10.228260000000001</v>
          </cell>
          <cell r="AB49">
            <v>275.84747000000004</v>
          </cell>
        </row>
        <row r="50">
          <cell r="B50" t="str">
            <v>DESMP</v>
          </cell>
          <cell r="M50">
            <v>30.154260000000001</v>
          </cell>
          <cell r="N50">
            <v>14.856</v>
          </cell>
          <cell r="Q50">
            <v>30.154260000000001</v>
          </cell>
          <cell r="R50">
            <v>14.856</v>
          </cell>
          <cell r="T50">
            <v>30.154260000000001</v>
          </cell>
          <cell r="U50">
            <v>-30.154260000000001</v>
          </cell>
          <cell r="V50">
            <v>0</v>
          </cell>
          <cell r="AA50">
            <v>0</v>
          </cell>
          <cell r="AB50">
            <v>14.856</v>
          </cell>
        </row>
        <row r="51">
          <cell r="B51" t="str">
            <v>DHQD</v>
          </cell>
          <cell r="G51">
            <v>10.03959</v>
          </cell>
          <cell r="I51">
            <v>91.780329999999992</v>
          </cell>
          <cell r="J51">
            <v>2.3388</v>
          </cell>
          <cell r="N51">
            <v>2.2754300000000001</v>
          </cell>
          <cell r="Q51">
            <v>101.81992</v>
          </cell>
          <cell r="R51">
            <v>2.2754300000000001</v>
          </cell>
          <cell r="S51">
            <v>39.881270000000001</v>
          </cell>
          <cell r="U51">
            <v>2.2754300000000001</v>
          </cell>
          <cell r="V51">
            <v>-2.2754300000000001</v>
          </cell>
          <cell r="AA51">
            <v>53.224289999999996</v>
          </cell>
          <cell r="AB51">
            <v>0</v>
          </cell>
        </row>
        <row r="52">
          <cell r="B52" t="str">
            <v>(DHQ) 2 PHAL</v>
          </cell>
          <cell r="G52">
            <v>19.23555</v>
          </cell>
          <cell r="H52">
            <v>5.9868100000000002</v>
          </cell>
          <cell r="I52">
            <v>183.65242000000001</v>
          </cell>
          <cell r="J52">
            <v>1.7237</v>
          </cell>
          <cell r="M52">
            <v>115.44473000000001</v>
          </cell>
          <cell r="N52">
            <v>49.00121</v>
          </cell>
          <cell r="Q52">
            <v>318.33269999999999</v>
          </cell>
          <cell r="R52">
            <v>1.7237</v>
          </cell>
          <cell r="S52">
            <v>183.65242000000001</v>
          </cell>
          <cell r="T52">
            <v>115.44473000000001</v>
          </cell>
          <cell r="U52">
            <v>-318.33269999999999</v>
          </cell>
          <cell r="V52">
            <v>0</v>
          </cell>
          <cell r="AA52">
            <v>0</v>
          </cell>
          <cell r="AB52">
            <v>1.7237</v>
          </cell>
        </row>
        <row r="53">
          <cell r="B53" t="str">
            <v>Epichlorohydrin</v>
          </cell>
          <cell r="H53">
            <v>5.9868100000000002</v>
          </cell>
          <cell r="J53">
            <v>97.075640000000007</v>
          </cell>
          <cell r="L53">
            <v>4.57972</v>
          </cell>
          <cell r="M53">
            <v>116.44825</v>
          </cell>
          <cell r="N53">
            <v>47.762210000000003</v>
          </cell>
          <cell r="Q53">
            <v>116.44825</v>
          </cell>
          <cell r="R53">
            <v>150.82466000000002</v>
          </cell>
          <cell r="S53">
            <v>0.15559000000000001</v>
          </cell>
          <cell r="T53">
            <v>58.961530000000003</v>
          </cell>
          <cell r="U53">
            <v>29.138179999999998</v>
          </cell>
          <cell r="V53">
            <v>-88.255300000000005</v>
          </cell>
          <cell r="AA53">
            <v>0</v>
          </cell>
          <cell r="AB53">
            <v>62.569360000000017</v>
          </cell>
        </row>
        <row r="54">
          <cell r="B54" t="str">
            <v>ETFA</v>
          </cell>
          <cell r="G54">
            <v>15.701269999999999</v>
          </cell>
          <cell r="H54">
            <v>5.1601999999999997</v>
          </cell>
          <cell r="I54">
            <v>33.4495</v>
          </cell>
          <cell r="L54">
            <v>7.5585500000000003</v>
          </cell>
          <cell r="N54">
            <v>377.88682999999997</v>
          </cell>
          <cell r="Q54">
            <v>49.150770000000001</v>
          </cell>
          <cell r="R54">
            <v>390.60557999999997</v>
          </cell>
          <cell r="S54">
            <v>33.4495</v>
          </cell>
          <cell r="U54">
            <v>0.18168000000000001</v>
          </cell>
          <cell r="V54">
            <v>-0.18168000000000001</v>
          </cell>
          <cell r="AA54">
            <v>8.2480499999999992</v>
          </cell>
          <cell r="AB54">
            <v>390.4239</v>
          </cell>
        </row>
        <row r="55">
          <cell r="B55" t="str">
            <v>Glycidyl Nosylate</v>
          </cell>
          <cell r="H55">
            <v>10.228260000000001</v>
          </cell>
          <cell r="I55">
            <v>7.6499999999999997E-3</v>
          </cell>
          <cell r="J55">
            <v>9.0000000000000006E-5</v>
          </cell>
          <cell r="M55">
            <v>391.75054999999998</v>
          </cell>
          <cell r="Q55">
            <v>391.75819999999999</v>
          </cell>
          <cell r="R55">
            <v>0</v>
          </cell>
          <cell r="S55">
            <v>7.6499999999999997E-3</v>
          </cell>
          <cell r="T55">
            <v>391.75054999999998</v>
          </cell>
          <cell r="U55">
            <v>-391.75819999999999</v>
          </cell>
          <cell r="V55">
            <v>0</v>
          </cell>
          <cell r="AA55">
            <v>0</v>
          </cell>
          <cell r="AB55">
            <v>0</v>
          </cell>
        </row>
        <row r="56">
          <cell r="B56" t="str">
            <v>Glycidyl Tosylate</v>
          </cell>
          <cell r="G56">
            <v>9.7914600000000007</v>
          </cell>
          <cell r="H56">
            <v>10.228260000000001</v>
          </cell>
          <cell r="I56">
            <v>50.06024</v>
          </cell>
          <cell r="J56">
            <v>2.9E-4</v>
          </cell>
          <cell r="K56">
            <v>7.4659700000000004</v>
          </cell>
          <cell r="N56">
            <v>30.154260000000001</v>
          </cell>
          <cell r="Q56">
            <v>67.317670000000007</v>
          </cell>
          <cell r="R56">
            <v>10.22855</v>
          </cell>
          <cell r="S56">
            <v>37.539340000000003</v>
          </cell>
          <cell r="U56">
            <v>-37.539340000000003</v>
          </cell>
          <cell r="V56">
            <v>0</v>
          </cell>
          <cell r="AA56">
            <v>29.778330000000004</v>
          </cell>
          <cell r="AB56">
            <v>10.22855</v>
          </cell>
        </row>
        <row r="57">
          <cell r="B57" t="str">
            <v>Isovanillin</v>
          </cell>
          <cell r="G57">
            <v>200.21565000000001</v>
          </cell>
          <cell r="H57">
            <v>9.7124699999999997</v>
          </cell>
          <cell r="I57">
            <v>252.04138</v>
          </cell>
          <cell r="J57">
            <v>53.683410000000002</v>
          </cell>
          <cell r="K57">
            <v>112.66562</v>
          </cell>
          <cell r="L57">
            <v>1.4335500000000001</v>
          </cell>
          <cell r="M57">
            <v>201.96269000000001</v>
          </cell>
          <cell r="N57">
            <v>30.154260000000001</v>
          </cell>
          <cell r="Q57">
            <v>766.88534000000004</v>
          </cell>
          <cell r="R57">
            <v>30.154260000000001</v>
          </cell>
          <cell r="S57">
            <v>5.2999999999999998E-4</v>
          </cell>
          <cell r="T57">
            <v>3.0853299999999999</v>
          </cell>
          <cell r="U57">
            <v>30.154260000000001</v>
          </cell>
          <cell r="V57">
            <v>-30.154260000000001</v>
          </cell>
          <cell r="AA57">
            <v>763.77682000000004</v>
          </cell>
          <cell r="AB57">
            <v>0</v>
          </cell>
        </row>
        <row r="58">
          <cell r="B58" t="str">
            <v>Jacobsen Catalyst</v>
          </cell>
          <cell r="E58">
            <v>91.995750000000001</v>
          </cell>
          <cell r="G58">
            <v>526.68647999999996</v>
          </cell>
          <cell r="H58">
            <v>9.2107500000000009</v>
          </cell>
          <cell r="I58">
            <v>856.16660000000013</v>
          </cell>
          <cell r="J58">
            <v>55.548870000000001</v>
          </cell>
          <cell r="K58">
            <v>120.13159</v>
          </cell>
          <cell r="M58">
            <v>1350.5589300000001</v>
          </cell>
          <cell r="N58">
            <v>115.44473000000001</v>
          </cell>
          <cell r="O58">
            <v>0</v>
          </cell>
          <cell r="Q58">
            <v>2853.5436</v>
          </cell>
          <cell r="R58">
            <v>64.759619999999998</v>
          </cell>
          <cell r="S58">
            <v>3.2156099999999999</v>
          </cell>
          <cell r="T58">
            <v>37.809910000000002</v>
          </cell>
          <cell r="U58">
            <v>-1302.7296999999999</v>
          </cell>
          <cell r="V58">
            <v>-41.02552</v>
          </cell>
          <cell r="W58">
            <v>0</v>
          </cell>
          <cell r="Y58">
            <v>0</v>
          </cell>
          <cell r="AA58">
            <v>1550.8139000000001</v>
          </cell>
          <cell r="AB58">
            <v>23.734099999999998</v>
          </cell>
        </row>
        <row r="59">
          <cell r="B59" t="str">
            <v>L-Carnitine</v>
          </cell>
          <cell r="H59">
            <v>19.226980000000001</v>
          </cell>
          <cell r="J59">
            <v>183.65242000000001</v>
          </cell>
          <cell r="N59">
            <v>115.44473000000001</v>
          </cell>
          <cell r="R59">
            <v>318.32413000000003</v>
          </cell>
          <cell r="S59">
            <v>19.226980000000001</v>
          </cell>
          <cell r="T59">
            <v>183.65242000000001</v>
          </cell>
          <cell r="U59">
            <v>115.44473000000001</v>
          </cell>
          <cell r="V59">
            <v>-318.32413000000003</v>
          </cell>
          <cell r="AB59">
            <v>0</v>
          </cell>
        </row>
        <row r="60">
          <cell r="B60" t="str">
            <v>Methyl Glycidate</v>
          </cell>
          <cell r="G60">
            <v>1.11317</v>
          </cell>
          <cell r="H60">
            <v>3.2448000000000001</v>
          </cell>
          <cell r="J60">
            <v>162.73623000000001</v>
          </cell>
          <cell r="N60">
            <v>54.215679999999999</v>
          </cell>
          <cell r="Q60">
            <v>1.11317</v>
          </cell>
          <cell r="R60">
            <v>57.460479999999997</v>
          </cell>
          <cell r="S60">
            <v>2.8628499999999999</v>
          </cell>
          <cell r="T60">
            <v>17.05611</v>
          </cell>
          <cell r="U60">
            <v>54.215679999999999</v>
          </cell>
          <cell r="V60">
            <v>-54.215679999999999</v>
          </cell>
          <cell r="AA60">
            <v>0</v>
          </cell>
          <cell r="AB60">
            <v>3.2447999999999979</v>
          </cell>
        </row>
        <row r="61">
          <cell r="B61" t="str">
            <v>Oligomeric cat</v>
          </cell>
          <cell r="H61">
            <v>7.9114699999999996</v>
          </cell>
          <cell r="I61">
            <v>11.378410000000001</v>
          </cell>
          <cell r="J61">
            <v>162.04891000000001</v>
          </cell>
          <cell r="M61">
            <v>17.475470000000001</v>
          </cell>
          <cell r="N61">
            <v>26.989000000000001</v>
          </cell>
          <cell r="Q61">
            <v>28.853880000000004</v>
          </cell>
          <cell r="R61">
            <v>169.96038000000001</v>
          </cell>
          <cell r="S61">
            <v>2.8628499999999999</v>
          </cell>
          <cell r="T61">
            <v>16.947969999999998</v>
          </cell>
          <cell r="U61">
            <v>-28.853880000000004</v>
          </cell>
          <cell r="V61">
            <v>-19.81082</v>
          </cell>
          <cell r="AA61">
            <v>0</v>
          </cell>
          <cell r="AB61">
            <v>150.14956000000001</v>
          </cell>
        </row>
        <row r="62">
          <cell r="B62" t="str">
            <v>Pfizer Diol</v>
          </cell>
          <cell r="G62">
            <v>2.3271299999999999</v>
          </cell>
          <cell r="J62">
            <v>7.6499999999999997E-3</v>
          </cell>
          <cell r="N62">
            <v>26.989000000000001</v>
          </cell>
          <cell r="Q62">
            <v>2.3271299999999999</v>
          </cell>
          <cell r="R62">
            <v>26.989000000000001</v>
          </cell>
          <cell r="T62">
            <v>7.6499999999999997E-3</v>
          </cell>
          <cell r="U62">
            <v>0</v>
          </cell>
          <cell r="V62">
            <v>0</v>
          </cell>
          <cell r="AA62">
            <v>2.3271299999999999</v>
          </cell>
          <cell r="AB62">
            <v>26.989000000000001</v>
          </cell>
        </row>
        <row r="63">
          <cell r="B63" t="str">
            <v>Propylene Carbonate</v>
          </cell>
          <cell r="H63">
            <v>0.49503000000000003</v>
          </cell>
          <cell r="I63">
            <v>23.400580000000001</v>
          </cell>
          <cell r="J63">
            <v>7.6499999999999997E-3</v>
          </cell>
          <cell r="N63">
            <v>373.37554999999998</v>
          </cell>
          <cell r="Q63">
            <v>23.400580000000001</v>
          </cell>
          <cell r="R63">
            <v>373.38319999999999</v>
          </cell>
          <cell r="S63">
            <v>23.400580000000001</v>
          </cell>
          <cell r="T63">
            <v>7.6499999999999997E-3</v>
          </cell>
          <cell r="U63">
            <v>373.37554999999998</v>
          </cell>
          <cell r="V63">
            <v>-373.38319999999999</v>
          </cell>
          <cell r="AA63">
            <v>0</v>
          </cell>
          <cell r="AB63">
            <v>0</v>
          </cell>
        </row>
        <row r="64">
          <cell r="B64" t="str">
            <v>Propylene Oxide</v>
          </cell>
          <cell r="G64">
            <v>13.05701</v>
          </cell>
          <cell r="H64">
            <v>0.49503000000000003</v>
          </cell>
          <cell r="J64">
            <v>66.78098</v>
          </cell>
          <cell r="L64">
            <v>9.5763700000000007</v>
          </cell>
          <cell r="N64">
            <v>21.281839999999999</v>
          </cell>
          <cell r="Q64">
            <v>13.05701</v>
          </cell>
          <cell r="R64">
            <v>67.276009999999999</v>
          </cell>
          <cell r="T64">
            <v>32.28792</v>
          </cell>
          <cell r="U64">
            <v>-13.05701</v>
          </cell>
          <cell r="V64">
            <v>-32.28792</v>
          </cell>
          <cell r="AA64">
            <v>0</v>
          </cell>
          <cell r="AB64">
            <v>34.98809</v>
          </cell>
        </row>
        <row r="65">
          <cell r="B65" t="str">
            <v>S-t-Butyl Glycidyl Ether</v>
          </cell>
          <cell r="G65">
            <v>0.71706000000000003</v>
          </cell>
          <cell r="H65">
            <v>163.22218000000001</v>
          </cell>
          <cell r="J65">
            <v>368.26683000000003</v>
          </cell>
          <cell r="L65">
            <v>8.4587900000000005</v>
          </cell>
          <cell r="N65">
            <v>21.16686</v>
          </cell>
          <cell r="Q65">
            <v>0.71706000000000003</v>
          </cell>
          <cell r="R65">
            <v>29.62565</v>
          </cell>
          <cell r="T65">
            <v>2.3000000000000001E-4</v>
          </cell>
          <cell r="U65">
            <v>-0.71706000000000003</v>
          </cell>
          <cell r="V65">
            <v>0</v>
          </cell>
          <cell r="AA65">
            <v>0</v>
          </cell>
          <cell r="AB65">
            <v>29.62565</v>
          </cell>
        </row>
        <row r="66">
          <cell r="B66" t="str">
            <v>WS 23</v>
          </cell>
          <cell r="D66" t="str">
            <v xml:space="preserve"> </v>
          </cell>
          <cell r="G66">
            <v>26.90099</v>
          </cell>
          <cell r="H66">
            <v>206.18182999999999</v>
          </cell>
          <cell r="J66">
            <v>330.49293999999998</v>
          </cell>
          <cell r="L66">
            <v>112.7962</v>
          </cell>
          <cell r="N66">
            <v>298.95222999999999</v>
          </cell>
          <cell r="Q66">
            <v>26.90099</v>
          </cell>
          <cell r="R66">
            <v>948.42319999999995</v>
          </cell>
          <cell r="T66">
            <v>6.9999999999999994E-5</v>
          </cell>
          <cell r="U66">
            <v>2.8901699999999999</v>
          </cell>
          <cell r="V66">
            <v>-2.8902399999999999</v>
          </cell>
          <cell r="AA66">
            <v>21.196300000000001</v>
          </cell>
          <cell r="AB66">
            <v>945.53296</v>
          </cell>
        </row>
        <row r="67">
          <cell r="B67" t="str">
            <v>ETFA Held in Hong Kong</v>
          </cell>
          <cell r="G67">
            <v>13.59746</v>
          </cell>
          <cell r="I67">
            <v>1.6100000000000001E-3</v>
          </cell>
          <cell r="N67">
            <v>187.25</v>
          </cell>
          <cell r="Q67">
            <v>13.599069999999999</v>
          </cell>
          <cell r="R67">
            <v>187.25</v>
          </cell>
          <cell r="S67">
            <v>1.6100000000000001E-3</v>
          </cell>
          <cell r="U67">
            <v>-13.599069999999999</v>
          </cell>
          <cell r="V67">
            <v>0</v>
          </cell>
          <cell r="AA67">
            <v>0</v>
          </cell>
          <cell r="AB67">
            <v>187.25</v>
          </cell>
        </row>
        <row r="68">
          <cell r="B68" t="str">
            <v>PTFMXA</v>
          </cell>
          <cell r="G68">
            <v>9.2889999999999997</v>
          </cell>
          <cell r="N68">
            <v>-30.209</v>
          </cell>
          <cell r="Q68">
            <v>9.2889999999999997</v>
          </cell>
          <cell r="R68">
            <v>-30.209</v>
          </cell>
          <cell r="U68">
            <v>-9.2889999999999997</v>
          </cell>
          <cell r="V68">
            <v>0</v>
          </cell>
          <cell r="AA68">
            <v>0</v>
          </cell>
          <cell r="AB68">
            <v>-30.209</v>
          </cell>
        </row>
        <row r="69">
          <cell r="B69" t="str">
            <v>L-Thyroxine</v>
          </cell>
          <cell r="G69">
            <v>2.0766499999999999</v>
          </cell>
          <cell r="N69">
            <v>5.8511100000000003</v>
          </cell>
          <cell r="Q69">
            <v>2.0766499999999999</v>
          </cell>
          <cell r="R69">
            <v>5.8511100000000003</v>
          </cell>
          <cell r="U69">
            <v>-2.0766499999999999</v>
          </cell>
          <cell r="V69">
            <v>0</v>
          </cell>
          <cell r="AA69">
            <v>0</v>
          </cell>
          <cell r="AB69">
            <v>5.8511100000000003</v>
          </cell>
        </row>
        <row r="70">
          <cell r="B70" t="str">
            <v>3-NPP</v>
          </cell>
          <cell r="G70">
            <v>6.1052</v>
          </cell>
          <cell r="N70">
            <v>28</v>
          </cell>
          <cell r="Q70">
            <v>6.1052</v>
          </cell>
          <cell r="R70">
            <v>28</v>
          </cell>
          <cell r="U70">
            <v>-6.1052</v>
          </cell>
          <cell r="V70">
            <v>0</v>
          </cell>
          <cell r="AA70">
            <v>0</v>
          </cell>
          <cell r="AB70">
            <v>28</v>
          </cell>
        </row>
        <row r="71">
          <cell r="B71" t="str">
            <v>DESMP.</v>
          </cell>
          <cell r="G71">
            <v>13.33633</v>
          </cell>
          <cell r="N71">
            <v>94</v>
          </cell>
          <cell r="Q71">
            <v>13.33633</v>
          </cell>
          <cell r="R71">
            <v>94</v>
          </cell>
          <cell r="U71">
            <v>19</v>
          </cell>
          <cell r="V71">
            <v>-19</v>
          </cell>
          <cell r="AA71">
            <v>0</v>
          </cell>
          <cell r="AB71">
            <v>75</v>
          </cell>
        </row>
        <row r="72">
          <cell r="B72" t="str">
            <v>TFBA</v>
          </cell>
          <cell r="G72">
            <v>0.98399999999999999</v>
          </cell>
          <cell r="M72">
            <v>67.5745</v>
          </cell>
          <cell r="N72">
            <v>16</v>
          </cell>
          <cell r="Q72">
            <v>68.558499999999995</v>
          </cell>
          <cell r="R72">
            <v>16</v>
          </cell>
          <cell r="T72">
            <v>67.5745</v>
          </cell>
          <cell r="U72">
            <v>-68.558499999999995</v>
          </cell>
          <cell r="V72">
            <v>0</v>
          </cell>
          <cell r="AA72">
            <v>0</v>
          </cell>
          <cell r="AB72">
            <v>16</v>
          </cell>
        </row>
        <row r="73">
          <cell r="B73" t="str">
            <v>NAAGA</v>
          </cell>
          <cell r="G73">
            <v>0.40737000000000001</v>
          </cell>
          <cell r="N73">
            <v>7</v>
          </cell>
          <cell r="Q73">
            <v>0.40737000000000001</v>
          </cell>
          <cell r="R73">
            <v>7</v>
          </cell>
          <cell r="U73">
            <v>-0.40737000000000001</v>
          </cell>
          <cell r="V73">
            <v>0</v>
          </cell>
          <cell r="Z73" t="str">
            <v xml:space="preserve"> </v>
          </cell>
          <cell r="AA73">
            <v>0</v>
          </cell>
          <cell r="AB73">
            <v>7</v>
          </cell>
        </row>
        <row r="74">
          <cell r="B74" t="str">
            <v>OADPE</v>
          </cell>
          <cell r="G74">
            <v>308.87526000000003</v>
          </cell>
          <cell r="N74">
            <v>544</v>
          </cell>
          <cell r="Q74">
            <v>308.87526000000003</v>
          </cell>
          <cell r="R74">
            <v>0</v>
          </cell>
          <cell r="U74">
            <v>-308.875</v>
          </cell>
          <cell r="V74">
            <v>0</v>
          </cell>
          <cell r="AA74">
            <v>2.6000000002568413E-4</v>
          </cell>
          <cell r="AB74">
            <v>0</v>
          </cell>
        </row>
        <row r="75">
          <cell r="B75" t="str">
            <v>Fixed cost others</v>
          </cell>
          <cell r="G75">
            <v>13.653079999999999</v>
          </cell>
          <cell r="M75">
            <v>163.41718</v>
          </cell>
          <cell r="N75">
            <v>544</v>
          </cell>
          <cell r="Q75">
            <v>177.07025999999999</v>
          </cell>
          <cell r="R75">
            <v>544</v>
          </cell>
          <cell r="T75">
            <v>163.41718</v>
          </cell>
          <cell r="U75">
            <v>35</v>
          </cell>
          <cell r="V75">
            <v>-35</v>
          </cell>
          <cell r="AA75">
            <v>0</v>
          </cell>
          <cell r="AB75">
            <v>509</v>
          </cell>
        </row>
        <row r="76">
          <cell r="B76" t="str">
            <v>Others.</v>
          </cell>
          <cell r="C76" t="str">
            <v>TECHNOLOGIES - C</v>
          </cell>
          <cell r="F76">
            <v>0</v>
          </cell>
          <cell r="G76">
            <v>4.6655699999999998</v>
          </cell>
          <cell r="H76">
            <v>253.41624000000002</v>
          </cell>
          <cell r="I76">
            <v>1.08161</v>
          </cell>
          <cell r="J76">
            <v>1140.73299</v>
          </cell>
          <cell r="L76">
            <v>78.003699999999995</v>
          </cell>
          <cell r="M76">
            <v>58.897869999999998</v>
          </cell>
          <cell r="N76">
            <v>262.70911999999998</v>
          </cell>
          <cell r="P76">
            <v>0</v>
          </cell>
          <cell r="Q76">
            <v>64.645049999999998</v>
          </cell>
          <cell r="R76">
            <v>262.70911999999998</v>
          </cell>
          <cell r="S76">
            <v>1.08161</v>
          </cell>
          <cell r="T76">
            <v>58.897869999999998</v>
          </cell>
          <cell r="U76">
            <v>21</v>
          </cell>
          <cell r="V76">
            <v>-21</v>
          </cell>
          <cell r="X76">
            <v>0</v>
          </cell>
          <cell r="Z76">
            <v>0</v>
          </cell>
          <cell r="AA76">
            <v>0</v>
          </cell>
          <cell r="AB76">
            <v>241.70911999999998</v>
          </cell>
        </row>
        <row r="77">
          <cell r="C77" t="str">
            <v>TECHNOLOGIES - C</v>
          </cell>
          <cell r="F77">
            <v>0</v>
          </cell>
          <cell r="G77">
            <v>7.0527600000000001</v>
          </cell>
          <cell r="H77">
            <v>299.07909999999998</v>
          </cell>
          <cell r="J77">
            <v>1008.20632</v>
          </cell>
          <cell r="L77">
            <v>132.68038999999999</v>
          </cell>
          <cell r="N77">
            <v>3076.6783200000004</v>
          </cell>
          <cell r="P77">
            <v>0</v>
          </cell>
          <cell r="Q77">
            <v>7.0527600000000001</v>
          </cell>
          <cell r="R77">
            <v>4516.6441299999988</v>
          </cell>
          <cell r="S77">
            <v>52.379210000000008</v>
          </cell>
          <cell r="T77">
            <v>440.54239000000001</v>
          </cell>
          <cell r="U77">
            <v>792.87360999999999</v>
          </cell>
          <cell r="V77">
            <v>-1285.7952100000002</v>
          </cell>
          <cell r="X77">
            <v>0</v>
          </cell>
          <cell r="Z77">
            <v>0</v>
          </cell>
          <cell r="AA77">
            <v>0</v>
          </cell>
          <cell r="AB77">
            <v>3230.8489200000004</v>
          </cell>
        </row>
        <row r="78">
          <cell r="B78" t="str">
            <v>3M R850 / R851</v>
          </cell>
          <cell r="G78">
            <v>1.87</v>
          </cell>
          <cell r="H78">
            <v>0.94020999999999999</v>
          </cell>
          <cell r="Q78">
            <v>1.87</v>
          </cell>
          <cell r="R78">
            <v>1.87</v>
          </cell>
          <cell r="S78">
            <v>0.94020999999999999</v>
          </cell>
          <cell r="U78">
            <v>-1.87</v>
          </cell>
          <cell r="V78">
            <v>-0.94020999999999999</v>
          </cell>
          <cell r="AA78">
            <v>0</v>
          </cell>
          <cell r="AB78">
            <v>0</v>
          </cell>
        </row>
        <row r="79">
          <cell r="B79" t="str">
            <v>3M R850 / R851</v>
          </cell>
          <cell r="G79">
            <v>5.7200000000000001E-2</v>
          </cell>
          <cell r="H79">
            <v>0.94020999999999999</v>
          </cell>
          <cell r="J79">
            <v>6.54847</v>
          </cell>
          <cell r="M79">
            <v>66.255260000000007</v>
          </cell>
          <cell r="N79">
            <v>17.475470000000001</v>
          </cell>
          <cell r="Q79">
            <v>66.312460000000002</v>
          </cell>
          <cell r="R79">
            <v>0.94020999999999999</v>
          </cell>
          <cell r="S79">
            <v>0.94020999999999999</v>
          </cell>
          <cell r="T79">
            <v>66.255260000000007</v>
          </cell>
          <cell r="U79">
            <v>-66.312460000000002</v>
          </cell>
          <cell r="V79">
            <v>-0.94020999999999999</v>
          </cell>
          <cell r="AA79">
            <v>0</v>
          </cell>
          <cell r="AB79">
            <v>0</v>
          </cell>
        </row>
        <row r="80">
          <cell r="B80" t="str">
            <v>Acetonide</v>
          </cell>
          <cell r="G80">
            <v>1.7050000000000001</v>
          </cell>
          <cell r="J80">
            <v>6.54847</v>
          </cell>
          <cell r="N80">
            <v>17.475470000000001</v>
          </cell>
          <cell r="Q80">
            <v>1.7050000000000001</v>
          </cell>
          <cell r="R80">
            <v>24.023940000000003</v>
          </cell>
          <cell r="T80">
            <v>6.54847</v>
          </cell>
          <cell r="U80">
            <v>17.475470000000001</v>
          </cell>
          <cell r="V80">
            <v>-24.023940000000003</v>
          </cell>
          <cell r="AA80">
            <v>0</v>
          </cell>
          <cell r="AB80">
            <v>0</v>
          </cell>
        </row>
        <row r="81">
          <cell r="B81" t="str">
            <v>Alizyme AIT-082</v>
          </cell>
          <cell r="G81">
            <v>6.66</v>
          </cell>
          <cell r="I81">
            <v>0.84267000000000003</v>
          </cell>
          <cell r="J81">
            <v>23.400580000000001</v>
          </cell>
          <cell r="M81">
            <v>91.138750000000002</v>
          </cell>
          <cell r="Q81">
            <v>98.641419999999997</v>
          </cell>
          <cell r="R81">
            <v>0</v>
          </cell>
          <cell r="S81">
            <v>0.84267000000000003</v>
          </cell>
          <cell r="T81">
            <v>91.138750000000002</v>
          </cell>
          <cell r="U81">
            <v>-98.641419999999997</v>
          </cell>
          <cell r="V81">
            <v>0</v>
          </cell>
          <cell r="AA81">
            <v>0</v>
          </cell>
          <cell r="AB81">
            <v>0</v>
          </cell>
        </row>
        <row r="82">
          <cell r="B82" t="str">
            <v>BHA</v>
          </cell>
          <cell r="G82">
            <v>12.673500000000001</v>
          </cell>
          <cell r="H82">
            <v>13.05701</v>
          </cell>
          <cell r="I82">
            <v>126.54656</v>
          </cell>
          <cell r="J82">
            <v>23.400580000000001</v>
          </cell>
          <cell r="Q82">
            <v>139.22005999999999</v>
          </cell>
          <cell r="R82">
            <v>23.400580000000001</v>
          </cell>
          <cell r="S82">
            <v>126.54656</v>
          </cell>
          <cell r="T82">
            <v>23.400580000000001</v>
          </cell>
          <cell r="U82">
            <v>-139.22005999999999</v>
          </cell>
          <cell r="V82">
            <v>-23.400580000000001</v>
          </cell>
          <cell r="AA82">
            <v>0</v>
          </cell>
          <cell r="AB82">
            <v>0</v>
          </cell>
        </row>
        <row r="83">
          <cell r="B83" t="str">
            <v>Bromohydron</v>
          </cell>
          <cell r="G83">
            <v>1.59602</v>
          </cell>
          <cell r="H83">
            <v>13.05701</v>
          </cell>
          <cell r="Q83">
            <v>1.59602</v>
          </cell>
          <cell r="R83">
            <v>13.05701</v>
          </cell>
          <cell r="S83">
            <v>13.05701</v>
          </cell>
          <cell r="U83">
            <v>-1.59602</v>
          </cell>
          <cell r="V83">
            <v>-13.05701</v>
          </cell>
          <cell r="AA83">
            <v>0</v>
          </cell>
          <cell r="AB83">
            <v>0</v>
          </cell>
        </row>
        <row r="84">
          <cell r="B84" t="str">
            <v>CCA</v>
          </cell>
          <cell r="E84">
            <v>0</v>
          </cell>
          <cell r="G84">
            <v>448.71976000000001</v>
          </cell>
          <cell r="H84">
            <v>1.84842</v>
          </cell>
          <cell r="I84">
            <v>163.25144</v>
          </cell>
          <cell r="K84">
            <v>0</v>
          </cell>
          <cell r="M84">
            <v>464.75903000000005</v>
          </cell>
          <cell r="O84">
            <v>0</v>
          </cell>
          <cell r="Q84">
            <v>1076.7302300000001</v>
          </cell>
          <cell r="R84">
            <v>1.84842</v>
          </cell>
          <cell r="S84">
            <v>0.94523999999999997</v>
          </cell>
          <cell r="T84">
            <v>464.75903000000005</v>
          </cell>
          <cell r="U84">
            <v>-1053.2065400000001</v>
          </cell>
          <cell r="V84">
            <v>-0.94523999999999997</v>
          </cell>
          <cell r="W84">
            <v>0</v>
          </cell>
          <cell r="Y84">
            <v>0</v>
          </cell>
          <cell r="AA84">
            <v>23.523690000000027</v>
          </cell>
          <cell r="AB84">
            <v>0.90317999999999998</v>
          </cell>
        </row>
        <row r="85">
          <cell r="B85" t="str">
            <v>CME/HME/MGH</v>
          </cell>
          <cell r="E85" t="str">
            <v xml:space="preserve"> </v>
          </cell>
          <cell r="H85">
            <v>3.9758</v>
          </cell>
          <cell r="R85">
            <v>3.9758</v>
          </cell>
          <cell r="S85">
            <v>3.9758</v>
          </cell>
          <cell r="V85">
            <v>-3.9758</v>
          </cell>
          <cell r="AB85">
            <v>0</v>
          </cell>
        </row>
        <row r="86">
          <cell r="B86" t="str">
            <v>Geltex</v>
          </cell>
          <cell r="G86">
            <v>510.55538000000001</v>
          </cell>
          <cell r="H86">
            <v>13.59746</v>
          </cell>
          <cell r="I86">
            <v>34.035989999999998</v>
          </cell>
          <cell r="M86">
            <v>1.2999999999999999E-4</v>
          </cell>
          <cell r="Q86">
            <v>544.5915</v>
          </cell>
          <cell r="R86">
            <v>13.59746</v>
          </cell>
          <cell r="S86">
            <v>13.59746</v>
          </cell>
          <cell r="U86">
            <v>-81.853619999999992</v>
          </cell>
          <cell r="V86">
            <v>-13.59746</v>
          </cell>
          <cell r="AA86">
            <v>462.73788000000002</v>
          </cell>
          <cell r="AB86">
            <v>0</v>
          </cell>
        </row>
        <row r="87">
          <cell r="B87" t="str">
            <v>GW397339</v>
          </cell>
          <cell r="G87">
            <v>3.9758399999999998</v>
          </cell>
          <cell r="H87">
            <v>9.2889999999999997</v>
          </cell>
          <cell r="Q87">
            <v>3.9758399999999998</v>
          </cell>
          <cell r="R87">
            <v>9.2889999999999997</v>
          </cell>
          <cell r="S87">
            <v>9.2889999999999997</v>
          </cell>
          <cell r="U87">
            <v>0</v>
          </cell>
          <cell r="V87">
            <v>-9.2889999999999997</v>
          </cell>
          <cell r="AA87">
            <v>3.9758399999999998</v>
          </cell>
          <cell r="AB87">
            <v>0</v>
          </cell>
        </row>
        <row r="88">
          <cell r="B88" t="str">
            <v>ICOS 1576</v>
          </cell>
          <cell r="G88">
            <v>2946.0870000000004</v>
          </cell>
          <cell r="H88">
            <v>2.0766499999999999</v>
          </cell>
          <cell r="Q88">
            <v>2946.0870000000004</v>
          </cell>
          <cell r="R88">
            <v>2.0766499999999999</v>
          </cell>
          <cell r="S88">
            <v>2.0766499999999999</v>
          </cell>
          <cell r="U88">
            <v>-1296</v>
          </cell>
          <cell r="V88">
            <v>-2.0766499999999999</v>
          </cell>
          <cell r="AA88">
            <v>1650.0870000000004</v>
          </cell>
          <cell r="AB88">
            <v>0</v>
          </cell>
        </row>
        <row r="89">
          <cell r="B89" t="str">
            <v>Icos 485</v>
          </cell>
          <cell r="G89">
            <v>308.37900000000002</v>
          </cell>
          <cell r="H89">
            <v>6.1052</v>
          </cell>
          <cell r="Q89">
            <v>308.37900000000002</v>
          </cell>
          <cell r="R89">
            <v>6.1052</v>
          </cell>
          <cell r="S89">
            <v>6.1052</v>
          </cell>
          <cell r="U89">
            <v>-164.01900000000001</v>
          </cell>
          <cell r="V89">
            <v>-6.1052</v>
          </cell>
          <cell r="AA89">
            <v>144.36000000000001</v>
          </cell>
          <cell r="AB89">
            <v>0</v>
          </cell>
        </row>
        <row r="90">
          <cell r="B90" t="str">
            <v>Mill. Lactone</v>
          </cell>
          <cell r="G90">
            <v>166.93100000000001</v>
          </cell>
          <cell r="H90">
            <v>13.33633</v>
          </cell>
          <cell r="N90">
            <v>90.34666</v>
          </cell>
          <cell r="Q90">
            <v>166.93100000000001</v>
          </cell>
          <cell r="R90">
            <v>13.33633</v>
          </cell>
          <cell r="S90">
            <v>13.33633</v>
          </cell>
          <cell r="U90">
            <v>-80.898210000000006</v>
          </cell>
          <cell r="V90">
            <v>-13.33633</v>
          </cell>
          <cell r="AA90">
            <v>86.032790000000006</v>
          </cell>
          <cell r="AB90">
            <v>0</v>
          </cell>
        </row>
        <row r="91">
          <cell r="B91" t="str">
            <v>Phthalimide</v>
          </cell>
          <cell r="G91">
            <v>64.914000000000001</v>
          </cell>
          <cell r="H91">
            <v>5.6104399999999996</v>
          </cell>
          <cell r="N91">
            <v>90.34666</v>
          </cell>
          <cell r="Q91">
            <v>64.914000000000001</v>
          </cell>
          <cell r="R91">
            <v>95.957099999999997</v>
          </cell>
          <cell r="S91">
            <v>0.98080000000000001</v>
          </cell>
          <cell r="U91">
            <v>0</v>
          </cell>
          <cell r="V91">
            <v>-0.98080000000000001</v>
          </cell>
          <cell r="AA91">
            <v>64.914000000000001</v>
          </cell>
          <cell r="AB91">
            <v>94.976299999999995</v>
          </cell>
        </row>
        <row r="92">
          <cell r="B92" t="str">
            <v>Plaquenil</v>
          </cell>
          <cell r="E92">
            <v>0</v>
          </cell>
          <cell r="G92">
            <v>4000.8422200000005</v>
          </cell>
          <cell r="H92">
            <v>0.40737000000000001</v>
          </cell>
          <cell r="I92">
            <v>34.035989999999998</v>
          </cell>
          <cell r="K92">
            <v>0</v>
          </cell>
          <cell r="M92">
            <v>1.2999999999999999E-4</v>
          </cell>
          <cell r="O92">
            <v>0</v>
          </cell>
          <cell r="Q92">
            <v>4034.8783400000007</v>
          </cell>
          <cell r="R92">
            <v>0.40737000000000001</v>
          </cell>
          <cell r="S92">
            <v>0.40737000000000001</v>
          </cell>
          <cell r="T92">
            <v>0</v>
          </cell>
          <cell r="U92">
            <v>90.34666</v>
          </cell>
          <cell r="V92">
            <v>-90.75403</v>
          </cell>
          <cell r="W92">
            <v>0</v>
          </cell>
          <cell r="Y92">
            <v>0</v>
          </cell>
          <cell r="AA92" t="str">
            <v xml:space="preserve"> </v>
          </cell>
          <cell r="AB92">
            <v>-90.34666</v>
          </cell>
        </row>
        <row r="93">
          <cell r="B93" t="str">
            <v>RCX2037</v>
          </cell>
          <cell r="H93">
            <v>13.653079999999999</v>
          </cell>
          <cell r="N93">
            <v>19.909500000000001</v>
          </cell>
          <cell r="R93">
            <v>0</v>
          </cell>
          <cell r="S93">
            <v>13.653079999999999</v>
          </cell>
          <cell r="U93">
            <v>19.909500000000001</v>
          </cell>
          <cell r="V93">
            <v>0</v>
          </cell>
          <cell r="AB93">
            <v>0</v>
          </cell>
        </row>
        <row r="94">
          <cell r="B94" t="str">
            <v>RCX2047</v>
          </cell>
          <cell r="H94">
            <v>13.653079999999999</v>
          </cell>
          <cell r="J94">
            <v>1.08161</v>
          </cell>
          <cell r="N94">
            <v>19.909500000000001</v>
          </cell>
          <cell r="R94">
            <v>33.562579999999997</v>
          </cell>
          <cell r="S94">
            <v>13.653079999999999</v>
          </cell>
          <cell r="T94">
            <v>1.08161</v>
          </cell>
          <cell r="U94">
            <v>19.909500000000001</v>
          </cell>
          <cell r="V94">
            <v>-33.562579999999997</v>
          </cell>
          <cell r="AB94">
            <v>0</v>
          </cell>
        </row>
        <row r="95">
          <cell r="B95" t="str">
            <v>RCX2114 - GW801144X</v>
          </cell>
          <cell r="E95">
            <v>2943.1329515000007</v>
          </cell>
          <cell r="G95">
            <v>7143.6035700000011</v>
          </cell>
          <cell r="H95">
            <v>4.7402300000000004</v>
          </cell>
          <cell r="I95">
            <v>4324.5255900000002</v>
          </cell>
          <cell r="J95">
            <v>1.08161</v>
          </cell>
          <cell r="K95">
            <v>444.88868000000002</v>
          </cell>
          <cell r="M95">
            <v>3731.9994900000002</v>
          </cell>
          <cell r="N95">
            <v>58.897869999999998</v>
          </cell>
          <cell r="O95">
            <v>0</v>
          </cell>
          <cell r="Q95">
            <v>15645.017330000001</v>
          </cell>
          <cell r="R95">
            <v>64.719709999999992</v>
          </cell>
          <cell r="S95">
            <v>4.6655699999999998</v>
          </cell>
          <cell r="T95">
            <v>1.08161</v>
          </cell>
          <cell r="U95">
            <v>58.897869999999998</v>
          </cell>
          <cell r="V95">
            <v>-64.645049999999998</v>
          </cell>
          <cell r="W95">
            <v>0</v>
          </cell>
          <cell r="Y95">
            <v>0</v>
          </cell>
          <cell r="AA95">
            <v>7650.0150600000015</v>
          </cell>
          <cell r="AB95">
            <v>7.4659999999994398E-2</v>
          </cell>
        </row>
        <row r="96">
          <cell r="B96" t="str">
            <v>RCX2119</v>
          </cell>
          <cell r="H96">
            <v>7.0653000000000006</v>
          </cell>
          <cell r="R96">
            <v>7.0653000000000006</v>
          </cell>
          <cell r="S96">
            <v>7.0653000000000006</v>
          </cell>
          <cell r="V96">
            <v>-7.0653000000000006</v>
          </cell>
          <cell r="AB96">
            <v>0</v>
          </cell>
        </row>
        <row r="97">
          <cell r="B97" t="str">
            <v>RH 3866</v>
          </cell>
          <cell r="H97">
            <v>1.87</v>
          </cell>
          <cell r="N97">
            <v>66.255260000000007</v>
          </cell>
          <cell r="R97">
            <v>1.87</v>
          </cell>
          <cell r="S97">
            <v>1.87</v>
          </cell>
          <cell r="U97">
            <v>66.255260000000007</v>
          </cell>
          <cell r="V97">
            <v>-1.87</v>
          </cell>
          <cell r="AB97">
            <v>0</v>
          </cell>
        </row>
        <row r="98">
          <cell r="B98" t="str">
            <v>tBaus</v>
          </cell>
          <cell r="H98">
            <v>5.7200000000000001E-2</v>
          </cell>
          <cell r="N98">
            <v>66.255260000000007</v>
          </cell>
          <cell r="R98">
            <v>66.312460000000002</v>
          </cell>
          <cell r="S98">
            <v>5.7200000000000001E-2</v>
          </cell>
          <cell r="U98">
            <v>66.255260000000007</v>
          </cell>
          <cell r="V98">
            <v>-66.312460000000002</v>
          </cell>
          <cell r="AB98">
            <v>0</v>
          </cell>
        </row>
        <row r="99">
          <cell r="B99" t="str">
            <v>Telik</v>
          </cell>
          <cell r="H99">
            <v>1.7050000000000001</v>
          </cell>
          <cell r="J99">
            <v>0.84267000000000003</v>
          </cell>
          <cell r="N99">
            <v>91.138750000000002</v>
          </cell>
          <cell r="R99">
            <v>1.7050000000000001</v>
          </cell>
          <cell r="S99">
            <v>1.7050000000000001</v>
          </cell>
          <cell r="T99">
            <v>0.84267000000000003</v>
          </cell>
          <cell r="U99">
            <v>91.138750000000002</v>
          </cell>
          <cell r="V99">
            <v>-1.7050000000000001</v>
          </cell>
          <cell r="AB99">
            <v>0</v>
          </cell>
        </row>
        <row r="100">
          <cell r="B100" t="str">
            <v>Vertex 148</v>
          </cell>
          <cell r="H100">
            <v>6.66</v>
          </cell>
          <cell r="J100">
            <v>0.84267000000000003</v>
          </cell>
          <cell r="N100">
            <v>91.138750000000002</v>
          </cell>
          <cell r="R100">
            <v>98.641419999999997</v>
          </cell>
          <cell r="S100">
            <v>6.66</v>
          </cell>
          <cell r="T100">
            <v>0.84267000000000003</v>
          </cell>
          <cell r="U100">
            <v>91.138750000000002</v>
          </cell>
          <cell r="V100">
            <v>-98.641419999999997</v>
          </cell>
          <cell r="AB100">
            <v>0</v>
          </cell>
        </row>
        <row r="101">
          <cell r="B101" t="str">
            <v>Vertex 497</v>
          </cell>
          <cell r="H101">
            <v>4.2530200000000002</v>
          </cell>
          <cell r="J101">
            <v>126.54656</v>
          </cell>
          <cell r="R101">
            <v>130.79957999999999</v>
          </cell>
          <cell r="S101">
            <v>4.2530200000000002</v>
          </cell>
          <cell r="T101">
            <v>126.54656</v>
          </cell>
          <cell r="V101">
            <v>-130.79957999999999</v>
          </cell>
          <cell r="AB101">
            <v>0</v>
          </cell>
        </row>
        <row r="102">
          <cell r="B102" t="str">
            <v>ZD0947</v>
          </cell>
          <cell r="C102" t="str">
            <v>OBSOLETE - D</v>
          </cell>
          <cell r="F102">
            <v>0</v>
          </cell>
          <cell r="H102">
            <v>1.59602</v>
          </cell>
          <cell r="J102">
            <v>158.41989000000001</v>
          </cell>
          <cell r="L102">
            <v>0</v>
          </cell>
          <cell r="N102">
            <v>344.02351000000004</v>
          </cell>
          <cell r="P102">
            <v>0</v>
          </cell>
          <cell r="R102">
            <v>1.59602</v>
          </cell>
          <cell r="S102">
            <v>1.59602</v>
          </cell>
          <cell r="T102">
            <v>158.41989000000001</v>
          </cell>
          <cell r="U102">
            <v>344.02351000000004</v>
          </cell>
          <cell r="V102">
            <v>-1.59602</v>
          </cell>
          <cell r="X102">
            <v>0</v>
          </cell>
          <cell r="Z102">
            <v>0</v>
          </cell>
          <cell r="AB102">
            <v>0</v>
          </cell>
        </row>
        <row r="103">
          <cell r="C103" t="str">
            <v>OBSOLETE - D</v>
          </cell>
          <cell r="F103">
            <v>0</v>
          </cell>
          <cell r="H103">
            <v>111.84374000000001</v>
          </cell>
          <cell r="J103">
            <v>158.41989000000001</v>
          </cell>
          <cell r="L103">
            <v>0</v>
          </cell>
          <cell r="N103">
            <v>344.02351000000004</v>
          </cell>
          <cell r="P103">
            <v>0</v>
          </cell>
          <cell r="R103">
            <v>614.28713999999991</v>
          </cell>
          <cell r="S103">
            <v>106.23626</v>
          </cell>
          <cell r="T103">
            <v>158.41989000000001</v>
          </cell>
          <cell r="U103">
            <v>344.02351000000004</v>
          </cell>
          <cell r="V103">
            <v>-608.6796599999999</v>
          </cell>
          <cell r="X103">
            <v>0</v>
          </cell>
          <cell r="Z103">
            <v>0</v>
          </cell>
          <cell r="AB103">
            <v>5.6074799999999954</v>
          </cell>
        </row>
        <row r="104">
          <cell r="B104" t="str">
            <v>Others</v>
          </cell>
          <cell r="H104">
            <v>483.19760999999994</v>
          </cell>
          <cell r="J104">
            <v>50.537679999999995</v>
          </cell>
          <cell r="L104">
            <v>9.2149099999999997</v>
          </cell>
          <cell r="R104">
            <v>542.9502</v>
          </cell>
          <cell r="S104">
            <v>80.619</v>
          </cell>
          <cell r="T104">
            <v>13.62534</v>
          </cell>
          <cell r="U104">
            <v>1.2999999999999999E-4</v>
          </cell>
          <cell r="V104">
            <v>-94.244469999999993</v>
          </cell>
          <cell r="AB104">
            <v>448.70573000000002</v>
          </cell>
        </row>
        <row r="105">
          <cell r="B105" t="str">
            <v>Others</v>
          </cell>
          <cell r="H105">
            <v>468.6893</v>
          </cell>
          <cell r="J105">
            <v>-215.63234999999997</v>
          </cell>
          <cell r="L105">
            <v>15.10594</v>
          </cell>
          <cell r="N105">
            <v>0.4551</v>
          </cell>
          <cell r="R105">
            <v>268.61799000000002</v>
          </cell>
          <cell r="S105">
            <v>71.311430000000001</v>
          </cell>
          <cell r="T105">
            <v>13.668150000000001</v>
          </cell>
          <cell r="U105">
            <v>1.2999999999999999E-4</v>
          </cell>
          <cell r="V105">
            <v>-84.979709999999997</v>
          </cell>
          <cell r="X105">
            <v>-17.600000000000001</v>
          </cell>
          <cell r="AB105">
            <v>166.03828000000001</v>
          </cell>
        </row>
        <row r="106">
          <cell r="B106" t="str">
            <v>RCX 2070</v>
          </cell>
          <cell r="R106">
            <v>0</v>
          </cell>
          <cell r="V106">
            <v>0</v>
          </cell>
          <cell r="X106">
            <v>-107.62</v>
          </cell>
          <cell r="AB106">
            <v>0</v>
          </cell>
        </row>
        <row r="107">
          <cell r="B107" t="str">
            <v>Cleanouts</v>
          </cell>
          <cell r="H107">
            <v>2963.0160599999999</v>
          </cell>
          <cell r="R107">
            <v>0</v>
          </cell>
          <cell r="S107">
            <v>1330.1679999999999</v>
          </cell>
          <cell r="V107">
            <v>0</v>
          </cell>
          <cell r="X107">
            <v>-77.135999999999996</v>
          </cell>
          <cell r="AB107">
            <v>-77.135999999999996</v>
          </cell>
        </row>
        <row r="108">
          <cell r="B108" t="str">
            <v>Eng Stocks/Op Supplies</v>
          </cell>
          <cell r="H108">
            <v>2978.9846799999996</v>
          </cell>
          <cell r="R108">
            <v>2978.9846799999996</v>
          </cell>
          <cell r="S108">
            <v>1330.1679999999999</v>
          </cell>
          <cell r="V108">
            <v>-1330.1679999999999</v>
          </cell>
          <cell r="AB108">
            <v>1648.8166799999997</v>
          </cell>
        </row>
        <row r="109">
          <cell r="B109" t="str">
            <v>Base Stocks</v>
          </cell>
          <cell r="H109">
            <v>308.37896999999998</v>
          </cell>
          <cell r="R109">
            <v>308.37896999999998</v>
          </cell>
          <cell r="S109">
            <v>164.01897</v>
          </cell>
          <cell r="T109">
            <v>50.613979999999998</v>
          </cell>
          <cell r="V109">
            <v>-164.01897</v>
          </cell>
          <cell r="AB109">
            <v>144.35999999999999</v>
          </cell>
        </row>
        <row r="110">
          <cell r="B110" t="str">
            <v>Ret Cont / Packaging / Waste</v>
          </cell>
          <cell r="H110">
            <v>159.24766</v>
          </cell>
          <cell r="R110">
            <v>159.24766</v>
          </cell>
          <cell r="S110">
            <v>28.648834999999998</v>
          </cell>
          <cell r="T110">
            <v>47.196730000000002</v>
          </cell>
          <cell r="V110">
            <v>-75.845564999999993</v>
          </cell>
          <cell r="AB110">
            <v>83.402095000000003</v>
          </cell>
        </row>
        <row r="111">
          <cell r="B111" t="str">
            <v>Palladium/Platinum/Rhodium</v>
          </cell>
          <cell r="C111" t="str">
            <v>OTHERS - E</v>
          </cell>
          <cell r="F111">
            <v>0</v>
          </cell>
          <cell r="H111">
            <v>198.9683</v>
          </cell>
          <cell r="J111">
            <v>50.537679999999995</v>
          </cell>
          <cell r="L111">
            <v>9.2149099999999997</v>
          </cell>
          <cell r="N111">
            <v>0</v>
          </cell>
          <cell r="P111">
            <v>0</v>
          </cell>
          <cell r="R111">
            <v>198.9683</v>
          </cell>
          <cell r="S111">
            <v>1574.8059699999999</v>
          </cell>
          <cell r="T111">
            <v>64.239319999999992</v>
          </cell>
          <cell r="U111">
            <v>1.2999999999999999E-4</v>
          </cell>
          <cell r="V111">
            <v>0</v>
          </cell>
          <cell r="X111">
            <v>-107.62</v>
          </cell>
          <cell r="Z111">
            <v>0</v>
          </cell>
          <cell r="AB111">
            <v>198.9683</v>
          </cell>
        </row>
        <row r="112">
          <cell r="C112" t="str">
            <v>OTHERS - E</v>
          </cell>
          <cell r="F112">
            <v>0</v>
          </cell>
          <cell r="H112">
            <v>4114.2689099999989</v>
          </cell>
          <cell r="J112">
            <v>-215.63234999999997</v>
          </cell>
          <cell r="L112">
            <v>15.10594</v>
          </cell>
          <cell r="N112">
            <v>0.4551</v>
          </cell>
          <cell r="P112">
            <v>0</v>
          </cell>
          <cell r="R112">
            <v>3914.1976</v>
          </cell>
          <cell r="S112">
            <v>1594.1472349999999</v>
          </cell>
          <cell r="T112">
            <v>60.864879999999999</v>
          </cell>
          <cell r="U112">
            <v>1.2999999999999999E-4</v>
          </cell>
          <cell r="V112">
            <v>-1655.0122450000001</v>
          </cell>
          <cell r="X112">
            <v>-94.73599999999999</v>
          </cell>
          <cell r="Z112">
            <v>0</v>
          </cell>
          <cell r="AB112">
            <v>2164.4493549999997</v>
          </cell>
        </row>
        <row r="113">
          <cell r="B113"/>
        </row>
        <row r="114">
          <cell r="B114"/>
          <cell r="C114" t="str">
            <v>TOTAL</v>
          </cell>
          <cell r="F114">
            <v>0</v>
          </cell>
          <cell r="H114">
            <v>6594.736105</v>
          </cell>
          <cell r="J114">
            <v>4287.0259900000001</v>
          </cell>
          <cell r="L114">
            <v>643.39110000000005</v>
          </cell>
          <cell r="N114">
            <v>5398.6784700000007</v>
          </cell>
          <cell r="P114">
            <v>0</v>
          </cell>
          <cell r="R114">
            <v>16923.831665000002</v>
          </cell>
          <cell r="S114">
            <v>1926.85608</v>
          </cell>
          <cell r="T114">
            <v>1782.6040799999998</v>
          </cell>
          <cell r="U114">
            <v>1693.7959899999998</v>
          </cell>
          <cell r="V114">
            <v>-5403.2561499999993</v>
          </cell>
          <cell r="X114">
            <v>-186.62</v>
          </cell>
          <cell r="Z114">
            <v>0</v>
          </cell>
          <cell r="AB114">
            <v>11333.955515000001</v>
          </cell>
        </row>
        <row r="115">
          <cell r="B115"/>
          <cell r="C115" t="str">
            <v>TOTAL</v>
          </cell>
          <cell r="F115">
            <v>0</v>
          </cell>
          <cell r="H115">
            <v>6651.8427399999991</v>
          </cell>
          <cell r="J115">
            <v>4197.6263600000002</v>
          </cell>
          <cell r="L115">
            <v>917.04894000000002</v>
          </cell>
          <cell r="N115">
            <v>5030.90218</v>
          </cell>
          <cell r="P115">
            <v>0</v>
          </cell>
          <cell r="R115">
            <v>16797.420219999996</v>
          </cell>
          <cell r="S115">
            <v>2023.1899349999999</v>
          </cell>
          <cell r="T115">
            <v>1816.6859099999999</v>
          </cell>
          <cell r="U115">
            <v>1742.1446799999999</v>
          </cell>
          <cell r="V115">
            <v>-5582.0205250000008</v>
          </cell>
          <cell r="X115">
            <v>-10.73599999999999</v>
          </cell>
          <cell r="Z115">
            <v>0</v>
          </cell>
          <cell r="AB115">
            <v>11204.663695000001</v>
          </cell>
        </row>
      </sheetData>
      <sheetData sheetId="7" refreshError="1"/>
      <sheetData sheetId="8" refreshError="1"/>
      <sheetData sheetId="9" refreshError="1"/>
      <sheetData sheetId="10" refreshError="1"/>
      <sheetData sheetId="11" refreshError="1"/>
      <sheetData sheetId="12" refreshError="1"/>
      <sheetData sheetId="13">
        <row r="13">
          <cell r="B13" t="str">
            <v>AVE1330</v>
          </cell>
        </row>
      </sheetData>
      <sheetData sheetId="14">
        <row r="13">
          <cell r="B13" t="str">
            <v>AVE1330</v>
          </cell>
        </row>
      </sheetData>
      <sheetData sheetId="15"/>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Valuation"/>
      <sheetName val="Product Pipeline"/>
      <sheetName val="Dolat Template"/>
      <sheetName val="S6_Back_Page"/>
      <sheetName val="Schedule_6_Template"/>
      <sheetName val="P &amp; L_Cons"/>
      <sheetName val="Other Income"/>
      <sheetName val="Balance Sheet_Schd_VI_Cons"/>
      <sheetName val="Depreciation SLM Cons"/>
      <sheetName val="Qtrly Charts"/>
      <sheetName val="Charts &amp; Tables"/>
      <sheetName val="Manufacturing Sites"/>
      <sheetName val="Segment Distr"/>
      <sheetName val="Qtrly_Template"/>
      <sheetName val="Quaterly Table"/>
      <sheetName val="Qrtly-FY18 Consol"/>
      <sheetName val="Qrtly-FY17 Consol"/>
      <sheetName val="Cash Flow Consol"/>
      <sheetName val="Working Capital Consol"/>
    </sheetNames>
    <sheetDataSet>
      <sheetData sheetId="0" refreshError="1"/>
      <sheetData sheetId="1" refreshError="1"/>
      <sheetData sheetId="2" refreshError="1"/>
      <sheetData sheetId="3" refreshError="1"/>
      <sheetData sheetId="4" refreshError="1"/>
      <sheetData sheetId="5">
        <row r="8">
          <cell r="C8" t="str">
            <v>No of Months in the reporting period</v>
          </cell>
          <cell r="D8">
            <v>12</v>
          </cell>
          <cell r="E8">
            <v>12</v>
          </cell>
          <cell r="F8">
            <v>12</v>
          </cell>
          <cell r="G8">
            <v>12</v>
          </cell>
          <cell r="H8">
            <v>12</v>
          </cell>
          <cell r="I8">
            <v>12</v>
          </cell>
          <cell r="J8">
            <v>12</v>
          </cell>
          <cell r="K8">
            <v>12</v>
          </cell>
          <cell r="L8">
            <v>12</v>
          </cell>
          <cell r="M8">
            <v>12</v>
          </cell>
          <cell r="N8">
            <v>12</v>
          </cell>
          <cell r="O8">
            <v>12</v>
          </cell>
          <cell r="P8">
            <v>12</v>
          </cell>
          <cell r="Q8">
            <v>12</v>
          </cell>
          <cell r="R8">
            <v>12</v>
          </cell>
          <cell r="S8">
            <v>12</v>
          </cell>
          <cell r="T8">
            <v>12</v>
          </cell>
          <cell r="U8">
            <v>12</v>
          </cell>
          <cell r="V8">
            <v>12</v>
          </cell>
          <cell r="W8">
            <v>12</v>
          </cell>
          <cell r="X8">
            <v>12</v>
          </cell>
          <cell r="Y8">
            <v>12</v>
          </cell>
          <cell r="Z8">
            <v>12</v>
          </cell>
          <cell r="AA8">
            <v>12</v>
          </cell>
          <cell r="AB8">
            <v>12</v>
          </cell>
          <cell r="AC8">
            <v>12</v>
          </cell>
          <cell r="AD8">
            <v>12</v>
          </cell>
          <cell r="AE8">
            <v>12</v>
          </cell>
          <cell r="AF8">
            <v>12</v>
          </cell>
          <cell r="AG8">
            <v>12</v>
          </cell>
          <cell r="AH8">
            <v>12</v>
          </cell>
          <cell r="AI8">
            <v>12</v>
          </cell>
          <cell r="AJ8">
            <v>12</v>
          </cell>
          <cell r="AK8">
            <v>12</v>
          </cell>
          <cell r="AL8">
            <v>12</v>
          </cell>
          <cell r="AM8">
            <v>12</v>
          </cell>
          <cell r="AN8">
            <v>12</v>
          </cell>
          <cell r="AO8">
            <v>12</v>
          </cell>
          <cell r="AP8">
            <v>12</v>
          </cell>
          <cell r="AQ8">
            <v>12</v>
          </cell>
          <cell r="AR8">
            <v>12</v>
          </cell>
          <cell r="AS8">
            <v>12</v>
          </cell>
          <cell r="AT8">
            <v>12</v>
          </cell>
          <cell r="AU8">
            <v>12</v>
          </cell>
          <cell r="AV8">
            <v>12</v>
          </cell>
          <cell r="AW8">
            <v>12</v>
          </cell>
          <cell r="AX8">
            <v>12</v>
          </cell>
          <cell r="AY8">
            <v>12</v>
          </cell>
          <cell r="AZ8">
            <v>12</v>
          </cell>
          <cell r="BA8">
            <v>12</v>
          </cell>
          <cell r="BB8">
            <v>12</v>
          </cell>
          <cell r="BC8">
            <v>12</v>
          </cell>
          <cell r="BD8">
            <v>12</v>
          </cell>
          <cell r="BE8">
            <v>12</v>
          </cell>
          <cell r="BF8">
            <v>12</v>
          </cell>
          <cell r="BG8">
            <v>12</v>
          </cell>
          <cell r="BH8">
            <v>12</v>
          </cell>
          <cell r="BI8">
            <v>12</v>
          </cell>
          <cell r="BJ8">
            <v>12</v>
          </cell>
          <cell r="BK8">
            <v>12</v>
          </cell>
          <cell r="BL8">
            <v>12</v>
          </cell>
          <cell r="BM8">
            <v>12</v>
          </cell>
        </row>
        <row r="12">
          <cell r="B12" t="str">
            <v>•</v>
          </cell>
          <cell r="C12" t="str">
            <v>Net Sales</v>
          </cell>
          <cell r="D12">
            <v>0</v>
          </cell>
          <cell r="E12">
            <v>0</v>
          </cell>
          <cell r="F12">
            <v>0</v>
          </cell>
          <cell r="G12">
            <v>0</v>
          </cell>
          <cell r="H12">
            <v>0</v>
          </cell>
          <cell r="I12">
            <v>0</v>
          </cell>
          <cell r="J12">
            <v>0</v>
          </cell>
          <cell r="K12">
            <v>9153.5739999999987</v>
          </cell>
          <cell r="L12">
            <v>10313.549999999999</v>
          </cell>
          <cell r="M12">
            <v>11241.117</v>
          </cell>
          <cell r="N12">
            <v>12722.216999999999</v>
          </cell>
          <cell r="O12">
            <v>13853.2</v>
          </cell>
          <cell r="P12">
            <v>15887.400000000001</v>
          </cell>
          <cell r="Q12">
            <v>15674.9</v>
          </cell>
          <cell r="R12">
            <v>16338.6</v>
          </cell>
          <cell r="S12">
            <v>18213.411</v>
          </cell>
          <cell r="T12">
            <v>20743.277420000006</v>
          </cell>
          <cell r="U12">
            <v>24028.061541400006</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row>
        <row r="18">
          <cell r="B18" t="str">
            <v>•</v>
          </cell>
          <cell r="C18" t="str">
            <v>Operating expenses</v>
          </cell>
          <cell r="D18">
            <v>0</v>
          </cell>
          <cell r="E18">
            <v>0</v>
          </cell>
          <cell r="F18">
            <v>0</v>
          </cell>
          <cell r="G18">
            <v>0</v>
          </cell>
          <cell r="H18">
            <v>0</v>
          </cell>
          <cell r="I18">
            <v>0</v>
          </cell>
          <cell r="J18">
            <v>0</v>
          </cell>
          <cell r="K18">
            <v>-7114.9259999999995</v>
          </cell>
          <cell r="L18">
            <v>-8299.4179999999997</v>
          </cell>
          <cell r="M18">
            <v>-8996.293099999999</v>
          </cell>
          <cell r="N18">
            <v>-9820.9740000000002</v>
          </cell>
          <cell r="O18">
            <v>-10532.176475181988</v>
          </cell>
          <cell r="P18">
            <v>-12765.835923315155</v>
          </cell>
          <cell r="Q18">
            <v>-11913.839969446912</v>
          </cell>
          <cell r="R18">
            <v>-12603.300000000001</v>
          </cell>
          <cell r="S18">
            <v>-13277.685807706426</v>
          </cell>
          <cell r="T18">
            <v>-14560.756244583225</v>
          </cell>
          <cell r="U18">
            <v>-16692.516804267074</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row>
        <row r="32">
          <cell r="B32" t="str">
            <v>•</v>
          </cell>
          <cell r="C32" t="str">
            <v>Operating profit</v>
          </cell>
          <cell r="D32">
            <v>0</v>
          </cell>
          <cell r="E32">
            <v>0</v>
          </cell>
          <cell r="F32">
            <v>0</v>
          </cell>
          <cell r="G32">
            <v>0</v>
          </cell>
          <cell r="H32">
            <v>0</v>
          </cell>
          <cell r="I32">
            <v>0</v>
          </cell>
          <cell r="J32">
            <v>0</v>
          </cell>
          <cell r="K32">
            <v>2038.6479999999992</v>
          </cell>
          <cell r="L32">
            <v>2014.1319999999996</v>
          </cell>
          <cell r="M32">
            <v>2244.8239000000012</v>
          </cell>
          <cell r="N32">
            <v>2901.2429999999986</v>
          </cell>
          <cell r="O32">
            <v>3321.0235248180124</v>
          </cell>
          <cell r="P32">
            <v>3121.5640766848464</v>
          </cell>
          <cell r="Q32">
            <v>3761.0600305530879</v>
          </cell>
          <cell r="R32">
            <v>3735.2999999999993</v>
          </cell>
          <cell r="S32">
            <v>4935.7251922935739</v>
          </cell>
          <cell r="T32">
            <v>6182.5211754167813</v>
          </cell>
          <cell r="U32">
            <v>7335.5447371329319</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row>
        <row r="33">
          <cell r="B33" t="str">
            <v>+</v>
          </cell>
          <cell r="C33" t="str">
            <v>Other operating income</v>
          </cell>
          <cell r="Q33">
            <v>342</v>
          </cell>
          <cell r="R33">
            <v>798.3</v>
          </cell>
        </row>
        <row r="34">
          <cell r="B34" t="str">
            <v>•</v>
          </cell>
          <cell r="C34" t="str">
            <v>EBITDA</v>
          </cell>
          <cell r="D34">
            <v>0</v>
          </cell>
          <cell r="E34">
            <v>0</v>
          </cell>
          <cell r="F34">
            <v>0</v>
          </cell>
          <cell r="G34">
            <v>0</v>
          </cell>
          <cell r="H34">
            <v>0</v>
          </cell>
          <cell r="I34">
            <v>0</v>
          </cell>
          <cell r="J34">
            <v>0</v>
          </cell>
          <cell r="K34">
            <v>2038.6479999999992</v>
          </cell>
          <cell r="L34">
            <v>2014.1319999999996</v>
          </cell>
          <cell r="M34">
            <v>2244.8239000000012</v>
          </cell>
          <cell r="N34">
            <v>2901.2429999999986</v>
          </cell>
          <cell r="O34">
            <v>3321.0235248180124</v>
          </cell>
          <cell r="P34">
            <v>3121.5640766848464</v>
          </cell>
          <cell r="Q34">
            <v>4103.0600305530879</v>
          </cell>
          <cell r="R34">
            <v>4533.5999999999995</v>
          </cell>
          <cell r="S34">
            <v>4935.7251922935739</v>
          </cell>
          <cell r="T34">
            <v>6182.5211754167813</v>
          </cell>
          <cell r="U34">
            <v>7335.5447371329319</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row>
        <row r="35">
          <cell r="B35" t="str">
            <v>•</v>
          </cell>
          <cell r="C35" t="str">
            <v>Depreciation</v>
          </cell>
          <cell r="D35">
            <v>0</v>
          </cell>
          <cell r="E35">
            <v>0</v>
          </cell>
          <cell r="F35">
            <v>0</v>
          </cell>
          <cell r="G35">
            <v>0</v>
          </cell>
          <cell r="H35">
            <v>0</v>
          </cell>
          <cell r="I35">
            <v>0</v>
          </cell>
          <cell r="J35">
            <v>0</v>
          </cell>
          <cell r="K35">
            <v>-603.53800000000001</v>
          </cell>
          <cell r="L35">
            <v>-687.63099999999997</v>
          </cell>
          <cell r="M35">
            <v>-765.24699999999996</v>
          </cell>
          <cell r="N35">
            <v>-838.38199999999995</v>
          </cell>
          <cell r="O35">
            <v>-1085.623</v>
          </cell>
          <cell r="P35">
            <v>-1507.1</v>
          </cell>
          <cell r="Q35">
            <v>-1975.1</v>
          </cell>
          <cell r="R35">
            <v>-2135</v>
          </cell>
          <cell r="S35">
            <v>-2056</v>
          </cell>
          <cell r="T35">
            <v>-1950</v>
          </cell>
          <cell r="U35">
            <v>-1950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row>
        <row r="36">
          <cell r="B36" t="str">
            <v>-</v>
          </cell>
          <cell r="C36" t="str">
            <v xml:space="preserve">   Total depreciation</v>
          </cell>
          <cell r="K36">
            <v>-603.53800000000001</v>
          </cell>
          <cell r="L36">
            <v>-687.63099999999997</v>
          </cell>
          <cell r="M36">
            <v>-765.24699999999996</v>
          </cell>
          <cell r="N36">
            <v>-838.38199999999995</v>
          </cell>
          <cell r="O36">
            <v>-1085.623</v>
          </cell>
          <cell r="P36">
            <v>-1507.1</v>
          </cell>
          <cell r="Q36">
            <v>-1975.1</v>
          </cell>
          <cell r="R36">
            <v>-2135</v>
          </cell>
          <cell r="S36">
            <v>-2056</v>
          </cell>
          <cell r="T36">
            <v>-1950</v>
          </cell>
          <cell r="U36">
            <v>-1950</v>
          </cell>
        </row>
        <row r="37">
          <cell r="B37" t="str">
            <v>-</v>
          </cell>
          <cell r="C37" t="str">
            <v xml:space="preserve">   Total amortisation</v>
          </cell>
        </row>
        <row r="38">
          <cell r="B38" t="str">
            <v>•</v>
          </cell>
          <cell r="C38" t="str">
            <v>Other income</v>
          </cell>
          <cell r="D38">
            <v>0</v>
          </cell>
          <cell r="E38">
            <v>0</v>
          </cell>
          <cell r="F38">
            <v>0</v>
          </cell>
          <cell r="G38">
            <v>0</v>
          </cell>
          <cell r="H38">
            <v>0</v>
          </cell>
          <cell r="I38">
            <v>0</v>
          </cell>
          <cell r="J38">
            <v>0</v>
          </cell>
          <cell r="K38">
            <v>277.851</v>
          </cell>
          <cell r="L38">
            <v>138.875</v>
          </cell>
          <cell r="M38">
            <v>129.17200000000003</v>
          </cell>
          <cell r="N38">
            <v>178.19</v>
          </cell>
          <cell r="O38">
            <v>249.13</v>
          </cell>
          <cell r="P38">
            <v>869.09999999999991</v>
          </cell>
          <cell r="Q38">
            <v>265.39999999999998</v>
          </cell>
          <cell r="R38">
            <v>261.3</v>
          </cell>
          <cell r="S38">
            <v>316.88600776125304</v>
          </cell>
          <cell r="T38">
            <v>337.02884795513017</v>
          </cell>
          <cell r="U38">
            <v>357.44289534974723</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row>
        <row r="46">
          <cell r="B46" t="str">
            <v>•</v>
          </cell>
          <cell r="C46" t="str">
            <v>EBIT</v>
          </cell>
          <cell r="D46">
            <v>0</v>
          </cell>
          <cell r="E46">
            <v>0</v>
          </cell>
          <cell r="F46">
            <v>0</v>
          </cell>
          <cell r="G46">
            <v>0</v>
          </cell>
          <cell r="H46">
            <v>0</v>
          </cell>
          <cell r="I46">
            <v>0</v>
          </cell>
          <cell r="J46">
            <v>0</v>
          </cell>
          <cell r="K46">
            <v>1712.9609999999993</v>
          </cell>
          <cell r="L46">
            <v>1465.3759999999997</v>
          </cell>
          <cell r="M46">
            <v>1608.7489000000014</v>
          </cell>
          <cell r="N46">
            <v>2241.0509999999986</v>
          </cell>
          <cell r="O46">
            <v>2484.5305248180125</v>
          </cell>
          <cell r="P46">
            <v>2483.5640766848464</v>
          </cell>
          <cell r="Q46">
            <v>2393.3600305530881</v>
          </cell>
          <cell r="R46">
            <v>2659.8999999999996</v>
          </cell>
          <cell r="S46">
            <v>3196.6112000548269</v>
          </cell>
          <cell r="T46">
            <v>4569.5500233719113</v>
          </cell>
          <cell r="U46">
            <v>5742.9876324826791</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row>
        <row r="47">
          <cell r="B47" t="str">
            <v>•</v>
          </cell>
          <cell r="C47" t="str">
            <v>Finance Cost</v>
          </cell>
          <cell r="D47">
            <v>0</v>
          </cell>
          <cell r="E47">
            <v>0</v>
          </cell>
          <cell r="F47">
            <v>0</v>
          </cell>
          <cell r="G47">
            <v>0</v>
          </cell>
          <cell r="H47">
            <v>0</v>
          </cell>
          <cell r="I47">
            <v>0</v>
          </cell>
          <cell r="J47" t="e">
            <v>#REF!</v>
          </cell>
          <cell r="K47">
            <v>-387.673</v>
          </cell>
          <cell r="L47">
            <v>-557.63599999999997</v>
          </cell>
          <cell r="M47">
            <v>-729.43500000000006</v>
          </cell>
          <cell r="N47">
            <v>-788.20899999999983</v>
          </cell>
          <cell r="O47">
            <v>-920.53700000000003</v>
          </cell>
          <cell r="P47">
            <v>-897.1</v>
          </cell>
          <cell r="Q47">
            <v>-944.40000000000009</v>
          </cell>
          <cell r="R47">
            <v>-490.1</v>
          </cell>
          <cell r="S47">
            <v>-533.15045643164547</v>
          </cell>
          <cell r="T47">
            <v>-597.36177104850458</v>
          </cell>
          <cell r="U47">
            <v>-691.95648819670282</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row>
        <row r="52">
          <cell r="B52" t="str">
            <v>•</v>
          </cell>
          <cell r="C52" t="str">
            <v>Profit before exceptional and extraordinary items and tax</v>
          </cell>
          <cell r="D52">
            <v>0</v>
          </cell>
          <cell r="E52">
            <v>0</v>
          </cell>
          <cell r="F52">
            <v>0</v>
          </cell>
          <cell r="G52">
            <v>0</v>
          </cell>
          <cell r="H52">
            <v>0</v>
          </cell>
          <cell r="I52">
            <v>0</v>
          </cell>
          <cell r="J52" t="e">
            <v>#REF!</v>
          </cell>
          <cell r="K52">
            <v>1325.2879999999993</v>
          </cell>
          <cell r="L52">
            <v>907.73999999999978</v>
          </cell>
          <cell r="M52">
            <v>879.31390000000135</v>
          </cell>
          <cell r="N52">
            <v>1452.8419999999987</v>
          </cell>
          <cell r="O52">
            <v>1563.9935248180125</v>
          </cell>
          <cell r="P52">
            <v>1586.4640766848465</v>
          </cell>
          <cell r="Q52">
            <v>1448.960030553088</v>
          </cell>
          <cell r="R52">
            <v>2169.7999999999997</v>
          </cell>
          <cell r="S52">
            <v>2663.4607436231813</v>
          </cell>
          <cell r="T52">
            <v>3972.1882523234067</v>
          </cell>
          <cell r="U52">
            <v>5051.0311442859766</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row>
        <row r="53">
          <cell r="B53" t="str">
            <v>±</v>
          </cell>
          <cell r="C53" t="str">
            <v>Exceptional Items</v>
          </cell>
          <cell r="N53">
            <v>0</v>
          </cell>
          <cell r="O53">
            <v>0</v>
          </cell>
          <cell r="P53">
            <v>0</v>
          </cell>
          <cell r="Q53">
            <v>0</v>
          </cell>
          <cell r="R53">
            <v>0</v>
          </cell>
          <cell r="S53">
            <v>0</v>
          </cell>
          <cell r="T53">
            <v>0</v>
          </cell>
        </row>
        <row r="54">
          <cell r="B54" t="str">
            <v>•</v>
          </cell>
          <cell r="C54" t="str">
            <v>Profit before extraordinary items and tax</v>
          </cell>
          <cell r="D54">
            <v>0</v>
          </cell>
          <cell r="E54">
            <v>0</v>
          </cell>
          <cell r="F54">
            <v>0</v>
          </cell>
          <cell r="G54">
            <v>0</v>
          </cell>
          <cell r="H54">
            <v>0</v>
          </cell>
          <cell r="I54">
            <v>0</v>
          </cell>
          <cell r="J54" t="e">
            <v>#REF!</v>
          </cell>
          <cell r="K54">
            <v>1325.2879999999993</v>
          </cell>
          <cell r="L54">
            <v>907.73999999999978</v>
          </cell>
          <cell r="M54">
            <v>879.31390000000135</v>
          </cell>
          <cell r="N54">
            <v>1452.8419999999987</v>
          </cell>
          <cell r="O54">
            <v>1563.9935248180125</v>
          </cell>
          <cell r="P54">
            <v>1586.4640766848465</v>
          </cell>
          <cell r="Q54">
            <v>1448.960030553088</v>
          </cell>
          <cell r="R54">
            <v>2169.7999999999997</v>
          </cell>
          <cell r="S54">
            <v>2663.4607436231813</v>
          </cell>
          <cell r="T54">
            <v>3972.1882523234067</v>
          </cell>
          <cell r="U54">
            <v>5051.0311442859766</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row>
        <row r="55">
          <cell r="B55" t="str">
            <v>±</v>
          </cell>
          <cell r="C55" t="str">
            <v>Extraordinary items</v>
          </cell>
        </row>
        <row r="56">
          <cell r="B56" t="str">
            <v>•</v>
          </cell>
          <cell r="C56" t="str">
            <v>Profit before tax</v>
          </cell>
          <cell r="D56">
            <v>0</v>
          </cell>
          <cell r="E56">
            <v>0</v>
          </cell>
          <cell r="F56">
            <v>0</v>
          </cell>
          <cell r="G56">
            <v>0</v>
          </cell>
          <cell r="H56">
            <v>0</v>
          </cell>
          <cell r="I56">
            <v>0</v>
          </cell>
          <cell r="J56" t="e">
            <v>#REF!</v>
          </cell>
          <cell r="K56">
            <v>1325.2879999999993</v>
          </cell>
          <cell r="L56">
            <v>907.73999999999978</v>
          </cell>
          <cell r="M56">
            <v>879.31390000000135</v>
          </cell>
          <cell r="N56">
            <v>1452.8419999999987</v>
          </cell>
          <cell r="O56">
            <v>1563.9935248180125</v>
          </cell>
          <cell r="P56">
            <v>1586.4640766848465</v>
          </cell>
          <cell r="Q56">
            <v>1448.960030553088</v>
          </cell>
          <cell r="R56">
            <v>2169.7999999999997</v>
          </cell>
          <cell r="S56">
            <v>2663.4607436231813</v>
          </cell>
          <cell r="T56">
            <v>3972.1882523234067</v>
          </cell>
          <cell r="U56">
            <v>5051.0311442859766</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row>
        <row r="57">
          <cell r="B57" t="str">
            <v>•</v>
          </cell>
          <cell r="C57" t="str">
            <v>Tax (current + deferred)</v>
          </cell>
          <cell r="D57">
            <v>0</v>
          </cell>
          <cell r="E57">
            <v>0</v>
          </cell>
          <cell r="F57">
            <v>0</v>
          </cell>
          <cell r="G57">
            <v>0</v>
          </cell>
          <cell r="H57">
            <v>0</v>
          </cell>
          <cell r="I57">
            <v>0</v>
          </cell>
          <cell r="J57">
            <v>0</v>
          </cell>
          <cell r="K57">
            <v>-149.52499999999998</v>
          </cell>
          <cell r="L57">
            <v>-107.62</v>
          </cell>
          <cell r="M57">
            <v>-311.53399999999999</v>
          </cell>
          <cell r="N57">
            <v>-449.90300000000002</v>
          </cell>
          <cell r="O57">
            <v>-471.3</v>
          </cell>
          <cell r="P57">
            <v>-394.30000000000007</v>
          </cell>
          <cell r="Q57">
            <v>-421.1</v>
          </cell>
          <cell r="R57">
            <v>-706.5</v>
          </cell>
          <cell r="S57">
            <v>-639.23057846956362</v>
          </cell>
          <cell r="T57">
            <v>-1052.6298868657027</v>
          </cell>
          <cell r="U57">
            <v>-1313.2680975143539</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row>
        <row r="58">
          <cell r="B58" t="str">
            <v>-</v>
          </cell>
          <cell r="C58" t="str">
            <v xml:space="preserve">   Tax provided</v>
          </cell>
          <cell r="K58">
            <v>-34.58</v>
          </cell>
          <cell r="L58">
            <v>-109.91200000000001</v>
          </cell>
          <cell r="M58">
            <v>-262.60699999999997</v>
          </cell>
          <cell r="N58">
            <v>-270.41800000000001</v>
          </cell>
          <cell r="O58">
            <v>-376.62400000000002</v>
          </cell>
          <cell r="P58">
            <v>-408.80000000000007</v>
          </cell>
          <cell r="Q58">
            <v>-479.3</v>
          </cell>
          <cell r="R58">
            <v>-554</v>
          </cell>
          <cell r="S58">
            <v>-639.23057846956317</v>
          </cell>
          <cell r="T58">
            <v>-1052.6298868657036</v>
          </cell>
          <cell r="U58">
            <v>-1313.268097514353</v>
          </cell>
        </row>
        <row r="59">
          <cell r="B59" t="str">
            <v>-</v>
          </cell>
          <cell r="C59" t="str">
            <v xml:space="preserve">   Deferred tax</v>
          </cell>
          <cell r="K59">
            <v>-114.94499999999999</v>
          </cell>
          <cell r="L59">
            <v>2.2919999999999998</v>
          </cell>
          <cell r="M59">
            <v>-48.927</v>
          </cell>
          <cell r="N59">
            <v>-179.48500000000001</v>
          </cell>
          <cell r="O59">
            <v>-94.676000000000002</v>
          </cell>
          <cell r="P59">
            <v>14.5</v>
          </cell>
          <cell r="Q59">
            <v>58.2</v>
          </cell>
          <cell r="R59">
            <v>-152.5</v>
          </cell>
          <cell r="S59">
            <v>0</v>
          </cell>
          <cell r="T59">
            <v>0</v>
          </cell>
        </row>
        <row r="60">
          <cell r="B60" t="str">
            <v>•</v>
          </cell>
          <cell r="C60" t="str">
            <v>Profit / (Loss) for the period from continuing Operations</v>
          </cell>
          <cell r="D60">
            <v>0</v>
          </cell>
          <cell r="E60">
            <v>0</v>
          </cell>
          <cell r="F60">
            <v>0</v>
          </cell>
          <cell r="G60">
            <v>0</v>
          </cell>
          <cell r="H60">
            <v>0</v>
          </cell>
          <cell r="I60">
            <v>0</v>
          </cell>
          <cell r="J60" t="e">
            <v>#REF!</v>
          </cell>
          <cell r="K60">
            <v>1175.7629999999995</v>
          </cell>
          <cell r="L60">
            <v>800.11999999999978</v>
          </cell>
          <cell r="M60">
            <v>567.77990000000136</v>
          </cell>
          <cell r="N60">
            <v>1002.9389999999987</v>
          </cell>
          <cell r="O60">
            <v>1092.6935248180125</v>
          </cell>
          <cell r="P60">
            <v>1192.1640766848463</v>
          </cell>
          <cell r="Q60">
            <v>1027.8600305530881</v>
          </cell>
          <cell r="R60">
            <v>1463.2999999999997</v>
          </cell>
          <cell r="S60">
            <v>2024.2301651536177</v>
          </cell>
          <cell r="T60">
            <v>2919.558365457704</v>
          </cell>
          <cell r="U60">
            <v>3737.7630467716226</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row>
        <row r="61">
          <cell r="B61" t="str">
            <v>•</v>
          </cell>
          <cell r="C61" t="str">
            <v>Profit / (Loss) form discontinuing Operations</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row>
        <row r="62">
          <cell r="B62" t="str">
            <v>±</v>
          </cell>
          <cell r="C62" t="str">
            <v xml:space="preserve">   Profit / (Loss) from Discontinuing Operations</v>
          </cell>
        </row>
        <row r="63">
          <cell r="B63" t="str">
            <v>±</v>
          </cell>
          <cell r="C63" t="str">
            <v xml:space="preserve">   Tax Expense of Discontinuing Operations</v>
          </cell>
        </row>
        <row r="64">
          <cell r="B64" t="str">
            <v>•</v>
          </cell>
          <cell r="C64" t="str">
            <v>Profit / (Loss) for the period</v>
          </cell>
          <cell r="D64">
            <v>0</v>
          </cell>
          <cell r="E64">
            <v>0</v>
          </cell>
          <cell r="F64">
            <v>0</v>
          </cell>
          <cell r="G64">
            <v>0</v>
          </cell>
          <cell r="H64">
            <v>0</v>
          </cell>
          <cell r="I64">
            <v>0</v>
          </cell>
          <cell r="J64" t="e">
            <v>#REF!</v>
          </cell>
          <cell r="K64">
            <v>1175.7629999999995</v>
          </cell>
          <cell r="L64">
            <v>800.11999999999978</v>
          </cell>
          <cell r="M64">
            <v>567.77990000000136</v>
          </cell>
          <cell r="N64">
            <v>1002.9389999999987</v>
          </cell>
          <cell r="O64">
            <v>1092.6935248180125</v>
          </cell>
          <cell r="P64">
            <v>1192.1640766848463</v>
          </cell>
          <cell r="Q64">
            <v>1027.8600305530881</v>
          </cell>
          <cell r="R64">
            <v>1463.2999999999997</v>
          </cell>
          <cell r="S64">
            <v>2024.2301651536177</v>
          </cell>
          <cell r="T64">
            <v>2919.558365457704</v>
          </cell>
          <cell r="U64">
            <v>3737.7630467716226</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row>
        <row r="65">
          <cell r="B65" t="str">
            <v>±</v>
          </cell>
          <cell r="C65" t="str">
            <v>Profit &amp; Loss of associate</v>
          </cell>
          <cell r="K65">
            <v>-2.0130000000000017</v>
          </cell>
          <cell r="Q65">
            <v>-1.1000000000000001</v>
          </cell>
          <cell r="R65">
            <v>-8.9</v>
          </cell>
        </row>
        <row r="66">
          <cell r="B66" t="str">
            <v>±</v>
          </cell>
          <cell r="C66" t="str">
            <v>Minority interests</v>
          </cell>
        </row>
        <row r="67">
          <cell r="B67" t="str">
            <v>-</v>
          </cell>
          <cell r="C67" t="str">
            <v>Preference dividend</v>
          </cell>
        </row>
        <row r="68">
          <cell r="B68" t="str">
            <v>•</v>
          </cell>
          <cell r="C68" t="str">
            <v>Reported Profit / (Loss) for the period</v>
          </cell>
          <cell r="D68">
            <v>0</v>
          </cell>
          <cell r="E68">
            <v>0</v>
          </cell>
          <cell r="F68">
            <v>0</v>
          </cell>
          <cell r="G68">
            <v>0</v>
          </cell>
          <cell r="H68">
            <v>0</v>
          </cell>
          <cell r="I68">
            <v>0</v>
          </cell>
          <cell r="J68" t="e">
            <v>#REF!</v>
          </cell>
          <cell r="K68">
            <v>1173.7499999999995</v>
          </cell>
          <cell r="L68">
            <v>800.11999999999978</v>
          </cell>
          <cell r="M68">
            <v>567.77990000000136</v>
          </cell>
          <cell r="N68">
            <v>1002.9389999999987</v>
          </cell>
          <cell r="O68">
            <v>1092.6935248180125</v>
          </cell>
          <cell r="P68">
            <v>1192.1640766848463</v>
          </cell>
          <cell r="Q68">
            <v>1026.7600305530882</v>
          </cell>
          <cell r="R68">
            <v>1454.3999999999996</v>
          </cell>
          <cell r="S68">
            <v>2024.2301651536177</v>
          </cell>
          <cell r="T68">
            <v>2919.558365457704</v>
          </cell>
          <cell r="U68">
            <v>3737.7630467716226</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row>
        <row r="69">
          <cell r="B69" t="str">
            <v>±</v>
          </cell>
          <cell r="C69" t="str">
            <v xml:space="preserve">   Non recurring/ extraordinary / exceptional items</v>
          </cell>
        </row>
        <row r="70">
          <cell r="B70" t="str">
            <v>±</v>
          </cell>
          <cell r="C70" t="str">
            <v xml:space="preserve">   Tax on non recurring/ extraordinary / exceptional items</v>
          </cell>
        </row>
        <row r="71">
          <cell r="B71" t="str">
            <v>•</v>
          </cell>
          <cell r="C71" t="str">
            <v>Adjusted Net profit</v>
          </cell>
          <cell r="D71">
            <v>0</v>
          </cell>
          <cell r="E71">
            <v>0</v>
          </cell>
          <cell r="F71">
            <v>0</v>
          </cell>
          <cell r="G71">
            <v>0</v>
          </cell>
          <cell r="H71">
            <v>0</v>
          </cell>
          <cell r="I71">
            <v>0</v>
          </cell>
          <cell r="J71" t="e">
            <v>#REF!</v>
          </cell>
          <cell r="K71">
            <v>1173.7499999999995</v>
          </cell>
          <cell r="L71">
            <v>800.11999999999978</v>
          </cell>
          <cell r="M71">
            <v>567.77990000000136</v>
          </cell>
          <cell r="N71">
            <v>1002.9389999999987</v>
          </cell>
          <cell r="O71">
            <v>1092.6935248180125</v>
          </cell>
          <cell r="P71">
            <v>1192.1640766848463</v>
          </cell>
          <cell r="Q71">
            <v>1026.7600305530882</v>
          </cell>
          <cell r="R71">
            <v>1454.3999999999996</v>
          </cell>
          <cell r="S71">
            <v>2024.2301651536177</v>
          </cell>
          <cell r="T71">
            <v>2919.558365457704</v>
          </cell>
          <cell r="U71">
            <v>3737.7630467716226</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row>
        <row r="72">
          <cell r="B72" t="str">
            <v>-</v>
          </cell>
          <cell r="C72" t="str">
            <v>Dividend provided</v>
          </cell>
          <cell r="L72">
            <v>-96.837000000000003</v>
          </cell>
          <cell r="M72">
            <v>-96.837000000000003</v>
          </cell>
          <cell r="N72">
            <v>-96.837000000000003</v>
          </cell>
          <cell r="O72">
            <v>-96.837000000000003</v>
          </cell>
          <cell r="P72">
            <v>-161.4</v>
          </cell>
          <cell r="Q72">
            <v>-161.4</v>
          </cell>
          <cell r="R72">
            <v>-109.07249999999991</v>
          </cell>
          <cell r="S72">
            <v>-151.81726238652126</v>
          </cell>
          <cell r="T72">
            <v>-218.96687740932796</v>
          </cell>
          <cell r="U72">
            <v>-280.33222850787149</v>
          </cell>
        </row>
        <row r="73">
          <cell r="B73" t="str">
            <v>-</v>
          </cell>
          <cell r="C73" t="str">
            <v>Tax on dividend provided</v>
          </cell>
          <cell r="L73">
            <v>-15.709</v>
          </cell>
          <cell r="M73">
            <v>-15.709</v>
          </cell>
          <cell r="N73">
            <v>-15.709</v>
          </cell>
          <cell r="O73">
            <v>-16.457000000000001</v>
          </cell>
          <cell r="P73">
            <v>-32.9</v>
          </cell>
          <cell r="Q73">
            <v>32.9</v>
          </cell>
          <cell r="R73">
            <v>-21.814499999999981</v>
          </cell>
          <cell r="S73">
            <v>-30.363452477304254</v>
          </cell>
          <cell r="T73">
            <v>-43.793375481865596</v>
          </cell>
          <cell r="U73">
            <v>-56.066445701574303</v>
          </cell>
        </row>
        <row r="75">
          <cell r="B75" t="str">
            <v>+</v>
          </cell>
          <cell r="C75" t="str">
            <v>Wtd avg shares (m)</v>
          </cell>
          <cell r="L75">
            <v>161.394272</v>
          </cell>
          <cell r="M75">
            <v>161.394272</v>
          </cell>
          <cell r="N75">
            <v>161.394272</v>
          </cell>
          <cell r="O75">
            <v>161.394272</v>
          </cell>
          <cell r="P75">
            <v>161.394272</v>
          </cell>
          <cell r="Q75">
            <v>161.394272</v>
          </cell>
          <cell r="R75">
            <v>161.394272</v>
          </cell>
          <cell r="S75">
            <v>161.394272</v>
          </cell>
          <cell r="T75">
            <v>161.394272</v>
          </cell>
          <cell r="U75">
            <v>161.394272</v>
          </cell>
        </row>
        <row r="76">
          <cell r="B76" t="str">
            <v>+</v>
          </cell>
          <cell r="C76" t="str">
            <v>Fully diluted shares (m)</v>
          </cell>
          <cell r="L76">
            <v>161.394272</v>
          </cell>
          <cell r="M76">
            <v>161.394272</v>
          </cell>
          <cell r="N76">
            <v>161.394272</v>
          </cell>
          <cell r="O76">
            <v>161.394272</v>
          </cell>
          <cell r="P76">
            <v>161.394272</v>
          </cell>
          <cell r="Q76">
            <v>161.394272</v>
          </cell>
          <cell r="R76">
            <v>161.394272</v>
          </cell>
          <cell r="S76">
            <v>161.394272</v>
          </cell>
          <cell r="T76">
            <v>161.394272</v>
          </cell>
          <cell r="U76">
            <v>161.394272</v>
          </cell>
        </row>
        <row r="77">
          <cell r="B77" t="str">
            <v>+</v>
          </cell>
          <cell r="C77" t="str">
            <v>Net Interest saved on account of Dilution</v>
          </cell>
        </row>
        <row r="78">
          <cell r="B78" t="str">
            <v>•</v>
          </cell>
          <cell r="C78" t="str">
            <v>Fully diluted earnings</v>
          </cell>
          <cell r="D78">
            <v>0</v>
          </cell>
          <cell r="E78">
            <v>0</v>
          </cell>
          <cell r="F78">
            <v>0</v>
          </cell>
          <cell r="G78">
            <v>0</v>
          </cell>
          <cell r="H78">
            <v>0</v>
          </cell>
          <cell r="I78">
            <v>0</v>
          </cell>
          <cell r="J78" t="e">
            <v>#REF!</v>
          </cell>
          <cell r="K78">
            <v>1173.7499999999995</v>
          </cell>
          <cell r="L78">
            <v>800.11999999999978</v>
          </cell>
          <cell r="M78">
            <v>567.77990000000136</v>
          </cell>
          <cell r="N78">
            <v>1002.9389999999987</v>
          </cell>
          <cell r="O78">
            <v>1092.6935248180125</v>
          </cell>
          <cell r="P78">
            <v>1192.1640766848463</v>
          </cell>
          <cell r="Q78">
            <v>1026.7600305530882</v>
          </cell>
          <cell r="R78">
            <v>1454.3999999999996</v>
          </cell>
          <cell r="S78">
            <v>2024.2301651536177</v>
          </cell>
          <cell r="T78">
            <v>2919.558365457704</v>
          </cell>
          <cell r="U78">
            <v>3737.7630467716226</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row>
        <row r="83">
          <cell r="B83" t="str">
            <v>•</v>
          </cell>
          <cell r="C83" t="str">
            <v>Total Equity shareholders' funds</v>
          </cell>
          <cell r="D83">
            <v>0</v>
          </cell>
          <cell r="E83">
            <v>0</v>
          </cell>
          <cell r="F83">
            <v>0</v>
          </cell>
          <cell r="G83">
            <v>0</v>
          </cell>
          <cell r="H83">
            <v>0</v>
          </cell>
          <cell r="I83">
            <v>0</v>
          </cell>
          <cell r="J83">
            <v>0</v>
          </cell>
          <cell r="K83">
            <v>8004.0058440000003</v>
          </cell>
          <cell r="L83">
            <v>8952.9615440000016</v>
          </cell>
          <cell r="M83">
            <v>9468.1645440000011</v>
          </cell>
          <cell r="N83">
            <v>10506.232543999997</v>
          </cell>
          <cell r="O83">
            <v>11973.958543999997</v>
          </cell>
          <cell r="P83">
            <v>12539.288543999999</v>
          </cell>
          <cell r="Q83">
            <v>49014.400000000001</v>
          </cell>
          <cell r="R83">
            <v>48139.788543999995</v>
          </cell>
          <cell r="S83">
            <v>50413.937994289787</v>
          </cell>
          <cell r="T83">
            <v>53070.736106856297</v>
          </cell>
          <cell r="U83">
            <v>56472.100479418477</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row>
        <row r="84">
          <cell r="B84" t="str">
            <v>+</v>
          </cell>
          <cell r="C84" t="str">
            <v xml:space="preserve">     Share Capital</v>
          </cell>
          <cell r="K84">
            <v>322.788544</v>
          </cell>
          <cell r="L84">
            <v>322.788544</v>
          </cell>
          <cell r="M84">
            <v>322.788544</v>
          </cell>
          <cell r="N84">
            <v>322.788544</v>
          </cell>
          <cell r="O84">
            <v>322.788544</v>
          </cell>
          <cell r="P84">
            <v>322.788544</v>
          </cell>
          <cell r="Q84">
            <v>322.788544</v>
          </cell>
          <cell r="R84">
            <v>322.788544</v>
          </cell>
          <cell r="S84">
            <v>322.788544</v>
          </cell>
          <cell r="T84">
            <v>322.788544</v>
          </cell>
          <cell r="U84">
            <v>322.788544</v>
          </cell>
        </row>
        <row r="85">
          <cell r="B85" t="str">
            <v>•</v>
          </cell>
          <cell r="C85" t="str">
            <v xml:space="preserve">          Reserves &amp; surplus</v>
          </cell>
          <cell r="D85">
            <v>0</v>
          </cell>
          <cell r="E85">
            <v>0</v>
          </cell>
          <cell r="F85">
            <v>0</v>
          </cell>
          <cell r="G85">
            <v>0</v>
          </cell>
          <cell r="H85">
            <v>0</v>
          </cell>
          <cell r="I85">
            <v>0</v>
          </cell>
          <cell r="J85">
            <v>0</v>
          </cell>
          <cell r="K85">
            <v>7605.6210000000001</v>
          </cell>
          <cell r="L85">
            <v>8614.6530000000002</v>
          </cell>
          <cell r="M85">
            <v>9126.9760000000006</v>
          </cell>
          <cell r="N85">
            <v>10146.631999999998</v>
          </cell>
          <cell r="O85">
            <v>11610.653999999999</v>
          </cell>
          <cell r="P85">
            <v>12216.5</v>
          </cell>
          <cell r="Q85">
            <v>48691.611455999999</v>
          </cell>
          <cell r="R85">
            <v>47816.999999999993</v>
          </cell>
          <cell r="S85">
            <v>50045.949450289787</v>
          </cell>
          <cell r="T85">
            <v>52697.747562856297</v>
          </cell>
          <cell r="U85">
            <v>56099.111935418478</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row>
        <row r="88">
          <cell r="B88" t="str">
            <v>+</v>
          </cell>
          <cell r="C88" t="str">
            <v xml:space="preserve">          Revaluation reserves</v>
          </cell>
          <cell r="K88">
            <v>57.616</v>
          </cell>
          <cell r="L88">
            <v>55.429000000000002</v>
          </cell>
          <cell r="M88">
            <v>53.505000000000003</v>
          </cell>
          <cell r="N88">
            <v>53.420999999999999</v>
          </cell>
          <cell r="O88">
            <v>53.253999999999998</v>
          </cell>
          <cell r="P88">
            <v>53.3</v>
          </cell>
          <cell r="Q88">
            <v>53.3</v>
          </cell>
          <cell r="R88">
            <v>0</v>
          </cell>
          <cell r="S88">
            <v>0</v>
          </cell>
          <cell r="T88">
            <v>0</v>
          </cell>
        </row>
        <row r="90">
          <cell r="B90" t="str">
            <v>-</v>
          </cell>
          <cell r="C90" t="str">
            <v xml:space="preserve">          Less: Misc. expenditure</v>
          </cell>
        </row>
        <row r="91">
          <cell r="B91" t="str">
            <v>•</v>
          </cell>
          <cell r="C91" t="str">
            <v xml:space="preserve">    Shareholders' funds</v>
          </cell>
          <cell r="D91">
            <v>0</v>
          </cell>
          <cell r="E91">
            <v>0</v>
          </cell>
          <cell r="F91">
            <v>0</v>
          </cell>
          <cell r="G91">
            <v>0</v>
          </cell>
          <cell r="H91">
            <v>0</v>
          </cell>
          <cell r="I91">
            <v>0</v>
          </cell>
          <cell r="J91">
            <v>0</v>
          </cell>
          <cell r="K91">
            <v>7928.4095440000001</v>
          </cell>
          <cell r="L91">
            <v>8937.4415440000012</v>
          </cell>
          <cell r="M91">
            <v>9449.7645440000015</v>
          </cell>
          <cell r="N91">
            <v>10469.420543999997</v>
          </cell>
          <cell r="O91">
            <v>11933.442543999998</v>
          </cell>
          <cell r="P91">
            <v>12539.288543999999</v>
          </cell>
          <cell r="Q91">
            <v>49014.400000000001</v>
          </cell>
          <cell r="R91">
            <v>48139.788543999995</v>
          </cell>
          <cell r="S91">
            <v>50368.73799428979</v>
          </cell>
          <cell r="T91">
            <v>53020.5361068563</v>
          </cell>
          <cell r="U91">
            <v>56421.90047941848</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row>
        <row r="92">
          <cell r="B92" t="str">
            <v>+</v>
          </cell>
          <cell r="C92" t="str">
            <v xml:space="preserve">    Share application money pending allotment</v>
          </cell>
          <cell r="K92">
            <v>75.596299999999999</v>
          </cell>
          <cell r="L92">
            <v>15.52</v>
          </cell>
          <cell r="M92">
            <v>18.399999999999999</v>
          </cell>
          <cell r="N92">
            <v>36.811999999999998</v>
          </cell>
          <cell r="O92">
            <v>40.515999999999998</v>
          </cell>
          <cell r="P92">
            <v>0</v>
          </cell>
          <cell r="Q92">
            <v>0</v>
          </cell>
          <cell r="R92">
            <v>0</v>
          </cell>
          <cell r="S92">
            <v>0</v>
          </cell>
          <cell r="T92">
            <v>0</v>
          </cell>
        </row>
        <row r="93">
          <cell r="B93" t="str">
            <v>+</v>
          </cell>
          <cell r="C93" t="str">
            <v xml:space="preserve">    Minorities interests</v>
          </cell>
          <cell r="K93">
            <v>0</v>
          </cell>
          <cell r="L93">
            <v>0</v>
          </cell>
          <cell r="M93">
            <v>0</v>
          </cell>
          <cell r="N93">
            <v>0</v>
          </cell>
          <cell r="O93">
            <v>0</v>
          </cell>
          <cell r="P93">
            <v>0</v>
          </cell>
          <cell r="Q93">
            <v>0</v>
          </cell>
          <cell r="R93">
            <v>0</v>
          </cell>
          <cell r="S93">
            <v>45.2</v>
          </cell>
          <cell r="T93">
            <v>50.2</v>
          </cell>
          <cell r="U93">
            <v>50.2</v>
          </cell>
        </row>
        <row r="96">
          <cell r="B96" t="str">
            <v>+</v>
          </cell>
          <cell r="C96" t="str">
            <v xml:space="preserve">      Long-term borrowings</v>
          </cell>
          <cell r="K96">
            <v>7168.7250000000004</v>
          </cell>
          <cell r="L96">
            <v>4442.5540000000001</v>
          </cell>
          <cell r="M96">
            <v>5120.5159999999996</v>
          </cell>
          <cell r="N96">
            <v>4336.348</v>
          </cell>
          <cell r="O96">
            <v>4120.8429999999998</v>
          </cell>
          <cell r="P96">
            <v>3301.8999999999996</v>
          </cell>
          <cell r="Q96">
            <v>5125.7</v>
          </cell>
          <cell r="R96">
            <v>4601.2</v>
          </cell>
          <cell r="S96">
            <v>5063.3200000000006</v>
          </cell>
          <cell r="T96">
            <v>4304.1220000000003</v>
          </cell>
          <cell r="U96">
            <v>3658.8036999999999</v>
          </cell>
        </row>
        <row r="100">
          <cell r="B100" t="str">
            <v>•</v>
          </cell>
          <cell r="C100" t="str">
            <v>Current liabilities</v>
          </cell>
          <cell r="D100">
            <v>0</v>
          </cell>
          <cell r="E100">
            <v>0</v>
          </cell>
          <cell r="F100">
            <v>0</v>
          </cell>
          <cell r="G100">
            <v>0</v>
          </cell>
          <cell r="H100">
            <v>0</v>
          </cell>
          <cell r="I100">
            <v>0</v>
          </cell>
          <cell r="J100">
            <v>0</v>
          </cell>
          <cell r="K100">
            <v>2443.8559999999998</v>
          </cell>
          <cell r="L100">
            <v>6846.3190000000004</v>
          </cell>
          <cell r="M100">
            <v>6546.9380000000001</v>
          </cell>
          <cell r="N100">
            <v>7126.6419999999998</v>
          </cell>
          <cell r="O100">
            <v>9028.3230000000003</v>
          </cell>
          <cell r="P100">
            <v>11047.9</v>
          </cell>
          <cell r="Q100">
            <v>10161.1</v>
          </cell>
          <cell r="R100">
            <v>9467.2999999999993</v>
          </cell>
          <cell r="S100">
            <v>9088.5185286625292</v>
          </cell>
          <cell r="T100">
            <v>10207.714937068929</v>
          </cell>
          <cell r="U100">
            <v>11378.837737211095</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row>
        <row r="101">
          <cell r="B101" t="str">
            <v>+</v>
          </cell>
          <cell r="C101" t="str">
            <v xml:space="preserve">      Short-term borrowings</v>
          </cell>
          <cell r="K101">
            <v>570.70000000000005</v>
          </cell>
          <cell r="L101">
            <v>2838.9470000000001</v>
          </cell>
          <cell r="M101">
            <v>2335.6790000000001</v>
          </cell>
          <cell r="N101">
            <v>3305.9520000000002</v>
          </cell>
          <cell r="O101">
            <v>3786.6260000000002</v>
          </cell>
          <cell r="P101">
            <v>4068.2</v>
          </cell>
          <cell r="Q101">
            <v>4005.8</v>
          </cell>
          <cell r="R101">
            <v>3849.5</v>
          </cell>
          <cell r="S101">
            <v>4041.9750000000004</v>
          </cell>
          <cell r="T101">
            <v>4244.0737500000005</v>
          </cell>
          <cell r="U101">
            <v>4456.2774375000008</v>
          </cell>
        </row>
        <row r="102">
          <cell r="B102" t="str">
            <v>+</v>
          </cell>
          <cell r="C102" t="str">
            <v xml:space="preserve">      Current maturity</v>
          </cell>
          <cell r="K102">
            <v>0</v>
          </cell>
          <cell r="L102">
            <v>1403.3789999999999</v>
          </cell>
          <cell r="M102">
            <v>1039.9000000000001</v>
          </cell>
          <cell r="N102">
            <v>893.976</v>
          </cell>
          <cell r="O102">
            <v>1834.2239999999999</v>
          </cell>
          <cell r="P102">
            <v>1956.8</v>
          </cell>
          <cell r="Q102">
            <v>0</v>
          </cell>
          <cell r="R102">
            <v>1046.4000000000001</v>
          </cell>
          <cell r="S102">
            <v>1046.4000000000001</v>
          </cell>
          <cell r="T102">
            <v>0</v>
          </cell>
          <cell r="U102">
            <v>0</v>
          </cell>
        </row>
        <row r="103">
          <cell r="B103" t="str">
            <v>+</v>
          </cell>
          <cell r="C103" t="str">
            <v xml:space="preserve">      Trade Payables</v>
          </cell>
          <cell r="K103">
            <v>1617.3040000000001</v>
          </cell>
          <cell r="L103">
            <v>1714.396</v>
          </cell>
          <cell r="M103">
            <v>1657.874</v>
          </cell>
          <cell r="N103">
            <v>1055.5029999999999</v>
          </cell>
          <cell r="O103">
            <v>842.29100000000005</v>
          </cell>
          <cell r="P103">
            <v>1514.3999999999999</v>
          </cell>
          <cell r="Q103">
            <v>1143.5</v>
          </cell>
          <cell r="R103">
            <v>856.4</v>
          </cell>
          <cell r="S103">
            <v>776.43323139847064</v>
          </cell>
          <cell r="T103">
            <v>986.74523491788045</v>
          </cell>
          <cell r="U103">
            <v>1157.5522056608381</v>
          </cell>
        </row>
        <row r="109">
          <cell r="B109" t="str">
            <v>•</v>
          </cell>
          <cell r="C109" t="str">
            <v>Total (Equity and Liablities)</v>
          </cell>
          <cell r="D109">
            <v>0</v>
          </cell>
          <cell r="E109">
            <v>0</v>
          </cell>
          <cell r="F109">
            <v>0</v>
          </cell>
          <cell r="G109">
            <v>0</v>
          </cell>
          <cell r="H109">
            <v>0</v>
          </cell>
          <cell r="I109">
            <v>0</v>
          </cell>
          <cell r="J109">
            <v>0</v>
          </cell>
          <cell r="K109">
            <v>18084.661844000002</v>
          </cell>
          <cell r="L109">
            <v>21003.994544000001</v>
          </cell>
          <cell r="M109">
            <v>22651.087544000002</v>
          </cell>
          <cell r="N109">
            <v>23072.510543999997</v>
          </cell>
          <cell r="O109">
            <v>26438.259543999997</v>
          </cell>
          <cell r="P109">
            <v>28250.788543999995</v>
          </cell>
          <cell r="Q109">
            <v>67900.100000000006</v>
          </cell>
          <cell r="R109">
            <v>65933.788543999995</v>
          </cell>
          <cell r="S109">
            <v>68201.41860253815</v>
          </cell>
          <cell r="T109">
            <v>71647.227942229278</v>
          </cell>
          <cell r="U109">
            <v>76079.491913965219</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row>
        <row r="111">
          <cell r="B111" t="str">
            <v>•</v>
          </cell>
          <cell r="C111" t="str">
            <v>Non-current assets</v>
          </cell>
          <cell r="D111">
            <v>0</v>
          </cell>
          <cell r="E111">
            <v>0</v>
          </cell>
          <cell r="F111">
            <v>0</v>
          </cell>
          <cell r="G111">
            <v>0</v>
          </cell>
          <cell r="H111">
            <v>0</v>
          </cell>
          <cell r="I111">
            <v>0</v>
          </cell>
          <cell r="J111">
            <v>0</v>
          </cell>
          <cell r="K111">
            <v>12204.944</v>
          </cell>
          <cell r="L111">
            <v>15166.628999999999</v>
          </cell>
          <cell r="M111">
            <v>16411.953000000001</v>
          </cell>
          <cell r="N111">
            <v>16339.074999999999</v>
          </cell>
          <cell r="O111">
            <v>18192.519</v>
          </cell>
          <cell r="P111">
            <v>18115.600000000002</v>
          </cell>
          <cell r="Q111">
            <v>55386.500000000007</v>
          </cell>
          <cell r="R111">
            <v>53479.1</v>
          </cell>
          <cell r="S111">
            <v>51032.904790789951</v>
          </cell>
          <cell r="T111">
            <v>51707.70486535821</v>
          </cell>
          <cell r="U111">
            <v>52549.103181556129</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row>
        <row r="112">
          <cell r="B112" t="str">
            <v>•</v>
          </cell>
          <cell r="C112" t="str">
            <v xml:space="preserve">     Fixed assets (Net block)</v>
          </cell>
          <cell r="D112">
            <v>0</v>
          </cell>
          <cell r="E112">
            <v>0</v>
          </cell>
          <cell r="F112">
            <v>0</v>
          </cell>
          <cell r="G112">
            <v>0</v>
          </cell>
          <cell r="H112">
            <v>0</v>
          </cell>
          <cell r="I112">
            <v>0</v>
          </cell>
          <cell r="J112">
            <v>0</v>
          </cell>
          <cell r="K112">
            <v>11927.050999999999</v>
          </cell>
          <cell r="L112">
            <v>13113.233</v>
          </cell>
          <cell r="M112">
            <v>14390.624</v>
          </cell>
          <cell r="N112">
            <v>14579.398999999999</v>
          </cell>
          <cell r="O112">
            <v>15717.235000000001</v>
          </cell>
          <cell r="P112">
            <v>13514.300000000001</v>
          </cell>
          <cell r="Q112">
            <v>15363.5</v>
          </cell>
          <cell r="R112">
            <v>15295.199999999999</v>
          </cell>
          <cell r="S112">
            <v>14599.837687915662</v>
          </cell>
          <cell r="T112">
            <v>14049.311166023848</v>
          </cell>
          <cell r="U112">
            <v>13663.20771848414</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row>
        <row r="117">
          <cell r="B117" t="str">
            <v>+</v>
          </cell>
          <cell r="C117" t="str">
            <v xml:space="preserve">     Goodwill on Consolidation</v>
          </cell>
          <cell r="K117">
            <v>76.682000000000002</v>
          </cell>
          <cell r="L117">
            <v>76.585999999999999</v>
          </cell>
          <cell r="M117">
            <v>122.95399999999999</v>
          </cell>
          <cell r="N117">
            <v>122.95399999999999</v>
          </cell>
          <cell r="O117">
            <v>122.95399999999999</v>
          </cell>
          <cell r="P117">
            <v>2313.6</v>
          </cell>
          <cell r="Q117">
            <v>37469.300000000003</v>
          </cell>
          <cell r="R117">
            <v>34551.300000000003</v>
          </cell>
          <cell r="S117">
            <v>36077.420694361317</v>
          </cell>
          <cell r="T117">
            <v>37292.934413014445</v>
          </cell>
          <cell r="U117">
            <v>38507.695114634866</v>
          </cell>
        </row>
        <row r="118">
          <cell r="B118" t="str">
            <v>•</v>
          </cell>
          <cell r="C118" t="str">
            <v xml:space="preserve">     Non-current Investments</v>
          </cell>
          <cell r="D118">
            <v>0</v>
          </cell>
          <cell r="E118">
            <v>0</v>
          </cell>
          <cell r="F118">
            <v>0</v>
          </cell>
          <cell r="G118">
            <v>0</v>
          </cell>
          <cell r="H118">
            <v>0</v>
          </cell>
          <cell r="I118">
            <v>0</v>
          </cell>
          <cell r="J118">
            <v>0</v>
          </cell>
          <cell r="K118">
            <v>14.211</v>
          </cell>
          <cell r="L118">
            <v>14.122999999999999</v>
          </cell>
          <cell r="M118">
            <v>263.04300000000001</v>
          </cell>
          <cell r="N118">
            <v>249.12299999999999</v>
          </cell>
          <cell r="O118">
            <v>249.12299999999999</v>
          </cell>
          <cell r="P118">
            <v>249.5</v>
          </cell>
          <cell r="Q118">
            <v>430.8</v>
          </cell>
          <cell r="R118">
            <v>396.2</v>
          </cell>
          <cell r="S118">
            <v>250</v>
          </cell>
          <cell r="T118">
            <v>250</v>
          </cell>
          <cell r="U118">
            <v>250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row>
        <row r="127">
          <cell r="B127" t="str">
            <v>+</v>
          </cell>
          <cell r="C127" t="str">
            <v xml:space="preserve">     Deferred tax Assets</v>
          </cell>
          <cell r="N127">
            <v>0</v>
          </cell>
          <cell r="O127">
            <v>0</v>
          </cell>
          <cell r="P127">
            <v>0</v>
          </cell>
          <cell r="Q127">
            <v>307.5</v>
          </cell>
          <cell r="R127">
            <v>1067.7</v>
          </cell>
          <cell r="S127">
            <v>0</v>
          </cell>
          <cell r="T127">
            <v>0</v>
          </cell>
        </row>
        <row r="128">
          <cell r="B128" t="str">
            <v>•</v>
          </cell>
          <cell r="C128" t="str">
            <v xml:space="preserve">     Long Term loans and advances</v>
          </cell>
          <cell r="D128">
            <v>0</v>
          </cell>
          <cell r="E128">
            <v>0</v>
          </cell>
          <cell r="F128">
            <v>0</v>
          </cell>
          <cell r="G128">
            <v>0</v>
          </cell>
          <cell r="H128">
            <v>0</v>
          </cell>
          <cell r="I128">
            <v>0</v>
          </cell>
          <cell r="J128">
            <v>0</v>
          </cell>
          <cell r="K128">
            <v>0</v>
          </cell>
          <cell r="L128">
            <v>1777.3889999999999</v>
          </cell>
          <cell r="M128">
            <v>1462.182</v>
          </cell>
          <cell r="N128">
            <v>1198.625</v>
          </cell>
          <cell r="O128">
            <v>1929.796</v>
          </cell>
          <cell r="P128">
            <v>1871.3</v>
          </cell>
          <cell r="Q128">
            <v>60.8</v>
          </cell>
          <cell r="R128">
            <v>377.8</v>
          </cell>
          <cell r="S128">
            <v>70.646408512972968</v>
          </cell>
          <cell r="T128">
            <v>80.459286319912749</v>
          </cell>
          <cell r="U128">
            <v>93.200348437126891</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row>
        <row r="131">
          <cell r="B131" t="str">
            <v>+</v>
          </cell>
          <cell r="C131" t="str">
            <v xml:space="preserve">     Other non-current assets</v>
          </cell>
          <cell r="K131">
            <v>187</v>
          </cell>
          <cell r="L131">
            <v>185.298</v>
          </cell>
          <cell r="M131">
            <v>173.15</v>
          </cell>
          <cell r="N131">
            <v>188.97399999999999</v>
          </cell>
          <cell r="O131">
            <v>173.411</v>
          </cell>
          <cell r="P131">
            <v>166.9</v>
          </cell>
          <cell r="Q131">
            <v>1754.6</v>
          </cell>
          <cell r="R131">
            <v>1790.9</v>
          </cell>
          <cell r="S131">
            <v>35</v>
          </cell>
          <cell r="T131">
            <v>35</v>
          </cell>
          <cell r="U131">
            <v>35</v>
          </cell>
        </row>
        <row r="132">
          <cell r="B132" t="str">
            <v>•</v>
          </cell>
          <cell r="C132" t="str">
            <v>Current assets</v>
          </cell>
          <cell r="D132">
            <v>0</v>
          </cell>
          <cell r="E132">
            <v>0</v>
          </cell>
          <cell r="F132">
            <v>0</v>
          </cell>
          <cell r="G132">
            <v>0</v>
          </cell>
          <cell r="H132">
            <v>0</v>
          </cell>
          <cell r="I132">
            <v>0</v>
          </cell>
          <cell r="J132">
            <v>0</v>
          </cell>
          <cell r="K132">
            <v>5879.97</v>
          </cell>
          <cell r="L132">
            <v>5808.4859999999999</v>
          </cell>
          <cell r="M132">
            <v>6238.7269999999999</v>
          </cell>
          <cell r="N132">
            <v>6733.4310000000005</v>
          </cell>
          <cell r="O132">
            <v>8245.7429999999986</v>
          </cell>
          <cell r="P132">
            <v>10135.200000000001</v>
          </cell>
          <cell r="Q132">
            <v>12513.599999999999</v>
          </cell>
          <cell r="R132">
            <v>12454.7</v>
          </cell>
          <cell r="S132">
            <v>17168.525267748206</v>
          </cell>
          <cell r="T132">
            <v>19939.534532871075</v>
          </cell>
          <cell r="U132">
            <v>23530.400188409083</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cell r="BM132">
            <v>0</v>
          </cell>
        </row>
        <row r="133">
          <cell r="B133" t="str">
            <v>+</v>
          </cell>
          <cell r="C133" t="str">
            <v xml:space="preserve">   Current Investments</v>
          </cell>
          <cell r="K133">
            <v>0</v>
          </cell>
          <cell r="L133">
            <v>0</v>
          </cell>
          <cell r="M133">
            <v>0</v>
          </cell>
          <cell r="N133">
            <v>0</v>
          </cell>
          <cell r="O133">
            <v>0</v>
          </cell>
          <cell r="P133">
            <v>0</v>
          </cell>
          <cell r="Q133">
            <v>0</v>
          </cell>
          <cell r="R133">
            <v>0</v>
          </cell>
          <cell r="S133">
            <v>0</v>
          </cell>
          <cell r="T133">
            <v>0</v>
          </cell>
        </row>
        <row r="134">
          <cell r="B134" t="str">
            <v>+</v>
          </cell>
          <cell r="C134" t="str">
            <v xml:space="preserve">   Inventories</v>
          </cell>
          <cell r="K134">
            <v>2423.4540000000002</v>
          </cell>
          <cell r="L134">
            <v>2702.1759999999999</v>
          </cell>
          <cell r="M134">
            <v>2670.6240000000003</v>
          </cell>
          <cell r="N134">
            <v>3382.6970000000001</v>
          </cell>
          <cell r="O134">
            <v>4232.5509999999995</v>
          </cell>
          <cell r="P134">
            <v>4482.6000000000004</v>
          </cell>
          <cell r="Q134">
            <v>3398.6</v>
          </cell>
          <cell r="R134">
            <v>4265.6000000000004</v>
          </cell>
          <cell r="S134">
            <v>5166.7546748337136</v>
          </cell>
          <cell r="T134">
            <v>6053.9101636506803</v>
          </cell>
          <cell r="U134">
            <v>7026.9017132843219</v>
          </cell>
        </row>
        <row r="135">
          <cell r="B135" t="str">
            <v>+</v>
          </cell>
          <cell r="C135" t="str">
            <v xml:space="preserve">   Trade Receivables</v>
          </cell>
          <cell r="K135">
            <v>1131.2090000000001</v>
          </cell>
          <cell r="L135">
            <v>1700.7159999999999</v>
          </cell>
          <cell r="M135">
            <v>1869.682</v>
          </cell>
          <cell r="N135">
            <v>729.49699999999996</v>
          </cell>
          <cell r="O135">
            <v>1439.653</v>
          </cell>
          <cell r="P135">
            <v>2171.1</v>
          </cell>
          <cell r="Q135">
            <v>3153.1</v>
          </cell>
          <cell r="R135">
            <v>2855.5</v>
          </cell>
          <cell r="S135">
            <v>1746.4914657534246</v>
          </cell>
          <cell r="T135">
            <v>1989.0813964383567</v>
          </cell>
          <cell r="U135">
            <v>2304.0606957506852</v>
          </cell>
        </row>
        <row r="136">
          <cell r="B136" t="str">
            <v>+</v>
          </cell>
          <cell r="C136" t="str">
            <v xml:space="preserve">   Cash and cash equivalents</v>
          </cell>
          <cell r="K136">
            <v>454.41800000000001</v>
          </cell>
          <cell r="L136">
            <v>425.05700000000002</v>
          </cell>
          <cell r="M136">
            <v>240.40899999999999</v>
          </cell>
          <cell r="N136">
            <v>210.02</v>
          </cell>
          <cell r="O136">
            <v>352.9</v>
          </cell>
          <cell r="P136">
            <v>362</v>
          </cell>
          <cell r="Q136">
            <v>612.5</v>
          </cell>
          <cell r="R136">
            <v>873.90000000000009</v>
          </cell>
          <cell r="S136">
            <v>4168.8855684849423</v>
          </cell>
          <cell r="T136">
            <v>4964.7414516435665</v>
          </cell>
          <cell r="U136">
            <v>6169.9567012251018</v>
          </cell>
        </row>
        <row r="152">
          <cell r="B152" t="str">
            <v>•</v>
          </cell>
          <cell r="C152" t="str">
            <v>Operating Profit before working Capital changes</v>
          </cell>
          <cell r="D152">
            <v>0</v>
          </cell>
          <cell r="E152">
            <v>0</v>
          </cell>
          <cell r="F152">
            <v>0</v>
          </cell>
          <cell r="G152">
            <v>0</v>
          </cell>
          <cell r="H152">
            <v>0</v>
          </cell>
          <cell r="I152">
            <v>0</v>
          </cell>
          <cell r="J152" t="e">
            <v>#REF!</v>
          </cell>
          <cell r="K152">
            <v>2038.6479999999995</v>
          </cell>
          <cell r="L152">
            <v>2014.5449999999996</v>
          </cell>
          <cell r="M152">
            <v>2245.1769000000013</v>
          </cell>
          <cell r="N152">
            <v>2901.6499999999987</v>
          </cell>
          <cell r="O152">
            <v>3368.5455248180124</v>
          </cell>
          <cell r="P152">
            <v>3803.9640766848465</v>
          </cell>
          <cell r="Q152">
            <v>4248.5600305530879</v>
          </cell>
          <cell r="R152">
            <v>4643.0999999999995</v>
          </cell>
          <cell r="S152">
            <v>5252.6112000548273</v>
          </cell>
          <cell r="T152">
            <v>6519.5500233719122</v>
          </cell>
          <cell r="U152">
            <v>7692.9876324826791</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row>
        <row r="164">
          <cell r="B164" t="str">
            <v>•</v>
          </cell>
          <cell r="C164" t="str">
            <v>Cash flow from operations (a)</v>
          </cell>
          <cell r="D164">
            <v>0</v>
          </cell>
          <cell r="E164">
            <v>0</v>
          </cell>
          <cell r="F164">
            <v>0</v>
          </cell>
          <cell r="G164">
            <v>0</v>
          </cell>
          <cell r="H164">
            <v>0</v>
          </cell>
          <cell r="I164">
            <v>0</v>
          </cell>
          <cell r="J164" t="e">
            <v>#REF!</v>
          </cell>
          <cell r="K164">
            <v>-1195.1980000000005</v>
          </cell>
          <cell r="L164">
            <v>1137.0550000000001</v>
          </cell>
          <cell r="M164">
            <v>2349.9679000000006</v>
          </cell>
          <cell r="N164">
            <v>2102.2369999999983</v>
          </cell>
          <cell r="O164">
            <v>1583.8555248180137</v>
          </cell>
          <cell r="P164">
            <v>3250.530076684845</v>
          </cell>
          <cell r="Q164">
            <v>6508.5600305530897</v>
          </cell>
          <cell r="R164">
            <v>1737.3999999999978</v>
          </cell>
          <cell r="S164">
            <v>3956.8801220573851</v>
          </cell>
          <cell r="T164">
            <v>5874.4643538596429</v>
          </cell>
          <cell r="U164">
            <v>5445.3422785683833</v>
          </cell>
          <cell r="V164">
            <v>5961.3335385743885</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row>
        <row r="173">
          <cell r="B173" t="str">
            <v>•</v>
          </cell>
          <cell r="C173" t="str">
            <v>Cash flow from investing (b)</v>
          </cell>
          <cell r="D173">
            <v>0</v>
          </cell>
          <cell r="E173">
            <v>0</v>
          </cell>
          <cell r="F173">
            <v>0</v>
          </cell>
          <cell r="G173">
            <v>0</v>
          </cell>
          <cell r="H173">
            <v>0</v>
          </cell>
          <cell r="I173">
            <v>0</v>
          </cell>
          <cell r="J173">
            <v>0</v>
          </cell>
          <cell r="K173">
            <v>-12396.332999999999</v>
          </cell>
          <cell r="L173">
            <v>-1735.7480000000005</v>
          </cell>
          <cell r="M173">
            <v>-2152.5149999999994</v>
          </cell>
          <cell r="N173">
            <v>-851.36199999999963</v>
          </cell>
          <cell r="O173">
            <v>-2006.4550000000011</v>
          </cell>
          <cell r="P173">
            <v>888.71499999999969</v>
          </cell>
          <cell r="Q173">
            <v>-5473.3999999999987</v>
          </cell>
          <cell r="R173">
            <v>-1969.8999999999994</v>
          </cell>
          <cell r="S173">
            <v>541.46231208433687</v>
          </cell>
          <cell r="T173">
            <v>-1399.4734781081861</v>
          </cell>
          <cell r="U173">
            <v>-1563.8965524602918</v>
          </cell>
          <cell r="V173">
            <v>13948.20771848414</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row>
        <row r="174">
          <cell r="B174" t="str">
            <v>•</v>
          </cell>
          <cell r="C174" t="str">
            <v>Free cash flow (a+b)</v>
          </cell>
          <cell r="D174">
            <v>0</v>
          </cell>
          <cell r="E174">
            <v>0</v>
          </cell>
          <cell r="F174">
            <v>0</v>
          </cell>
          <cell r="G174">
            <v>0</v>
          </cell>
          <cell r="H174">
            <v>0</v>
          </cell>
          <cell r="I174">
            <v>0</v>
          </cell>
          <cell r="J174" t="e">
            <v>#REF!</v>
          </cell>
          <cell r="K174">
            <v>-13591.530999999999</v>
          </cell>
          <cell r="L174">
            <v>-598.69300000000044</v>
          </cell>
          <cell r="M174">
            <v>197.45290000000114</v>
          </cell>
          <cell r="N174">
            <v>1250.8749999999986</v>
          </cell>
          <cell r="O174">
            <v>-422.59947518198737</v>
          </cell>
          <cell r="P174">
            <v>4139.2450766848451</v>
          </cell>
          <cell r="Q174">
            <v>1035.160030553091</v>
          </cell>
          <cell r="R174">
            <v>-232.50000000000159</v>
          </cell>
          <cell r="S174">
            <v>4498.3424341417222</v>
          </cell>
          <cell r="T174">
            <v>4474.9908757514568</v>
          </cell>
          <cell r="U174">
            <v>3881.4457261080915</v>
          </cell>
          <cell r="V174">
            <v>19909.541257058529</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row>
        <row r="191">
          <cell r="B191" t="str">
            <v>•</v>
          </cell>
          <cell r="C191" t="str">
            <v>Cash flow from financing (c)</v>
          </cell>
          <cell r="D191">
            <v>0</v>
          </cell>
          <cell r="E191">
            <v>0</v>
          </cell>
          <cell r="F191">
            <v>0</v>
          </cell>
          <cell r="G191">
            <v>0</v>
          </cell>
          <cell r="H191">
            <v>0</v>
          </cell>
          <cell r="I191">
            <v>0</v>
          </cell>
          <cell r="J191" t="e">
            <v>#REF!</v>
          </cell>
          <cell r="K191">
            <v>14045.696844</v>
          </cell>
          <cell r="L191">
            <v>598.46369999999956</v>
          </cell>
          <cell r="M191">
            <v>-410.57290000000131</v>
          </cell>
          <cell r="N191">
            <v>-1281.6669999999995</v>
          </cell>
          <cell r="O191">
            <v>565.47247518198787</v>
          </cell>
          <cell r="P191">
            <v>-4130.1540766848457</v>
          </cell>
          <cell r="Q191">
            <v>-784.64857455309539</v>
          </cell>
          <cell r="R191">
            <v>493.88854399999695</v>
          </cell>
          <cell r="S191">
            <v>-1203.3568656567822</v>
          </cell>
          <cell r="T191">
            <v>-3679.1349925928271</v>
          </cell>
          <cell r="U191">
            <v>-2676.2304765265653</v>
          </cell>
          <cell r="V191">
            <v>-26079.486502283613</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cell r="BM191">
            <v>0</v>
          </cell>
        </row>
        <row r="192">
          <cell r="B192" t="str">
            <v>•</v>
          </cell>
          <cell r="C192" t="str">
            <v>Net chg in cash (a+b+c)</v>
          </cell>
          <cell r="D192">
            <v>0</v>
          </cell>
          <cell r="E192">
            <v>0</v>
          </cell>
          <cell r="F192">
            <v>0</v>
          </cell>
          <cell r="G192">
            <v>0</v>
          </cell>
          <cell r="H192">
            <v>0</v>
          </cell>
          <cell r="I192">
            <v>0</v>
          </cell>
          <cell r="J192" t="e">
            <v>#REF!</v>
          </cell>
          <cell r="K192">
            <v>454.16584400000102</v>
          </cell>
          <cell r="L192">
            <v>-0.22930000000087603</v>
          </cell>
          <cell r="M192">
            <v>-213.12000000000018</v>
          </cell>
          <cell r="N192">
            <v>-30.792000000000826</v>
          </cell>
          <cell r="O192">
            <v>142.8730000000005</v>
          </cell>
          <cell r="P192">
            <v>9.0909999999994398</v>
          </cell>
          <cell r="Q192">
            <v>250.51145599999563</v>
          </cell>
          <cell r="R192">
            <v>261.38854399999536</v>
          </cell>
          <cell r="S192">
            <v>3294.9855684849399</v>
          </cell>
          <cell r="T192">
            <v>795.85588315862969</v>
          </cell>
          <cell r="U192">
            <v>1205.2152495815262</v>
          </cell>
          <cell r="V192">
            <v>-6169.9452452250844</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row>
        <row r="199">
          <cell r="B199" t="str">
            <v>•</v>
          </cell>
          <cell r="C199" t="str">
            <v>Total debt</v>
          </cell>
          <cell r="D199">
            <v>0</v>
          </cell>
          <cell r="E199">
            <v>0</v>
          </cell>
          <cell r="F199">
            <v>0</v>
          </cell>
          <cell r="G199">
            <v>0</v>
          </cell>
          <cell r="H199">
            <v>0</v>
          </cell>
          <cell r="I199">
            <v>0</v>
          </cell>
          <cell r="J199">
            <v>0</v>
          </cell>
          <cell r="K199">
            <v>7739.4250000000002</v>
          </cell>
          <cell r="L199">
            <v>8684.880000000001</v>
          </cell>
          <cell r="M199">
            <v>8496.0949999999993</v>
          </cell>
          <cell r="N199">
            <v>8536.2759999999998</v>
          </cell>
          <cell r="O199">
            <v>9741.6929999999993</v>
          </cell>
          <cell r="P199">
            <v>9326.9</v>
          </cell>
          <cell r="Q199">
            <v>9131.5</v>
          </cell>
          <cell r="R199">
            <v>9497.1</v>
          </cell>
          <cell r="S199">
            <v>10151.695000000002</v>
          </cell>
          <cell r="T199">
            <v>8548.1957500000008</v>
          </cell>
          <cell r="U199">
            <v>8115.0811375000012</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cell r="BM199">
            <v>0</v>
          </cell>
        </row>
        <row r="202">
          <cell r="B202" t="str">
            <v>•</v>
          </cell>
          <cell r="C202" t="str">
            <v>Net debt/(cash)</v>
          </cell>
          <cell r="D202">
            <v>0</v>
          </cell>
          <cell r="E202">
            <v>0</v>
          </cell>
          <cell r="F202">
            <v>0</v>
          </cell>
          <cell r="G202">
            <v>0</v>
          </cell>
          <cell r="H202">
            <v>0</v>
          </cell>
          <cell r="I202">
            <v>0</v>
          </cell>
          <cell r="J202">
            <v>0</v>
          </cell>
          <cell r="K202">
            <v>7285.0070000000005</v>
          </cell>
          <cell r="L202">
            <v>8259.8230000000003</v>
          </cell>
          <cell r="M202">
            <v>8255.6859999999997</v>
          </cell>
          <cell r="N202">
            <v>8326.2559999999994</v>
          </cell>
          <cell r="O202">
            <v>9388.7929999999997</v>
          </cell>
          <cell r="P202">
            <v>8964.9</v>
          </cell>
          <cell r="Q202">
            <v>8519</v>
          </cell>
          <cell r="R202">
            <v>8623.2000000000007</v>
          </cell>
          <cell r="S202">
            <v>5982.8094315150593</v>
          </cell>
          <cell r="T202">
            <v>3583.4542983564343</v>
          </cell>
          <cell r="U202">
            <v>1945.1244362748994</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cell r="BM202">
            <v>0</v>
          </cell>
        </row>
        <row r="204">
          <cell r="B204" t="str">
            <v>•</v>
          </cell>
          <cell r="C204" t="str">
            <v>Working Capital</v>
          </cell>
          <cell r="D204">
            <v>0</v>
          </cell>
          <cell r="E204">
            <v>0</v>
          </cell>
          <cell r="F204">
            <v>0</v>
          </cell>
          <cell r="G204">
            <v>0</v>
          </cell>
          <cell r="H204">
            <v>0</v>
          </cell>
          <cell r="I204">
            <v>0</v>
          </cell>
          <cell r="J204">
            <v>0</v>
          </cell>
          <cell r="K204">
            <v>3436.1140000000005</v>
          </cell>
          <cell r="L204">
            <v>-1037.8330000000005</v>
          </cell>
          <cell r="M204">
            <v>-308.21100000000024</v>
          </cell>
          <cell r="N204">
            <v>-393.21099999999933</v>
          </cell>
          <cell r="O204">
            <v>-782.58000000000175</v>
          </cell>
          <cell r="P204">
            <v>-912.69999999999891</v>
          </cell>
          <cell r="Q204">
            <v>2352.4999999999982</v>
          </cell>
          <cell r="R204">
            <v>2987.4000000000015</v>
          </cell>
          <cell r="S204">
            <v>8080.0067390856766</v>
          </cell>
          <cell r="T204">
            <v>9731.8195958021461</v>
          </cell>
          <cell r="U204">
            <v>12151.562451197988</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cell r="BM204">
            <v>0</v>
          </cell>
        </row>
        <row r="205">
          <cell r="B205" t="str">
            <v>•</v>
          </cell>
          <cell r="C205" t="str">
            <v>Working Capital ex Cash and Current Investment</v>
          </cell>
          <cell r="D205">
            <v>0</v>
          </cell>
          <cell r="E205">
            <v>0</v>
          </cell>
          <cell r="F205">
            <v>0</v>
          </cell>
          <cell r="G205">
            <v>0</v>
          </cell>
          <cell r="H205">
            <v>0</v>
          </cell>
          <cell r="I205">
            <v>0</v>
          </cell>
          <cell r="J205">
            <v>0</v>
          </cell>
          <cell r="K205">
            <v>2981.6960000000004</v>
          </cell>
          <cell r="L205">
            <v>-1462.8900000000006</v>
          </cell>
          <cell r="M205">
            <v>-548.62000000000023</v>
          </cell>
          <cell r="N205">
            <v>-603.23099999999931</v>
          </cell>
          <cell r="O205">
            <v>-1135.4800000000018</v>
          </cell>
          <cell r="P205">
            <v>-1274.6999999999989</v>
          </cell>
          <cell r="Q205">
            <v>1739.9999999999982</v>
          </cell>
          <cell r="R205">
            <v>2113.5000000000014</v>
          </cell>
          <cell r="S205">
            <v>3911.1211706007343</v>
          </cell>
          <cell r="T205">
            <v>4767.0781441585796</v>
          </cell>
          <cell r="U205">
            <v>5981.6057499728859</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cell r="BM205">
            <v>0</v>
          </cell>
        </row>
        <row r="207">
          <cell r="B207" t="str">
            <v>•</v>
          </cell>
          <cell r="C207" t="str">
            <v>NOPLAT</v>
          </cell>
          <cell r="D207"/>
          <cell r="E207"/>
          <cell r="F207"/>
          <cell r="G207"/>
          <cell r="H207"/>
          <cell r="I207"/>
          <cell r="J207"/>
          <cell r="K207">
            <v>1519.6969747277567</v>
          </cell>
          <cell r="L207">
            <v>1291.6436921585473</v>
          </cell>
          <cell r="M207">
            <v>1038.7818156486685</v>
          </cell>
          <cell r="N207">
            <v>1547.0625497397498</v>
          </cell>
          <cell r="O207">
            <v>1735.8322611963756</v>
          </cell>
          <cell r="P207">
            <v>1866.2987191967875</v>
          </cell>
          <cell r="Q207">
            <v>1697.7963934517959</v>
          </cell>
          <cell r="R207">
            <v>1793.8204765416162</v>
          </cell>
          <cell r="S207">
            <v>2429.4245120416685</v>
          </cell>
          <cell r="T207">
            <v>3358.6192671783551</v>
          </cell>
          <cell r="U207">
            <v>4249.810848037183</v>
          </cell>
          <cell r="V207"/>
          <cell r="W207"/>
          <cell r="X207"/>
          <cell r="Y207"/>
          <cell r="Z207"/>
          <cell r="AA207"/>
          <cell r="AB207"/>
          <cell r="AC207"/>
          <cell r="AD207"/>
          <cell r="AE207"/>
          <cell r="AF207"/>
          <cell r="AG207"/>
          <cell r="AH207"/>
          <cell r="AI207"/>
          <cell r="AJ207"/>
          <cell r="AK207"/>
          <cell r="AL207"/>
          <cell r="AM207"/>
          <cell r="AN207"/>
          <cell r="AO207"/>
          <cell r="AP207"/>
          <cell r="AQ207"/>
          <cell r="AR207"/>
          <cell r="AS207"/>
          <cell r="AT207"/>
          <cell r="AU207"/>
          <cell r="AV207"/>
          <cell r="AW207"/>
          <cell r="AX207"/>
          <cell r="AY207"/>
          <cell r="AZ207"/>
          <cell r="BA207"/>
          <cell r="BB207"/>
          <cell r="BC207"/>
          <cell r="BD207"/>
          <cell r="BE207"/>
          <cell r="BF207"/>
          <cell r="BG207"/>
          <cell r="BH207"/>
          <cell r="BI207"/>
          <cell r="BJ207"/>
          <cell r="BK207"/>
          <cell r="BL207"/>
          <cell r="BM207"/>
        </row>
        <row r="208">
          <cell r="B208" t="str">
            <v>•</v>
          </cell>
          <cell r="C208" t="str">
            <v>Net fixed assets (avg)</v>
          </cell>
          <cell r="D208">
            <v>0</v>
          </cell>
          <cell r="E208">
            <v>0</v>
          </cell>
          <cell r="F208">
            <v>0</v>
          </cell>
          <cell r="G208">
            <v>0</v>
          </cell>
          <cell r="H208">
            <v>0</v>
          </cell>
          <cell r="I208">
            <v>0</v>
          </cell>
          <cell r="J208">
            <v>0</v>
          </cell>
          <cell r="K208">
            <v>5963.5254999999997</v>
          </cell>
          <cell r="L208">
            <v>12520.142</v>
          </cell>
          <cell r="M208">
            <v>13751.9285</v>
          </cell>
          <cell r="N208">
            <v>14485.011500000001</v>
          </cell>
          <cell r="O208">
            <v>15148.316999999999</v>
          </cell>
          <cell r="P208">
            <v>14615.767500000002</v>
          </cell>
          <cell r="Q208">
            <v>14438.900000000001</v>
          </cell>
          <cell r="R208">
            <v>15329.349999999999</v>
          </cell>
          <cell r="S208">
            <v>14947.518843957831</v>
          </cell>
          <cell r="T208">
            <v>14324.574426969755</v>
          </cell>
          <cell r="U208">
            <v>13856.259442253995</v>
          </cell>
          <cell r="V208">
            <v>6831.60385924207</v>
          </cell>
          <cell r="W208">
            <v>0</v>
          </cell>
          <cell r="X208">
            <v>0</v>
          </cell>
          <cell r="Y208">
            <v>0</v>
          </cell>
          <cell r="Z208">
            <v>0</v>
          </cell>
          <cell r="AA208">
            <v>0</v>
          </cell>
          <cell r="AB208">
            <v>0</v>
          </cell>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cell r="BM208">
            <v>0</v>
          </cell>
        </row>
        <row r="209">
          <cell r="B209" t="str">
            <v>•</v>
          </cell>
          <cell r="C209" t="str">
            <v>Total assets (avg)</v>
          </cell>
          <cell r="D209">
            <v>0</v>
          </cell>
          <cell r="E209">
            <v>0</v>
          </cell>
          <cell r="F209">
            <v>0</v>
          </cell>
          <cell r="G209">
            <v>0</v>
          </cell>
          <cell r="H209">
            <v>0</v>
          </cell>
          <cell r="I209">
            <v>0</v>
          </cell>
          <cell r="J209">
            <v>0</v>
          </cell>
          <cell r="K209">
            <v>9042.4570000000003</v>
          </cell>
          <cell r="L209">
            <v>19530.014499999997</v>
          </cell>
          <cell r="M209">
            <v>21812.897499999999</v>
          </cell>
          <cell r="N209">
            <v>22861.593000000001</v>
          </cell>
          <cell r="O209">
            <v>24755.383999999998</v>
          </cell>
          <cell r="P209">
            <v>27344.531000000003</v>
          </cell>
          <cell r="Q209">
            <v>48075.450000000004</v>
          </cell>
          <cell r="R209">
            <v>66916.950000000012</v>
          </cell>
          <cell r="S209">
            <v>67067.615029269073</v>
          </cell>
          <cell r="T209">
            <v>69924.334728383721</v>
          </cell>
          <cell r="U209">
            <v>73863.371384097249</v>
          </cell>
          <cell r="V209">
            <v>38039.751684982606</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cell r="BM209">
            <v>0</v>
          </cell>
        </row>
        <row r="210">
          <cell r="B210" t="str">
            <v>•</v>
          </cell>
          <cell r="C210" t="str">
            <v>Total shareholders' funds (avg)</v>
          </cell>
          <cell r="D210"/>
          <cell r="E210">
            <v>0</v>
          </cell>
          <cell r="F210">
            <v>0</v>
          </cell>
          <cell r="G210">
            <v>0</v>
          </cell>
          <cell r="H210">
            <v>0</v>
          </cell>
          <cell r="I210">
            <v>0</v>
          </cell>
          <cell r="J210">
            <v>0</v>
          </cell>
          <cell r="K210">
            <v>3935.3967720000001</v>
          </cell>
          <cell r="L210">
            <v>8376.4030440000006</v>
          </cell>
          <cell r="M210">
            <v>9139.1360440000026</v>
          </cell>
          <cell r="N210">
            <v>9906.1295439999994</v>
          </cell>
          <cell r="O210">
            <v>11148.094043999998</v>
          </cell>
          <cell r="P210">
            <v>12183.088543999998</v>
          </cell>
          <cell r="Q210">
            <v>30723.544271999999</v>
          </cell>
          <cell r="R210">
            <v>48550.444271999993</v>
          </cell>
          <cell r="S210">
            <v>49254.263269144896</v>
          </cell>
          <cell r="T210">
            <v>51694.637050573045</v>
          </cell>
          <cell r="U210">
            <v>54721.21829313739</v>
          </cell>
          <cell r="V210">
            <v>28210.95023970924</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row>
        <row r="211">
          <cell r="B211" t="str">
            <v>•</v>
          </cell>
          <cell r="C211" t="str">
            <v>Capital employed</v>
          </cell>
          <cell r="D211">
            <v>0</v>
          </cell>
          <cell r="E211">
            <v>0</v>
          </cell>
          <cell r="F211">
            <v>0</v>
          </cell>
          <cell r="G211">
            <v>0</v>
          </cell>
          <cell r="H211">
            <v>0</v>
          </cell>
          <cell r="I211">
            <v>0</v>
          </cell>
          <cell r="J211">
            <v>0</v>
          </cell>
          <cell r="K211">
            <v>16211.505844000003</v>
          </cell>
          <cell r="L211">
            <v>18400.001544000002</v>
          </cell>
          <cell r="M211">
            <v>19479.728544000005</v>
          </cell>
          <cell r="N211">
            <v>20145.796543999997</v>
          </cell>
          <cell r="O211">
            <v>23030.786543999995</v>
          </cell>
          <cell r="P211">
            <v>23227.888543999994</v>
          </cell>
          <cell r="Q211">
            <v>61744.80000000001</v>
          </cell>
          <cell r="R211">
            <v>61362.388543999994</v>
          </cell>
          <cell r="S211">
            <v>64201.275073875622</v>
          </cell>
          <cell r="T211">
            <v>65683.586755160344</v>
          </cell>
          <cell r="U211">
            <v>69156.931614254121</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cell r="BM211">
            <v>0</v>
          </cell>
        </row>
        <row r="213">
          <cell r="B213" t="str">
            <v>•</v>
          </cell>
          <cell r="C213" t="str">
            <v>Invested capital</v>
          </cell>
          <cell r="D213">
            <v>0</v>
          </cell>
          <cell r="E213">
            <v>0</v>
          </cell>
          <cell r="F213">
            <v>0</v>
          </cell>
          <cell r="G213">
            <v>0</v>
          </cell>
          <cell r="H213">
            <v>0</v>
          </cell>
          <cell r="I213">
            <v>0</v>
          </cell>
          <cell r="J213">
            <v>0</v>
          </cell>
          <cell r="K213">
            <v>15608.831</v>
          </cell>
          <cell r="L213">
            <v>17799.927</v>
          </cell>
          <cell r="M213">
            <v>18799.410000000003</v>
          </cell>
          <cell r="N213">
            <v>19510.273999999998</v>
          </cell>
          <cell r="O213">
            <v>22252.557999999994</v>
          </cell>
          <cell r="P213">
            <v>20249.5</v>
          </cell>
          <cell r="Q213">
            <v>23178.899999999994</v>
          </cell>
          <cell r="R213">
            <v>25541.000000000004</v>
          </cell>
          <cell r="S213">
            <v>23704.980267029372</v>
          </cell>
          <cell r="T213">
            <v>23175.922346502342</v>
          </cell>
          <cell r="U213">
            <v>24229.291254394157</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cell r="BM213">
            <v>0</v>
          </cell>
        </row>
        <row r="214">
          <cell r="B214" t="str">
            <v>•</v>
          </cell>
          <cell r="C214" t="str">
            <v>Invested capital (avg)</v>
          </cell>
          <cell r="D214">
            <v>0</v>
          </cell>
          <cell r="E214">
            <v>0</v>
          </cell>
          <cell r="F214">
            <v>0</v>
          </cell>
          <cell r="G214">
            <v>0</v>
          </cell>
          <cell r="H214">
            <v>0</v>
          </cell>
          <cell r="I214">
            <v>0</v>
          </cell>
          <cell r="J214">
            <v>0</v>
          </cell>
          <cell r="K214">
            <v>7804.4155000000001</v>
          </cell>
          <cell r="L214">
            <v>16704.379000000001</v>
          </cell>
          <cell r="M214">
            <v>18299.6685</v>
          </cell>
          <cell r="N214">
            <v>19154.842000000001</v>
          </cell>
          <cell r="O214">
            <v>20881.415999999997</v>
          </cell>
          <cell r="P214">
            <v>21251.028999999995</v>
          </cell>
          <cell r="Q214">
            <v>21714.199999999997</v>
          </cell>
          <cell r="R214">
            <v>24359.949999999997</v>
          </cell>
          <cell r="S214">
            <v>24622.990133514686</v>
          </cell>
          <cell r="T214">
            <v>23440.451306765855</v>
          </cell>
          <cell r="U214">
            <v>23702.606800448251</v>
          </cell>
          <cell r="V214">
            <v>12114.645627197078</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cell r="BM214">
            <v>0</v>
          </cell>
        </row>
        <row r="249">
          <cell r="B249" t="str">
            <v>•</v>
          </cell>
          <cell r="C249" t="str">
            <v xml:space="preserve">   Adjusted EPS (Rs)</v>
          </cell>
          <cell r="D249"/>
          <cell r="E249"/>
          <cell r="F249"/>
          <cell r="G249"/>
          <cell r="H249"/>
          <cell r="I249"/>
          <cell r="J249"/>
          <cell r="K249"/>
          <cell r="L249">
            <v>4.9575489271391229</v>
          </cell>
          <cell r="M249">
            <v>3.5179680974055967</v>
          </cell>
          <cell r="N249">
            <v>6.2142168217717098</v>
          </cell>
          <cell r="O249">
            <v>6.7703364640971433</v>
          </cell>
          <cell r="P249">
            <v>7.3866566756771039</v>
          </cell>
          <cell r="Q249">
            <v>6.361812088059037</v>
          </cell>
          <cell r="R249">
            <v>9.0114722287046192</v>
          </cell>
          <cell r="S249">
            <v>12.542143782857533</v>
          </cell>
          <cell r="T249">
            <v>18.089603362489246</v>
          </cell>
          <cell r="U249">
            <v>23.159205097264064</v>
          </cell>
          <cell r="V249"/>
          <cell r="W249"/>
          <cell r="X249"/>
          <cell r="Y249"/>
          <cell r="Z249"/>
          <cell r="AA249"/>
          <cell r="AB249"/>
          <cell r="AC249"/>
          <cell r="AD249"/>
          <cell r="AE249"/>
          <cell r="AF249"/>
          <cell r="AG249"/>
          <cell r="AH249"/>
          <cell r="AI249"/>
          <cell r="AJ249"/>
          <cell r="AK249"/>
          <cell r="AL249"/>
          <cell r="AM249"/>
          <cell r="AN249"/>
          <cell r="AO249"/>
          <cell r="AP249"/>
          <cell r="AQ249"/>
          <cell r="AR249"/>
          <cell r="AS249"/>
          <cell r="AT249"/>
          <cell r="AU249"/>
          <cell r="AV249"/>
          <cell r="AW249"/>
          <cell r="AX249"/>
          <cell r="AY249"/>
          <cell r="AZ249"/>
          <cell r="BA249"/>
          <cell r="BB249"/>
          <cell r="BC249"/>
          <cell r="BD249"/>
          <cell r="BE249"/>
          <cell r="BF249"/>
          <cell r="BG249"/>
          <cell r="BH249"/>
          <cell r="BI249"/>
          <cell r="BJ249"/>
          <cell r="BK249"/>
          <cell r="BL249"/>
          <cell r="BM249"/>
        </row>
        <row r="251">
          <cell r="B251" t="str">
            <v>•</v>
          </cell>
          <cell r="C251" t="str">
            <v xml:space="preserve">   CEPS (Rs)</v>
          </cell>
          <cell r="D251"/>
          <cell r="E251"/>
          <cell r="F251"/>
          <cell r="G251"/>
          <cell r="H251"/>
          <cell r="I251"/>
          <cell r="J251"/>
          <cell r="K251"/>
          <cell r="L251">
            <v>9.2181152500876831</v>
          </cell>
          <cell r="M251">
            <v>8.2594436808761174</v>
          </cell>
          <cell r="N251">
            <v>11.408837359481995</v>
          </cell>
          <cell r="O251">
            <v>13.496863908639909</v>
          </cell>
          <cell r="P251">
            <v>16.724658460523596</v>
          </cell>
          <cell r="Q251">
            <v>18.599545035607505</v>
          </cell>
          <cell r="R251">
            <v>22.239946656842935</v>
          </cell>
          <cell r="S251">
            <v>25.281133677120945</v>
          </cell>
          <cell r="T251">
            <v>30.171816540414174</v>
          </cell>
          <cell r="U251">
            <v>35.241418275188991</v>
          </cell>
          <cell r="V251"/>
          <cell r="W251"/>
          <cell r="X251"/>
          <cell r="Y251"/>
          <cell r="Z251"/>
          <cell r="AA251"/>
          <cell r="AB251"/>
          <cell r="AC251"/>
          <cell r="AD251"/>
          <cell r="AE251"/>
          <cell r="AF251"/>
          <cell r="AG251"/>
          <cell r="AH251"/>
          <cell r="AI251"/>
          <cell r="AJ251"/>
          <cell r="AK251"/>
          <cell r="AL251"/>
          <cell r="AM251"/>
          <cell r="AN251"/>
          <cell r="AO251"/>
          <cell r="AP251"/>
          <cell r="AQ251"/>
          <cell r="AR251"/>
          <cell r="AS251"/>
          <cell r="AT251"/>
          <cell r="AU251"/>
          <cell r="AV251"/>
          <cell r="AW251"/>
          <cell r="AX251"/>
          <cell r="AY251"/>
          <cell r="AZ251"/>
          <cell r="BA251"/>
          <cell r="BB251"/>
          <cell r="BC251"/>
          <cell r="BD251"/>
          <cell r="BE251"/>
          <cell r="BF251"/>
          <cell r="BG251"/>
          <cell r="BH251"/>
          <cell r="BI251"/>
          <cell r="BJ251"/>
          <cell r="BK251"/>
          <cell r="BL251"/>
          <cell r="BM251"/>
        </row>
        <row r="252">
          <cell r="B252" t="str">
            <v>•</v>
          </cell>
          <cell r="C252" t="str">
            <v xml:space="preserve">   DPS (Rs)</v>
          </cell>
          <cell r="D252"/>
          <cell r="E252"/>
          <cell r="F252"/>
          <cell r="G252"/>
          <cell r="H252"/>
          <cell r="I252"/>
          <cell r="J252"/>
          <cell r="K252"/>
          <cell r="L252">
            <v>0.60000270641575182</v>
          </cell>
          <cell r="M252">
            <v>0.60000270641575182</v>
          </cell>
          <cell r="N252">
            <v>0.60000270641575182</v>
          </cell>
          <cell r="O252">
            <v>0.60000270641575182</v>
          </cell>
          <cell r="P252">
            <v>1.0000354907267093</v>
          </cell>
          <cell r="Q252">
            <v>1.0000354907267093</v>
          </cell>
          <cell r="R252">
            <v>0.6758139471021618</v>
          </cell>
          <cell r="S252">
            <v>0.94066078371431461</v>
          </cell>
          <cell r="T252">
            <v>1.3567202521866946</v>
          </cell>
          <cell r="U252">
            <v>1.7369403822948035</v>
          </cell>
          <cell r="V252"/>
          <cell r="W252"/>
          <cell r="X252"/>
          <cell r="Y252"/>
          <cell r="Z252"/>
          <cell r="AA252"/>
          <cell r="AB252"/>
          <cell r="AC252"/>
          <cell r="AD252"/>
          <cell r="AE252"/>
          <cell r="AF252"/>
          <cell r="AG252"/>
          <cell r="AH252"/>
          <cell r="AI252"/>
          <cell r="AJ252"/>
          <cell r="AK252"/>
          <cell r="AL252"/>
          <cell r="AM252"/>
          <cell r="AN252"/>
          <cell r="AO252"/>
          <cell r="AP252"/>
          <cell r="AQ252"/>
          <cell r="AR252"/>
          <cell r="AS252"/>
          <cell r="AT252"/>
          <cell r="AU252"/>
          <cell r="AV252"/>
          <cell r="AW252"/>
          <cell r="AX252"/>
          <cell r="AY252"/>
          <cell r="AZ252"/>
          <cell r="BA252"/>
          <cell r="BB252"/>
          <cell r="BC252"/>
          <cell r="BD252"/>
          <cell r="BE252"/>
          <cell r="BF252"/>
          <cell r="BG252"/>
          <cell r="BH252"/>
          <cell r="BI252"/>
          <cell r="BJ252"/>
          <cell r="BK252"/>
          <cell r="BL252"/>
          <cell r="BM252"/>
        </row>
        <row r="253">
          <cell r="B253" t="str">
            <v>•</v>
          </cell>
          <cell r="C253" t="str">
            <v xml:space="preserve">   Book NAV/share (Rs)</v>
          </cell>
          <cell r="D253"/>
          <cell r="E253"/>
          <cell r="F253"/>
          <cell r="G253"/>
          <cell r="H253"/>
          <cell r="I253"/>
          <cell r="J253"/>
          <cell r="K253"/>
          <cell r="L253">
            <v>55.033009746467343</v>
          </cell>
          <cell r="M253">
            <v>58.219287633702407</v>
          </cell>
          <cell r="N253">
            <v>64.53760356501374</v>
          </cell>
          <cell r="O253">
            <v>73.609728503871537</v>
          </cell>
          <cell r="P253">
            <v>77.363269397813568</v>
          </cell>
          <cell r="Q253">
            <v>303.363306474718</v>
          </cell>
          <cell r="R253">
            <v>298.27445514299291</v>
          </cell>
          <cell r="S253">
            <v>312.08504100002875</v>
          </cell>
          <cell r="T253">
            <v>328.51560002610438</v>
          </cell>
          <cell r="U253">
            <v>349.5904766646147</v>
          </cell>
          <cell r="V253"/>
          <cell r="W253"/>
          <cell r="X253"/>
          <cell r="Y253"/>
          <cell r="Z253"/>
          <cell r="AA253"/>
          <cell r="AB253"/>
          <cell r="AC253"/>
          <cell r="AD253"/>
          <cell r="AE253"/>
          <cell r="AF253"/>
          <cell r="AG253"/>
          <cell r="AH253"/>
          <cell r="AI253"/>
          <cell r="AJ253"/>
          <cell r="AK253"/>
          <cell r="AL253"/>
          <cell r="AM253"/>
          <cell r="AN253"/>
          <cell r="AO253"/>
          <cell r="AP253"/>
          <cell r="AQ253"/>
          <cell r="AR253"/>
          <cell r="AS253"/>
          <cell r="AT253"/>
          <cell r="AU253"/>
          <cell r="AV253"/>
          <cell r="AW253"/>
          <cell r="AX253"/>
          <cell r="AY253"/>
          <cell r="AZ253"/>
          <cell r="BA253"/>
          <cell r="BB253"/>
          <cell r="BC253"/>
          <cell r="BD253"/>
          <cell r="BE253"/>
          <cell r="BF253"/>
          <cell r="BG253"/>
          <cell r="BH253"/>
          <cell r="BI253"/>
          <cell r="BJ253"/>
          <cell r="BK253"/>
          <cell r="BL253"/>
          <cell r="BM253"/>
        </row>
        <row r="254">
          <cell r="B254" t="str">
            <v>•</v>
          </cell>
          <cell r="C254" t="str">
            <v xml:space="preserve">   Tax rate (%)</v>
          </cell>
          <cell r="D254"/>
          <cell r="E254"/>
          <cell r="F254"/>
          <cell r="G254"/>
          <cell r="H254"/>
          <cell r="I254"/>
          <cell r="J254"/>
          <cell r="K254">
            <v>11.282453323353117</v>
          </cell>
          <cell r="L254">
            <v>11.855817745169324</v>
          </cell>
          <cell r="M254">
            <v>35.429213617571548</v>
          </cell>
          <cell r="N254">
            <v>30.967097592167658</v>
          </cell>
          <cell r="O254">
            <v>30.134395860420256</v>
          </cell>
          <cell r="P254">
            <v>24.854013765250127</v>
          </cell>
          <cell r="Q254">
            <v>29.062223327116921</v>
          </cell>
          <cell r="R254">
            <v>32.560604664024339</v>
          </cell>
          <cell r="S254">
            <v>24.000000000000004</v>
          </cell>
          <cell r="T254">
            <v>26.5</v>
          </cell>
          <cell r="U254">
            <v>26</v>
          </cell>
          <cell r="V254"/>
          <cell r="W254"/>
          <cell r="X254"/>
          <cell r="Y254"/>
          <cell r="Z254"/>
          <cell r="AA254"/>
          <cell r="AB254"/>
          <cell r="AC254"/>
          <cell r="AD254"/>
          <cell r="AE254"/>
          <cell r="AF254"/>
          <cell r="AG254"/>
          <cell r="AH254"/>
          <cell r="AI254"/>
          <cell r="AJ254"/>
          <cell r="AK254"/>
          <cell r="AL254"/>
          <cell r="AM254"/>
          <cell r="AN254"/>
          <cell r="AO254"/>
          <cell r="AP254"/>
          <cell r="AQ254"/>
          <cell r="AR254"/>
          <cell r="AS254"/>
          <cell r="AT254"/>
          <cell r="AU254"/>
          <cell r="AV254"/>
          <cell r="AW254"/>
          <cell r="AX254"/>
          <cell r="AY254"/>
          <cell r="AZ254"/>
          <cell r="BA254"/>
          <cell r="BB254"/>
          <cell r="BC254"/>
          <cell r="BD254"/>
          <cell r="BE254"/>
          <cell r="BF254"/>
          <cell r="BG254"/>
          <cell r="BH254"/>
          <cell r="BI254"/>
          <cell r="BJ254"/>
          <cell r="BK254"/>
          <cell r="BL254"/>
          <cell r="BM254"/>
        </row>
        <row r="303">
          <cell r="B303" t="str">
            <v>•</v>
          </cell>
          <cell r="C303" t="str">
            <v>Adj Price (Rs) at Period End</v>
          </cell>
          <cell r="D303">
            <v>289.14999999999998</v>
          </cell>
          <cell r="E303">
            <v>544.1</v>
          </cell>
          <cell r="F303">
            <v>727.94</v>
          </cell>
          <cell r="G303">
            <v>1061.3699999999999</v>
          </cell>
          <cell r="H303">
            <v>1111.8599999999999</v>
          </cell>
          <cell r="I303">
            <v>993.86</v>
          </cell>
          <cell r="J303">
            <v>1132.72</v>
          </cell>
          <cell r="K303">
            <v>1611.95</v>
          </cell>
          <cell r="M303">
            <v>33.5</v>
          </cell>
          <cell r="N303">
            <v>41.8</v>
          </cell>
          <cell r="O303">
            <v>35.799999999999997</v>
          </cell>
          <cell r="P303">
            <v>69</v>
          </cell>
          <cell r="Q303">
            <v>247</v>
          </cell>
          <cell r="R303">
            <v>260</v>
          </cell>
          <cell r="S303">
            <v>238.95</v>
          </cell>
          <cell r="T303">
            <v>238.95</v>
          </cell>
          <cell r="U303">
            <v>238.95</v>
          </cell>
          <cell r="V303">
            <v>238.95</v>
          </cell>
          <cell r="W303">
            <v>238.95</v>
          </cell>
          <cell r="X303">
            <v>238.95</v>
          </cell>
          <cell r="Y303">
            <v>238.95</v>
          </cell>
          <cell r="Z303">
            <v>238.95</v>
          </cell>
          <cell r="AA303">
            <v>238.95</v>
          </cell>
          <cell r="AB303">
            <v>238.95</v>
          </cell>
          <cell r="AC303">
            <v>238.95</v>
          </cell>
          <cell r="AD303">
            <v>238.95</v>
          </cell>
          <cell r="AE303">
            <v>238.95</v>
          </cell>
          <cell r="AF303">
            <v>238.95</v>
          </cell>
          <cell r="AG303">
            <v>238.95</v>
          </cell>
          <cell r="AH303">
            <v>238.95</v>
          </cell>
          <cell r="AI303">
            <v>238.95</v>
          </cell>
          <cell r="AJ303">
            <v>238.95</v>
          </cell>
          <cell r="AK303">
            <v>238.95</v>
          </cell>
          <cell r="AL303">
            <v>238.95</v>
          </cell>
          <cell r="AM303">
            <v>238.95</v>
          </cell>
          <cell r="AN303">
            <v>238.95</v>
          </cell>
          <cell r="AO303">
            <v>238.95</v>
          </cell>
          <cell r="AP303">
            <v>238.95</v>
          </cell>
          <cell r="AQ303">
            <v>238.95</v>
          </cell>
          <cell r="AR303">
            <v>238.95</v>
          </cell>
          <cell r="AS303">
            <v>238.95</v>
          </cell>
          <cell r="AT303">
            <v>238.95</v>
          </cell>
          <cell r="AU303">
            <v>238.95</v>
          </cell>
          <cell r="AV303">
            <v>238.95</v>
          </cell>
          <cell r="AW303">
            <v>238.95</v>
          </cell>
          <cell r="AX303">
            <v>238.95</v>
          </cell>
          <cell r="AY303">
            <v>238.95</v>
          </cell>
          <cell r="AZ303">
            <v>238.95</v>
          </cell>
          <cell r="BA303">
            <v>238.95</v>
          </cell>
          <cell r="BB303">
            <v>238.95</v>
          </cell>
          <cell r="BC303">
            <v>238.95</v>
          </cell>
          <cell r="BD303">
            <v>238.95</v>
          </cell>
          <cell r="BE303">
            <v>238.95</v>
          </cell>
          <cell r="BF303">
            <v>238.95</v>
          </cell>
          <cell r="BG303">
            <v>238.95</v>
          </cell>
          <cell r="BH303">
            <v>238.95</v>
          </cell>
          <cell r="BI303">
            <v>238.95</v>
          </cell>
          <cell r="BJ303">
            <v>238.95</v>
          </cell>
          <cell r="BK303">
            <v>238.95</v>
          </cell>
          <cell r="BL303">
            <v>238.95</v>
          </cell>
          <cell r="BM303">
            <v>238.95</v>
          </cell>
        </row>
        <row r="304">
          <cell r="B304" t="str">
            <v>•</v>
          </cell>
          <cell r="C304" t="str">
            <v>INR/USD (Cls)</v>
          </cell>
          <cell r="D304">
            <v>47.975000000000001</v>
          </cell>
          <cell r="E304">
            <v>45.625</v>
          </cell>
          <cell r="F304">
            <v>43.46</v>
          </cell>
          <cell r="G304">
            <v>45.05</v>
          </cell>
          <cell r="H304">
            <v>44.27</v>
          </cell>
          <cell r="I304">
            <v>39.412500000000001</v>
          </cell>
          <cell r="J304">
            <v>48.802500000000002</v>
          </cell>
          <cell r="K304">
            <v>46.524999999999999</v>
          </cell>
          <cell r="L304">
            <v>44.704999999999998</v>
          </cell>
          <cell r="M304">
            <v>53.064999999999998</v>
          </cell>
          <cell r="N304">
            <v>54.994999999999997</v>
          </cell>
          <cell r="O304">
            <v>61.8</v>
          </cell>
          <cell r="P304">
            <v>66.153700000000001</v>
          </cell>
          <cell r="Q304">
            <v>66.599999999999994</v>
          </cell>
          <cell r="R304">
            <v>66.599999999999994</v>
          </cell>
          <cell r="S304">
            <v>66.599999999999994</v>
          </cell>
          <cell r="T304">
            <v>66.599999999999994</v>
          </cell>
          <cell r="U304">
            <v>66.599999999999994</v>
          </cell>
          <cell r="V304">
            <v>66.599999999999994</v>
          </cell>
          <cell r="W304">
            <v>66.599999999999994</v>
          </cell>
          <cell r="X304">
            <v>66.599999999999994</v>
          </cell>
          <cell r="Y304">
            <v>66.599999999999994</v>
          </cell>
          <cell r="Z304">
            <v>66.599999999999994</v>
          </cell>
          <cell r="AA304">
            <v>66.599999999999994</v>
          </cell>
          <cell r="AB304">
            <v>66.599999999999994</v>
          </cell>
          <cell r="AC304">
            <v>66.599999999999994</v>
          </cell>
          <cell r="AD304">
            <v>66.599999999999994</v>
          </cell>
          <cell r="AE304">
            <v>66.599999999999994</v>
          </cell>
          <cell r="AF304">
            <v>66.599999999999994</v>
          </cell>
          <cell r="AG304">
            <v>66.599999999999994</v>
          </cell>
          <cell r="AH304">
            <v>66.599999999999994</v>
          </cell>
          <cell r="AI304">
            <v>66.599999999999994</v>
          </cell>
          <cell r="AJ304">
            <v>66.599999999999994</v>
          </cell>
          <cell r="AK304">
            <v>66.599999999999994</v>
          </cell>
          <cell r="AL304">
            <v>66.599999999999994</v>
          </cell>
          <cell r="AM304">
            <v>66.599999999999994</v>
          </cell>
          <cell r="AN304">
            <v>66.599999999999994</v>
          </cell>
          <cell r="AO304">
            <v>66.599999999999994</v>
          </cell>
          <cell r="AP304">
            <v>66.599999999999994</v>
          </cell>
          <cell r="AQ304">
            <v>66.599999999999994</v>
          </cell>
          <cell r="AR304">
            <v>66.599999999999994</v>
          </cell>
          <cell r="AS304">
            <v>66.599999999999994</v>
          </cell>
          <cell r="AT304">
            <v>66.599999999999994</v>
          </cell>
          <cell r="AU304">
            <v>66.599999999999994</v>
          </cell>
          <cell r="AV304">
            <v>66.599999999999994</v>
          </cell>
          <cell r="AW304">
            <v>66.599999999999994</v>
          </cell>
          <cell r="AX304">
            <v>66.599999999999994</v>
          </cell>
          <cell r="AY304">
            <v>66.599999999999994</v>
          </cell>
          <cell r="AZ304">
            <v>66.599999999999994</v>
          </cell>
          <cell r="BA304">
            <v>66.599999999999994</v>
          </cell>
          <cell r="BB304">
            <v>66.599999999999994</v>
          </cell>
          <cell r="BC304">
            <v>66.599999999999994</v>
          </cell>
          <cell r="BD304">
            <v>66.599999999999994</v>
          </cell>
          <cell r="BE304">
            <v>66.599999999999994</v>
          </cell>
          <cell r="BF304">
            <v>66.599999999999994</v>
          </cell>
          <cell r="BG304">
            <v>66.599999999999994</v>
          </cell>
          <cell r="BH304">
            <v>66.599999999999994</v>
          </cell>
          <cell r="BI304">
            <v>66.599999999999994</v>
          </cell>
          <cell r="BJ304">
            <v>66.599999999999994</v>
          </cell>
          <cell r="BK304">
            <v>66.599999999999994</v>
          </cell>
          <cell r="BL304">
            <v>66.599999999999994</v>
          </cell>
          <cell r="BM304">
            <v>66.599999999999994</v>
          </cell>
        </row>
        <row r="305">
          <cell r="B305" t="str">
            <v>•</v>
          </cell>
          <cell r="C305" t="str">
            <v>INR/USD (Avg)</v>
          </cell>
          <cell r="D305">
            <v>48.596458167330702</v>
          </cell>
          <cell r="E305">
            <v>46.55251456692914</v>
          </cell>
          <cell r="F305">
            <v>45.304011857707515</v>
          </cell>
          <cell r="G305">
            <v>44.092093253968223</v>
          </cell>
          <cell r="H305">
            <v>45.309854183266978</v>
          </cell>
          <cell r="I305">
            <v>41.310438152610452</v>
          </cell>
          <cell r="J305">
            <v>43.487845714285719</v>
          </cell>
          <cell r="K305">
            <v>48.37701028806584</v>
          </cell>
          <cell r="L305">
            <v>45.735739285714239</v>
          </cell>
          <cell r="M305">
            <v>46.658715322580676</v>
          </cell>
          <cell r="N305">
            <v>53.439037848605601</v>
          </cell>
          <cell r="O305">
            <v>58.527575599999999</v>
          </cell>
          <cell r="P305">
            <v>64.148418951612896</v>
          </cell>
          <cell r="Q305">
            <v>65.981740689655211</v>
          </cell>
          <cell r="R305">
            <v>65.981740689655211</v>
          </cell>
          <cell r="S305">
            <v>65.981740689655211</v>
          </cell>
          <cell r="T305">
            <v>65.981740689655211</v>
          </cell>
          <cell r="U305">
            <v>65.981740689655211</v>
          </cell>
          <cell r="V305">
            <v>65.981740689655211</v>
          </cell>
          <cell r="W305">
            <v>65.981740689655211</v>
          </cell>
          <cell r="X305">
            <v>65.981740689655211</v>
          </cell>
          <cell r="Y305">
            <v>65.981740689655211</v>
          </cell>
          <cell r="Z305">
            <v>65.981740689655211</v>
          </cell>
          <cell r="AA305">
            <v>65.981740689655211</v>
          </cell>
          <cell r="AB305">
            <v>65.981740689655211</v>
          </cell>
          <cell r="AC305">
            <v>65.981740689655211</v>
          </cell>
          <cell r="AD305">
            <v>65.981740689655211</v>
          </cell>
          <cell r="AE305">
            <v>65.981740689655211</v>
          </cell>
          <cell r="AF305">
            <v>65.981740689655211</v>
          </cell>
          <cell r="AG305">
            <v>65.981740689655211</v>
          </cell>
          <cell r="AH305">
            <v>65.981740689655211</v>
          </cell>
          <cell r="AI305">
            <v>65.981740689655211</v>
          </cell>
          <cell r="AJ305">
            <v>65.981740689655211</v>
          </cell>
          <cell r="AK305">
            <v>65.981740689655211</v>
          </cell>
          <cell r="AL305">
            <v>65.981740689655211</v>
          </cell>
          <cell r="AM305">
            <v>65.981740689655211</v>
          </cell>
          <cell r="AN305">
            <v>65.981740689655211</v>
          </cell>
          <cell r="AO305">
            <v>65.981740689655211</v>
          </cell>
          <cell r="AP305">
            <v>65.981740689655211</v>
          </cell>
          <cell r="AQ305">
            <v>65.981740689655211</v>
          </cell>
          <cell r="AR305">
            <v>65.981740689655211</v>
          </cell>
          <cell r="AS305">
            <v>65.981740689655211</v>
          </cell>
          <cell r="AT305">
            <v>65.981740689655211</v>
          </cell>
          <cell r="AU305">
            <v>65.981740689655211</v>
          </cell>
          <cell r="AV305">
            <v>65.981740689655211</v>
          </cell>
          <cell r="AW305">
            <v>65.981740689655211</v>
          </cell>
          <cell r="AX305">
            <v>65.981740689655211</v>
          </cell>
          <cell r="AY305">
            <v>65.981740689655211</v>
          </cell>
          <cell r="AZ305">
            <v>65.981740689655211</v>
          </cell>
          <cell r="BA305">
            <v>65.981740689655211</v>
          </cell>
          <cell r="BB305">
            <v>65.981740689655211</v>
          </cell>
          <cell r="BC305">
            <v>65.981740689655211</v>
          </cell>
          <cell r="BD305">
            <v>65.981740689655211</v>
          </cell>
          <cell r="BE305">
            <v>65.981740689655211</v>
          </cell>
          <cell r="BF305">
            <v>65.981740689655211</v>
          </cell>
          <cell r="BG305">
            <v>65.981740689655211</v>
          </cell>
          <cell r="BH305">
            <v>65.981740689655211</v>
          </cell>
          <cell r="BI305">
            <v>65.981740689655211</v>
          </cell>
          <cell r="BJ305">
            <v>65.981740689655211</v>
          </cell>
          <cell r="BK305">
            <v>65.981740689655211</v>
          </cell>
          <cell r="BL305">
            <v>65.981740689655211</v>
          </cell>
          <cell r="BM305">
            <v>65.981740689655211</v>
          </cell>
        </row>
        <row r="306">
          <cell r="B306" t="str">
            <v>•</v>
          </cell>
          <cell r="C306" t="str">
            <v>Market cap (Rs Mn)</v>
          </cell>
          <cell r="D306">
            <v>0</v>
          </cell>
          <cell r="E306">
            <v>0</v>
          </cell>
          <cell r="F306">
            <v>0</v>
          </cell>
          <cell r="G306">
            <v>0</v>
          </cell>
          <cell r="H306">
            <v>0</v>
          </cell>
          <cell r="I306">
            <v>0</v>
          </cell>
          <cell r="J306">
            <v>95944.782160000002</v>
          </cell>
          <cell r="K306">
            <v>136537.00085000001</v>
          </cell>
          <cell r="L306">
            <v>197993.26250000001</v>
          </cell>
          <cell r="M306">
            <v>164760.04045</v>
          </cell>
          <cell r="N306">
            <v>183640.33915000001</v>
          </cell>
          <cell r="O306">
            <v>253965.00490000003</v>
          </cell>
          <cell r="P306">
            <v>280709.97715000005</v>
          </cell>
          <cell r="Q306">
            <v>20239.781849999999</v>
          </cell>
          <cell r="R306">
            <v>20239.781849999999</v>
          </cell>
          <cell r="S306">
            <v>20310.75</v>
          </cell>
          <cell r="T306">
            <v>20310.75</v>
          </cell>
          <cell r="U306">
            <v>38565.161294400001</v>
          </cell>
          <cell r="V306">
            <v>38565.161294400001</v>
          </cell>
          <cell r="W306">
            <v>38565.161294400001</v>
          </cell>
          <cell r="X306">
            <v>38565.161294400001</v>
          </cell>
          <cell r="Y306">
            <v>38565.161294400001</v>
          </cell>
          <cell r="Z306">
            <v>38565.161294400001</v>
          </cell>
          <cell r="AA306">
            <v>38565.161294400001</v>
          </cell>
          <cell r="AB306">
            <v>38565.161294400001</v>
          </cell>
          <cell r="AC306">
            <v>38565.161294400001</v>
          </cell>
          <cell r="AD306">
            <v>38565.161294400001</v>
          </cell>
          <cell r="AE306">
            <v>38565.161294400001</v>
          </cell>
          <cell r="AF306">
            <v>38565.161294400001</v>
          </cell>
          <cell r="AG306">
            <v>38565.161294400001</v>
          </cell>
          <cell r="AH306">
            <v>38565.161294400001</v>
          </cell>
          <cell r="AI306">
            <v>38565.161294400001</v>
          </cell>
          <cell r="AJ306">
            <v>38565.161294400001</v>
          </cell>
          <cell r="AK306">
            <v>38565.161294400001</v>
          </cell>
          <cell r="AL306">
            <v>38565.161294400001</v>
          </cell>
          <cell r="AM306">
            <v>38565.161294400001</v>
          </cell>
          <cell r="AN306">
            <v>38565.161294400001</v>
          </cell>
          <cell r="AO306">
            <v>38565.161294400001</v>
          </cell>
          <cell r="AP306">
            <v>38565.161294400001</v>
          </cell>
          <cell r="AQ306">
            <v>38565.161294400001</v>
          </cell>
          <cell r="AR306">
            <v>38565.161294400001</v>
          </cell>
          <cell r="AS306">
            <v>38565.161294400001</v>
          </cell>
          <cell r="AT306">
            <v>38565.161294400001</v>
          </cell>
          <cell r="AU306">
            <v>38565.161294400001</v>
          </cell>
          <cell r="AV306">
            <v>38565.161294400001</v>
          </cell>
          <cell r="AW306">
            <v>38565.161294400001</v>
          </cell>
          <cell r="AX306">
            <v>38565.161294400001</v>
          </cell>
          <cell r="AY306">
            <v>38565.161294400001</v>
          </cell>
          <cell r="AZ306">
            <v>38565.161294400001</v>
          </cell>
          <cell r="BA306">
            <v>38565.161294400001</v>
          </cell>
          <cell r="BB306">
            <v>38565.161294400001</v>
          </cell>
          <cell r="BC306">
            <v>38565.161294400001</v>
          </cell>
          <cell r="BD306">
            <v>38565.161294400001</v>
          </cell>
          <cell r="BE306">
            <v>38565.161294400001</v>
          </cell>
          <cell r="BF306">
            <v>38565.161294400001</v>
          </cell>
          <cell r="BG306">
            <v>38565.161294400001</v>
          </cell>
          <cell r="BH306">
            <v>38565.161294400001</v>
          </cell>
          <cell r="BI306">
            <v>38565.161294400001</v>
          </cell>
          <cell r="BJ306">
            <v>38565.161294400001</v>
          </cell>
          <cell r="BK306">
            <v>38565.161294400001</v>
          </cell>
          <cell r="BL306">
            <v>38565.161294400001</v>
          </cell>
          <cell r="BM306">
            <v>38565.161294400001</v>
          </cell>
        </row>
        <row r="307">
          <cell r="B307" t="str">
            <v>•</v>
          </cell>
          <cell r="C307" t="str">
            <v>Enterprise value (Rs Mn)</v>
          </cell>
          <cell r="D307">
            <v>0</v>
          </cell>
          <cell r="E307">
            <v>0</v>
          </cell>
          <cell r="F307">
            <v>0</v>
          </cell>
          <cell r="G307">
            <v>0</v>
          </cell>
          <cell r="H307">
            <v>0</v>
          </cell>
          <cell r="I307">
            <v>0</v>
          </cell>
          <cell r="J307">
            <v>95944.782160000002</v>
          </cell>
          <cell r="K307">
            <v>136537.00085000001</v>
          </cell>
          <cell r="L307">
            <v>197993.26250000001</v>
          </cell>
          <cell r="M307">
            <v>164760.04045</v>
          </cell>
          <cell r="N307">
            <v>186276.70615000001</v>
          </cell>
          <cell r="O307">
            <v>256249.84390000004</v>
          </cell>
          <cell r="P307">
            <v>282913.37715000007</v>
          </cell>
          <cell r="Q307">
            <v>21856.781849999999</v>
          </cell>
          <cell r="R307">
            <v>20239.781849999999</v>
          </cell>
          <cell r="S307">
            <v>20310.75</v>
          </cell>
          <cell r="T307">
            <v>20310.75</v>
          </cell>
          <cell r="U307">
            <v>40510.285730674899</v>
          </cell>
          <cell r="V307">
            <v>38565.161294400001</v>
          </cell>
          <cell r="W307">
            <v>38565.161294400001</v>
          </cell>
          <cell r="X307">
            <v>38565.161294400001</v>
          </cell>
          <cell r="Y307">
            <v>38565.161294400001</v>
          </cell>
          <cell r="Z307">
            <v>38565.161294400001</v>
          </cell>
          <cell r="AA307">
            <v>38565.161294400001</v>
          </cell>
          <cell r="AB307">
            <v>38565.161294400001</v>
          </cell>
          <cell r="AC307">
            <v>38565.161294400001</v>
          </cell>
          <cell r="AD307">
            <v>38565.161294400001</v>
          </cell>
          <cell r="AE307">
            <v>38565.161294400001</v>
          </cell>
          <cell r="AF307">
            <v>38565.161294400001</v>
          </cell>
          <cell r="AG307">
            <v>38565.161294400001</v>
          </cell>
          <cell r="AH307">
            <v>38565.161294400001</v>
          </cell>
          <cell r="AI307">
            <v>38565.161294400001</v>
          </cell>
          <cell r="AJ307">
            <v>38565.161294400001</v>
          </cell>
          <cell r="AK307">
            <v>38565.161294400001</v>
          </cell>
          <cell r="AL307">
            <v>38565.161294400001</v>
          </cell>
          <cell r="AM307">
            <v>38565.161294400001</v>
          </cell>
          <cell r="AN307">
            <v>38565.161294400001</v>
          </cell>
          <cell r="AO307">
            <v>38565.161294400001</v>
          </cell>
          <cell r="AP307">
            <v>38565.161294400001</v>
          </cell>
          <cell r="AQ307">
            <v>38565.161294400001</v>
          </cell>
          <cell r="AR307">
            <v>38565.161294400001</v>
          </cell>
          <cell r="AS307">
            <v>38565.161294400001</v>
          </cell>
          <cell r="AT307">
            <v>38565.161294400001</v>
          </cell>
          <cell r="AU307">
            <v>38565.161294400001</v>
          </cell>
          <cell r="AV307">
            <v>38565.161294400001</v>
          </cell>
          <cell r="AW307">
            <v>38565.161294400001</v>
          </cell>
          <cell r="AX307">
            <v>38565.161294400001</v>
          </cell>
          <cell r="AY307">
            <v>38565.161294400001</v>
          </cell>
          <cell r="AZ307">
            <v>38565.161294400001</v>
          </cell>
          <cell r="BA307">
            <v>38565.161294400001</v>
          </cell>
          <cell r="BB307">
            <v>38565.161294400001</v>
          </cell>
          <cell r="BC307">
            <v>38565.161294400001</v>
          </cell>
          <cell r="BD307">
            <v>38565.161294400001</v>
          </cell>
          <cell r="BE307">
            <v>38565.161294400001</v>
          </cell>
          <cell r="BF307">
            <v>38565.161294400001</v>
          </cell>
          <cell r="BG307">
            <v>38565.161294400001</v>
          </cell>
          <cell r="BH307">
            <v>38565.161294400001</v>
          </cell>
          <cell r="BI307">
            <v>38565.161294400001</v>
          </cell>
          <cell r="BJ307">
            <v>38565.161294400001</v>
          </cell>
          <cell r="BK307">
            <v>38565.161294400001</v>
          </cell>
          <cell r="BL307">
            <v>38565.161294400001</v>
          </cell>
          <cell r="BM307">
            <v>38565.161294400001</v>
          </cell>
        </row>
        <row r="358">
          <cell r="E358" t="str">
            <v>3i Infotech</v>
          </cell>
        </row>
        <row r="359">
          <cell r="E359" t="str">
            <v>3M India</v>
          </cell>
        </row>
        <row r="360">
          <cell r="E360" t="str">
            <v>Aarti Drugs</v>
          </cell>
        </row>
        <row r="361">
          <cell r="E361" t="str">
            <v>Aarti Industries</v>
          </cell>
        </row>
        <row r="362">
          <cell r="E362" t="str">
            <v>Aarvee Denim</v>
          </cell>
        </row>
        <row r="363">
          <cell r="E363" t="str">
            <v>Aban Offshore</v>
          </cell>
        </row>
        <row r="364">
          <cell r="E364" t="str">
            <v>ABB India</v>
          </cell>
        </row>
        <row r="365">
          <cell r="E365" t="str">
            <v>Abbott India</v>
          </cell>
        </row>
        <row r="366">
          <cell r="E366" t="str">
            <v>ABC Bearings</v>
          </cell>
        </row>
        <row r="367">
          <cell r="E367" t="str">
            <v>ABG Infralogistics</v>
          </cell>
        </row>
        <row r="368">
          <cell r="E368" t="str">
            <v>ABG Shipyard</v>
          </cell>
        </row>
        <row r="369">
          <cell r="E369" t="str">
            <v>ACC</v>
          </cell>
        </row>
        <row r="370">
          <cell r="E370" t="str">
            <v>Accelya Kale Solutions</v>
          </cell>
        </row>
        <row r="371">
          <cell r="E371" t="str">
            <v>Action Construction Equipments</v>
          </cell>
        </row>
        <row r="372">
          <cell r="E372" t="str">
            <v>Adani Enterprises</v>
          </cell>
        </row>
        <row r="373">
          <cell r="E373" t="str">
            <v>Adani Ports and SEZ</v>
          </cell>
        </row>
        <row r="374">
          <cell r="E374" t="str">
            <v>Adani Power</v>
          </cell>
        </row>
        <row r="375">
          <cell r="E375" t="str">
            <v>Adhunik Metal</v>
          </cell>
        </row>
        <row r="376">
          <cell r="E376" t="str">
            <v>Adi Finechem</v>
          </cell>
        </row>
        <row r="377">
          <cell r="E377" t="str">
            <v>Aditya Birla Nuvo</v>
          </cell>
        </row>
        <row r="378">
          <cell r="E378" t="str">
            <v>Adlabs Entertainment</v>
          </cell>
        </row>
        <row r="379">
          <cell r="E379" t="str">
            <v>Ador Welding</v>
          </cell>
        </row>
        <row r="380">
          <cell r="E380" t="str">
            <v>Advanta India</v>
          </cell>
        </row>
        <row r="381">
          <cell r="E381" t="str">
            <v>Aegis Logistics</v>
          </cell>
        </row>
        <row r="382">
          <cell r="E382" t="str">
            <v>Aftek</v>
          </cell>
        </row>
        <row r="383">
          <cell r="E383" t="str">
            <v>AGC Networks</v>
          </cell>
        </row>
        <row r="384">
          <cell r="E384" t="str">
            <v>Agro Dutch Industries</v>
          </cell>
        </row>
        <row r="385">
          <cell r="E385" t="str">
            <v>Agro Tech Foods</v>
          </cell>
        </row>
        <row r="386">
          <cell r="E386" t="str">
            <v>Ahluwalia Contracts</v>
          </cell>
        </row>
        <row r="387">
          <cell r="E387" t="str">
            <v>AIA Engineering</v>
          </cell>
        </row>
        <row r="388">
          <cell r="E388" t="str">
            <v>Ajanta Pharma</v>
          </cell>
        </row>
        <row r="389">
          <cell r="E389" t="str">
            <v>Ajmera Realty &amp; Infra India</v>
          </cell>
        </row>
        <row r="390">
          <cell r="E390" t="str">
            <v>Aksh Optifibre</v>
          </cell>
        </row>
        <row r="391">
          <cell r="E391" t="str">
            <v>Akshar Chem India</v>
          </cell>
        </row>
        <row r="392">
          <cell r="E392" t="str">
            <v>Akzo Nobel India</v>
          </cell>
        </row>
        <row r="393">
          <cell r="E393" t="str">
            <v>Alembic</v>
          </cell>
        </row>
        <row r="394">
          <cell r="E394" t="str">
            <v>Alembic Pharma</v>
          </cell>
        </row>
        <row r="395">
          <cell r="E395" t="str">
            <v>Alkyl Amines</v>
          </cell>
        </row>
        <row r="396">
          <cell r="E396" t="str">
            <v>Allahabad Bank</v>
          </cell>
        </row>
        <row r="397">
          <cell r="E397" t="str">
            <v>Allcargo Logistics</v>
          </cell>
        </row>
        <row r="398">
          <cell r="E398" t="str">
            <v>Allied Digital Services</v>
          </cell>
        </row>
        <row r="399">
          <cell r="E399" t="str">
            <v xml:space="preserve">Alok Industries </v>
          </cell>
        </row>
        <row r="400">
          <cell r="E400" t="str">
            <v>Alphageo India</v>
          </cell>
        </row>
        <row r="401">
          <cell r="E401" t="str">
            <v>Alstom India</v>
          </cell>
        </row>
        <row r="402">
          <cell r="E402" t="str">
            <v>Alstom T&amp;D India</v>
          </cell>
        </row>
        <row r="403">
          <cell r="E403" t="str">
            <v>Amara Raja Batteries</v>
          </cell>
        </row>
        <row r="404">
          <cell r="E404" t="str">
            <v>Ambika Cotton</v>
          </cell>
        </row>
        <row r="405">
          <cell r="E405" t="str">
            <v>Ambuja Cements</v>
          </cell>
        </row>
        <row r="406">
          <cell r="E406" t="str">
            <v>Amforge Industries</v>
          </cell>
        </row>
        <row r="407">
          <cell r="E407" t="str">
            <v>Amtek Auto</v>
          </cell>
        </row>
        <row r="408">
          <cell r="E408" t="str">
            <v>Anant Raj</v>
          </cell>
        </row>
        <row r="409">
          <cell r="E409" t="str">
            <v>Andhra Bank</v>
          </cell>
        </row>
        <row r="410">
          <cell r="E410" t="str">
            <v>Andhra Sugars</v>
          </cell>
        </row>
        <row r="411">
          <cell r="E411" t="str">
            <v>Ansal Housing &amp; Construct</v>
          </cell>
        </row>
        <row r="412">
          <cell r="E412" t="str">
            <v>Ansal Properties and Infra</v>
          </cell>
        </row>
        <row r="413">
          <cell r="E413" t="str">
            <v>Apar Industries</v>
          </cell>
        </row>
        <row r="414">
          <cell r="E414" t="str">
            <v>Apcotex Industries</v>
          </cell>
        </row>
        <row r="415">
          <cell r="E415" t="str">
            <v>APL Apollo Tubes</v>
          </cell>
        </row>
        <row r="416">
          <cell r="E416" t="str">
            <v>Apollo Hospitals</v>
          </cell>
        </row>
        <row r="417">
          <cell r="E417" t="str">
            <v>Apollo Tyres</v>
          </cell>
        </row>
        <row r="418">
          <cell r="E418" t="str">
            <v>Aptech</v>
          </cell>
        </row>
        <row r="419">
          <cell r="E419" t="str">
            <v>Archies</v>
          </cell>
        </row>
        <row r="420">
          <cell r="E420" t="str">
            <v>Arihant Foundations &amp; Housing</v>
          </cell>
        </row>
        <row r="421">
          <cell r="E421" t="str">
            <v>Arshiya</v>
          </cell>
        </row>
        <row r="422">
          <cell r="E422" t="str">
            <v>Arvind</v>
          </cell>
        </row>
        <row r="423">
          <cell r="E423" t="str">
            <v>Asahi India Glass</v>
          </cell>
        </row>
        <row r="424">
          <cell r="E424" t="str">
            <v>Ashapura Intimates Fashion</v>
          </cell>
        </row>
        <row r="425">
          <cell r="E425" t="str">
            <v>Ashapura Minechem</v>
          </cell>
        </row>
        <row r="426">
          <cell r="E426" t="str">
            <v>Ashiana Housing.</v>
          </cell>
        </row>
        <row r="427">
          <cell r="E427" t="str">
            <v>Ashok Leyland</v>
          </cell>
        </row>
        <row r="428">
          <cell r="E428" t="str">
            <v>Ashoka Buildcon</v>
          </cell>
        </row>
        <row r="429">
          <cell r="E429" t="str">
            <v>Asian Electronics</v>
          </cell>
        </row>
        <row r="430">
          <cell r="E430" t="str">
            <v>Asian Granito India</v>
          </cell>
        </row>
        <row r="431">
          <cell r="E431" t="str">
            <v>Asian Hotels</v>
          </cell>
        </row>
        <row r="432">
          <cell r="E432" t="str">
            <v>Asian Paints</v>
          </cell>
        </row>
        <row r="433">
          <cell r="E433" t="str">
            <v>Asian Star</v>
          </cell>
        </row>
        <row r="434">
          <cell r="E434" t="str">
            <v>Assam Co India</v>
          </cell>
        </row>
        <row r="435">
          <cell r="E435" t="str">
            <v>Astra Microwave Products</v>
          </cell>
        </row>
        <row r="436">
          <cell r="E436" t="str">
            <v xml:space="preserve">Astral Poly </v>
          </cell>
        </row>
        <row r="437">
          <cell r="E437" t="str">
            <v>AstraZeneca Pharma India</v>
          </cell>
        </row>
        <row r="438">
          <cell r="E438" t="str">
            <v>Atlanta/India</v>
          </cell>
        </row>
        <row r="439">
          <cell r="E439" t="str">
            <v>Atlas Cycles Haryana</v>
          </cell>
        </row>
        <row r="440">
          <cell r="E440" t="str">
            <v>Atul</v>
          </cell>
        </row>
        <row r="441">
          <cell r="E441" t="str">
            <v>Atul Auto</v>
          </cell>
        </row>
        <row r="442">
          <cell r="E442" t="str">
            <v>Aurobindo Pharma</v>
          </cell>
        </row>
        <row r="443">
          <cell r="E443" t="str">
            <v>Automotive Axles</v>
          </cell>
        </row>
        <row r="444">
          <cell r="E444" t="str">
            <v>Avanti Feeds</v>
          </cell>
        </row>
        <row r="445">
          <cell r="E445" t="str">
            <v>Axis Bank</v>
          </cell>
        </row>
        <row r="446">
          <cell r="E446" t="str">
            <v>AXISCADES Engineering Tech</v>
          </cell>
        </row>
        <row r="447">
          <cell r="E447" t="str">
            <v>Bajaj Auto</v>
          </cell>
        </row>
        <row r="448">
          <cell r="E448" t="str">
            <v>Bajaj Corp</v>
          </cell>
        </row>
        <row r="449">
          <cell r="E449" t="str">
            <v>Bajaj Electricals</v>
          </cell>
        </row>
        <row r="450">
          <cell r="E450" t="str">
            <v>Bajaj Finance</v>
          </cell>
        </row>
        <row r="451">
          <cell r="E451" t="str">
            <v>Bajaj Finserv</v>
          </cell>
        </row>
        <row r="452">
          <cell r="E452" t="str">
            <v>Bajaj Hindusthan</v>
          </cell>
        </row>
        <row r="453">
          <cell r="E453" t="str">
            <v>Bajaj Holdings and Investment</v>
          </cell>
        </row>
        <row r="454">
          <cell r="E454" t="str">
            <v>Balaji Telefilms</v>
          </cell>
        </row>
        <row r="455">
          <cell r="E455" t="str">
            <v>Balkrishna Industries</v>
          </cell>
        </row>
        <row r="456">
          <cell r="E456" t="str">
            <v>Ballarpur Industries</v>
          </cell>
        </row>
        <row r="457">
          <cell r="E457" t="str">
            <v>Balmer Lawrie &amp; Co</v>
          </cell>
        </row>
        <row r="458">
          <cell r="E458" t="str">
            <v>Balrampur Chini Mills</v>
          </cell>
        </row>
        <row r="459">
          <cell r="E459" t="str">
            <v>Bank of Baroda</v>
          </cell>
        </row>
        <row r="460">
          <cell r="E460" t="str">
            <v>Bank of India</v>
          </cell>
        </row>
        <row r="461">
          <cell r="E461" t="str">
            <v>Bank Of Maharashtra</v>
          </cell>
        </row>
        <row r="462">
          <cell r="E462" t="str">
            <v>Bannari Amman Sugars</v>
          </cell>
        </row>
        <row r="463">
          <cell r="E463" t="str">
            <v>BASF India</v>
          </cell>
        </row>
        <row r="464">
          <cell r="E464" t="str">
            <v>Bata India</v>
          </cell>
        </row>
        <row r="465">
          <cell r="E465" t="str">
            <v>Bayer CropScience</v>
          </cell>
        </row>
        <row r="466">
          <cell r="E466" t="str">
            <v>BEML</v>
          </cell>
        </row>
        <row r="467">
          <cell r="E467" t="str">
            <v>Berger Paints</v>
          </cell>
        </row>
        <row r="468">
          <cell r="E468" t="str">
            <v>BF Utilities</v>
          </cell>
        </row>
        <row r="469">
          <cell r="E469" t="str">
            <v>BGR Energy Systems</v>
          </cell>
        </row>
        <row r="470">
          <cell r="E470" t="str">
            <v>Bhageria Dye-Chem</v>
          </cell>
        </row>
        <row r="471">
          <cell r="E471" t="str">
            <v>Bhansali Engineering Polymers</v>
          </cell>
        </row>
        <row r="472">
          <cell r="E472" t="str">
            <v>Bharat Bijlee</v>
          </cell>
        </row>
        <row r="473">
          <cell r="E473" t="str">
            <v>Bharat Electronics</v>
          </cell>
        </row>
        <row r="474">
          <cell r="E474" t="str">
            <v>Bharat Forge</v>
          </cell>
        </row>
        <row r="475">
          <cell r="E475" t="str">
            <v>Bharat Petroleum Corporation</v>
          </cell>
        </row>
        <row r="476">
          <cell r="E476" t="str">
            <v>Bharati Shipyard</v>
          </cell>
        </row>
        <row r="477">
          <cell r="E477" t="str">
            <v>Bharti Airtel</v>
          </cell>
        </row>
        <row r="478">
          <cell r="E478" t="str">
            <v>Bharti Infratel</v>
          </cell>
        </row>
        <row r="479">
          <cell r="E479" t="str">
            <v>BHEL</v>
          </cell>
        </row>
        <row r="480">
          <cell r="E480" t="str">
            <v>Bhushan steel</v>
          </cell>
        </row>
        <row r="481">
          <cell r="E481" t="str">
            <v>Bilcare</v>
          </cell>
        </row>
        <row r="482">
          <cell r="E482" t="str">
            <v>Biocon</v>
          </cell>
        </row>
        <row r="483">
          <cell r="E483" t="str">
            <v>Birla Corporation</v>
          </cell>
        </row>
        <row r="484">
          <cell r="E484" t="str">
            <v>Birla Ericsson Opticals</v>
          </cell>
        </row>
        <row r="485">
          <cell r="E485" t="str">
            <v>BL Kashyap &amp; Sons</v>
          </cell>
        </row>
        <row r="486">
          <cell r="E486" t="str">
            <v>Blue Dart Express</v>
          </cell>
        </row>
        <row r="487">
          <cell r="E487" t="str">
            <v>Blue Star</v>
          </cell>
        </row>
        <row r="488">
          <cell r="E488" t="str">
            <v>Blue Star Infotech</v>
          </cell>
        </row>
        <row r="489">
          <cell r="E489" t="str">
            <v>BOC India</v>
          </cell>
        </row>
        <row r="490">
          <cell r="E490" t="str">
            <v>Bodal Chemicals</v>
          </cell>
        </row>
        <row r="491">
          <cell r="E491" t="str">
            <v>Bombay Dyeing</v>
          </cell>
        </row>
        <row r="492">
          <cell r="E492" t="str">
            <v>Bombay Rayon Fashion</v>
          </cell>
        </row>
        <row r="493">
          <cell r="E493" t="str">
            <v>BOSCH</v>
          </cell>
        </row>
        <row r="494">
          <cell r="E494" t="str">
            <v>BPL</v>
          </cell>
        </row>
        <row r="495">
          <cell r="E495" t="str">
            <v>Brigade Enterprises</v>
          </cell>
        </row>
        <row r="496">
          <cell r="E496" t="str">
            <v>Britannia Industries</v>
          </cell>
        </row>
        <row r="497">
          <cell r="E497" t="str">
            <v>BSL</v>
          </cell>
        </row>
        <row r="498">
          <cell r="E498" t="str">
            <v xml:space="preserve">Butterfly Gandhimathi Appliances </v>
          </cell>
        </row>
        <row r="499">
          <cell r="E499" t="str">
            <v>Byke Hospitality</v>
          </cell>
        </row>
        <row r="500">
          <cell r="E500" t="str">
            <v>C&amp;C Constructions</v>
          </cell>
        </row>
        <row r="501">
          <cell r="E501" t="str">
            <v>Cadila Healthcare</v>
          </cell>
        </row>
        <row r="502">
          <cell r="E502" t="str">
            <v>Cairn India</v>
          </cell>
        </row>
        <row r="503">
          <cell r="E503" t="str">
            <v>Camlin Fine Sciences</v>
          </cell>
        </row>
        <row r="504">
          <cell r="E504" t="str">
            <v>Can Fin Homes</v>
          </cell>
        </row>
        <row r="505">
          <cell r="E505" t="str">
            <v>Canara Bank</v>
          </cell>
        </row>
        <row r="506">
          <cell r="E506" t="str">
            <v>Capital First</v>
          </cell>
        </row>
        <row r="507">
          <cell r="E507" t="str">
            <v>Carborundum Universal</v>
          </cell>
        </row>
        <row r="508">
          <cell r="E508" t="str">
            <v>CARE</v>
          </cell>
        </row>
        <row r="509">
          <cell r="E509" t="str">
            <v>Castex Technologies</v>
          </cell>
        </row>
        <row r="510">
          <cell r="E510" t="str">
            <v>Castrol India</v>
          </cell>
        </row>
        <row r="511">
          <cell r="E511" t="str">
            <v>CCL Products India</v>
          </cell>
        </row>
        <row r="512">
          <cell r="E512" t="str">
            <v>CEAT</v>
          </cell>
        </row>
        <row r="513">
          <cell r="E513" t="str">
            <v>Celebrity Fashions</v>
          </cell>
        </row>
        <row r="514">
          <cell r="E514" t="str">
            <v>Central bank of India</v>
          </cell>
        </row>
        <row r="515">
          <cell r="E515" t="str">
            <v>Centum Electronics</v>
          </cell>
        </row>
        <row r="516">
          <cell r="E516" t="str">
            <v>Century Enka</v>
          </cell>
        </row>
        <row r="517">
          <cell r="E517" t="str">
            <v>Century Plyboard</v>
          </cell>
        </row>
        <row r="518">
          <cell r="E518" t="str">
            <v>Century Textiles</v>
          </cell>
        </row>
        <row r="519">
          <cell r="E519" t="str">
            <v>Cera</v>
          </cell>
        </row>
        <row r="520">
          <cell r="E520" t="str">
            <v>CESC</v>
          </cell>
        </row>
        <row r="521">
          <cell r="E521" t="str">
            <v>Chambal Fertilisers</v>
          </cell>
        </row>
        <row r="522">
          <cell r="E522" t="str">
            <v>Chartered Logistics Ltd</v>
          </cell>
        </row>
        <row r="523">
          <cell r="E523" t="str">
            <v>Chattiand Cement</v>
          </cell>
        </row>
        <row r="524">
          <cell r="E524" t="str">
            <v>Chemplast Sanmar</v>
          </cell>
        </row>
        <row r="525">
          <cell r="E525" t="str">
            <v>Chennai Petroleum</v>
          </cell>
        </row>
        <row r="526">
          <cell r="E526" t="str">
            <v>Cholamandalam Investment and Finance</v>
          </cell>
        </row>
        <row r="527">
          <cell r="E527" t="str">
            <v>Cigniti Technologies</v>
          </cell>
        </row>
        <row r="528">
          <cell r="E528" t="str">
            <v>Cinemax India</v>
          </cell>
        </row>
        <row r="529">
          <cell r="E529" t="str">
            <v>Cinevistaas</v>
          </cell>
        </row>
        <row r="530">
          <cell r="E530" t="str">
            <v>Cipla</v>
          </cell>
        </row>
        <row r="531">
          <cell r="E531" t="str">
            <v>City Union Bank</v>
          </cell>
        </row>
        <row r="532">
          <cell r="E532" t="str">
            <v>Clariant Chemicals India</v>
          </cell>
        </row>
        <row r="533">
          <cell r="E533" t="str">
            <v>Claris Lifesciences</v>
          </cell>
        </row>
        <row r="534">
          <cell r="E534" t="str">
            <v>Clutch Auto</v>
          </cell>
        </row>
        <row r="535">
          <cell r="E535" t="str">
            <v>CMC</v>
          </cell>
        </row>
        <row r="536">
          <cell r="E536" t="str">
            <v>Coal India</v>
          </cell>
        </row>
        <row r="537">
          <cell r="E537" t="str">
            <v>Coffee Day Enterprises</v>
          </cell>
        </row>
        <row r="538">
          <cell r="E538" t="str">
            <v>Colgate-Palmolive</v>
          </cell>
        </row>
        <row r="539">
          <cell r="E539" t="str">
            <v>CONCOR</v>
          </cell>
        </row>
        <row r="540">
          <cell r="E540" t="str">
            <v>Consolidated Finvest &amp; Holding</v>
          </cell>
        </row>
        <row r="541">
          <cell r="E541" t="str">
            <v>Core Education &amp; Technologies</v>
          </cell>
        </row>
        <row r="542">
          <cell r="E542" t="str">
            <v>Coromandel International</v>
          </cell>
        </row>
        <row r="543">
          <cell r="E543" t="str">
            <v>Corporation Bank</v>
          </cell>
        </row>
        <row r="544">
          <cell r="E544" t="str">
            <v>Cosmo Films</v>
          </cell>
        </row>
        <row r="545">
          <cell r="E545" t="str">
            <v>Cox and Kings</v>
          </cell>
        </row>
        <row r="546">
          <cell r="E546" t="str">
            <v>Cranes Software International</v>
          </cell>
        </row>
        <row r="547">
          <cell r="E547" t="str">
            <v>Crest Animation Studios</v>
          </cell>
        </row>
        <row r="548">
          <cell r="E548" t="str">
            <v>CRISIL</v>
          </cell>
        </row>
        <row r="549">
          <cell r="E549" t="str">
            <v>Crompton Greaves</v>
          </cell>
        </row>
        <row r="550">
          <cell r="E550" t="str">
            <v>Cummins India</v>
          </cell>
        </row>
        <row r="551">
          <cell r="E551" t="str">
            <v>Cyient</v>
          </cell>
        </row>
        <row r="552">
          <cell r="E552" t="str">
            <v>Dabur India</v>
          </cell>
        </row>
        <row r="553">
          <cell r="E553" t="str">
            <v>Dalmia Bharat</v>
          </cell>
        </row>
        <row r="554">
          <cell r="E554" t="str">
            <v>Dalmia Bharat Sugar &amp; Industri</v>
          </cell>
        </row>
        <row r="555">
          <cell r="E555" t="str">
            <v>Datamatics Global Services</v>
          </cell>
        </row>
        <row r="556">
          <cell r="E556" t="str">
            <v>DB Corp</v>
          </cell>
        </row>
        <row r="557">
          <cell r="E557" t="str">
            <v>DB Realty</v>
          </cell>
        </row>
        <row r="558">
          <cell r="E558" t="str">
            <v>DCB Bank</v>
          </cell>
        </row>
        <row r="559">
          <cell r="E559" t="str">
            <v>DCM Shriram</v>
          </cell>
        </row>
        <row r="560">
          <cell r="E560" t="str">
            <v>DCW</v>
          </cell>
        </row>
        <row r="561">
          <cell r="E561" t="str">
            <v>Deccan Chronicle Holdings</v>
          </cell>
        </row>
        <row r="562">
          <cell r="E562" t="str">
            <v>Deepak Fertilisers and Petrochemicals</v>
          </cell>
        </row>
        <row r="563">
          <cell r="E563" t="str">
            <v>Den Networks</v>
          </cell>
        </row>
        <row r="564">
          <cell r="E564" t="str">
            <v>Dena Bank</v>
          </cell>
        </row>
        <row r="565">
          <cell r="E565" t="str">
            <v>Denso India</v>
          </cell>
        </row>
        <row r="566">
          <cell r="E566" t="str">
            <v>Dewan Housing Finance Corpn.</v>
          </cell>
        </row>
        <row r="567">
          <cell r="E567" t="str">
            <v>Dhampur Sugar Mills</v>
          </cell>
        </row>
        <row r="568">
          <cell r="E568" t="str">
            <v>Dhanuka Agritech</v>
          </cell>
        </row>
        <row r="569">
          <cell r="E569" t="str">
            <v>Diamond Power</v>
          </cell>
        </row>
        <row r="570">
          <cell r="E570" t="str">
            <v>DIC India</v>
          </cell>
        </row>
        <row r="571">
          <cell r="E571" t="str">
            <v>Dish TV</v>
          </cell>
        </row>
        <row r="572">
          <cell r="E572" t="str">
            <v>Dishman Pharmaceuticals &amp; Chemicals</v>
          </cell>
        </row>
        <row r="573">
          <cell r="E573" t="str">
            <v>Divi's Laboratories</v>
          </cell>
        </row>
        <row r="574">
          <cell r="E574" t="str">
            <v>DLF</v>
          </cell>
        </row>
        <row r="575">
          <cell r="E575" t="str">
            <v>DQ Entertainment</v>
          </cell>
        </row>
        <row r="576">
          <cell r="E576" t="str">
            <v xml:space="preserve">Dr Lal PathLabs </v>
          </cell>
        </row>
        <row r="577">
          <cell r="E577" t="str">
            <v>Dr Reddy's Laboratories</v>
          </cell>
        </row>
        <row r="578">
          <cell r="E578" t="str">
            <v>Dredging Corp of India</v>
          </cell>
        </row>
        <row r="579">
          <cell r="E579" t="str">
            <v>DS Kulkarni Developers</v>
          </cell>
        </row>
        <row r="580">
          <cell r="E580" t="str">
            <v>Dwarikesh Sugar Industries</v>
          </cell>
        </row>
        <row r="581">
          <cell r="E581" t="str">
            <v>Dynamatic Technologies</v>
          </cell>
        </row>
        <row r="582">
          <cell r="E582" t="str">
            <v>Eastern Silk Industries</v>
          </cell>
        </row>
        <row r="583">
          <cell r="E583" t="str">
            <v>Easun Reyrolle</v>
          </cell>
        </row>
        <row r="584">
          <cell r="E584" t="str">
            <v>Eclerx Services</v>
          </cell>
        </row>
        <row r="585">
          <cell r="E585" t="str">
            <v>Edelweiss Financial Services L</v>
          </cell>
        </row>
        <row r="586">
          <cell r="E586" t="str">
            <v>Educomp Solutions</v>
          </cell>
        </row>
        <row r="587">
          <cell r="E587" t="str">
            <v>Eicher Motors</v>
          </cell>
        </row>
        <row r="588">
          <cell r="E588" t="str">
            <v>EID Parry</v>
          </cell>
        </row>
        <row r="589">
          <cell r="E589" t="str">
            <v>EIH</v>
          </cell>
        </row>
        <row r="590">
          <cell r="E590" t="str">
            <v>EIH Associated Hotels</v>
          </cell>
        </row>
        <row r="591">
          <cell r="E591" t="str">
            <v>Eimco Elecon India</v>
          </cell>
        </row>
        <row r="592">
          <cell r="E592" t="str">
            <v>E-Land Apparel</v>
          </cell>
        </row>
        <row r="593">
          <cell r="E593" t="str">
            <v>Elder Pharmaceuticals</v>
          </cell>
        </row>
        <row r="594">
          <cell r="E594" t="str">
            <v>Elecon Engineering</v>
          </cell>
        </row>
        <row r="595">
          <cell r="E595" t="str">
            <v>Electrosteel Castings</v>
          </cell>
        </row>
        <row r="596">
          <cell r="E596" t="str">
            <v>Electrosteel Steel</v>
          </cell>
        </row>
        <row r="597">
          <cell r="E597" t="str">
            <v>Elgi Equipments</v>
          </cell>
        </row>
        <row r="598">
          <cell r="E598" t="str">
            <v>Emami</v>
          </cell>
        </row>
        <row r="599">
          <cell r="E599" t="str">
            <v>Emco</v>
          </cell>
        </row>
        <row r="600">
          <cell r="E600" t="str">
            <v>Engineers India</v>
          </cell>
        </row>
        <row r="601">
          <cell r="E601" t="str">
            <v>Entertainment Network</v>
          </cell>
        </row>
        <row r="602">
          <cell r="E602" t="str">
            <v>Eon Electric</v>
          </cell>
        </row>
        <row r="603">
          <cell r="E603" t="str">
            <v>EPC Industrie</v>
          </cell>
        </row>
        <row r="604">
          <cell r="E604" t="str">
            <v>Era Infra Engineering</v>
          </cell>
        </row>
        <row r="605">
          <cell r="E605" t="str">
            <v>EROS International</v>
          </cell>
        </row>
        <row r="606">
          <cell r="E606" t="str">
            <v>Esab India</v>
          </cell>
        </row>
        <row r="607">
          <cell r="E607" t="str">
            <v>Escorts</v>
          </cell>
        </row>
        <row r="608">
          <cell r="E608" t="str">
            <v>Ess Dee Aluminium</v>
          </cell>
        </row>
        <row r="609">
          <cell r="E609" t="str">
            <v>Essar Oil</v>
          </cell>
        </row>
        <row r="610">
          <cell r="E610" t="str">
            <v>Essar Ports</v>
          </cell>
        </row>
        <row r="611">
          <cell r="E611" t="str">
            <v>Essel Propack</v>
          </cell>
        </row>
        <row r="612">
          <cell r="E612" t="str">
            <v>Eveready Industries India</v>
          </cell>
        </row>
        <row r="613">
          <cell r="E613" t="str">
            <v>Everest Industries</v>
          </cell>
        </row>
        <row r="614">
          <cell r="E614" t="str">
            <v>Everest Kanto Cylinder</v>
          </cell>
        </row>
        <row r="615">
          <cell r="E615" t="str">
            <v>Everonn Education</v>
          </cell>
        </row>
        <row r="616">
          <cell r="E616" t="str">
            <v>Excel Crop Care</v>
          </cell>
        </row>
        <row r="617">
          <cell r="E617" t="str">
            <v>Exide Industries</v>
          </cell>
        </row>
        <row r="618">
          <cell r="E618" t="str">
            <v>FAG Bearings</v>
          </cell>
        </row>
        <row r="619">
          <cell r="E619" t="str">
            <v>Fairfield Atlas</v>
          </cell>
        </row>
        <row r="620">
          <cell r="E620" t="str">
            <v>Fame India</v>
          </cell>
        </row>
        <row r="621">
          <cell r="E621" t="str">
            <v>FDC</v>
          </cell>
        </row>
        <row r="622">
          <cell r="E622" t="str">
            <v>Fedders Lloyd Corp</v>
          </cell>
        </row>
        <row r="623">
          <cell r="E623" t="str">
            <v>Federal Bank</v>
          </cell>
        </row>
        <row r="624">
          <cell r="E624" t="str">
            <v>Federal-Mogul Goetze India</v>
          </cell>
        </row>
        <row r="625">
          <cell r="E625" t="str">
            <v>Fertilisers &amp; Chemicals Travan</v>
          </cell>
        </row>
        <row r="626">
          <cell r="E626" t="str">
            <v>FIEM Industries</v>
          </cell>
        </row>
        <row r="627">
          <cell r="E627" t="str">
            <v>Financial Technologies India L</v>
          </cell>
        </row>
        <row r="628">
          <cell r="E628" t="str">
            <v>Fineotex Chemical</v>
          </cell>
        </row>
        <row r="629">
          <cell r="E629" t="str">
            <v>Finolex Cables</v>
          </cell>
        </row>
        <row r="630">
          <cell r="E630" t="str">
            <v>Finolex Industries</v>
          </cell>
        </row>
        <row r="631">
          <cell r="E631" t="str">
            <v>First Leasing Co of India</v>
          </cell>
        </row>
        <row r="632">
          <cell r="E632" t="str">
            <v>Firstsource Solutions</v>
          </cell>
        </row>
        <row r="633">
          <cell r="E633" t="str">
            <v>Fluidomat</v>
          </cell>
        </row>
        <row r="634">
          <cell r="E634" t="str">
            <v>Forbes &amp; Co</v>
          </cell>
        </row>
        <row r="635">
          <cell r="E635" t="str">
            <v>Force Motors</v>
          </cell>
        </row>
        <row r="636">
          <cell r="E636" t="str">
            <v>Fortis Healthcare</v>
          </cell>
        </row>
        <row r="637">
          <cell r="E637" t="str">
            <v>Foseco India</v>
          </cell>
        </row>
        <row r="638">
          <cell r="E638" t="str">
            <v>Fresenius Kabi</v>
          </cell>
        </row>
        <row r="639">
          <cell r="E639" t="str">
            <v>Fulford India</v>
          </cell>
        </row>
        <row r="640">
          <cell r="E640" t="str">
            <v>Future Retail</v>
          </cell>
        </row>
        <row r="641">
          <cell r="E641" t="str">
            <v>Gabriel India</v>
          </cell>
        </row>
        <row r="642">
          <cell r="E642" t="str">
            <v>GAIL</v>
          </cell>
        </row>
        <row r="643">
          <cell r="E643" t="str">
            <v>Gammon India</v>
          </cell>
        </row>
        <row r="644">
          <cell r="E644" t="str">
            <v>Ganesh Ecosphere</v>
          </cell>
        </row>
        <row r="645">
          <cell r="E645" t="str">
            <v>Ganesh Housing Corp</v>
          </cell>
        </row>
        <row r="646">
          <cell r="E646" t="str">
            <v>Garden Silk Mills</v>
          </cell>
        </row>
        <row r="647">
          <cell r="E647" t="str">
            <v>Garware Wall Rope</v>
          </cell>
        </row>
        <row r="648">
          <cell r="E648" t="str">
            <v>Gateway Distriparks</v>
          </cell>
        </row>
        <row r="649">
          <cell r="E649" t="str">
            <v>Gati</v>
          </cell>
        </row>
        <row r="650">
          <cell r="E650" t="str">
            <v>Genus Power Infrastructure</v>
          </cell>
        </row>
        <row r="651">
          <cell r="E651" t="str">
            <v>Geodesic</v>
          </cell>
        </row>
        <row r="652">
          <cell r="E652" t="str">
            <v>Geometric</v>
          </cell>
        </row>
        <row r="653">
          <cell r="E653" t="str">
            <v>GHCL</v>
          </cell>
        </row>
        <row r="654">
          <cell r="E654" t="str">
            <v>GIC Housing Fin</v>
          </cell>
        </row>
        <row r="655">
          <cell r="E655" t="str">
            <v>Gillette India</v>
          </cell>
        </row>
        <row r="656">
          <cell r="E656" t="str">
            <v>Gitanjali Gems</v>
          </cell>
        </row>
        <row r="657">
          <cell r="E657" t="str">
            <v>Glenmark Pharmaceuticals</v>
          </cell>
        </row>
        <row r="658">
          <cell r="E658" t="str">
            <v>Global offshore</v>
          </cell>
        </row>
        <row r="659">
          <cell r="E659" t="str">
            <v>Globus Spirits</v>
          </cell>
        </row>
        <row r="660">
          <cell r="E660" t="str">
            <v>GMDC</v>
          </cell>
        </row>
        <row r="661">
          <cell r="E661" t="str">
            <v>GMM Pfaudler</v>
          </cell>
        </row>
        <row r="662">
          <cell r="E662" t="str">
            <v>GMR Infrastructure</v>
          </cell>
        </row>
        <row r="663">
          <cell r="E663" t="str">
            <v>Godawari Power and Ispat</v>
          </cell>
        </row>
        <row r="664">
          <cell r="E664" t="str">
            <v>Godfrey Phillips India</v>
          </cell>
        </row>
        <row r="665">
          <cell r="E665" t="str">
            <v>Godrej Consumer</v>
          </cell>
        </row>
        <row r="666">
          <cell r="E666" t="str">
            <v>Godrej Industries</v>
          </cell>
        </row>
        <row r="667">
          <cell r="E667" t="str">
            <v>Godrej Properties</v>
          </cell>
        </row>
        <row r="668">
          <cell r="E668" t="str">
            <v>Gokaldas Exports</v>
          </cell>
        </row>
        <row r="669">
          <cell r="E669" t="str">
            <v>Golden Tobacco</v>
          </cell>
        </row>
        <row r="670">
          <cell r="E670" t="str">
            <v>Goldiam International</v>
          </cell>
        </row>
        <row r="671">
          <cell r="E671" t="str">
            <v>GPT Infraprojects</v>
          </cell>
        </row>
        <row r="672">
          <cell r="E672" t="str">
            <v>Granules India</v>
          </cell>
        </row>
        <row r="673">
          <cell r="E673" t="str">
            <v>Graphite India</v>
          </cell>
        </row>
        <row r="674">
          <cell r="E674" t="str">
            <v>Grasim Industries</v>
          </cell>
        </row>
        <row r="675">
          <cell r="E675" t="str">
            <v>Great Eastern Shipping</v>
          </cell>
        </row>
        <row r="676">
          <cell r="E676" t="str">
            <v>Great Offshore</v>
          </cell>
        </row>
        <row r="677">
          <cell r="E677" t="str">
            <v>Greaves Cotton</v>
          </cell>
        </row>
        <row r="678">
          <cell r="E678" t="str">
            <v>Greenlam Industries</v>
          </cell>
        </row>
        <row r="679">
          <cell r="E679" t="str">
            <v>Greenply Industries</v>
          </cell>
        </row>
        <row r="680">
          <cell r="E680" t="str">
            <v>Grindwell Norton</v>
          </cell>
        </row>
        <row r="681">
          <cell r="E681" t="str">
            <v>GRUH Finance</v>
          </cell>
        </row>
        <row r="682">
          <cell r="E682" t="str">
            <v>GSK Consumer</v>
          </cell>
        </row>
        <row r="683">
          <cell r="E683" t="str">
            <v>GSK Pharma</v>
          </cell>
        </row>
        <row r="684">
          <cell r="E684" t="str">
            <v>GTL</v>
          </cell>
        </row>
        <row r="685">
          <cell r="E685" t="str">
            <v>GTL Infrastructure</v>
          </cell>
        </row>
        <row r="686">
          <cell r="E686" t="str">
            <v>GTN Industries</v>
          </cell>
        </row>
        <row r="687">
          <cell r="E687" t="str">
            <v>Gufic Biosciences</v>
          </cell>
        </row>
        <row r="688">
          <cell r="E688" t="str">
            <v>Gujarat Alkalies &amp; Chemicals L</v>
          </cell>
        </row>
        <row r="689">
          <cell r="E689" t="str">
            <v>Gujarat Ambuja Exports</v>
          </cell>
        </row>
        <row r="690">
          <cell r="E690" t="str">
            <v>Gujarat Flourochemicals</v>
          </cell>
        </row>
        <row r="691">
          <cell r="E691" t="str">
            <v>Gujarat Gas</v>
          </cell>
        </row>
        <row r="692">
          <cell r="E692" t="str">
            <v>Gujarat Industries Power Co</v>
          </cell>
        </row>
        <row r="693">
          <cell r="E693" t="str">
            <v>Gujarat Narmada Valley Fertilizers</v>
          </cell>
        </row>
        <row r="694">
          <cell r="E694" t="str">
            <v>Gujarat NRE Coke</v>
          </cell>
        </row>
        <row r="695">
          <cell r="E695" t="str">
            <v>Gujarat Pipavav Port.</v>
          </cell>
        </row>
        <row r="696">
          <cell r="E696" t="str">
            <v>Gujarat Sidhee Cement</v>
          </cell>
        </row>
        <row r="697">
          <cell r="E697" t="str">
            <v>Gujarat State Fertilizers and Chemicals</v>
          </cell>
        </row>
        <row r="698">
          <cell r="E698" t="str">
            <v>Gujarat State Petronet</v>
          </cell>
        </row>
        <row r="699">
          <cell r="E699" t="str">
            <v>Gulf Oil Corp</v>
          </cell>
        </row>
        <row r="700">
          <cell r="E700" t="str">
            <v>GVK Power and Infrastructure</v>
          </cell>
        </row>
        <row r="701">
          <cell r="E701" t="str">
            <v>Harrisons Malayalam</v>
          </cell>
        </row>
        <row r="702">
          <cell r="E702" t="str">
            <v>Hathway Cable and Datacom</v>
          </cell>
        </row>
        <row r="703">
          <cell r="E703" t="str">
            <v>Havells India</v>
          </cell>
        </row>
        <row r="704">
          <cell r="E704" t="str">
            <v>HCL Technologies</v>
          </cell>
        </row>
        <row r="705">
          <cell r="E705" t="str">
            <v>HCL-Infosystems</v>
          </cell>
        </row>
        <row r="706">
          <cell r="E706" t="str">
            <v>HDFC</v>
          </cell>
        </row>
        <row r="707">
          <cell r="E707" t="str">
            <v>HDFC Bank</v>
          </cell>
        </row>
        <row r="708">
          <cell r="E708" t="str">
            <v>HDIL</v>
          </cell>
        </row>
        <row r="709">
          <cell r="E709" t="str">
            <v>HEG</v>
          </cell>
        </row>
        <row r="710">
          <cell r="E710" t="str">
            <v>HeidelbergCement India</v>
          </cell>
        </row>
        <row r="711">
          <cell r="E711" t="str">
            <v>Helios &amp; Matheson Information</v>
          </cell>
        </row>
        <row r="712">
          <cell r="E712" t="str">
            <v>Heritage Foods</v>
          </cell>
        </row>
        <row r="713">
          <cell r="E713" t="str">
            <v>Heritage Foods India</v>
          </cell>
        </row>
        <row r="714">
          <cell r="E714" t="str">
            <v>Hero MotoCorp</v>
          </cell>
        </row>
        <row r="715">
          <cell r="E715" t="str">
            <v>Hexaware Technologies</v>
          </cell>
        </row>
        <row r="716">
          <cell r="E716" t="str">
            <v>Hikal</v>
          </cell>
        </row>
        <row r="717">
          <cell r="E717" t="str">
            <v>Himachal Futuristic Communicat</v>
          </cell>
        </row>
        <row r="718">
          <cell r="E718" t="str">
            <v>Himalya International</v>
          </cell>
        </row>
        <row r="719">
          <cell r="E719" t="str">
            <v>Himatsingka Seide</v>
          </cell>
        </row>
        <row r="720">
          <cell r="E720" t="str">
            <v>Hind Rectifiers</v>
          </cell>
        </row>
        <row r="721">
          <cell r="E721" t="str">
            <v>Hindalco</v>
          </cell>
        </row>
        <row r="722">
          <cell r="E722" t="str">
            <v>Hinduja Global Solutions</v>
          </cell>
        </row>
        <row r="723">
          <cell r="E723" t="str">
            <v>Hinduja Ventures</v>
          </cell>
        </row>
        <row r="724">
          <cell r="E724" t="str">
            <v>Hindustan Construction</v>
          </cell>
        </row>
        <row r="725">
          <cell r="E725" t="str">
            <v>Hindustan Copper</v>
          </cell>
        </row>
        <row r="726">
          <cell r="E726" t="str">
            <v>Hindustan Dorr-Oliver</v>
          </cell>
        </row>
        <row r="727">
          <cell r="E727" t="str">
            <v>Hindustan Media Ventures</v>
          </cell>
        </row>
        <row r="728">
          <cell r="E728" t="str">
            <v>Hindustan Motors</v>
          </cell>
        </row>
        <row r="729">
          <cell r="E729" t="str">
            <v>Hindustan Oil Exploration Co L</v>
          </cell>
        </row>
        <row r="730">
          <cell r="E730" t="str">
            <v>Hindustan Organic Chemicals</v>
          </cell>
        </row>
        <row r="731">
          <cell r="E731" t="str">
            <v>Hindustan Unilever</v>
          </cell>
        </row>
        <row r="732">
          <cell r="E732" t="str">
            <v>Hindustan Zinc</v>
          </cell>
        </row>
        <row r="733">
          <cell r="E733" t="str">
            <v>HMT</v>
          </cell>
        </row>
        <row r="734">
          <cell r="E734" t="str">
            <v>Honda SIEL Power Products</v>
          </cell>
        </row>
        <row r="735">
          <cell r="E735" t="str">
            <v>Honeywell Automation</v>
          </cell>
        </row>
        <row r="736">
          <cell r="E736" t="str">
            <v>Hotel Leela Venture</v>
          </cell>
        </row>
        <row r="737">
          <cell r="E737" t="str">
            <v>HPCL</v>
          </cell>
        </row>
        <row r="738">
          <cell r="E738" t="str">
            <v>HSIL</v>
          </cell>
        </row>
        <row r="739">
          <cell r="E739" t="str">
            <v>HT Media</v>
          </cell>
        </row>
        <row r="740">
          <cell r="E740" t="str">
            <v>HUBTOWN</v>
          </cell>
        </row>
        <row r="741">
          <cell r="E741" t="str">
            <v>Huhtamaki PPL</v>
          </cell>
        </row>
        <row r="742">
          <cell r="E742" t="str">
            <v>ICICI Bank</v>
          </cell>
        </row>
        <row r="743">
          <cell r="E743" t="str">
            <v>ICRA</v>
          </cell>
        </row>
        <row r="744">
          <cell r="E744" t="str">
            <v>ICSA India</v>
          </cell>
        </row>
        <row r="745">
          <cell r="E745" t="str">
            <v>IDBI Bank</v>
          </cell>
        </row>
        <row r="746">
          <cell r="E746" t="str">
            <v>Idea Cellular</v>
          </cell>
        </row>
        <row r="747">
          <cell r="E747" t="str">
            <v>IDFC</v>
          </cell>
        </row>
        <row r="748">
          <cell r="E748" t="str">
            <v>IFB Industries</v>
          </cell>
        </row>
        <row r="749">
          <cell r="E749" t="str">
            <v>IFCI</v>
          </cell>
        </row>
        <row r="750">
          <cell r="E750" t="str">
            <v>IFGL Refractories</v>
          </cell>
        </row>
        <row r="751">
          <cell r="E751" t="str">
            <v>Igarashi Motors India</v>
          </cell>
        </row>
        <row r="752">
          <cell r="E752" t="str">
            <v>IL&amp;FS (Maytas Infra)</v>
          </cell>
        </row>
        <row r="753">
          <cell r="E753" t="str">
            <v>IL&amp;FS TRANSPORTATION NETWORK</v>
          </cell>
        </row>
        <row r="754">
          <cell r="E754" t="str">
            <v>IL&amp;FS TRANSPORTATION NETWORK</v>
          </cell>
        </row>
        <row r="755">
          <cell r="E755" t="str">
            <v>IND Swift</v>
          </cell>
        </row>
        <row r="756">
          <cell r="E756" t="str">
            <v>Indag Rubber</v>
          </cell>
        </row>
        <row r="757">
          <cell r="E757" t="str">
            <v>India Cements</v>
          </cell>
        </row>
        <row r="758">
          <cell r="E758" t="str">
            <v>India Glycols</v>
          </cell>
        </row>
        <row r="759">
          <cell r="E759" t="str">
            <v>India Infoline</v>
          </cell>
        </row>
        <row r="760">
          <cell r="E760" t="str">
            <v>India Nippon Electricals</v>
          </cell>
        </row>
        <row r="761">
          <cell r="E761" t="str">
            <v>India Tourism Development Corp</v>
          </cell>
        </row>
        <row r="762">
          <cell r="E762" t="str">
            <v>Indiabulls Financial Services</v>
          </cell>
        </row>
        <row r="763">
          <cell r="E763" t="str">
            <v>Indiabulls Housing Finance</v>
          </cell>
        </row>
        <row r="764">
          <cell r="E764" t="str">
            <v>Indiabulls Real Estate</v>
          </cell>
        </row>
        <row r="765">
          <cell r="E765" t="str">
            <v>Indiabulls Securities</v>
          </cell>
        </row>
        <row r="766">
          <cell r="E766" t="str">
            <v>Indian Acrylics</v>
          </cell>
        </row>
        <row r="767">
          <cell r="E767" t="str">
            <v>Indian Bank</v>
          </cell>
        </row>
        <row r="768">
          <cell r="E768" t="str">
            <v>Indian Card Clothing Co</v>
          </cell>
        </row>
        <row r="769">
          <cell r="E769" t="str">
            <v>Indian Hotels</v>
          </cell>
        </row>
        <row r="770">
          <cell r="E770" t="str">
            <v>Indian Oil Corporation</v>
          </cell>
        </row>
        <row r="771">
          <cell r="E771" t="str">
            <v>Indian Overseas Bank</v>
          </cell>
        </row>
        <row r="772">
          <cell r="E772" t="str">
            <v>Indian Terrain Fashions</v>
          </cell>
        </row>
        <row r="773">
          <cell r="E773" t="str">
            <v>Indo Count Industries</v>
          </cell>
        </row>
        <row r="774">
          <cell r="E774" t="str">
            <v>Indo Rama Synthetics India</v>
          </cell>
        </row>
        <row r="775">
          <cell r="E775" t="str">
            <v>Indo Tech Transformers</v>
          </cell>
        </row>
        <row r="776">
          <cell r="E776" t="str">
            <v>Indoco Remedies</v>
          </cell>
        </row>
        <row r="777">
          <cell r="E777" t="str">
            <v>Indraprastha Gas</v>
          </cell>
        </row>
        <row r="778">
          <cell r="E778" t="str">
            <v>Indraprastha Medical Corporation</v>
          </cell>
        </row>
        <row r="779">
          <cell r="E779" t="str">
            <v>Ind-Swift Laboratories</v>
          </cell>
        </row>
        <row r="780">
          <cell r="E780" t="str">
            <v>IndusInd Bank</v>
          </cell>
        </row>
        <row r="781">
          <cell r="E781" t="str">
            <v>Infinite Computers.</v>
          </cell>
        </row>
        <row r="782">
          <cell r="E782" t="str">
            <v>Info Edge</v>
          </cell>
        </row>
        <row r="783">
          <cell r="E783" t="str">
            <v>Infomedia 18</v>
          </cell>
        </row>
        <row r="784">
          <cell r="E784" t="str">
            <v>Infosys</v>
          </cell>
        </row>
        <row r="785">
          <cell r="E785" t="str">
            <v>ING Vysya Bank</v>
          </cell>
        </row>
        <row r="786">
          <cell r="E786" t="str">
            <v>Ingersoll-Rand India</v>
          </cell>
        </row>
        <row r="787">
          <cell r="E787" t="str">
            <v>Inox Leisure</v>
          </cell>
        </row>
        <row r="788">
          <cell r="E788" t="str">
            <v>Inox Wind</v>
          </cell>
        </row>
        <row r="789">
          <cell r="E789" t="str">
            <v>Insecticides India</v>
          </cell>
        </row>
        <row r="790">
          <cell r="E790" t="str">
            <v>Intellect Design Arena</v>
          </cell>
        </row>
        <row r="791">
          <cell r="E791" t="str">
            <v>Intellect Design Arena</v>
          </cell>
        </row>
        <row r="792">
          <cell r="E792" t="str">
            <v>InterGlobe Aviation</v>
          </cell>
        </row>
        <row r="793">
          <cell r="E793" t="str">
            <v>Intrasoft Tech</v>
          </cell>
        </row>
        <row r="794">
          <cell r="E794" t="str">
            <v>Ipca Laboratories</v>
          </cell>
        </row>
        <row r="795">
          <cell r="E795" t="str">
            <v>IRB Infrastructure</v>
          </cell>
        </row>
        <row r="796">
          <cell r="E796" t="str">
            <v>ISMT</v>
          </cell>
        </row>
        <row r="797">
          <cell r="E797" t="str">
            <v>ITC</v>
          </cell>
        </row>
        <row r="798">
          <cell r="E798" t="str">
            <v>ITD Cementation</v>
          </cell>
        </row>
        <row r="799">
          <cell r="E799" t="str">
            <v>ITI</v>
          </cell>
        </row>
        <row r="800">
          <cell r="E800" t="str">
            <v>IVRCL</v>
          </cell>
        </row>
        <row r="801">
          <cell r="E801" t="str">
            <v>J B F Industries.</v>
          </cell>
        </row>
        <row r="802">
          <cell r="E802" t="str">
            <v>J Kumar Infra</v>
          </cell>
        </row>
        <row r="803">
          <cell r="E803" t="str">
            <v>Jagran Prakashan</v>
          </cell>
        </row>
        <row r="804">
          <cell r="E804" t="str">
            <v>Jagsonpal Pharmaceutical</v>
          </cell>
        </row>
        <row r="805">
          <cell r="E805" t="str">
            <v>Jai Balaji</v>
          </cell>
        </row>
        <row r="806">
          <cell r="E806" t="str">
            <v>Jai Corp</v>
          </cell>
        </row>
        <row r="807">
          <cell r="E807" t="str">
            <v>Jain Irrigation Systems</v>
          </cell>
        </row>
        <row r="808">
          <cell r="E808" t="str">
            <v>Jain Studios</v>
          </cell>
        </row>
        <row r="809">
          <cell r="E809" t="str">
            <v>Jaiprakash Associates</v>
          </cell>
        </row>
        <row r="810">
          <cell r="E810" t="str">
            <v>Jaiprakash Power Ventures</v>
          </cell>
        </row>
        <row r="811">
          <cell r="E811" t="str">
            <v>Jammu and Kashmir Bank</v>
          </cell>
        </row>
        <row r="812">
          <cell r="E812" t="str">
            <v>Jay Shree Tea &amp; Industries</v>
          </cell>
        </row>
        <row r="813">
          <cell r="E813" t="str">
            <v>Jayaswal Neco</v>
          </cell>
        </row>
        <row r="814">
          <cell r="E814" t="str">
            <v>Jaybharat Textiles &amp; Real Esta</v>
          </cell>
        </row>
        <row r="815">
          <cell r="E815" t="str">
            <v>Jaypee Infratech</v>
          </cell>
        </row>
        <row r="816">
          <cell r="E816" t="str">
            <v>JB Chemicals</v>
          </cell>
        </row>
        <row r="817">
          <cell r="E817" t="str">
            <v>JCT</v>
          </cell>
        </row>
        <row r="818">
          <cell r="E818" t="str">
            <v>Jet Airways</v>
          </cell>
        </row>
        <row r="819">
          <cell r="E819" t="str">
            <v>Jindal Drilling &amp; Industries</v>
          </cell>
        </row>
        <row r="820">
          <cell r="E820" t="str">
            <v>Jindal Photo</v>
          </cell>
        </row>
        <row r="821">
          <cell r="E821" t="str">
            <v>Jindal Poly Films</v>
          </cell>
        </row>
        <row r="822">
          <cell r="E822" t="str">
            <v>Jindal SAW</v>
          </cell>
        </row>
        <row r="823">
          <cell r="E823" t="str">
            <v>Jindal South West Holdings</v>
          </cell>
        </row>
        <row r="824">
          <cell r="E824" t="str">
            <v>Jindal Stainless</v>
          </cell>
        </row>
        <row r="825">
          <cell r="E825" t="str">
            <v>Jindal Steel and Power</v>
          </cell>
        </row>
        <row r="826">
          <cell r="E826" t="str">
            <v>JK Cement</v>
          </cell>
        </row>
        <row r="827">
          <cell r="E827" t="str">
            <v>JK Lakshmi Cement</v>
          </cell>
        </row>
        <row r="828">
          <cell r="E828" t="str">
            <v>JK Paper</v>
          </cell>
        </row>
        <row r="829">
          <cell r="E829" t="str">
            <v>JK Sugar</v>
          </cell>
        </row>
        <row r="830">
          <cell r="E830" t="str">
            <v>JK Tyre and Industries</v>
          </cell>
        </row>
        <row r="831">
          <cell r="E831" t="str">
            <v>JM Financial</v>
          </cell>
        </row>
        <row r="832">
          <cell r="E832" t="str">
            <v>JMC Projects</v>
          </cell>
        </row>
        <row r="833">
          <cell r="E833" t="str">
            <v>JSW Energy</v>
          </cell>
        </row>
        <row r="834">
          <cell r="E834" t="str">
            <v>JSW ISPAT Steel</v>
          </cell>
        </row>
        <row r="835">
          <cell r="E835" t="str">
            <v>JSW Steel</v>
          </cell>
        </row>
        <row r="836">
          <cell r="E836" t="str">
            <v>Jubilant FoodWorks</v>
          </cell>
        </row>
        <row r="837">
          <cell r="E837" t="str">
            <v>Jubilant Life Sciences</v>
          </cell>
        </row>
        <row r="838">
          <cell r="E838" t="str">
            <v>Jupiter Bioscience</v>
          </cell>
        </row>
        <row r="839">
          <cell r="E839" t="str">
            <v>Just Dial</v>
          </cell>
        </row>
        <row r="840">
          <cell r="E840" t="str">
            <v>Jyothy Laboratories.</v>
          </cell>
        </row>
        <row r="841">
          <cell r="E841" t="str">
            <v>Jyoti Structures</v>
          </cell>
        </row>
        <row r="842">
          <cell r="E842" t="str">
            <v>K Sera Sera</v>
          </cell>
        </row>
        <row r="843">
          <cell r="E843" t="str">
            <v>Kajaria Ceramics</v>
          </cell>
        </row>
        <row r="844">
          <cell r="E844" t="str">
            <v>Kakatiya Cement Sugar &amp; Indust</v>
          </cell>
        </row>
        <row r="845">
          <cell r="E845" t="str">
            <v>Kalindee Rail</v>
          </cell>
        </row>
        <row r="846">
          <cell r="E846" t="str">
            <v>Kalpataru Power</v>
          </cell>
        </row>
        <row r="847">
          <cell r="E847" t="str">
            <v>Kalyani Steels</v>
          </cell>
        </row>
        <row r="848">
          <cell r="E848" t="str">
            <v>Kansai Nerolac Paints</v>
          </cell>
        </row>
        <row r="849">
          <cell r="E849" t="str">
            <v>Karnataka Bank</v>
          </cell>
        </row>
        <row r="850">
          <cell r="E850" t="str">
            <v>Karur Vysya Bank</v>
          </cell>
        </row>
        <row r="851">
          <cell r="E851" t="str">
            <v>Karuturi Global</v>
          </cell>
        </row>
        <row r="852">
          <cell r="E852" t="str">
            <v>Kaveri Seed</v>
          </cell>
        </row>
        <row r="853">
          <cell r="E853" t="str">
            <v>KCP</v>
          </cell>
        </row>
        <row r="854">
          <cell r="E854" t="str">
            <v>KCP Sugar and Industries Corp</v>
          </cell>
        </row>
        <row r="855">
          <cell r="E855" t="str">
            <v>KEC International</v>
          </cell>
        </row>
        <row r="856">
          <cell r="E856" t="str">
            <v>KEI Industries</v>
          </cell>
        </row>
        <row r="857">
          <cell r="E857" t="str">
            <v>Kellton Tech Solutions</v>
          </cell>
        </row>
        <row r="858">
          <cell r="E858" t="str">
            <v>Kernex Microsystems India</v>
          </cell>
        </row>
        <row r="859">
          <cell r="E859" t="str">
            <v>Kesar Terminals &amp; Infra</v>
          </cell>
        </row>
        <row r="860">
          <cell r="E860" t="str">
            <v>Kesoram Industries</v>
          </cell>
        </row>
        <row r="861">
          <cell r="E861" t="str">
            <v>Kewal Kiran Clothing</v>
          </cell>
        </row>
        <row r="862">
          <cell r="E862" t="str">
            <v>Kingfisher Airlines</v>
          </cell>
        </row>
        <row r="863">
          <cell r="E863" t="str">
            <v>Kiri Industries</v>
          </cell>
        </row>
        <row r="864">
          <cell r="E864" t="str">
            <v>Kirloskar Brothers</v>
          </cell>
        </row>
        <row r="865">
          <cell r="E865" t="str">
            <v>Kirloskar Electric Co</v>
          </cell>
        </row>
        <row r="866">
          <cell r="E866" t="str">
            <v>Kirloskar Ferrous Industries L</v>
          </cell>
        </row>
        <row r="867">
          <cell r="E867" t="str">
            <v>Kirloskar Industries</v>
          </cell>
        </row>
        <row r="868">
          <cell r="E868" t="str">
            <v>Kirloskar Oil Engines</v>
          </cell>
        </row>
        <row r="869">
          <cell r="E869" t="str">
            <v>Kirloskar Pneumatic</v>
          </cell>
        </row>
        <row r="870">
          <cell r="E870" t="str">
            <v>Kitex Garments</v>
          </cell>
        </row>
        <row r="871">
          <cell r="E871" t="str">
            <v>KLG Systel</v>
          </cell>
        </row>
        <row r="872">
          <cell r="E872" t="str">
            <v>KNR Constructions</v>
          </cell>
        </row>
        <row r="873">
          <cell r="E873" t="str">
            <v>Kohinoor Foods</v>
          </cell>
        </row>
        <row r="874">
          <cell r="E874" t="str">
            <v>Kolte-Patil Developers</v>
          </cell>
        </row>
        <row r="875">
          <cell r="E875" t="str">
            <v>Kopran</v>
          </cell>
        </row>
        <row r="876">
          <cell r="E876" t="str">
            <v>Kotak Mahindra Bank</v>
          </cell>
        </row>
        <row r="877">
          <cell r="E877" t="str">
            <v>Kothari Products</v>
          </cell>
        </row>
        <row r="878">
          <cell r="E878" t="str">
            <v>Koutons Retail India</v>
          </cell>
        </row>
        <row r="879">
          <cell r="E879" t="str">
            <v>Kovai Medical</v>
          </cell>
        </row>
        <row r="880">
          <cell r="E880" t="str">
            <v>KPIT Technologies</v>
          </cell>
        </row>
        <row r="881">
          <cell r="E881" t="str">
            <v>KPR Mill</v>
          </cell>
        </row>
        <row r="882">
          <cell r="E882" t="str">
            <v>KRBL</v>
          </cell>
        </row>
        <row r="883">
          <cell r="E883" t="str">
            <v>Kridhan Infra</v>
          </cell>
        </row>
        <row r="884">
          <cell r="E884" t="str">
            <v>KS Oils</v>
          </cell>
        </row>
        <row r="885">
          <cell r="E885" t="str">
            <v>KSB Pumps</v>
          </cell>
        </row>
        <row r="886">
          <cell r="E886" t="str">
            <v>KSK Energy</v>
          </cell>
        </row>
        <row r="887">
          <cell r="E887" t="str">
            <v>L &amp; T Finance Holdings.</v>
          </cell>
        </row>
        <row r="888">
          <cell r="E888" t="str">
            <v>L G Balakrishnan and Bros</v>
          </cell>
        </row>
        <row r="889">
          <cell r="E889" t="str">
            <v>Lakshmi Energy &amp; Foods</v>
          </cell>
        </row>
        <row r="890">
          <cell r="E890" t="str">
            <v>Lakshmi Machine Works</v>
          </cell>
        </row>
        <row r="891">
          <cell r="E891" t="str">
            <v>Lakshmi Vilas Bank</v>
          </cell>
        </row>
        <row r="892">
          <cell r="E892" t="str">
            <v>Lanco Infratech</v>
          </cell>
        </row>
        <row r="893">
          <cell r="E893" t="str">
            <v>Larsen and Toubro</v>
          </cell>
        </row>
        <row r="894">
          <cell r="E894" t="str">
            <v>LIC Housing Finance</v>
          </cell>
        </row>
        <row r="895">
          <cell r="E895" t="str">
            <v>Linde India</v>
          </cell>
        </row>
        <row r="896">
          <cell r="E896" t="str">
            <v>Lloyd electric</v>
          </cell>
        </row>
        <row r="897">
          <cell r="E897" t="str">
            <v>Lloyds Steel Industries</v>
          </cell>
        </row>
        <row r="898">
          <cell r="E898" t="str">
            <v>LML</v>
          </cell>
        </row>
        <row r="899">
          <cell r="E899" t="str">
            <v>Lovable Lingerie</v>
          </cell>
        </row>
        <row r="900">
          <cell r="E900" t="str">
            <v>Lumax Industries</v>
          </cell>
        </row>
        <row r="901">
          <cell r="E901" t="str">
            <v>Lupin</v>
          </cell>
        </row>
        <row r="902">
          <cell r="E902" t="str">
            <v>Lycos Internet</v>
          </cell>
        </row>
        <row r="903">
          <cell r="E903" t="str">
            <v>Maars Software International L</v>
          </cell>
        </row>
        <row r="904">
          <cell r="E904" t="str">
            <v>Madhucon Projects</v>
          </cell>
        </row>
        <row r="905">
          <cell r="E905" t="str">
            <v>Maharashtra Scooters</v>
          </cell>
        </row>
        <row r="906">
          <cell r="E906" t="str">
            <v>Maharashtra Seamless</v>
          </cell>
        </row>
        <row r="907">
          <cell r="E907" t="str">
            <v>Mahindra and Mahindra</v>
          </cell>
        </row>
        <row r="908">
          <cell r="E908" t="str">
            <v>Mahindra CIE Automotive</v>
          </cell>
        </row>
        <row r="909">
          <cell r="E909" t="str">
            <v>Mahindra Finance</v>
          </cell>
        </row>
        <row r="910">
          <cell r="E910" t="str">
            <v>Mahindra Holidays &amp; Resorts</v>
          </cell>
        </row>
        <row r="911">
          <cell r="E911" t="str">
            <v>Mahindra Lifespace</v>
          </cell>
        </row>
        <row r="912">
          <cell r="E912" t="str">
            <v>Mahindra Ugine Steel Co</v>
          </cell>
        </row>
        <row r="913">
          <cell r="E913" t="str">
            <v>Majesco</v>
          </cell>
        </row>
        <row r="914">
          <cell r="E914" t="str">
            <v>Man Industries India</v>
          </cell>
        </row>
        <row r="915">
          <cell r="E915" t="str">
            <v>Manali Petrochemicals</v>
          </cell>
        </row>
        <row r="916">
          <cell r="E916" t="str">
            <v>Manappuram General Leasing Finance</v>
          </cell>
        </row>
        <row r="917">
          <cell r="E917" t="str">
            <v>Mandhana Industries</v>
          </cell>
        </row>
        <row r="918">
          <cell r="E918" t="str">
            <v>Mangalam Cement</v>
          </cell>
        </row>
        <row r="919">
          <cell r="E919" t="str">
            <v>Mangalore Chemicals &amp; Fertiliz</v>
          </cell>
        </row>
        <row r="920">
          <cell r="E920" t="str">
            <v>Manugraph India</v>
          </cell>
        </row>
        <row r="921">
          <cell r="E921" t="str">
            <v>Maral Overseas</v>
          </cell>
        </row>
        <row r="922">
          <cell r="E922" t="str">
            <v>Marico</v>
          </cell>
        </row>
        <row r="923">
          <cell r="E923" t="str">
            <v>Marico Kaya Enterprises</v>
          </cell>
        </row>
        <row r="924">
          <cell r="E924" t="str">
            <v>Marksans Pharma</v>
          </cell>
        </row>
        <row r="925">
          <cell r="E925" t="str">
            <v>Maruti Suzuki India</v>
          </cell>
        </row>
        <row r="926">
          <cell r="E926" t="str">
            <v>Mastek</v>
          </cell>
        </row>
        <row r="927">
          <cell r="E927" t="str">
            <v>MAX India</v>
          </cell>
        </row>
        <row r="928">
          <cell r="E928" t="str">
            <v>Maxwell Industries</v>
          </cell>
        </row>
        <row r="929">
          <cell r="E929" t="str">
            <v>Mayur Uniquoters</v>
          </cell>
        </row>
        <row r="930">
          <cell r="E930" t="str">
            <v>MBL Infrastructure</v>
          </cell>
        </row>
        <row r="931">
          <cell r="E931" t="str">
            <v>McLeod Russel</v>
          </cell>
        </row>
        <row r="932">
          <cell r="E932" t="str">
            <v>McNally Bharat</v>
          </cell>
        </row>
        <row r="933">
          <cell r="E933" t="str">
            <v>Megasoft</v>
          </cell>
        </row>
        <row r="934">
          <cell r="E934" t="str">
            <v>Meghmani Organics</v>
          </cell>
        </row>
        <row r="935">
          <cell r="E935" t="str">
            <v>Melstar Information Technologi</v>
          </cell>
        </row>
        <row r="936">
          <cell r="E936" t="str">
            <v>MEP Infra</v>
          </cell>
        </row>
        <row r="937">
          <cell r="E937" t="str">
            <v>Mercator Lines</v>
          </cell>
        </row>
        <row r="938">
          <cell r="E938" t="str">
            <v>Merck/India</v>
          </cell>
        </row>
        <row r="939">
          <cell r="E939" t="str">
            <v>Metalyst Forgings</v>
          </cell>
        </row>
        <row r="940">
          <cell r="E940" t="str">
            <v>Minda Industries</v>
          </cell>
        </row>
        <row r="941">
          <cell r="E941" t="str">
            <v>Mindtree</v>
          </cell>
        </row>
        <row r="942">
          <cell r="E942" t="str">
            <v>Mirc Electronics</v>
          </cell>
        </row>
        <row r="943">
          <cell r="E943" t="str">
            <v>Mirza International</v>
          </cell>
        </row>
        <row r="944">
          <cell r="E944" t="str">
            <v>MM Forgings</v>
          </cell>
        </row>
        <row r="945">
          <cell r="E945" t="str">
            <v>MMTC</v>
          </cell>
        </row>
        <row r="946">
          <cell r="E946" t="str">
            <v>Monnet Ispat &amp; Energy</v>
          </cell>
        </row>
        <row r="947">
          <cell r="E947" t="str">
            <v>Monsanto India</v>
          </cell>
        </row>
        <row r="948">
          <cell r="E948" t="str">
            <v>Monte Carlo</v>
          </cell>
        </row>
        <row r="949">
          <cell r="E949" t="str">
            <v>Morepen Laboratories</v>
          </cell>
        </row>
        <row r="950">
          <cell r="E950" t="str">
            <v>Moschip Semiconductor Technolo</v>
          </cell>
        </row>
        <row r="951">
          <cell r="E951" t="str">
            <v>Moser Baer India</v>
          </cell>
        </row>
        <row r="952">
          <cell r="E952" t="str">
            <v>Motherson Sumi</v>
          </cell>
        </row>
        <row r="953">
          <cell r="E953" t="str">
            <v>MphasiS</v>
          </cell>
        </row>
        <row r="954">
          <cell r="E954" t="str">
            <v>MRF</v>
          </cell>
        </row>
        <row r="955">
          <cell r="E955" t="str">
            <v>MRO-Tek</v>
          </cell>
        </row>
        <row r="956">
          <cell r="E956" t="str">
            <v>MRPL</v>
          </cell>
        </row>
        <row r="957">
          <cell r="E957" t="str">
            <v>MT Educare</v>
          </cell>
        </row>
        <row r="958">
          <cell r="E958" t="str">
            <v>MTNL</v>
          </cell>
        </row>
        <row r="959">
          <cell r="E959" t="str">
            <v>Mukand</v>
          </cell>
        </row>
        <row r="960">
          <cell r="E960" t="str">
            <v>Mukta Arts</v>
          </cell>
        </row>
        <row r="961">
          <cell r="E961" t="str">
            <v>Munjal Auto Industries</v>
          </cell>
        </row>
        <row r="962">
          <cell r="E962" t="str">
            <v>Munjal Showa</v>
          </cell>
        </row>
        <row r="963">
          <cell r="E963" t="str">
            <v>Muthoot Finance</v>
          </cell>
        </row>
        <row r="964">
          <cell r="E964" t="str">
            <v>Nahar Industrial Enterprises L</v>
          </cell>
        </row>
        <row r="965">
          <cell r="E965" t="str">
            <v>Nahar Polyfilms</v>
          </cell>
        </row>
        <row r="966">
          <cell r="E966" t="str">
            <v>Nahar Spinning Mills</v>
          </cell>
        </row>
        <row r="967">
          <cell r="E967" t="str">
            <v>Nalco</v>
          </cell>
        </row>
        <row r="968">
          <cell r="E968" t="str">
            <v>Narayana Hrudayalaya Ltd</v>
          </cell>
        </row>
        <row r="969">
          <cell r="E969" t="str">
            <v>Natco Pharma</v>
          </cell>
        </row>
        <row r="970">
          <cell r="E970" t="str">
            <v>National Buildings Construction Corp</v>
          </cell>
        </row>
        <row r="971">
          <cell r="E971" t="str">
            <v>National Fertilizers</v>
          </cell>
        </row>
        <row r="972">
          <cell r="E972" t="str">
            <v>National Peroxide</v>
          </cell>
        </row>
        <row r="973">
          <cell r="E973" t="str">
            <v>Nava Bharat Ventures</v>
          </cell>
        </row>
        <row r="974">
          <cell r="E974" t="str">
            <v>Navin Flourine International</v>
          </cell>
        </row>
        <row r="975">
          <cell r="E975" t="str">
            <v>Navkar Corp</v>
          </cell>
        </row>
        <row r="976">
          <cell r="E976" t="str">
            <v>Navneet Education</v>
          </cell>
        </row>
        <row r="977">
          <cell r="E977" t="str">
            <v>Navneet Publications India</v>
          </cell>
        </row>
        <row r="978">
          <cell r="E978" t="str">
            <v>NCC</v>
          </cell>
        </row>
        <row r="979">
          <cell r="E979" t="str">
            <v>Nectar Lifesciences</v>
          </cell>
        </row>
        <row r="980">
          <cell r="E980" t="str">
            <v>Nelcast</v>
          </cell>
        </row>
        <row r="981">
          <cell r="E981" t="str">
            <v>NELCO</v>
          </cell>
        </row>
        <row r="982">
          <cell r="E982" t="str">
            <v>NEPC India</v>
          </cell>
        </row>
        <row r="983">
          <cell r="E983" t="str">
            <v>Nestle India</v>
          </cell>
        </row>
        <row r="984">
          <cell r="E984" t="str">
            <v>Network 18 / TV18</v>
          </cell>
        </row>
        <row r="985">
          <cell r="E985" t="str">
            <v>Neuland Lab</v>
          </cell>
        </row>
        <row r="986">
          <cell r="E986" t="str">
            <v xml:space="preserve">New Delhi Television </v>
          </cell>
        </row>
        <row r="987">
          <cell r="E987" t="str">
            <v>Next Mediaworks</v>
          </cell>
        </row>
        <row r="988">
          <cell r="E988" t="str">
            <v>Neyveli Lignite</v>
          </cell>
        </row>
        <row r="989">
          <cell r="E989" t="str">
            <v>NHPC</v>
          </cell>
        </row>
        <row r="990">
          <cell r="E990" t="str">
            <v>NIIT</v>
          </cell>
        </row>
        <row r="991">
          <cell r="E991" t="str">
            <v>NIIT Technologies</v>
          </cell>
        </row>
        <row r="992">
          <cell r="E992" t="str">
            <v xml:space="preserve">Nilkamal </v>
          </cell>
        </row>
        <row r="993">
          <cell r="E993" t="str">
            <v>Nitco</v>
          </cell>
        </row>
        <row r="994">
          <cell r="E994" t="str">
            <v>Nitesh Estates</v>
          </cell>
        </row>
        <row r="995">
          <cell r="E995" t="str">
            <v>Nitin Fire Protection</v>
          </cell>
        </row>
        <row r="996">
          <cell r="E996" t="str">
            <v>NMDC</v>
          </cell>
        </row>
        <row r="997">
          <cell r="E997" t="str">
            <v>NOCIL</v>
          </cell>
        </row>
        <row r="998">
          <cell r="E998" t="str">
            <v>Noida Toll Bridge</v>
          </cell>
        </row>
        <row r="999">
          <cell r="E999" t="str">
            <v>Northgate Technologies</v>
          </cell>
        </row>
        <row r="1000">
          <cell r="E1000" t="str">
            <v>Novartis India</v>
          </cell>
        </row>
        <row r="1001">
          <cell r="E1001" t="str">
            <v>NRB Bearings</v>
          </cell>
        </row>
        <row r="1002">
          <cell r="E1002" t="str">
            <v>NTPC</v>
          </cell>
        </row>
        <row r="1003">
          <cell r="E1003" t="str">
            <v>Nucleus Software Exports</v>
          </cell>
        </row>
        <row r="1004">
          <cell r="E1004" t="str">
            <v>Oberoi Realty</v>
          </cell>
        </row>
        <row r="1005">
          <cell r="E1005" t="str">
            <v>OCL India</v>
          </cell>
        </row>
        <row r="1006">
          <cell r="E1006" t="str">
            <v>Oil India</v>
          </cell>
        </row>
        <row r="1007">
          <cell r="E1007" t="str">
            <v>Omax Autos</v>
          </cell>
        </row>
        <row r="1008">
          <cell r="E1008" t="str">
            <v>OMAXE</v>
          </cell>
        </row>
        <row r="1009">
          <cell r="E1009" t="str">
            <v>Omkar Speciality Chemicals</v>
          </cell>
        </row>
        <row r="1010">
          <cell r="E1010" t="str">
            <v>ONGC</v>
          </cell>
        </row>
        <row r="1011">
          <cell r="E1011" t="str">
            <v>OnMobile Global</v>
          </cell>
        </row>
        <row r="1012">
          <cell r="E1012" t="str">
            <v>Onward Technologies</v>
          </cell>
        </row>
        <row r="1013">
          <cell r="E1013" t="str">
            <v>Opto Circuits India</v>
          </cell>
        </row>
        <row r="1014">
          <cell r="E1014" t="str">
            <v>Oracle Financial Services Software</v>
          </cell>
        </row>
        <row r="1015">
          <cell r="E1015" t="str">
            <v>Orbit Corp</v>
          </cell>
        </row>
        <row r="1016">
          <cell r="E1016" t="str">
            <v>Orchid Chemicals</v>
          </cell>
        </row>
        <row r="1017">
          <cell r="E1017" t="str">
            <v>Orient Bell</v>
          </cell>
        </row>
        <row r="1018">
          <cell r="E1018" t="str">
            <v>Orient Green Power</v>
          </cell>
        </row>
        <row r="1019">
          <cell r="E1019" t="str">
            <v>Orient Paper &amp; Industries</v>
          </cell>
        </row>
        <row r="1020">
          <cell r="E1020" t="str">
            <v>Oriental Bank of Commerce</v>
          </cell>
        </row>
        <row r="1021">
          <cell r="E1021" t="str">
            <v>Oriental Carbon &amp; Chemicals</v>
          </cell>
        </row>
        <row r="1022">
          <cell r="E1022" t="str">
            <v>Oriental Hotels</v>
          </cell>
        </row>
        <row r="1023">
          <cell r="E1023" t="str">
            <v>Ortel Communications</v>
          </cell>
        </row>
        <row r="1024">
          <cell r="E1024" t="str">
            <v>Oudh Sugar Mills</v>
          </cell>
        </row>
        <row r="1025">
          <cell r="E1025" t="str">
            <v>Page Industries</v>
          </cell>
        </row>
        <row r="1026">
          <cell r="E1026" t="str">
            <v>Panacea Biotec</v>
          </cell>
        </row>
        <row r="1027">
          <cell r="E1027" t="str">
            <v>Paper Products</v>
          </cell>
        </row>
        <row r="1028">
          <cell r="E1028" t="str">
            <v>Paramount Communications</v>
          </cell>
        </row>
        <row r="1029">
          <cell r="E1029" t="str">
            <v>Parrys Sugar Industries</v>
          </cell>
        </row>
        <row r="1030">
          <cell r="E1030" t="str">
            <v>Parsvnath Developers</v>
          </cell>
        </row>
        <row r="1031">
          <cell r="E1031" t="str">
            <v>Patel Engineering</v>
          </cell>
        </row>
        <row r="1032">
          <cell r="E1032" t="str">
            <v>Patspin India</v>
          </cell>
        </row>
        <row r="1033">
          <cell r="E1033" t="str">
            <v>PC Jeweller</v>
          </cell>
        </row>
        <row r="1034">
          <cell r="E1034" t="str">
            <v>Peninsula Land</v>
          </cell>
        </row>
        <row r="1035">
          <cell r="E1035" t="str">
            <v>Pennar Ind.</v>
          </cell>
        </row>
        <row r="1036">
          <cell r="E1036" t="str">
            <v>Pentamedia Graphics</v>
          </cell>
        </row>
        <row r="1037">
          <cell r="E1037" t="str">
            <v>Persistent Systems.</v>
          </cell>
        </row>
        <row r="1038">
          <cell r="E1038" t="str">
            <v>Petron Engineering</v>
          </cell>
        </row>
        <row r="1039">
          <cell r="E1039" t="str">
            <v>Petronet LNG</v>
          </cell>
        </row>
        <row r="1040">
          <cell r="E1040" t="str">
            <v>Pfizer</v>
          </cell>
        </row>
        <row r="1041">
          <cell r="E1041" t="str">
            <v>Phillips Carbon Black</v>
          </cell>
        </row>
        <row r="1042">
          <cell r="E1042" t="str">
            <v>PI Industries</v>
          </cell>
        </row>
        <row r="1043">
          <cell r="E1043" t="str">
            <v>Pidilite Industries</v>
          </cell>
        </row>
        <row r="1044">
          <cell r="E1044" t="str">
            <v>Pincon Spirits</v>
          </cell>
        </row>
        <row r="1045">
          <cell r="E1045" t="str">
            <v>Pipavav Defence &amp; Offshore Engg. Co.</v>
          </cell>
        </row>
        <row r="1046">
          <cell r="E1046" t="str">
            <v>Piramal Enterprise</v>
          </cell>
        </row>
        <row r="1047">
          <cell r="E1047" t="str">
            <v>Plastiblends India</v>
          </cell>
        </row>
        <row r="1048">
          <cell r="E1048" t="str">
            <v>PNB Gilts</v>
          </cell>
        </row>
        <row r="1049">
          <cell r="E1049" t="str">
            <v>PNC Infratech</v>
          </cell>
        </row>
        <row r="1050">
          <cell r="E1050" t="str">
            <v>Poddar Developers</v>
          </cell>
        </row>
        <row r="1051">
          <cell r="E1051" t="str">
            <v>Poddar Pigments</v>
          </cell>
        </row>
        <row r="1052">
          <cell r="E1052" t="str">
            <v>Pokarna</v>
          </cell>
        </row>
        <row r="1053">
          <cell r="E1053" t="str">
            <v>Polaris Software</v>
          </cell>
        </row>
        <row r="1054">
          <cell r="E1054" t="str">
            <v>Polyplex Corporation</v>
          </cell>
        </row>
        <row r="1055">
          <cell r="E1055" t="str">
            <v>Power Finance Corporation</v>
          </cell>
        </row>
        <row r="1056">
          <cell r="E1056" t="str">
            <v>Power Grid Corporation of India</v>
          </cell>
        </row>
        <row r="1057">
          <cell r="E1057" t="str">
            <v>Power Mech Project</v>
          </cell>
        </row>
        <row r="1058">
          <cell r="E1058" t="str">
            <v>Praj Industries</v>
          </cell>
        </row>
        <row r="1059">
          <cell r="E1059" t="str">
            <v>Prajay Engineers Syndicate</v>
          </cell>
        </row>
        <row r="1060">
          <cell r="E1060" t="str">
            <v>Prakash Industries</v>
          </cell>
        </row>
        <row r="1061">
          <cell r="E1061" t="str">
            <v>Pratibha Industries</v>
          </cell>
        </row>
        <row r="1062">
          <cell r="E1062" t="str">
            <v>Precot Meridian</v>
          </cell>
        </row>
        <row r="1063">
          <cell r="E1063" t="str">
            <v>Premier Explosives</v>
          </cell>
        </row>
        <row r="1064">
          <cell r="E1064" t="str">
            <v>Prestige Estates Projects</v>
          </cell>
        </row>
        <row r="1065">
          <cell r="E1065" t="str">
            <v>Pricol</v>
          </cell>
        </row>
        <row r="1066">
          <cell r="E1066" t="str">
            <v>Prime Focus</v>
          </cell>
        </row>
        <row r="1067">
          <cell r="E1067" t="str">
            <v>Prism Cement</v>
          </cell>
        </row>
        <row r="1068">
          <cell r="E1068" t="str">
            <v>Prithvi Information Solutions</v>
          </cell>
        </row>
        <row r="1069">
          <cell r="E1069" t="str">
            <v>Pritish Nandy Communications L</v>
          </cell>
        </row>
        <row r="1070">
          <cell r="E1070" t="str">
            <v>Procter &amp; Gamble</v>
          </cell>
        </row>
        <row r="1071">
          <cell r="E1071" t="str">
            <v>Provogue India</v>
          </cell>
        </row>
        <row r="1072">
          <cell r="E1072" t="str">
            <v>ProzoneCSC</v>
          </cell>
        </row>
        <row r="1073">
          <cell r="E1073" t="str">
            <v>PSL</v>
          </cell>
        </row>
        <row r="1074">
          <cell r="E1074" t="str">
            <v>PTC India</v>
          </cell>
        </row>
        <row r="1075">
          <cell r="E1075" t="str">
            <v>PTC India Financial Services</v>
          </cell>
        </row>
        <row r="1076">
          <cell r="E1076" t="str">
            <v>Pudumjee Pulp &amp; Paper Mills</v>
          </cell>
        </row>
        <row r="1077">
          <cell r="E1077" t="str">
            <v>Punj Lloyd</v>
          </cell>
        </row>
        <row r="1078">
          <cell r="E1078" t="str">
            <v>Punjab Chemicals &amp; Crop Protec</v>
          </cell>
        </row>
        <row r="1079">
          <cell r="E1079" t="str">
            <v>Punjab National Bank</v>
          </cell>
        </row>
        <row r="1080">
          <cell r="E1080" t="str">
            <v xml:space="preserve">Puravankara Projects </v>
          </cell>
        </row>
        <row r="1081">
          <cell r="E1081" t="str">
            <v>PVP Ventures</v>
          </cell>
        </row>
        <row r="1082">
          <cell r="E1082" t="str">
            <v>PVR</v>
          </cell>
        </row>
        <row r="1083">
          <cell r="E1083" t="str">
            <v>Quick Heal</v>
          </cell>
        </row>
        <row r="1084">
          <cell r="E1084" t="str">
            <v>Radico Khaitan</v>
          </cell>
        </row>
        <row r="1085">
          <cell r="E1085" t="str">
            <v>Rain Industries</v>
          </cell>
        </row>
        <row r="1086">
          <cell r="E1086" t="str">
            <v>Rajesh Exports</v>
          </cell>
        </row>
        <row r="1087">
          <cell r="E1087" t="str">
            <v>Rallis India</v>
          </cell>
        </row>
        <row r="1088">
          <cell r="E1088" t="str">
            <v>Rama Newsprint &amp; Papers</v>
          </cell>
        </row>
        <row r="1089">
          <cell r="E1089" t="str">
            <v>Ramco Industries</v>
          </cell>
        </row>
        <row r="1090">
          <cell r="E1090" t="str">
            <v>Ramco systems</v>
          </cell>
        </row>
        <row r="1091">
          <cell r="E1091" t="str">
            <v>Ramsarup</v>
          </cell>
        </row>
        <row r="1092">
          <cell r="E1092" t="str">
            <v>Ranbaxy Laboratories</v>
          </cell>
        </row>
        <row r="1093">
          <cell r="E1093" t="str">
            <v>Rane Holdings</v>
          </cell>
        </row>
        <row r="1094">
          <cell r="E1094" t="str">
            <v>Rashtriya Chemicals and Fertilizers</v>
          </cell>
        </row>
        <row r="1095">
          <cell r="E1095" t="str">
            <v>Ratnamani Metals and Tubes</v>
          </cell>
        </row>
        <row r="1096">
          <cell r="E1096" t="str">
            <v>RattanIndia Power</v>
          </cell>
        </row>
        <row r="1097">
          <cell r="E1097" t="str">
            <v>Raymond</v>
          </cell>
        </row>
        <row r="1098">
          <cell r="E1098" t="str">
            <v>Redington (India)</v>
          </cell>
        </row>
        <row r="1099">
          <cell r="E1099" t="str">
            <v>Regency Ceramics</v>
          </cell>
        </row>
        <row r="1100">
          <cell r="E1100" t="str">
            <v>REI Agro</v>
          </cell>
        </row>
        <row r="1101">
          <cell r="E1101" t="str">
            <v>Reliance Capital</v>
          </cell>
        </row>
        <row r="1102">
          <cell r="E1102" t="str">
            <v>Reliance Communications</v>
          </cell>
        </row>
        <row r="1103">
          <cell r="E1103" t="str">
            <v>Reliance Industrial Infrastruc</v>
          </cell>
        </row>
        <row r="1104">
          <cell r="E1104" t="str">
            <v>Reliance Industries</v>
          </cell>
        </row>
        <row r="1105">
          <cell r="E1105" t="str">
            <v>Reliance Infrastructure</v>
          </cell>
        </row>
        <row r="1106">
          <cell r="E1106" t="str">
            <v>Reliance MediaWorks</v>
          </cell>
        </row>
        <row r="1107">
          <cell r="E1107" t="str">
            <v>Reliance Power</v>
          </cell>
        </row>
        <row r="1108">
          <cell r="E1108" t="str">
            <v>Repco Home Finance</v>
          </cell>
        </row>
        <row r="1109">
          <cell r="E1109" t="str">
            <v>Revathi Equipment</v>
          </cell>
        </row>
        <row r="1110">
          <cell r="E1110" t="str">
            <v>Rico Auto</v>
          </cell>
        </row>
        <row r="1111">
          <cell r="E1111" t="str">
            <v>Rolta India</v>
          </cell>
        </row>
        <row r="1112">
          <cell r="E1112" t="str">
            <v>Royal Orchid Hotels</v>
          </cell>
        </row>
        <row r="1113">
          <cell r="E1113" t="str">
            <v>RSWM</v>
          </cell>
        </row>
        <row r="1114">
          <cell r="E1114" t="str">
            <v>Ruchi Infrastructure</v>
          </cell>
        </row>
        <row r="1115">
          <cell r="E1115" t="str">
            <v>Ruchi Soya Industries</v>
          </cell>
        </row>
        <row r="1116">
          <cell r="E1116" t="str">
            <v>Rupa &amp; Co</v>
          </cell>
        </row>
        <row r="1117">
          <cell r="E1117" t="str">
            <v>Rural Electrification Corporation</v>
          </cell>
        </row>
        <row r="1118">
          <cell r="E1118" t="str">
            <v>S Kumars Nationwide</v>
          </cell>
        </row>
        <row r="1119">
          <cell r="E1119" t="str">
            <v>Sadbhav Engineering</v>
          </cell>
        </row>
        <row r="1120">
          <cell r="E1120" t="str">
            <v>Sadbhav Infrastructure Project</v>
          </cell>
        </row>
        <row r="1121">
          <cell r="E1121" t="str">
            <v>Sagar Cements</v>
          </cell>
        </row>
        <row r="1122">
          <cell r="E1122" t="str">
            <v>Sahara One Media &amp; Entertainme</v>
          </cell>
        </row>
        <row r="1123">
          <cell r="E1123" t="str">
            <v>Sakthi Sugars</v>
          </cell>
        </row>
        <row r="1124">
          <cell r="E1124" t="str">
            <v>Salora International</v>
          </cell>
        </row>
        <row r="1125">
          <cell r="E1125" t="str">
            <v>Salzar Electronic</v>
          </cell>
        </row>
        <row r="1126">
          <cell r="E1126" t="str">
            <v>Samtel Colour</v>
          </cell>
        </row>
        <row r="1127">
          <cell r="E1127" t="str">
            <v>Sandesh</v>
          </cell>
        </row>
        <row r="1128">
          <cell r="E1128" t="str">
            <v>Sangam India</v>
          </cell>
        </row>
        <row r="1129">
          <cell r="E1129" t="str">
            <v>Sanghi Industries</v>
          </cell>
        </row>
        <row r="1130">
          <cell r="E1130" t="str">
            <v>Sanghvi Movers</v>
          </cell>
        </row>
        <row r="1131">
          <cell r="E1131" t="str">
            <v>Sanofi India</v>
          </cell>
        </row>
        <row r="1132">
          <cell r="E1132" t="str">
            <v>Sarda Energy &amp; Minerals</v>
          </cell>
        </row>
        <row r="1133">
          <cell r="E1133" t="str">
            <v>Saregama India</v>
          </cell>
        </row>
        <row r="1134">
          <cell r="E1134" t="str">
            <v>Sarla Performance Fibers</v>
          </cell>
        </row>
        <row r="1135">
          <cell r="E1135" t="str">
            <v>Sasken Communications Technologies</v>
          </cell>
        </row>
        <row r="1136">
          <cell r="E1136" t="str">
            <v>Satyam Computer Services</v>
          </cell>
        </row>
        <row r="1137">
          <cell r="E1137" t="str">
            <v>Savita Oil Technologies</v>
          </cell>
        </row>
        <row r="1138">
          <cell r="E1138" t="str">
            <v>SB&amp;T International</v>
          </cell>
        </row>
        <row r="1139">
          <cell r="E1139" t="str">
            <v>SEAMEC</v>
          </cell>
        </row>
        <row r="1140">
          <cell r="E1140" t="str">
            <v>Seshasayee Paper &amp; Boards</v>
          </cell>
        </row>
        <row r="1141">
          <cell r="E1141" t="str">
            <v xml:space="preserve">Setco Automotive </v>
          </cell>
        </row>
        <row r="1142">
          <cell r="E1142" t="str">
            <v>SH Kelkar &amp; Co</v>
          </cell>
        </row>
        <row r="1143">
          <cell r="E1143" t="str">
            <v>Shakti Pumps India</v>
          </cell>
        </row>
        <row r="1144">
          <cell r="E1144" t="str">
            <v>Shalimar Paints</v>
          </cell>
        </row>
        <row r="1145">
          <cell r="E1145" t="str">
            <v>Shanthi Gears</v>
          </cell>
        </row>
        <row r="1146">
          <cell r="E1146" t="str">
            <v>Sharda Cropchem</v>
          </cell>
        </row>
        <row r="1147">
          <cell r="E1147" t="str">
            <v>Shasun Pharma</v>
          </cell>
        </row>
        <row r="1148">
          <cell r="E1148" t="str">
            <v>Shemaroo Entertainment</v>
          </cell>
        </row>
        <row r="1149">
          <cell r="E1149" t="str">
            <v>Shilpi Cable Technologies</v>
          </cell>
        </row>
        <row r="1150">
          <cell r="E1150" t="str">
            <v>Shipping Corporation of India</v>
          </cell>
        </row>
        <row r="1151">
          <cell r="E1151" t="str">
            <v>Shiv Vani oil</v>
          </cell>
        </row>
        <row r="1152">
          <cell r="E1152" t="str">
            <v>Shivam Autotech</v>
          </cell>
        </row>
        <row r="1153">
          <cell r="E1153" t="str">
            <v>Shoppers Stop</v>
          </cell>
        </row>
        <row r="1154">
          <cell r="E1154" t="str">
            <v>Shree Cement</v>
          </cell>
        </row>
        <row r="1155">
          <cell r="E1155" t="str">
            <v>Shree Digvijay Cement Co</v>
          </cell>
        </row>
        <row r="1156">
          <cell r="E1156" t="str">
            <v>Shree Pushkar Chemicals</v>
          </cell>
        </row>
        <row r="1157">
          <cell r="E1157" t="str">
            <v>Shree Rama Multi-Tech</v>
          </cell>
        </row>
        <row r="1158">
          <cell r="E1158" t="str">
            <v>Shree Renuka Sugars</v>
          </cell>
        </row>
        <row r="1159">
          <cell r="E1159" t="str">
            <v>Shrenuj &amp; Co</v>
          </cell>
        </row>
        <row r="1160">
          <cell r="E1160" t="str">
            <v>Shreyas Shipping &amp; Logistics</v>
          </cell>
        </row>
        <row r="1161">
          <cell r="E1161" t="str">
            <v>Shriram City Union Finance</v>
          </cell>
        </row>
        <row r="1162">
          <cell r="E1162" t="str">
            <v>Shriram Transport Finance</v>
          </cell>
        </row>
        <row r="1163">
          <cell r="E1163" t="str">
            <v>Shyam Telecom</v>
          </cell>
        </row>
        <row r="1164">
          <cell r="E1164" t="str">
            <v>Sical Logistics</v>
          </cell>
        </row>
        <row r="1165">
          <cell r="E1165" t="str">
            <v>Siemens</v>
          </cell>
        </row>
        <row r="1166">
          <cell r="E1166" t="str">
            <v>Simbhaoli Sugar Mills</v>
          </cell>
        </row>
        <row r="1167">
          <cell r="E1167" t="str">
            <v>Simplex Infrastructures</v>
          </cell>
        </row>
        <row r="1168">
          <cell r="E1168" t="str">
            <v>Sintex Industries</v>
          </cell>
        </row>
        <row r="1169">
          <cell r="E1169" t="str">
            <v>Sirpur Paper Mills</v>
          </cell>
        </row>
        <row r="1170">
          <cell r="E1170" t="str">
            <v>Siticable</v>
          </cell>
        </row>
        <row r="1171">
          <cell r="E1171" t="str">
            <v>Siyaram Silk Mills</v>
          </cell>
        </row>
        <row r="1172">
          <cell r="E1172" t="str">
            <v>SJVN</v>
          </cell>
        </row>
        <row r="1173">
          <cell r="E1173" t="str">
            <v>SKF India</v>
          </cell>
        </row>
        <row r="1174">
          <cell r="E1174" t="str">
            <v>Skipper</v>
          </cell>
        </row>
        <row r="1175">
          <cell r="E1175" t="str">
            <v>SKS Microfinance</v>
          </cell>
        </row>
        <row r="1176">
          <cell r="E1176" t="str">
            <v>Smartlink Network Systems</v>
          </cell>
        </row>
        <row r="1177">
          <cell r="E1177" t="str">
            <v>SML ISUZU</v>
          </cell>
        </row>
        <row r="1178">
          <cell r="E1178" t="str">
            <v>Snowman Logistics</v>
          </cell>
        </row>
        <row r="1179">
          <cell r="E1179" t="str">
            <v>Sobha</v>
          </cell>
        </row>
        <row r="1180">
          <cell r="E1180" t="str">
            <v>Solar Industries</v>
          </cell>
        </row>
        <row r="1181">
          <cell r="E1181" t="str">
            <v>Somany</v>
          </cell>
        </row>
        <row r="1182">
          <cell r="E1182" t="str">
            <v>Sona Koyo Steering Systems</v>
          </cell>
        </row>
        <row r="1183">
          <cell r="E1183" t="str">
            <v>Sonata Software</v>
          </cell>
        </row>
        <row r="1184">
          <cell r="E1184" t="str">
            <v>South Indian Bank</v>
          </cell>
        </row>
        <row r="1185">
          <cell r="E1185" t="str">
            <v>Spanco</v>
          </cell>
        </row>
        <row r="1186">
          <cell r="E1186" t="str">
            <v>SPARC</v>
          </cell>
        </row>
        <row r="1187">
          <cell r="E1187" t="str">
            <v>Speciality Restaurants</v>
          </cell>
        </row>
        <row r="1188">
          <cell r="E1188" t="str">
            <v>Spice Mobility</v>
          </cell>
        </row>
        <row r="1189">
          <cell r="E1189" t="str">
            <v>SpiceJet</v>
          </cell>
        </row>
        <row r="1190">
          <cell r="E1190" t="str">
            <v>SPML Infra</v>
          </cell>
        </row>
        <row r="1191">
          <cell r="E1191" t="str">
            <v>SQS India BFSI</v>
          </cell>
        </row>
        <row r="1192">
          <cell r="E1192" t="str">
            <v>SREI Infra</v>
          </cell>
        </row>
        <row r="1193">
          <cell r="E1193" t="str">
            <v>SRF</v>
          </cell>
        </row>
        <row r="1194">
          <cell r="E1194" t="str">
            <v>SRI Adhikari Bros Tele Ntwrk</v>
          </cell>
        </row>
        <row r="1195">
          <cell r="E1195" t="str">
            <v>Star Ferro and Cement</v>
          </cell>
        </row>
        <row r="1196">
          <cell r="E1196" t="str">
            <v>State Bank of Bikaner &amp; Jaipur</v>
          </cell>
        </row>
        <row r="1197">
          <cell r="E1197" t="str">
            <v>State Bank of India</v>
          </cell>
        </row>
        <row r="1198">
          <cell r="E1198" t="str">
            <v>State Bank of Mysore</v>
          </cell>
        </row>
        <row r="1199">
          <cell r="E1199" t="str">
            <v>State Bank of Travancore</v>
          </cell>
        </row>
        <row r="1200">
          <cell r="E1200" t="str">
            <v>State Trading Corp Of India</v>
          </cell>
        </row>
        <row r="1201">
          <cell r="E1201" t="str">
            <v>Steel Authority of India</v>
          </cell>
        </row>
        <row r="1202">
          <cell r="E1202" t="str">
            <v xml:space="preserve">Sterling Biotec </v>
          </cell>
        </row>
        <row r="1203">
          <cell r="E1203" t="str">
            <v>Sterling International Enterpr</v>
          </cell>
        </row>
        <row r="1204">
          <cell r="E1204" t="str">
            <v>Sterlite Industries</v>
          </cell>
        </row>
        <row r="1205">
          <cell r="E1205" t="str">
            <v>Sterlite Technologies</v>
          </cell>
        </row>
        <row r="1206">
          <cell r="E1206" t="str">
            <v>St-Gobain Sekurit India</v>
          </cell>
        </row>
        <row r="1207">
          <cell r="E1207" t="str">
            <v>Store One Retail India</v>
          </cell>
        </row>
        <row r="1208">
          <cell r="E1208" t="str">
            <v>Strides Arcolab</v>
          </cell>
        </row>
        <row r="1209">
          <cell r="E1209" t="str">
            <v>Styrolution ABS (India)</v>
          </cell>
        </row>
        <row r="1210">
          <cell r="E1210" t="str">
            <v>Subex Systems</v>
          </cell>
        </row>
        <row r="1211">
          <cell r="E1211" t="str">
            <v>Subros</v>
          </cell>
        </row>
        <row r="1212">
          <cell r="E1212" t="str">
            <v>Sudarshan Chemical</v>
          </cell>
        </row>
        <row r="1213">
          <cell r="E1213" t="str">
            <v>Sun Pharmaceuticals</v>
          </cell>
        </row>
        <row r="1214">
          <cell r="E1214" t="str">
            <v>Sun TV Network</v>
          </cell>
        </row>
        <row r="1215">
          <cell r="E1215" t="str">
            <v>Sundaram Brake Linings</v>
          </cell>
        </row>
        <row r="1216">
          <cell r="E1216" t="str">
            <v>Sundaram Clayton</v>
          </cell>
        </row>
        <row r="1217">
          <cell r="E1217" t="str">
            <v>Sundaram Finance</v>
          </cell>
        </row>
        <row r="1218">
          <cell r="E1218" t="str">
            <v>Sundram Fasteners</v>
          </cell>
        </row>
        <row r="1219">
          <cell r="E1219" t="str">
            <v>Sunflag Iron &amp; Steel Co</v>
          </cell>
        </row>
        <row r="1220">
          <cell r="E1220" t="str">
            <v>Sunteck Realty</v>
          </cell>
        </row>
        <row r="1221">
          <cell r="E1221" t="str">
            <v>Suprajit Engineering</v>
          </cell>
        </row>
        <row r="1222">
          <cell r="E1222" t="str">
            <v>Supreme Industries</v>
          </cell>
        </row>
        <row r="1223">
          <cell r="E1223" t="str">
            <v>Supreme Infrastructure</v>
          </cell>
        </row>
        <row r="1224">
          <cell r="E1224" t="str">
            <v>Supreme Petrochem</v>
          </cell>
        </row>
        <row r="1225">
          <cell r="E1225" t="str">
            <v>Surya Roshni</v>
          </cell>
        </row>
        <row r="1226">
          <cell r="E1226" t="str">
            <v>Suryalakshmi Cotton</v>
          </cell>
        </row>
        <row r="1227">
          <cell r="E1227" t="str">
            <v>Sutlej Textile</v>
          </cell>
        </row>
        <row r="1228">
          <cell r="E1228" t="str">
            <v>Suven Life Sciences</v>
          </cell>
        </row>
        <row r="1229">
          <cell r="E1229" t="str">
            <v>Suzlon Energy</v>
          </cell>
        </row>
        <row r="1230">
          <cell r="E1230" t="str">
            <v>Swaraj Engines</v>
          </cell>
        </row>
        <row r="1231">
          <cell r="E1231" t="str">
            <v>Symphony</v>
          </cell>
        </row>
        <row r="1232">
          <cell r="E1232" t="str">
            <v>Syndicate Bank</v>
          </cell>
        </row>
        <row r="1233">
          <cell r="E1233" t="str">
            <v>TAJ GVK Hotels &amp; Resorts</v>
          </cell>
        </row>
        <row r="1234">
          <cell r="E1234" t="str">
            <v>TAKE Solutions</v>
          </cell>
        </row>
        <row r="1235">
          <cell r="E1235" t="str">
            <v>Talbros Automotive Components</v>
          </cell>
        </row>
        <row r="1236">
          <cell r="E1236" t="str">
            <v>Tamil Nadu Newsprint and Papers</v>
          </cell>
        </row>
        <row r="1237">
          <cell r="E1237" t="str">
            <v>Tamilnadu Petroproducts</v>
          </cell>
        </row>
        <row r="1238">
          <cell r="E1238" t="str">
            <v>Taneja Aerospace &amp; Aviation</v>
          </cell>
        </row>
        <row r="1239">
          <cell r="E1239" t="str">
            <v>Tanla Solutions</v>
          </cell>
        </row>
        <row r="1240">
          <cell r="E1240" t="str">
            <v>Tara Jewels</v>
          </cell>
        </row>
        <row r="1241">
          <cell r="E1241" t="str">
            <v>Tata Chemicals</v>
          </cell>
        </row>
        <row r="1242">
          <cell r="E1242" t="str">
            <v>Tata Coffee</v>
          </cell>
        </row>
        <row r="1243">
          <cell r="E1243" t="str">
            <v>Tata Communications</v>
          </cell>
        </row>
        <row r="1244">
          <cell r="E1244" t="str">
            <v>Tata Consultancy Services</v>
          </cell>
        </row>
        <row r="1245">
          <cell r="E1245" t="str">
            <v>Tata Elxsi</v>
          </cell>
        </row>
        <row r="1246">
          <cell r="E1246" t="str">
            <v>Tata Global Beverages</v>
          </cell>
        </row>
        <row r="1247">
          <cell r="E1247" t="str">
            <v>Tata Investment Corp</v>
          </cell>
        </row>
        <row r="1248">
          <cell r="E1248" t="str">
            <v>Tata Metaliks</v>
          </cell>
        </row>
        <row r="1249">
          <cell r="E1249" t="str">
            <v>Tata Motors</v>
          </cell>
        </row>
        <row r="1250">
          <cell r="E1250" t="str">
            <v>Tata Motors</v>
          </cell>
        </row>
        <row r="1251">
          <cell r="E1251" t="str">
            <v>Tata Power</v>
          </cell>
        </row>
        <row r="1252">
          <cell r="E1252" t="str">
            <v>Tata Sponge Iron</v>
          </cell>
        </row>
        <row r="1253">
          <cell r="E1253" t="str">
            <v>Tata Steel</v>
          </cell>
        </row>
        <row r="1254">
          <cell r="E1254" t="str">
            <v>Tata Teleservices Maharashtra</v>
          </cell>
        </row>
        <row r="1255">
          <cell r="E1255" t="str">
            <v>TD Power</v>
          </cell>
        </row>
        <row r="1256">
          <cell r="E1256" t="str">
            <v>Tech Mahindra</v>
          </cell>
        </row>
        <row r="1257">
          <cell r="E1257" t="str">
            <v>Techno Electric</v>
          </cell>
        </row>
        <row r="1258">
          <cell r="E1258" t="str">
            <v>Tecpro systems</v>
          </cell>
        </row>
        <row r="1259">
          <cell r="E1259" t="str">
            <v>Teledata Informatics</v>
          </cell>
        </row>
        <row r="1260">
          <cell r="E1260" t="str">
            <v>Texmaco</v>
          </cell>
        </row>
        <row r="1261">
          <cell r="E1261" t="str">
            <v>Texmaco Rail and Engineering</v>
          </cell>
        </row>
        <row r="1262">
          <cell r="E1262" t="str">
            <v>The Phoenix Mills</v>
          </cell>
        </row>
        <row r="1263">
          <cell r="E1263" t="str">
            <v>The Ramco Cements</v>
          </cell>
        </row>
        <row r="1264">
          <cell r="E1264" t="str">
            <v>Thermax</v>
          </cell>
        </row>
        <row r="1265">
          <cell r="E1265" t="str">
            <v>Thiru Arooran Sugars</v>
          </cell>
        </row>
        <row r="1266">
          <cell r="E1266" t="str">
            <v>Thirumalai Chemicals</v>
          </cell>
        </row>
        <row r="1267">
          <cell r="E1267" t="str">
            <v>Thomas Cook India</v>
          </cell>
        </row>
        <row r="1268">
          <cell r="E1268" t="str">
            <v>Tide Water Oil</v>
          </cell>
        </row>
        <row r="1269">
          <cell r="E1269" t="str">
            <v>TIL</v>
          </cell>
        </row>
        <row r="1270">
          <cell r="E1270" t="str">
            <v>Tilaknagar Industries</v>
          </cell>
        </row>
        <row r="1271">
          <cell r="E1271" t="str">
            <v>Time TechnoPlast</v>
          </cell>
        </row>
        <row r="1272">
          <cell r="E1272" t="str">
            <v>Timex Watches</v>
          </cell>
        </row>
        <row r="1273">
          <cell r="E1273" t="str">
            <v>Timken India</v>
          </cell>
        </row>
        <row r="1274">
          <cell r="E1274" t="str">
            <v>Tinplate Co of India</v>
          </cell>
        </row>
        <row r="1275">
          <cell r="E1275" t="str">
            <v>Tips Industries</v>
          </cell>
        </row>
        <row r="1276">
          <cell r="E1276" t="str">
            <v>Titagarh Wagons</v>
          </cell>
        </row>
        <row r="1277">
          <cell r="E1277" t="str">
            <v>Titan Company</v>
          </cell>
        </row>
        <row r="1278">
          <cell r="E1278" t="str">
            <v>Todays Writing Instruments</v>
          </cell>
        </row>
        <row r="1279">
          <cell r="E1279" t="str">
            <v>Torrent Pharmaceuticals</v>
          </cell>
        </row>
        <row r="1280">
          <cell r="E1280" t="str">
            <v>Torrent Power</v>
          </cell>
        </row>
        <row r="1281">
          <cell r="E1281" t="str">
            <v>Tourism Finance Corp of India</v>
          </cell>
        </row>
        <row r="1282">
          <cell r="E1282" t="str">
            <v>Transformers &amp; Rectifiers India</v>
          </cell>
        </row>
        <row r="1283">
          <cell r="E1283" t="str">
            <v>Transgene Biotek</v>
          </cell>
        </row>
        <row r="1284">
          <cell r="E1284" t="str">
            <v>Transport Corporation of India</v>
          </cell>
        </row>
        <row r="1285">
          <cell r="E1285" t="str">
            <v>Tree House Education &amp; Accessories.</v>
          </cell>
        </row>
        <row r="1286">
          <cell r="E1286" t="str">
            <v>Trent</v>
          </cell>
        </row>
        <row r="1287">
          <cell r="E1287" t="str">
            <v>TRF</v>
          </cell>
        </row>
        <row r="1288">
          <cell r="E1288" t="str">
            <v>Tribhovandas Bhimji Zaveri</v>
          </cell>
        </row>
        <row r="1289">
          <cell r="E1289" t="str">
            <v>Trident/India</v>
          </cell>
        </row>
        <row r="1290">
          <cell r="E1290" t="str">
            <v>Trigyn Technologies</v>
          </cell>
        </row>
        <row r="1291">
          <cell r="E1291" t="str">
            <v>Triveni Eng &amp; Ind.</v>
          </cell>
        </row>
        <row r="1292">
          <cell r="E1292" t="str">
            <v>Triveni Turbine</v>
          </cell>
        </row>
        <row r="1293">
          <cell r="E1293" t="str">
            <v>TTK Prestige</v>
          </cell>
        </row>
        <row r="1294">
          <cell r="E1294" t="str">
            <v>Tube Investments of India</v>
          </cell>
        </row>
        <row r="1295">
          <cell r="E1295" t="str">
            <v>Tulip IT Services</v>
          </cell>
        </row>
        <row r="1296">
          <cell r="E1296" t="str">
            <v>TV Today Network</v>
          </cell>
        </row>
        <row r="1297">
          <cell r="E1297" t="str">
            <v>TV18 Broadcast</v>
          </cell>
        </row>
        <row r="1298">
          <cell r="E1298" t="str">
            <v>TVS Motor</v>
          </cell>
        </row>
        <row r="1299">
          <cell r="E1299" t="str">
            <v>TVS Srichakra</v>
          </cell>
        </row>
        <row r="1300">
          <cell r="E1300" t="str">
            <v>Ucal Fuel Systems</v>
          </cell>
        </row>
        <row r="1301">
          <cell r="E1301" t="str">
            <v>UCO Bank</v>
          </cell>
        </row>
        <row r="1302">
          <cell r="E1302" t="str">
            <v>Uflex</v>
          </cell>
        </row>
        <row r="1303">
          <cell r="E1303" t="str">
            <v>Ugar Sugar Works</v>
          </cell>
        </row>
        <row r="1304">
          <cell r="E1304" t="str">
            <v>Ultramarine &amp; Pigment</v>
          </cell>
        </row>
        <row r="1305">
          <cell r="E1305" t="str">
            <v>UltraTech Cement</v>
          </cell>
        </row>
        <row r="1306">
          <cell r="E1306" t="str">
            <v>Unichem Laboratories</v>
          </cell>
        </row>
        <row r="1307">
          <cell r="E1307" t="str">
            <v>Union Bank of India</v>
          </cell>
        </row>
        <row r="1308">
          <cell r="E1308" t="str">
            <v>Unitech</v>
          </cell>
        </row>
        <row r="1309">
          <cell r="E1309" t="str">
            <v>United Bank</v>
          </cell>
        </row>
        <row r="1310">
          <cell r="E1310" t="str">
            <v>United Breweries</v>
          </cell>
        </row>
        <row r="1311">
          <cell r="E1311" t="str">
            <v>United Breweries Holdings</v>
          </cell>
        </row>
        <row r="1312">
          <cell r="E1312" t="str">
            <v xml:space="preserve">United Spirits </v>
          </cell>
        </row>
        <row r="1313">
          <cell r="E1313" t="str">
            <v>Unity Infraprojects</v>
          </cell>
        </row>
        <row r="1314">
          <cell r="E1314" t="str">
            <v>UPL</v>
          </cell>
        </row>
        <row r="1315">
          <cell r="E1315" t="str">
            <v>Upper Ganges Sugar &amp; Industrie</v>
          </cell>
        </row>
        <row r="1316">
          <cell r="E1316" t="str">
            <v>Usha Martin</v>
          </cell>
        </row>
        <row r="1317">
          <cell r="E1317" t="str">
            <v>Uttam Galva Steels</v>
          </cell>
        </row>
        <row r="1318">
          <cell r="E1318" t="str">
            <v>Uttam Sugar Mills</v>
          </cell>
        </row>
        <row r="1319">
          <cell r="E1319" t="str">
            <v>Vaibhav Global</v>
          </cell>
        </row>
        <row r="1320">
          <cell r="E1320" t="str">
            <v>Valecha Engineering</v>
          </cell>
        </row>
        <row r="1321">
          <cell r="E1321" t="str">
            <v>Value Industries</v>
          </cell>
        </row>
        <row r="1322">
          <cell r="E1322" t="str">
            <v>Vardhman Polytex</v>
          </cell>
        </row>
        <row r="1323">
          <cell r="E1323" t="str">
            <v>Vardhman Textiles</v>
          </cell>
        </row>
        <row r="1324">
          <cell r="E1324" t="str">
            <v>Varun Shipping</v>
          </cell>
        </row>
        <row r="1325">
          <cell r="E1325" t="str">
            <v>VA-Tech Wabag</v>
          </cell>
        </row>
        <row r="1326">
          <cell r="E1326" t="str">
            <v>Vedanta</v>
          </cell>
        </row>
        <row r="1327">
          <cell r="E1327" t="str">
            <v>Venky's India</v>
          </cell>
        </row>
        <row r="1328">
          <cell r="E1328" t="str">
            <v>Vesuvius India</v>
          </cell>
        </row>
        <row r="1329">
          <cell r="E1329" t="str">
            <v>V-GUARD INDUSTRIES</v>
          </cell>
        </row>
        <row r="1330">
          <cell r="E1330" t="str">
            <v>Videocon Industries</v>
          </cell>
        </row>
        <row r="1331">
          <cell r="E1331" t="str">
            <v>Vijaya Bank</v>
          </cell>
        </row>
        <row r="1332">
          <cell r="E1332" t="str">
            <v>Vimta Labs</v>
          </cell>
        </row>
        <row r="1333">
          <cell r="E1333" t="str">
            <v>Vinati Organics</v>
          </cell>
        </row>
        <row r="1334">
          <cell r="E1334" t="str">
            <v>Vindhya Telelinks</v>
          </cell>
        </row>
        <row r="1335">
          <cell r="E1335" t="str">
            <v>Vinyl Chemicals India</v>
          </cell>
        </row>
        <row r="1336">
          <cell r="E1336" t="str">
            <v>VIP Industries</v>
          </cell>
        </row>
        <row r="1337">
          <cell r="E1337" t="str">
            <v>Vipul</v>
          </cell>
        </row>
        <row r="1338">
          <cell r="E1338" t="str">
            <v>Visa Steel</v>
          </cell>
        </row>
        <row r="1339">
          <cell r="E1339" t="str">
            <v>Visaka Industries</v>
          </cell>
        </row>
        <row r="1340">
          <cell r="E1340" t="str">
            <v>Vivimed Labs.</v>
          </cell>
        </row>
        <row r="1341">
          <cell r="E1341" t="str">
            <v>Voltamp Transformers</v>
          </cell>
        </row>
        <row r="1342">
          <cell r="E1342" t="str">
            <v>Voltas</v>
          </cell>
        </row>
        <row r="1343">
          <cell r="E1343" t="str">
            <v>VRL Logistics</v>
          </cell>
        </row>
        <row r="1344">
          <cell r="E1344" t="str">
            <v>VST Industries</v>
          </cell>
        </row>
        <row r="1345">
          <cell r="E1345" t="str">
            <v>VST Tillers</v>
          </cell>
        </row>
        <row r="1346">
          <cell r="E1346" t="str">
            <v>W S Industries</v>
          </cell>
        </row>
        <row r="1347">
          <cell r="E1347" t="str">
            <v>WABCO India</v>
          </cell>
        </row>
        <row r="1348">
          <cell r="E1348" t="str">
            <v>Welspun Corp</v>
          </cell>
        </row>
        <row r="1349">
          <cell r="E1349" t="str">
            <v>Welspun India</v>
          </cell>
        </row>
        <row r="1350">
          <cell r="E1350" t="str">
            <v>Welspun Syntex</v>
          </cell>
        </row>
        <row r="1351">
          <cell r="E1351" t="str">
            <v>West Coast Paper Mills</v>
          </cell>
        </row>
        <row r="1352">
          <cell r="E1352" t="str">
            <v>Westlife Development</v>
          </cell>
        </row>
        <row r="1353">
          <cell r="E1353" t="str">
            <v>Wheels India</v>
          </cell>
        </row>
        <row r="1354">
          <cell r="E1354" t="str">
            <v>Whirlpool</v>
          </cell>
        </row>
        <row r="1355">
          <cell r="E1355" t="str">
            <v>Wipro</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E2">
            <v>3</v>
          </cell>
        </row>
      </sheetData>
      <sheetData sheetId="15" refreshError="1"/>
      <sheetData sheetId="16" refreshError="1"/>
      <sheetData sheetId="17" refreshError="1"/>
      <sheetData sheetId="18" refreshError="1"/>
      <sheetData sheetId="19"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ock Movement Analysis"/>
      <sheetName val="Mnth by Mnth"/>
      <sheetName val="2008-03 (80-20)"/>
      <sheetName val="2008-02 (20-80)"/>
      <sheetName val="2008-01 (80-20)"/>
      <sheetName val="2007-12 (80-20)"/>
      <sheetName val="2007-11 (80-20)"/>
      <sheetName val="2007-10 (80-20)"/>
      <sheetName val="2007-09 (80-20)"/>
      <sheetName val="2008-03"/>
      <sheetName val="2008-02"/>
      <sheetName val="2008-01"/>
      <sheetName val="2007-12"/>
      <sheetName val="2007-11"/>
      <sheetName val="2007-10"/>
      <sheetName val="2007-09 (2)"/>
      <sheetName val="2007-09"/>
      <sheetName val="2007-08"/>
      <sheetName val="2007-07"/>
      <sheetName val="2007-06"/>
      <sheetName val="2007-05"/>
      <sheetName val="2007-04"/>
      <sheetName val="2007-03"/>
      <sheetName val="Net Mnthly Movemen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0">
          <cell r="B10" t="str">
            <v>Acrivastine</v>
          </cell>
        </row>
      </sheetData>
      <sheetData sheetId="9">
        <row r="8">
          <cell r="B8" t="str">
            <v>Product</v>
          </cell>
        </row>
        <row r="10">
          <cell r="B10" t="str">
            <v>Acrivastine</v>
          </cell>
          <cell r="C10" t="str">
            <v>L</v>
          </cell>
          <cell r="D10" t="str">
            <v>Active</v>
          </cell>
          <cell r="G10">
            <v>6</v>
          </cell>
          <cell r="H10">
            <v>456</v>
          </cell>
          <cell r="I10">
            <v>6</v>
          </cell>
          <cell r="K10">
            <v>468</v>
          </cell>
          <cell r="L10">
            <v>4</v>
          </cell>
          <cell r="M10">
            <v>20</v>
          </cell>
          <cell r="O10">
            <v>-24</v>
          </cell>
          <cell r="P10">
            <v>90</v>
          </cell>
          <cell r="Q10">
            <v>444</v>
          </cell>
        </row>
        <row r="11">
          <cell r="B11" t="str">
            <v>Cerium Nitrate</v>
          </cell>
          <cell r="C11" t="str">
            <v>L</v>
          </cell>
          <cell r="D11" t="str">
            <v>Active</v>
          </cell>
          <cell r="J11">
            <v>13</v>
          </cell>
          <cell r="K11">
            <v>0</v>
          </cell>
          <cell r="N11">
            <v>9</v>
          </cell>
          <cell r="O11">
            <v>0</v>
          </cell>
          <cell r="Q11">
            <v>0</v>
          </cell>
        </row>
        <row r="12">
          <cell r="B12" t="str">
            <v>CME</v>
          </cell>
          <cell r="C12" t="str">
            <v>L</v>
          </cell>
          <cell r="D12" t="str">
            <v>Obs</v>
          </cell>
          <cell r="G12">
            <v>1</v>
          </cell>
          <cell r="K12">
            <v>0</v>
          </cell>
          <cell r="L12">
            <v>1</v>
          </cell>
          <cell r="O12">
            <v>0</v>
          </cell>
          <cell r="Q12">
            <v>0</v>
          </cell>
        </row>
        <row r="13">
          <cell r="B13" t="str">
            <v>Doxazocin</v>
          </cell>
          <cell r="C13" t="str">
            <v>L</v>
          </cell>
          <cell r="D13" t="str">
            <v>Active</v>
          </cell>
          <cell r="G13">
            <v>1</v>
          </cell>
          <cell r="H13">
            <v>45</v>
          </cell>
          <cell r="K13">
            <v>46</v>
          </cell>
          <cell r="L13">
            <v>1</v>
          </cell>
          <cell r="O13">
            <v>-1</v>
          </cell>
          <cell r="Q13">
            <v>45</v>
          </cell>
        </row>
        <row r="14">
          <cell r="B14" t="str">
            <v>Fosamprenavir</v>
          </cell>
          <cell r="C14" t="str">
            <v>L</v>
          </cell>
          <cell r="D14" t="str">
            <v>Active</v>
          </cell>
          <cell r="G14">
            <v>108</v>
          </cell>
          <cell r="H14">
            <v>7</v>
          </cell>
          <cell r="I14">
            <v>22</v>
          </cell>
          <cell r="J14">
            <v>77</v>
          </cell>
          <cell r="K14">
            <v>192</v>
          </cell>
          <cell r="L14">
            <v>122</v>
          </cell>
          <cell r="M14">
            <v>3027</v>
          </cell>
          <cell r="N14">
            <v>32</v>
          </cell>
          <cell r="O14">
            <v>-154</v>
          </cell>
          <cell r="Q14">
            <v>38</v>
          </cell>
        </row>
        <row r="15">
          <cell r="B15" t="str">
            <v>KBA</v>
          </cell>
          <cell r="C15" t="str">
            <v>L</v>
          </cell>
          <cell r="D15" t="str">
            <v>Active</v>
          </cell>
          <cell r="G15">
            <v>92</v>
          </cell>
          <cell r="H15">
            <v>81</v>
          </cell>
          <cell r="I15">
            <v>52</v>
          </cell>
          <cell r="J15">
            <v>26</v>
          </cell>
          <cell r="K15">
            <v>251</v>
          </cell>
          <cell r="M15">
            <v>12</v>
          </cell>
          <cell r="N15">
            <v>4</v>
          </cell>
          <cell r="O15">
            <v>-16</v>
          </cell>
          <cell r="P15">
            <v>-22</v>
          </cell>
          <cell r="Q15">
            <v>235</v>
          </cell>
        </row>
        <row r="16">
          <cell r="B16" t="str">
            <v>Labetalol</v>
          </cell>
          <cell r="C16" t="str">
            <v>L</v>
          </cell>
          <cell r="D16" t="str">
            <v>Active</v>
          </cell>
          <cell r="G16">
            <v>60</v>
          </cell>
          <cell r="H16">
            <v>495</v>
          </cell>
          <cell r="J16">
            <v>3</v>
          </cell>
          <cell r="K16">
            <v>555</v>
          </cell>
          <cell r="L16">
            <v>12</v>
          </cell>
          <cell r="M16">
            <v>81</v>
          </cell>
          <cell r="O16">
            <v>-93</v>
          </cell>
          <cell r="Q16">
            <v>462</v>
          </cell>
        </row>
        <row r="17">
          <cell r="B17" t="str">
            <v>Leval Buterol</v>
          </cell>
          <cell r="C17" t="str">
            <v>L</v>
          </cell>
          <cell r="D17" t="str">
            <v>Active</v>
          </cell>
          <cell r="G17">
            <v>30</v>
          </cell>
          <cell r="H17">
            <v>238</v>
          </cell>
          <cell r="I17">
            <v>137</v>
          </cell>
          <cell r="J17">
            <v>22</v>
          </cell>
          <cell r="K17">
            <v>290</v>
          </cell>
          <cell r="L17">
            <v>18</v>
          </cell>
          <cell r="M17">
            <v>64</v>
          </cell>
          <cell r="N17">
            <v>5</v>
          </cell>
          <cell r="O17">
            <v>-87</v>
          </cell>
          <cell r="P17">
            <v>-22</v>
          </cell>
          <cell r="Q17">
            <v>203</v>
          </cell>
        </row>
        <row r="18">
          <cell r="B18" t="str">
            <v>Octenidine</v>
          </cell>
          <cell r="C18" t="str">
            <v>L</v>
          </cell>
          <cell r="D18" t="str">
            <v>Active</v>
          </cell>
          <cell r="G18">
            <v>23</v>
          </cell>
          <cell r="H18">
            <v>151</v>
          </cell>
          <cell r="I18">
            <v>3</v>
          </cell>
          <cell r="J18">
            <v>47</v>
          </cell>
          <cell r="K18">
            <v>221</v>
          </cell>
          <cell r="L18">
            <v>1</v>
          </cell>
          <cell r="M18">
            <v>1</v>
          </cell>
          <cell r="N18">
            <v>7</v>
          </cell>
          <cell r="O18">
            <v>-9</v>
          </cell>
          <cell r="Q18">
            <v>212</v>
          </cell>
        </row>
        <row r="19">
          <cell r="B19" t="str">
            <v>Plaquenil</v>
          </cell>
          <cell r="C19" t="str">
            <v>L</v>
          </cell>
          <cell r="D19" t="str">
            <v>Obs</v>
          </cell>
          <cell r="K19">
            <v>0</v>
          </cell>
          <cell r="O19">
            <v>0</v>
          </cell>
          <cell r="Q19">
            <v>0</v>
          </cell>
        </row>
        <row r="20">
          <cell r="B20" t="str">
            <v>Pro Jet 950NP</v>
          </cell>
          <cell r="C20" t="str">
            <v>L</v>
          </cell>
          <cell r="D20" t="str">
            <v>Obs</v>
          </cell>
          <cell r="K20">
            <v>0</v>
          </cell>
          <cell r="O20">
            <v>0</v>
          </cell>
          <cell r="Q20">
            <v>0</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K23">
            <v>0</v>
          </cell>
          <cell r="O23">
            <v>0</v>
          </cell>
          <cell r="Q23">
            <v>0</v>
          </cell>
        </row>
        <row r="24">
          <cell r="B24" t="str">
            <v>Trientine</v>
          </cell>
          <cell r="C24" t="str">
            <v>L</v>
          </cell>
          <cell r="D24" t="str">
            <v>Active</v>
          </cell>
          <cell r="G24">
            <v>7</v>
          </cell>
          <cell r="H24">
            <v>44</v>
          </cell>
          <cell r="I24">
            <v>1</v>
          </cell>
          <cell r="J24">
            <v>13</v>
          </cell>
          <cell r="K24">
            <v>52</v>
          </cell>
          <cell r="O24">
            <v>0</v>
          </cell>
          <cell r="Q24">
            <v>52</v>
          </cell>
        </row>
        <row r="25">
          <cell r="B25" t="str">
            <v>TTA</v>
          </cell>
          <cell r="C25" t="str">
            <v>L</v>
          </cell>
          <cell r="D25" t="str">
            <v>Slow Mvg</v>
          </cell>
          <cell r="K25">
            <v>0</v>
          </cell>
          <cell r="O25">
            <v>0</v>
          </cell>
          <cell r="Q25">
            <v>0</v>
          </cell>
        </row>
        <row r="26">
          <cell r="B26" t="str">
            <v>Zilueton</v>
          </cell>
          <cell r="C26" t="str">
            <v>L</v>
          </cell>
          <cell r="D26" t="str">
            <v>Active</v>
          </cell>
          <cell r="G26">
            <v>145</v>
          </cell>
          <cell r="I26">
            <v>58</v>
          </cell>
          <cell r="J26">
            <v>384</v>
          </cell>
          <cell r="K26">
            <v>529</v>
          </cell>
          <cell r="L26">
            <v>48</v>
          </cell>
          <cell r="N26">
            <v>25</v>
          </cell>
          <cell r="O26">
            <v>-73</v>
          </cell>
          <cell r="Q26">
            <v>456</v>
          </cell>
        </row>
        <row r="28">
          <cell r="C28" t="str">
            <v>Launch</v>
          </cell>
          <cell r="D28" t="str">
            <v>Total</v>
          </cell>
          <cell r="G28">
            <v>474</v>
          </cell>
          <cell r="H28">
            <v>1517</v>
          </cell>
          <cell r="I28">
            <v>59</v>
          </cell>
          <cell r="J28">
            <v>556</v>
          </cell>
          <cell r="K28">
            <v>2606</v>
          </cell>
          <cell r="L28">
            <v>208</v>
          </cell>
          <cell r="M28">
            <v>178</v>
          </cell>
          <cell r="N28">
            <v>73</v>
          </cell>
          <cell r="O28">
            <v>-459</v>
          </cell>
          <cell r="P28">
            <v>0</v>
          </cell>
          <cell r="Q28">
            <v>2147</v>
          </cell>
        </row>
        <row r="30">
          <cell r="B30" t="str">
            <v>AGN-209323-LF</v>
          </cell>
          <cell r="C30" t="str">
            <v>PL</v>
          </cell>
          <cell r="D30" t="str">
            <v>Active</v>
          </cell>
          <cell r="G30">
            <v>13</v>
          </cell>
          <cell r="H30">
            <v>1</v>
          </cell>
          <cell r="I30">
            <v>1</v>
          </cell>
          <cell r="J30">
            <v>175</v>
          </cell>
          <cell r="K30">
            <v>176</v>
          </cell>
          <cell r="M30">
            <v>1</v>
          </cell>
          <cell r="N30">
            <v>175</v>
          </cell>
          <cell r="O30">
            <v>-176</v>
          </cell>
          <cell r="Q30">
            <v>0</v>
          </cell>
        </row>
        <row r="31">
          <cell r="B31" t="str">
            <v>AVP26452</v>
          </cell>
          <cell r="C31" t="str">
            <v>PL</v>
          </cell>
          <cell r="D31" t="str">
            <v>Obs</v>
          </cell>
          <cell r="J31">
            <v>208</v>
          </cell>
          <cell r="K31">
            <v>0</v>
          </cell>
          <cell r="O31">
            <v>0</v>
          </cell>
          <cell r="Q31">
            <v>0</v>
          </cell>
        </row>
        <row r="32">
          <cell r="B32" t="str">
            <v>TFBU</v>
          </cell>
          <cell r="C32" t="str">
            <v>PL</v>
          </cell>
          <cell r="D32" t="str">
            <v>Slow Mvg</v>
          </cell>
          <cell r="J32">
            <v>208</v>
          </cell>
          <cell r="K32">
            <v>208</v>
          </cell>
          <cell r="O32">
            <v>0</v>
          </cell>
          <cell r="Q32">
            <v>208</v>
          </cell>
        </row>
        <row r="33">
          <cell r="B33" t="str">
            <v>3M R850 / R851</v>
          </cell>
          <cell r="C33" t="str">
            <v>PL</v>
          </cell>
          <cell r="D33" t="str">
            <v>Obs</v>
          </cell>
          <cell r="K33">
            <v>0</v>
          </cell>
          <cell r="O33">
            <v>0</v>
          </cell>
          <cell r="Q33">
            <v>0</v>
          </cell>
        </row>
        <row r="34">
          <cell r="B34" t="str">
            <v>ALT-962</v>
          </cell>
          <cell r="C34" t="str">
            <v>PL</v>
          </cell>
          <cell r="D34" t="str">
            <v>Obs</v>
          </cell>
          <cell r="G34">
            <v>1</v>
          </cell>
          <cell r="K34">
            <v>0</v>
          </cell>
          <cell r="L34">
            <v>1</v>
          </cell>
          <cell r="O34">
            <v>0</v>
          </cell>
          <cell r="Q34">
            <v>0</v>
          </cell>
        </row>
        <row r="35">
          <cell r="B35" t="str">
            <v>AVE 1330</v>
          </cell>
          <cell r="C35" t="str">
            <v>PL</v>
          </cell>
          <cell r="D35" t="str">
            <v>Obs</v>
          </cell>
          <cell r="K35">
            <v>0</v>
          </cell>
          <cell r="O35">
            <v>0</v>
          </cell>
          <cell r="Q35">
            <v>0</v>
          </cell>
        </row>
        <row r="36">
          <cell r="B36" t="str">
            <v>AZD 12389497</v>
          </cell>
          <cell r="C36" t="str">
            <v>PL</v>
          </cell>
          <cell r="D36" t="str">
            <v>Slow Mvg</v>
          </cell>
          <cell r="G36">
            <v>1</v>
          </cell>
          <cell r="K36">
            <v>0</v>
          </cell>
          <cell r="L36">
            <v>1</v>
          </cell>
          <cell r="O36">
            <v>0</v>
          </cell>
          <cell r="Q36">
            <v>0</v>
          </cell>
        </row>
        <row r="37">
          <cell r="B37" t="str">
            <v>AZD 2230</v>
          </cell>
          <cell r="C37" t="str">
            <v>PL</v>
          </cell>
          <cell r="D37" t="str">
            <v>Obs</v>
          </cell>
          <cell r="G37">
            <v>1</v>
          </cell>
          <cell r="K37">
            <v>0</v>
          </cell>
          <cell r="L37">
            <v>1</v>
          </cell>
          <cell r="O37">
            <v>0</v>
          </cell>
          <cell r="Q37">
            <v>0</v>
          </cell>
        </row>
        <row r="38">
          <cell r="B38" t="str">
            <v>AZD 6714</v>
          </cell>
          <cell r="C38" t="str">
            <v>PL</v>
          </cell>
          <cell r="D38" t="str">
            <v>Active</v>
          </cell>
          <cell r="G38">
            <v>9</v>
          </cell>
          <cell r="H38">
            <v>121</v>
          </cell>
          <cell r="I38">
            <v>1</v>
          </cell>
          <cell r="J38">
            <v>68</v>
          </cell>
          <cell r="K38">
            <v>77</v>
          </cell>
          <cell r="L38">
            <v>9</v>
          </cell>
          <cell r="M38">
            <v>23</v>
          </cell>
          <cell r="N38">
            <v>68</v>
          </cell>
          <cell r="O38">
            <v>-77</v>
          </cell>
          <cell r="Q38">
            <v>0</v>
          </cell>
        </row>
        <row r="39">
          <cell r="B39" t="str">
            <v>BHA</v>
          </cell>
          <cell r="C39" t="str">
            <v>PL</v>
          </cell>
          <cell r="D39" t="str">
            <v>Obs</v>
          </cell>
          <cell r="G39">
            <v>1</v>
          </cell>
          <cell r="H39">
            <v>23</v>
          </cell>
          <cell r="K39">
            <v>23</v>
          </cell>
          <cell r="L39">
            <v>1</v>
          </cell>
          <cell r="M39">
            <v>23</v>
          </cell>
          <cell r="O39">
            <v>-23</v>
          </cell>
          <cell r="Q39">
            <v>0</v>
          </cell>
        </row>
        <row r="40">
          <cell r="B40" t="str">
            <v>BHUP</v>
          </cell>
          <cell r="C40" t="str">
            <v>PL</v>
          </cell>
          <cell r="D40" t="str">
            <v>Obs</v>
          </cell>
          <cell r="G40">
            <v>19</v>
          </cell>
          <cell r="K40">
            <v>0</v>
          </cell>
          <cell r="L40">
            <v>19</v>
          </cell>
          <cell r="O40">
            <v>0</v>
          </cell>
          <cell r="Q40">
            <v>0</v>
          </cell>
        </row>
        <row r="41">
          <cell r="B41" t="str">
            <v>BNP 7787</v>
          </cell>
          <cell r="C41" t="str">
            <v>PL</v>
          </cell>
          <cell r="D41" t="str">
            <v>Obs</v>
          </cell>
          <cell r="G41">
            <v>19</v>
          </cell>
          <cell r="K41">
            <v>19</v>
          </cell>
          <cell r="L41">
            <v>19</v>
          </cell>
          <cell r="O41">
            <v>-19</v>
          </cell>
          <cell r="Q41">
            <v>0</v>
          </cell>
        </row>
        <row r="42">
          <cell r="B42" t="str">
            <v>Bromohydrin</v>
          </cell>
          <cell r="C42" t="str">
            <v>PL</v>
          </cell>
          <cell r="D42" t="str">
            <v>Obs</v>
          </cell>
          <cell r="K42">
            <v>0</v>
          </cell>
          <cell r="O42">
            <v>0</v>
          </cell>
          <cell r="Q42">
            <v>0</v>
          </cell>
        </row>
        <row r="43">
          <cell r="B43" t="str">
            <v>CCA</v>
          </cell>
          <cell r="C43" t="str">
            <v>PL</v>
          </cell>
          <cell r="D43" t="str">
            <v>Obs</v>
          </cell>
          <cell r="H43">
            <v>336</v>
          </cell>
          <cell r="I43">
            <v>41</v>
          </cell>
          <cell r="K43">
            <v>0</v>
          </cell>
          <cell r="O43">
            <v>0</v>
          </cell>
          <cell r="Q43">
            <v>0</v>
          </cell>
        </row>
        <row r="44">
          <cell r="B44" t="str">
            <v>Epoxy 5 Hexane</v>
          </cell>
          <cell r="C44" t="str">
            <v>PL</v>
          </cell>
          <cell r="D44" t="str">
            <v>Active</v>
          </cell>
          <cell r="G44">
            <v>81</v>
          </cell>
          <cell r="H44">
            <v>306</v>
          </cell>
          <cell r="I44">
            <v>3</v>
          </cell>
          <cell r="K44">
            <v>0</v>
          </cell>
          <cell r="L44">
            <v>10</v>
          </cell>
          <cell r="O44">
            <v>0</v>
          </cell>
          <cell r="P44">
            <v>221</v>
          </cell>
          <cell r="Q44">
            <v>0</v>
          </cell>
        </row>
        <row r="45">
          <cell r="B45" t="str">
            <v>ER-806753</v>
          </cell>
          <cell r="C45" t="str">
            <v>PL</v>
          </cell>
          <cell r="D45" t="str">
            <v>Active</v>
          </cell>
          <cell r="G45">
            <v>164</v>
          </cell>
          <cell r="H45">
            <v>22</v>
          </cell>
          <cell r="I45">
            <v>224</v>
          </cell>
          <cell r="K45">
            <v>410</v>
          </cell>
          <cell r="L45">
            <v>20</v>
          </cell>
          <cell r="M45">
            <v>234</v>
          </cell>
          <cell r="O45">
            <v>-254</v>
          </cell>
          <cell r="P45">
            <v>-20</v>
          </cell>
          <cell r="Q45">
            <v>136</v>
          </cell>
        </row>
        <row r="46">
          <cell r="B46" t="str">
            <v>Geltex</v>
          </cell>
          <cell r="C46" t="str">
            <v>PL</v>
          </cell>
          <cell r="D46" t="str">
            <v>Obs</v>
          </cell>
          <cell r="I46">
            <v>8</v>
          </cell>
          <cell r="K46">
            <v>0</v>
          </cell>
          <cell r="O46">
            <v>0</v>
          </cell>
          <cell r="Q46">
            <v>0</v>
          </cell>
        </row>
        <row r="47">
          <cell r="B47" t="str">
            <v>GSK 1000064</v>
          </cell>
          <cell r="C47" t="str">
            <v>PL</v>
          </cell>
          <cell r="D47" t="str">
            <v>Slow Mvg</v>
          </cell>
          <cell r="K47">
            <v>0</v>
          </cell>
          <cell r="O47">
            <v>0</v>
          </cell>
          <cell r="Q47">
            <v>0</v>
          </cell>
        </row>
        <row r="48">
          <cell r="B48" t="str">
            <v>GSK 1014802A</v>
          </cell>
          <cell r="C48" t="str">
            <v>PL</v>
          </cell>
          <cell r="D48" t="str">
            <v>Active</v>
          </cell>
          <cell r="G48">
            <v>28</v>
          </cell>
          <cell r="I48">
            <v>2</v>
          </cell>
          <cell r="J48">
            <v>92</v>
          </cell>
          <cell r="K48">
            <v>0</v>
          </cell>
          <cell r="L48">
            <v>4</v>
          </cell>
          <cell r="O48">
            <v>0</v>
          </cell>
          <cell r="Q48">
            <v>0</v>
          </cell>
        </row>
        <row r="49">
          <cell r="B49" t="str">
            <v>GSK 1034702</v>
          </cell>
          <cell r="C49" t="str">
            <v>PL</v>
          </cell>
          <cell r="D49" t="str">
            <v>Active</v>
          </cell>
          <cell r="K49">
            <v>0</v>
          </cell>
          <cell r="O49">
            <v>0</v>
          </cell>
          <cell r="Q49">
            <v>0</v>
          </cell>
        </row>
        <row r="50">
          <cell r="B50" t="str">
            <v>GSK 1497235A</v>
          </cell>
          <cell r="C50" t="str">
            <v>PL</v>
          </cell>
          <cell r="D50" t="str">
            <v>Active</v>
          </cell>
          <cell r="G50">
            <v>31</v>
          </cell>
          <cell r="K50">
            <v>31</v>
          </cell>
          <cell r="L50">
            <v>31</v>
          </cell>
          <cell r="O50">
            <v>-31</v>
          </cell>
          <cell r="P50">
            <v>-47</v>
          </cell>
          <cell r="Q50">
            <v>0</v>
          </cell>
        </row>
        <row r="51">
          <cell r="B51" t="str">
            <v>GW 397339</v>
          </cell>
          <cell r="C51" t="str">
            <v>PL</v>
          </cell>
          <cell r="D51" t="str">
            <v>Obs</v>
          </cell>
          <cell r="G51">
            <v>13</v>
          </cell>
          <cell r="H51">
            <v>651</v>
          </cell>
          <cell r="I51">
            <v>161</v>
          </cell>
          <cell r="K51">
            <v>0</v>
          </cell>
          <cell r="L51">
            <v>2</v>
          </cell>
          <cell r="M51">
            <v>807</v>
          </cell>
          <cell r="O51">
            <v>0</v>
          </cell>
          <cell r="Q51">
            <v>0</v>
          </cell>
        </row>
        <row r="52">
          <cell r="B52" t="str">
            <v>GW 801144X</v>
          </cell>
          <cell r="C52" t="str">
            <v>PL</v>
          </cell>
          <cell r="D52" t="str">
            <v>Slow Mvg</v>
          </cell>
          <cell r="G52">
            <v>4</v>
          </cell>
          <cell r="K52">
            <v>4</v>
          </cell>
          <cell r="L52">
            <v>4</v>
          </cell>
          <cell r="O52">
            <v>-4</v>
          </cell>
          <cell r="Q52">
            <v>0</v>
          </cell>
        </row>
        <row r="53">
          <cell r="B53" t="str">
            <v>ICOS 1576</v>
          </cell>
          <cell r="C53" t="str">
            <v>PL</v>
          </cell>
          <cell r="D53" t="str">
            <v>Obs</v>
          </cell>
          <cell r="G53">
            <v>5</v>
          </cell>
          <cell r="H53">
            <v>1</v>
          </cell>
          <cell r="I53">
            <v>2</v>
          </cell>
          <cell r="J53">
            <v>135</v>
          </cell>
          <cell r="K53">
            <v>0</v>
          </cell>
          <cell r="L53">
            <v>2</v>
          </cell>
          <cell r="M53">
            <v>1</v>
          </cell>
          <cell r="O53">
            <v>0</v>
          </cell>
          <cell r="Q53">
            <v>0</v>
          </cell>
        </row>
        <row r="54">
          <cell r="B54" t="str">
            <v>ICOS 485</v>
          </cell>
          <cell r="C54" t="str">
            <v>PL</v>
          </cell>
          <cell r="D54" t="str">
            <v>Obs</v>
          </cell>
          <cell r="H54">
            <v>6</v>
          </cell>
          <cell r="J54">
            <v>17</v>
          </cell>
          <cell r="K54">
            <v>0</v>
          </cell>
          <cell r="M54">
            <v>6</v>
          </cell>
          <cell r="N54">
            <v>17</v>
          </cell>
          <cell r="O54">
            <v>0</v>
          </cell>
          <cell r="Q54">
            <v>0</v>
          </cell>
        </row>
        <row r="55">
          <cell r="B55" t="str">
            <v>Iloperidone</v>
          </cell>
          <cell r="C55" t="str">
            <v>PL</v>
          </cell>
          <cell r="D55" t="str">
            <v>Active</v>
          </cell>
          <cell r="G55">
            <v>14</v>
          </cell>
          <cell r="H55">
            <v>143</v>
          </cell>
          <cell r="I55">
            <v>3</v>
          </cell>
          <cell r="J55">
            <v>729</v>
          </cell>
          <cell r="K55">
            <v>889</v>
          </cell>
          <cell r="L55">
            <v>14</v>
          </cell>
          <cell r="M55">
            <v>143</v>
          </cell>
          <cell r="N55">
            <v>729</v>
          </cell>
          <cell r="O55">
            <v>-886</v>
          </cell>
          <cell r="Q55">
            <v>3</v>
          </cell>
        </row>
        <row r="56">
          <cell r="B56" t="str">
            <v>KAN 747</v>
          </cell>
          <cell r="C56" t="str">
            <v>PL</v>
          </cell>
          <cell r="D56" t="str">
            <v>Slow Mvg</v>
          </cell>
          <cell r="G56">
            <v>9</v>
          </cell>
          <cell r="H56">
            <v>12</v>
          </cell>
          <cell r="K56">
            <v>0</v>
          </cell>
          <cell r="L56">
            <v>9</v>
          </cell>
          <cell r="M56">
            <v>12</v>
          </cell>
          <cell r="O56">
            <v>0</v>
          </cell>
          <cell r="Q56">
            <v>0</v>
          </cell>
        </row>
        <row r="57">
          <cell r="B57" t="str">
            <v>Memory 1003</v>
          </cell>
          <cell r="C57" t="str">
            <v>PL</v>
          </cell>
          <cell r="D57" t="str">
            <v>Active</v>
          </cell>
          <cell r="G57">
            <v>5</v>
          </cell>
          <cell r="H57">
            <v>1</v>
          </cell>
          <cell r="J57">
            <v>199</v>
          </cell>
          <cell r="K57">
            <v>205</v>
          </cell>
          <cell r="L57">
            <v>5</v>
          </cell>
          <cell r="M57">
            <v>1</v>
          </cell>
          <cell r="N57">
            <v>199</v>
          </cell>
          <cell r="O57">
            <v>-205</v>
          </cell>
          <cell r="Q57">
            <v>0</v>
          </cell>
        </row>
        <row r="58">
          <cell r="B58" t="str">
            <v>Methyl Acetonide</v>
          </cell>
          <cell r="C58" t="str">
            <v>PL</v>
          </cell>
          <cell r="D58" t="str">
            <v>Slow Mvg</v>
          </cell>
          <cell r="G58">
            <v>12</v>
          </cell>
          <cell r="H58">
            <v>6</v>
          </cell>
          <cell r="J58">
            <v>17</v>
          </cell>
          <cell r="K58">
            <v>17</v>
          </cell>
          <cell r="L58">
            <v>12</v>
          </cell>
          <cell r="M58">
            <v>6</v>
          </cell>
          <cell r="N58">
            <v>17</v>
          </cell>
          <cell r="O58">
            <v>-17</v>
          </cell>
          <cell r="Q58">
            <v>0</v>
          </cell>
        </row>
        <row r="59">
          <cell r="B59" t="str">
            <v>Mill. Lactone</v>
          </cell>
          <cell r="C59" t="str">
            <v>PL</v>
          </cell>
          <cell r="D59" t="str">
            <v>Obs</v>
          </cell>
          <cell r="G59">
            <v>13</v>
          </cell>
          <cell r="K59">
            <v>13</v>
          </cell>
          <cell r="L59">
            <v>13</v>
          </cell>
          <cell r="O59">
            <v>-13</v>
          </cell>
          <cell r="Q59">
            <v>0</v>
          </cell>
        </row>
        <row r="60">
          <cell r="B60" t="str">
            <v>PTC</v>
          </cell>
          <cell r="C60" t="str">
            <v>PL</v>
          </cell>
          <cell r="D60" t="str">
            <v>Slow Mvg</v>
          </cell>
          <cell r="G60">
            <v>1</v>
          </cell>
          <cell r="H60">
            <v>12</v>
          </cell>
          <cell r="K60">
            <v>12</v>
          </cell>
          <cell r="L60">
            <v>1</v>
          </cell>
          <cell r="M60">
            <v>12</v>
          </cell>
          <cell r="O60">
            <v>-12</v>
          </cell>
          <cell r="Q60">
            <v>0</v>
          </cell>
        </row>
        <row r="61">
          <cell r="B61" t="str">
            <v>RCX 2037</v>
          </cell>
          <cell r="C61" t="str">
            <v>PL</v>
          </cell>
          <cell r="D61" t="str">
            <v>Obs</v>
          </cell>
          <cell r="G61">
            <v>4</v>
          </cell>
          <cell r="I61">
            <v>3</v>
          </cell>
          <cell r="J61">
            <v>29</v>
          </cell>
          <cell r="K61">
            <v>0</v>
          </cell>
          <cell r="N61">
            <v>25</v>
          </cell>
          <cell r="O61">
            <v>0</v>
          </cell>
          <cell r="Q61">
            <v>0</v>
          </cell>
        </row>
        <row r="62">
          <cell r="B62" t="str">
            <v>RCX 2047</v>
          </cell>
          <cell r="C62" t="str">
            <v>PL</v>
          </cell>
          <cell r="D62" t="str">
            <v>Obs</v>
          </cell>
          <cell r="G62">
            <v>12</v>
          </cell>
          <cell r="J62">
            <v>20</v>
          </cell>
          <cell r="K62">
            <v>32</v>
          </cell>
          <cell r="L62">
            <v>12</v>
          </cell>
          <cell r="N62">
            <v>20</v>
          </cell>
          <cell r="O62">
            <v>-32</v>
          </cell>
          <cell r="Q62">
            <v>0</v>
          </cell>
        </row>
        <row r="63">
          <cell r="B63" t="str">
            <v>SB 580254</v>
          </cell>
          <cell r="C63" t="str">
            <v>PL</v>
          </cell>
          <cell r="D63" t="str">
            <v>Active</v>
          </cell>
          <cell r="G63">
            <v>2</v>
          </cell>
          <cell r="K63">
            <v>2</v>
          </cell>
          <cell r="L63">
            <v>2</v>
          </cell>
          <cell r="O63">
            <v>-2</v>
          </cell>
          <cell r="Q63">
            <v>0</v>
          </cell>
        </row>
        <row r="64">
          <cell r="B64" t="str">
            <v>SB 748534A</v>
          </cell>
          <cell r="C64" t="str">
            <v>PL</v>
          </cell>
          <cell r="D64" t="str">
            <v>Slow Mvg</v>
          </cell>
          <cell r="K64">
            <v>0</v>
          </cell>
          <cell r="O64">
            <v>0</v>
          </cell>
          <cell r="Q64">
            <v>0</v>
          </cell>
        </row>
        <row r="65">
          <cell r="B65" t="str">
            <v>SB 7973131</v>
          </cell>
          <cell r="C65" t="str">
            <v>PL</v>
          </cell>
          <cell r="D65" t="str">
            <v>Slow Mvg</v>
          </cell>
          <cell r="G65">
            <v>6</v>
          </cell>
          <cell r="J65">
            <v>29</v>
          </cell>
          <cell r="K65">
            <v>35</v>
          </cell>
          <cell r="L65">
            <v>6</v>
          </cell>
          <cell r="N65">
            <v>29</v>
          </cell>
          <cell r="O65">
            <v>-35</v>
          </cell>
          <cell r="Q65">
            <v>0</v>
          </cell>
        </row>
        <row r="66">
          <cell r="B66" t="str">
            <v>Sestamibi</v>
          </cell>
          <cell r="C66" t="str">
            <v>PL</v>
          </cell>
          <cell r="D66" t="str">
            <v>Active</v>
          </cell>
          <cell r="G66">
            <v>1</v>
          </cell>
          <cell r="H66">
            <v>1</v>
          </cell>
          <cell r="I66">
            <v>7</v>
          </cell>
          <cell r="J66">
            <v>9</v>
          </cell>
          <cell r="K66">
            <v>11</v>
          </cell>
          <cell r="L66">
            <v>1</v>
          </cell>
          <cell r="N66">
            <v>49</v>
          </cell>
          <cell r="O66">
            <v>-1</v>
          </cell>
          <cell r="P66">
            <v>-15</v>
          </cell>
          <cell r="Q66">
            <v>10</v>
          </cell>
        </row>
        <row r="67">
          <cell r="B67" t="str">
            <v xml:space="preserve">Scios 469 </v>
          </cell>
          <cell r="C67" t="str">
            <v>PL</v>
          </cell>
          <cell r="D67" t="str">
            <v>Slow Mvg</v>
          </cell>
          <cell r="G67">
            <v>1</v>
          </cell>
          <cell r="H67">
            <v>200</v>
          </cell>
          <cell r="J67">
            <v>242</v>
          </cell>
          <cell r="K67">
            <v>1</v>
          </cell>
          <cell r="L67">
            <v>1</v>
          </cell>
          <cell r="M67">
            <v>200</v>
          </cell>
          <cell r="N67">
            <v>242</v>
          </cell>
          <cell r="O67">
            <v>-1</v>
          </cell>
          <cell r="Q67">
            <v>0</v>
          </cell>
        </row>
        <row r="68">
          <cell r="B68" t="str">
            <v>SR-28043</v>
          </cell>
          <cell r="C68" t="str">
            <v>PL</v>
          </cell>
          <cell r="D68" t="str">
            <v>Slow Mvg</v>
          </cell>
          <cell r="G68">
            <v>180</v>
          </cell>
          <cell r="H68">
            <v>161</v>
          </cell>
          <cell r="J68">
            <v>91</v>
          </cell>
          <cell r="K68">
            <v>341</v>
          </cell>
          <cell r="L68">
            <v>8</v>
          </cell>
          <cell r="M68">
            <v>1</v>
          </cell>
          <cell r="N68">
            <v>91</v>
          </cell>
          <cell r="O68">
            <v>-8</v>
          </cell>
          <cell r="Q68">
            <v>333</v>
          </cell>
        </row>
        <row r="69">
          <cell r="B69" t="str">
            <v>T-Baus</v>
          </cell>
          <cell r="C69" t="str">
            <v>PL</v>
          </cell>
          <cell r="D69" t="str">
            <v>Obs</v>
          </cell>
          <cell r="G69">
            <v>3</v>
          </cell>
          <cell r="H69">
            <v>127</v>
          </cell>
          <cell r="K69">
            <v>0</v>
          </cell>
          <cell r="L69">
            <v>3</v>
          </cell>
          <cell r="M69">
            <v>127</v>
          </cell>
          <cell r="O69">
            <v>0</v>
          </cell>
          <cell r="Q69">
            <v>0</v>
          </cell>
        </row>
        <row r="70">
          <cell r="B70" t="str">
            <v>Telik 19781</v>
          </cell>
          <cell r="C70" t="str">
            <v>PL</v>
          </cell>
          <cell r="D70" t="str">
            <v>Obs</v>
          </cell>
          <cell r="G70">
            <v>1</v>
          </cell>
          <cell r="J70">
            <v>152</v>
          </cell>
          <cell r="K70">
            <v>0</v>
          </cell>
          <cell r="L70">
            <v>1</v>
          </cell>
          <cell r="N70">
            <v>152</v>
          </cell>
          <cell r="O70">
            <v>0</v>
          </cell>
          <cell r="Q70">
            <v>0</v>
          </cell>
        </row>
        <row r="71">
          <cell r="B71" t="str">
            <v>Valrocemide</v>
          </cell>
          <cell r="C71" t="str">
            <v>PL</v>
          </cell>
          <cell r="D71" t="str">
            <v>Active</v>
          </cell>
          <cell r="G71">
            <v>6</v>
          </cell>
          <cell r="H71">
            <v>14</v>
          </cell>
          <cell r="I71">
            <v>3</v>
          </cell>
          <cell r="J71">
            <v>7</v>
          </cell>
          <cell r="K71">
            <v>20</v>
          </cell>
          <cell r="L71">
            <v>6</v>
          </cell>
          <cell r="M71">
            <v>14</v>
          </cell>
          <cell r="N71">
            <v>7</v>
          </cell>
          <cell r="O71">
            <v>-20</v>
          </cell>
          <cell r="P71">
            <v>-197</v>
          </cell>
          <cell r="Q71">
            <v>0</v>
          </cell>
        </row>
        <row r="72">
          <cell r="B72" t="str">
            <v>VEC 162</v>
          </cell>
          <cell r="C72" t="str">
            <v>PL</v>
          </cell>
          <cell r="D72" t="str">
            <v>Active</v>
          </cell>
          <cell r="G72">
            <v>66</v>
          </cell>
          <cell r="H72">
            <v>374</v>
          </cell>
          <cell r="I72">
            <v>44</v>
          </cell>
          <cell r="J72">
            <v>195</v>
          </cell>
          <cell r="K72">
            <v>635</v>
          </cell>
          <cell r="L72">
            <v>28</v>
          </cell>
          <cell r="M72">
            <v>129</v>
          </cell>
          <cell r="N72">
            <v>195</v>
          </cell>
          <cell r="O72">
            <v>-352</v>
          </cell>
          <cell r="P72">
            <v>17</v>
          </cell>
          <cell r="Q72">
            <v>283</v>
          </cell>
        </row>
        <row r="73">
          <cell r="B73" t="str">
            <v>Vertex 148</v>
          </cell>
          <cell r="C73" t="str">
            <v>PL</v>
          </cell>
          <cell r="D73" t="str">
            <v>Obs</v>
          </cell>
          <cell r="H73">
            <v>1</v>
          </cell>
          <cell r="J73">
            <v>91</v>
          </cell>
          <cell r="K73">
            <v>92</v>
          </cell>
          <cell r="M73">
            <v>1</v>
          </cell>
          <cell r="N73">
            <v>91</v>
          </cell>
          <cell r="O73">
            <v>-92</v>
          </cell>
          <cell r="Q73">
            <v>0</v>
          </cell>
        </row>
        <row r="74">
          <cell r="B74" t="str">
            <v>Vertex 497</v>
          </cell>
          <cell r="C74" t="str">
            <v>PL</v>
          </cell>
          <cell r="D74" t="str">
            <v>Obs</v>
          </cell>
          <cell r="G74">
            <v>3</v>
          </cell>
          <cell r="H74">
            <v>127</v>
          </cell>
          <cell r="K74">
            <v>130</v>
          </cell>
          <cell r="L74">
            <v>3</v>
          </cell>
          <cell r="M74">
            <v>127</v>
          </cell>
          <cell r="O74">
            <v>-130</v>
          </cell>
          <cell r="Q74">
            <v>0</v>
          </cell>
        </row>
        <row r="75">
          <cell r="B75" t="str">
            <v>Vertex 770</v>
          </cell>
          <cell r="C75" t="str">
            <v>PL</v>
          </cell>
          <cell r="D75" t="str">
            <v>Slow Mvg</v>
          </cell>
          <cell r="G75">
            <v>1</v>
          </cell>
          <cell r="H75">
            <v>5013</v>
          </cell>
          <cell r="I75">
            <v>218</v>
          </cell>
          <cell r="J75">
            <v>1818</v>
          </cell>
          <cell r="K75">
            <v>1</v>
          </cell>
          <cell r="L75">
            <v>1</v>
          </cell>
          <cell r="M75">
            <v>3886</v>
          </cell>
          <cell r="N75">
            <v>1471</v>
          </cell>
          <cell r="O75">
            <v>-1</v>
          </cell>
          <cell r="P75">
            <v>24</v>
          </cell>
          <cell r="Q75">
            <v>0</v>
          </cell>
        </row>
        <row r="76">
          <cell r="B76" t="str">
            <v>Vertex 950</v>
          </cell>
          <cell r="C76" t="str">
            <v>PL</v>
          </cell>
          <cell r="D76" t="str">
            <v>Active</v>
          </cell>
          <cell r="G76">
            <v>369</v>
          </cell>
          <cell r="H76">
            <v>856</v>
          </cell>
          <cell r="I76">
            <v>6</v>
          </cell>
          <cell r="J76">
            <v>1100</v>
          </cell>
          <cell r="K76">
            <v>2331</v>
          </cell>
          <cell r="L76">
            <v>113</v>
          </cell>
          <cell r="M76">
            <v>637</v>
          </cell>
          <cell r="N76">
            <v>1100</v>
          </cell>
          <cell r="O76">
            <v>-1850</v>
          </cell>
          <cell r="Q76">
            <v>481</v>
          </cell>
        </row>
        <row r="77">
          <cell r="B77" t="str">
            <v>ZD0947</v>
          </cell>
          <cell r="C77" t="str">
            <v>PL</v>
          </cell>
          <cell r="D77" t="str">
            <v>Obs</v>
          </cell>
          <cell r="K77">
            <v>0</v>
          </cell>
          <cell r="M77">
            <v>2</v>
          </cell>
          <cell r="O77">
            <v>0</v>
          </cell>
          <cell r="Q77">
            <v>0</v>
          </cell>
        </row>
        <row r="78">
          <cell r="B78" t="str">
            <v>ZT-1</v>
          </cell>
          <cell r="C78" t="str">
            <v>PL</v>
          </cell>
          <cell r="D78" t="str">
            <v>Active</v>
          </cell>
          <cell r="H78">
            <v>109</v>
          </cell>
          <cell r="K78">
            <v>0</v>
          </cell>
          <cell r="M78">
            <v>109</v>
          </cell>
          <cell r="O78">
            <v>0</v>
          </cell>
          <cell r="Q78">
            <v>0</v>
          </cell>
        </row>
        <row r="79">
          <cell r="B79" t="str">
            <v>ANFP</v>
          </cell>
          <cell r="C79" t="str">
            <v>T</v>
          </cell>
          <cell r="D79" t="str">
            <v>Active</v>
          </cell>
          <cell r="G79">
            <v>74</v>
          </cell>
          <cell r="I79">
            <v>2</v>
          </cell>
          <cell r="K79">
            <v>76</v>
          </cell>
          <cell r="O79">
            <v>0</v>
          </cell>
          <cell r="Q79">
            <v>76</v>
          </cell>
        </row>
        <row r="80">
          <cell r="B80" t="str">
            <v>Butanol</v>
          </cell>
          <cell r="C80" t="str">
            <v>Pre Launch</v>
          </cell>
          <cell r="D80" t="str">
            <v>Total</v>
          </cell>
          <cell r="G80">
            <v>906</v>
          </cell>
          <cell r="H80">
            <v>1736</v>
          </cell>
          <cell r="I80">
            <v>233</v>
          </cell>
          <cell r="J80">
            <v>2840</v>
          </cell>
          <cell r="K80">
            <v>5715</v>
          </cell>
          <cell r="L80">
            <v>296</v>
          </cell>
          <cell r="M80">
            <v>1322</v>
          </cell>
          <cell r="N80">
            <v>2623</v>
          </cell>
          <cell r="O80">
            <v>-4241</v>
          </cell>
          <cell r="P80">
            <v>-20</v>
          </cell>
          <cell r="Q80">
            <v>1454</v>
          </cell>
        </row>
        <row r="81">
          <cell r="B81" t="str">
            <v>CBDA</v>
          </cell>
          <cell r="C81" t="str">
            <v>T</v>
          </cell>
          <cell r="D81" t="str">
            <v>Active</v>
          </cell>
          <cell r="G81">
            <v>11</v>
          </cell>
          <cell r="H81">
            <v>2</v>
          </cell>
          <cell r="K81">
            <v>13</v>
          </cell>
          <cell r="M81">
            <v>2</v>
          </cell>
          <cell r="O81">
            <v>-2</v>
          </cell>
          <cell r="Q81">
            <v>11</v>
          </cell>
        </row>
        <row r="82">
          <cell r="B82" t="str">
            <v>(DHQ) 2 PHAL</v>
          </cell>
          <cell r="C82" t="str">
            <v>T</v>
          </cell>
          <cell r="D82" t="str">
            <v>Slow Mvg</v>
          </cell>
          <cell r="G82">
            <v>11</v>
          </cell>
          <cell r="H82">
            <v>8</v>
          </cell>
          <cell r="K82">
            <v>8</v>
          </cell>
          <cell r="L82">
            <v>3</v>
          </cell>
          <cell r="O82">
            <v>0</v>
          </cell>
          <cell r="Q82">
            <v>8</v>
          </cell>
        </row>
        <row r="83">
          <cell r="B83" t="str">
            <v>Amino Indanol</v>
          </cell>
          <cell r="C83" t="str">
            <v>T</v>
          </cell>
          <cell r="D83" t="str">
            <v>Slow Mvg</v>
          </cell>
          <cell r="H83">
            <v>109</v>
          </cell>
          <cell r="J83">
            <v>98</v>
          </cell>
          <cell r="K83">
            <v>109</v>
          </cell>
          <cell r="M83">
            <v>109</v>
          </cell>
          <cell r="N83">
            <v>18</v>
          </cell>
          <cell r="O83">
            <v>-109</v>
          </cell>
          <cell r="Q83">
            <v>0</v>
          </cell>
        </row>
        <row r="84">
          <cell r="B84" t="str">
            <v>ANFP</v>
          </cell>
          <cell r="C84" t="str">
            <v>T</v>
          </cell>
          <cell r="D84" t="str">
            <v>Active</v>
          </cell>
          <cell r="G84">
            <v>76</v>
          </cell>
          <cell r="H84">
            <v>79</v>
          </cell>
          <cell r="I84">
            <v>11</v>
          </cell>
          <cell r="J84">
            <v>88</v>
          </cell>
          <cell r="K84">
            <v>175</v>
          </cell>
          <cell r="O84">
            <v>0</v>
          </cell>
          <cell r="Q84">
            <v>175</v>
          </cell>
        </row>
        <row r="85">
          <cell r="B85" t="str">
            <v>Butanol</v>
          </cell>
          <cell r="C85" t="str">
            <v>T</v>
          </cell>
          <cell r="D85" t="str">
            <v>Slow Mvg</v>
          </cell>
          <cell r="G85">
            <v>23</v>
          </cell>
          <cell r="H85">
            <v>2</v>
          </cell>
          <cell r="J85">
            <v>88</v>
          </cell>
          <cell r="K85">
            <v>111</v>
          </cell>
          <cell r="L85">
            <v>23</v>
          </cell>
          <cell r="N85">
            <v>88</v>
          </cell>
          <cell r="O85">
            <v>-111</v>
          </cell>
          <cell r="Q85">
            <v>0</v>
          </cell>
        </row>
        <row r="86">
          <cell r="B86" t="str">
            <v>CBDA</v>
          </cell>
          <cell r="C86" t="str">
            <v>T</v>
          </cell>
          <cell r="D86" t="str">
            <v>Active</v>
          </cell>
          <cell r="G86">
            <v>2</v>
          </cell>
          <cell r="H86">
            <v>9</v>
          </cell>
          <cell r="I86">
            <v>10</v>
          </cell>
          <cell r="J86">
            <v>14</v>
          </cell>
          <cell r="K86">
            <v>25</v>
          </cell>
          <cell r="L86">
            <v>2</v>
          </cell>
          <cell r="M86">
            <v>2</v>
          </cell>
          <cell r="N86">
            <v>29</v>
          </cell>
          <cell r="O86">
            <v>-4</v>
          </cell>
          <cell r="Q86">
            <v>21</v>
          </cell>
        </row>
        <row r="87">
          <cell r="B87" t="str">
            <v>CDFA Me</v>
          </cell>
          <cell r="C87" t="str">
            <v>T</v>
          </cell>
          <cell r="D87" t="str">
            <v>Slow Mvg</v>
          </cell>
          <cell r="G87">
            <v>3</v>
          </cell>
          <cell r="I87">
            <v>4</v>
          </cell>
          <cell r="J87">
            <v>84</v>
          </cell>
          <cell r="K87">
            <v>3</v>
          </cell>
          <cell r="L87">
            <v>3</v>
          </cell>
          <cell r="O87">
            <v>-3</v>
          </cell>
          <cell r="Q87">
            <v>0</v>
          </cell>
        </row>
        <row r="88">
          <cell r="B88" t="str">
            <v>CPD</v>
          </cell>
          <cell r="C88" t="str">
            <v>T</v>
          </cell>
          <cell r="D88" t="str">
            <v>Slow Mvg</v>
          </cell>
          <cell r="J88">
            <v>44</v>
          </cell>
          <cell r="K88">
            <v>44</v>
          </cell>
          <cell r="N88">
            <v>18</v>
          </cell>
          <cell r="O88">
            <v>-18</v>
          </cell>
          <cell r="Q88">
            <v>26</v>
          </cell>
        </row>
        <row r="89">
          <cell r="B89" t="str">
            <v>DESMP</v>
          </cell>
          <cell r="C89" t="str">
            <v>T</v>
          </cell>
          <cell r="D89" t="str">
            <v>Obs</v>
          </cell>
          <cell r="G89">
            <v>2</v>
          </cell>
          <cell r="J89">
            <v>90</v>
          </cell>
          <cell r="K89">
            <v>0</v>
          </cell>
          <cell r="L89">
            <v>2</v>
          </cell>
          <cell r="N89">
            <v>90</v>
          </cell>
          <cell r="O89">
            <v>0</v>
          </cell>
          <cell r="Q89">
            <v>0</v>
          </cell>
        </row>
        <row r="90">
          <cell r="B90" t="str">
            <v>DHQD</v>
          </cell>
          <cell r="C90" t="str">
            <v>T</v>
          </cell>
          <cell r="D90" t="str">
            <v>Slow Mvg</v>
          </cell>
          <cell r="G90">
            <v>3</v>
          </cell>
          <cell r="H90">
            <v>4</v>
          </cell>
          <cell r="J90">
            <v>50</v>
          </cell>
          <cell r="K90">
            <v>53</v>
          </cell>
          <cell r="M90">
            <v>4</v>
          </cell>
          <cell r="N90">
            <v>2</v>
          </cell>
          <cell r="O90">
            <v>-2</v>
          </cell>
          <cell r="Q90">
            <v>51</v>
          </cell>
        </row>
        <row r="91">
          <cell r="B91" t="str">
            <v>EPI</v>
          </cell>
          <cell r="C91" t="str">
            <v>T</v>
          </cell>
          <cell r="D91" t="str">
            <v>Slow Mvg</v>
          </cell>
          <cell r="G91">
            <v>6</v>
          </cell>
          <cell r="H91">
            <v>75</v>
          </cell>
          <cell r="I91">
            <v>5</v>
          </cell>
          <cell r="J91">
            <v>47</v>
          </cell>
          <cell r="K91">
            <v>128</v>
          </cell>
          <cell r="L91">
            <v>1</v>
          </cell>
          <cell r="M91">
            <v>54</v>
          </cell>
          <cell r="N91">
            <v>29</v>
          </cell>
          <cell r="O91">
            <v>-84</v>
          </cell>
          <cell r="Q91">
            <v>44</v>
          </cell>
        </row>
        <row r="92">
          <cell r="B92" t="str">
            <v>ETFA</v>
          </cell>
          <cell r="C92" t="str">
            <v>T</v>
          </cell>
          <cell r="D92" t="str">
            <v>Active</v>
          </cell>
          <cell r="G92">
            <v>2</v>
          </cell>
          <cell r="H92">
            <v>230</v>
          </cell>
          <cell r="I92">
            <v>2</v>
          </cell>
          <cell r="J92">
            <v>22</v>
          </cell>
          <cell r="K92">
            <v>24</v>
          </cell>
          <cell r="L92">
            <v>2</v>
          </cell>
          <cell r="M92">
            <v>28</v>
          </cell>
          <cell r="N92">
            <v>6</v>
          </cell>
          <cell r="O92">
            <v>-8</v>
          </cell>
          <cell r="Q92">
            <v>16</v>
          </cell>
        </row>
        <row r="93">
          <cell r="B93" t="str">
            <v>Glycidyl Nosylate</v>
          </cell>
          <cell r="C93" t="str">
            <v>T</v>
          </cell>
          <cell r="D93" t="str">
            <v>Slow Mvg</v>
          </cell>
          <cell r="G93">
            <v>3</v>
          </cell>
          <cell r="H93">
            <v>184</v>
          </cell>
          <cell r="J93">
            <v>114</v>
          </cell>
          <cell r="K93">
            <v>3</v>
          </cell>
          <cell r="L93">
            <v>3</v>
          </cell>
          <cell r="M93">
            <v>184</v>
          </cell>
          <cell r="N93">
            <v>114</v>
          </cell>
          <cell r="O93">
            <v>-3</v>
          </cell>
          <cell r="Q93">
            <v>0</v>
          </cell>
        </row>
        <row r="94">
          <cell r="B94" t="str">
            <v>Glycidyl Phthalimide</v>
          </cell>
          <cell r="C94" t="str">
            <v>T</v>
          </cell>
          <cell r="D94" t="str">
            <v>Active</v>
          </cell>
          <cell r="G94">
            <v>11</v>
          </cell>
          <cell r="I94">
            <v>5</v>
          </cell>
          <cell r="J94">
            <v>98</v>
          </cell>
          <cell r="K94">
            <v>109</v>
          </cell>
          <cell r="L94">
            <v>2</v>
          </cell>
          <cell r="N94">
            <v>98</v>
          </cell>
          <cell r="O94">
            <v>-100</v>
          </cell>
          <cell r="Q94">
            <v>9</v>
          </cell>
        </row>
        <row r="95">
          <cell r="B95" t="str">
            <v>Glycidyl Tosylate</v>
          </cell>
          <cell r="C95" t="str">
            <v>T</v>
          </cell>
          <cell r="D95" t="str">
            <v>Slow Mvg</v>
          </cell>
          <cell r="G95">
            <v>7</v>
          </cell>
          <cell r="H95">
            <v>4</v>
          </cell>
          <cell r="I95">
            <v>1</v>
          </cell>
          <cell r="K95">
            <v>4</v>
          </cell>
          <cell r="L95">
            <v>7</v>
          </cell>
          <cell r="M95">
            <v>4</v>
          </cell>
          <cell r="O95">
            <v>-4</v>
          </cell>
          <cell r="Q95">
            <v>0</v>
          </cell>
        </row>
        <row r="96">
          <cell r="B96" t="str">
            <v>Isovanillin</v>
          </cell>
          <cell r="C96" t="str">
            <v>T</v>
          </cell>
          <cell r="D96" t="str">
            <v>Obs</v>
          </cell>
          <cell r="K96">
            <v>0</v>
          </cell>
          <cell r="O96">
            <v>0</v>
          </cell>
          <cell r="Q96">
            <v>0</v>
          </cell>
        </row>
        <row r="97">
          <cell r="B97" t="str">
            <v>Jacobsen Catalyst</v>
          </cell>
          <cell r="C97" t="str">
            <v>T</v>
          </cell>
          <cell r="D97" t="str">
            <v>Slow Mvg</v>
          </cell>
          <cell r="G97">
            <v>10</v>
          </cell>
          <cell r="H97">
            <v>228</v>
          </cell>
          <cell r="J97">
            <v>322</v>
          </cell>
          <cell r="K97">
            <v>238</v>
          </cell>
          <cell r="L97">
            <v>10</v>
          </cell>
          <cell r="M97">
            <v>27</v>
          </cell>
          <cell r="N97">
            <v>308</v>
          </cell>
          <cell r="O97">
            <v>-37</v>
          </cell>
          <cell r="Q97">
            <v>201</v>
          </cell>
        </row>
        <row r="98">
          <cell r="B98" t="str">
            <v>L-Carnitine</v>
          </cell>
          <cell r="C98" t="str">
            <v>T</v>
          </cell>
          <cell r="D98" t="str">
            <v>Slow Mvg</v>
          </cell>
          <cell r="G98">
            <v>4</v>
          </cell>
          <cell r="H98">
            <v>184</v>
          </cell>
          <cell r="J98">
            <v>114</v>
          </cell>
          <cell r="K98">
            <v>302</v>
          </cell>
          <cell r="L98">
            <v>4</v>
          </cell>
          <cell r="M98">
            <v>184</v>
          </cell>
          <cell r="N98">
            <v>114</v>
          </cell>
          <cell r="O98">
            <v>-302</v>
          </cell>
          <cell r="Q98">
            <v>0</v>
          </cell>
        </row>
        <row r="99">
          <cell r="B99" t="str">
            <v>Methyl Glycidate</v>
          </cell>
          <cell r="C99" t="str">
            <v>T</v>
          </cell>
          <cell r="D99" t="str">
            <v>Slow Mvg</v>
          </cell>
          <cell r="J99">
            <v>18</v>
          </cell>
          <cell r="K99">
            <v>18</v>
          </cell>
          <cell r="N99">
            <v>18</v>
          </cell>
          <cell r="O99">
            <v>-18</v>
          </cell>
          <cell r="Q99">
            <v>0</v>
          </cell>
        </row>
        <row r="100">
          <cell r="B100" t="str">
            <v>OADPE</v>
          </cell>
          <cell r="C100" t="str">
            <v>T</v>
          </cell>
          <cell r="D100" t="str">
            <v>Slow Mvg</v>
          </cell>
          <cell r="G100">
            <v>50</v>
          </cell>
          <cell r="K100">
            <v>0</v>
          </cell>
          <cell r="L100">
            <v>3</v>
          </cell>
          <cell r="O100">
            <v>0</v>
          </cell>
          <cell r="Q100">
            <v>0</v>
          </cell>
        </row>
        <row r="101">
          <cell r="B101" t="str">
            <v>Oligomeric Cat</v>
          </cell>
          <cell r="C101" t="str">
            <v>T</v>
          </cell>
          <cell r="D101" t="str">
            <v>Slow Mvg</v>
          </cell>
          <cell r="G101">
            <v>7</v>
          </cell>
          <cell r="H101">
            <v>224</v>
          </cell>
          <cell r="J101">
            <v>10</v>
          </cell>
          <cell r="K101">
            <v>231</v>
          </cell>
          <cell r="L101">
            <v>7</v>
          </cell>
          <cell r="M101">
            <v>104</v>
          </cell>
          <cell r="O101">
            <v>-111</v>
          </cell>
          <cell r="Q101">
            <v>120</v>
          </cell>
        </row>
        <row r="102">
          <cell r="B102" t="str">
            <v>Pfizer Diol</v>
          </cell>
          <cell r="C102" t="str">
            <v>T</v>
          </cell>
          <cell r="D102" t="str">
            <v>Obs</v>
          </cell>
          <cell r="G102">
            <v>100</v>
          </cell>
          <cell r="H102">
            <v>329</v>
          </cell>
          <cell r="I102">
            <v>127</v>
          </cell>
          <cell r="J102">
            <v>685</v>
          </cell>
          <cell r="K102">
            <v>0</v>
          </cell>
          <cell r="L102">
            <v>4</v>
          </cell>
          <cell r="O102">
            <v>0</v>
          </cell>
          <cell r="Q102">
            <v>0</v>
          </cell>
        </row>
        <row r="103">
          <cell r="B103" t="str">
            <v>PG Carbonate</v>
          </cell>
          <cell r="C103" t="str">
            <v>T</v>
          </cell>
          <cell r="D103" t="str">
            <v>Slow Mvg</v>
          </cell>
          <cell r="J103">
            <v>257</v>
          </cell>
          <cell r="K103">
            <v>257</v>
          </cell>
          <cell r="M103">
            <v>14</v>
          </cell>
          <cell r="N103">
            <v>257</v>
          </cell>
          <cell r="O103">
            <v>-257</v>
          </cell>
          <cell r="Q103">
            <v>0</v>
          </cell>
        </row>
        <row r="104">
          <cell r="B104" t="str">
            <v>Propylene Oxide</v>
          </cell>
          <cell r="C104" t="str">
            <v>T</v>
          </cell>
          <cell r="D104" t="str">
            <v>Slow Mvg</v>
          </cell>
          <cell r="G104">
            <v>1</v>
          </cell>
          <cell r="H104">
            <v>47</v>
          </cell>
          <cell r="J104">
            <v>28</v>
          </cell>
          <cell r="K104">
            <v>48</v>
          </cell>
          <cell r="M104">
            <v>31</v>
          </cell>
          <cell r="N104">
            <v>28</v>
          </cell>
          <cell r="O104">
            <v>-31</v>
          </cell>
          <cell r="Q104">
            <v>17</v>
          </cell>
        </row>
        <row r="105">
          <cell r="B105" t="str">
            <v>RUPHOS</v>
          </cell>
          <cell r="C105" t="str">
            <v>T</v>
          </cell>
          <cell r="D105" t="str">
            <v>Slow Mvg</v>
          </cell>
          <cell r="J105">
            <v>17</v>
          </cell>
          <cell r="K105">
            <v>17</v>
          </cell>
          <cell r="O105">
            <v>0</v>
          </cell>
          <cell r="Q105">
            <v>17</v>
          </cell>
        </row>
        <row r="106">
          <cell r="B106" t="str">
            <v>S-Phos</v>
          </cell>
          <cell r="C106" t="str">
            <v>T</v>
          </cell>
          <cell r="D106" t="str">
            <v>Slow Mvg</v>
          </cell>
          <cell r="G106">
            <v>3</v>
          </cell>
          <cell r="J106">
            <v>6</v>
          </cell>
          <cell r="K106">
            <v>6</v>
          </cell>
          <cell r="L106">
            <v>3</v>
          </cell>
          <cell r="O106">
            <v>0</v>
          </cell>
          <cell r="Q106">
            <v>6</v>
          </cell>
        </row>
        <row r="107">
          <cell r="B107" t="str">
            <v>Styrene Oxide</v>
          </cell>
          <cell r="C107" t="str">
            <v>T</v>
          </cell>
          <cell r="D107" t="str">
            <v>Slow Mvg</v>
          </cell>
          <cell r="G107">
            <v>3</v>
          </cell>
          <cell r="J107">
            <v>10</v>
          </cell>
          <cell r="K107">
            <v>3</v>
          </cell>
          <cell r="L107">
            <v>3</v>
          </cell>
          <cell r="N107">
            <v>21</v>
          </cell>
          <cell r="O107">
            <v>-3</v>
          </cell>
          <cell r="Q107">
            <v>0</v>
          </cell>
        </row>
        <row r="108">
          <cell r="B108" t="str">
            <v>TBGE</v>
          </cell>
          <cell r="C108" t="str">
            <v>T</v>
          </cell>
          <cell r="D108" t="str">
            <v>Active</v>
          </cell>
          <cell r="G108">
            <v>65</v>
          </cell>
          <cell r="H108">
            <v>274</v>
          </cell>
          <cell r="I108">
            <v>53</v>
          </cell>
          <cell r="J108">
            <v>10</v>
          </cell>
          <cell r="K108">
            <v>10</v>
          </cell>
          <cell r="L108">
            <v>4</v>
          </cell>
          <cell r="O108">
            <v>0</v>
          </cell>
          <cell r="Q108">
            <v>10</v>
          </cell>
        </row>
        <row r="109">
          <cell r="B109" t="str">
            <v>WS 23</v>
          </cell>
          <cell r="C109" t="str">
            <v>T</v>
          </cell>
          <cell r="D109" t="str">
            <v>Active</v>
          </cell>
          <cell r="G109">
            <v>153</v>
          </cell>
          <cell r="H109">
            <v>112</v>
          </cell>
          <cell r="I109">
            <v>72</v>
          </cell>
          <cell r="J109">
            <v>561</v>
          </cell>
          <cell r="K109">
            <v>898</v>
          </cell>
          <cell r="L109">
            <v>1</v>
          </cell>
          <cell r="O109">
            <v>-1</v>
          </cell>
          <cell r="P109">
            <v>14</v>
          </cell>
          <cell r="Q109">
            <v>911</v>
          </cell>
        </row>
        <row r="110">
          <cell r="B110" t="str">
            <v>ETFA Held in Hong Kong</v>
          </cell>
          <cell r="C110" t="str">
            <v>TM</v>
          </cell>
          <cell r="D110" t="str">
            <v>Obs</v>
          </cell>
          <cell r="J110">
            <v>50</v>
          </cell>
          <cell r="K110">
            <v>0</v>
          </cell>
          <cell r="O110">
            <v>0</v>
          </cell>
          <cell r="Q110">
            <v>0</v>
          </cell>
        </row>
        <row r="111">
          <cell r="B111" t="str">
            <v>3-NPP</v>
          </cell>
          <cell r="C111" t="str">
            <v>TM</v>
          </cell>
          <cell r="D111" t="str">
            <v>Obs</v>
          </cell>
          <cell r="K111">
            <v>0</v>
          </cell>
          <cell r="O111">
            <v>0</v>
          </cell>
          <cell r="Q111">
            <v>0</v>
          </cell>
        </row>
        <row r="112">
          <cell r="B112" t="str">
            <v>ANFP.</v>
          </cell>
          <cell r="C112" t="str">
            <v>TM</v>
          </cell>
          <cell r="D112" t="str">
            <v>Active</v>
          </cell>
          <cell r="J112">
            <v>175</v>
          </cell>
          <cell r="K112">
            <v>0</v>
          </cell>
          <cell r="N112">
            <v>3</v>
          </cell>
          <cell r="O112">
            <v>0</v>
          </cell>
          <cell r="Q112">
            <v>0</v>
          </cell>
        </row>
        <row r="113">
          <cell r="B113" t="str">
            <v>DESMP.</v>
          </cell>
          <cell r="C113" t="str">
            <v>TM</v>
          </cell>
          <cell r="D113" t="str">
            <v>Obs</v>
          </cell>
          <cell r="K113">
            <v>0</v>
          </cell>
          <cell r="O113">
            <v>0</v>
          </cell>
          <cell r="Q113">
            <v>0</v>
          </cell>
        </row>
        <row r="114">
          <cell r="B114" t="str">
            <v>L-Thyroxine</v>
          </cell>
          <cell r="C114" t="str">
            <v>TM</v>
          </cell>
          <cell r="D114" t="str">
            <v>Active</v>
          </cell>
          <cell r="J114">
            <v>77</v>
          </cell>
          <cell r="K114">
            <v>0</v>
          </cell>
          <cell r="O114">
            <v>0</v>
          </cell>
          <cell r="Q114">
            <v>0</v>
          </cell>
        </row>
        <row r="115">
          <cell r="B115" t="str">
            <v>NAAGA</v>
          </cell>
          <cell r="C115" t="str">
            <v>TM</v>
          </cell>
          <cell r="D115" t="str">
            <v>Active</v>
          </cell>
          <cell r="K115">
            <v>0</v>
          </cell>
          <cell r="O115">
            <v>0</v>
          </cell>
          <cell r="Q115">
            <v>0</v>
          </cell>
        </row>
        <row r="116">
          <cell r="B116" t="str">
            <v>NTFMA</v>
          </cell>
          <cell r="C116" t="str">
            <v>TM</v>
          </cell>
          <cell r="D116" t="str">
            <v>Obs</v>
          </cell>
          <cell r="K116">
            <v>0</v>
          </cell>
          <cell r="O116">
            <v>0</v>
          </cell>
          <cell r="Q116">
            <v>0</v>
          </cell>
        </row>
        <row r="117">
          <cell r="B117" t="str">
            <v>OADPE</v>
          </cell>
          <cell r="C117" t="str">
            <v>TM</v>
          </cell>
          <cell r="D117" t="str">
            <v>Active</v>
          </cell>
          <cell r="G117">
            <v>250</v>
          </cell>
          <cell r="H117">
            <v>1145</v>
          </cell>
          <cell r="I117">
            <v>130</v>
          </cell>
          <cell r="J117">
            <v>2031</v>
          </cell>
          <cell r="K117">
            <v>0</v>
          </cell>
          <cell r="L117">
            <v>56</v>
          </cell>
          <cell r="M117">
            <v>434</v>
          </cell>
          <cell r="N117">
            <v>730</v>
          </cell>
          <cell r="O117">
            <v>0</v>
          </cell>
          <cell r="P117">
            <v>0</v>
          </cell>
          <cell r="Q117">
            <v>0</v>
          </cell>
        </row>
        <row r="118">
          <cell r="B118" t="str">
            <v>PTFMXA</v>
          </cell>
          <cell r="C118" t="str">
            <v>TM</v>
          </cell>
          <cell r="D118" t="str">
            <v>Obs</v>
          </cell>
          <cell r="K118">
            <v>0</v>
          </cell>
          <cell r="O118">
            <v>0</v>
          </cell>
          <cell r="Q118">
            <v>0</v>
          </cell>
        </row>
        <row r="119">
          <cell r="B119" t="str">
            <v>SR-28043.</v>
          </cell>
          <cell r="C119" t="str">
            <v>TM</v>
          </cell>
          <cell r="D119" t="str">
            <v>Slow Mvg</v>
          </cell>
          <cell r="G119">
            <v>575</v>
          </cell>
          <cell r="H119">
            <v>171</v>
          </cell>
          <cell r="I119">
            <v>8</v>
          </cell>
          <cell r="J119">
            <v>-62</v>
          </cell>
          <cell r="K119">
            <v>0</v>
          </cell>
          <cell r="L119">
            <v>38</v>
          </cell>
          <cell r="N119">
            <v>10</v>
          </cell>
          <cell r="O119">
            <v>0</v>
          </cell>
          <cell r="Q119">
            <v>0</v>
          </cell>
        </row>
        <row r="120">
          <cell r="B120" t="str">
            <v>TFBA</v>
          </cell>
          <cell r="C120" t="str">
            <v>TM</v>
          </cell>
          <cell r="D120" t="str">
            <v>Obs</v>
          </cell>
          <cell r="K120">
            <v>0</v>
          </cell>
          <cell r="O120">
            <v>0</v>
          </cell>
          <cell r="P120">
            <v>-42</v>
          </cell>
          <cell r="Q120">
            <v>0</v>
          </cell>
        </row>
        <row r="121">
          <cell r="B121" t="str">
            <v>Fixed cost others</v>
          </cell>
          <cell r="C121" t="str">
            <v>TM</v>
          </cell>
          <cell r="D121" t="str">
            <v>Obs</v>
          </cell>
          <cell r="G121">
            <v>2455</v>
          </cell>
          <cell r="K121">
            <v>0</v>
          </cell>
          <cell r="L121">
            <v>1375</v>
          </cell>
          <cell r="O121">
            <v>0</v>
          </cell>
          <cell r="Q121">
            <v>0</v>
          </cell>
        </row>
        <row r="122">
          <cell r="B122" t="str">
            <v>Others.</v>
          </cell>
          <cell r="C122" t="str">
            <v>TM</v>
          </cell>
          <cell r="D122" t="str">
            <v>Obs</v>
          </cell>
          <cell r="G122">
            <v>394</v>
          </cell>
          <cell r="K122">
            <v>0</v>
          </cell>
          <cell r="L122">
            <v>223</v>
          </cell>
          <cell r="O122">
            <v>0</v>
          </cell>
          <cell r="Q122">
            <v>0</v>
          </cell>
        </row>
        <row r="123">
          <cell r="B123" t="str">
            <v>Op Supplies/Ret Cont/Packaging/Waste</v>
          </cell>
          <cell r="C123" t="str">
            <v>Technology</v>
          </cell>
          <cell r="D123" t="str">
            <v>Total</v>
          </cell>
          <cell r="G123">
            <v>299</v>
          </cell>
          <cell r="H123">
            <v>1179</v>
          </cell>
          <cell r="I123">
            <v>77</v>
          </cell>
          <cell r="J123">
            <v>1789</v>
          </cell>
          <cell r="K123">
            <v>3344</v>
          </cell>
          <cell r="L123">
            <v>62</v>
          </cell>
          <cell r="M123">
            <v>430</v>
          </cell>
          <cell r="N123">
            <v>638</v>
          </cell>
          <cell r="O123">
            <v>-1130</v>
          </cell>
          <cell r="P123">
            <v>0</v>
          </cell>
          <cell r="Q123">
            <v>2214</v>
          </cell>
        </row>
        <row r="124">
          <cell r="B124" t="str">
            <v>Palladium/Platinum/Rhodium</v>
          </cell>
          <cell r="C124" t="str">
            <v>Technology</v>
          </cell>
          <cell r="D124" t="str">
            <v>Total</v>
          </cell>
          <cell r="G124">
            <v>307</v>
          </cell>
          <cell r="H124">
            <v>1000</v>
          </cell>
          <cell r="I124">
            <v>83</v>
          </cell>
          <cell r="J124">
            <v>1434</v>
          </cell>
          <cell r="K124">
            <v>2824</v>
          </cell>
          <cell r="L124">
            <v>61</v>
          </cell>
          <cell r="M124">
            <v>515</v>
          </cell>
          <cell r="N124">
            <v>630</v>
          </cell>
          <cell r="O124">
            <v>-1206</v>
          </cell>
          <cell r="P124">
            <v>14</v>
          </cell>
          <cell r="Q124">
            <v>1632</v>
          </cell>
        </row>
        <row r="125">
          <cell r="B125" t="str">
            <v>Non Allocated</v>
          </cell>
          <cell r="G125">
            <v>736</v>
          </cell>
          <cell r="H125">
            <v>-383</v>
          </cell>
          <cell r="I125">
            <v>2</v>
          </cell>
          <cell r="J125">
            <v>15</v>
          </cell>
          <cell r="K125">
            <v>370</v>
          </cell>
          <cell r="L125">
            <v>39</v>
          </cell>
          <cell r="M125">
            <v>1</v>
          </cell>
          <cell r="N125">
            <v>26</v>
          </cell>
          <cell r="O125">
            <v>-66</v>
          </cell>
          <cell r="Q125">
            <v>304</v>
          </cell>
        </row>
        <row r="126">
          <cell r="B126" t="str">
            <v>Non Allocated</v>
          </cell>
          <cell r="C126" t="str">
            <v>Others</v>
          </cell>
          <cell r="D126" t="str">
            <v>Total</v>
          </cell>
          <cell r="G126">
            <v>491</v>
          </cell>
          <cell r="H126">
            <v>14</v>
          </cell>
          <cell r="I126">
            <v>12</v>
          </cell>
          <cell r="J126">
            <v>26</v>
          </cell>
          <cell r="K126">
            <v>531</v>
          </cell>
          <cell r="L126">
            <v>185</v>
          </cell>
          <cell r="M126">
            <v>5</v>
          </cell>
          <cell r="N126">
            <v>27</v>
          </cell>
          <cell r="O126">
            <v>-212</v>
          </cell>
          <cell r="P126">
            <v>-50</v>
          </cell>
          <cell r="Q126">
            <v>319</v>
          </cell>
        </row>
        <row r="127">
          <cell r="B127" t="str">
            <v>Cleanouts</v>
          </cell>
          <cell r="G127">
            <v>2490</v>
          </cell>
          <cell r="K127">
            <v>0</v>
          </cell>
          <cell r="L127">
            <v>1353</v>
          </cell>
          <cell r="O127">
            <v>0</v>
          </cell>
          <cell r="P127">
            <v>-26</v>
          </cell>
          <cell r="Q127">
            <v>-26</v>
          </cell>
        </row>
        <row r="128">
          <cell r="B128" t="str">
            <v>Engineering Stores</v>
          </cell>
          <cell r="C128" t="str">
            <v>Grand</v>
          </cell>
          <cell r="D128" t="str">
            <v>Total</v>
          </cell>
          <cell r="G128">
            <v>2370</v>
          </cell>
          <cell r="H128">
            <v>8253</v>
          </cell>
          <cell r="I128">
            <v>689</v>
          </cell>
          <cell r="J128">
            <v>4275</v>
          </cell>
          <cell r="K128">
            <v>2370</v>
          </cell>
          <cell r="L128">
            <v>1438</v>
          </cell>
          <cell r="M128">
            <v>4403</v>
          </cell>
          <cell r="N128">
            <v>2272</v>
          </cell>
          <cell r="O128">
            <v>-1438</v>
          </cell>
          <cell r="P128">
            <v>-40</v>
          </cell>
          <cell r="Q128">
            <v>932</v>
          </cell>
        </row>
        <row r="129">
          <cell r="B129" t="str">
            <v>Base Stocks</v>
          </cell>
          <cell r="G129">
            <v>321</v>
          </cell>
          <cell r="K129">
            <v>321</v>
          </cell>
          <cell r="L129">
            <v>160</v>
          </cell>
          <cell r="M129">
            <v>4</v>
          </cell>
          <cell r="O129">
            <v>-160</v>
          </cell>
          <cell r="Q129">
            <v>161</v>
          </cell>
        </row>
        <row r="130">
          <cell r="B130" t="str">
            <v>Op Supplies/Ret Cont/Packaging/Waste</v>
          </cell>
          <cell r="G130">
            <v>601</v>
          </cell>
          <cell r="J130" t="str">
            <v>Authorised by</v>
          </cell>
          <cell r="K130">
            <v>601</v>
          </cell>
          <cell r="L130">
            <v>115</v>
          </cell>
          <cell r="M130">
            <v>2</v>
          </cell>
          <cell r="O130">
            <v>-117</v>
          </cell>
          <cell r="Q130">
            <v>484</v>
          </cell>
        </row>
        <row r="131">
          <cell r="B131" t="str">
            <v>Palladium/Platinum/Rhodium</v>
          </cell>
          <cell r="G131">
            <v>318</v>
          </cell>
          <cell r="K131">
            <v>318</v>
          </cell>
          <cell r="O131">
            <v>0</v>
          </cell>
          <cell r="Q131">
            <v>318</v>
          </cell>
        </row>
      </sheetData>
      <sheetData sheetId="10">
        <row r="10">
          <cell r="B10" t="str">
            <v>Acrivastine</v>
          </cell>
          <cell r="C10" t="str">
            <v>L</v>
          </cell>
          <cell r="D10" t="str">
            <v>Active</v>
          </cell>
          <cell r="G10">
            <v>6</v>
          </cell>
          <cell r="H10">
            <v>597</v>
          </cell>
          <cell r="I10">
            <v>24</v>
          </cell>
          <cell r="K10">
            <v>627</v>
          </cell>
          <cell r="L10">
            <v>4</v>
          </cell>
          <cell r="M10">
            <v>268</v>
          </cell>
          <cell r="O10">
            <v>-272</v>
          </cell>
          <cell r="P10">
            <v>90</v>
          </cell>
          <cell r="Q10">
            <v>445</v>
          </cell>
        </row>
        <row r="11">
          <cell r="B11" t="str">
            <v>Cerium Nitrate</v>
          </cell>
          <cell r="C11" t="str">
            <v>L</v>
          </cell>
          <cell r="D11" t="str">
            <v>Active</v>
          </cell>
          <cell r="J11">
            <v>13</v>
          </cell>
          <cell r="K11">
            <v>0</v>
          </cell>
          <cell r="N11">
            <v>10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2</v>
          </cell>
          <cell r="H13">
            <v>45</v>
          </cell>
          <cell r="K13">
            <v>47</v>
          </cell>
          <cell r="L13">
            <v>2</v>
          </cell>
          <cell r="O13">
            <v>-2</v>
          </cell>
          <cell r="Q13">
            <v>45</v>
          </cell>
        </row>
        <row r="14">
          <cell r="B14" t="str">
            <v>Fosamprenavir</v>
          </cell>
          <cell r="C14" t="str">
            <v>L</v>
          </cell>
          <cell r="D14" t="str">
            <v>Active</v>
          </cell>
          <cell r="G14">
            <v>109</v>
          </cell>
          <cell r="H14">
            <v>7</v>
          </cell>
          <cell r="I14">
            <v>-89</v>
          </cell>
          <cell r="J14">
            <v>77</v>
          </cell>
          <cell r="K14">
            <v>104</v>
          </cell>
          <cell r="L14">
            <v>123</v>
          </cell>
          <cell r="M14">
            <v>2131</v>
          </cell>
          <cell r="N14">
            <v>32</v>
          </cell>
          <cell r="O14">
            <v>-155</v>
          </cell>
          <cell r="P14">
            <v>63</v>
          </cell>
          <cell r="Q14">
            <v>-51</v>
          </cell>
        </row>
        <row r="15">
          <cell r="B15" t="str">
            <v>KBA</v>
          </cell>
          <cell r="C15" t="str">
            <v>L</v>
          </cell>
          <cell r="D15" t="str">
            <v>Active</v>
          </cell>
          <cell r="G15">
            <v>114</v>
          </cell>
          <cell r="H15">
            <v>28</v>
          </cell>
          <cell r="I15">
            <v>24</v>
          </cell>
          <cell r="K15">
            <v>166</v>
          </cell>
          <cell r="M15">
            <v>30</v>
          </cell>
          <cell r="O15">
            <v>0</v>
          </cell>
          <cell r="P15">
            <v>-12</v>
          </cell>
          <cell r="Q15">
            <v>154</v>
          </cell>
        </row>
        <row r="16">
          <cell r="B16" t="str">
            <v>Labetalol</v>
          </cell>
          <cell r="C16" t="str">
            <v>L</v>
          </cell>
          <cell r="D16" t="str">
            <v>Active</v>
          </cell>
          <cell r="G16">
            <v>60</v>
          </cell>
          <cell r="H16">
            <v>577</v>
          </cell>
          <cell r="K16">
            <v>637</v>
          </cell>
          <cell r="L16">
            <v>10</v>
          </cell>
          <cell r="M16">
            <v>81</v>
          </cell>
          <cell r="O16">
            <v>-91</v>
          </cell>
          <cell r="Q16">
            <v>546</v>
          </cell>
        </row>
        <row r="17">
          <cell r="B17" t="str">
            <v>Leval Buterol</v>
          </cell>
          <cell r="C17" t="str">
            <v>L</v>
          </cell>
          <cell r="D17" t="str">
            <v>Active</v>
          </cell>
          <cell r="G17">
            <v>34</v>
          </cell>
          <cell r="H17">
            <v>724</v>
          </cell>
          <cell r="I17">
            <v>56</v>
          </cell>
          <cell r="J17">
            <v>37</v>
          </cell>
          <cell r="K17">
            <v>851</v>
          </cell>
          <cell r="L17">
            <v>18</v>
          </cell>
          <cell r="M17">
            <v>53</v>
          </cell>
          <cell r="N17">
            <v>24</v>
          </cell>
          <cell r="O17">
            <v>-95</v>
          </cell>
          <cell r="P17">
            <v>-25</v>
          </cell>
          <cell r="Q17">
            <v>731</v>
          </cell>
        </row>
        <row r="18">
          <cell r="B18" t="str">
            <v>Octenidine</v>
          </cell>
          <cell r="C18" t="str">
            <v>L</v>
          </cell>
          <cell r="D18" t="str">
            <v>Active</v>
          </cell>
          <cell r="G18">
            <v>19</v>
          </cell>
          <cell r="H18">
            <v>136</v>
          </cell>
          <cell r="I18">
            <v>9</v>
          </cell>
          <cell r="J18">
            <v>7</v>
          </cell>
          <cell r="K18">
            <v>171</v>
          </cell>
          <cell r="L18">
            <v>1</v>
          </cell>
          <cell r="M18">
            <v>1</v>
          </cell>
          <cell r="N18">
            <v>7</v>
          </cell>
          <cell r="O18">
            <v>-8</v>
          </cell>
          <cell r="Q18">
            <v>163</v>
          </cell>
        </row>
        <row r="19">
          <cell r="B19" t="str">
            <v>Plaquenil</v>
          </cell>
          <cell r="C19" t="str">
            <v>L</v>
          </cell>
          <cell r="D19" t="str">
            <v>Obs</v>
          </cell>
          <cell r="H19">
            <v>5</v>
          </cell>
          <cell r="J19">
            <v>1</v>
          </cell>
          <cell r="K19">
            <v>0</v>
          </cell>
          <cell r="L19">
            <v>2</v>
          </cell>
          <cell r="N19">
            <v>135</v>
          </cell>
          <cell r="O19">
            <v>0</v>
          </cell>
          <cell r="Q19">
            <v>0</v>
          </cell>
        </row>
        <row r="20">
          <cell r="B20" t="str">
            <v>Pro Jet 950NP</v>
          </cell>
          <cell r="C20" t="str">
            <v>L</v>
          </cell>
          <cell r="D20" t="str">
            <v>Obs</v>
          </cell>
          <cell r="H20">
            <v>7</v>
          </cell>
          <cell r="K20">
            <v>0</v>
          </cell>
          <cell r="O20">
            <v>0</v>
          </cell>
          <cell r="Q20">
            <v>0</v>
          </cell>
        </row>
        <row r="21">
          <cell r="B21" t="str">
            <v>RBC</v>
          </cell>
          <cell r="C21" t="str">
            <v>L</v>
          </cell>
          <cell r="D21" t="str">
            <v>Obs</v>
          </cell>
          <cell r="H21">
            <v>9</v>
          </cell>
          <cell r="J21">
            <v>12</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H23">
            <v>3</v>
          </cell>
          <cell r="K23">
            <v>0</v>
          </cell>
          <cell r="O23">
            <v>0</v>
          </cell>
          <cell r="Q23">
            <v>0</v>
          </cell>
        </row>
        <row r="24">
          <cell r="B24" t="str">
            <v>Trientine</v>
          </cell>
          <cell r="C24" t="str">
            <v>L</v>
          </cell>
          <cell r="D24" t="str">
            <v>Active</v>
          </cell>
          <cell r="G24">
            <v>9</v>
          </cell>
          <cell r="H24">
            <v>81</v>
          </cell>
          <cell r="J24">
            <v>13</v>
          </cell>
          <cell r="K24">
            <v>9</v>
          </cell>
          <cell r="L24">
            <v>9</v>
          </cell>
          <cell r="O24">
            <v>-9</v>
          </cell>
          <cell r="Q24">
            <v>0</v>
          </cell>
        </row>
        <row r="25">
          <cell r="B25" t="str">
            <v>TTA</v>
          </cell>
          <cell r="C25" t="str">
            <v>L</v>
          </cell>
          <cell r="D25" t="str">
            <v>Slow Mvg</v>
          </cell>
          <cell r="K25">
            <v>0</v>
          </cell>
          <cell r="O25">
            <v>0</v>
          </cell>
          <cell r="Q25">
            <v>0</v>
          </cell>
        </row>
        <row r="26">
          <cell r="B26" t="str">
            <v>Zilueton</v>
          </cell>
          <cell r="C26" t="str">
            <v>L</v>
          </cell>
          <cell r="D26" t="str">
            <v>Active</v>
          </cell>
          <cell r="G26">
            <v>143</v>
          </cell>
          <cell r="H26">
            <v>4</v>
          </cell>
          <cell r="I26">
            <v>38</v>
          </cell>
          <cell r="J26">
            <v>637</v>
          </cell>
          <cell r="K26">
            <v>818</v>
          </cell>
          <cell r="L26">
            <v>49</v>
          </cell>
          <cell r="N26">
            <v>23</v>
          </cell>
          <cell r="O26">
            <v>-72</v>
          </cell>
          <cell r="Q26">
            <v>746</v>
          </cell>
        </row>
        <row r="27">
          <cell r="B27" t="str">
            <v xml:space="preserve">Scios 469 </v>
          </cell>
          <cell r="H27">
            <v>7</v>
          </cell>
        </row>
        <row r="28">
          <cell r="B28" t="str">
            <v>SB 580254</v>
          </cell>
          <cell r="C28" t="str">
            <v>Launch</v>
          </cell>
          <cell r="D28" t="str">
            <v>Total</v>
          </cell>
          <cell r="G28">
            <v>498</v>
          </cell>
          <cell r="H28">
            <v>2114</v>
          </cell>
          <cell r="I28">
            <v>62</v>
          </cell>
          <cell r="J28">
            <v>758</v>
          </cell>
          <cell r="K28">
            <v>3432</v>
          </cell>
          <cell r="L28">
            <v>217</v>
          </cell>
          <cell r="M28">
            <v>403</v>
          </cell>
          <cell r="N28">
            <v>86</v>
          </cell>
          <cell r="O28">
            <v>-706</v>
          </cell>
          <cell r="P28">
            <v>53</v>
          </cell>
          <cell r="Q28">
            <v>2779</v>
          </cell>
        </row>
        <row r="29">
          <cell r="B29" t="str">
            <v>GSK 1000064</v>
          </cell>
          <cell r="L29">
            <v>8</v>
          </cell>
        </row>
        <row r="30">
          <cell r="B30" t="str">
            <v>AGN-209323-LF</v>
          </cell>
          <cell r="C30" t="str">
            <v>PL</v>
          </cell>
          <cell r="D30" t="str">
            <v>Active</v>
          </cell>
          <cell r="G30">
            <v>5</v>
          </cell>
          <cell r="H30">
            <v>47</v>
          </cell>
          <cell r="I30">
            <v>3</v>
          </cell>
          <cell r="J30">
            <v>85</v>
          </cell>
          <cell r="K30">
            <v>135</v>
          </cell>
          <cell r="M30">
            <v>87</v>
          </cell>
          <cell r="N30">
            <v>49</v>
          </cell>
          <cell r="O30">
            <v>-87</v>
          </cell>
          <cell r="Q30">
            <v>48</v>
          </cell>
        </row>
        <row r="31">
          <cell r="B31" t="str">
            <v>AVP26452</v>
          </cell>
          <cell r="C31" t="str">
            <v>PL</v>
          </cell>
          <cell r="D31" t="str">
            <v>Obs</v>
          </cell>
          <cell r="H31">
            <v>13</v>
          </cell>
          <cell r="J31">
            <v>651</v>
          </cell>
          <cell r="K31">
            <v>0</v>
          </cell>
          <cell r="L31">
            <v>161</v>
          </cell>
          <cell r="O31">
            <v>0</v>
          </cell>
          <cell r="Q31">
            <v>0</v>
          </cell>
        </row>
        <row r="32">
          <cell r="B32" t="str">
            <v>TFBU</v>
          </cell>
          <cell r="C32" t="str">
            <v>PL</v>
          </cell>
          <cell r="D32" t="str">
            <v>Slow Mvg</v>
          </cell>
          <cell r="H32">
            <v>78</v>
          </cell>
          <cell r="J32">
            <v>208</v>
          </cell>
          <cell r="K32">
            <v>208</v>
          </cell>
          <cell r="N32">
            <v>242</v>
          </cell>
          <cell r="O32">
            <v>0</v>
          </cell>
          <cell r="Q32">
            <v>208</v>
          </cell>
        </row>
        <row r="33">
          <cell r="B33" t="str">
            <v>3M R850 / R851</v>
          </cell>
          <cell r="C33" t="str">
            <v>PL</v>
          </cell>
          <cell r="D33" t="str">
            <v>Obs</v>
          </cell>
          <cell r="H33">
            <v>1</v>
          </cell>
          <cell r="K33">
            <v>0</v>
          </cell>
          <cell r="N33">
            <v>152</v>
          </cell>
          <cell r="O33">
            <v>0</v>
          </cell>
          <cell r="Q33">
            <v>0</v>
          </cell>
        </row>
        <row r="34">
          <cell r="B34" t="str">
            <v>ALT-962</v>
          </cell>
          <cell r="C34" t="str">
            <v>PL</v>
          </cell>
          <cell r="D34" t="str">
            <v>Obs</v>
          </cell>
          <cell r="H34">
            <v>218</v>
          </cell>
          <cell r="J34">
            <v>3336</v>
          </cell>
          <cell r="K34">
            <v>0</v>
          </cell>
          <cell r="L34">
            <v>3</v>
          </cell>
          <cell r="N34">
            <v>875</v>
          </cell>
          <cell r="O34">
            <v>0</v>
          </cell>
          <cell r="Q34">
            <v>0</v>
          </cell>
        </row>
        <row r="35">
          <cell r="B35" t="str">
            <v>AVE 1330</v>
          </cell>
          <cell r="C35" t="str">
            <v>PL</v>
          </cell>
          <cell r="D35" t="str">
            <v>Obs</v>
          </cell>
          <cell r="F35">
            <v>0</v>
          </cell>
          <cell r="G35">
            <v>1</v>
          </cell>
          <cell r="H35">
            <v>1609</v>
          </cell>
          <cell r="J35">
            <v>4858</v>
          </cell>
          <cell r="K35">
            <v>0</v>
          </cell>
          <cell r="L35">
            <v>1</v>
          </cell>
          <cell r="N35">
            <v>1757</v>
          </cell>
          <cell r="O35">
            <v>0</v>
          </cell>
          <cell r="P35">
            <v>0</v>
          </cell>
          <cell r="Q35">
            <v>0</v>
          </cell>
        </row>
        <row r="36">
          <cell r="B36" t="str">
            <v>AZD 12389497</v>
          </cell>
          <cell r="C36" t="str">
            <v>PL</v>
          </cell>
          <cell r="D36" t="str">
            <v>Slow Mvg</v>
          </cell>
          <cell r="K36">
            <v>0</v>
          </cell>
          <cell r="O36">
            <v>0</v>
          </cell>
          <cell r="Q36">
            <v>0</v>
          </cell>
        </row>
        <row r="37">
          <cell r="B37" t="str">
            <v>AZD 2230</v>
          </cell>
          <cell r="C37" t="str">
            <v>PL</v>
          </cell>
          <cell r="D37" t="str">
            <v>Obs</v>
          </cell>
          <cell r="H37">
            <v>11</v>
          </cell>
          <cell r="J37">
            <v>760</v>
          </cell>
          <cell r="K37">
            <v>0</v>
          </cell>
          <cell r="L37">
            <v>199</v>
          </cell>
          <cell r="O37">
            <v>0</v>
          </cell>
          <cell r="Q37">
            <v>0</v>
          </cell>
        </row>
        <row r="38">
          <cell r="B38" t="str">
            <v>AZD 6714</v>
          </cell>
          <cell r="C38" t="str">
            <v>PL</v>
          </cell>
          <cell r="D38" t="str">
            <v>Active</v>
          </cell>
          <cell r="G38">
            <v>9</v>
          </cell>
          <cell r="H38">
            <v>146</v>
          </cell>
          <cell r="I38">
            <v>1</v>
          </cell>
          <cell r="J38">
            <v>68</v>
          </cell>
          <cell r="K38">
            <v>77</v>
          </cell>
          <cell r="L38">
            <v>1</v>
          </cell>
          <cell r="N38">
            <v>68</v>
          </cell>
          <cell r="O38">
            <v>-69</v>
          </cell>
          <cell r="P38">
            <v>-44</v>
          </cell>
          <cell r="Q38">
            <v>8</v>
          </cell>
        </row>
        <row r="39">
          <cell r="B39" t="str">
            <v>BHA</v>
          </cell>
          <cell r="C39" t="str">
            <v>PL</v>
          </cell>
          <cell r="D39" t="str">
            <v>Obs</v>
          </cell>
          <cell r="H39">
            <v>23</v>
          </cell>
          <cell r="K39">
            <v>23</v>
          </cell>
          <cell r="M39">
            <v>23</v>
          </cell>
          <cell r="O39">
            <v>-23</v>
          </cell>
          <cell r="Q39">
            <v>0</v>
          </cell>
        </row>
        <row r="40">
          <cell r="B40" t="str">
            <v>BHUP</v>
          </cell>
          <cell r="C40" t="str">
            <v>PL</v>
          </cell>
          <cell r="D40" t="str">
            <v>Obs</v>
          </cell>
          <cell r="K40">
            <v>0</v>
          </cell>
          <cell r="N40">
            <v>13</v>
          </cell>
          <cell r="O40">
            <v>0</v>
          </cell>
          <cell r="Q40">
            <v>0</v>
          </cell>
        </row>
        <row r="41">
          <cell r="B41" t="str">
            <v>BNP 7787</v>
          </cell>
          <cell r="C41" t="str">
            <v>PL</v>
          </cell>
          <cell r="D41" t="str">
            <v>Obs</v>
          </cell>
          <cell r="G41">
            <v>19</v>
          </cell>
          <cell r="H41">
            <v>1</v>
          </cell>
          <cell r="J41">
            <v>45</v>
          </cell>
          <cell r="K41">
            <v>19</v>
          </cell>
          <cell r="L41">
            <v>19</v>
          </cell>
          <cell r="O41">
            <v>-19</v>
          </cell>
          <cell r="Q41">
            <v>0</v>
          </cell>
        </row>
        <row r="42">
          <cell r="B42" t="str">
            <v>Bromohydrin</v>
          </cell>
          <cell r="C42" t="str">
            <v>PL</v>
          </cell>
          <cell r="D42" t="str">
            <v>Obs</v>
          </cell>
          <cell r="H42">
            <v>67</v>
          </cell>
          <cell r="J42">
            <v>73</v>
          </cell>
          <cell r="K42">
            <v>0</v>
          </cell>
          <cell r="L42">
            <v>62</v>
          </cell>
          <cell r="N42">
            <v>191</v>
          </cell>
          <cell r="O42">
            <v>0</v>
          </cell>
          <cell r="Q42">
            <v>0</v>
          </cell>
        </row>
        <row r="43">
          <cell r="B43" t="str">
            <v>CCA</v>
          </cell>
          <cell r="C43" t="str">
            <v>PL</v>
          </cell>
          <cell r="D43" t="str">
            <v>Obs</v>
          </cell>
          <cell r="H43">
            <v>60</v>
          </cell>
          <cell r="J43">
            <v>482</v>
          </cell>
          <cell r="K43">
            <v>0</v>
          </cell>
          <cell r="L43">
            <v>62</v>
          </cell>
          <cell r="N43">
            <v>0</v>
          </cell>
          <cell r="O43">
            <v>0</v>
          </cell>
          <cell r="Q43">
            <v>0</v>
          </cell>
        </row>
        <row r="44">
          <cell r="B44" t="str">
            <v>Epoxy 5 Hexane</v>
          </cell>
          <cell r="C44" t="str">
            <v>PL</v>
          </cell>
          <cell r="D44" t="str">
            <v>Active</v>
          </cell>
          <cell r="H44">
            <v>103</v>
          </cell>
          <cell r="I44">
            <v>47</v>
          </cell>
          <cell r="J44">
            <v>484</v>
          </cell>
          <cell r="K44">
            <v>0</v>
          </cell>
          <cell r="L44">
            <v>53</v>
          </cell>
          <cell r="N44">
            <v>37</v>
          </cell>
          <cell r="O44">
            <v>0</v>
          </cell>
          <cell r="P44">
            <v>58</v>
          </cell>
          <cell r="Q44">
            <v>0</v>
          </cell>
        </row>
        <row r="45">
          <cell r="B45" t="str">
            <v>ER-806753</v>
          </cell>
          <cell r="C45" t="str">
            <v>PL</v>
          </cell>
          <cell r="D45" t="str">
            <v>Active</v>
          </cell>
          <cell r="G45">
            <v>119</v>
          </cell>
          <cell r="H45">
            <v>130</v>
          </cell>
          <cell r="I45">
            <v>120</v>
          </cell>
          <cell r="J45">
            <v>484</v>
          </cell>
          <cell r="K45">
            <v>249</v>
          </cell>
          <cell r="L45">
            <v>10</v>
          </cell>
          <cell r="M45">
            <v>130</v>
          </cell>
          <cell r="N45">
            <v>8</v>
          </cell>
          <cell r="O45">
            <v>-140</v>
          </cell>
          <cell r="P45">
            <v>508</v>
          </cell>
          <cell r="Q45">
            <v>617</v>
          </cell>
        </row>
        <row r="46">
          <cell r="B46" t="str">
            <v>Geltex</v>
          </cell>
          <cell r="C46" t="str">
            <v>PL</v>
          </cell>
          <cell r="D46" t="str">
            <v>Obs</v>
          </cell>
          <cell r="H46">
            <v>35</v>
          </cell>
          <cell r="K46">
            <v>0</v>
          </cell>
          <cell r="N46">
            <v>8</v>
          </cell>
          <cell r="O46">
            <v>0</v>
          </cell>
          <cell r="Q46">
            <v>0</v>
          </cell>
        </row>
        <row r="47">
          <cell r="B47" t="str">
            <v>GSK 1000064</v>
          </cell>
          <cell r="C47" t="str">
            <v>PL</v>
          </cell>
          <cell r="D47" t="str">
            <v>Slow Mvg</v>
          </cell>
          <cell r="H47">
            <v>299</v>
          </cell>
          <cell r="K47">
            <v>0</v>
          </cell>
          <cell r="L47">
            <v>19</v>
          </cell>
          <cell r="N47">
            <v>155</v>
          </cell>
          <cell r="O47">
            <v>0</v>
          </cell>
          <cell r="Q47">
            <v>0</v>
          </cell>
        </row>
        <row r="48">
          <cell r="B48" t="str">
            <v>GSK 1014802A</v>
          </cell>
          <cell r="C48" t="str">
            <v>PL</v>
          </cell>
          <cell r="D48" t="str">
            <v>Active</v>
          </cell>
          <cell r="H48">
            <v>21</v>
          </cell>
          <cell r="I48">
            <v>21</v>
          </cell>
          <cell r="K48">
            <v>0</v>
          </cell>
          <cell r="L48">
            <v>19</v>
          </cell>
          <cell r="N48">
            <v>155</v>
          </cell>
          <cell r="O48">
            <v>0</v>
          </cell>
          <cell r="Q48">
            <v>0</v>
          </cell>
        </row>
        <row r="49">
          <cell r="B49" t="str">
            <v>GSK 1034702</v>
          </cell>
          <cell r="C49" t="str">
            <v>PL</v>
          </cell>
          <cell r="D49" t="str">
            <v>Active</v>
          </cell>
          <cell r="G49">
            <v>33</v>
          </cell>
          <cell r="I49">
            <v>41</v>
          </cell>
          <cell r="K49">
            <v>0</v>
          </cell>
          <cell r="O49">
            <v>0</v>
          </cell>
          <cell r="Q49">
            <v>0</v>
          </cell>
        </row>
        <row r="50">
          <cell r="B50" t="str">
            <v>GSK 1497235A</v>
          </cell>
          <cell r="C50" t="str">
            <v>PL</v>
          </cell>
          <cell r="D50" t="str">
            <v>Active</v>
          </cell>
          <cell r="G50">
            <v>31</v>
          </cell>
          <cell r="H50">
            <v>11</v>
          </cell>
          <cell r="J50">
            <v>78</v>
          </cell>
          <cell r="K50">
            <v>31</v>
          </cell>
          <cell r="O50">
            <v>0</v>
          </cell>
          <cell r="Q50">
            <v>31</v>
          </cell>
        </row>
        <row r="51">
          <cell r="B51" t="str">
            <v>GW 397339</v>
          </cell>
          <cell r="C51" t="str">
            <v>PL</v>
          </cell>
          <cell r="D51" t="str">
            <v>Obs</v>
          </cell>
          <cell r="F51">
            <v>0</v>
          </cell>
          <cell r="G51">
            <v>4</v>
          </cell>
          <cell r="H51">
            <v>692</v>
          </cell>
          <cell r="J51">
            <v>1922</v>
          </cell>
          <cell r="K51">
            <v>0</v>
          </cell>
          <cell r="L51">
            <v>4</v>
          </cell>
          <cell r="N51">
            <v>213</v>
          </cell>
          <cell r="O51">
            <v>0</v>
          </cell>
          <cell r="P51">
            <v>0</v>
          </cell>
          <cell r="Q51">
            <v>0</v>
          </cell>
        </row>
        <row r="52">
          <cell r="B52" t="str">
            <v>GW 801144X</v>
          </cell>
          <cell r="C52" t="str">
            <v>PL</v>
          </cell>
          <cell r="D52" t="str">
            <v>Slow Mvg</v>
          </cell>
          <cell r="F52">
            <v>0</v>
          </cell>
          <cell r="G52">
            <v>4</v>
          </cell>
          <cell r="H52">
            <v>1540</v>
          </cell>
          <cell r="J52">
            <v>1924</v>
          </cell>
          <cell r="K52">
            <v>4</v>
          </cell>
          <cell r="L52">
            <v>4</v>
          </cell>
          <cell r="N52">
            <v>404</v>
          </cell>
          <cell r="O52">
            <v>-4</v>
          </cell>
          <cell r="P52">
            <v>0</v>
          </cell>
          <cell r="Q52">
            <v>0</v>
          </cell>
        </row>
        <row r="53">
          <cell r="B53" t="str">
            <v>ICOS 1576</v>
          </cell>
          <cell r="C53" t="str">
            <v>PL</v>
          </cell>
          <cell r="D53" t="str">
            <v>Obs</v>
          </cell>
          <cell r="J53">
            <v>109</v>
          </cell>
          <cell r="K53">
            <v>0</v>
          </cell>
          <cell r="O53">
            <v>0</v>
          </cell>
          <cell r="Q53">
            <v>0</v>
          </cell>
        </row>
        <row r="54">
          <cell r="B54" t="str">
            <v>ICOS 485</v>
          </cell>
          <cell r="C54" t="str">
            <v>PL</v>
          </cell>
          <cell r="D54" t="str">
            <v>Obs</v>
          </cell>
          <cell r="G54">
            <v>13</v>
          </cell>
          <cell r="H54">
            <v>437</v>
          </cell>
          <cell r="I54">
            <v>110</v>
          </cell>
          <cell r="J54">
            <v>268</v>
          </cell>
          <cell r="K54">
            <v>0</v>
          </cell>
          <cell r="L54">
            <v>2</v>
          </cell>
          <cell r="M54">
            <v>812</v>
          </cell>
          <cell r="O54">
            <v>0</v>
          </cell>
          <cell r="Q54">
            <v>0</v>
          </cell>
        </row>
        <row r="55">
          <cell r="B55" t="str">
            <v>Iloperidone</v>
          </cell>
          <cell r="C55" t="str">
            <v>PL</v>
          </cell>
          <cell r="D55" t="str">
            <v>Active</v>
          </cell>
          <cell r="G55">
            <v>14</v>
          </cell>
          <cell r="H55">
            <v>143</v>
          </cell>
          <cell r="I55">
            <v>3</v>
          </cell>
          <cell r="J55">
            <v>729</v>
          </cell>
          <cell r="K55">
            <v>889</v>
          </cell>
          <cell r="L55">
            <v>14</v>
          </cell>
          <cell r="M55">
            <v>143</v>
          </cell>
          <cell r="N55">
            <v>729</v>
          </cell>
          <cell r="O55">
            <v>-886</v>
          </cell>
          <cell r="Q55">
            <v>3</v>
          </cell>
        </row>
        <row r="56">
          <cell r="B56" t="str">
            <v>KAN 747</v>
          </cell>
          <cell r="C56" t="str">
            <v>PL</v>
          </cell>
          <cell r="D56" t="str">
            <v>Slow Mvg</v>
          </cell>
          <cell r="G56">
            <v>5</v>
          </cell>
          <cell r="H56">
            <v>1</v>
          </cell>
          <cell r="J56">
            <v>199</v>
          </cell>
          <cell r="K56">
            <v>0</v>
          </cell>
          <cell r="L56">
            <v>2</v>
          </cell>
          <cell r="M56">
            <v>1</v>
          </cell>
          <cell r="N56">
            <v>199</v>
          </cell>
          <cell r="O56">
            <v>0</v>
          </cell>
          <cell r="Q56">
            <v>0</v>
          </cell>
        </row>
        <row r="57">
          <cell r="B57" t="str">
            <v>Memory 1003</v>
          </cell>
          <cell r="C57" t="str">
            <v>PL</v>
          </cell>
          <cell r="D57" t="str">
            <v>Active</v>
          </cell>
          <cell r="G57">
            <v>5</v>
          </cell>
          <cell r="H57">
            <v>1</v>
          </cell>
          <cell r="J57">
            <v>199</v>
          </cell>
          <cell r="K57">
            <v>205</v>
          </cell>
          <cell r="L57">
            <v>5</v>
          </cell>
          <cell r="M57">
            <v>1</v>
          </cell>
          <cell r="N57">
            <v>199</v>
          </cell>
          <cell r="O57">
            <v>-205</v>
          </cell>
          <cell r="Q57">
            <v>0</v>
          </cell>
        </row>
        <row r="58">
          <cell r="B58" t="str">
            <v>Methyl Acetonide</v>
          </cell>
          <cell r="C58" t="str">
            <v>PL</v>
          </cell>
          <cell r="D58" t="str">
            <v>Slow Mvg</v>
          </cell>
          <cell r="G58">
            <v>13</v>
          </cell>
          <cell r="H58">
            <v>6</v>
          </cell>
          <cell r="J58">
            <v>17</v>
          </cell>
          <cell r="K58">
            <v>17</v>
          </cell>
          <cell r="L58">
            <v>13</v>
          </cell>
          <cell r="M58">
            <v>6</v>
          </cell>
          <cell r="N58">
            <v>17</v>
          </cell>
          <cell r="O58">
            <v>-17</v>
          </cell>
          <cell r="Q58">
            <v>0</v>
          </cell>
        </row>
        <row r="59">
          <cell r="B59" t="str">
            <v>Mill. Lactone</v>
          </cell>
          <cell r="C59" t="str">
            <v>PL</v>
          </cell>
          <cell r="D59" t="str">
            <v>Obs</v>
          </cell>
          <cell r="G59">
            <v>13</v>
          </cell>
          <cell r="H59">
            <v>12</v>
          </cell>
          <cell r="K59">
            <v>13</v>
          </cell>
          <cell r="L59">
            <v>13</v>
          </cell>
          <cell r="M59">
            <v>12</v>
          </cell>
          <cell r="N59">
            <v>98</v>
          </cell>
          <cell r="O59">
            <v>-13</v>
          </cell>
          <cell r="Q59">
            <v>0</v>
          </cell>
        </row>
        <row r="60">
          <cell r="B60" t="str">
            <v>PTC</v>
          </cell>
          <cell r="C60" t="str">
            <v>PL</v>
          </cell>
          <cell r="D60" t="str">
            <v>Slow Mvg</v>
          </cell>
          <cell r="H60">
            <v>12</v>
          </cell>
          <cell r="J60">
            <v>2</v>
          </cell>
          <cell r="K60">
            <v>12</v>
          </cell>
          <cell r="M60">
            <v>12</v>
          </cell>
          <cell r="N60">
            <v>50</v>
          </cell>
          <cell r="O60">
            <v>-12</v>
          </cell>
          <cell r="Q60">
            <v>0</v>
          </cell>
        </row>
        <row r="61">
          <cell r="B61" t="str">
            <v>RCX 2037</v>
          </cell>
          <cell r="C61" t="str">
            <v>PL</v>
          </cell>
          <cell r="D61" t="str">
            <v>Obs</v>
          </cell>
          <cell r="G61">
            <v>12</v>
          </cell>
          <cell r="H61">
            <v>3</v>
          </cell>
          <cell r="J61">
            <v>20</v>
          </cell>
          <cell r="K61">
            <v>0</v>
          </cell>
          <cell r="L61">
            <v>12</v>
          </cell>
          <cell r="N61">
            <v>20</v>
          </cell>
          <cell r="O61">
            <v>0</v>
          </cell>
          <cell r="Q61">
            <v>0</v>
          </cell>
        </row>
        <row r="62">
          <cell r="B62" t="str">
            <v>RCX 2047</v>
          </cell>
          <cell r="C62" t="str">
            <v>PL</v>
          </cell>
          <cell r="D62" t="str">
            <v>Obs</v>
          </cell>
          <cell r="G62">
            <v>12</v>
          </cell>
          <cell r="H62">
            <v>6</v>
          </cell>
          <cell r="J62">
            <v>20</v>
          </cell>
          <cell r="K62">
            <v>32</v>
          </cell>
          <cell r="L62">
            <v>12</v>
          </cell>
          <cell r="N62">
            <v>20</v>
          </cell>
          <cell r="O62">
            <v>-32</v>
          </cell>
          <cell r="Q62">
            <v>0</v>
          </cell>
        </row>
        <row r="63">
          <cell r="B63" t="str">
            <v>SB 580254</v>
          </cell>
          <cell r="C63" t="str">
            <v>PL</v>
          </cell>
          <cell r="D63" t="str">
            <v>Active</v>
          </cell>
          <cell r="G63">
            <v>27</v>
          </cell>
          <cell r="H63">
            <v>4</v>
          </cell>
          <cell r="J63">
            <v>94</v>
          </cell>
          <cell r="K63">
            <v>27</v>
          </cell>
          <cell r="L63">
            <v>2</v>
          </cell>
          <cell r="N63">
            <v>84</v>
          </cell>
          <cell r="O63">
            <v>-2</v>
          </cell>
          <cell r="Q63">
            <v>25</v>
          </cell>
        </row>
        <row r="64">
          <cell r="B64" t="str">
            <v>SB 748534A</v>
          </cell>
          <cell r="C64" t="str">
            <v>PL</v>
          </cell>
          <cell r="D64" t="str">
            <v>Slow Mvg</v>
          </cell>
          <cell r="G64">
            <v>6</v>
          </cell>
          <cell r="H64">
            <v>4</v>
          </cell>
          <cell r="J64">
            <v>29</v>
          </cell>
          <cell r="K64">
            <v>0</v>
          </cell>
          <cell r="N64">
            <v>25</v>
          </cell>
          <cell r="O64">
            <v>0</v>
          </cell>
          <cell r="Q64">
            <v>0</v>
          </cell>
        </row>
        <row r="65">
          <cell r="B65" t="str">
            <v>SB 7973131</v>
          </cell>
          <cell r="C65" t="str">
            <v>PL</v>
          </cell>
          <cell r="D65" t="str">
            <v>Slow Mvg</v>
          </cell>
          <cell r="G65">
            <v>6</v>
          </cell>
          <cell r="J65">
            <v>29</v>
          </cell>
          <cell r="K65">
            <v>35</v>
          </cell>
          <cell r="L65">
            <v>6</v>
          </cell>
          <cell r="N65">
            <v>29</v>
          </cell>
          <cell r="O65">
            <v>-35</v>
          </cell>
          <cell r="Q65">
            <v>0</v>
          </cell>
        </row>
        <row r="66">
          <cell r="B66" t="str">
            <v>Sestamibi</v>
          </cell>
          <cell r="C66" t="str">
            <v>PL</v>
          </cell>
          <cell r="D66" t="str">
            <v>Active</v>
          </cell>
          <cell r="G66">
            <v>2</v>
          </cell>
          <cell r="H66">
            <v>8</v>
          </cell>
          <cell r="J66">
            <v>4</v>
          </cell>
          <cell r="K66">
            <v>10</v>
          </cell>
          <cell r="L66">
            <v>1</v>
          </cell>
          <cell r="O66">
            <v>-1</v>
          </cell>
          <cell r="Q66">
            <v>9</v>
          </cell>
        </row>
        <row r="67">
          <cell r="B67" t="str">
            <v xml:space="preserve">Scios 469 </v>
          </cell>
          <cell r="C67" t="str">
            <v>PL</v>
          </cell>
          <cell r="D67" t="str">
            <v>Slow Mvg</v>
          </cell>
          <cell r="G67">
            <v>1</v>
          </cell>
          <cell r="H67">
            <v>161</v>
          </cell>
          <cell r="J67">
            <v>230</v>
          </cell>
          <cell r="K67">
            <v>1</v>
          </cell>
          <cell r="L67">
            <v>1</v>
          </cell>
          <cell r="O67">
            <v>-1</v>
          </cell>
          <cell r="Q67">
            <v>0</v>
          </cell>
        </row>
        <row r="68">
          <cell r="B68" t="str">
            <v>SR-28043</v>
          </cell>
          <cell r="C68" t="str">
            <v>PL</v>
          </cell>
          <cell r="D68" t="str">
            <v>Slow Mvg</v>
          </cell>
          <cell r="G68">
            <v>180</v>
          </cell>
          <cell r="H68">
            <v>161</v>
          </cell>
          <cell r="J68">
            <v>184</v>
          </cell>
          <cell r="K68">
            <v>341</v>
          </cell>
          <cell r="L68">
            <v>8</v>
          </cell>
          <cell r="N68">
            <v>114</v>
          </cell>
          <cell r="O68">
            <v>-8</v>
          </cell>
          <cell r="Q68">
            <v>333</v>
          </cell>
        </row>
        <row r="69">
          <cell r="B69" t="str">
            <v>T-Baus</v>
          </cell>
          <cell r="C69" t="str">
            <v>PL</v>
          </cell>
          <cell r="D69" t="str">
            <v>Obs</v>
          </cell>
          <cell r="H69">
            <v>4</v>
          </cell>
          <cell r="J69">
            <v>184</v>
          </cell>
          <cell r="K69">
            <v>0</v>
          </cell>
          <cell r="N69">
            <v>29</v>
          </cell>
          <cell r="O69">
            <v>0</v>
          </cell>
          <cell r="Q69">
            <v>0</v>
          </cell>
        </row>
        <row r="70">
          <cell r="B70" t="str">
            <v>Telik 19781</v>
          </cell>
          <cell r="C70" t="str">
            <v>PL</v>
          </cell>
          <cell r="D70" t="str">
            <v>Obs</v>
          </cell>
          <cell r="G70">
            <v>6</v>
          </cell>
          <cell r="H70">
            <v>14</v>
          </cell>
          <cell r="J70">
            <v>49</v>
          </cell>
          <cell r="K70">
            <v>0</v>
          </cell>
          <cell r="L70">
            <v>1</v>
          </cell>
          <cell r="M70">
            <v>6</v>
          </cell>
          <cell r="N70">
            <v>49</v>
          </cell>
          <cell r="O70">
            <v>0</v>
          </cell>
          <cell r="Q70">
            <v>0</v>
          </cell>
        </row>
        <row r="71">
          <cell r="B71" t="str">
            <v>Valrocemide</v>
          </cell>
          <cell r="C71" t="str">
            <v>PL</v>
          </cell>
          <cell r="D71" t="str">
            <v>Active</v>
          </cell>
          <cell r="G71">
            <v>6</v>
          </cell>
          <cell r="H71">
            <v>14</v>
          </cell>
          <cell r="I71">
            <v>1</v>
          </cell>
          <cell r="J71">
            <v>242</v>
          </cell>
          <cell r="K71">
            <v>20</v>
          </cell>
          <cell r="L71">
            <v>6</v>
          </cell>
          <cell r="M71">
            <v>14</v>
          </cell>
          <cell r="N71">
            <v>242</v>
          </cell>
          <cell r="O71">
            <v>-20</v>
          </cell>
          <cell r="Q71">
            <v>0</v>
          </cell>
        </row>
        <row r="72">
          <cell r="B72" t="str">
            <v>VEC 162</v>
          </cell>
          <cell r="C72" t="str">
            <v>PL</v>
          </cell>
          <cell r="D72" t="str">
            <v>Active</v>
          </cell>
          <cell r="G72">
            <v>67</v>
          </cell>
          <cell r="H72">
            <v>330</v>
          </cell>
          <cell r="I72">
            <v>-35</v>
          </cell>
          <cell r="J72">
            <v>195</v>
          </cell>
          <cell r="K72">
            <v>592</v>
          </cell>
          <cell r="L72">
            <v>28</v>
          </cell>
          <cell r="M72">
            <v>129</v>
          </cell>
          <cell r="N72">
            <v>195</v>
          </cell>
          <cell r="O72">
            <v>-352</v>
          </cell>
          <cell r="P72">
            <v>17</v>
          </cell>
          <cell r="Q72">
            <v>240</v>
          </cell>
        </row>
        <row r="73">
          <cell r="B73" t="str">
            <v>Vertex 148</v>
          </cell>
          <cell r="C73" t="str">
            <v>PL</v>
          </cell>
          <cell r="D73" t="str">
            <v>Obs</v>
          </cell>
          <cell r="G73">
            <v>1</v>
          </cell>
          <cell r="H73">
            <v>1</v>
          </cell>
          <cell r="J73">
            <v>91</v>
          </cell>
          <cell r="K73">
            <v>93</v>
          </cell>
          <cell r="L73">
            <v>3</v>
          </cell>
          <cell r="M73">
            <v>1</v>
          </cell>
          <cell r="N73">
            <v>91</v>
          </cell>
          <cell r="O73">
            <v>-92</v>
          </cell>
          <cell r="Q73">
            <v>1</v>
          </cell>
        </row>
        <row r="74">
          <cell r="B74" t="str">
            <v>Vertex 497</v>
          </cell>
          <cell r="C74" t="str">
            <v>PL</v>
          </cell>
          <cell r="D74" t="str">
            <v>Obs</v>
          </cell>
          <cell r="G74">
            <v>3</v>
          </cell>
          <cell r="H74">
            <v>127</v>
          </cell>
          <cell r="J74">
            <v>48</v>
          </cell>
          <cell r="K74">
            <v>130</v>
          </cell>
          <cell r="L74">
            <v>3</v>
          </cell>
          <cell r="M74">
            <v>127</v>
          </cell>
          <cell r="N74">
            <v>10</v>
          </cell>
          <cell r="O74">
            <v>-130</v>
          </cell>
          <cell r="Q74">
            <v>0</v>
          </cell>
        </row>
        <row r="75">
          <cell r="B75" t="str">
            <v>Vertex 770</v>
          </cell>
          <cell r="C75" t="str">
            <v>PL</v>
          </cell>
          <cell r="D75" t="str">
            <v>Slow Mvg</v>
          </cell>
          <cell r="G75">
            <v>1</v>
          </cell>
          <cell r="H75">
            <v>2915</v>
          </cell>
          <cell r="I75">
            <v>470</v>
          </cell>
          <cell r="J75">
            <v>76</v>
          </cell>
          <cell r="K75">
            <v>0</v>
          </cell>
          <cell r="L75">
            <v>1</v>
          </cell>
          <cell r="M75">
            <v>2749</v>
          </cell>
          <cell r="N75">
            <v>76</v>
          </cell>
          <cell r="O75">
            <v>-1</v>
          </cell>
          <cell r="P75">
            <v>-196</v>
          </cell>
          <cell r="Q75">
            <v>-1</v>
          </cell>
        </row>
        <row r="76">
          <cell r="B76" t="str">
            <v>Vertex 950</v>
          </cell>
          <cell r="C76" t="str">
            <v>PL</v>
          </cell>
          <cell r="D76" t="str">
            <v>Active</v>
          </cell>
          <cell r="G76">
            <v>341</v>
          </cell>
          <cell r="H76">
            <v>1580</v>
          </cell>
          <cell r="I76">
            <v>2</v>
          </cell>
          <cell r="J76">
            <v>1850</v>
          </cell>
          <cell r="K76">
            <v>3773</v>
          </cell>
          <cell r="L76">
            <v>112</v>
          </cell>
          <cell r="M76">
            <v>1554</v>
          </cell>
          <cell r="N76">
            <v>1850</v>
          </cell>
          <cell r="O76">
            <v>-3516</v>
          </cell>
          <cell r="Q76">
            <v>257</v>
          </cell>
        </row>
        <row r="77">
          <cell r="B77" t="str">
            <v>ZD0947</v>
          </cell>
          <cell r="C77" t="str">
            <v>PL</v>
          </cell>
          <cell r="D77" t="str">
            <v>Obs</v>
          </cell>
          <cell r="H77">
            <v>3</v>
          </cell>
          <cell r="K77">
            <v>0</v>
          </cell>
          <cell r="N77">
            <v>6</v>
          </cell>
          <cell r="O77">
            <v>0</v>
          </cell>
          <cell r="Q77">
            <v>0</v>
          </cell>
        </row>
        <row r="78">
          <cell r="B78" t="str">
            <v>ZT-1</v>
          </cell>
          <cell r="C78" t="str">
            <v>PL</v>
          </cell>
          <cell r="D78" t="str">
            <v>Active</v>
          </cell>
          <cell r="H78">
            <v>100</v>
          </cell>
          <cell r="J78">
            <v>329</v>
          </cell>
          <cell r="K78">
            <v>0</v>
          </cell>
          <cell r="L78">
            <v>127</v>
          </cell>
          <cell r="N78">
            <v>685</v>
          </cell>
          <cell r="O78">
            <v>0</v>
          </cell>
          <cell r="Q78">
            <v>0</v>
          </cell>
        </row>
        <row r="79">
          <cell r="B79" t="str">
            <v>ETFA Held in Hong Kong</v>
          </cell>
          <cell r="C79" t="str">
            <v>Pre Launch</v>
          </cell>
          <cell r="D79" t="str">
            <v>Total</v>
          </cell>
          <cell r="G79">
            <v>794</v>
          </cell>
          <cell r="H79">
            <v>4002</v>
          </cell>
          <cell r="I79">
            <v>790</v>
          </cell>
          <cell r="J79">
            <v>1199</v>
          </cell>
          <cell r="K79">
            <v>6785</v>
          </cell>
          <cell r="L79">
            <v>152</v>
          </cell>
          <cell r="M79">
            <v>3937</v>
          </cell>
          <cell r="N79">
            <v>719</v>
          </cell>
          <cell r="O79">
            <v>-4808</v>
          </cell>
          <cell r="P79">
            <v>103</v>
          </cell>
          <cell r="Q79">
            <v>2080</v>
          </cell>
        </row>
        <row r="80">
          <cell r="B80" t="str">
            <v>PTFMXA</v>
          </cell>
          <cell r="C80" t="str">
            <v>Pre Launch</v>
          </cell>
          <cell r="D80" t="str">
            <v>Total</v>
          </cell>
          <cell r="G80">
            <v>860</v>
          </cell>
          <cell r="H80">
            <v>2577</v>
          </cell>
          <cell r="I80">
            <v>8</v>
          </cell>
          <cell r="J80">
            <v>3491</v>
          </cell>
          <cell r="K80">
            <v>6936</v>
          </cell>
          <cell r="L80">
            <v>246</v>
          </cell>
          <cell r="M80">
            <v>2221</v>
          </cell>
          <cell r="N80">
            <v>3198</v>
          </cell>
          <cell r="O80">
            <v>-5665</v>
          </cell>
          <cell r="P80">
            <v>508</v>
          </cell>
          <cell r="Q80">
            <v>1779</v>
          </cell>
        </row>
        <row r="81">
          <cell r="B81" t="str">
            <v>(DHQ) 2 PHAL</v>
          </cell>
          <cell r="C81" t="str">
            <v>T</v>
          </cell>
          <cell r="D81" t="str">
            <v>Slow Mvg</v>
          </cell>
          <cell r="H81">
            <v>2</v>
          </cell>
          <cell r="K81">
            <v>2</v>
          </cell>
          <cell r="M81">
            <v>2</v>
          </cell>
          <cell r="N81">
            <v>3</v>
          </cell>
          <cell r="O81">
            <v>-2</v>
          </cell>
          <cell r="Q81">
            <v>0</v>
          </cell>
        </row>
        <row r="82">
          <cell r="B82" t="str">
            <v>(DHQ) 2 PHAL</v>
          </cell>
          <cell r="C82" t="str">
            <v>T</v>
          </cell>
          <cell r="D82" t="str">
            <v>Slow Mvg</v>
          </cell>
          <cell r="H82">
            <v>6</v>
          </cell>
          <cell r="K82">
            <v>6</v>
          </cell>
          <cell r="M82">
            <v>109</v>
          </cell>
          <cell r="N82">
            <v>28</v>
          </cell>
          <cell r="O82">
            <v>0</v>
          </cell>
          <cell r="Q82">
            <v>6</v>
          </cell>
        </row>
        <row r="83">
          <cell r="B83" t="str">
            <v>Amino Indanol</v>
          </cell>
          <cell r="C83" t="str">
            <v>T</v>
          </cell>
          <cell r="D83" t="str">
            <v>Slow Mvg</v>
          </cell>
          <cell r="G83">
            <v>73</v>
          </cell>
          <cell r="H83">
            <v>109</v>
          </cell>
          <cell r="I83">
            <v>3</v>
          </cell>
          <cell r="K83">
            <v>109</v>
          </cell>
          <cell r="M83">
            <v>109</v>
          </cell>
          <cell r="N83">
            <v>28</v>
          </cell>
          <cell r="O83">
            <v>-109</v>
          </cell>
          <cell r="Q83">
            <v>0</v>
          </cell>
        </row>
        <row r="84">
          <cell r="B84" t="str">
            <v>ANFP</v>
          </cell>
          <cell r="C84" t="str">
            <v>T</v>
          </cell>
          <cell r="D84" t="str">
            <v>Active</v>
          </cell>
          <cell r="G84">
            <v>76</v>
          </cell>
          <cell r="I84">
            <v>12</v>
          </cell>
          <cell r="J84">
            <v>88</v>
          </cell>
          <cell r="K84">
            <v>176</v>
          </cell>
          <cell r="L84">
            <v>23</v>
          </cell>
          <cell r="N84">
            <v>88</v>
          </cell>
          <cell r="O84">
            <v>0</v>
          </cell>
          <cell r="Q84">
            <v>176</v>
          </cell>
        </row>
        <row r="85">
          <cell r="B85" t="str">
            <v>Butanol</v>
          </cell>
          <cell r="C85" t="str">
            <v>T</v>
          </cell>
          <cell r="D85" t="str">
            <v>Slow Mvg</v>
          </cell>
          <cell r="G85">
            <v>23</v>
          </cell>
          <cell r="H85">
            <v>2</v>
          </cell>
          <cell r="J85">
            <v>88</v>
          </cell>
          <cell r="K85">
            <v>111</v>
          </cell>
          <cell r="L85">
            <v>23</v>
          </cell>
          <cell r="M85">
            <v>2</v>
          </cell>
          <cell r="N85">
            <v>88</v>
          </cell>
          <cell r="O85">
            <v>-111</v>
          </cell>
          <cell r="Q85">
            <v>0</v>
          </cell>
        </row>
        <row r="86">
          <cell r="B86" t="str">
            <v>CBDA</v>
          </cell>
          <cell r="C86" t="str">
            <v>T</v>
          </cell>
          <cell r="D86" t="str">
            <v>Active</v>
          </cell>
          <cell r="G86">
            <v>2</v>
          </cell>
          <cell r="H86">
            <v>11</v>
          </cell>
          <cell r="I86">
            <v>9</v>
          </cell>
          <cell r="J86">
            <v>14</v>
          </cell>
          <cell r="K86">
            <v>36</v>
          </cell>
          <cell r="L86">
            <v>2</v>
          </cell>
          <cell r="M86">
            <v>2</v>
          </cell>
          <cell r="N86">
            <v>78</v>
          </cell>
          <cell r="O86">
            <v>-4</v>
          </cell>
          <cell r="Q86">
            <v>32</v>
          </cell>
        </row>
        <row r="87">
          <cell r="B87" t="str">
            <v>CDFA Me</v>
          </cell>
          <cell r="C87" t="str">
            <v>T</v>
          </cell>
          <cell r="D87" t="str">
            <v>Slow Mvg</v>
          </cell>
          <cell r="G87">
            <v>3</v>
          </cell>
          <cell r="J87">
            <v>98</v>
          </cell>
          <cell r="K87">
            <v>3</v>
          </cell>
          <cell r="L87">
            <v>3</v>
          </cell>
          <cell r="N87">
            <v>18</v>
          </cell>
          <cell r="O87">
            <v>-3</v>
          </cell>
          <cell r="Q87">
            <v>0</v>
          </cell>
        </row>
        <row r="88">
          <cell r="B88" t="str">
            <v>CPD</v>
          </cell>
          <cell r="C88" t="str">
            <v>T</v>
          </cell>
          <cell r="D88" t="str">
            <v>Slow Mvg</v>
          </cell>
          <cell r="J88">
            <v>44</v>
          </cell>
          <cell r="K88">
            <v>44</v>
          </cell>
          <cell r="N88">
            <v>18</v>
          </cell>
          <cell r="O88">
            <v>-18</v>
          </cell>
          <cell r="Q88">
            <v>26</v>
          </cell>
        </row>
        <row r="89">
          <cell r="B89" t="str">
            <v>DESMP</v>
          </cell>
          <cell r="C89" t="str">
            <v>T</v>
          </cell>
          <cell r="D89" t="str">
            <v>Obs</v>
          </cell>
          <cell r="G89">
            <v>3</v>
          </cell>
          <cell r="J89">
            <v>50</v>
          </cell>
          <cell r="K89">
            <v>0</v>
          </cell>
          <cell r="N89">
            <v>2</v>
          </cell>
          <cell r="O89">
            <v>0</v>
          </cell>
          <cell r="Q89">
            <v>0</v>
          </cell>
        </row>
        <row r="90">
          <cell r="B90" t="str">
            <v>DHQD</v>
          </cell>
          <cell r="C90" t="str">
            <v>T</v>
          </cell>
          <cell r="D90" t="str">
            <v>Slow Mvg</v>
          </cell>
          <cell r="G90">
            <v>3</v>
          </cell>
          <cell r="H90">
            <v>94</v>
          </cell>
          <cell r="J90">
            <v>50</v>
          </cell>
          <cell r="K90">
            <v>53</v>
          </cell>
          <cell r="L90">
            <v>1</v>
          </cell>
          <cell r="M90">
            <v>58</v>
          </cell>
          <cell r="N90">
            <v>2</v>
          </cell>
          <cell r="O90">
            <v>-2</v>
          </cell>
          <cell r="Q90">
            <v>51</v>
          </cell>
        </row>
        <row r="91">
          <cell r="B91" t="str">
            <v>EPI</v>
          </cell>
          <cell r="C91" t="str">
            <v>T</v>
          </cell>
          <cell r="D91" t="str">
            <v>Slow Mvg</v>
          </cell>
          <cell r="G91">
            <v>6</v>
          </cell>
          <cell r="H91">
            <v>83</v>
          </cell>
          <cell r="I91">
            <v>36</v>
          </cell>
          <cell r="J91">
            <v>47</v>
          </cell>
          <cell r="K91">
            <v>136</v>
          </cell>
          <cell r="L91">
            <v>1</v>
          </cell>
          <cell r="M91">
            <v>54</v>
          </cell>
          <cell r="N91">
            <v>29</v>
          </cell>
          <cell r="O91">
            <v>-84</v>
          </cell>
          <cell r="Q91">
            <v>52</v>
          </cell>
        </row>
        <row r="92">
          <cell r="B92" t="str">
            <v>ETFA</v>
          </cell>
          <cell r="C92" t="str">
            <v>T</v>
          </cell>
          <cell r="D92" t="str">
            <v>Active</v>
          </cell>
          <cell r="F92">
            <v>0</v>
          </cell>
          <cell r="G92">
            <v>2</v>
          </cell>
          <cell r="H92">
            <v>248</v>
          </cell>
          <cell r="J92">
            <v>22</v>
          </cell>
          <cell r="K92">
            <v>24</v>
          </cell>
          <cell r="L92">
            <v>2</v>
          </cell>
          <cell r="N92">
            <v>6</v>
          </cell>
          <cell r="O92">
            <v>-8</v>
          </cell>
          <cell r="P92">
            <v>0</v>
          </cell>
          <cell r="Q92">
            <v>16</v>
          </cell>
        </row>
        <row r="93">
          <cell r="B93" t="str">
            <v>Glycidyl Nosylate</v>
          </cell>
          <cell r="C93" t="str">
            <v>T</v>
          </cell>
          <cell r="D93" t="str">
            <v>Slow Mvg</v>
          </cell>
          <cell r="F93">
            <v>0</v>
          </cell>
          <cell r="G93">
            <v>3</v>
          </cell>
          <cell r="H93">
            <v>248</v>
          </cell>
          <cell r="J93">
            <v>90</v>
          </cell>
          <cell r="K93">
            <v>3</v>
          </cell>
          <cell r="L93">
            <v>3</v>
          </cell>
          <cell r="N93">
            <v>90</v>
          </cell>
          <cell r="O93">
            <v>-3</v>
          </cell>
          <cell r="P93">
            <v>0</v>
          </cell>
          <cell r="Q93">
            <v>0</v>
          </cell>
        </row>
        <row r="94">
          <cell r="B94" t="str">
            <v>Glycidyl Phthalimide</v>
          </cell>
          <cell r="C94" t="str">
            <v>T</v>
          </cell>
          <cell r="D94" t="str">
            <v>Active</v>
          </cell>
          <cell r="G94">
            <v>4</v>
          </cell>
          <cell r="H94">
            <v>4</v>
          </cell>
          <cell r="I94">
            <v>15</v>
          </cell>
          <cell r="J94">
            <v>205</v>
          </cell>
          <cell r="K94">
            <v>224</v>
          </cell>
          <cell r="L94">
            <v>1</v>
          </cell>
          <cell r="M94">
            <v>4</v>
          </cell>
          <cell r="N94">
            <v>95</v>
          </cell>
          <cell r="O94">
            <v>-96</v>
          </cell>
          <cell r="Q94">
            <v>128</v>
          </cell>
        </row>
        <row r="95">
          <cell r="B95" t="str">
            <v>Glycidyl Tosylate</v>
          </cell>
          <cell r="C95" t="str">
            <v>T</v>
          </cell>
          <cell r="D95" t="str">
            <v>Slow Mvg</v>
          </cell>
          <cell r="H95">
            <v>4</v>
          </cell>
          <cell r="J95">
            <v>6</v>
          </cell>
          <cell r="K95">
            <v>4</v>
          </cell>
          <cell r="M95">
            <v>4</v>
          </cell>
          <cell r="N95">
            <v>17</v>
          </cell>
          <cell r="O95">
            <v>-4</v>
          </cell>
          <cell r="Q95">
            <v>0</v>
          </cell>
        </row>
        <row r="96">
          <cell r="B96" t="str">
            <v>Isovanillin</v>
          </cell>
          <cell r="C96" t="str">
            <v>T</v>
          </cell>
          <cell r="D96" t="str">
            <v>Obs</v>
          </cell>
          <cell r="E96" t="str">
            <v>x</v>
          </cell>
          <cell r="G96">
            <v>10</v>
          </cell>
          <cell r="H96">
            <v>230</v>
          </cell>
          <cell r="J96">
            <v>6</v>
          </cell>
          <cell r="K96">
            <v>0</v>
          </cell>
          <cell r="L96">
            <v>10</v>
          </cell>
          <cell r="M96">
            <v>28</v>
          </cell>
          <cell r="N96">
            <v>17</v>
          </cell>
          <cell r="O96">
            <v>0</v>
          </cell>
          <cell r="Q96">
            <v>0</v>
          </cell>
        </row>
        <row r="97">
          <cell r="B97" t="str">
            <v>Jacobsen Catalyst</v>
          </cell>
          <cell r="C97" t="str">
            <v>T</v>
          </cell>
          <cell r="D97" t="str">
            <v>Slow Mvg</v>
          </cell>
          <cell r="G97">
            <v>10</v>
          </cell>
          <cell r="H97">
            <v>229</v>
          </cell>
          <cell r="J97">
            <v>114</v>
          </cell>
          <cell r="K97">
            <v>239</v>
          </cell>
          <cell r="L97">
            <v>10</v>
          </cell>
          <cell r="M97">
            <v>27</v>
          </cell>
          <cell r="N97">
            <v>114</v>
          </cell>
          <cell r="O97">
            <v>-37</v>
          </cell>
          <cell r="Q97">
            <v>202</v>
          </cell>
        </row>
        <row r="98">
          <cell r="B98" t="str">
            <v>L-Carnitine</v>
          </cell>
          <cell r="C98" t="str">
            <v>T</v>
          </cell>
          <cell r="D98" t="str">
            <v>Slow Mvg</v>
          </cell>
          <cell r="G98">
            <v>4</v>
          </cell>
          <cell r="H98">
            <v>184</v>
          </cell>
          <cell r="J98">
            <v>114</v>
          </cell>
          <cell r="K98">
            <v>302</v>
          </cell>
          <cell r="L98">
            <v>4</v>
          </cell>
          <cell r="M98">
            <v>184</v>
          </cell>
          <cell r="N98">
            <v>114</v>
          </cell>
          <cell r="O98">
            <v>-302</v>
          </cell>
          <cell r="Q98">
            <v>0</v>
          </cell>
        </row>
        <row r="99">
          <cell r="B99" t="str">
            <v>Methyl Glycidate</v>
          </cell>
          <cell r="C99" t="str">
            <v>T</v>
          </cell>
          <cell r="D99" t="str">
            <v>Slow Mvg</v>
          </cell>
          <cell r="G99">
            <v>7</v>
          </cell>
          <cell r="H99">
            <v>138</v>
          </cell>
          <cell r="J99">
            <v>22</v>
          </cell>
          <cell r="K99">
            <v>22</v>
          </cell>
          <cell r="L99">
            <v>7</v>
          </cell>
          <cell r="M99">
            <v>15</v>
          </cell>
          <cell r="N99">
            <v>22</v>
          </cell>
          <cell r="O99">
            <v>-22</v>
          </cell>
          <cell r="Q99">
            <v>0</v>
          </cell>
        </row>
        <row r="100">
          <cell r="B100" t="str">
            <v>OADPE</v>
          </cell>
          <cell r="C100" t="str">
            <v>T</v>
          </cell>
          <cell r="D100" t="str">
            <v>Slow Mvg</v>
          </cell>
          <cell r="E100"/>
          <cell r="G100">
            <v>50</v>
          </cell>
          <cell r="H100">
            <v>1</v>
          </cell>
          <cell r="K100">
            <v>50</v>
          </cell>
          <cell r="O100">
            <v>0</v>
          </cell>
          <cell r="Q100">
            <v>50</v>
          </cell>
        </row>
        <row r="101">
          <cell r="B101" t="str">
            <v>Oligomeric Cat</v>
          </cell>
          <cell r="C101" t="str">
            <v>T</v>
          </cell>
          <cell r="D101" t="str">
            <v>Slow Mvg</v>
          </cell>
          <cell r="E101"/>
          <cell r="G101">
            <v>7</v>
          </cell>
          <cell r="H101">
            <v>224</v>
          </cell>
          <cell r="J101">
            <v>322</v>
          </cell>
          <cell r="K101">
            <v>231</v>
          </cell>
          <cell r="L101">
            <v>7</v>
          </cell>
          <cell r="M101">
            <v>104</v>
          </cell>
          <cell r="N101">
            <v>308</v>
          </cell>
          <cell r="O101">
            <v>-111</v>
          </cell>
          <cell r="Q101">
            <v>120</v>
          </cell>
        </row>
        <row r="102">
          <cell r="B102" t="str">
            <v>Pfizer Diol</v>
          </cell>
          <cell r="C102" t="str">
            <v>T</v>
          </cell>
          <cell r="D102" t="str">
            <v>Obs</v>
          </cell>
          <cell r="H102">
            <v>48</v>
          </cell>
          <cell r="K102">
            <v>0</v>
          </cell>
          <cell r="M102">
            <v>32</v>
          </cell>
          <cell r="O102">
            <v>0</v>
          </cell>
          <cell r="Q102">
            <v>0</v>
          </cell>
        </row>
        <row r="103">
          <cell r="B103" t="str">
            <v>PG Carbonate</v>
          </cell>
          <cell r="C103" t="str">
            <v>T</v>
          </cell>
          <cell r="D103" t="str">
            <v>Slow Mvg</v>
          </cell>
          <cell r="J103">
            <v>257</v>
          </cell>
          <cell r="K103">
            <v>257</v>
          </cell>
          <cell r="M103">
            <v>14</v>
          </cell>
          <cell r="N103">
            <v>257</v>
          </cell>
          <cell r="O103">
            <v>-271</v>
          </cell>
          <cell r="Q103">
            <v>-14</v>
          </cell>
        </row>
        <row r="104">
          <cell r="B104" t="str">
            <v>Propylene Oxide</v>
          </cell>
          <cell r="C104" t="str">
            <v>T</v>
          </cell>
          <cell r="D104" t="str">
            <v>Slow Mvg</v>
          </cell>
          <cell r="E104" t="str">
            <v>x</v>
          </cell>
          <cell r="G104">
            <v>3</v>
          </cell>
          <cell r="H104">
            <v>48</v>
          </cell>
          <cell r="K104">
            <v>48</v>
          </cell>
          <cell r="L104">
            <v>3</v>
          </cell>
          <cell r="M104">
            <v>31</v>
          </cell>
          <cell r="O104">
            <v>-31</v>
          </cell>
          <cell r="Q104">
            <v>17</v>
          </cell>
        </row>
        <row r="105">
          <cell r="B105" t="str">
            <v>RUPHOS</v>
          </cell>
          <cell r="C105" t="str">
            <v>T</v>
          </cell>
          <cell r="D105" t="str">
            <v>Slow Mvg</v>
          </cell>
          <cell r="G105">
            <v>17</v>
          </cell>
          <cell r="H105">
            <v>17</v>
          </cell>
          <cell r="J105">
            <v>6</v>
          </cell>
          <cell r="K105">
            <v>17</v>
          </cell>
          <cell r="O105">
            <v>0</v>
          </cell>
          <cell r="Q105">
            <v>17</v>
          </cell>
        </row>
        <row r="106">
          <cell r="B106" t="str">
            <v>S-Phos</v>
          </cell>
          <cell r="C106" t="str">
            <v>T</v>
          </cell>
          <cell r="D106" t="str">
            <v>Slow Mvg</v>
          </cell>
          <cell r="G106">
            <v>3</v>
          </cell>
          <cell r="H106">
            <v>351</v>
          </cell>
          <cell r="I106">
            <v>160</v>
          </cell>
          <cell r="J106">
            <v>6</v>
          </cell>
          <cell r="K106">
            <v>6</v>
          </cell>
          <cell r="L106">
            <v>3</v>
          </cell>
          <cell r="N106">
            <v>90</v>
          </cell>
          <cell r="O106">
            <v>0</v>
          </cell>
          <cell r="Q106">
            <v>6</v>
          </cell>
        </row>
        <row r="107">
          <cell r="B107" t="str">
            <v>Styrene Oxide</v>
          </cell>
          <cell r="C107" t="str">
            <v>T</v>
          </cell>
          <cell r="D107" t="str">
            <v>Slow Mvg</v>
          </cell>
          <cell r="G107">
            <v>3</v>
          </cell>
          <cell r="H107">
            <v>2</v>
          </cell>
          <cell r="J107">
            <v>10</v>
          </cell>
          <cell r="K107">
            <v>3</v>
          </cell>
          <cell r="L107">
            <v>3</v>
          </cell>
          <cell r="N107">
            <v>90</v>
          </cell>
          <cell r="O107">
            <v>-3</v>
          </cell>
          <cell r="Q107">
            <v>0</v>
          </cell>
        </row>
        <row r="108">
          <cell r="B108" t="str">
            <v>TBGE</v>
          </cell>
          <cell r="C108" t="str">
            <v>T</v>
          </cell>
          <cell r="D108" t="str">
            <v>Active</v>
          </cell>
          <cell r="G108">
            <v>71</v>
          </cell>
          <cell r="H108">
            <v>249</v>
          </cell>
          <cell r="I108">
            <v>44</v>
          </cell>
          <cell r="J108">
            <v>10</v>
          </cell>
          <cell r="K108">
            <v>10</v>
          </cell>
          <cell r="L108">
            <v>5</v>
          </cell>
          <cell r="N108">
            <v>27</v>
          </cell>
          <cell r="O108">
            <v>0</v>
          </cell>
          <cell r="Q108">
            <v>10</v>
          </cell>
        </row>
        <row r="109">
          <cell r="B109" t="str">
            <v>WS 23</v>
          </cell>
          <cell r="C109" t="str">
            <v>T</v>
          </cell>
          <cell r="D109" t="str">
            <v>Active</v>
          </cell>
          <cell r="G109">
            <v>112</v>
          </cell>
          <cell r="H109">
            <v>163</v>
          </cell>
          <cell r="I109">
            <v>76</v>
          </cell>
          <cell r="J109">
            <v>636</v>
          </cell>
          <cell r="K109">
            <v>987</v>
          </cell>
          <cell r="L109">
            <v>1</v>
          </cell>
          <cell r="N109">
            <v>20</v>
          </cell>
          <cell r="O109">
            <v>-1</v>
          </cell>
          <cell r="Q109">
            <v>986</v>
          </cell>
        </row>
        <row r="110">
          <cell r="B110" t="str">
            <v>ETFA Held in Hong Kong</v>
          </cell>
          <cell r="C110" t="str">
            <v>TM</v>
          </cell>
          <cell r="D110" t="str">
            <v>Obs</v>
          </cell>
          <cell r="E110" t="str">
            <v>x</v>
          </cell>
          <cell r="H110">
            <v>4</v>
          </cell>
          <cell r="K110">
            <v>0</v>
          </cell>
          <cell r="N110">
            <v>20</v>
          </cell>
          <cell r="O110">
            <v>0</v>
          </cell>
          <cell r="Q110">
            <v>0</v>
          </cell>
        </row>
        <row r="111">
          <cell r="B111" t="str">
            <v>3-NPP</v>
          </cell>
          <cell r="C111" t="str">
            <v>TM</v>
          </cell>
          <cell r="D111" t="str">
            <v>Obs</v>
          </cell>
          <cell r="H111">
            <v>1</v>
          </cell>
          <cell r="J111">
            <v>3</v>
          </cell>
          <cell r="K111">
            <v>0</v>
          </cell>
          <cell r="N111">
            <v>3</v>
          </cell>
          <cell r="O111">
            <v>0</v>
          </cell>
          <cell r="Q111">
            <v>0</v>
          </cell>
        </row>
        <row r="112">
          <cell r="B112" t="str">
            <v>ANFP.</v>
          </cell>
          <cell r="C112" t="str">
            <v>TM</v>
          </cell>
          <cell r="D112" t="str">
            <v>Active</v>
          </cell>
          <cell r="H112">
            <v>2</v>
          </cell>
          <cell r="J112">
            <v>77</v>
          </cell>
          <cell r="K112">
            <v>0</v>
          </cell>
          <cell r="O112">
            <v>0</v>
          </cell>
          <cell r="Q112">
            <v>0</v>
          </cell>
        </row>
        <row r="113">
          <cell r="B113" t="str">
            <v>DESMP.</v>
          </cell>
          <cell r="C113" t="str">
            <v>TM</v>
          </cell>
          <cell r="D113" t="str">
            <v>Obs</v>
          </cell>
          <cell r="H113">
            <v>2</v>
          </cell>
          <cell r="K113">
            <v>0</v>
          </cell>
          <cell r="O113">
            <v>0</v>
          </cell>
          <cell r="Q113">
            <v>0</v>
          </cell>
        </row>
        <row r="114">
          <cell r="B114" t="str">
            <v>L-Thyroxine</v>
          </cell>
          <cell r="C114" t="str">
            <v>TM</v>
          </cell>
          <cell r="D114" t="str">
            <v>Active</v>
          </cell>
          <cell r="J114">
            <v>49</v>
          </cell>
          <cell r="K114">
            <v>0</v>
          </cell>
          <cell r="O114">
            <v>0</v>
          </cell>
          <cell r="Q114">
            <v>0</v>
          </cell>
        </row>
        <row r="115">
          <cell r="B115" t="str">
            <v>NAAGA</v>
          </cell>
          <cell r="C115" t="str">
            <v>TM</v>
          </cell>
          <cell r="D115" t="str">
            <v>Active</v>
          </cell>
          <cell r="J115">
            <v>1</v>
          </cell>
          <cell r="K115">
            <v>0</v>
          </cell>
          <cell r="N115">
            <v>91</v>
          </cell>
          <cell r="O115">
            <v>0</v>
          </cell>
          <cell r="Q115">
            <v>0</v>
          </cell>
        </row>
        <row r="116">
          <cell r="B116" t="str">
            <v>NTFMA</v>
          </cell>
          <cell r="C116" t="str">
            <v>TM</v>
          </cell>
          <cell r="D116" t="str">
            <v>Obs</v>
          </cell>
          <cell r="H116">
            <v>3</v>
          </cell>
          <cell r="J116">
            <v>175</v>
          </cell>
          <cell r="K116">
            <v>0</v>
          </cell>
          <cell r="N116">
            <v>3</v>
          </cell>
          <cell r="O116">
            <v>0</v>
          </cell>
          <cell r="Q116">
            <v>0</v>
          </cell>
        </row>
        <row r="117">
          <cell r="B117" t="str">
            <v>OADPE</v>
          </cell>
          <cell r="C117" t="str">
            <v>TM</v>
          </cell>
          <cell r="D117" t="str">
            <v>Active</v>
          </cell>
          <cell r="H117">
            <v>3</v>
          </cell>
          <cell r="J117">
            <v>127</v>
          </cell>
          <cell r="K117">
            <v>0</v>
          </cell>
          <cell r="O117">
            <v>0</v>
          </cell>
          <cell r="Q117">
            <v>0</v>
          </cell>
        </row>
        <row r="118">
          <cell r="B118" t="str">
            <v>PTFMXA</v>
          </cell>
          <cell r="C118" t="str">
            <v>TM</v>
          </cell>
          <cell r="D118" t="str">
            <v>Obs</v>
          </cell>
          <cell r="F118">
            <v>0</v>
          </cell>
          <cell r="H118">
            <v>48</v>
          </cell>
          <cell r="J118">
            <v>157</v>
          </cell>
          <cell r="K118">
            <v>0</v>
          </cell>
          <cell r="L118">
            <v>0</v>
          </cell>
          <cell r="N118">
            <v>218</v>
          </cell>
          <cell r="O118">
            <v>0</v>
          </cell>
          <cell r="P118">
            <v>0</v>
          </cell>
          <cell r="Q118">
            <v>0</v>
          </cell>
        </row>
        <row r="119">
          <cell r="B119" t="str">
            <v>SR-28043.</v>
          </cell>
          <cell r="C119" t="str">
            <v>TM</v>
          </cell>
          <cell r="D119" t="str">
            <v>Slow Mvg</v>
          </cell>
          <cell r="F119">
            <v>0</v>
          </cell>
          <cell r="H119">
            <v>48</v>
          </cell>
          <cell r="J119">
            <v>157</v>
          </cell>
          <cell r="K119">
            <v>0</v>
          </cell>
          <cell r="L119">
            <v>0</v>
          </cell>
          <cell r="N119">
            <v>218</v>
          </cell>
          <cell r="O119">
            <v>0</v>
          </cell>
          <cell r="P119">
            <v>0</v>
          </cell>
          <cell r="Q119">
            <v>0</v>
          </cell>
        </row>
        <row r="120">
          <cell r="B120" t="str">
            <v>TFBA</v>
          </cell>
          <cell r="C120" t="str">
            <v>TM</v>
          </cell>
          <cell r="D120" t="str">
            <v>Obs</v>
          </cell>
          <cell r="H120">
            <v>575</v>
          </cell>
          <cell r="J120">
            <v>171</v>
          </cell>
          <cell r="K120">
            <v>0</v>
          </cell>
          <cell r="L120">
            <v>8</v>
          </cell>
          <cell r="N120">
            <v>-62</v>
          </cell>
          <cell r="O120">
            <v>0</v>
          </cell>
          <cell r="Q120">
            <v>0</v>
          </cell>
        </row>
        <row r="121">
          <cell r="B121" t="str">
            <v>Fixed cost others</v>
          </cell>
          <cell r="C121" t="str">
            <v>TM</v>
          </cell>
          <cell r="D121" t="str">
            <v>Obs</v>
          </cell>
          <cell r="G121">
            <v>222</v>
          </cell>
          <cell r="H121">
            <v>1162</v>
          </cell>
          <cell r="I121">
            <v>167</v>
          </cell>
          <cell r="J121">
            <v>2090</v>
          </cell>
          <cell r="K121">
            <v>0</v>
          </cell>
          <cell r="L121">
            <v>63</v>
          </cell>
          <cell r="M121">
            <v>434</v>
          </cell>
          <cell r="N121">
            <v>716</v>
          </cell>
          <cell r="O121">
            <v>0</v>
          </cell>
          <cell r="P121">
            <v>0</v>
          </cell>
          <cell r="Q121">
            <v>0</v>
          </cell>
        </row>
        <row r="122">
          <cell r="B122" t="str">
            <v>Others.</v>
          </cell>
          <cell r="C122" t="str">
            <v>TM</v>
          </cell>
          <cell r="D122" t="str">
            <v>Obs</v>
          </cell>
          <cell r="H122">
            <v>2455</v>
          </cell>
          <cell r="K122">
            <v>0</v>
          </cell>
          <cell r="O122">
            <v>0</v>
          </cell>
          <cell r="Q122">
            <v>0</v>
          </cell>
        </row>
        <row r="123">
          <cell r="B123" t="str">
            <v>Non Allocated</v>
          </cell>
          <cell r="C123" t="str">
            <v>Technology</v>
          </cell>
          <cell r="D123" t="str">
            <v>Total</v>
          </cell>
          <cell r="G123">
            <v>273</v>
          </cell>
          <cell r="H123">
            <v>1095</v>
          </cell>
          <cell r="I123">
            <v>101</v>
          </cell>
          <cell r="J123">
            <v>1515</v>
          </cell>
          <cell r="K123">
            <v>2984</v>
          </cell>
          <cell r="L123">
            <v>62</v>
          </cell>
          <cell r="M123">
            <v>429</v>
          </cell>
          <cell r="N123">
            <v>638</v>
          </cell>
          <cell r="O123">
            <v>-1129</v>
          </cell>
          <cell r="P123">
            <v>0</v>
          </cell>
          <cell r="Q123">
            <v>1855</v>
          </cell>
        </row>
        <row r="124">
          <cell r="B124" t="str">
            <v>Cleanouts</v>
          </cell>
          <cell r="C124" t="str">
            <v>Technology</v>
          </cell>
          <cell r="D124" t="str">
            <v>Total</v>
          </cell>
          <cell r="G124">
            <v>325</v>
          </cell>
          <cell r="H124">
            <v>1061</v>
          </cell>
          <cell r="I124">
            <v>112</v>
          </cell>
          <cell r="J124">
            <v>1603</v>
          </cell>
          <cell r="K124">
            <v>3101</v>
          </cell>
          <cell r="L124">
            <v>60</v>
          </cell>
          <cell r="M124">
            <v>529</v>
          </cell>
          <cell r="N124">
            <v>631</v>
          </cell>
          <cell r="O124">
            <v>-1220</v>
          </cell>
          <cell r="P124">
            <v>0</v>
          </cell>
          <cell r="Q124">
            <v>1881</v>
          </cell>
        </row>
        <row r="125">
          <cell r="B125" t="str">
            <v>Non Allocated</v>
          </cell>
          <cell r="G125">
            <v>465</v>
          </cell>
          <cell r="H125">
            <v>22</v>
          </cell>
          <cell r="I125">
            <v>3</v>
          </cell>
          <cell r="J125">
            <v>-39</v>
          </cell>
          <cell r="K125">
            <v>451</v>
          </cell>
          <cell r="L125">
            <v>39</v>
          </cell>
          <cell r="N125">
            <v>26</v>
          </cell>
          <cell r="O125">
            <v>-65</v>
          </cell>
          <cell r="Q125">
            <v>386</v>
          </cell>
        </row>
        <row r="126">
          <cell r="B126" t="str">
            <v>Non Allocated</v>
          </cell>
          <cell r="C126" t="str">
            <v>OTHERS - E</v>
          </cell>
          <cell r="F126">
            <v>0</v>
          </cell>
          <cell r="G126">
            <v>479</v>
          </cell>
          <cell r="H126">
            <v>22</v>
          </cell>
          <cell r="J126">
            <v>27</v>
          </cell>
          <cell r="K126">
            <v>528</v>
          </cell>
          <cell r="L126">
            <v>45</v>
          </cell>
          <cell r="N126">
            <v>27</v>
          </cell>
          <cell r="O126">
            <v>-72</v>
          </cell>
          <cell r="P126">
            <v>-19</v>
          </cell>
          <cell r="Q126">
            <v>456</v>
          </cell>
        </row>
        <row r="127">
          <cell r="B127" t="str">
            <v>Cleanouts</v>
          </cell>
          <cell r="G127">
            <v>2489</v>
          </cell>
          <cell r="H127">
            <v>174</v>
          </cell>
          <cell r="K127">
            <v>0</v>
          </cell>
          <cell r="L127">
            <v>1353</v>
          </cell>
          <cell r="M127">
            <v>2</v>
          </cell>
          <cell r="O127">
            <v>0</v>
          </cell>
          <cell r="P127">
            <v>-40</v>
          </cell>
          <cell r="Q127">
            <v>-40</v>
          </cell>
        </row>
        <row r="128">
          <cell r="B128" t="str">
            <v>Engineering Stores</v>
          </cell>
          <cell r="C128" t="str">
            <v>OTHERS - E</v>
          </cell>
          <cell r="F128">
            <v>0</v>
          </cell>
          <cell r="G128">
            <v>2387</v>
          </cell>
          <cell r="H128">
            <v>4246</v>
          </cell>
          <cell r="J128">
            <v>171</v>
          </cell>
          <cell r="K128">
            <v>2387</v>
          </cell>
          <cell r="L128">
            <v>1438</v>
          </cell>
          <cell r="N128">
            <v>-62</v>
          </cell>
          <cell r="O128">
            <v>-1438</v>
          </cell>
          <cell r="P128">
            <v>0</v>
          </cell>
          <cell r="Q128">
            <v>949</v>
          </cell>
        </row>
        <row r="129">
          <cell r="B129" t="str">
            <v>Base Stocks</v>
          </cell>
          <cell r="C129" t="str">
            <v>TOTAL</v>
          </cell>
          <cell r="F129">
            <v>0</v>
          </cell>
          <cell r="G129">
            <v>321</v>
          </cell>
          <cell r="H129">
            <v>6843</v>
          </cell>
          <cell r="J129">
            <v>8253</v>
          </cell>
          <cell r="K129">
            <v>321</v>
          </cell>
          <cell r="L129">
            <v>160</v>
          </cell>
          <cell r="M129">
            <v>5</v>
          </cell>
          <cell r="N129">
            <v>4275</v>
          </cell>
          <cell r="O129">
            <v>-160</v>
          </cell>
          <cell r="P129">
            <v>0</v>
          </cell>
          <cell r="Q129">
            <v>161</v>
          </cell>
        </row>
        <row r="130">
          <cell r="B130" t="str">
            <v>Op Supplies/Ret Cont/Packaging/Waste</v>
          </cell>
          <cell r="C130" t="str">
            <v>Others</v>
          </cell>
          <cell r="D130" t="str">
            <v>Total</v>
          </cell>
          <cell r="G130">
            <v>643</v>
          </cell>
          <cell r="H130">
            <v>-21</v>
          </cell>
          <cell r="I130">
            <v>1</v>
          </cell>
          <cell r="J130">
            <v>-87</v>
          </cell>
          <cell r="K130">
            <v>643</v>
          </cell>
          <cell r="L130">
            <v>122</v>
          </cell>
          <cell r="M130">
            <v>8</v>
          </cell>
          <cell r="N130">
            <v>3</v>
          </cell>
          <cell r="O130">
            <v>-130</v>
          </cell>
          <cell r="P130">
            <v>-34</v>
          </cell>
          <cell r="Q130">
            <v>513</v>
          </cell>
        </row>
        <row r="131">
          <cell r="B131" t="str">
            <v>Palladium/Platinum/Rhodium</v>
          </cell>
          <cell r="G131">
            <v>210</v>
          </cell>
          <cell r="K131">
            <v>210</v>
          </cell>
          <cell r="O131">
            <v>0</v>
          </cell>
          <cell r="Q131">
            <v>210</v>
          </cell>
        </row>
      </sheetData>
      <sheetData sheetId="11">
        <row r="8">
          <cell r="B8" t="str">
            <v>Product</v>
          </cell>
          <cell r="C8" t="str">
            <v>Market</v>
          </cell>
          <cell r="D8" t="str">
            <v>Status</v>
          </cell>
          <cell r="E8" t="str">
            <v>for Customer</v>
          </cell>
          <cell r="G8" t="str">
            <v>Raw Mats</v>
          </cell>
          <cell r="H8" t="str">
            <v>Inter's</v>
          </cell>
          <cell r="I8" t="str">
            <v>WIP</v>
          </cell>
          <cell r="J8" t="str">
            <v>Fin Stk</v>
          </cell>
          <cell r="K8" t="str">
            <v>Inventory</v>
          </cell>
          <cell r="L8" t="str">
            <v>Raw Mats</v>
          </cell>
          <cell r="M8" t="str">
            <v>Inter's</v>
          </cell>
          <cell r="N8" t="str">
            <v>Fin Stk</v>
          </cell>
          <cell r="O8" t="str">
            <v>Provision's</v>
          </cell>
          <cell r="P8" t="str">
            <v>MUV</v>
          </cell>
          <cell r="Q8" t="str">
            <v>Inventory</v>
          </cell>
        </row>
        <row r="9">
          <cell r="E9"/>
        </row>
        <row r="10">
          <cell r="B10" t="str">
            <v>Acrivastine</v>
          </cell>
          <cell r="C10" t="str">
            <v>L</v>
          </cell>
          <cell r="D10" t="str">
            <v>Active</v>
          </cell>
          <cell r="G10">
            <v>6</v>
          </cell>
          <cell r="H10">
            <v>1155</v>
          </cell>
          <cell r="I10">
            <v>5</v>
          </cell>
          <cell r="K10">
            <v>1166</v>
          </cell>
          <cell r="L10">
            <v>3</v>
          </cell>
          <cell r="M10">
            <v>826</v>
          </cell>
          <cell r="O10">
            <v>-829</v>
          </cell>
          <cell r="P10">
            <v>90</v>
          </cell>
          <cell r="Q10">
            <v>427</v>
          </cell>
        </row>
        <row r="11">
          <cell r="B11" t="str">
            <v>Cerium Nitrate</v>
          </cell>
          <cell r="C11" t="str">
            <v>L</v>
          </cell>
          <cell r="D11" t="str">
            <v>Active</v>
          </cell>
          <cell r="J11">
            <v>13</v>
          </cell>
          <cell r="K11">
            <v>0</v>
          </cell>
          <cell r="N11">
            <v>9</v>
          </cell>
          <cell r="O11">
            <v>0</v>
          </cell>
          <cell r="Q11">
            <v>0</v>
          </cell>
        </row>
        <row r="12">
          <cell r="B12" t="str">
            <v>CME</v>
          </cell>
          <cell r="C12" t="str">
            <v>L</v>
          </cell>
          <cell r="D12" t="str">
            <v>Obs</v>
          </cell>
          <cell r="G12">
            <v>1</v>
          </cell>
          <cell r="K12">
            <v>0</v>
          </cell>
          <cell r="L12">
            <v>1</v>
          </cell>
          <cell r="O12">
            <v>0</v>
          </cell>
          <cell r="Q12">
            <v>0</v>
          </cell>
        </row>
        <row r="13">
          <cell r="B13" t="str">
            <v>Doxazocin</v>
          </cell>
          <cell r="C13" t="str">
            <v>L</v>
          </cell>
          <cell r="D13" t="str">
            <v>Active</v>
          </cell>
          <cell r="G13">
            <v>2</v>
          </cell>
          <cell r="H13">
            <v>45</v>
          </cell>
          <cell r="K13">
            <v>47</v>
          </cell>
          <cell r="L13">
            <v>2</v>
          </cell>
          <cell r="O13">
            <v>-2</v>
          </cell>
          <cell r="Q13">
            <v>45</v>
          </cell>
        </row>
        <row r="14">
          <cell r="B14" t="str">
            <v>Fosamprenavir</v>
          </cell>
          <cell r="C14" t="str">
            <v>L</v>
          </cell>
          <cell r="D14" t="str">
            <v>Active</v>
          </cell>
          <cell r="G14">
            <v>103</v>
          </cell>
          <cell r="H14">
            <v>3034</v>
          </cell>
          <cell r="I14">
            <v>22</v>
          </cell>
          <cell r="J14">
            <v>174</v>
          </cell>
          <cell r="K14">
            <v>3333</v>
          </cell>
          <cell r="L14">
            <v>122</v>
          </cell>
          <cell r="M14">
            <v>3027</v>
          </cell>
          <cell r="N14">
            <v>129</v>
          </cell>
          <cell r="O14">
            <v>-3156</v>
          </cell>
          <cell r="Q14">
            <v>177</v>
          </cell>
        </row>
        <row r="15">
          <cell r="B15" t="str">
            <v>KBA</v>
          </cell>
          <cell r="C15" t="str">
            <v>L</v>
          </cell>
          <cell r="D15" t="str">
            <v>Active</v>
          </cell>
          <cell r="G15">
            <v>66</v>
          </cell>
          <cell r="H15">
            <v>30</v>
          </cell>
          <cell r="I15">
            <v>38</v>
          </cell>
          <cell r="J15">
            <v>26</v>
          </cell>
          <cell r="K15">
            <v>134</v>
          </cell>
          <cell r="M15">
            <v>12</v>
          </cell>
          <cell r="N15">
            <v>4</v>
          </cell>
          <cell r="O15">
            <v>0</v>
          </cell>
          <cell r="P15">
            <v>-22</v>
          </cell>
          <cell r="Q15">
            <v>134</v>
          </cell>
        </row>
        <row r="16">
          <cell r="B16" t="str">
            <v>Labetalol</v>
          </cell>
          <cell r="C16" t="str">
            <v>L</v>
          </cell>
          <cell r="D16" t="str">
            <v>Active</v>
          </cell>
          <cell r="G16">
            <v>60</v>
          </cell>
          <cell r="H16">
            <v>482</v>
          </cell>
          <cell r="J16">
            <v>3</v>
          </cell>
          <cell r="K16">
            <v>545</v>
          </cell>
          <cell r="L16">
            <v>1</v>
          </cell>
          <cell r="M16">
            <v>78</v>
          </cell>
          <cell r="O16">
            <v>-78</v>
          </cell>
          <cell r="Q16">
            <v>467</v>
          </cell>
        </row>
        <row r="17">
          <cell r="B17" t="str">
            <v>Leval Buterol</v>
          </cell>
          <cell r="C17" t="str">
            <v>L</v>
          </cell>
          <cell r="D17" t="str">
            <v>Active</v>
          </cell>
          <cell r="G17">
            <v>46</v>
          </cell>
          <cell r="H17">
            <v>471</v>
          </cell>
          <cell r="I17">
            <v>137</v>
          </cell>
          <cell r="J17">
            <v>37</v>
          </cell>
          <cell r="K17">
            <v>691</v>
          </cell>
          <cell r="L17">
            <v>18</v>
          </cell>
          <cell r="M17">
            <v>1</v>
          </cell>
          <cell r="N17">
            <v>24</v>
          </cell>
          <cell r="O17">
            <v>-43</v>
          </cell>
          <cell r="P17">
            <v>-22</v>
          </cell>
          <cell r="Q17">
            <v>648</v>
          </cell>
        </row>
        <row r="18">
          <cell r="B18" t="str">
            <v>Octenidine</v>
          </cell>
          <cell r="C18" t="str">
            <v>L</v>
          </cell>
          <cell r="D18" t="str">
            <v>Active</v>
          </cell>
          <cell r="G18">
            <v>34</v>
          </cell>
          <cell r="H18">
            <v>1</v>
          </cell>
          <cell r="I18">
            <v>3</v>
          </cell>
          <cell r="J18">
            <v>7</v>
          </cell>
          <cell r="K18">
            <v>45</v>
          </cell>
          <cell r="L18">
            <v>1</v>
          </cell>
          <cell r="M18">
            <v>1</v>
          </cell>
          <cell r="N18">
            <v>7</v>
          </cell>
          <cell r="O18">
            <v>-8</v>
          </cell>
          <cell r="Q18">
            <v>37</v>
          </cell>
        </row>
        <row r="19">
          <cell r="B19" t="str">
            <v>Plaquenil</v>
          </cell>
          <cell r="C19" t="str">
            <v>L</v>
          </cell>
          <cell r="D19" t="str">
            <v>Obs</v>
          </cell>
          <cell r="H19">
            <v>5</v>
          </cell>
          <cell r="J19">
            <v>108</v>
          </cell>
          <cell r="K19">
            <v>0</v>
          </cell>
          <cell r="L19">
            <v>2</v>
          </cell>
          <cell r="O19">
            <v>0</v>
          </cell>
          <cell r="Q19">
            <v>0</v>
          </cell>
        </row>
        <row r="20">
          <cell r="B20" t="str">
            <v>Pro Jet 950NP</v>
          </cell>
          <cell r="C20" t="str">
            <v>L</v>
          </cell>
          <cell r="D20" t="str">
            <v>Obs</v>
          </cell>
          <cell r="H20">
            <v>8</v>
          </cell>
          <cell r="K20">
            <v>0</v>
          </cell>
          <cell r="O20">
            <v>0</v>
          </cell>
          <cell r="Q20">
            <v>0</v>
          </cell>
        </row>
        <row r="21">
          <cell r="B21" t="str">
            <v>RBC</v>
          </cell>
          <cell r="C21" t="str">
            <v>L</v>
          </cell>
          <cell r="D21" t="str">
            <v>Obs</v>
          </cell>
          <cell r="H21">
            <v>9</v>
          </cell>
          <cell r="J21">
            <v>12</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H23">
            <v>3</v>
          </cell>
          <cell r="K23">
            <v>0</v>
          </cell>
          <cell r="O23">
            <v>0</v>
          </cell>
          <cell r="Q23">
            <v>0</v>
          </cell>
        </row>
        <row r="24">
          <cell r="B24" t="str">
            <v>Trientine</v>
          </cell>
          <cell r="C24" t="str">
            <v>L</v>
          </cell>
          <cell r="D24" t="str">
            <v>Active</v>
          </cell>
          <cell r="G24">
            <v>9</v>
          </cell>
          <cell r="H24">
            <v>44</v>
          </cell>
          <cell r="I24">
            <v>1</v>
          </cell>
          <cell r="J24">
            <v>13</v>
          </cell>
          <cell r="K24">
            <v>22</v>
          </cell>
          <cell r="L24">
            <v>400</v>
          </cell>
          <cell r="O24">
            <v>0</v>
          </cell>
          <cell r="Q24">
            <v>22</v>
          </cell>
        </row>
        <row r="25">
          <cell r="B25" t="str">
            <v>TTA</v>
          </cell>
          <cell r="C25" t="str">
            <v>L</v>
          </cell>
          <cell r="D25" t="str">
            <v>Slow Mvg</v>
          </cell>
          <cell r="K25">
            <v>0</v>
          </cell>
          <cell r="O25">
            <v>0</v>
          </cell>
          <cell r="Q25">
            <v>0</v>
          </cell>
        </row>
        <row r="26">
          <cell r="B26" t="str">
            <v>Zilueton</v>
          </cell>
          <cell r="C26" t="str">
            <v>L</v>
          </cell>
          <cell r="D26" t="str">
            <v>Active</v>
          </cell>
          <cell r="G26">
            <v>176</v>
          </cell>
          <cell r="H26">
            <v>6</v>
          </cell>
          <cell r="I26">
            <v>58</v>
          </cell>
          <cell r="J26">
            <v>547</v>
          </cell>
          <cell r="K26">
            <v>781</v>
          </cell>
          <cell r="L26">
            <v>49</v>
          </cell>
          <cell r="N26">
            <v>23</v>
          </cell>
          <cell r="O26">
            <v>-72</v>
          </cell>
          <cell r="Q26">
            <v>709</v>
          </cell>
        </row>
        <row r="27">
          <cell r="B27" t="str">
            <v xml:space="preserve">Scios 469 </v>
          </cell>
          <cell r="H27">
            <v>7</v>
          </cell>
        </row>
        <row r="28">
          <cell r="B28" t="str">
            <v>SB 580254</v>
          </cell>
          <cell r="C28" t="str">
            <v>Launch</v>
          </cell>
          <cell r="D28" t="str">
            <v>Total</v>
          </cell>
          <cell r="G28">
            <v>504</v>
          </cell>
          <cell r="H28">
            <v>5218</v>
          </cell>
          <cell r="I28">
            <v>263</v>
          </cell>
          <cell r="J28">
            <v>781</v>
          </cell>
          <cell r="K28">
            <v>6766</v>
          </cell>
          <cell r="L28">
            <v>74</v>
          </cell>
          <cell r="M28">
            <v>3933</v>
          </cell>
          <cell r="N28">
            <v>183</v>
          </cell>
          <cell r="O28">
            <v>-4190</v>
          </cell>
          <cell r="P28">
            <v>90</v>
          </cell>
          <cell r="Q28">
            <v>2666</v>
          </cell>
        </row>
        <row r="29">
          <cell r="B29" t="str">
            <v>GSK 1000064</v>
          </cell>
          <cell r="L29">
            <v>8</v>
          </cell>
        </row>
        <row r="30">
          <cell r="B30" t="str">
            <v>AGN-209323-LF</v>
          </cell>
          <cell r="C30" t="str">
            <v>PL</v>
          </cell>
          <cell r="D30" t="str">
            <v>Active</v>
          </cell>
          <cell r="G30">
            <v>13</v>
          </cell>
          <cell r="H30">
            <v>87</v>
          </cell>
          <cell r="I30">
            <v>1</v>
          </cell>
          <cell r="J30">
            <v>175</v>
          </cell>
          <cell r="K30">
            <v>88</v>
          </cell>
          <cell r="M30">
            <v>87</v>
          </cell>
          <cell r="N30">
            <v>175</v>
          </cell>
          <cell r="O30">
            <v>-87</v>
          </cell>
          <cell r="Q30">
            <v>1</v>
          </cell>
        </row>
        <row r="31">
          <cell r="B31" t="str">
            <v>AVP26452</v>
          </cell>
          <cell r="C31" t="str">
            <v>PL</v>
          </cell>
          <cell r="D31" t="str">
            <v>Obs</v>
          </cell>
          <cell r="H31">
            <v>13</v>
          </cell>
          <cell r="J31">
            <v>208</v>
          </cell>
          <cell r="K31">
            <v>0</v>
          </cell>
          <cell r="L31">
            <v>14</v>
          </cell>
          <cell r="O31">
            <v>0</v>
          </cell>
          <cell r="Q31">
            <v>0</v>
          </cell>
        </row>
        <row r="32">
          <cell r="B32" t="str">
            <v>TFBU</v>
          </cell>
          <cell r="C32" t="str">
            <v>PL</v>
          </cell>
          <cell r="D32" t="str">
            <v>Slow Mvg</v>
          </cell>
          <cell r="H32">
            <v>79</v>
          </cell>
          <cell r="J32">
            <v>208</v>
          </cell>
          <cell r="K32">
            <v>208</v>
          </cell>
          <cell r="N32">
            <v>247</v>
          </cell>
          <cell r="O32">
            <v>0</v>
          </cell>
          <cell r="Q32">
            <v>208</v>
          </cell>
        </row>
        <row r="33">
          <cell r="B33" t="str">
            <v>3M R850 / R851</v>
          </cell>
          <cell r="C33" t="str">
            <v>PL</v>
          </cell>
          <cell r="D33" t="str">
            <v>Obs</v>
          </cell>
          <cell r="H33">
            <v>1</v>
          </cell>
          <cell r="K33">
            <v>0</v>
          </cell>
          <cell r="N33">
            <v>152</v>
          </cell>
          <cell r="O33">
            <v>0</v>
          </cell>
          <cell r="Q33">
            <v>0</v>
          </cell>
        </row>
        <row r="34">
          <cell r="B34" t="str">
            <v>ALT-962</v>
          </cell>
          <cell r="C34" t="str">
            <v>PL</v>
          </cell>
          <cell r="D34" t="str">
            <v>Obs</v>
          </cell>
          <cell r="G34">
            <v>1</v>
          </cell>
          <cell r="H34">
            <v>268</v>
          </cell>
          <cell r="J34">
            <v>3282</v>
          </cell>
          <cell r="K34">
            <v>0</v>
          </cell>
          <cell r="L34">
            <v>1</v>
          </cell>
          <cell r="N34">
            <v>914</v>
          </cell>
          <cell r="O34">
            <v>0</v>
          </cell>
          <cell r="Q34">
            <v>0</v>
          </cell>
        </row>
        <row r="35">
          <cell r="B35" t="str">
            <v>AVE 1330</v>
          </cell>
          <cell r="C35" t="str">
            <v>PL</v>
          </cell>
          <cell r="D35" t="str">
            <v>Obs</v>
          </cell>
          <cell r="F35">
            <v>0</v>
          </cell>
          <cell r="H35">
            <v>1905</v>
          </cell>
          <cell r="J35">
            <v>4427</v>
          </cell>
          <cell r="K35">
            <v>0</v>
          </cell>
          <cell r="L35">
            <v>458</v>
          </cell>
          <cell r="N35">
            <v>1984</v>
          </cell>
          <cell r="O35">
            <v>0</v>
          </cell>
          <cell r="P35">
            <v>0</v>
          </cell>
          <cell r="Q35">
            <v>0</v>
          </cell>
        </row>
        <row r="36">
          <cell r="B36" t="str">
            <v>AZD 12389497</v>
          </cell>
          <cell r="C36" t="str">
            <v>PL</v>
          </cell>
          <cell r="D36" t="str">
            <v>Slow Mvg</v>
          </cell>
          <cell r="G36">
            <v>1</v>
          </cell>
          <cell r="K36">
            <v>0</v>
          </cell>
          <cell r="L36">
            <v>1</v>
          </cell>
          <cell r="O36">
            <v>0</v>
          </cell>
          <cell r="Q36">
            <v>0</v>
          </cell>
        </row>
        <row r="37">
          <cell r="B37" t="str">
            <v>AZD 2230</v>
          </cell>
          <cell r="C37" t="str">
            <v>PL</v>
          </cell>
          <cell r="D37" t="str">
            <v>Obs</v>
          </cell>
          <cell r="G37">
            <v>1</v>
          </cell>
          <cell r="H37">
            <v>22</v>
          </cell>
          <cell r="J37">
            <v>947</v>
          </cell>
          <cell r="K37">
            <v>0</v>
          </cell>
          <cell r="L37">
            <v>1</v>
          </cell>
          <cell r="O37">
            <v>0</v>
          </cell>
          <cell r="Q37">
            <v>0</v>
          </cell>
        </row>
        <row r="38">
          <cell r="B38" t="str">
            <v>AZD 6714</v>
          </cell>
          <cell r="C38" t="str">
            <v>PL</v>
          </cell>
          <cell r="D38" t="str">
            <v>Active</v>
          </cell>
          <cell r="G38">
            <v>9</v>
          </cell>
          <cell r="H38">
            <v>121</v>
          </cell>
          <cell r="I38">
            <v>1</v>
          </cell>
          <cell r="J38">
            <v>68</v>
          </cell>
          <cell r="K38">
            <v>131</v>
          </cell>
          <cell r="L38">
            <v>1</v>
          </cell>
          <cell r="M38">
            <v>23</v>
          </cell>
          <cell r="N38">
            <v>68</v>
          </cell>
          <cell r="O38">
            <v>-1</v>
          </cell>
          <cell r="Q38">
            <v>130</v>
          </cell>
        </row>
        <row r="39">
          <cell r="B39" t="str">
            <v>BHA</v>
          </cell>
          <cell r="C39" t="str">
            <v>PL</v>
          </cell>
          <cell r="D39" t="str">
            <v>Obs</v>
          </cell>
          <cell r="G39">
            <v>1</v>
          </cell>
          <cell r="H39">
            <v>23</v>
          </cell>
          <cell r="K39">
            <v>23</v>
          </cell>
          <cell r="L39">
            <v>1</v>
          </cell>
          <cell r="M39">
            <v>23</v>
          </cell>
          <cell r="O39">
            <v>-23</v>
          </cell>
          <cell r="Q39">
            <v>0</v>
          </cell>
        </row>
        <row r="40">
          <cell r="B40" t="str">
            <v>BHUP</v>
          </cell>
          <cell r="C40" t="str">
            <v>PL</v>
          </cell>
          <cell r="D40" t="str">
            <v>Obs</v>
          </cell>
          <cell r="G40">
            <v>19</v>
          </cell>
          <cell r="K40">
            <v>0</v>
          </cell>
          <cell r="L40">
            <v>19</v>
          </cell>
          <cell r="N40">
            <v>124</v>
          </cell>
          <cell r="O40">
            <v>0</v>
          </cell>
          <cell r="Q40">
            <v>0</v>
          </cell>
        </row>
        <row r="41">
          <cell r="B41" t="str">
            <v>BNP 7787</v>
          </cell>
          <cell r="C41" t="str">
            <v>PL</v>
          </cell>
          <cell r="D41" t="str">
            <v>Obs</v>
          </cell>
          <cell r="G41">
            <v>19</v>
          </cell>
          <cell r="H41">
            <v>1</v>
          </cell>
          <cell r="J41">
            <v>36</v>
          </cell>
          <cell r="K41">
            <v>19</v>
          </cell>
          <cell r="L41">
            <v>19</v>
          </cell>
          <cell r="O41">
            <v>-19</v>
          </cell>
          <cell r="Q41">
            <v>0</v>
          </cell>
        </row>
        <row r="42">
          <cell r="B42" t="str">
            <v>Bromohydrin</v>
          </cell>
          <cell r="C42" t="str">
            <v>PL</v>
          </cell>
          <cell r="D42" t="str">
            <v>Obs</v>
          </cell>
          <cell r="H42">
            <v>84</v>
          </cell>
          <cell r="J42">
            <v>28</v>
          </cell>
          <cell r="K42">
            <v>0</v>
          </cell>
          <cell r="L42">
            <v>25</v>
          </cell>
          <cell r="N42">
            <v>60</v>
          </cell>
          <cell r="O42">
            <v>0</v>
          </cell>
          <cell r="Q42">
            <v>0</v>
          </cell>
        </row>
        <row r="43">
          <cell r="B43" t="str">
            <v>CCA</v>
          </cell>
          <cell r="C43" t="str">
            <v>PL</v>
          </cell>
          <cell r="D43" t="str">
            <v>Obs</v>
          </cell>
          <cell r="H43">
            <v>336</v>
          </cell>
          <cell r="I43">
            <v>41</v>
          </cell>
          <cell r="J43">
            <v>518</v>
          </cell>
          <cell r="K43">
            <v>0</v>
          </cell>
          <cell r="L43">
            <v>5</v>
          </cell>
          <cell r="N43">
            <v>715</v>
          </cell>
          <cell r="O43">
            <v>0</v>
          </cell>
          <cell r="Q43">
            <v>0</v>
          </cell>
        </row>
        <row r="44">
          <cell r="B44" t="str">
            <v>Epoxy 5 Hexane</v>
          </cell>
          <cell r="C44" t="str">
            <v>PL</v>
          </cell>
          <cell r="D44" t="str">
            <v>Active</v>
          </cell>
          <cell r="G44">
            <v>81</v>
          </cell>
          <cell r="H44">
            <v>306</v>
          </cell>
          <cell r="I44">
            <v>3</v>
          </cell>
          <cell r="J44">
            <v>281</v>
          </cell>
          <cell r="K44">
            <v>0</v>
          </cell>
          <cell r="L44">
            <v>10</v>
          </cell>
          <cell r="N44">
            <v>37</v>
          </cell>
          <cell r="O44">
            <v>0</v>
          </cell>
          <cell r="P44">
            <v>221</v>
          </cell>
          <cell r="Q44">
            <v>0</v>
          </cell>
        </row>
        <row r="45">
          <cell r="B45" t="str">
            <v>ER-806753</v>
          </cell>
          <cell r="C45" t="str">
            <v>PL</v>
          </cell>
          <cell r="D45" t="str">
            <v>Active</v>
          </cell>
          <cell r="G45">
            <v>443</v>
          </cell>
          <cell r="H45">
            <v>398</v>
          </cell>
          <cell r="I45">
            <v>3</v>
          </cell>
          <cell r="J45">
            <v>281</v>
          </cell>
          <cell r="K45">
            <v>443</v>
          </cell>
          <cell r="L45">
            <v>3</v>
          </cell>
          <cell r="M45">
            <v>234</v>
          </cell>
          <cell r="N45">
            <v>8</v>
          </cell>
          <cell r="O45">
            <v>-3</v>
          </cell>
          <cell r="P45">
            <v>189</v>
          </cell>
          <cell r="Q45">
            <v>629</v>
          </cell>
        </row>
        <row r="46">
          <cell r="B46" t="str">
            <v>Geltex</v>
          </cell>
          <cell r="C46" t="str">
            <v>PL</v>
          </cell>
          <cell r="D46" t="str">
            <v>Obs</v>
          </cell>
          <cell r="H46">
            <v>36</v>
          </cell>
          <cell r="I46">
            <v>8</v>
          </cell>
          <cell r="K46">
            <v>0</v>
          </cell>
          <cell r="N46">
            <v>8</v>
          </cell>
          <cell r="O46">
            <v>0</v>
          </cell>
          <cell r="Q46">
            <v>0</v>
          </cell>
        </row>
        <row r="47">
          <cell r="B47" t="str">
            <v>GSK 1000064</v>
          </cell>
          <cell r="C47" t="str">
            <v>PL</v>
          </cell>
          <cell r="D47" t="str">
            <v>Slow Mvg</v>
          </cell>
          <cell r="H47">
            <v>268</v>
          </cell>
          <cell r="K47">
            <v>0</v>
          </cell>
          <cell r="L47">
            <v>37</v>
          </cell>
          <cell r="N47">
            <v>75</v>
          </cell>
          <cell r="O47">
            <v>0</v>
          </cell>
          <cell r="Q47">
            <v>0</v>
          </cell>
        </row>
        <row r="48">
          <cell r="B48" t="str">
            <v>GSK 1014802A</v>
          </cell>
          <cell r="C48" t="str">
            <v>PL</v>
          </cell>
          <cell r="D48" t="str">
            <v>Active</v>
          </cell>
          <cell r="G48">
            <v>28</v>
          </cell>
          <cell r="H48">
            <v>268</v>
          </cell>
          <cell r="I48">
            <v>2</v>
          </cell>
          <cell r="J48">
            <v>92</v>
          </cell>
          <cell r="K48">
            <v>92</v>
          </cell>
          <cell r="L48">
            <v>4</v>
          </cell>
          <cell r="N48">
            <v>75</v>
          </cell>
          <cell r="O48">
            <v>0</v>
          </cell>
          <cell r="Q48">
            <v>92</v>
          </cell>
        </row>
        <row r="49">
          <cell r="B49" t="str">
            <v>GSK 1034702</v>
          </cell>
          <cell r="C49" t="str">
            <v>PL</v>
          </cell>
          <cell r="D49" t="str">
            <v>Active</v>
          </cell>
          <cell r="K49">
            <v>0</v>
          </cell>
          <cell r="O49">
            <v>0</v>
          </cell>
          <cell r="Q49">
            <v>0</v>
          </cell>
        </row>
        <row r="50">
          <cell r="B50" t="str">
            <v>GSK 1497235A</v>
          </cell>
          <cell r="C50" t="str">
            <v>PL</v>
          </cell>
          <cell r="D50" t="str">
            <v>Active</v>
          </cell>
          <cell r="G50">
            <v>31</v>
          </cell>
          <cell r="H50">
            <v>12</v>
          </cell>
          <cell r="J50">
            <v>21</v>
          </cell>
          <cell r="K50">
            <v>31</v>
          </cell>
          <cell r="L50">
            <v>31</v>
          </cell>
          <cell r="O50">
            <v>0</v>
          </cell>
          <cell r="P50">
            <v>-47</v>
          </cell>
          <cell r="Q50">
            <v>31</v>
          </cell>
        </row>
        <row r="51">
          <cell r="B51" t="str">
            <v>GW 397339</v>
          </cell>
          <cell r="C51" t="str">
            <v>PL</v>
          </cell>
          <cell r="D51" t="str">
            <v>Obs</v>
          </cell>
          <cell r="F51">
            <v>0</v>
          </cell>
          <cell r="G51">
            <v>13</v>
          </cell>
          <cell r="H51">
            <v>651</v>
          </cell>
          <cell r="I51">
            <v>161</v>
          </cell>
          <cell r="J51">
            <v>1831</v>
          </cell>
          <cell r="K51">
            <v>0</v>
          </cell>
          <cell r="L51">
            <v>2</v>
          </cell>
          <cell r="M51">
            <v>807</v>
          </cell>
          <cell r="N51">
            <v>959</v>
          </cell>
          <cell r="O51">
            <v>0</v>
          </cell>
          <cell r="P51">
            <v>0</v>
          </cell>
          <cell r="Q51">
            <v>0</v>
          </cell>
        </row>
        <row r="52">
          <cell r="B52" t="str">
            <v>GW 801144X</v>
          </cell>
          <cell r="C52" t="str">
            <v>PL</v>
          </cell>
          <cell r="D52" t="str">
            <v>Slow Mvg</v>
          </cell>
          <cell r="F52">
            <v>0</v>
          </cell>
          <cell r="G52">
            <v>4</v>
          </cell>
          <cell r="H52">
            <v>1632</v>
          </cell>
          <cell r="J52">
            <v>1834</v>
          </cell>
          <cell r="K52">
            <v>4</v>
          </cell>
          <cell r="L52">
            <v>4</v>
          </cell>
          <cell r="N52">
            <v>1019</v>
          </cell>
          <cell r="O52">
            <v>-4</v>
          </cell>
          <cell r="P52">
            <v>0</v>
          </cell>
          <cell r="Q52">
            <v>0</v>
          </cell>
        </row>
        <row r="53">
          <cell r="B53" t="str">
            <v>ICOS 1576</v>
          </cell>
          <cell r="C53" t="str">
            <v>PL</v>
          </cell>
          <cell r="D53" t="str">
            <v>Obs</v>
          </cell>
          <cell r="G53">
            <v>5</v>
          </cell>
          <cell r="H53">
            <v>1</v>
          </cell>
          <cell r="I53">
            <v>2</v>
          </cell>
          <cell r="J53">
            <v>135</v>
          </cell>
          <cell r="K53">
            <v>0</v>
          </cell>
          <cell r="L53">
            <v>2</v>
          </cell>
          <cell r="M53">
            <v>1</v>
          </cell>
          <cell r="O53">
            <v>0</v>
          </cell>
          <cell r="Q53">
            <v>0</v>
          </cell>
        </row>
        <row r="54">
          <cell r="B54" t="str">
            <v>ICOS 485</v>
          </cell>
          <cell r="C54" t="str">
            <v>PL</v>
          </cell>
          <cell r="D54" t="str">
            <v>Obs</v>
          </cell>
          <cell r="H54">
            <v>6</v>
          </cell>
          <cell r="J54">
            <v>17</v>
          </cell>
          <cell r="K54">
            <v>0</v>
          </cell>
          <cell r="M54">
            <v>6</v>
          </cell>
          <cell r="N54">
            <v>17</v>
          </cell>
          <cell r="O54">
            <v>0</v>
          </cell>
          <cell r="Q54">
            <v>0</v>
          </cell>
        </row>
        <row r="55">
          <cell r="B55" t="str">
            <v>Iloperidone</v>
          </cell>
          <cell r="C55" t="str">
            <v>PL</v>
          </cell>
          <cell r="D55" t="str">
            <v>Active</v>
          </cell>
          <cell r="G55">
            <v>14</v>
          </cell>
          <cell r="H55">
            <v>143</v>
          </cell>
          <cell r="I55">
            <v>491</v>
          </cell>
          <cell r="J55">
            <v>236</v>
          </cell>
          <cell r="K55">
            <v>884</v>
          </cell>
          <cell r="L55">
            <v>2</v>
          </cell>
          <cell r="M55">
            <v>634</v>
          </cell>
          <cell r="N55">
            <v>236</v>
          </cell>
          <cell r="O55">
            <v>-872</v>
          </cell>
          <cell r="Q55">
            <v>12</v>
          </cell>
        </row>
        <row r="56">
          <cell r="B56" t="str">
            <v>KAN 747</v>
          </cell>
          <cell r="C56" t="str">
            <v>PL</v>
          </cell>
          <cell r="D56" t="str">
            <v>Slow Mvg</v>
          </cell>
          <cell r="G56">
            <v>9</v>
          </cell>
          <cell r="H56">
            <v>12</v>
          </cell>
          <cell r="J56">
            <v>2</v>
          </cell>
          <cell r="K56">
            <v>0</v>
          </cell>
          <cell r="L56">
            <v>9</v>
          </cell>
          <cell r="M56">
            <v>12</v>
          </cell>
          <cell r="N56">
            <v>80</v>
          </cell>
          <cell r="O56">
            <v>0</v>
          </cell>
          <cell r="Q56">
            <v>0</v>
          </cell>
        </row>
        <row r="57">
          <cell r="B57" t="str">
            <v>Memory 1003</v>
          </cell>
          <cell r="C57" t="str">
            <v>PL</v>
          </cell>
          <cell r="D57" t="str">
            <v>Active</v>
          </cell>
          <cell r="G57">
            <v>5</v>
          </cell>
          <cell r="H57">
            <v>1</v>
          </cell>
          <cell r="J57">
            <v>199</v>
          </cell>
          <cell r="K57">
            <v>205</v>
          </cell>
          <cell r="L57">
            <v>5</v>
          </cell>
          <cell r="M57">
            <v>1</v>
          </cell>
          <cell r="N57">
            <v>199</v>
          </cell>
          <cell r="O57">
            <v>-205</v>
          </cell>
          <cell r="Q57">
            <v>0</v>
          </cell>
        </row>
        <row r="58">
          <cell r="B58" t="str">
            <v>Methyl Acetonide</v>
          </cell>
          <cell r="C58" t="str">
            <v>PL</v>
          </cell>
          <cell r="D58" t="str">
            <v>Slow Mvg</v>
          </cell>
          <cell r="G58">
            <v>12</v>
          </cell>
          <cell r="H58">
            <v>6</v>
          </cell>
          <cell r="J58">
            <v>17</v>
          </cell>
          <cell r="K58">
            <v>17</v>
          </cell>
          <cell r="L58">
            <v>12</v>
          </cell>
          <cell r="M58">
            <v>6</v>
          </cell>
          <cell r="N58">
            <v>17</v>
          </cell>
          <cell r="O58">
            <v>-17</v>
          </cell>
          <cell r="Q58">
            <v>0</v>
          </cell>
        </row>
        <row r="59">
          <cell r="B59" t="str">
            <v>Mill. Lactone</v>
          </cell>
          <cell r="C59" t="str">
            <v>PL</v>
          </cell>
          <cell r="D59" t="str">
            <v>Obs</v>
          </cell>
          <cell r="G59">
            <v>13</v>
          </cell>
          <cell r="K59">
            <v>13</v>
          </cell>
          <cell r="L59">
            <v>13</v>
          </cell>
          <cell r="N59">
            <v>98</v>
          </cell>
          <cell r="O59">
            <v>-13</v>
          </cell>
          <cell r="Q59">
            <v>0</v>
          </cell>
        </row>
        <row r="60">
          <cell r="B60" t="str">
            <v>PTC</v>
          </cell>
          <cell r="C60" t="str">
            <v>PL</v>
          </cell>
          <cell r="D60" t="str">
            <v>Slow Mvg</v>
          </cell>
          <cell r="G60">
            <v>1</v>
          </cell>
          <cell r="H60">
            <v>12</v>
          </cell>
          <cell r="K60">
            <v>12</v>
          </cell>
          <cell r="L60">
            <v>1</v>
          </cell>
          <cell r="M60">
            <v>12</v>
          </cell>
          <cell r="N60">
            <v>29</v>
          </cell>
          <cell r="O60">
            <v>-12</v>
          </cell>
          <cell r="Q60">
            <v>0</v>
          </cell>
        </row>
        <row r="61">
          <cell r="B61" t="str">
            <v>RCX 2037</v>
          </cell>
          <cell r="C61" t="str">
            <v>PL</v>
          </cell>
          <cell r="D61" t="str">
            <v>Obs</v>
          </cell>
          <cell r="G61">
            <v>4</v>
          </cell>
          <cell r="I61">
            <v>3</v>
          </cell>
          <cell r="J61">
            <v>29</v>
          </cell>
          <cell r="K61">
            <v>0</v>
          </cell>
          <cell r="N61">
            <v>25</v>
          </cell>
          <cell r="O61">
            <v>0</v>
          </cell>
          <cell r="Q61">
            <v>0</v>
          </cell>
        </row>
        <row r="62">
          <cell r="B62" t="str">
            <v>RCX 2047</v>
          </cell>
          <cell r="C62" t="str">
            <v>PL</v>
          </cell>
          <cell r="D62" t="str">
            <v>Obs</v>
          </cell>
          <cell r="G62">
            <v>12</v>
          </cell>
          <cell r="H62">
            <v>6</v>
          </cell>
          <cell r="J62">
            <v>20</v>
          </cell>
          <cell r="K62">
            <v>32</v>
          </cell>
          <cell r="L62">
            <v>12</v>
          </cell>
          <cell r="N62">
            <v>20</v>
          </cell>
          <cell r="O62">
            <v>-32</v>
          </cell>
          <cell r="Q62">
            <v>0</v>
          </cell>
        </row>
        <row r="63">
          <cell r="B63" t="str">
            <v>SB 580254</v>
          </cell>
          <cell r="C63" t="str">
            <v>PL</v>
          </cell>
          <cell r="D63" t="str">
            <v>Active</v>
          </cell>
          <cell r="G63">
            <v>35</v>
          </cell>
          <cell r="H63">
            <v>4</v>
          </cell>
          <cell r="J63">
            <v>94</v>
          </cell>
          <cell r="K63">
            <v>35</v>
          </cell>
          <cell r="L63">
            <v>2</v>
          </cell>
          <cell r="N63">
            <v>201</v>
          </cell>
          <cell r="O63">
            <v>-2</v>
          </cell>
          <cell r="Q63">
            <v>33</v>
          </cell>
        </row>
        <row r="64">
          <cell r="B64" t="str">
            <v>SB 748534A</v>
          </cell>
          <cell r="C64" t="str">
            <v>PL</v>
          </cell>
          <cell r="D64" t="str">
            <v>Slow Mvg</v>
          </cell>
          <cell r="H64">
            <v>4</v>
          </cell>
          <cell r="K64">
            <v>0</v>
          </cell>
          <cell r="L64">
            <v>7</v>
          </cell>
          <cell r="N64">
            <v>201</v>
          </cell>
          <cell r="O64">
            <v>0</v>
          </cell>
          <cell r="Q64">
            <v>0</v>
          </cell>
        </row>
        <row r="65">
          <cell r="B65" t="str">
            <v>SB 7973131</v>
          </cell>
          <cell r="C65" t="str">
            <v>PL</v>
          </cell>
          <cell r="D65" t="str">
            <v>Slow Mvg</v>
          </cell>
          <cell r="G65">
            <v>6</v>
          </cell>
          <cell r="J65">
            <v>29</v>
          </cell>
          <cell r="K65">
            <v>35</v>
          </cell>
          <cell r="L65">
            <v>6</v>
          </cell>
          <cell r="N65">
            <v>29</v>
          </cell>
          <cell r="O65">
            <v>-35</v>
          </cell>
          <cell r="Q65">
            <v>0</v>
          </cell>
        </row>
        <row r="66">
          <cell r="B66" t="str">
            <v>Sestamibi</v>
          </cell>
          <cell r="C66" t="str">
            <v>PL</v>
          </cell>
          <cell r="D66" t="str">
            <v>Active</v>
          </cell>
          <cell r="G66">
            <v>2</v>
          </cell>
          <cell r="H66">
            <v>10</v>
          </cell>
          <cell r="I66">
            <v>7</v>
          </cell>
          <cell r="J66">
            <v>9</v>
          </cell>
          <cell r="K66">
            <v>12</v>
          </cell>
          <cell r="L66">
            <v>1</v>
          </cell>
          <cell r="N66">
            <v>49</v>
          </cell>
          <cell r="O66">
            <v>0</v>
          </cell>
          <cell r="P66">
            <v>-15</v>
          </cell>
          <cell r="Q66">
            <v>12</v>
          </cell>
        </row>
        <row r="67">
          <cell r="B67" t="str">
            <v xml:space="preserve">Scios 469 </v>
          </cell>
          <cell r="C67" t="str">
            <v>PL</v>
          </cell>
          <cell r="D67" t="str">
            <v>Slow Mvg</v>
          </cell>
          <cell r="G67">
            <v>1</v>
          </cell>
          <cell r="H67">
            <v>200</v>
          </cell>
          <cell r="J67">
            <v>242</v>
          </cell>
          <cell r="K67">
            <v>1</v>
          </cell>
          <cell r="L67">
            <v>1</v>
          </cell>
          <cell r="M67">
            <v>200</v>
          </cell>
          <cell r="N67">
            <v>242</v>
          </cell>
          <cell r="O67">
            <v>-1</v>
          </cell>
          <cell r="Q67">
            <v>0</v>
          </cell>
        </row>
        <row r="68">
          <cell r="B68" t="str">
            <v>SR-28043</v>
          </cell>
          <cell r="C68" t="str">
            <v>PL</v>
          </cell>
          <cell r="D68" t="str">
            <v>Slow Mvg</v>
          </cell>
          <cell r="G68">
            <v>180</v>
          </cell>
          <cell r="H68">
            <v>161</v>
          </cell>
          <cell r="J68">
            <v>91</v>
          </cell>
          <cell r="K68">
            <v>341</v>
          </cell>
          <cell r="L68">
            <v>8</v>
          </cell>
          <cell r="M68">
            <v>1</v>
          </cell>
          <cell r="N68">
            <v>91</v>
          </cell>
          <cell r="O68">
            <v>-8</v>
          </cell>
          <cell r="Q68">
            <v>333</v>
          </cell>
        </row>
        <row r="69">
          <cell r="B69" t="str">
            <v>T-Baus</v>
          </cell>
          <cell r="C69" t="str">
            <v>PL</v>
          </cell>
          <cell r="D69" t="str">
            <v>Obs</v>
          </cell>
          <cell r="G69">
            <v>3</v>
          </cell>
          <cell r="H69">
            <v>127</v>
          </cell>
          <cell r="J69">
            <v>184</v>
          </cell>
          <cell r="K69">
            <v>0</v>
          </cell>
          <cell r="L69">
            <v>3</v>
          </cell>
          <cell r="M69">
            <v>127</v>
          </cell>
          <cell r="N69">
            <v>30</v>
          </cell>
          <cell r="O69">
            <v>0</v>
          </cell>
          <cell r="Q69">
            <v>0</v>
          </cell>
        </row>
        <row r="70">
          <cell r="B70" t="str">
            <v>Telik 19781</v>
          </cell>
          <cell r="C70" t="str">
            <v>PL</v>
          </cell>
          <cell r="D70" t="str">
            <v>Obs</v>
          </cell>
          <cell r="G70">
            <v>1</v>
          </cell>
          <cell r="H70">
            <v>7</v>
          </cell>
          <cell r="J70">
            <v>152</v>
          </cell>
          <cell r="K70">
            <v>0</v>
          </cell>
          <cell r="L70">
            <v>1</v>
          </cell>
          <cell r="N70">
            <v>152</v>
          </cell>
          <cell r="O70">
            <v>0</v>
          </cell>
          <cell r="Q70">
            <v>0</v>
          </cell>
        </row>
        <row r="71">
          <cell r="B71" t="str">
            <v>Valrocemide</v>
          </cell>
          <cell r="C71" t="str">
            <v>PL</v>
          </cell>
          <cell r="D71" t="str">
            <v>Active</v>
          </cell>
          <cell r="G71">
            <v>16</v>
          </cell>
          <cell r="H71">
            <v>14</v>
          </cell>
          <cell r="I71">
            <v>3</v>
          </cell>
          <cell r="J71">
            <v>7</v>
          </cell>
          <cell r="K71">
            <v>30</v>
          </cell>
          <cell r="L71">
            <v>16</v>
          </cell>
          <cell r="M71">
            <v>14</v>
          </cell>
          <cell r="N71">
            <v>7</v>
          </cell>
          <cell r="O71">
            <v>-30</v>
          </cell>
          <cell r="P71">
            <v>-197</v>
          </cell>
          <cell r="Q71">
            <v>0</v>
          </cell>
        </row>
        <row r="72">
          <cell r="B72" t="str">
            <v>VEC 162</v>
          </cell>
          <cell r="C72" t="str">
            <v>PL</v>
          </cell>
          <cell r="D72" t="str">
            <v>Active</v>
          </cell>
          <cell r="G72">
            <v>65</v>
          </cell>
          <cell r="H72">
            <v>278</v>
          </cell>
          <cell r="I72">
            <v>44</v>
          </cell>
          <cell r="J72">
            <v>188</v>
          </cell>
          <cell r="K72">
            <v>531</v>
          </cell>
          <cell r="L72">
            <v>28</v>
          </cell>
          <cell r="M72">
            <v>129</v>
          </cell>
          <cell r="N72">
            <v>188</v>
          </cell>
          <cell r="O72">
            <v>-345</v>
          </cell>
          <cell r="P72">
            <v>17</v>
          </cell>
          <cell r="Q72">
            <v>186</v>
          </cell>
        </row>
        <row r="73">
          <cell r="B73" t="str">
            <v>Vertex 148</v>
          </cell>
          <cell r="C73" t="str">
            <v>PL</v>
          </cell>
          <cell r="D73" t="str">
            <v>Obs</v>
          </cell>
          <cell r="H73">
            <v>1</v>
          </cell>
          <cell r="J73">
            <v>91</v>
          </cell>
          <cell r="K73">
            <v>92</v>
          </cell>
          <cell r="M73">
            <v>1</v>
          </cell>
          <cell r="N73">
            <v>91</v>
          </cell>
          <cell r="O73">
            <v>-92</v>
          </cell>
          <cell r="Q73">
            <v>0</v>
          </cell>
        </row>
        <row r="74">
          <cell r="B74" t="str">
            <v>Vertex 497</v>
          </cell>
          <cell r="C74" t="str">
            <v>PL</v>
          </cell>
          <cell r="D74" t="str">
            <v>Obs</v>
          </cell>
          <cell r="G74">
            <v>3</v>
          </cell>
          <cell r="H74">
            <v>127</v>
          </cell>
          <cell r="J74">
            <v>48</v>
          </cell>
          <cell r="K74">
            <v>130</v>
          </cell>
          <cell r="L74">
            <v>3</v>
          </cell>
          <cell r="M74">
            <v>127</v>
          </cell>
          <cell r="O74">
            <v>-130</v>
          </cell>
          <cell r="Q74">
            <v>0</v>
          </cell>
        </row>
        <row r="75">
          <cell r="B75" t="str">
            <v>Vertex 770</v>
          </cell>
          <cell r="C75" t="str">
            <v>PL</v>
          </cell>
          <cell r="D75" t="str">
            <v>Slow Mvg</v>
          </cell>
          <cell r="G75">
            <v>1</v>
          </cell>
          <cell r="H75">
            <v>5013</v>
          </cell>
          <cell r="I75">
            <v>218</v>
          </cell>
          <cell r="J75">
            <v>1818</v>
          </cell>
          <cell r="K75">
            <v>1</v>
          </cell>
          <cell r="L75">
            <v>1</v>
          </cell>
          <cell r="M75">
            <v>3886</v>
          </cell>
          <cell r="N75">
            <v>1471</v>
          </cell>
          <cell r="O75">
            <v>-1</v>
          </cell>
          <cell r="P75">
            <v>24</v>
          </cell>
          <cell r="Q75">
            <v>0</v>
          </cell>
        </row>
        <row r="76">
          <cell r="B76" t="str">
            <v>Vertex 950</v>
          </cell>
          <cell r="C76" t="str">
            <v>PL</v>
          </cell>
          <cell r="D76" t="str">
            <v>Active</v>
          </cell>
          <cell r="G76">
            <v>198</v>
          </cell>
          <cell r="H76">
            <v>1849</v>
          </cell>
          <cell r="I76">
            <v>279</v>
          </cell>
          <cell r="J76">
            <v>1440</v>
          </cell>
          <cell r="K76">
            <v>3766</v>
          </cell>
          <cell r="L76">
            <v>109</v>
          </cell>
          <cell r="M76">
            <v>2068</v>
          </cell>
          <cell r="N76">
            <v>1440</v>
          </cell>
          <cell r="O76">
            <v>-3617</v>
          </cell>
          <cell r="Q76">
            <v>149</v>
          </cell>
        </row>
        <row r="77">
          <cell r="B77" t="str">
            <v>ZD0947</v>
          </cell>
          <cell r="C77" t="str">
            <v>PL</v>
          </cell>
          <cell r="D77" t="str">
            <v>Obs</v>
          </cell>
          <cell r="H77">
            <v>3</v>
          </cell>
          <cell r="K77">
            <v>0</v>
          </cell>
          <cell r="M77">
            <v>2</v>
          </cell>
          <cell r="N77">
            <v>5</v>
          </cell>
          <cell r="O77">
            <v>0</v>
          </cell>
          <cell r="Q77">
            <v>0</v>
          </cell>
        </row>
        <row r="78">
          <cell r="B78" t="str">
            <v>ZT-1</v>
          </cell>
          <cell r="C78" t="str">
            <v>PL</v>
          </cell>
          <cell r="D78" t="str">
            <v>Active</v>
          </cell>
          <cell r="H78">
            <v>109</v>
          </cell>
          <cell r="J78">
            <v>331</v>
          </cell>
          <cell r="K78">
            <v>0</v>
          </cell>
          <cell r="L78">
            <v>85</v>
          </cell>
          <cell r="M78">
            <v>109</v>
          </cell>
          <cell r="N78">
            <v>776</v>
          </cell>
          <cell r="O78">
            <v>0</v>
          </cell>
          <cell r="Q78">
            <v>0</v>
          </cell>
        </row>
        <row r="79">
          <cell r="B79" t="str">
            <v>ANFP</v>
          </cell>
          <cell r="C79" t="str">
            <v>T</v>
          </cell>
          <cell r="D79" t="str">
            <v>Active</v>
          </cell>
          <cell r="G79">
            <v>74</v>
          </cell>
          <cell r="H79">
            <v>100</v>
          </cell>
          <cell r="I79">
            <v>2</v>
          </cell>
          <cell r="J79">
            <v>331</v>
          </cell>
          <cell r="K79">
            <v>76</v>
          </cell>
          <cell r="L79">
            <v>85</v>
          </cell>
          <cell r="N79">
            <v>776</v>
          </cell>
          <cell r="O79">
            <v>0</v>
          </cell>
          <cell r="Q79">
            <v>76</v>
          </cell>
        </row>
        <row r="80">
          <cell r="B80" t="str">
            <v>Butanol</v>
          </cell>
          <cell r="C80" t="str">
            <v>Pre Launch</v>
          </cell>
          <cell r="D80" t="str">
            <v>Total</v>
          </cell>
          <cell r="G80">
            <v>1057</v>
          </cell>
          <cell r="H80">
            <v>2827</v>
          </cell>
          <cell r="I80">
            <v>772</v>
          </cell>
          <cell r="J80">
            <v>2520</v>
          </cell>
          <cell r="K80">
            <v>7176</v>
          </cell>
          <cell r="L80">
            <v>233</v>
          </cell>
          <cell r="M80">
            <v>3096</v>
          </cell>
          <cell r="N80">
            <v>2220</v>
          </cell>
          <cell r="O80">
            <v>-5549</v>
          </cell>
          <cell r="P80">
            <v>189</v>
          </cell>
          <cell r="Q80">
            <v>1816</v>
          </cell>
        </row>
        <row r="81">
          <cell r="B81" t="str">
            <v>CBDA</v>
          </cell>
          <cell r="C81" t="str">
            <v>T</v>
          </cell>
          <cell r="D81" t="str">
            <v>Active</v>
          </cell>
          <cell r="G81">
            <v>11</v>
          </cell>
          <cell r="H81">
            <v>2</v>
          </cell>
          <cell r="K81">
            <v>13</v>
          </cell>
          <cell r="M81">
            <v>2</v>
          </cell>
          <cell r="N81">
            <v>3</v>
          </cell>
          <cell r="O81">
            <v>-2</v>
          </cell>
          <cell r="Q81">
            <v>11</v>
          </cell>
        </row>
        <row r="82">
          <cell r="B82" t="str">
            <v>(DHQ) 2 PHAL</v>
          </cell>
          <cell r="C82" t="str">
            <v>T</v>
          </cell>
          <cell r="D82" t="str">
            <v>Slow Mvg</v>
          </cell>
          <cell r="G82">
            <v>11</v>
          </cell>
          <cell r="H82">
            <v>11</v>
          </cell>
          <cell r="K82">
            <v>11</v>
          </cell>
          <cell r="L82">
            <v>3</v>
          </cell>
          <cell r="N82">
            <v>28</v>
          </cell>
          <cell r="O82">
            <v>0</v>
          </cell>
          <cell r="Q82">
            <v>11</v>
          </cell>
        </row>
        <row r="83">
          <cell r="B83" t="str">
            <v>Amino Indanol</v>
          </cell>
          <cell r="C83" t="str">
            <v>T</v>
          </cell>
          <cell r="D83" t="str">
            <v>Slow Mvg</v>
          </cell>
          <cell r="H83">
            <v>109</v>
          </cell>
          <cell r="J83">
            <v>98</v>
          </cell>
          <cell r="K83">
            <v>109</v>
          </cell>
          <cell r="M83">
            <v>109</v>
          </cell>
          <cell r="N83">
            <v>18</v>
          </cell>
          <cell r="O83">
            <v>-109</v>
          </cell>
          <cell r="Q83">
            <v>0</v>
          </cell>
        </row>
        <row r="84">
          <cell r="B84" t="str">
            <v>ANFP</v>
          </cell>
          <cell r="C84" t="str">
            <v>T</v>
          </cell>
          <cell r="D84" t="str">
            <v>Active</v>
          </cell>
          <cell r="G84">
            <v>76</v>
          </cell>
          <cell r="H84">
            <v>79</v>
          </cell>
          <cell r="I84">
            <v>1</v>
          </cell>
          <cell r="J84">
            <v>88</v>
          </cell>
          <cell r="K84">
            <v>165</v>
          </cell>
          <cell r="O84">
            <v>0</v>
          </cell>
          <cell r="Q84">
            <v>165</v>
          </cell>
        </row>
        <row r="85">
          <cell r="B85" t="str">
            <v>Butanol</v>
          </cell>
          <cell r="C85" t="str">
            <v>T</v>
          </cell>
          <cell r="D85" t="str">
            <v>Slow Mvg</v>
          </cell>
          <cell r="G85">
            <v>23</v>
          </cell>
          <cell r="H85">
            <v>2</v>
          </cell>
          <cell r="J85">
            <v>88</v>
          </cell>
          <cell r="K85">
            <v>111</v>
          </cell>
          <cell r="L85">
            <v>23</v>
          </cell>
          <cell r="N85">
            <v>88</v>
          </cell>
          <cell r="O85">
            <v>-111</v>
          </cell>
          <cell r="Q85">
            <v>0</v>
          </cell>
        </row>
        <row r="86">
          <cell r="B86" t="str">
            <v>CBDA</v>
          </cell>
          <cell r="C86" t="str">
            <v>T</v>
          </cell>
          <cell r="D86" t="str">
            <v>Active</v>
          </cell>
          <cell r="G86">
            <v>2</v>
          </cell>
          <cell r="H86">
            <v>41</v>
          </cell>
          <cell r="I86">
            <v>10</v>
          </cell>
          <cell r="J86">
            <v>14</v>
          </cell>
          <cell r="K86">
            <v>57</v>
          </cell>
          <cell r="L86">
            <v>1</v>
          </cell>
          <cell r="M86">
            <v>2</v>
          </cell>
          <cell r="N86">
            <v>29</v>
          </cell>
          <cell r="O86">
            <v>-3</v>
          </cell>
          <cell r="Q86">
            <v>54</v>
          </cell>
        </row>
        <row r="87">
          <cell r="B87" t="str">
            <v>CDFA Me</v>
          </cell>
          <cell r="C87" t="str">
            <v>T</v>
          </cell>
          <cell r="D87" t="str">
            <v>Slow Mvg</v>
          </cell>
          <cell r="G87">
            <v>3</v>
          </cell>
          <cell r="I87">
            <v>4</v>
          </cell>
          <cell r="J87">
            <v>84</v>
          </cell>
          <cell r="K87">
            <v>3</v>
          </cell>
          <cell r="L87">
            <v>3</v>
          </cell>
          <cell r="N87">
            <v>50</v>
          </cell>
          <cell r="O87">
            <v>-3</v>
          </cell>
          <cell r="Q87">
            <v>0</v>
          </cell>
        </row>
        <row r="88">
          <cell r="B88" t="str">
            <v>CPD</v>
          </cell>
          <cell r="C88" t="str">
            <v>T</v>
          </cell>
          <cell r="D88" t="str">
            <v>Slow Mvg</v>
          </cell>
          <cell r="J88">
            <v>44</v>
          </cell>
          <cell r="K88">
            <v>44</v>
          </cell>
          <cell r="N88">
            <v>18</v>
          </cell>
          <cell r="O88">
            <v>-18</v>
          </cell>
          <cell r="Q88">
            <v>26</v>
          </cell>
        </row>
        <row r="89">
          <cell r="B89" t="str">
            <v>DESMP</v>
          </cell>
          <cell r="C89" t="str">
            <v>T</v>
          </cell>
          <cell r="D89" t="str">
            <v>Obs</v>
          </cell>
          <cell r="G89">
            <v>2</v>
          </cell>
          <cell r="J89">
            <v>90</v>
          </cell>
          <cell r="K89">
            <v>0</v>
          </cell>
          <cell r="L89">
            <v>2</v>
          </cell>
          <cell r="N89">
            <v>90</v>
          </cell>
          <cell r="O89">
            <v>0</v>
          </cell>
          <cell r="Q89">
            <v>0</v>
          </cell>
        </row>
        <row r="90">
          <cell r="B90" t="str">
            <v>DHQD</v>
          </cell>
          <cell r="C90" t="str">
            <v>T</v>
          </cell>
          <cell r="D90" t="str">
            <v>Slow Mvg</v>
          </cell>
          <cell r="G90">
            <v>3</v>
          </cell>
          <cell r="H90">
            <v>4</v>
          </cell>
          <cell r="J90">
            <v>50</v>
          </cell>
          <cell r="K90">
            <v>53</v>
          </cell>
          <cell r="M90">
            <v>4</v>
          </cell>
          <cell r="N90">
            <v>2</v>
          </cell>
          <cell r="O90">
            <v>-2</v>
          </cell>
          <cell r="Q90">
            <v>51</v>
          </cell>
        </row>
        <row r="91">
          <cell r="B91" t="str">
            <v>EPI</v>
          </cell>
          <cell r="C91" t="str">
            <v>T</v>
          </cell>
          <cell r="D91" t="str">
            <v>Slow Mvg</v>
          </cell>
          <cell r="G91">
            <v>6</v>
          </cell>
          <cell r="H91">
            <v>91</v>
          </cell>
          <cell r="I91">
            <v>5</v>
          </cell>
          <cell r="J91">
            <v>47</v>
          </cell>
          <cell r="K91">
            <v>149</v>
          </cell>
          <cell r="L91">
            <v>1</v>
          </cell>
          <cell r="M91">
            <v>54</v>
          </cell>
          <cell r="N91">
            <v>29</v>
          </cell>
          <cell r="O91">
            <v>-84</v>
          </cell>
          <cell r="Q91">
            <v>65</v>
          </cell>
        </row>
        <row r="92">
          <cell r="B92" t="str">
            <v>ETFA</v>
          </cell>
          <cell r="C92" t="str">
            <v>T</v>
          </cell>
          <cell r="D92" t="str">
            <v>Active</v>
          </cell>
          <cell r="F92">
            <v>0</v>
          </cell>
          <cell r="G92">
            <v>3</v>
          </cell>
          <cell r="H92">
            <v>230</v>
          </cell>
          <cell r="I92">
            <v>2</v>
          </cell>
          <cell r="J92">
            <v>22</v>
          </cell>
          <cell r="K92">
            <v>25</v>
          </cell>
          <cell r="L92">
            <v>1</v>
          </cell>
          <cell r="M92">
            <v>28</v>
          </cell>
          <cell r="N92">
            <v>4</v>
          </cell>
          <cell r="O92">
            <v>-5</v>
          </cell>
          <cell r="P92">
            <v>0</v>
          </cell>
          <cell r="Q92">
            <v>20</v>
          </cell>
        </row>
        <row r="93">
          <cell r="B93" t="str">
            <v>Glycidyl Nosylate</v>
          </cell>
          <cell r="C93" t="str">
            <v>T</v>
          </cell>
          <cell r="D93" t="str">
            <v>Slow Mvg</v>
          </cell>
          <cell r="F93">
            <v>0</v>
          </cell>
          <cell r="G93">
            <v>3</v>
          </cell>
          <cell r="H93">
            <v>184</v>
          </cell>
          <cell r="J93">
            <v>114</v>
          </cell>
          <cell r="K93">
            <v>3</v>
          </cell>
          <cell r="L93">
            <v>1</v>
          </cell>
          <cell r="M93">
            <v>184</v>
          </cell>
          <cell r="N93">
            <v>114</v>
          </cell>
          <cell r="O93">
            <v>-1</v>
          </cell>
          <cell r="P93">
            <v>0</v>
          </cell>
          <cell r="Q93">
            <v>2</v>
          </cell>
        </row>
        <row r="94">
          <cell r="B94" t="str">
            <v>Glycidyl Phthalimide</v>
          </cell>
          <cell r="C94" t="str">
            <v>T</v>
          </cell>
          <cell r="D94" t="str">
            <v>Active</v>
          </cell>
          <cell r="G94">
            <v>6</v>
          </cell>
          <cell r="I94">
            <v>5</v>
          </cell>
          <cell r="J94">
            <v>104</v>
          </cell>
          <cell r="K94">
            <v>115</v>
          </cell>
          <cell r="L94">
            <v>1</v>
          </cell>
          <cell r="N94">
            <v>104</v>
          </cell>
          <cell r="O94">
            <v>-105</v>
          </cell>
          <cell r="Q94">
            <v>10</v>
          </cell>
        </row>
        <row r="95">
          <cell r="B95" t="str">
            <v>Glycidyl Tosylate</v>
          </cell>
          <cell r="C95" t="str">
            <v>T</v>
          </cell>
          <cell r="D95" t="str">
            <v>Slow Mvg</v>
          </cell>
          <cell r="G95">
            <v>7</v>
          </cell>
          <cell r="H95">
            <v>4</v>
          </cell>
          <cell r="I95">
            <v>1</v>
          </cell>
          <cell r="J95">
            <v>6</v>
          </cell>
          <cell r="K95">
            <v>4</v>
          </cell>
          <cell r="L95">
            <v>7</v>
          </cell>
          <cell r="M95">
            <v>4</v>
          </cell>
          <cell r="N95">
            <v>17</v>
          </cell>
          <cell r="O95">
            <v>-4</v>
          </cell>
          <cell r="Q95">
            <v>0</v>
          </cell>
        </row>
        <row r="96">
          <cell r="B96" t="str">
            <v>Isovanillin</v>
          </cell>
          <cell r="C96" t="str">
            <v>T</v>
          </cell>
          <cell r="D96" t="str">
            <v>Obs</v>
          </cell>
          <cell r="J96">
            <v>6</v>
          </cell>
          <cell r="K96">
            <v>0</v>
          </cell>
          <cell r="N96">
            <v>17</v>
          </cell>
          <cell r="O96">
            <v>0</v>
          </cell>
          <cell r="Q96">
            <v>0</v>
          </cell>
        </row>
        <row r="97">
          <cell r="B97" t="str">
            <v>Jacobsen Catalyst</v>
          </cell>
          <cell r="C97" t="str">
            <v>T</v>
          </cell>
          <cell r="D97" t="str">
            <v>Slow Mvg</v>
          </cell>
          <cell r="G97">
            <v>10</v>
          </cell>
          <cell r="H97">
            <v>230</v>
          </cell>
          <cell r="J97">
            <v>322</v>
          </cell>
          <cell r="K97">
            <v>240</v>
          </cell>
          <cell r="L97">
            <v>10</v>
          </cell>
          <cell r="M97">
            <v>28</v>
          </cell>
          <cell r="N97">
            <v>308</v>
          </cell>
          <cell r="O97">
            <v>-38</v>
          </cell>
          <cell r="Q97">
            <v>202</v>
          </cell>
        </row>
        <row r="98">
          <cell r="B98" t="str">
            <v>L-Carnitine</v>
          </cell>
          <cell r="C98" t="str">
            <v>T</v>
          </cell>
          <cell r="D98" t="str">
            <v>Slow Mvg</v>
          </cell>
          <cell r="G98">
            <v>4</v>
          </cell>
          <cell r="H98">
            <v>184</v>
          </cell>
          <cell r="J98">
            <v>114</v>
          </cell>
          <cell r="K98">
            <v>302</v>
          </cell>
          <cell r="L98">
            <v>4</v>
          </cell>
          <cell r="M98">
            <v>184</v>
          </cell>
          <cell r="N98">
            <v>114</v>
          </cell>
          <cell r="O98">
            <v>-302</v>
          </cell>
          <cell r="Q98">
            <v>0</v>
          </cell>
        </row>
        <row r="99">
          <cell r="B99" t="str">
            <v>Methyl Glycidate</v>
          </cell>
          <cell r="C99" t="str">
            <v>T</v>
          </cell>
          <cell r="D99" t="str">
            <v>Slow Mvg</v>
          </cell>
          <cell r="J99">
            <v>22</v>
          </cell>
          <cell r="K99">
            <v>22</v>
          </cell>
          <cell r="N99">
            <v>22</v>
          </cell>
          <cell r="O99">
            <v>-22</v>
          </cell>
          <cell r="Q99">
            <v>0</v>
          </cell>
        </row>
        <row r="100">
          <cell r="B100" t="str">
            <v>OADPE</v>
          </cell>
          <cell r="C100" t="str">
            <v>T</v>
          </cell>
          <cell r="D100" t="str">
            <v>Slow Mvg</v>
          </cell>
          <cell r="E100"/>
          <cell r="G100">
            <v>50</v>
          </cell>
          <cell r="H100">
            <v>1</v>
          </cell>
          <cell r="K100">
            <v>50</v>
          </cell>
          <cell r="L100">
            <v>3</v>
          </cell>
          <cell r="O100">
            <v>0</v>
          </cell>
          <cell r="Q100">
            <v>50</v>
          </cell>
        </row>
        <row r="101">
          <cell r="B101" t="str">
            <v>Oligomeric Cat</v>
          </cell>
          <cell r="C101" t="str">
            <v>T</v>
          </cell>
          <cell r="D101" t="str">
            <v>Slow Mvg</v>
          </cell>
          <cell r="E101"/>
          <cell r="G101">
            <v>7</v>
          </cell>
          <cell r="H101">
            <v>137</v>
          </cell>
          <cell r="J101">
            <v>10</v>
          </cell>
          <cell r="K101">
            <v>144</v>
          </cell>
          <cell r="L101">
            <v>7</v>
          </cell>
          <cell r="M101">
            <v>14</v>
          </cell>
          <cell r="O101">
            <v>-21</v>
          </cell>
          <cell r="Q101">
            <v>123</v>
          </cell>
        </row>
        <row r="102">
          <cell r="B102" t="str">
            <v>Pfizer Diol</v>
          </cell>
          <cell r="C102" t="str">
            <v>T</v>
          </cell>
          <cell r="D102" t="str">
            <v>Obs</v>
          </cell>
          <cell r="G102">
            <v>100</v>
          </cell>
          <cell r="H102">
            <v>329</v>
          </cell>
          <cell r="I102">
            <v>127</v>
          </cell>
          <cell r="J102">
            <v>685</v>
          </cell>
          <cell r="K102">
            <v>0</v>
          </cell>
          <cell r="L102">
            <v>4</v>
          </cell>
          <cell r="O102">
            <v>0</v>
          </cell>
          <cell r="Q102">
            <v>0</v>
          </cell>
        </row>
        <row r="103">
          <cell r="B103" t="str">
            <v>PG Carbonate</v>
          </cell>
          <cell r="C103" t="str">
            <v>T</v>
          </cell>
          <cell r="D103" t="str">
            <v>Slow Mvg</v>
          </cell>
          <cell r="J103">
            <v>271</v>
          </cell>
          <cell r="K103">
            <v>271</v>
          </cell>
          <cell r="M103">
            <v>14</v>
          </cell>
          <cell r="N103">
            <v>257</v>
          </cell>
          <cell r="O103">
            <v>-271</v>
          </cell>
          <cell r="Q103">
            <v>0</v>
          </cell>
        </row>
        <row r="104">
          <cell r="B104" t="str">
            <v>Propylene Oxide</v>
          </cell>
          <cell r="C104" t="str">
            <v>T</v>
          </cell>
          <cell r="D104" t="str">
            <v>Slow Mvg</v>
          </cell>
          <cell r="G104">
            <v>1</v>
          </cell>
          <cell r="H104">
            <v>48</v>
          </cell>
          <cell r="J104">
            <v>28</v>
          </cell>
          <cell r="K104">
            <v>48</v>
          </cell>
          <cell r="M104">
            <v>31</v>
          </cell>
          <cell r="N104">
            <v>28</v>
          </cell>
          <cell r="O104">
            <v>-31</v>
          </cell>
          <cell r="Q104">
            <v>17</v>
          </cell>
        </row>
        <row r="105">
          <cell r="B105" t="str">
            <v>RUPHOS</v>
          </cell>
          <cell r="C105" t="str">
            <v>T</v>
          </cell>
          <cell r="D105" t="str">
            <v>Slow Mvg</v>
          </cell>
          <cell r="H105">
            <v>14</v>
          </cell>
          <cell r="J105">
            <v>4</v>
          </cell>
          <cell r="K105">
            <v>4</v>
          </cell>
          <cell r="O105">
            <v>0</v>
          </cell>
          <cell r="Q105">
            <v>4</v>
          </cell>
        </row>
        <row r="106">
          <cell r="B106" t="str">
            <v>S-Phos</v>
          </cell>
          <cell r="C106" t="str">
            <v>T</v>
          </cell>
          <cell r="D106" t="str">
            <v>Slow Mvg</v>
          </cell>
          <cell r="G106">
            <v>3</v>
          </cell>
          <cell r="H106">
            <v>2</v>
          </cell>
          <cell r="J106">
            <v>6</v>
          </cell>
          <cell r="K106">
            <v>6</v>
          </cell>
          <cell r="L106">
            <v>3</v>
          </cell>
          <cell r="N106">
            <v>90</v>
          </cell>
          <cell r="O106">
            <v>0</v>
          </cell>
          <cell r="Q106">
            <v>6</v>
          </cell>
        </row>
        <row r="107">
          <cell r="B107" t="str">
            <v>Styrene Oxide</v>
          </cell>
          <cell r="C107" t="str">
            <v>T</v>
          </cell>
          <cell r="D107" t="str">
            <v>Slow Mvg</v>
          </cell>
          <cell r="G107">
            <v>3</v>
          </cell>
          <cell r="H107">
            <v>2</v>
          </cell>
          <cell r="J107">
            <v>10</v>
          </cell>
          <cell r="K107">
            <v>3</v>
          </cell>
          <cell r="L107">
            <v>3</v>
          </cell>
          <cell r="N107">
            <v>21</v>
          </cell>
          <cell r="O107">
            <v>-3</v>
          </cell>
          <cell r="Q107">
            <v>0</v>
          </cell>
        </row>
        <row r="108">
          <cell r="B108" t="str">
            <v>TBGE</v>
          </cell>
          <cell r="C108" t="str">
            <v>T</v>
          </cell>
          <cell r="D108" t="str">
            <v>Active</v>
          </cell>
          <cell r="G108">
            <v>65</v>
          </cell>
          <cell r="H108">
            <v>274</v>
          </cell>
          <cell r="I108">
            <v>53</v>
          </cell>
          <cell r="J108">
            <v>10</v>
          </cell>
          <cell r="K108">
            <v>10</v>
          </cell>
          <cell r="L108">
            <v>4</v>
          </cell>
          <cell r="O108">
            <v>0</v>
          </cell>
          <cell r="Q108">
            <v>10</v>
          </cell>
        </row>
        <row r="109">
          <cell r="B109" t="str">
            <v>WS 23</v>
          </cell>
          <cell r="C109" t="str">
            <v>T</v>
          </cell>
          <cell r="D109" t="str">
            <v>Active</v>
          </cell>
          <cell r="G109">
            <v>84</v>
          </cell>
          <cell r="H109">
            <v>164</v>
          </cell>
          <cell r="I109">
            <v>100</v>
          </cell>
          <cell r="J109">
            <v>582</v>
          </cell>
          <cell r="K109">
            <v>930</v>
          </cell>
          <cell r="L109">
            <v>1</v>
          </cell>
          <cell r="N109">
            <v>20</v>
          </cell>
          <cell r="O109">
            <v>-1</v>
          </cell>
          <cell r="P109">
            <v>14</v>
          </cell>
          <cell r="Q109">
            <v>929</v>
          </cell>
        </row>
        <row r="110">
          <cell r="B110" t="str">
            <v>ETFA Held in Hong Kong</v>
          </cell>
          <cell r="C110" t="str">
            <v>TM</v>
          </cell>
          <cell r="D110" t="str">
            <v>Obs</v>
          </cell>
          <cell r="H110">
            <v>5</v>
          </cell>
          <cell r="J110">
            <v>50</v>
          </cell>
          <cell r="K110">
            <v>0</v>
          </cell>
          <cell r="N110">
            <v>20</v>
          </cell>
          <cell r="O110">
            <v>0</v>
          </cell>
          <cell r="Q110">
            <v>0</v>
          </cell>
        </row>
        <row r="111">
          <cell r="B111" t="str">
            <v>3-NPP</v>
          </cell>
          <cell r="C111" t="str">
            <v>TM</v>
          </cell>
          <cell r="D111" t="str">
            <v>Obs</v>
          </cell>
          <cell r="H111">
            <v>1</v>
          </cell>
          <cell r="K111">
            <v>0</v>
          </cell>
          <cell r="O111">
            <v>0</v>
          </cell>
          <cell r="Q111">
            <v>0</v>
          </cell>
        </row>
        <row r="112">
          <cell r="B112" t="str">
            <v>ANFP.</v>
          </cell>
          <cell r="C112" t="str">
            <v>TM</v>
          </cell>
          <cell r="D112" t="str">
            <v>Active</v>
          </cell>
          <cell r="H112">
            <v>2</v>
          </cell>
          <cell r="J112">
            <v>175</v>
          </cell>
          <cell r="K112">
            <v>0</v>
          </cell>
          <cell r="N112">
            <v>3</v>
          </cell>
          <cell r="O112">
            <v>0</v>
          </cell>
          <cell r="Q112">
            <v>0</v>
          </cell>
        </row>
        <row r="113">
          <cell r="B113" t="str">
            <v>DESMP.</v>
          </cell>
          <cell r="C113" t="str">
            <v>TM</v>
          </cell>
          <cell r="D113" t="str">
            <v>Obs</v>
          </cell>
          <cell r="H113">
            <v>2</v>
          </cell>
          <cell r="K113">
            <v>0</v>
          </cell>
          <cell r="O113">
            <v>0</v>
          </cell>
          <cell r="Q113">
            <v>0</v>
          </cell>
        </row>
        <row r="114">
          <cell r="B114" t="str">
            <v>L-Thyroxine</v>
          </cell>
          <cell r="C114" t="str">
            <v>TM</v>
          </cell>
          <cell r="D114" t="str">
            <v>Active</v>
          </cell>
          <cell r="J114">
            <v>77</v>
          </cell>
          <cell r="K114">
            <v>0</v>
          </cell>
          <cell r="O114">
            <v>0</v>
          </cell>
          <cell r="Q114">
            <v>0</v>
          </cell>
        </row>
        <row r="115">
          <cell r="B115" t="str">
            <v>NAAGA</v>
          </cell>
          <cell r="C115" t="str">
            <v>TM</v>
          </cell>
          <cell r="D115" t="str">
            <v>Active</v>
          </cell>
          <cell r="J115">
            <v>1</v>
          </cell>
          <cell r="K115">
            <v>0</v>
          </cell>
          <cell r="N115">
            <v>91</v>
          </cell>
          <cell r="O115">
            <v>0</v>
          </cell>
          <cell r="Q115">
            <v>0</v>
          </cell>
        </row>
        <row r="116">
          <cell r="B116" t="str">
            <v>NTFMA</v>
          </cell>
          <cell r="C116" t="str">
            <v>TM</v>
          </cell>
          <cell r="D116" t="str">
            <v>Obs</v>
          </cell>
          <cell r="H116">
            <v>3</v>
          </cell>
          <cell r="J116">
            <v>127</v>
          </cell>
          <cell r="K116">
            <v>0</v>
          </cell>
          <cell r="N116">
            <v>91</v>
          </cell>
          <cell r="O116">
            <v>0</v>
          </cell>
          <cell r="Q116">
            <v>0</v>
          </cell>
        </row>
        <row r="117">
          <cell r="B117" t="str">
            <v>OADPE</v>
          </cell>
          <cell r="C117" t="str">
            <v>TM</v>
          </cell>
          <cell r="D117" t="str">
            <v>Active</v>
          </cell>
          <cell r="G117">
            <v>250</v>
          </cell>
          <cell r="H117">
            <v>1145</v>
          </cell>
          <cell r="I117">
            <v>130</v>
          </cell>
          <cell r="J117">
            <v>2031</v>
          </cell>
          <cell r="K117">
            <v>0</v>
          </cell>
          <cell r="L117">
            <v>56</v>
          </cell>
          <cell r="M117">
            <v>434</v>
          </cell>
          <cell r="N117">
            <v>730</v>
          </cell>
          <cell r="O117">
            <v>0</v>
          </cell>
          <cell r="P117">
            <v>0</v>
          </cell>
          <cell r="Q117">
            <v>0</v>
          </cell>
        </row>
        <row r="118">
          <cell r="B118" t="str">
            <v>PTFMXA</v>
          </cell>
          <cell r="C118" t="str">
            <v>TM</v>
          </cell>
          <cell r="D118" t="str">
            <v>Obs</v>
          </cell>
          <cell r="F118">
            <v>0</v>
          </cell>
          <cell r="H118">
            <v>46</v>
          </cell>
          <cell r="J118">
            <v>157</v>
          </cell>
          <cell r="K118">
            <v>0</v>
          </cell>
          <cell r="L118">
            <v>0</v>
          </cell>
          <cell r="N118">
            <v>218</v>
          </cell>
          <cell r="O118">
            <v>0</v>
          </cell>
          <cell r="P118">
            <v>0</v>
          </cell>
          <cell r="Q118">
            <v>0</v>
          </cell>
        </row>
        <row r="119">
          <cell r="B119" t="str">
            <v>SR-28043.</v>
          </cell>
          <cell r="C119" t="str">
            <v>TM</v>
          </cell>
          <cell r="D119" t="str">
            <v>Slow Mvg</v>
          </cell>
          <cell r="F119">
            <v>0</v>
          </cell>
          <cell r="G119">
            <v>575</v>
          </cell>
          <cell r="H119">
            <v>171</v>
          </cell>
          <cell r="I119">
            <v>8</v>
          </cell>
          <cell r="J119">
            <v>-62</v>
          </cell>
          <cell r="K119">
            <v>0</v>
          </cell>
          <cell r="L119">
            <v>38</v>
          </cell>
          <cell r="N119">
            <v>10</v>
          </cell>
          <cell r="O119">
            <v>0</v>
          </cell>
          <cell r="P119">
            <v>0</v>
          </cell>
          <cell r="Q119">
            <v>0</v>
          </cell>
        </row>
        <row r="120">
          <cell r="B120" t="str">
            <v>TFBA</v>
          </cell>
          <cell r="C120" t="str">
            <v>TM</v>
          </cell>
          <cell r="D120" t="str">
            <v>Obs</v>
          </cell>
          <cell r="H120">
            <v>365</v>
          </cell>
          <cell r="J120">
            <v>17</v>
          </cell>
          <cell r="K120">
            <v>0</v>
          </cell>
          <cell r="L120">
            <v>8</v>
          </cell>
          <cell r="N120">
            <v>66</v>
          </cell>
          <cell r="O120">
            <v>0</v>
          </cell>
          <cell r="P120">
            <v>-42</v>
          </cell>
          <cell r="Q120">
            <v>0</v>
          </cell>
        </row>
        <row r="121">
          <cell r="B121" t="str">
            <v>Fixed cost others</v>
          </cell>
          <cell r="C121" t="str">
            <v>TM</v>
          </cell>
          <cell r="D121" t="str">
            <v>Obs</v>
          </cell>
          <cell r="G121">
            <v>2455</v>
          </cell>
          <cell r="H121">
            <v>365</v>
          </cell>
          <cell r="J121">
            <v>17</v>
          </cell>
          <cell r="K121">
            <v>0</v>
          </cell>
          <cell r="L121">
            <v>1375</v>
          </cell>
          <cell r="N121">
            <v>66</v>
          </cell>
          <cell r="O121">
            <v>0</v>
          </cell>
          <cell r="Q121">
            <v>0</v>
          </cell>
        </row>
        <row r="122">
          <cell r="B122" t="str">
            <v>Others.</v>
          </cell>
          <cell r="C122" t="str">
            <v>TM</v>
          </cell>
          <cell r="D122" t="str">
            <v>Obs</v>
          </cell>
          <cell r="G122">
            <v>394</v>
          </cell>
          <cell r="H122">
            <v>2480</v>
          </cell>
          <cell r="K122">
            <v>0</v>
          </cell>
          <cell r="L122">
            <v>223</v>
          </cell>
          <cell r="O122">
            <v>0</v>
          </cell>
          <cell r="Q122">
            <v>0</v>
          </cell>
        </row>
        <row r="123">
          <cell r="B123" t="str">
            <v>Op Supplies/Ret Cont/Packaging/Waste</v>
          </cell>
          <cell r="C123" t="str">
            <v>Technology</v>
          </cell>
          <cell r="D123" t="str">
            <v>Total</v>
          </cell>
          <cell r="G123">
            <v>299</v>
          </cell>
          <cell r="H123">
            <v>1179</v>
          </cell>
          <cell r="I123">
            <v>77</v>
          </cell>
          <cell r="J123">
            <v>1789</v>
          </cell>
          <cell r="K123">
            <v>3344</v>
          </cell>
          <cell r="L123">
            <v>62</v>
          </cell>
          <cell r="M123">
            <v>430</v>
          </cell>
          <cell r="N123">
            <v>638</v>
          </cell>
          <cell r="O123">
            <v>-1130</v>
          </cell>
          <cell r="P123">
            <v>0</v>
          </cell>
          <cell r="Q123">
            <v>2214</v>
          </cell>
        </row>
        <row r="124">
          <cell r="B124" t="str">
            <v>Palladium/Platinum/Rhodium</v>
          </cell>
          <cell r="C124" t="str">
            <v>Technology</v>
          </cell>
          <cell r="D124" t="str">
            <v>Total</v>
          </cell>
          <cell r="G124">
            <v>283</v>
          </cell>
          <cell r="H124">
            <v>1019</v>
          </cell>
          <cell r="I124">
            <v>111</v>
          </cell>
          <cell r="J124">
            <v>1466</v>
          </cell>
          <cell r="K124">
            <v>2879</v>
          </cell>
          <cell r="L124">
            <v>56</v>
          </cell>
          <cell r="M124">
            <v>440</v>
          </cell>
          <cell r="N124">
            <v>638</v>
          </cell>
          <cell r="O124">
            <v>-1134</v>
          </cell>
          <cell r="P124">
            <v>0</v>
          </cell>
          <cell r="Q124">
            <v>1745</v>
          </cell>
        </row>
        <row r="125">
          <cell r="B125" t="str">
            <v>Non Allocated</v>
          </cell>
          <cell r="G125">
            <v>736</v>
          </cell>
          <cell r="H125">
            <v>-383</v>
          </cell>
          <cell r="I125">
            <v>2</v>
          </cell>
          <cell r="J125">
            <v>15</v>
          </cell>
          <cell r="K125">
            <v>370</v>
          </cell>
          <cell r="L125">
            <v>39</v>
          </cell>
          <cell r="M125">
            <v>1</v>
          </cell>
          <cell r="N125">
            <v>26</v>
          </cell>
          <cell r="O125">
            <v>-66</v>
          </cell>
          <cell r="Q125">
            <v>304</v>
          </cell>
        </row>
        <row r="126">
          <cell r="B126" t="str">
            <v>Non Allocated</v>
          </cell>
          <cell r="C126" t="str">
            <v>Others</v>
          </cell>
          <cell r="D126" t="str">
            <v>Total</v>
          </cell>
          <cell r="F126">
            <v>0</v>
          </cell>
          <cell r="G126">
            <v>486</v>
          </cell>
          <cell r="H126">
            <v>21</v>
          </cell>
          <cell r="I126">
            <v>12</v>
          </cell>
          <cell r="J126">
            <v>25</v>
          </cell>
          <cell r="K126">
            <v>544</v>
          </cell>
          <cell r="L126">
            <v>43</v>
          </cell>
          <cell r="M126">
            <v>5</v>
          </cell>
          <cell r="N126">
            <v>26</v>
          </cell>
          <cell r="O126">
            <v>-69</v>
          </cell>
          <cell r="P126">
            <v>-50</v>
          </cell>
          <cell r="Q126">
            <v>475</v>
          </cell>
        </row>
        <row r="127">
          <cell r="B127" t="str">
            <v>Cleanouts</v>
          </cell>
          <cell r="G127">
            <v>2490</v>
          </cell>
          <cell r="H127">
            <v>164</v>
          </cell>
          <cell r="K127">
            <v>0</v>
          </cell>
          <cell r="L127">
            <v>1353</v>
          </cell>
          <cell r="O127">
            <v>0</v>
          </cell>
          <cell r="P127">
            <v>-65</v>
          </cell>
          <cell r="Q127">
            <v>-65</v>
          </cell>
        </row>
        <row r="128">
          <cell r="B128" t="str">
            <v>Engineering Stores</v>
          </cell>
          <cell r="C128" t="str">
            <v>Grand</v>
          </cell>
          <cell r="D128" t="str">
            <v>Total</v>
          </cell>
          <cell r="F128">
            <v>0</v>
          </cell>
          <cell r="G128">
            <v>2410</v>
          </cell>
          <cell r="H128">
            <v>8253</v>
          </cell>
          <cell r="I128">
            <v>689</v>
          </cell>
          <cell r="J128">
            <v>4275</v>
          </cell>
          <cell r="K128">
            <v>2410</v>
          </cell>
          <cell r="L128">
            <v>1438</v>
          </cell>
          <cell r="M128">
            <v>4403</v>
          </cell>
          <cell r="N128">
            <v>2272</v>
          </cell>
          <cell r="O128">
            <v>-1438</v>
          </cell>
          <cell r="P128">
            <v>-40</v>
          </cell>
          <cell r="Q128">
            <v>972</v>
          </cell>
        </row>
        <row r="129">
          <cell r="B129" t="str">
            <v>Base Stocks</v>
          </cell>
          <cell r="C129" t="str">
            <v>TOTAL</v>
          </cell>
          <cell r="F129">
            <v>0</v>
          </cell>
          <cell r="G129">
            <v>394</v>
          </cell>
          <cell r="H129">
            <v>6883</v>
          </cell>
          <cell r="J129">
            <v>7596</v>
          </cell>
          <cell r="K129">
            <v>394</v>
          </cell>
          <cell r="L129">
            <v>213</v>
          </cell>
          <cell r="M129">
            <v>4</v>
          </cell>
          <cell r="N129">
            <v>5636</v>
          </cell>
          <cell r="O129">
            <v>-213</v>
          </cell>
          <cell r="P129">
            <v>0</v>
          </cell>
          <cell r="Q129">
            <v>181</v>
          </cell>
        </row>
        <row r="130">
          <cell r="B130" t="str">
            <v>Op Supplies/Ret Cont/Packaging/Waste</v>
          </cell>
          <cell r="G130">
            <v>683</v>
          </cell>
          <cell r="J130" t="str">
            <v>Authorised by</v>
          </cell>
          <cell r="K130">
            <v>683</v>
          </cell>
          <cell r="L130">
            <v>120</v>
          </cell>
          <cell r="M130">
            <v>4</v>
          </cell>
          <cell r="O130">
            <v>-124</v>
          </cell>
          <cell r="Q130">
            <v>559</v>
          </cell>
        </row>
        <row r="131">
          <cell r="B131" t="str">
            <v>Palladium/Platinum/Rhodium</v>
          </cell>
          <cell r="G131">
            <v>207</v>
          </cell>
          <cell r="K131">
            <v>207</v>
          </cell>
          <cell r="O131">
            <v>0</v>
          </cell>
          <cell r="Q131">
            <v>207</v>
          </cell>
        </row>
      </sheetData>
      <sheetData sheetId="12">
        <row r="10">
          <cell r="B10" t="str">
            <v>Acrivastine</v>
          </cell>
          <cell r="C10" t="str">
            <v>L</v>
          </cell>
          <cell r="D10" t="str">
            <v>Active</v>
          </cell>
          <cell r="G10">
            <v>6</v>
          </cell>
          <cell r="H10">
            <v>1194</v>
          </cell>
          <cell r="I10">
            <v>1</v>
          </cell>
          <cell r="K10">
            <v>1201</v>
          </cell>
          <cell r="L10">
            <v>3</v>
          </cell>
          <cell r="M10">
            <v>775</v>
          </cell>
          <cell r="O10">
            <v>-778</v>
          </cell>
          <cell r="P10">
            <v>90</v>
          </cell>
          <cell r="Q10">
            <v>423</v>
          </cell>
        </row>
        <row r="11">
          <cell r="B11" t="str">
            <v>Cerium Nitrate</v>
          </cell>
          <cell r="C11" t="str">
            <v>L</v>
          </cell>
          <cell r="D11" t="str">
            <v>Active</v>
          </cell>
          <cell r="J11">
            <v>13</v>
          </cell>
          <cell r="K11">
            <v>0</v>
          </cell>
          <cell r="N11">
            <v>10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2</v>
          </cell>
          <cell r="H13">
            <v>45</v>
          </cell>
          <cell r="K13">
            <v>47</v>
          </cell>
          <cell r="L13">
            <v>2</v>
          </cell>
          <cell r="O13">
            <v>-2</v>
          </cell>
          <cell r="Q13">
            <v>45</v>
          </cell>
        </row>
        <row r="14">
          <cell r="B14" t="str">
            <v>Fosamprenavir</v>
          </cell>
          <cell r="C14" t="str">
            <v>L</v>
          </cell>
          <cell r="D14" t="str">
            <v>Active</v>
          </cell>
          <cell r="G14">
            <v>217</v>
          </cell>
          <cell r="H14">
            <v>2138</v>
          </cell>
          <cell r="I14">
            <v>10</v>
          </cell>
          <cell r="J14">
            <v>1006</v>
          </cell>
          <cell r="K14">
            <v>3371</v>
          </cell>
          <cell r="L14">
            <v>123</v>
          </cell>
          <cell r="M14">
            <v>2131</v>
          </cell>
          <cell r="N14">
            <v>771</v>
          </cell>
          <cell r="O14">
            <v>-2902</v>
          </cell>
          <cell r="P14">
            <v>63</v>
          </cell>
          <cell r="Q14">
            <v>469</v>
          </cell>
        </row>
        <row r="15">
          <cell r="B15" t="str">
            <v>KBA</v>
          </cell>
          <cell r="C15" t="str">
            <v>L</v>
          </cell>
          <cell r="D15" t="str">
            <v>Active</v>
          </cell>
          <cell r="G15">
            <v>37</v>
          </cell>
          <cell r="H15">
            <v>292</v>
          </cell>
          <cell r="I15">
            <v>34</v>
          </cell>
          <cell r="K15">
            <v>363</v>
          </cell>
          <cell r="M15">
            <v>30</v>
          </cell>
          <cell r="O15">
            <v>-30</v>
          </cell>
          <cell r="P15">
            <v>-91</v>
          </cell>
          <cell r="Q15">
            <v>242</v>
          </cell>
        </row>
        <row r="16">
          <cell r="B16" t="str">
            <v>Labetalol</v>
          </cell>
          <cell r="C16" t="str">
            <v>L</v>
          </cell>
          <cell r="D16" t="str">
            <v>Active</v>
          </cell>
          <cell r="G16">
            <v>59</v>
          </cell>
          <cell r="H16">
            <v>482</v>
          </cell>
          <cell r="K16">
            <v>541</v>
          </cell>
          <cell r="L16">
            <v>10</v>
          </cell>
          <cell r="M16">
            <v>78</v>
          </cell>
          <cell r="O16">
            <v>-78</v>
          </cell>
          <cell r="Q16">
            <v>463</v>
          </cell>
        </row>
        <row r="17">
          <cell r="B17" t="str">
            <v>Leval Buterol</v>
          </cell>
          <cell r="C17" t="str">
            <v>L</v>
          </cell>
          <cell r="D17" t="str">
            <v>Active</v>
          </cell>
          <cell r="G17">
            <v>40</v>
          </cell>
          <cell r="H17">
            <v>942</v>
          </cell>
          <cell r="I17">
            <v>153</v>
          </cell>
          <cell r="J17">
            <v>37</v>
          </cell>
          <cell r="K17">
            <v>1172</v>
          </cell>
          <cell r="L17">
            <v>18</v>
          </cell>
          <cell r="M17">
            <v>1</v>
          </cell>
          <cell r="N17">
            <v>24</v>
          </cell>
          <cell r="O17">
            <v>-43</v>
          </cell>
          <cell r="P17">
            <v>-25</v>
          </cell>
          <cell r="Q17">
            <v>1129</v>
          </cell>
        </row>
        <row r="18">
          <cell r="B18" t="str">
            <v>Octenidine</v>
          </cell>
          <cell r="C18" t="str">
            <v>L</v>
          </cell>
          <cell r="D18" t="str">
            <v>Active</v>
          </cell>
          <cell r="G18">
            <v>34</v>
          </cell>
          <cell r="H18">
            <v>136</v>
          </cell>
          <cell r="I18">
            <v>9</v>
          </cell>
          <cell r="J18">
            <v>5</v>
          </cell>
          <cell r="K18">
            <v>39</v>
          </cell>
          <cell r="L18">
            <v>1</v>
          </cell>
          <cell r="M18">
            <v>1</v>
          </cell>
          <cell r="N18">
            <v>5</v>
          </cell>
          <cell r="O18">
            <v>-5</v>
          </cell>
          <cell r="Q18">
            <v>34</v>
          </cell>
        </row>
        <row r="19">
          <cell r="B19" t="str">
            <v>Plaquenil</v>
          </cell>
          <cell r="C19" t="str">
            <v>L</v>
          </cell>
          <cell r="D19" t="str">
            <v>Obs</v>
          </cell>
          <cell r="H19">
            <v>5</v>
          </cell>
          <cell r="J19">
            <v>1</v>
          </cell>
          <cell r="K19">
            <v>0</v>
          </cell>
          <cell r="L19">
            <v>2</v>
          </cell>
          <cell r="N19">
            <v>135</v>
          </cell>
          <cell r="O19">
            <v>0</v>
          </cell>
          <cell r="Q19">
            <v>0</v>
          </cell>
        </row>
        <row r="20">
          <cell r="B20" t="str">
            <v>Pro Jet 950NP</v>
          </cell>
          <cell r="C20" t="str">
            <v>L</v>
          </cell>
          <cell r="D20" t="str">
            <v>Obs</v>
          </cell>
          <cell r="H20">
            <v>7</v>
          </cell>
          <cell r="K20">
            <v>0</v>
          </cell>
          <cell r="O20">
            <v>0</v>
          </cell>
          <cell r="Q20">
            <v>0</v>
          </cell>
        </row>
        <row r="21">
          <cell r="B21" t="str">
            <v>RBC</v>
          </cell>
          <cell r="C21" t="str">
            <v>L</v>
          </cell>
          <cell r="D21" t="str">
            <v>Obs</v>
          </cell>
          <cell r="H21">
            <v>9</v>
          </cell>
          <cell r="J21">
            <v>12</v>
          </cell>
          <cell r="K21">
            <v>0</v>
          </cell>
          <cell r="O21">
            <v>0</v>
          </cell>
          <cell r="Q21">
            <v>0</v>
          </cell>
        </row>
        <row r="22">
          <cell r="B22" t="str">
            <v>RH 3866</v>
          </cell>
          <cell r="C22" t="str">
            <v>L</v>
          </cell>
          <cell r="D22" t="str">
            <v>Obs</v>
          </cell>
          <cell r="G22">
            <v>2</v>
          </cell>
          <cell r="K22">
            <v>2</v>
          </cell>
          <cell r="L22">
            <v>2</v>
          </cell>
          <cell r="N22">
            <v>22</v>
          </cell>
          <cell r="O22">
            <v>-2</v>
          </cell>
          <cell r="Q22">
            <v>0</v>
          </cell>
        </row>
        <row r="23">
          <cell r="B23" t="str">
            <v>SNA</v>
          </cell>
          <cell r="C23" t="str">
            <v>L</v>
          </cell>
          <cell r="D23" t="str">
            <v>Obs</v>
          </cell>
          <cell r="H23">
            <v>3</v>
          </cell>
          <cell r="K23">
            <v>0</v>
          </cell>
          <cell r="O23">
            <v>0</v>
          </cell>
          <cell r="Q23">
            <v>0</v>
          </cell>
        </row>
        <row r="24">
          <cell r="B24" t="str">
            <v>Trientine</v>
          </cell>
          <cell r="C24" t="str">
            <v>L</v>
          </cell>
          <cell r="D24" t="str">
            <v>Active</v>
          </cell>
          <cell r="G24">
            <v>9</v>
          </cell>
          <cell r="H24">
            <v>81</v>
          </cell>
          <cell r="J24">
            <v>13</v>
          </cell>
          <cell r="K24">
            <v>22</v>
          </cell>
          <cell r="L24">
            <v>9</v>
          </cell>
          <cell r="O24">
            <v>0</v>
          </cell>
          <cell r="Q24">
            <v>22</v>
          </cell>
        </row>
        <row r="25">
          <cell r="B25" t="str">
            <v>TTA</v>
          </cell>
          <cell r="C25" t="str">
            <v>L</v>
          </cell>
          <cell r="D25" t="str">
            <v>Slow Mvg</v>
          </cell>
          <cell r="K25">
            <v>0</v>
          </cell>
          <cell r="O25">
            <v>0</v>
          </cell>
          <cell r="Q25">
            <v>0</v>
          </cell>
        </row>
        <row r="26">
          <cell r="B26" t="str">
            <v>Zilueton</v>
          </cell>
          <cell r="C26" t="str">
            <v>L</v>
          </cell>
          <cell r="D26" t="str">
            <v>Active</v>
          </cell>
          <cell r="G26">
            <v>115</v>
          </cell>
          <cell r="H26">
            <v>4</v>
          </cell>
          <cell r="I26">
            <v>22</v>
          </cell>
          <cell r="J26">
            <v>462</v>
          </cell>
          <cell r="K26">
            <v>599</v>
          </cell>
          <cell r="L26">
            <v>53</v>
          </cell>
          <cell r="N26">
            <v>4</v>
          </cell>
          <cell r="O26">
            <v>-57</v>
          </cell>
          <cell r="Q26">
            <v>542</v>
          </cell>
        </row>
        <row r="27">
          <cell r="B27" t="str">
            <v xml:space="preserve">Scios 469 </v>
          </cell>
          <cell r="H27">
            <v>7</v>
          </cell>
        </row>
        <row r="28">
          <cell r="B28" t="str">
            <v>SB 580254</v>
          </cell>
          <cell r="C28" t="str">
            <v>Launch</v>
          </cell>
          <cell r="D28" t="str">
            <v>Total</v>
          </cell>
          <cell r="G28">
            <v>521</v>
          </cell>
          <cell r="H28">
            <v>5093</v>
          </cell>
          <cell r="I28">
            <v>220</v>
          </cell>
          <cell r="J28">
            <v>1523</v>
          </cell>
          <cell r="K28">
            <v>7357</v>
          </cell>
          <cell r="L28">
            <v>78</v>
          </cell>
          <cell r="M28">
            <v>3015</v>
          </cell>
          <cell r="N28">
            <v>804</v>
          </cell>
          <cell r="O28">
            <v>-3897</v>
          </cell>
          <cell r="P28">
            <v>-91</v>
          </cell>
          <cell r="Q28">
            <v>3369</v>
          </cell>
        </row>
        <row r="29">
          <cell r="B29" t="str">
            <v>GSK 1000064</v>
          </cell>
          <cell r="L29">
            <v>8</v>
          </cell>
        </row>
        <row r="30">
          <cell r="B30" t="str">
            <v>AGN-209323-LF</v>
          </cell>
          <cell r="C30" t="str">
            <v>PL</v>
          </cell>
          <cell r="D30" t="str">
            <v>Active</v>
          </cell>
          <cell r="G30">
            <v>5</v>
          </cell>
          <cell r="H30">
            <v>87</v>
          </cell>
          <cell r="I30">
            <v>2</v>
          </cell>
          <cell r="J30">
            <v>85</v>
          </cell>
          <cell r="K30">
            <v>89</v>
          </cell>
          <cell r="M30">
            <v>87</v>
          </cell>
          <cell r="N30">
            <v>49</v>
          </cell>
          <cell r="O30">
            <v>-87</v>
          </cell>
          <cell r="Q30">
            <v>2</v>
          </cell>
        </row>
        <row r="31">
          <cell r="B31" t="str">
            <v>AVP26452</v>
          </cell>
          <cell r="C31" t="str">
            <v>PL</v>
          </cell>
          <cell r="D31" t="str">
            <v>Obs</v>
          </cell>
          <cell r="H31">
            <v>13</v>
          </cell>
          <cell r="J31">
            <v>651</v>
          </cell>
          <cell r="K31">
            <v>0</v>
          </cell>
          <cell r="L31">
            <v>161</v>
          </cell>
          <cell r="N31">
            <v>0</v>
          </cell>
          <cell r="O31">
            <v>0</v>
          </cell>
          <cell r="Q31">
            <v>0</v>
          </cell>
        </row>
        <row r="32">
          <cell r="B32" t="str">
            <v>TFBU</v>
          </cell>
          <cell r="C32" t="str">
            <v>PL</v>
          </cell>
          <cell r="D32" t="str">
            <v>Slow Mvg</v>
          </cell>
          <cell r="H32">
            <v>78</v>
          </cell>
          <cell r="J32">
            <v>208</v>
          </cell>
          <cell r="K32">
            <v>208</v>
          </cell>
          <cell r="N32">
            <v>242</v>
          </cell>
          <cell r="O32">
            <v>0</v>
          </cell>
          <cell r="Q32">
            <v>208</v>
          </cell>
        </row>
        <row r="33">
          <cell r="B33" t="str">
            <v>3M R850 / R851</v>
          </cell>
          <cell r="C33" t="str">
            <v>PL</v>
          </cell>
          <cell r="D33" t="str">
            <v>Obs</v>
          </cell>
          <cell r="H33">
            <v>1</v>
          </cell>
          <cell r="K33">
            <v>0</v>
          </cell>
          <cell r="N33">
            <v>152</v>
          </cell>
          <cell r="O33">
            <v>0</v>
          </cell>
          <cell r="Q33">
            <v>0</v>
          </cell>
        </row>
        <row r="34">
          <cell r="B34" t="str">
            <v>ALT-962</v>
          </cell>
          <cell r="C34" t="str">
            <v>PL</v>
          </cell>
          <cell r="D34" t="str">
            <v>Obs</v>
          </cell>
          <cell r="H34">
            <v>218</v>
          </cell>
          <cell r="J34">
            <v>3336</v>
          </cell>
          <cell r="K34">
            <v>0</v>
          </cell>
          <cell r="L34">
            <v>3</v>
          </cell>
          <cell r="N34">
            <v>875</v>
          </cell>
          <cell r="O34">
            <v>0</v>
          </cell>
          <cell r="Q34">
            <v>0</v>
          </cell>
        </row>
        <row r="35">
          <cell r="B35" t="str">
            <v>AVE 1330</v>
          </cell>
          <cell r="C35" t="str">
            <v>PL</v>
          </cell>
          <cell r="D35" t="str">
            <v>Obs</v>
          </cell>
          <cell r="F35">
            <v>0</v>
          </cell>
          <cell r="G35">
            <v>1</v>
          </cell>
          <cell r="H35">
            <v>1609</v>
          </cell>
          <cell r="J35">
            <v>4858</v>
          </cell>
          <cell r="K35">
            <v>0</v>
          </cell>
          <cell r="L35">
            <v>1</v>
          </cell>
          <cell r="N35">
            <v>1757</v>
          </cell>
          <cell r="O35">
            <v>0</v>
          </cell>
          <cell r="P35">
            <v>0</v>
          </cell>
          <cell r="Q35">
            <v>0</v>
          </cell>
        </row>
        <row r="36">
          <cell r="B36" t="str">
            <v>AZD 12389497</v>
          </cell>
          <cell r="C36" t="str">
            <v>PL</v>
          </cell>
          <cell r="D36" t="str">
            <v>Slow Mvg</v>
          </cell>
          <cell r="K36">
            <v>0</v>
          </cell>
          <cell r="O36">
            <v>0</v>
          </cell>
          <cell r="Q36">
            <v>0</v>
          </cell>
        </row>
        <row r="37">
          <cell r="B37" t="str">
            <v>AZD 2230</v>
          </cell>
          <cell r="C37" t="str">
            <v>PL</v>
          </cell>
          <cell r="D37" t="str">
            <v>Obs</v>
          </cell>
          <cell r="H37">
            <v>11</v>
          </cell>
          <cell r="J37">
            <v>760</v>
          </cell>
          <cell r="K37">
            <v>0</v>
          </cell>
          <cell r="L37">
            <v>199</v>
          </cell>
          <cell r="O37">
            <v>0</v>
          </cell>
          <cell r="Q37">
            <v>0</v>
          </cell>
        </row>
        <row r="38">
          <cell r="B38" t="str">
            <v>AZD 6714</v>
          </cell>
          <cell r="C38" t="str">
            <v>PL</v>
          </cell>
          <cell r="D38" t="str">
            <v>Active</v>
          </cell>
          <cell r="G38">
            <v>9</v>
          </cell>
          <cell r="H38">
            <v>146</v>
          </cell>
          <cell r="I38">
            <v>1</v>
          </cell>
          <cell r="J38">
            <v>68</v>
          </cell>
          <cell r="K38">
            <v>156</v>
          </cell>
          <cell r="L38">
            <v>1</v>
          </cell>
          <cell r="N38">
            <v>68</v>
          </cell>
          <cell r="O38">
            <v>0</v>
          </cell>
          <cell r="P38">
            <v>-44</v>
          </cell>
          <cell r="Q38">
            <v>112</v>
          </cell>
        </row>
        <row r="39">
          <cell r="B39" t="str">
            <v>BHA</v>
          </cell>
          <cell r="C39" t="str">
            <v>PL</v>
          </cell>
          <cell r="D39" t="str">
            <v>Obs</v>
          </cell>
          <cell r="H39">
            <v>23</v>
          </cell>
          <cell r="K39">
            <v>23</v>
          </cell>
          <cell r="M39">
            <v>23</v>
          </cell>
          <cell r="O39">
            <v>-23</v>
          </cell>
          <cell r="Q39">
            <v>0</v>
          </cell>
        </row>
        <row r="40">
          <cell r="B40" t="str">
            <v>BHUP</v>
          </cell>
          <cell r="C40" t="str">
            <v>PL</v>
          </cell>
          <cell r="D40" t="str">
            <v>Obs</v>
          </cell>
          <cell r="K40">
            <v>0</v>
          </cell>
          <cell r="N40">
            <v>13</v>
          </cell>
          <cell r="O40">
            <v>0</v>
          </cell>
          <cell r="Q40">
            <v>0</v>
          </cell>
        </row>
        <row r="41">
          <cell r="B41" t="str">
            <v>BNP 7787</v>
          </cell>
          <cell r="C41" t="str">
            <v>PL</v>
          </cell>
          <cell r="D41" t="str">
            <v>Obs</v>
          </cell>
          <cell r="G41">
            <v>19</v>
          </cell>
          <cell r="H41">
            <v>1</v>
          </cell>
          <cell r="J41">
            <v>45</v>
          </cell>
          <cell r="K41">
            <v>19</v>
          </cell>
          <cell r="L41">
            <v>19</v>
          </cell>
          <cell r="O41">
            <v>-19</v>
          </cell>
          <cell r="Q41">
            <v>0</v>
          </cell>
        </row>
        <row r="42">
          <cell r="B42" t="str">
            <v>Bromohydrin</v>
          </cell>
          <cell r="C42" t="str">
            <v>PL</v>
          </cell>
          <cell r="D42" t="str">
            <v>Obs</v>
          </cell>
          <cell r="H42">
            <v>67</v>
          </cell>
          <cell r="J42">
            <v>73</v>
          </cell>
          <cell r="K42">
            <v>0</v>
          </cell>
          <cell r="L42">
            <v>62</v>
          </cell>
          <cell r="N42">
            <v>191</v>
          </cell>
          <cell r="O42">
            <v>0</v>
          </cell>
          <cell r="Q42">
            <v>0</v>
          </cell>
        </row>
        <row r="43">
          <cell r="B43" t="str">
            <v>CCA</v>
          </cell>
          <cell r="C43" t="str">
            <v>PL</v>
          </cell>
          <cell r="D43" t="str">
            <v>Obs</v>
          </cell>
          <cell r="H43">
            <v>60</v>
          </cell>
          <cell r="J43">
            <v>482</v>
          </cell>
          <cell r="K43">
            <v>0</v>
          </cell>
          <cell r="L43">
            <v>62</v>
          </cell>
          <cell r="N43">
            <v>0</v>
          </cell>
          <cell r="O43">
            <v>0</v>
          </cell>
          <cell r="Q43">
            <v>0</v>
          </cell>
        </row>
        <row r="44">
          <cell r="B44" t="str">
            <v>Epoxy 5 Hexane</v>
          </cell>
          <cell r="C44" t="str">
            <v>PL</v>
          </cell>
          <cell r="D44" t="str">
            <v>Active</v>
          </cell>
          <cell r="H44">
            <v>103</v>
          </cell>
          <cell r="I44">
            <v>47</v>
          </cell>
          <cell r="J44">
            <v>484</v>
          </cell>
          <cell r="K44">
            <v>0</v>
          </cell>
          <cell r="L44">
            <v>53</v>
          </cell>
          <cell r="N44">
            <v>37</v>
          </cell>
          <cell r="O44">
            <v>0</v>
          </cell>
          <cell r="P44">
            <v>58</v>
          </cell>
          <cell r="Q44">
            <v>0</v>
          </cell>
        </row>
        <row r="45">
          <cell r="B45" t="str">
            <v>ER-806753</v>
          </cell>
          <cell r="C45" t="str">
            <v>PL</v>
          </cell>
          <cell r="D45" t="str">
            <v>Active</v>
          </cell>
          <cell r="G45">
            <v>193</v>
          </cell>
          <cell r="H45">
            <v>130</v>
          </cell>
          <cell r="I45">
            <v>120</v>
          </cell>
          <cell r="J45">
            <v>484</v>
          </cell>
          <cell r="K45">
            <v>193</v>
          </cell>
          <cell r="L45">
            <v>3</v>
          </cell>
          <cell r="M45">
            <v>130</v>
          </cell>
          <cell r="N45">
            <v>8</v>
          </cell>
          <cell r="O45">
            <v>-3</v>
          </cell>
          <cell r="P45">
            <v>241</v>
          </cell>
          <cell r="Q45">
            <v>190</v>
          </cell>
        </row>
        <row r="46">
          <cell r="B46" t="str">
            <v>Geltex</v>
          </cell>
          <cell r="C46" t="str">
            <v>PL</v>
          </cell>
          <cell r="D46" t="str">
            <v>Obs</v>
          </cell>
          <cell r="H46">
            <v>35</v>
          </cell>
          <cell r="K46">
            <v>0</v>
          </cell>
          <cell r="N46">
            <v>8</v>
          </cell>
          <cell r="O46">
            <v>0</v>
          </cell>
          <cell r="Q46">
            <v>0</v>
          </cell>
        </row>
        <row r="47">
          <cell r="B47" t="str">
            <v>GSK 1000064</v>
          </cell>
          <cell r="C47" t="str">
            <v>PL</v>
          </cell>
          <cell r="D47" t="str">
            <v>Slow Mvg</v>
          </cell>
          <cell r="H47">
            <v>299</v>
          </cell>
          <cell r="K47">
            <v>0</v>
          </cell>
          <cell r="L47">
            <v>19</v>
          </cell>
          <cell r="N47">
            <v>155</v>
          </cell>
          <cell r="O47">
            <v>0</v>
          </cell>
          <cell r="Q47">
            <v>0</v>
          </cell>
        </row>
        <row r="48">
          <cell r="B48" t="str">
            <v>GSK 1014802A</v>
          </cell>
          <cell r="C48" t="str">
            <v>PL</v>
          </cell>
          <cell r="D48" t="str">
            <v>Active</v>
          </cell>
          <cell r="H48">
            <v>21</v>
          </cell>
          <cell r="I48">
            <v>21</v>
          </cell>
          <cell r="K48">
            <v>42</v>
          </cell>
          <cell r="L48">
            <v>19</v>
          </cell>
          <cell r="N48">
            <v>155</v>
          </cell>
          <cell r="O48">
            <v>0</v>
          </cell>
          <cell r="Q48">
            <v>42</v>
          </cell>
        </row>
        <row r="49">
          <cell r="B49" t="str">
            <v>GSK 1034702</v>
          </cell>
          <cell r="C49" t="str">
            <v>PL</v>
          </cell>
          <cell r="D49" t="str">
            <v>Active</v>
          </cell>
          <cell r="G49">
            <v>33</v>
          </cell>
          <cell r="I49">
            <v>41</v>
          </cell>
          <cell r="K49">
            <v>0</v>
          </cell>
          <cell r="O49">
            <v>0</v>
          </cell>
          <cell r="Q49">
            <v>0</v>
          </cell>
        </row>
        <row r="50">
          <cell r="B50" t="str">
            <v>GSK 1497235A</v>
          </cell>
          <cell r="C50" t="str">
            <v>PL</v>
          </cell>
          <cell r="D50" t="str">
            <v>Active</v>
          </cell>
          <cell r="G50">
            <v>31</v>
          </cell>
          <cell r="H50">
            <v>11</v>
          </cell>
          <cell r="J50">
            <v>78</v>
          </cell>
          <cell r="K50">
            <v>31</v>
          </cell>
          <cell r="O50">
            <v>0</v>
          </cell>
          <cell r="Q50">
            <v>31</v>
          </cell>
        </row>
        <row r="51">
          <cell r="B51" t="str">
            <v>GW 397339</v>
          </cell>
          <cell r="C51" t="str">
            <v>PL</v>
          </cell>
          <cell r="D51" t="str">
            <v>Obs</v>
          </cell>
          <cell r="F51">
            <v>0</v>
          </cell>
          <cell r="G51">
            <v>4</v>
          </cell>
          <cell r="H51">
            <v>692</v>
          </cell>
          <cell r="J51">
            <v>1922</v>
          </cell>
          <cell r="K51">
            <v>0</v>
          </cell>
          <cell r="L51">
            <v>4</v>
          </cell>
          <cell r="N51">
            <v>213</v>
          </cell>
          <cell r="O51">
            <v>0</v>
          </cell>
          <cell r="P51">
            <v>0</v>
          </cell>
          <cell r="Q51">
            <v>0</v>
          </cell>
        </row>
        <row r="52">
          <cell r="B52" t="str">
            <v>GW 801144X</v>
          </cell>
          <cell r="C52" t="str">
            <v>PL</v>
          </cell>
          <cell r="D52" t="str">
            <v>Slow Mvg</v>
          </cell>
          <cell r="F52">
            <v>0</v>
          </cell>
          <cell r="G52">
            <v>4</v>
          </cell>
          <cell r="H52">
            <v>1540</v>
          </cell>
          <cell r="J52">
            <v>1924</v>
          </cell>
          <cell r="K52">
            <v>4</v>
          </cell>
          <cell r="L52">
            <v>4</v>
          </cell>
          <cell r="N52">
            <v>404</v>
          </cell>
          <cell r="O52">
            <v>-4</v>
          </cell>
          <cell r="P52">
            <v>0</v>
          </cell>
          <cell r="Q52">
            <v>0</v>
          </cell>
        </row>
        <row r="53">
          <cell r="B53" t="str">
            <v>ICOS 1576</v>
          </cell>
          <cell r="C53" t="str">
            <v>PL</v>
          </cell>
          <cell r="D53" t="str">
            <v>Obs</v>
          </cell>
          <cell r="J53">
            <v>109</v>
          </cell>
          <cell r="K53">
            <v>0</v>
          </cell>
          <cell r="O53">
            <v>0</v>
          </cell>
          <cell r="Q53">
            <v>0</v>
          </cell>
        </row>
        <row r="54">
          <cell r="B54" t="str">
            <v>ICOS 485</v>
          </cell>
          <cell r="C54" t="str">
            <v>PL</v>
          </cell>
          <cell r="D54" t="str">
            <v>Obs</v>
          </cell>
          <cell r="G54">
            <v>13</v>
          </cell>
          <cell r="H54">
            <v>437</v>
          </cell>
          <cell r="I54">
            <v>110</v>
          </cell>
          <cell r="J54">
            <v>268</v>
          </cell>
          <cell r="K54">
            <v>0</v>
          </cell>
          <cell r="L54">
            <v>2</v>
          </cell>
          <cell r="M54">
            <v>812</v>
          </cell>
          <cell r="O54">
            <v>0</v>
          </cell>
          <cell r="Q54">
            <v>0</v>
          </cell>
        </row>
        <row r="55">
          <cell r="B55" t="str">
            <v>Iloperidone</v>
          </cell>
          <cell r="C55" t="str">
            <v>PL</v>
          </cell>
          <cell r="D55" t="str">
            <v>Active</v>
          </cell>
          <cell r="G55">
            <v>13</v>
          </cell>
          <cell r="H55">
            <v>634</v>
          </cell>
          <cell r="I55">
            <v>3</v>
          </cell>
          <cell r="J55">
            <v>236</v>
          </cell>
          <cell r="K55">
            <v>883</v>
          </cell>
          <cell r="L55">
            <v>2</v>
          </cell>
          <cell r="M55">
            <v>634</v>
          </cell>
          <cell r="N55">
            <v>236</v>
          </cell>
          <cell r="O55">
            <v>-872</v>
          </cell>
          <cell r="Q55">
            <v>11</v>
          </cell>
        </row>
        <row r="56">
          <cell r="B56" t="str">
            <v>KAN 747</v>
          </cell>
          <cell r="C56" t="str">
            <v>PL</v>
          </cell>
          <cell r="D56" t="str">
            <v>Slow Mvg</v>
          </cell>
          <cell r="G56">
            <v>5</v>
          </cell>
          <cell r="H56">
            <v>1</v>
          </cell>
          <cell r="J56">
            <v>199</v>
          </cell>
          <cell r="K56">
            <v>0</v>
          </cell>
          <cell r="L56">
            <v>2</v>
          </cell>
          <cell r="M56">
            <v>1</v>
          </cell>
          <cell r="N56">
            <v>199</v>
          </cell>
          <cell r="O56">
            <v>0</v>
          </cell>
          <cell r="Q56">
            <v>0</v>
          </cell>
        </row>
        <row r="57">
          <cell r="B57" t="str">
            <v>Memory 1003</v>
          </cell>
          <cell r="C57" t="str">
            <v>PL</v>
          </cell>
          <cell r="D57" t="str">
            <v>Active</v>
          </cell>
          <cell r="G57">
            <v>5</v>
          </cell>
          <cell r="H57">
            <v>1</v>
          </cell>
          <cell r="J57">
            <v>199</v>
          </cell>
          <cell r="K57">
            <v>205</v>
          </cell>
          <cell r="L57">
            <v>5</v>
          </cell>
          <cell r="M57">
            <v>1</v>
          </cell>
          <cell r="N57">
            <v>199</v>
          </cell>
          <cell r="O57">
            <v>-205</v>
          </cell>
          <cell r="Q57">
            <v>0</v>
          </cell>
        </row>
        <row r="58">
          <cell r="B58" t="str">
            <v>Methyl Acetonide</v>
          </cell>
          <cell r="C58" t="str">
            <v>PL</v>
          </cell>
          <cell r="D58" t="str">
            <v>Slow Mvg</v>
          </cell>
          <cell r="G58">
            <v>13</v>
          </cell>
          <cell r="H58">
            <v>6</v>
          </cell>
          <cell r="J58">
            <v>17</v>
          </cell>
          <cell r="K58">
            <v>23</v>
          </cell>
          <cell r="L58">
            <v>13</v>
          </cell>
          <cell r="M58">
            <v>6</v>
          </cell>
          <cell r="N58">
            <v>17</v>
          </cell>
          <cell r="O58">
            <v>-23</v>
          </cell>
          <cell r="Q58">
            <v>0</v>
          </cell>
        </row>
        <row r="59">
          <cell r="B59" t="str">
            <v>Mill. Lactone</v>
          </cell>
          <cell r="C59" t="str">
            <v>PL</v>
          </cell>
          <cell r="D59" t="str">
            <v>Obs</v>
          </cell>
          <cell r="G59">
            <v>13</v>
          </cell>
          <cell r="H59">
            <v>12</v>
          </cell>
          <cell r="K59">
            <v>13</v>
          </cell>
          <cell r="L59">
            <v>13</v>
          </cell>
          <cell r="M59">
            <v>12</v>
          </cell>
          <cell r="N59">
            <v>98</v>
          </cell>
          <cell r="O59">
            <v>-13</v>
          </cell>
          <cell r="Q59">
            <v>0</v>
          </cell>
        </row>
        <row r="60">
          <cell r="B60" t="str">
            <v>PTC</v>
          </cell>
          <cell r="C60" t="str">
            <v>PL</v>
          </cell>
          <cell r="D60" t="str">
            <v>Slow Mvg</v>
          </cell>
          <cell r="H60">
            <v>12</v>
          </cell>
          <cell r="J60">
            <v>2</v>
          </cell>
          <cell r="K60">
            <v>12</v>
          </cell>
          <cell r="M60">
            <v>12</v>
          </cell>
          <cell r="N60">
            <v>50</v>
          </cell>
          <cell r="O60">
            <v>-12</v>
          </cell>
          <cell r="Q60">
            <v>0</v>
          </cell>
        </row>
        <row r="61">
          <cell r="B61" t="str">
            <v>RCX 2037</v>
          </cell>
          <cell r="C61" t="str">
            <v>PL</v>
          </cell>
          <cell r="D61" t="str">
            <v>Obs</v>
          </cell>
          <cell r="G61">
            <v>12</v>
          </cell>
          <cell r="H61">
            <v>3</v>
          </cell>
          <cell r="J61">
            <v>20</v>
          </cell>
          <cell r="K61">
            <v>0</v>
          </cell>
          <cell r="L61">
            <v>12</v>
          </cell>
          <cell r="N61">
            <v>20</v>
          </cell>
          <cell r="O61">
            <v>0</v>
          </cell>
          <cell r="Q61">
            <v>0</v>
          </cell>
        </row>
        <row r="62">
          <cell r="B62" t="str">
            <v>RCX 2047</v>
          </cell>
          <cell r="C62" t="str">
            <v>PL</v>
          </cell>
          <cell r="D62" t="str">
            <v>Obs</v>
          </cell>
          <cell r="G62">
            <v>12</v>
          </cell>
          <cell r="H62">
            <v>6</v>
          </cell>
          <cell r="J62">
            <v>20</v>
          </cell>
          <cell r="K62">
            <v>32</v>
          </cell>
          <cell r="L62">
            <v>12</v>
          </cell>
          <cell r="N62">
            <v>20</v>
          </cell>
          <cell r="O62">
            <v>-32</v>
          </cell>
          <cell r="Q62">
            <v>0</v>
          </cell>
        </row>
        <row r="63">
          <cell r="B63" t="str">
            <v>SB 580254</v>
          </cell>
          <cell r="C63" t="str">
            <v>PL</v>
          </cell>
          <cell r="D63" t="str">
            <v>Active</v>
          </cell>
          <cell r="G63">
            <v>2</v>
          </cell>
          <cell r="H63">
            <v>4</v>
          </cell>
          <cell r="J63">
            <v>94</v>
          </cell>
          <cell r="K63">
            <v>2</v>
          </cell>
          <cell r="L63">
            <v>2</v>
          </cell>
          <cell r="N63">
            <v>84</v>
          </cell>
          <cell r="O63">
            <v>-2</v>
          </cell>
          <cell r="Q63">
            <v>0</v>
          </cell>
        </row>
        <row r="64">
          <cell r="B64" t="str">
            <v>SB 748534A</v>
          </cell>
          <cell r="C64" t="str">
            <v>PL</v>
          </cell>
          <cell r="D64" t="str">
            <v>Slow Mvg</v>
          </cell>
          <cell r="G64">
            <v>6</v>
          </cell>
          <cell r="H64">
            <v>4</v>
          </cell>
          <cell r="J64">
            <v>29</v>
          </cell>
          <cell r="K64">
            <v>0</v>
          </cell>
          <cell r="L64">
            <v>5</v>
          </cell>
          <cell r="N64">
            <v>25</v>
          </cell>
          <cell r="O64">
            <v>0</v>
          </cell>
          <cell r="Q64">
            <v>0</v>
          </cell>
        </row>
        <row r="65">
          <cell r="B65" t="str">
            <v>SB 7973131</v>
          </cell>
          <cell r="C65" t="str">
            <v>PL</v>
          </cell>
          <cell r="D65" t="str">
            <v>Slow Mvg</v>
          </cell>
          <cell r="G65">
            <v>6</v>
          </cell>
          <cell r="J65">
            <v>29</v>
          </cell>
          <cell r="K65">
            <v>35</v>
          </cell>
          <cell r="L65">
            <v>6</v>
          </cell>
          <cell r="N65">
            <v>29</v>
          </cell>
          <cell r="O65">
            <v>-35</v>
          </cell>
          <cell r="Q65">
            <v>0</v>
          </cell>
        </row>
        <row r="66">
          <cell r="B66" t="str">
            <v>Sestamibi</v>
          </cell>
          <cell r="C66" t="str">
            <v>PL</v>
          </cell>
          <cell r="D66" t="str">
            <v>Active</v>
          </cell>
          <cell r="G66">
            <v>3</v>
          </cell>
          <cell r="H66">
            <v>4</v>
          </cell>
          <cell r="J66">
            <v>4</v>
          </cell>
          <cell r="K66">
            <v>7</v>
          </cell>
          <cell r="L66">
            <v>8</v>
          </cell>
          <cell r="O66">
            <v>0</v>
          </cell>
          <cell r="Q66">
            <v>7</v>
          </cell>
        </row>
        <row r="67">
          <cell r="B67" t="str">
            <v xml:space="preserve">Scios 469 </v>
          </cell>
          <cell r="C67" t="str">
            <v>PL</v>
          </cell>
          <cell r="D67" t="str">
            <v>Slow Mvg</v>
          </cell>
          <cell r="G67">
            <v>1</v>
          </cell>
          <cell r="H67">
            <v>161</v>
          </cell>
          <cell r="J67">
            <v>230</v>
          </cell>
          <cell r="K67">
            <v>1</v>
          </cell>
          <cell r="L67">
            <v>1</v>
          </cell>
          <cell r="O67">
            <v>-1</v>
          </cell>
          <cell r="Q67">
            <v>0</v>
          </cell>
        </row>
        <row r="68">
          <cell r="B68" t="str">
            <v>SR-28043</v>
          </cell>
          <cell r="C68" t="str">
            <v>PL</v>
          </cell>
          <cell r="D68" t="str">
            <v>Slow Mvg</v>
          </cell>
          <cell r="G68">
            <v>180</v>
          </cell>
          <cell r="H68">
            <v>161</v>
          </cell>
          <cell r="J68">
            <v>184</v>
          </cell>
          <cell r="K68">
            <v>341</v>
          </cell>
          <cell r="L68">
            <v>9</v>
          </cell>
          <cell r="N68">
            <v>114</v>
          </cell>
          <cell r="O68">
            <v>-9</v>
          </cell>
          <cell r="Q68">
            <v>332</v>
          </cell>
        </row>
        <row r="69">
          <cell r="B69" t="str">
            <v>T-Baus</v>
          </cell>
          <cell r="C69" t="str">
            <v>PL</v>
          </cell>
          <cell r="D69" t="str">
            <v>Obs</v>
          </cell>
          <cell r="H69">
            <v>4</v>
          </cell>
          <cell r="J69">
            <v>184</v>
          </cell>
          <cell r="K69">
            <v>0</v>
          </cell>
          <cell r="N69">
            <v>29</v>
          </cell>
          <cell r="O69">
            <v>0</v>
          </cell>
          <cell r="Q69">
            <v>0</v>
          </cell>
        </row>
        <row r="70">
          <cell r="B70" t="str">
            <v>Telik 19781</v>
          </cell>
          <cell r="C70" t="str">
            <v>PL</v>
          </cell>
          <cell r="D70" t="str">
            <v>Obs</v>
          </cell>
          <cell r="G70">
            <v>6</v>
          </cell>
          <cell r="H70">
            <v>14</v>
          </cell>
          <cell r="J70">
            <v>49</v>
          </cell>
          <cell r="K70">
            <v>0</v>
          </cell>
          <cell r="L70">
            <v>1</v>
          </cell>
          <cell r="M70">
            <v>6</v>
          </cell>
          <cell r="N70">
            <v>49</v>
          </cell>
          <cell r="O70">
            <v>0</v>
          </cell>
          <cell r="Q70">
            <v>0</v>
          </cell>
        </row>
        <row r="71">
          <cell r="B71" t="str">
            <v>Valrocemide</v>
          </cell>
          <cell r="C71" t="str">
            <v>PL</v>
          </cell>
          <cell r="D71" t="str">
            <v>Active</v>
          </cell>
          <cell r="G71">
            <v>16</v>
          </cell>
          <cell r="H71">
            <v>14</v>
          </cell>
          <cell r="I71">
            <v>1</v>
          </cell>
          <cell r="J71">
            <v>242</v>
          </cell>
          <cell r="K71">
            <v>30</v>
          </cell>
          <cell r="L71">
            <v>16</v>
          </cell>
          <cell r="M71">
            <v>14</v>
          </cell>
          <cell r="N71">
            <v>242</v>
          </cell>
          <cell r="O71">
            <v>-30</v>
          </cell>
          <cell r="Q71">
            <v>0</v>
          </cell>
        </row>
        <row r="72">
          <cell r="B72" t="str">
            <v>VEC 162</v>
          </cell>
          <cell r="C72" t="str">
            <v>PL</v>
          </cell>
          <cell r="D72" t="str">
            <v>Active</v>
          </cell>
          <cell r="G72">
            <v>64</v>
          </cell>
          <cell r="H72">
            <v>310</v>
          </cell>
          <cell r="I72">
            <v>-35</v>
          </cell>
          <cell r="J72">
            <v>176</v>
          </cell>
          <cell r="K72">
            <v>515</v>
          </cell>
          <cell r="L72">
            <v>26</v>
          </cell>
          <cell r="M72">
            <v>146</v>
          </cell>
          <cell r="N72">
            <v>176</v>
          </cell>
          <cell r="O72">
            <v>-348</v>
          </cell>
          <cell r="P72">
            <v>17</v>
          </cell>
          <cell r="Q72">
            <v>184</v>
          </cell>
        </row>
        <row r="73">
          <cell r="B73" t="str">
            <v>Vertex 148</v>
          </cell>
          <cell r="C73" t="str">
            <v>PL</v>
          </cell>
          <cell r="D73" t="str">
            <v>Obs</v>
          </cell>
          <cell r="G73">
            <v>3</v>
          </cell>
          <cell r="H73">
            <v>1</v>
          </cell>
          <cell r="J73">
            <v>91</v>
          </cell>
          <cell r="K73">
            <v>92</v>
          </cell>
          <cell r="L73">
            <v>3</v>
          </cell>
          <cell r="M73">
            <v>1</v>
          </cell>
          <cell r="N73">
            <v>91</v>
          </cell>
          <cell r="O73">
            <v>-92</v>
          </cell>
          <cell r="Q73">
            <v>0</v>
          </cell>
        </row>
        <row r="74">
          <cell r="B74" t="str">
            <v>Vertex 497</v>
          </cell>
          <cell r="C74" t="str">
            <v>PL</v>
          </cell>
          <cell r="D74" t="str">
            <v>Obs</v>
          </cell>
          <cell r="G74">
            <v>3</v>
          </cell>
          <cell r="H74">
            <v>127</v>
          </cell>
          <cell r="J74">
            <v>48</v>
          </cell>
          <cell r="K74">
            <v>130</v>
          </cell>
          <cell r="L74">
            <v>3</v>
          </cell>
          <cell r="M74">
            <v>127</v>
          </cell>
          <cell r="N74">
            <v>10</v>
          </cell>
          <cell r="O74">
            <v>-130</v>
          </cell>
          <cell r="Q74">
            <v>0</v>
          </cell>
        </row>
        <row r="75">
          <cell r="B75" t="str">
            <v>Vertex 770</v>
          </cell>
          <cell r="C75" t="str">
            <v>PL</v>
          </cell>
          <cell r="D75" t="str">
            <v>Slow Mvg</v>
          </cell>
          <cell r="G75">
            <v>1</v>
          </cell>
          <cell r="H75">
            <v>2915</v>
          </cell>
          <cell r="I75">
            <v>470</v>
          </cell>
          <cell r="J75">
            <v>76</v>
          </cell>
          <cell r="K75">
            <v>1</v>
          </cell>
          <cell r="L75">
            <v>1</v>
          </cell>
          <cell r="M75">
            <v>2749</v>
          </cell>
          <cell r="N75">
            <v>76</v>
          </cell>
          <cell r="O75">
            <v>-1</v>
          </cell>
          <cell r="P75">
            <v>-196</v>
          </cell>
          <cell r="Q75">
            <v>0</v>
          </cell>
        </row>
        <row r="76">
          <cell r="B76" t="str">
            <v>Vertex 950</v>
          </cell>
          <cell r="C76" t="str">
            <v>PL</v>
          </cell>
          <cell r="D76" t="str">
            <v>Active</v>
          </cell>
          <cell r="G76">
            <v>211</v>
          </cell>
          <cell r="H76">
            <v>2628</v>
          </cell>
          <cell r="I76">
            <v>2</v>
          </cell>
          <cell r="J76">
            <v>1366</v>
          </cell>
          <cell r="K76">
            <v>4205</v>
          </cell>
          <cell r="L76">
            <v>109</v>
          </cell>
          <cell r="M76">
            <v>2599</v>
          </cell>
          <cell r="N76">
            <v>1366</v>
          </cell>
          <cell r="O76">
            <v>-4074</v>
          </cell>
          <cell r="Q76">
            <v>131</v>
          </cell>
        </row>
        <row r="77">
          <cell r="B77" t="str">
            <v>ZD0947</v>
          </cell>
          <cell r="C77" t="str">
            <v>PL</v>
          </cell>
          <cell r="D77" t="str">
            <v>Obs</v>
          </cell>
          <cell r="H77">
            <v>3</v>
          </cell>
          <cell r="K77">
            <v>0</v>
          </cell>
          <cell r="N77">
            <v>6</v>
          </cell>
          <cell r="O77">
            <v>0</v>
          </cell>
          <cell r="Q77">
            <v>0</v>
          </cell>
        </row>
        <row r="78">
          <cell r="B78" t="str">
            <v>ZT-1</v>
          </cell>
          <cell r="C78" t="str">
            <v>PL</v>
          </cell>
          <cell r="D78" t="str">
            <v>Active</v>
          </cell>
          <cell r="H78">
            <v>100</v>
          </cell>
          <cell r="J78">
            <v>329</v>
          </cell>
          <cell r="K78">
            <v>0</v>
          </cell>
          <cell r="L78">
            <v>127</v>
          </cell>
          <cell r="N78">
            <v>685</v>
          </cell>
          <cell r="O78">
            <v>0</v>
          </cell>
          <cell r="Q78">
            <v>0</v>
          </cell>
        </row>
        <row r="79">
          <cell r="B79" t="str">
            <v>ETFA Held in Hong Kong</v>
          </cell>
          <cell r="C79" t="str">
            <v>Pre Launch</v>
          </cell>
          <cell r="D79" t="str">
            <v>Total</v>
          </cell>
          <cell r="G79">
            <v>794</v>
          </cell>
          <cell r="H79">
            <v>4002</v>
          </cell>
          <cell r="I79">
            <v>790</v>
          </cell>
          <cell r="J79">
            <v>1199</v>
          </cell>
          <cell r="K79">
            <v>6785</v>
          </cell>
          <cell r="L79">
            <v>152</v>
          </cell>
          <cell r="M79">
            <v>3937</v>
          </cell>
          <cell r="N79">
            <v>719</v>
          </cell>
          <cell r="O79">
            <v>-4808</v>
          </cell>
          <cell r="P79">
            <v>103</v>
          </cell>
          <cell r="Q79">
            <v>2080</v>
          </cell>
        </row>
        <row r="80">
          <cell r="B80" t="str">
            <v>PTFMXA</v>
          </cell>
          <cell r="C80" t="str">
            <v>Pre Launch</v>
          </cell>
          <cell r="D80" t="str">
            <v>Total</v>
          </cell>
          <cell r="G80">
            <v>786</v>
          </cell>
          <cell r="H80">
            <v>4175</v>
          </cell>
          <cell r="I80">
            <v>-11</v>
          </cell>
          <cell r="J80">
            <v>2342</v>
          </cell>
          <cell r="K80">
            <v>7292</v>
          </cell>
          <cell r="L80">
            <v>231</v>
          </cell>
          <cell r="M80">
            <v>3650</v>
          </cell>
          <cell r="N80">
            <v>2134</v>
          </cell>
          <cell r="O80">
            <v>-6015</v>
          </cell>
          <cell r="P80">
            <v>-27</v>
          </cell>
          <cell r="Q80">
            <v>1250</v>
          </cell>
        </row>
        <row r="81">
          <cell r="B81" t="str">
            <v>(DHQ) 2 PHAL</v>
          </cell>
          <cell r="C81" t="str">
            <v>T</v>
          </cell>
          <cell r="D81" t="str">
            <v>Slow Mvg</v>
          </cell>
          <cell r="H81">
            <v>2</v>
          </cell>
          <cell r="K81">
            <v>2</v>
          </cell>
          <cell r="M81">
            <v>2</v>
          </cell>
          <cell r="N81">
            <v>3</v>
          </cell>
          <cell r="O81">
            <v>-2</v>
          </cell>
          <cell r="Q81">
            <v>0</v>
          </cell>
        </row>
        <row r="82">
          <cell r="B82" t="str">
            <v>(DHQ) 2 PHAL</v>
          </cell>
          <cell r="C82" t="str">
            <v>T</v>
          </cell>
          <cell r="D82" t="str">
            <v>Slow Mvg</v>
          </cell>
          <cell r="H82">
            <v>4</v>
          </cell>
          <cell r="K82">
            <v>4</v>
          </cell>
          <cell r="M82">
            <v>109</v>
          </cell>
          <cell r="N82">
            <v>28</v>
          </cell>
          <cell r="O82">
            <v>0</v>
          </cell>
          <cell r="Q82">
            <v>4</v>
          </cell>
        </row>
        <row r="83">
          <cell r="B83" t="str">
            <v>Amino Indanol</v>
          </cell>
          <cell r="C83" t="str">
            <v>T</v>
          </cell>
          <cell r="D83" t="str">
            <v>Slow Mvg</v>
          </cell>
          <cell r="G83">
            <v>73</v>
          </cell>
          <cell r="H83">
            <v>109</v>
          </cell>
          <cell r="I83">
            <v>3</v>
          </cell>
          <cell r="K83">
            <v>109</v>
          </cell>
          <cell r="M83">
            <v>109</v>
          </cell>
          <cell r="N83">
            <v>28</v>
          </cell>
          <cell r="O83">
            <v>-109</v>
          </cell>
          <cell r="Q83">
            <v>0</v>
          </cell>
        </row>
        <row r="84">
          <cell r="B84" t="str">
            <v>ANFP</v>
          </cell>
          <cell r="C84" t="str">
            <v>T</v>
          </cell>
          <cell r="D84" t="str">
            <v>Active</v>
          </cell>
          <cell r="G84">
            <v>76</v>
          </cell>
          <cell r="I84">
            <v>12</v>
          </cell>
          <cell r="J84">
            <v>88</v>
          </cell>
          <cell r="K84">
            <v>164</v>
          </cell>
          <cell r="L84">
            <v>23</v>
          </cell>
          <cell r="N84">
            <v>88</v>
          </cell>
          <cell r="O84">
            <v>0</v>
          </cell>
          <cell r="Q84">
            <v>164</v>
          </cell>
        </row>
        <row r="85">
          <cell r="B85" t="str">
            <v>Butanol</v>
          </cell>
          <cell r="C85" t="str">
            <v>T</v>
          </cell>
          <cell r="D85" t="str">
            <v>Slow Mvg</v>
          </cell>
          <cell r="G85">
            <v>23</v>
          </cell>
          <cell r="H85">
            <v>2</v>
          </cell>
          <cell r="J85">
            <v>88</v>
          </cell>
          <cell r="K85">
            <v>111</v>
          </cell>
          <cell r="L85">
            <v>23</v>
          </cell>
          <cell r="M85">
            <v>2</v>
          </cell>
          <cell r="N85">
            <v>88</v>
          </cell>
          <cell r="O85">
            <v>-111</v>
          </cell>
          <cell r="Q85">
            <v>0</v>
          </cell>
        </row>
        <row r="86">
          <cell r="B86" t="str">
            <v>CBDA</v>
          </cell>
          <cell r="C86" t="str">
            <v>T</v>
          </cell>
          <cell r="D86" t="str">
            <v>Active</v>
          </cell>
          <cell r="G86">
            <v>10</v>
          </cell>
          <cell r="H86">
            <v>37</v>
          </cell>
          <cell r="I86">
            <v>21</v>
          </cell>
          <cell r="J86">
            <v>1</v>
          </cell>
          <cell r="K86">
            <v>69</v>
          </cell>
          <cell r="L86">
            <v>3</v>
          </cell>
          <cell r="M86">
            <v>2</v>
          </cell>
          <cell r="N86">
            <v>78</v>
          </cell>
          <cell r="O86">
            <v>-5</v>
          </cell>
          <cell r="Q86">
            <v>64</v>
          </cell>
        </row>
        <row r="87">
          <cell r="B87" t="str">
            <v>CDFA Me</v>
          </cell>
          <cell r="C87" t="str">
            <v>T</v>
          </cell>
          <cell r="D87" t="str">
            <v>Slow Mvg</v>
          </cell>
          <cell r="G87">
            <v>3</v>
          </cell>
          <cell r="J87">
            <v>98</v>
          </cell>
          <cell r="K87">
            <v>3</v>
          </cell>
          <cell r="L87">
            <v>3</v>
          </cell>
          <cell r="N87">
            <v>18</v>
          </cell>
          <cell r="O87">
            <v>-3</v>
          </cell>
          <cell r="Q87">
            <v>0</v>
          </cell>
        </row>
        <row r="88">
          <cell r="B88" t="str">
            <v>CPD</v>
          </cell>
          <cell r="C88" t="str">
            <v>T</v>
          </cell>
          <cell r="D88" t="str">
            <v>Slow Mvg</v>
          </cell>
          <cell r="J88">
            <v>44</v>
          </cell>
          <cell r="K88">
            <v>44</v>
          </cell>
          <cell r="N88">
            <v>18</v>
          </cell>
          <cell r="O88">
            <v>-18</v>
          </cell>
          <cell r="Q88">
            <v>26</v>
          </cell>
        </row>
        <row r="89">
          <cell r="B89" t="str">
            <v>DESMP</v>
          </cell>
          <cell r="C89" t="str">
            <v>T</v>
          </cell>
          <cell r="D89" t="str">
            <v>Obs</v>
          </cell>
          <cell r="G89">
            <v>3</v>
          </cell>
          <cell r="J89">
            <v>50</v>
          </cell>
          <cell r="K89">
            <v>0</v>
          </cell>
          <cell r="N89">
            <v>2</v>
          </cell>
          <cell r="O89">
            <v>0</v>
          </cell>
          <cell r="Q89">
            <v>0</v>
          </cell>
        </row>
        <row r="90">
          <cell r="B90" t="str">
            <v>DHQD</v>
          </cell>
          <cell r="C90" t="str">
            <v>T</v>
          </cell>
          <cell r="D90" t="str">
            <v>Slow Mvg</v>
          </cell>
          <cell r="G90">
            <v>3</v>
          </cell>
          <cell r="H90">
            <v>94</v>
          </cell>
          <cell r="J90">
            <v>50</v>
          </cell>
          <cell r="K90">
            <v>53</v>
          </cell>
          <cell r="L90">
            <v>1</v>
          </cell>
          <cell r="M90">
            <v>58</v>
          </cell>
          <cell r="N90">
            <v>2</v>
          </cell>
          <cell r="O90">
            <v>-2</v>
          </cell>
          <cell r="Q90">
            <v>51</v>
          </cell>
        </row>
        <row r="91">
          <cell r="B91" t="str">
            <v>EPI</v>
          </cell>
          <cell r="C91" t="str">
            <v>T</v>
          </cell>
          <cell r="D91" t="str">
            <v>Slow Mvg</v>
          </cell>
          <cell r="G91">
            <v>6</v>
          </cell>
          <cell r="H91">
            <v>93</v>
          </cell>
          <cell r="I91">
            <v>36</v>
          </cell>
          <cell r="J91">
            <v>10</v>
          </cell>
          <cell r="K91">
            <v>145</v>
          </cell>
          <cell r="L91">
            <v>1</v>
          </cell>
          <cell r="M91">
            <v>57</v>
          </cell>
          <cell r="N91">
            <v>29</v>
          </cell>
          <cell r="O91">
            <v>-87</v>
          </cell>
          <cell r="Q91">
            <v>58</v>
          </cell>
        </row>
        <row r="92">
          <cell r="B92" t="str">
            <v>ETFA</v>
          </cell>
          <cell r="C92" t="str">
            <v>T</v>
          </cell>
          <cell r="D92" t="str">
            <v>Active</v>
          </cell>
          <cell r="F92">
            <v>0</v>
          </cell>
          <cell r="G92">
            <v>3</v>
          </cell>
          <cell r="H92">
            <v>248</v>
          </cell>
          <cell r="J92">
            <v>22</v>
          </cell>
          <cell r="K92">
            <v>25</v>
          </cell>
          <cell r="L92">
            <v>1</v>
          </cell>
          <cell r="N92">
            <v>4</v>
          </cell>
          <cell r="O92">
            <v>-5</v>
          </cell>
          <cell r="P92">
            <v>0</v>
          </cell>
          <cell r="Q92">
            <v>20</v>
          </cell>
        </row>
        <row r="93">
          <cell r="B93" t="str">
            <v>Glycidyl Nosylate</v>
          </cell>
          <cell r="C93" t="str">
            <v>T</v>
          </cell>
          <cell r="D93" t="str">
            <v>Slow Mvg</v>
          </cell>
          <cell r="F93">
            <v>0</v>
          </cell>
          <cell r="G93">
            <v>3</v>
          </cell>
          <cell r="H93">
            <v>248</v>
          </cell>
          <cell r="J93">
            <v>90</v>
          </cell>
          <cell r="K93">
            <v>3</v>
          </cell>
          <cell r="L93">
            <v>1</v>
          </cell>
          <cell r="N93">
            <v>90</v>
          </cell>
          <cell r="O93">
            <v>-1</v>
          </cell>
          <cell r="P93">
            <v>0</v>
          </cell>
          <cell r="Q93">
            <v>2</v>
          </cell>
        </row>
        <row r="94">
          <cell r="B94" t="str">
            <v>Glycidyl Phthalimide</v>
          </cell>
          <cell r="C94" t="str">
            <v>T</v>
          </cell>
          <cell r="D94" t="str">
            <v>Active</v>
          </cell>
          <cell r="G94">
            <v>1</v>
          </cell>
          <cell r="H94">
            <v>4</v>
          </cell>
          <cell r="I94">
            <v>15</v>
          </cell>
          <cell r="J94">
            <v>90</v>
          </cell>
          <cell r="K94">
            <v>91</v>
          </cell>
          <cell r="L94">
            <v>1</v>
          </cell>
          <cell r="M94">
            <v>4</v>
          </cell>
          <cell r="N94">
            <v>90</v>
          </cell>
          <cell r="O94">
            <v>-91</v>
          </cell>
          <cell r="Q94">
            <v>0</v>
          </cell>
        </row>
        <row r="95">
          <cell r="B95" t="str">
            <v>Glycidyl Tosylate</v>
          </cell>
          <cell r="C95" t="str">
            <v>T</v>
          </cell>
          <cell r="D95" t="str">
            <v>Slow Mvg</v>
          </cell>
          <cell r="H95">
            <v>4</v>
          </cell>
          <cell r="J95">
            <v>6</v>
          </cell>
          <cell r="K95">
            <v>4</v>
          </cell>
          <cell r="M95">
            <v>4</v>
          </cell>
          <cell r="N95">
            <v>17</v>
          </cell>
          <cell r="O95">
            <v>-4</v>
          </cell>
          <cell r="Q95">
            <v>0</v>
          </cell>
        </row>
        <row r="96">
          <cell r="B96" t="str">
            <v>Isovanillin</v>
          </cell>
          <cell r="C96" t="str">
            <v>T</v>
          </cell>
          <cell r="D96" t="str">
            <v>Obs</v>
          </cell>
          <cell r="E96" t="str">
            <v>x</v>
          </cell>
          <cell r="G96">
            <v>10</v>
          </cell>
          <cell r="H96">
            <v>230</v>
          </cell>
          <cell r="J96">
            <v>6</v>
          </cell>
          <cell r="K96">
            <v>0</v>
          </cell>
          <cell r="L96">
            <v>10</v>
          </cell>
          <cell r="M96">
            <v>28</v>
          </cell>
          <cell r="N96">
            <v>17</v>
          </cell>
          <cell r="O96">
            <v>0</v>
          </cell>
          <cell r="Q96">
            <v>0</v>
          </cell>
        </row>
        <row r="97">
          <cell r="B97" t="str">
            <v>Jacobsen Catalyst</v>
          </cell>
          <cell r="C97" t="str">
            <v>T</v>
          </cell>
          <cell r="D97" t="str">
            <v>Slow Mvg</v>
          </cell>
          <cell r="G97">
            <v>10</v>
          </cell>
          <cell r="H97">
            <v>230</v>
          </cell>
          <cell r="J97">
            <v>114</v>
          </cell>
          <cell r="K97">
            <v>240</v>
          </cell>
          <cell r="L97">
            <v>10</v>
          </cell>
          <cell r="M97">
            <v>28</v>
          </cell>
          <cell r="N97">
            <v>114</v>
          </cell>
          <cell r="O97">
            <v>-38</v>
          </cell>
          <cell r="Q97">
            <v>202</v>
          </cell>
        </row>
        <row r="98">
          <cell r="B98" t="str">
            <v>L-Carnitine</v>
          </cell>
          <cell r="C98" t="str">
            <v>T</v>
          </cell>
          <cell r="D98" t="str">
            <v>Slow Mvg</v>
          </cell>
          <cell r="G98">
            <v>4</v>
          </cell>
          <cell r="H98">
            <v>184</v>
          </cell>
          <cell r="J98">
            <v>114</v>
          </cell>
          <cell r="K98">
            <v>302</v>
          </cell>
          <cell r="L98">
            <v>4</v>
          </cell>
          <cell r="M98">
            <v>184</v>
          </cell>
          <cell r="N98">
            <v>114</v>
          </cell>
          <cell r="O98">
            <v>-302</v>
          </cell>
          <cell r="Q98">
            <v>0</v>
          </cell>
        </row>
        <row r="99">
          <cell r="B99" t="str">
            <v>Methyl Glycidate</v>
          </cell>
          <cell r="C99" t="str">
            <v>T</v>
          </cell>
          <cell r="D99" t="str">
            <v>Slow Mvg</v>
          </cell>
          <cell r="G99">
            <v>7</v>
          </cell>
          <cell r="H99">
            <v>138</v>
          </cell>
          <cell r="J99">
            <v>22</v>
          </cell>
          <cell r="K99">
            <v>22</v>
          </cell>
          <cell r="L99">
            <v>7</v>
          </cell>
          <cell r="M99">
            <v>15</v>
          </cell>
          <cell r="N99">
            <v>22</v>
          </cell>
          <cell r="O99">
            <v>-22</v>
          </cell>
          <cell r="Q99">
            <v>0</v>
          </cell>
        </row>
        <row r="100">
          <cell r="B100" t="str">
            <v>OADPE</v>
          </cell>
          <cell r="C100" t="str">
            <v>T</v>
          </cell>
          <cell r="D100" t="str">
            <v>Slow Mvg</v>
          </cell>
          <cell r="E100"/>
          <cell r="G100">
            <v>50</v>
          </cell>
          <cell r="H100">
            <v>1</v>
          </cell>
          <cell r="K100">
            <v>50</v>
          </cell>
          <cell r="O100">
            <v>0</v>
          </cell>
          <cell r="Q100">
            <v>50</v>
          </cell>
        </row>
        <row r="101">
          <cell r="B101" t="str">
            <v>Oligomeric Cat</v>
          </cell>
          <cell r="C101" t="str">
            <v>T</v>
          </cell>
          <cell r="D101" t="str">
            <v>Slow Mvg</v>
          </cell>
          <cell r="E101"/>
          <cell r="G101">
            <v>7</v>
          </cell>
          <cell r="H101">
            <v>137</v>
          </cell>
          <cell r="J101">
            <v>322</v>
          </cell>
          <cell r="K101">
            <v>144</v>
          </cell>
          <cell r="L101">
            <v>7</v>
          </cell>
          <cell r="M101">
            <v>14</v>
          </cell>
          <cell r="N101">
            <v>308</v>
          </cell>
          <cell r="O101">
            <v>-21</v>
          </cell>
          <cell r="Q101">
            <v>123</v>
          </cell>
        </row>
        <row r="102">
          <cell r="B102" t="str">
            <v>Pfizer Diol</v>
          </cell>
          <cell r="C102" t="str">
            <v>T</v>
          </cell>
          <cell r="D102" t="str">
            <v>Obs</v>
          </cell>
          <cell r="H102">
            <v>48</v>
          </cell>
          <cell r="K102">
            <v>0</v>
          </cell>
          <cell r="M102">
            <v>32</v>
          </cell>
          <cell r="O102">
            <v>0</v>
          </cell>
          <cell r="Q102">
            <v>0</v>
          </cell>
        </row>
        <row r="103">
          <cell r="B103" t="str">
            <v>PG Carbonate</v>
          </cell>
          <cell r="C103" t="str">
            <v>T</v>
          </cell>
          <cell r="D103" t="str">
            <v>Slow Mvg</v>
          </cell>
          <cell r="J103">
            <v>271</v>
          </cell>
          <cell r="K103">
            <v>271</v>
          </cell>
          <cell r="M103">
            <v>14</v>
          </cell>
          <cell r="N103">
            <v>271</v>
          </cell>
          <cell r="O103">
            <v>-271</v>
          </cell>
          <cell r="Q103">
            <v>0</v>
          </cell>
        </row>
        <row r="104">
          <cell r="B104" t="str">
            <v>Propylene Oxide</v>
          </cell>
          <cell r="C104" t="str">
            <v>T</v>
          </cell>
          <cell r="D104" t="str">
            <v>Slow Mvg</v>
          </cell>
          <cell r="E104" t="str">
            <v>x</v>
          </cell>
          <cell r="G104">
            <v>3</v>
          </cell>
          <cell r="H104">
            <v>48</v>
          </cell>
          <cell r="K104">
            <v>48</v>
          </cell>
          <cell r="L104">
            <v>3</v>
          </cell>
          <cell r="M104">
            <v>31</v>
          </cell>
          <cell r="O104">
            <v>-31</v>
          </cell>
          <cell r="Q104">
            <v>17</v>
          </cell>
        </row>
        <row r="105">
          <cell r="B105" t="str">
            <v>S-Phos</v>
          </cell>
          <cell r="C105" t="str">
            <v>T</v>
          </cell>
          <cell r="D105" t="str">
            <v>Slow Mvg</v>
          </cell>
          <cell r="G105">
            <v>17</v>
          </cell>
          <cell r="H105">
            <v>17</v>
          </cell>
          <cell r="J105">
            <v>6</v>
          </cell>
          <cell r="K105">
            <v>6</v>
          </cell>
          <cell r="O105">
            <v>0</v>
          </cell>
          <cell r="Q105">
            <v>6</v>
          </cell>
        </row>
        <row r="106">
          <cell r="B106" t="str">
            <v>Styrene Oxide</v>
          </cell>
          <cell r="C106" t="str">
            <v>T</v>
          </cell>
          <cell r="D106" t="str">
            <v>Slow Mvg</v>
          </cell>
          <cell r="G106">
            <v>3</v>
          </cell>
          <cell r="H106">
            <v>351</v>
          </cell>
          <cell r="I106">
            <v>160</v>
          </cell>
          <cell r="J106">
            <v>6</v>
          </cell>
          <cell r="K106">
            <v>3</v>
          </cell>
          <cell r="L106">
            <v>3</v>
          </cell>
          <cell r="N106">
            <v>90</v>
          </cell>
          <cell r="O106">
            <v>-3</v>
          </cell>
          <cell r="Q106">
            <v>0</v>
          </cell>
        </row>
        <row r="107">
          <cell r="B107" t="str">
            <v>TBGE</v>
          </cell>
          <cell r="C107" t="str">
            <v>T</v>
          </cell>
          <cell r="D107" t="str">
            <v>Active</v>
          </cell>
          <cell r="G107">
            <v>3</v>
          </cell>
          <cell r="H107">
            <v>2</v>
          </cell>
          <cell r="J107">
            <v>10</v>
          </cell>
          <cell r="K107">
            <v>10</v>
          </cell>
          <cell r="L107">
            <v>3</v>
          </cell>
          <cell r="N107">
            <v>90</v>
          </cell>
          <cell r="O107">
            <v>0</v>
          </cell>
          <cell r="Q107">
            <v>10</v>
          </cell>
        </row>
        <row r="108">
          <cell r="B108" t="str">
            <v>WS 23</v>
          </cell>
          <cell r="C108" t="str">
            <v>T</v>
          </cell>
          <cell r="D108" t="str">
            <v>Active</v>
          </cell>
          <cell r="G108">
            <v>71</v>
          </cell>
          <cell r="H108">
            <v>249</v>
          </cell>
          <cell r="I108">
            <v>44</v>
          </cell>
          <cell r="J108">
            <v>699</v>
          </cell>
          <cell r="K108">
            <v>1063</v>
          </cell>
          <cell r="L108">
            <v>5</v>
          </cell>
          <cell r="N108">
            <v>27</v>
          </cell>
          <cell r="O108">
            <v>-5</v>
          </cell>
          <cell r="Q108">
            <v>1058</v>
          </cell>
        </row>
        <row r="109">
          <cell r="B109" t="str">
            <v>ETFA Held in Hong Kong</v>
          </cell>
          <cell r="C109" t="str">
            <v>TM</v>
          </cell>
          <cell r="D109" t="str">
            <v>Obs</v>
          </cell>
          <cell r="G109">
            <v>112</v>
          </cell>
          <cell r="H109">
            <v>163</v>
          </cell>
          <cell r="I109">
            <v>76</v>
          </cell>
          <cell r="J109">
            <v>75</v>
          </cell>
          <cell r="K109">
            <v>0</v>
          </cell>
          <cell r="L109">
            <v>1</v>
          </cell>
          <cell r="N109">
            <v>20</v>
          </cell>
          <cell r="O109">
            <v>0</v>
          </cell>
          <cell r="Q109">
            <v>0</v>
          </cell>
        </row>
        <row r="110">
          <cell r="B110" t="str">
            <v>3-NPP</v>
          </cell>
          <cell r="C110" t="str">
            <v>TM</v>
          </cell>
          <cell r="D110" t="str">
            <v>Obs</v>
          </cell>
          <cell r="E110" t="str">
            <v>x</v>
          </cell>
          <cell r="H110">
            <v>4</v>
          </cell>
          <cell r="K110">
            <v>0</v>
          </cell>
          <cell r="N110">
            <v>20</v>
          </cell>
          <cell r="O110">
            <v>0</v>
          </cell>
          <cell r="Q110">
            <v>0</v>
          </cell>
        </row>
        <row r="111">
          <cell r="B111" t="str">
            <v>ANFP.</v>
          </cell>
          <cell r="C111" t="str">
            <v>TM</v>
          </cell>
          <cell r="D111" t="str">
            <v>Active</v>
          </cell>
          <cell r="H111">
            <v>1</v>
          </cell>
          <cell r="J111">
            <v>3</v>
          </cell>
          <cell r="K111">
            <v>0</v>
          </cell>
          <cell r="N111">
            <v>3</v>
          </cell>
          <cell r="O111">
            <v>0</v>
          </cell>
          <cell r="Q111">
            <v>0</v>
          </cell>
        </row>
        <row r="112">
          <cell r="B112" t="str">
            <v>DESMP.</v>
          </cell>
          <cell r="C112" t="str">
            <v>TM</v>
          </cell>
          <cell r="D112" t="str">
            <v>Obs</v>
          </cell>
          <cell r="H112">
            <v>2</v>
          </cell>
          <cell r="J112">
            <v>77</v>
          </cell>
          <cell r="K112">
            <v>0</v>
          </cell>
          <cell r="O112">
            <v>0</v>
          </cell>
          <cell r="Q112">
            <v>0</v>
          </cell>
        </row>
        <row r="113">
          <cell r="B113" t="str">
            <v>L-Thyroxine</v>
          </cell>
          <cell r="C113" t="str">
            <v>TM</v>
          </cell>
          <cell r="D113" t="str">
            <v>Active</v>
          </cell>
          <cell r="H113">
            <v>2</v>
          </cell>
          <cell r="K113">
            <v>0</v>
          </cell>
          <cell r="O113">
            <v>0</v>
          </cell>
          <cell r="Q113">
            <v>0</v>
          </cell>
        </row>
        <row r="114">
          <cell r="B114" t="str">
            <v>NAAGA</v>
          </cell>
          <cell r="C114" t="str">
            <v>TM</v>
          </cell>
          <cell r="D114" t="str">
            <v>Active</v>
          </cell>
          <cell r="J114">
            <v>49</v>
          </cell>
          <cell r="K114">
            <v>0</v>
          </cell>
          <cell r="O114">
            <v>0</v>
          </cell>
          <cell r="Q114">
            <v>0</v>
          </cell>
        </row>
        <row r="115">
          <cell r="B115" t="str">
            <v>NTFMA</v>
          </cell>
          <cell r="C115" t="str">
            <v>TM</v>
          </cell>
          <cell r="D115" t="str">
            <v>Obs</v>
          </cell>
          <cell r="J115">
            <v>1</v>
          </cell>
          <cell r="K115">
            <v>0</v>
          </cell>
          <cell r="N115">
            <v>91</v>
          </cell>
          <cell r="O115">
            <v>0</v>
          </cell>
          <cell r="Q115">
            <v>0</v>
          </cell>
        </row>
        <row r="116">
          <cell r="B116" t="str">
            <v>OADPE</v>
          </cell>
          <cell r="C116" t="str">
            <v>TM</v>
          </cell>
          <cell r="D116" t="str">
            <v>Active</v>
          </cell>
          <cell r="H116">
            <v>3</v>
          </cell>
          <cell r="J116">
            <v>175</v>
          </cell>
          <cell r="K116">
            <v>0</v>
          </cell>
          <cell r="N116">
            <v>3</v>
          </cell>
          <cell r="O116">
            <v>0</v>
          </cell>
          <cell r="Q116">
            <v>0</v>
          </cell>
        </row>
        <row r="117">
          <cell r="B117" t="str">
            <v>PTFMXA</v>
          </cell>
          <cell r="C117" t="str">
            <v>TM</v>
          </cell>
          <cell r="D117" t="str">
            <v>Obs</v>
          </cell>
          <cell r="H117">
            <v>3</v>
          </cell>
          <cell r="J117">
            <v>127</v>
          </cell>
          <cell r="K117">
            <v>0</v>
          </cell>
          <cell r="N117">
            <v>0</v>
          </cell>
          <cell r="O117">
            <v>0</v>
          </cell>
          <cell r="Q117">
            <v>0</v>
          </cell>
        </row>
        <row r="118">
          <cell r="B118" t="str">
            <v>SR-28043.</v>
          </cell>
          <cell r="C118" t="str">
            <v>TM</v>
          </cell>
          <cell r="D118" t="str">
            <v>Slow Mvg</v>
          </cell>
          <cell r="F118">
            <v>0</v>
          </cell>
          <cell r="H118">
            <v>48</v>
          </cell>
          <cell r="J118">
            <v>157</v>
          </cell>
          <cell r="K118">
            <v>0</v>
          </cell>
          <cell r="L118">
            <v>0</v>
          </cell>
          <cell r="N118">
            <v>218</v>
          </cell>
          <cell r="O118">
            <v>0</v>
          </cell>
          <cell r="P118">
            <v>0</v>
          </cell>
          <cell r="Q118">
            <v>0</v>
          </cell>
        </row>
        <row r="119">
          <cell r="B119" t="str">
            <v>TFBA</v>
          </cell>
          <cell r="C119" t="str">
            <v>TM</v>
          </cell>
          <cell r="D119" t="str">
            <v>Obs</v>
          </cell>
          <cell r="F119">
            <v>0</v>
          </cell>
          <cell r="H119">
            <v>48</v>
          </cell>
          <cell r="J119">
            <v>157</v>
          </cell>
          <cell r="K119">
            <v>0</v>
          </cell>
          <cell r="L119">
            <v>0</v>
          </cell>
          <cell r="N119">
            <v>218</v>
          </cell>
          <cell r="O119">
            <v>0</v>
          </cell>
          <cell r="P119">
            <v>0</v>
          </cell>
          <cell r="Q119">
            <v>0</v>
          </cell>
        </row>
        <row r="120">
          <cell r="B120" t="str">
            <v>Fixed cost others</v>
          </cell>
          <cell r="C120" t="str">
            <v>TM</v>
          </cell>
          <cell r="D120" t="str">
            <v>Obs</v>
          </cell>
          <cell r="H120">
            <v>575</v>
          </cell>
          <cell r="J120">
            <v>171</v>
          </cell>
          <cell r="K120">
            <v>0</v>
          </cell>
          <cell r="L120">
            <v>8</v>
          </cell>
          <cell r="N120">
            <v>-62</v>
          </cell>
          <cell r="O120">
            <v>0</v>
          </cell>
          <cell r="Q120">
            <v>0</v>
          </cell>
        </row>
        <row r="121">
          <cell r="B121" t="str">
            <v>Others.</v>
          </cell>
          <cell r="C121" t="str">
            <v>TM</v>
          </cell>
          <cell r="D121" t="str">
            <v>Obs</v>
          </cell>
          <cell r="G121">
            <v>222</v>
          </cell>
          <cell r="H121">
            <v>1162</v>
          </cell>
          <cell r="I121">
            <v>167</v>
          </cell>
          <cell r="J121">
            <v>2090</v>
          </cell>
          <cell r="K121">
            <v>0</v>
          </cell>
          <cell r="L121">
            <v>63</v>
          </cell>
          <cell r="M121">
            <v>434</v>
          </cell>
          <cell r="N121">
            <v>716</v>
          </cell>
          <cell r="O121">
            <v>0</v>
          </cell>
          <cell r="P121">
            <v>0</v>
          </cell>
          <cell r="Q121">
            <v>0</v>
          </cell>
        </row>
        <row r="122">
          <cell r="B122" t="str">
            <v>Others.</v>
          </cell>
          <cell r="C122" t="str">
            <v>TM</v>
          </cell>
          <cell r="D122" t="str">
            <v>Obs</v>
          </cell>
          <cell r="H122">
            <v>2455</v>
          </cell>
          <cell r="K122">
            <v>0</v>
          </cell>
          <cell r="O122">
            <v>0</v>
          </cell>
          <cell r="Q122">
            <v>0</v>
          </cell>
        </row>
        <row r="123">
          <cell r="B123" t="str">
            <v>Non Allocated</v>
          </cell>
          <cell r="C123" t="str">
            <v>Technology</v>
          </cell>
          <cell r="D123" t="str">
            <v>Total</v>
          </cell>
          <cell r="G123">
            <v>273</v>
          </cell>
          <cell r="H123">
            <v>1095</v>
          </cell>
          <cell r="I123">
            <v>101</v>
          </cell>
          <cell r="J123">
            <v>1515</v>
          </cell>
          <cell r="K123">
            <v>2984</v>
          </cell>
          <cell r="L123">
            <v>62</v>
          </cell>
          <cell r="M123">
            <v>429</v>
          </cell>
          <cell r="N123">
            <v>638</v>
          </cell>
          <cell r="O123">
            <v>-1129</v>
          </cell>
          <cell r="P123">
            <v>0</v>
          </cell>
          <cell r="Q123">
            <v>1855</v>
          </cell>
        </row>
        <row r="124">
          <cell r="B124" t="str">
            <v>Cleanouts</v>
          </cell>
          <cell r="C124" t="str">
            <v>Technology</v>
          </cell>
          <cell r="D124" t="str">
            <v>Total</v>
          </cell>
          <cell r="G124">
            <v>325</v>
          </cell>
          <cell r="H124">
            <v>1061</v>
          </cell>
          <cell r="I124">
            <v>112</v>
          </cell>
          <cell r="J124">
            <v>1603</v>
          </cell>
          <cell r="K124">
            <v>0</v>
          </cell>
          <cell r="L124">
            <v>60</v>
          </cell>
          <cell r="M124">
            <v>529</v>
          </cell>
          <cell r="N124">
            <v>631</v>
          </cell>
          <cell r="O124">
            <v>0</v>
          </cell>
          <cell r="P124">
            <v>-34</v>
          </cell>
          <cell r="Q124">
            <v>-34</v>
          </cell>
        </row>
        <row r="125">
          <cell r="B125" t="str">
            <v>Non Allocated</v>
          </cell>
          <cell r="G125">
            <v>465</v>
          </cell>
          <cell r="H125">
            <v>22</v>
          </cell>
          <cell r="I125">
            <v>3</v>
          </cell>
          <cell r="J125">
            <v>-39</v>
          </cell>
          <cell r="K125">
            <v>451</v>
          </cell>
          <cell r="L125">
            <v>39</v>
          </cell>
          <cell r="N125">
            <v>26</v>
          </cell>
          <cell r="O125">
            <v>-65</v>
          </cell>
          <cell r="Q125">
            <v>386</v>
          </cell>
        </row>
        <row r="126">
          <cell r="B126" t="str">
            <v>Cleanouts</v>
          </cell>
          <cell r="C126" t="str">
            <v>OTHERS - E</v>
          </cell>
          <cell r="F126">
            <v>0</v>
          </cell>
          <cell r="G126">
            <v>394</v>
          </cell>
          <cell r="H126">
            <v>22</v>
          </cell>
          <cell r="J126">
            <v>27</v>
          </cell>
          <cell r="K126">
            <v>0</v>
          </cell>
          <cell r="L126">
            <v>213</v>
          </cell>
          <cell r="N126">
            <v>27</v>
          </cell>
          <cell r="O126">
            <v>0</v>
          </cell>
          <cell r="P126">
            <v>-19</v>
          </cell>
          <cell r="Q126">
            <v>-19</v>
          </cell>
        </row>
        <row r="127">
          <cell r="B127" t="str">
            <v>Engineering Stores</v>
          </cell>
          <cell r="G127">
            <v>2489</v>
          </cell>
          <cell r="H127">
            <v>174</v>
          </cell>
          <cell r="K127">
            <v>2489</v>
          </cell>
          <cell r="L127">
            <v>1353</v>
          </cell>
          <cell r="M127">
            <v>2</v>
          </cell>
          <cell r="O127">
            <v>-1353</v>
          </cell>
          <cell r="P127">
            <v>-40</v>
          </cell>
          <cell r="Q127">
            <v>1136</v>
          </cell>
        </row>
        <row r="128">
          <cell r="B128" t="str">
            <v>Base Stocks</v>
          </cell>
          <cell r="C128" t="str">
            <v>OTHERS - E</v>
          </cell>
          <cell r="F128">
            <v>0</v>
          </cell>
          <cell r="G128">
            <v>394</v>
          </cell>
          <cell r="H128">
            <v>4246</v>
          </cell>
          <cell r="J128">
            <v>171</v>
          </cell>
          <cell r="K128">
            <v>394</v>
          </cell>
          <cell r="L128">
            <v>213</v>
          </cell>
          <cell r="N128">
            <v>-62</v>
          </cell>
          <cell r="O128">
            <v>-213</v>
          </cell>
          <cell r="P128">
            <v>0</v>
          </cell>
          <cell r="Q128">
            <v>181</v>
          </cell>
        </row>
        <row r="129">
          <cell r="B129" t="str">
            <v>Op Supplies/Ret Cont/Packaging/Waste</v>
          </cell>
          <cell r="C129" t="str">
            <v>TOTAL</v>
          </cell>
          <cell r="F129">
            <v>0</v>
          </cell>
          <cell r="G129">
            <v>620</v>
          </cell>
          <cell r="H129">
            <v>6843</v>
          </cell>
          <cell r="J129">
            <v>8253</v>
          </cell>
          <cell r="K129">
            <v>620</v>
          </cell>
          <cell r="L129">
            <v>115</v>
          </cell>
          <cell r="M129">
            <v>5</v>
          </cell>
          <cell r="N129">
            <v>4275</v>
          </cell>
          <cell r="O129">
            <v>-120</v>
          </cell>
          <cell r="P129">
            <v>0</v>
          </cell>
          <cell r="Q129">
            <v>500</v>
          </cell>
        </row>
        <row r="130">
          <cell r="B130" t="str">
            <v>Palladium/Platinum/Rhodium</v>
          </cell>
          <cell r="C130" t="str">
            <v>Others</v>
          </cell>
          <cell r="D130" t="str">
            <v>Total</v>
          </cell>
          <cell r="G130">
            <v>224</v>
          </cell>
          <cell r="H130">
            <v>-21</v>
          </cell>
          <cell r="I130">
            <v>1</v>
          </cell>
          <cell r="J130">
            <v>-87</v>
          </cell>
          <cell r="K130">
            <v>224</v>
          </cell>
          <cell r="L130">
            <v>122</v>
          </cell>
          <cell r="M130">
            <v>8</v>
          </cell>
          <cell r="N130">
            <v>3</v>
          </cell>
          <cell r="O130">
            <v>0</v>
          </cell>
          <cell r="P130">
            <v>-34</v>
          </cell>
          <cell r="Q130">
            <v>224</v>
          </cell>
        </row>
      </sheetData>
      <sheetData sheetId="13">
        <row r="8">
          <cell r="B8" t="str">
            <v>Product</v>
          </cell>
        </row>
        <row r="10">
          <cell r="B10" t="str">
            <v>Acrivastine</v>
          </cell>
          <cell r="C10" t="str">
            <v>L</v>
          </cell>
          <cell r="D10" t="str">
            <v>Active</v>
          </cell>
          <cell r="G10">
            <v>10</v>
          </cell>
          <cell r="H10">
            <v>1039</v>
          </cell>
          <cell r="I10">
            <v>214</v>
          </cell>
          <cell r="K10">
            <v>1263</v>
          </cell>
          <cell r="L10">
            <v>2</v>
          </cell>
          <cell r="M10">
            <v>20</v>
          </cell>
          <cell r="O10">
            <v>-22</v>
          </cell>
          <cell r="P10">
            <v>-81</v>
          </cell>
          <cell r="Q10">
            <v>1160</v>
          </cell>
        </row>
        <row r="11">
          <cell r="B11" t="str">
            <v>Cerium Nitrate</v>
          </cell>
          <cell r="C11" t="str">
            <v>L</v>
          </cell>
          <cell r="D11" t="str">
            <v>Active</v>
          </cell>
          <cell r="J11">
            <v>13</v>
          </cell>
          <cell r="K11">
            <v>0</v>
          </cell>
          <cell r="N11">
            <v>9</v>
          </cell>
          <cell r="O11">
            <v>0</v>
          </cell>
          <cell r="Q11">
            <v>0</v>
          </cell>
        </row>
        <row r="12">
          <cell r="B12" t="str">
            <v>CME</v>
          </cell>
          <cell r="C12" t="str">
            <v>L</v>
          </cell>
          <cell r="D12" t="str">
            <v>Obs</v>
          </cell>
          <cell r="G12">
            <v>1</v>
          </cell>
          <cell r="K12">
            <v>0</v>
          </cell>
          <cell r="L12">
            <v>1</v>
          </cell>
          <cell r="O12">
            <v>0</v>
          </cell>
          <cell r="Q12">
            <v>0</v>
          </cell>
        </row>
        <row r="13">
          <cell r="B13" t="str">
            <v>Doxazocin</v>
          </cell>
          <cell r="C13" t="str">
            <v>L</v>
          </cell>
          <cell r="D13" t="str">
            <v>Active</v>
          </cell>
          <cell r="G13">
            <v>2</v>
          </cell>
          <cell r="H13">
            <v>45</v>
          </cell>
          <cell r="K13">
            <v>47</v>
          </cell>
          <cell r="L13">
            <v>2</v>
          </cell>
          <cell r="O13">
            <v>-2</v>
          </cell>
          <cell r="Q13">
            <v>45</v>
          </cell>
        </row>
        <row r="14">
          <cell r="B14" t="str">
            <v>Fosamprenavir</v>
          </cell>
          <cell r="C14" t="str">
            <v>L</v>
          </cell>
          <cell r="D14" t="str">
            <v>Active</v>
          </cell>
          <cell r="G14">
            <v>800</v>
          </cell>
          <cell r="H14">
            <v>825</v>
          </cell>
          <cell r="I14">
            <v>311</v>
          </cell>
          <cell r="J14">
            <v>541</v>
          </cell>
          <cell r="K14">
            <v>2477</v>
          </cell>
          <cell r="L14">
            <v>122</v>
          </cell>
          <cell r="M14">
            <v>3027</v>
          </cell>
          <cell r="N14">
            <v>45</v>
          </cell>
          <cell r="O14">
            <v>-45</v>
          </cell>
          <cell r="Q14">
            <v>2432</v>
          </cell>
        </row>
        <row r="15">
          <cell r="B15" t="str">
            <v>KBA</v>
          </cell>
          <cell r="C15" t="str">
            <v>L</v>
          </cell>
          <cell r="D15" t="str">
            <v>Active</v>
          </cell>
          <cell r="G15">
            <v>72</v>
          </cell>
          <cell r="H15">
            <v>102</v>
          </cell>
          <cell r="I15">
            <v>36</v>
          </cell>
          <cell r="J15">
            <v>26</v>
          </cell>
          <cell r="K15">
            <v>210</v>
          </cell>
          <cell r="M15">
            <v>12</v>
          </cell>
          <cell r="N15">
            <v>4</v>
          </cell>
          <cell r="O15">
            <v>0</v>
          </cell>
          <cell r="P15">
            <v>-22</v>
          </cell>
          <cell r="Q15">
            <v>210</v>
          </cell>
        </row>
        <row r="16">
          <cell r="B16" t="str">
            <v>Labetalol</v>
          </cell>
          <cell r="C16" t="str">
            <v>L</v>
          </cell>
          <cell r="D16" t="str">
            <v>Active</v>
          </cell>
          <cell r="G16">
            <v>60</v>
          </cell>
          <cell r="H16">
            <v>482</v>
          </cell>
          <cell r="J16">
            <v>0</v>
          </cell>
          <cell r="K16">
            <v>542</v>
          </cell>
          <cell r="L16">
            <v>1</v>
          </cell>
          <cell r="M16">
            <v>57</v>
          </cell>
          <cell r="O16">
            <v>-58</v>
          </cell>
          <cell r="Q16">
            <v>484</v>
          </cell>
        </row>
        <row r="17">
          <cell r="B17" t="str">
            <v>Leval Buterol</v>
          </cell>
          <cell r="C17" t="str">
            <v>L</v>
          </cell>
          <cell r="D17" t="str">
            <v>Active</v>
          </cell>
          <cell r="G17">
            <v>65</v>
          </cell>
          <cell r="H17">
            <v>1060</v>
          </cell>
          <cell r="I17">
            <v>60</v>
          </cell>
          <cell r="J17">
            <v>37</v>
          </cell>
          <cell r="K17">
            <v>1222</v>
          </cell>
          <cell r="L17">
            <v>18</v>
          </cell>
          <cell r="M17">
            <v>1</v>
          </cell>
          <cell r="N17">
            <v>2</v>
          </cell>
          <cell r="O17">
            <v>-3</v>
          </cell>
          <cell r="P17">
            <v>-22</v>
          </cell>
          <cell r="Q17">
            <v>1197</v>
          </cell>
        </row>
        <row r="18">
          <cell r="B18" t="str">
            <v>Octenidine</v>
          </cell>
          <cell r="C18" t="str">
            <v>L</v>
          </cell>
          <cell r="D18" t="str">
            <v>Active</v>
          </cell>
          <cell r="G18">
            <v>35</v>
          </cell>
          <cell r="H18">
            <v>1</v>
          </cell>
          <cell r="I18">
            <v>3</v>
          </cell>
          <cell r="J18">
            <v>8</v>
          </cell>
          <cell r="K18">
            <v>43</v>
          </cell>
          <cell r="L18">
            <v>1</v>
          </cell>
          <cell r="M18">
            <v>1</v>
          </cell>
          <cell r="N18">
            <v>8</v>
          </cell>
          <cell r="O18">
            <v>-9</v>
          </cell>
          <cell r="Q18">
            <v>34</v>
          </cell>
        </row>
        <row r="19">
          <cell r="B19" t="str">
            <v>Plaquenil</v>
          </cell>
          <cell r="C19" t="str">
            <v>L</v>
          </cell>
          <cell r="D19" t="str">
            <v>Obs</v>
          </cell>
          <cell r="H19">
            <v>5</v>
          </cell>
          <cell r="J19">
            <v>108</v>
          </cell>
          <cell r="K19">
            <v>0</v>
          </cell>
          <cell r="L19">
            <v>2</v>
          </cell>
          <cell r="O19">
            <v>0</v>
          </cell>
          <cell r="Q19">
            <v>0</v>
          </cell>
        </row>
        <row r="20">
          <cell r="B20" t="str">
            <v>Pro Jet 950NP</v>
          </cell>
          <cell r="C20" t="str">
            <v>L</v>
          </cell>
          <cell r="D20" t="str">
            <v>Obs</v>
          </cell>
          <cell r="H20">
            <v>8</v>
          </cell>
          <cell r="K20">
            <v>0</v>
          </cell>
          <cell r="O20">
            <v>0</v>
          </cell>
          <cell r="Q20">
            <v>0</v>
          </cell>
        </row>
        <row r="21">
          <cell r="B21" t="str">
            <v>RBC</v>
          </cell>
          <cell r="C21" t="str">
            <v>L</v>
          </cell>
          <cell r="D21" t="str">
            <v>Obs</v>
          </cell>
          <cell r="H21">
            <v>9</v>
          </cell>
          <cell r="J21">
            <v>12</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H23">
            <v>3</v>
          </cell>
          <cell r="K23">
            <v>0</v>
          </cell>
          <cell r="O23">
            <v>0</v>
          </cell>
          <cell r="Q23">
            <v>0</v>
          </cell>
        </row>
        <row r="24">
          <cell r="B24" t="str">
            <v>Trientine</v>
          </cell>
          <cell r="C24" t="str">
            <v>L</v>
          </cell>
          <cell r="D24" t="str">
            <v>Active</v>
          </cell>
          <cell r="G24">
            <v>9</v>
          </cell>
          <cell r="H24">
            <v>78</v>
          </cell>
          <cell r="I24">
            <v>1</v>
          </cell>
          <cell r="J24">
            <v>13</v>
          </cell>
          <cell r="K24">
            <v>22</v>
          </cell>
          <cell r="L24">
            <v>400</v>
          </cell>
          <cell r="O24">
            <v>0</v>
          </cell>
          <cell r="Q24">
            <v>22</v>
          </cell>
        </row>
        <row r="25">
          <cell r="B25" t="str">
            <v>TTA</v>
          </cell>
          <cell r="C25" t="str">
            <v>L</v>
          </cell>
          <cell r="D25" t="str">
            <v>Slow Mvg</v>
          </cell>
          <cell r="K25">
            <v>0</v>
          </cell>
          <cell r="O25">
            <v>0</v>
          </cell>
          <cell r="Q25">
            <v>0</v>
          </cell>
        </row>
        <row r="26">
          <cell r="B26" t="str">
            <v>Zilueton</v>
          </cell>
          <cell r="C26" t="str">
            <v>L</v>
          </cell>
          <cell r="D26" t="str">
            <v>Active</v>
          </cell>
          <cell r="G26">
            <v>240</v>
          </cell>
          <cell r="H26">
            <v>6</v>
          </cell>
          <cell r="I26">
            <v>40</v>
          </cell>
          <cell r="J26">
            <v>769</v>
          </cell>
          <cell r="K26">
            <v>1049</v>
          </cell>
          <cell r="L26">
            <v>52</v>
          </cell>
          <cell r="N26">
            <v>4</v>
          </cell>
          <cell r="O26">
            <v>-56</v>
          </cell>
          <cell r="Q26">
            <v>993</v>
          </cell>
        </row>
        <row r="27">
          <cell r="B27" t="str">
            <v xml:space="preserve">Scios 469 </v>
          </cell>
          <cell r="H27">
            <v>7</v>
          </cell>
        </row>
        <row r="28">
          <cell r="B28" t="str">
            <v>SB 580254</v>
          </cell>
          <cell r="C28" t="str">
            <v>Launch</v>
          </cell>
          <cell r="D28" t="str">
            <v>Total</v>
          </cell>
          <cell r="G28">
            <v>1295</v>
          </cell>
          <cell r="H28">
            <v>3553</v>
          </cell>
          <cell r="I28">
            <v>661</v>
          </cell>
          <cell r="J28">
            <v>1368</v>
          </cell>
          <cell r="K28">
            <v>6877</v>
          </cell>
          <cell r="L28">
            <v>60</v>
          </cell>
          <cell r="M28">
            <v>78</v>
          </cell>
          <cell r="N28">
            <v>59</v>
          </cell>
          <cell r="O28">
            <v>-197</v>
          </cell>
          <cell r="P28">
            <v>-103</v>
          </cell>
          <cell r="Q28">
            <v>6577</v>
          </cell>
        </row>
        <row r="29">
          <cell r="B29" t="str">
            <v>GSK 1000064</v>
          </cell>
          <cell r="H29">
            <v>1</v>
          </cell>
          <cell r="L29">
            <v>8</v>
          </cell>
        </row>
        <row r="30">
          <cell r="B30" t="str">
            <v>AGN-209323-LF</v>
          </cell>
          <cell r="C30" t="str">
            <v>PL</v>
          </cell>
          <cell r="D30" t="str">
            <v>Active</v>
          </cell>
          <cell r="G30">
            <v>13</v>
          </cell>
          <cell r="H30">
            <v>87</v>
          </cell>
          <cell r="I30">
            <v>1</v>
          </cell>
          <cell r="J30">
            <v>175</v>
          </cell>
          <cell r="K30">
            <v>13</v>
          </cell>
          <cell r="M30">
            <v>87</v>
          </cell>
          <cell r="N30">
            <v>175</v>
          </cell>
          <cell r="O30">
            <v>0</v>
          </cell>
          <cell r="Q30">
            <v>13</v>
          </cell>
        </row>
        <row r="31">
          <cell r="B31" t="str">
            <v>AVP26452</v>
          </cell>
          <cell r="C31" t="str">
            <v>PL</v>
          </cell>
          <cell r="D31" t="str">
            <v>Obs</v>
          </cell>
          <cell r="H31">
            <v>13</v>
          </cell>
          <cell r="J31">
            <v>208</v>
          </cell>
          <cell r="K31">
            <v>0</v>
          </cell>
          <cell r="L31">
            <v>14</v>
          </cell>
          <cell r="N31">
            <v>-711</v>
          </cell>
          <cell r="O31">
            <v>0</v>
          </cell>
          <cell r="Q31">
            <v>0</v>
          </cell>
        </row>
        <row r="32">
          <cell r="B32" t="str">
            <v>TFBU</v>
          </cell>
          <cell r="C32" t="str">
            <v>PL</v>
          </cell>
          <cell r="D32" t="str">
            <v>Slow Mvg</v>
          </cell>
          <cell r="H32">
            <v>79</v>
          </cell>
          <cell r="J32">
            <v>208</v>
          </cell>
          <cell r="K32">
            <v>208</v>
          </cell>
          <cell r="L32">
            <v>1</v>
          </cell>
          <cell r="N32">
            <v>247</v>
          </cell>
          <cell r="O32">
            <v>0</v>
          </cell>
          <cell r="Q32">
            <v>208</v>
          </cell>
        </row>
        <row r="33">
          <cell r="B33" t="str">
            <v>3M R850 / R851</v>
          </cell>
          <cell r="C33" t="str">
            <v>PL</v>
          </cell>
          <cell r="D33" t="str">
            <v>Obs</v>
          </cell>
          <cell r="H33">
            <v>1</v>
          </cell>
          <cell r="K33">
            <v>0</v>
          </cell>
          <cell r="N33">
            <v>152</v>
          </cell>
          <cell r="O33">
            <v>0</v>
          </cell>
          <cell r="Q33">
            <v>0</v>
          </cell>
        </row>
        <row r="34">
          <cell r="B34" t="str">
            <v>ALT-962</v>
          </cell>
          <cell r="C34" t="str">
            <v>PL</v>
          </cell>
          <cell r="D34" t="str">
            <v>Obs</v>
          </cell>
          <cell r="G34">
            <v>1</v>
          </cell>
          <cell r="H34">
            <v>268</v>
          </cell>
          <cell r="J34">
            <v>3282</v>
          </cell>
          <cell r="K34">
            <v>0</v>
          </cell>
          <cell r="L34">
            <v>1</v>
          </cell>
          <cell r="N34">
            <v>914</v>
          </cell>
          <cell r="O34">
            <v>0</v>
          </cell>
          <cell r="Q34">
            <v>0</v>
          </cell>
        </row>
        <row r="35">
          <cell r="B35" t="str">
            <v>AVE 1330</v>
          </cell>
          <cell r="C35" t="str">
            <v>PL</v>
          </cell>
          <cell r="D35" t="str">
            <v>Obs</v>
          </cell>
          <cell r="F35">
            <v>0</v>
          </cell>
          <cell r="H35">
            <v>1905</v>
          </cell>
          <cell r="J35">
            <v>4427</v>
          </cell>
          <cell r="K35">
            <v>0</v>
          </cell>
          <cell r="L35">
            <v>458</v>
          </cell>
          <cell r="N35">
            <v>1984</v>
          </cell>
          <cell r="O35">
            <v>0</v>
          </cell>
          <cell r="P35">
            <v>0</v>
          </cell>
          <cell r="Q35">
            <v>0</v>
          </cell>
        </row>
        <row r="36">
          <cell r="B36" t="str">
            <v>AZD 12389497</v>
          </cell>
          <cell r="C36" t="str">
            <v>PL</v>
          </cell>
          <cell r="D36" t="str">
            <v>Slow Mvg</v>
          </cell>
          <cell r="G36">
            <v>1</v>
          </cell>
          <cell r="K36">
            <v>0</v>
          </cell>
          <cell r="L36">
            <v>1</v>
          </cell>
          <cell r="O36">
            <v>0</v>
          </cell>
          <cell r="Q36">
            <v>0</v>
          </cell>
        </row>
        <row r="37">
          <cell r="B37" t="str">
            <v>AZD 2230</v>
          </cell>
          <cell r="C37" t="str">
            <v>PL</v>
          </cell>
          <cell r="D37" t="str">
            <v>Obs</v>
          </cell>
          <cell r="G37">
            <v>1</v>
          </cell>
          <cell r="H37">
            <v>22</v>
          </cell>
          <cell r="J37">
            <v>947</v>
          </cell>
          <cell r="K37">
            <v>0</v>
          </cell>
          <cell r="L37">
            <v>1</v>
          </cell>
          <cell r="O37">
            <v>0</v>
          </cell>
          <cell r="Q37">
            <v>0</v>
          </cell>
        </row>
        <row r="38">
          <cell r="B38" t="str">
            <v>AZD 6714</v>
          </cell>
          <cell r="C38" t="str">
            <v>PL</v>
          </cell>
          <cell r="D38" t="str">
            <v>Active</v>
          </cell>
          <cell r="G38">
            <v>21</v>
          </cell>
          <cell r="H38">
            <v>57</v>
          </cell>
          <cell r="I38">
            <v>1</v>
          </cell>
          <cell r="J38">
            <v>68</v>
          </cell>
          <cell r="K38">
            <v>79</v>
          </cell>
          <cell r="L38">
            <v>1</v>
          </cell>
          <cell r="M38">
            <v>23</v>
          </cell>
          <cell r="N38">
            <v>68</v>
          </cell>
          <cell r="O38">
            <v>0</v>
          </cell>
          <cell r="Q38">
            <v>79</v>
          </cell>
        </row>
        <row r="39">
          <cell r="B39" t="str">
            <v>BHA</v>
          </cell>
          <cell r="C39" t="str">
            <v>PL</v>
          </cell>
          <cell r="D39" t="str">
            <v>Obs</v>
          </cell>
          <cell r="G39">
            <v>1</v>
          </cell>
          <cell r="H39">
            <v>23</v>
          </cell>
          <cell r="K39">
            <v>23</v>
          </cell>
          <cell r="L39">
            <v>1</v>
          </cell>
          <cell r="M39">
            <v>23</v>
          </cell>
          <cell r="O39">
            <v>-23</v>
          </cell>
          <cell r="Q39">
            <v>0</v>
          </cell>
        </row>
        <row r="40">
          <cell r="B40" t="str">
            <v>BHUP</v>
          </cell>
          <cell r="C40" t="str">
            <v>PL</v>
          </cell>
          <cell r="D40" t="str">
            <v>Obs</v>
          </cell>
          <cell r="G40">
            <v>19</v>
          </cell>
          <cell r="K40">
            <v>0</v>
          </cell>
          <cell r="L40">
            <v>19</v>
          </cell>
          <cell r="N40">
            <v>124</v>
          </cell>
          <cell r="O40">
            <v>0</v>
          </cell>
          <cell r="Q40">
            <v>0</v>
          </cell>
        </row>
        <row r="41">
          <cell r="B41" t="str">
            <v>BNP 7787</v>
          </cell>
          <cell r="C41" t="str">
            <v>PL</v>
          </cell>
          <cell r="D41" t="str">
            <v>Obs</v>
          </cell>
          <cell r="G41">
            <v>19</v>
          </cell>
          <cell r="H41">
            <v>1</v>
          </cell>
          <cell r="J41">
            <v>36</v>
          </cell>
          <cell r="K41">
            <v>19</v>
          </cell>
          <cell r="L41">
            <v>19</v>
          </cell>
          <cell r="O41">
            <v>-19</v>
          </cell>
          <cell r="Q41">
            <v>0</v>
          </cell>
        </row>
        <row r="42">
          <cell r="B42" t="str">
            <v>Bromohydrin</v>
          </cell>
          <cell r="C42" t="str">
            <v>PL</v>
          </cell>
          <cell r="D42" t="str">
            <v>Obs</v>
          </cell>
          <cell r="H42">
            <v>84</v>
          </cell>
          <cell r="J42">
            <v>28</v>
          </cell>
          <cell r="K42">
            <v>0</v>
          </cell>
          <cell r="L42">
            <v>25</v>
          </cell>
          <cell r="N42">
            <v>60</v>
          </cell>
          <cell r="O42">
            <v>0</v>
          </cell>
          <cell r="Q42">
            <v>0</v>
          </cell>
        </row>
        <row r="43">
          <cell r="B43" t="str">
            <v>CCA</v>
          </cell>
          <cell r="C43" t="str">
            <v>PL</v>
          </cell>
          <cell r="D43" t="str">
            <v>Obs</v>
          </cell>
          <cell r="H43">
            <v>336</v>
          </cell>
          <cell r="I43">
            <v>41</v>
          </cell>
          <cell r="J43">
            <v>518</v>
          </cell>
          <cell r="K43">
            <v>0</v>
          </cell>
          <cell r="L43">
            <v>5</v>
          </cell>
          <cell r="N43">
            <v>715</v>
          </cell>
          <cell r="O43">
            <v>0</v>
          </cell>
          <cell r="Q43">
            <v>0</v>
          </cell>
        </row>
        <row r="44">
          <cell r="B44" t="str">
            <v>Epoxy 5 Hexane</v>
          </cell>
          <cell r="C44" t="str">
            <v>PL</v>
          </cell>
          <cell r="D44" t="str">
            <v>Active</v>
          </cell>
          <cell r="G44">
            <v>81</v>
          </cell>
          <cell r="H44">
            <v>306</v>
          </cell>
          <cell r="I44">
            <v>3</v>
          </cell>
          <cell r="J44">
            <v>281</v>
          </cell>
          <cell r="K44">
            <v>3</v>
          </cell>
          <cell r="L44">
            <v>10</v>
          </cell>
          <cell r="N44">
            <v>37</v>
          </cell>
          <cell r="O44">
            <v>0</v>
          </cell>
          <cell r="P44">
            <v>221</v>
          </cell>
          <cell r="Q44">
            <v>3</v>
          </cell>
        </row>
        <row r="45">
          <cell r="B45" t="str">
            <v>ER-806753</v>
          </cell>
          <cell r="C45" t="str">
            <v>PL</v>
          </cell>
          <cell r="D45" t="str">
            <v>Active</v>
          </cell>
          <cell r="G45">
            <v>285</v>
          </cell>
          <cell r="H45">
            <v>398</v>
          </cell>
          <cell r="I45">
            <v>3</v>
          </cell>
          <cell r="J45">
            <v>281</v>
          </cell>
          <cell r="K45">
            <v>686</v>
          </cell>
          <cell r="L45">
            <v>12</v>
          </cell>
          <cell r="M45">
            <v>234</v>
          </cell>
          <cell r="N45">
            <v>8</v>
          </cell>
          <cell r="O45">
            <v>-12</v>
          </cell>
          <cell r="P45">
            <v>269</v>
          </cell>
          <cell r="Q45">
            <v>943</v>
          </cell>
        </row>
        <row r="46">
          <cell r="B46" t="str">
            <v>Geltex</v>
          </cell>
          <cell r="C46" t="str">
            <v>PL</v>
          </cell>
          <cell r="D46" t="str">
            <v>Obs</v>
          </cell>
          <cell r="H46">
            <v>36</v>
          </cell>
          <cell r="I46">
            <v>8</v>
          </cell>
          <cell r="K46">
            <v>0</v>
          </cell>
          <cell r="N46">
            <v>8</v>
          </cell>
          <cell r="O46">
            <v>0</v>
          </cell>
          <cell r="Q46">
            <v>0</v>
          </cell>
        </row>
        <row r="47">
          <cell r="B47" t="str">
            <v>GSK 1000064</v>
          </cell>
          <cell r="C47" t="str">
            <v>PL</v>
          </cell>
          <cell r="D47" t="str">
            <v>Slow Mvg</v>
          </cell>
          <cell r="H47">
            <v>268</v>
          </cell>
          <cell r="K47">
            <v>0</v>
          </cell>
          <cell r="L47">
            <v>37</v>
          </cell>
          <cell r="N47">
            <v>75</v>
          </cell>
          <cell r="O47">
            <v>0</v>
          </cell>
          <cell r="Q47">
            <v>0</v>
          </cell>
        </row>
        <row r="48">
          <cell r="B48" t="str">
            <v>GSK 1014802A</v>
          </cell>
          <cell r="C48" t="str">
            <v>PL</v>
          </cell>
          <cell r="D48" t="str">
            <v>Active</v>
          </cell>
          <cell r="G48">
            <v>28</v>
          </cell>
          <cell r="H48">
            <v>268</v>
          </cell>
          <cell r="I48">
            <v>2</v>
          </cell>
          <cell r="J48">
            <v>92</v>
          </cell>
          <cell r="K48">
            <v>30</v>
          </cell>
          <cell r="L48">
            <v>4</v>
          </cell>
          <cell r="N48">
            <v>75</v>
          </cell>
          <cell r="O48">
            <v>0</v>
          </cell>
          <cell r="Q48">
            <v>30</v>
          </cell>
        </row>
        <row r="49">
          <cell r="B49" t="str">
            <v>GSK 1034702</v>
          </cell>
          <cell r="C49" t="str">
            <v>PL</v>
          </cell>
          <cell r="D49" t="str">
            <v>Active</v>
          </cell>
          <cell r="K49">
            <v>0</v>
          </cell>
          <cell r="O49">
            <v>0</v>
          </cell>
          <cell r="Q49">
            <v>0</v>
          </cell>
        </row>
        <row r="50">
          <cell r="B50" t="str">
            <v>GSK 1497235A</v>
          </cell>
          <cell r="C50" t="str">
            <v>PL</v>
          </cell>
          <cell r="D50" t="str">
            <v>Active</v>
          </cell>
          <cell r="G50">
            <v>31</v>
          </cell>
          <cell r="H50">
            <v>12</v>
          </cell>
          <cell r="J50">
            <v>21</v>
          </cell>
          <cell r="K50">
            <v>31</v>
          </cell>
          <cell r="L50">
            <v>6</v>
          </cell>
          <cell r="O50">
            <v>0</v>
          </cell>
          <cell r="P50">
            <v>-47</v>
          </cell>
          <cell r="Q50">
            <v>-16</v>
          </cell>
        </row>
        <row r="51">
          <cell r="B51" t="str">
            <v>GW 397339</v>
          </cell>
          <cell r="C51" t="str">
            <v>PL</v>
          </cell>
          <cell r="D51" t="str">
            <v>Obs</v>
          </cell>
          <cell r="F51">
            <v>0</v>
          </cell>
          <cell r="G51">
            <v>13</v>
          </cell>
          <cell r="H51">
            <v>651</v>
          </cell>
          <cell r="I51">
            <v>161</v>
          </cell>
          <cell r="J51">
            <v>1831</v>
          </cell>
          <cell r="K51">
            <v>0</v>
          </cell>
          <cell r="L51">
            <v>2</v>
          </cell>
          <cell r="M51">
            <v>807</v>
          </cell>
          <cell r="N51">
            <v>959</v>
          </cell>
          <cell r="O51">
            <v>0</v>
          </cell>
          <cell r="P51">
            <v>0</v>
          </cell>
          <cell r="Q51">
            <v>0</v>
          </cell>
        </row>
        <row r="52">
          <cell r="B52" t="str">
            <v>GW 801144X</v>
          </cell>
          <cell r="C52" t="str">
            <v>PL</v>
          </cell>
          <cell r="D52" t="str">
            <v>Slow Mvg</v>
          </cell>
          <cell r="F52">
            <v>0</v>
          </cell>
          <cell r="G52">
            <v>4</v>
          </cell>
          <cell r="H52">
            <v>1632</v>
          </cell>
          <cell r="J52">
            <v>1834</v>
          </cell>
          <cell r="K52">
            <v>4</v>
          </cell>
          <cell r="L52">
            <v>4</v>
          </cell>
          <cell r="N52">
            <v>1019</v>
          </cell>
          <cell r="O52">
            <v>-4</v>
          </cell>
          <cell r="P52">
            <v>0</v>
          </cell>
          <cell r="Q52">
            <v>0</v>
          </cell>
        </row>
        <row r="53">
          <cell r="B53" t="str">
            <v>ICOS 1576</v>
          </cell>
          <cell r="C53" t="str">
            <v>PL</v>
          </cell>
          <cell r="D53" t="str">
            <v>Obs</v>
          </cell>
          <cell r="G53">
            <v>5</v>
          </cell>
          <cell r="H53">
            <v>1</v>
          </cell>
          <cell r="I53">
            <v>2</v>
          </cell>
          <cell r="J53">
            <v>135</v>
          </cell>
          <cell r="K53">
            <v>0</v>
          </cell>
          <cell r="L53">
            <v>2</v>
          </cell>
          <cell r="M53">
            <v>1</v>
          </cell>
          <cell r="O53">
            <v>0</v>
          </cell>
          <cell r="Q53">
            <v>0</v>
          </cell>
        </row>
        <row r="54">
          <cell r="B54" t="str">
            <v>ICOS 485</v>
          </cell>
          <cell r="C54" t="str">
            <v>PL</v>
          </cell>
          <cell r="D54" t="str">
            <v>Obs</v>
          </cell>
          <cell r="H54">
            <v>6</v>
          </cell>
          <cell r="J54">
            <v>17</v>
          </cell>
          <cell r="K54">
            <v>0</v>
          </cell>
          <cell r="M54">
            <v>6</v>
          </cell>
          <cell r="N54">
            <v>17</v>
          </cell>
          <cell r="O54">
            <v>0</v>
          </cell>
          <cell r="Q54">
            <v>0</v>
          </cell>
        </row>
        <row r="55">
          <cell r="B55" t="str">
            <v>Iloperidone</v>
          </cell>
          <cell r="C55" t="str">
            <v>PL</v>
          </cell>
          <cell r="D55" t="str">
            <v>Active</v>
          </cell>
          <cell r="G55">
            <v>13</v>
          </cell>
          <cell r="H55">
            <v>519</v>
          </cell>
          <cell r="I55">
            <v>107</v>
          </cell>
          <cell r="J55">
            <v>236</v>
          </cell>
          <cell r="K55">
            <v>875</v>
          </cell>
          <cell r="L55">
            <v>2</v>
          </cell>
          <cell r="M55">
            <v>626</v>
          </cell>
          <cell r="N55">
            <v>236</v>
          </cell>
          <cell r="O55">
            <v>-864</v>
          </cell>
          <cell r="Q55">
            <v>11</v>
          </cell>
        </row>
        <row r="56">
          <cell r="B56" t="str">
            <v>KAN 747</v>
          </cell>
          <cell r="C56" t="str">
            <v>PL</v>
          </cell>
          <cell r="D56" t="str">
            <v>Slow Mvg</v>
          </cell>
          <cell r="G56">
            <v>9</v>
          </cell>
          <cell r="H56">
            <v>12</v>
          </cell>
          <cell r="J56">
            <v>2</v>
          </cell>
          <cell r="K56">
            <v>0</v>
          </cell>
          <cell r="L56">
            <v>9</v>
          </cell>
          <cell r="M56">
            <v>12</v>
          </cell>
          <cell r="N56">
            <v>80</v>
          </cell>
          <cell r="O56">
            <v>0</v>
          </cell>
          <cell r="Q56">
            <v>0</v>
          </cell>
        </row>
        <row r="57">
          <cell r="B57" t="str">
            <v>Memory 1003</v>
          </cell>
          <cell r="C57" t="str">
            <v>PL</v>
          </cell>
          <cell r="D57" t="str">
            <v>Active</v>
          </cell>
          <cell r="G57">
            <v>5</v>
          </cell>
          <cell r="H57">
            <v>1</v>
          </cell>
          <cell r="J57">
            <v>199</v>
          </cell>
          <cell r="K57">
            <v>205</v>
          </cell>
          <cell r="L57">
            <v>2</v>
          </cell>
          <cell r="M57">
            <v>1</v>
          </cell>
          <cell r="N57">
            <v>199</v>
          </cell>
          <cell r="O57">
            <v>-202</v>
          </cell>
          <cell r="Q57">
            <v>3</v>
          </cell>
        </row>
        <row r="58">
          <cell r="B58" t="str">
            <v>Methyl Acetonide</v>
          </cell>
          <cell r="C58" t="str">
            <v>PL</v>
          </cell>
          <cell r="D58" t="str">
            <v>Slow Mvg</v>
          </cell>
          <cell r="G58">
            <v>12</v>
          </cell>
          <cell r="H58">
            <v>6</v>
          </cell>
          <cell r="J58">
            <v>17</v>
          </cell>
          <cell r="K58">
            <v>23</v>
          </cell>
          <cell r="L58">
            <v>12</v>
          </cell>
          <cell r="M58">
            <v>6</v>
          </cell>
          <cell r="N58">
            <v>17</v>
          </cell>
          <cell r="O58">
            <v>-23</v>
          </cell>
          <cell r="Q58">
            <v>0</v>
          </cell>
        </row>
        <row r="59">
          <cell r="B59" t="str">
            <v>Mill. Lactone</v>
          </cell>
          <cell r="C59" t="str">
            <v>PL</v>
          </cell>
          <cell r="D59" t="str">
            <v>Obs</v>
          </cell>
          <cell r="G59">
            <v>13</v>
          </cell>
          <cell r="K59">
            <v>13</v>
          </cell>
          <cell r="L59">
            <v>13</v>
          </cell>
          <cell r="N59">
            <v>98</v>
          </cell>
          <cell r="O59">
            <v>-13</v>
          </cell>
          <cell r="Q59">
            <v>0</v>
          </cell>
        </row>
        <row r="60">
          <cell r="B60" t="str">
            <v>PTC</v>
          </cell>
          <cell r="C60" t="str">
            <v>PL</v>
          </cell>
          <cell r="D60" t="str">
            <v>Slow Mvg</v>
          </cell>
          <cell r="G60">
            <v>1</v>
          </cell>
          <cell r="H60">
            <v>12</v>
          </cell>
          <cell r="K60">
            <v>13</v>
          </cell>
          <cell r="L60">
            <v>1</v>
          </cell>
          <cell r="M60">
            <v>12</v>
          </cell>
          <cell r="N60">
            <v>29</v>
          </cell>
          <cell r="O60">
            <v>-13</v>
          </cell>
          <cell r="Q60">
            <v>0</v>
          </cell>
        </row>
        <row r="61">
          <cell r="B61" t="str">
            <v>RCX 2037</v>
          </cell>
          <cell r="C61" t="str">
            <v>PL</v>
          </cell>
          <cell r="D61" t="str">
            <v>Obs</v>
          </cell>
          <cell r="G61">
            <v>4</v>
          </cell>
          <cell r="I61">
            <v>3</v>
          </cell>
          <cell r="J61">
            <v>29</v>
          </cell>
          <cell r="K61">
            <v>0</v>
          </cell>
          <cell r="N61">
            <v>25</v>
          </cell>
          <cell r="O61">
            <v>0</v>
          </cell>
          <cell r="Q61">
            <v>0</v>
          </cell>
        </row>
        <row r="62">
          <cell r="B62" t="str">
            <v>RCX 2047</v>
          </cell>
          <cell r="C62" t="str">
            <v>PL</v>
          </cell>
          <cell r="D62" t="str">
            <v>Obs</v>
          </cell>
          <cell r="G62">
            <v>12</v>
          </cell>
          <cell r="H62">
            <v>6</v>
          </cell>
          <cell r="J62">
            <v>20</v>
          </cell>
          <cell r="K62">
            <v>32</v>
          </cell>
          <cell r="L62">
            <v>12</v>
          </cell>
          <cell r="N62">
            <v>20</v>
          </cell>
          <cell r="O62">
            <v>-32</v>
          </cell>
          <cell r="Q62">
            <v>0</v>
          </cell>
        </row>
        <row r="63">
          <cell r="B63" t="str">
            <v>SB 580254</v>
          </cell>
          <cell r="C63" t="str">
            <v>PL</v>
          </cell>
          <cell r="D63" t="str">
            <v>Active</v>
          </cell>
          <cell r="G63">
            <v>2</v>
          </cell>
          <cell r="H63">
            <v>4</v>
          </cell>
          <cell r="J63">
            <v>94</v>
          </cell>
          <cell r="K63">
            <v>2</v>
          </cell>
          <cell r="L63">
            <v>2</v>
          </cell>
          <cell r="N63">
            <v>201</v>
          </cell>
          <cell r="O63">
            <v>-2</v>
          </cell>
          <cell r="Q63">
            <v>0</v>
          </cell>
        </row>
        <row r="64">
          <cell r="B64" t="str">
            <v>SB 748534A</v>
          </cell>
          <cell r="C64" t="str">
            <v>PL</v>
          </cell>
          <cell r="D64" t="str">
            <v>Slow Mvg</v>
          </cell>
          <cell r="H64">
            <v>4</v>
          </cell>
          <cell r="K64">
            <v>0</v>
          </cell>
          <cell r="L64">
            <v>7</v>
          </cell>
          <cell r="N64">
            <v>201</v>
          </cell>
          <cell r="O64">
            <v>0</v>
          </cell>
          <cell r="Q64">
            <v>0</v>
          </cell>
        </row>
        <row r="65">
          <cell r="B65" t="str">
            <v>SB 7973131</v>
          </cell>
          <cell r="C65" t="str">
            <v>PL</v>
          </cell>
          <cell r="D65" t="str">
            <v>Slow Mvg</v>
          </cell>
          <cell r="G65">
            <v>6</v>
          </cell>
          <cell r="J65">
            <v>29</v>
          </cell>
          <cell r="K65">
            <v>35</v>
          </cell>
          <cell r="L65">
            <v>6</v>
          </cell>
          <cell r="N65">
            <v>25</v>
          </cell>
          <cell r="O65">
            <v>-25</v>
          </cell>
          <cell r="Q65">
            <v>10</v>
          </cell>
        </row>
        <row r="66">
          <cell r="B66" t="str">
            <v>Sestamibi</v>
          </cell>
          <cell r="C66" t="str">
            <v>PL</v>
          </cell>
          <cell r="D66" t="str">
            <v>Active</v>
          </cell>
          <cell r="G66">
            <v>4</v>
          </cell>
          <cell r="H66">
            <v>12</v>
          </cell>
          <cell r="I66">
            <v>7</v>
          </cell>
          <cell r="J66">
            <v>49</v>
          </cell>
          <cell r="K66">
            <v>23</v>
          </cell>
          <cell r="L66">
            <v>1</v>
          </cell>
          <cell r="N66">
            <v>49</v>
          </cell>
          <cell r="O66">
            <v>0</v>
          </cell>
          <cell r="P66">
            <v>-15</v>
          </cell>
          <cell r="Q66">
            <v>8</v>
          </cell>
        </row>
        <row r="67">
          <cell r="B67" t="str">
            <v xml:space="preserve">Scios 469 </v>
          </cell>
          <cell r="C67" t="str">
            <v>PL</v>
          </cell>
          <cell r="D67" t="str">
            <v>Slow Mvg</v>
          </cell>
          <cell r="G67">
            <v>8</v>
          </cell>
          <cell r="H67">
            <v>200</v>
          </cell>
          <cell r="J67">
            <v>242</v>
          </cell>
          <cell r="K67">
            <v>8</v>
          </cell>
          <cell r="L67">
            <v>8</v>
          </cell>
          <cell r="M67">
            <v>200</v>
          </cell>
          <cell r="N67">
            <v>242</v>
          </cell>
          <cell r="O67">
            <v>-8</v>
          </cell>
          <cell r="Q67">
            <v>0</v>
          </cell>
        </row>
        <row r="68">
          <cell r="B68" t="str">
            <v>SR-28043</v>
          </cell>
          <cell r="C68" t="str">
            <v>PL</v>
          </cell>
          <cell r="D68" t="str">
            <v>Slow Mvg</v>
          </cell>
          <cell r="G68">
            <v>182</v>
          </cell>
          <cell r="H68">
            <v>161</v>
          </cell>
          <cell r="J68">
            <v>91</v>
          </cell>
          <cell r="K68">
            <v>343</v>
          </cell>
          <cell r="L68">
            <v>10</v>
          </cell>
          <cell r="M68">
            <v>1</v>
          </cell>
          <cell r="N68">
            <v>91</v>
          </cell>
          <cell r="O68">
            <v>-10</v>
          </cell>
          <cell r="Q68">
            <v>333</v>
          </cell>
        </row>
        <row r="69">
          <cell r="B69" t="str">
            <v>T-Baus</v>
          </cell>
          <cell r="C69" t="str">
            <v>PL</v>
          </cell>
          <cell r="D69" t="str">
            <v>Obs</v>
          </cell>
          <cell r="G69">
            <v>3</v>
          </cell>
          <cell r="H69">
            <v>127</v>
          </cell>
          <cell r="J69">
            <v>184</v>
          </cell>
          <cell r="K69">
            <v>0</v>
          </cell>
          <cell r="L69">
            <v>3</v>
          </cell>
          <cell r="M69">
            <v>127</v>
          </cell>
          <cell r="N69">
            <v>30</v>
          </cell>
          <cell r="O69">
            <v>0</v>
          </cell>
          <cell r="Q69">
            <v>0</v>
          </cell>
        </row>
        <row r="70">
          <cell r="B70" t="str">
            <v>Telik 19781</v>
          </cell>
          <cell r="C70" t="str">
            <v>PL</v>
          </cell>
          <cell r="D70" t="str">
            <v>Obs</v>
          </cell>
          <cell r="G70">
            <v>1</v>
          </cell>
          <cell r="H70">
            <v>7</v>
          </cell>
          <cell r="J70">
            <v>152</v>
          </cell>
          <cell r="K70">
            <v>0</v>
          </cell>
          <cell r="L70">
            <v>1</v>
          </cell>
          <cell r="N70">
            <v>152</v>
          </cell>
          <cell r="O70">
            <v>0</v>
          </cell>
          <cell r="Q70">
            <v>0</v>
          </cell>
        </row>
        <row r="71">
          <cell r="B71" t="str">
            <v>Valrocemide</v>
          </cell>
          <cell r="C71" t="str">
            <v>PL</v>
          </cell>
          <cell r="D71" t="str">
            <v>Active</v>
          </cell>
          <cell r="G71">
            <v>16</v>
          </cell>
          <cell r="H71">
            <v>14</v>
          </cell>
          <cell r="I71">
            <v>3</v>
          </cell>
          <cell r="J71">
            <v>7</v>
          </cell>
          <cell r="K71">
            <v>37</v>
          </cell>
          <cell r="L71">
            <v>16</v>
          </cell>
          <cell r="M71">
            <v>14</v>
          </cell>
          <cell r="N71">
            <v>7</v>
          </cell>
          <cell r="O71">
            <v>-37</v>
          </cell>
          <cell r="P71">
            <v>-197</v>
          </cell>
          <cell r="Q71">
            <v>0</v>
          </cell>
        </row>
        <row r="72">
          <cell r="B72" t="str">
            <v>VEC 162</v>
          </cell>
          <cell r="C72" t="str">
            <v>PL</v>
          </cell>
          <cell r="D72" t="str">
            <v>Active</v>
          </cell>
          <cell r="G72">
            <v>71</v>
          </cell>
          <cell r="H72">
            <v>123</v>
          </cell>
          <cell r="I72">
            <v>44</v>
          </cell>
          <cell r="J72">
            <v>176</v>
          </cell>
          <cell r="K72">
            <v>414</v>
          </cell>
          <cell r="L72">
            <v>27</v>
          </cell>
          <cell r="M72">
            <v>138</v>
          </cell>
          <cell r="N72">
            <v>176</v>
          </cell>
          <cell r="O72">
            <v>-341</v>
          </cell>
          <cell r="P72">
            <v>17</v>
          </cell>
          <cell r="Q72">
            <v>90</v>
          </cell>
        </row>
        <row r="73">
          <cell r="B73" t="str">
            <v>Vertex 148</v>
          </cell>
          <cell r="C73" t="str">
            <v>PL</v>
          </cell>
          <cell r="D73" t="str">
            <v>Obs</v>
          </cell>
          <cell r="H73">
            <v>1</v>
          </cell>
          <cell r="J73">
            <v>91</v>
          </cell>
          <cell r="K73">
            <v>92</v>
          </cell>
          <cell r="M73">
            <v>1</v>
          </cell>
          <cell r="N73">
            <v>91</v>
          </cell>
          <cell r="O73">
            <v>-92</v>
          </cell>
          <cell r="Q73">
            <v>0</v>
          </cell>
        </row>
        <row r="74">
          <cell r="B74" t="str">
            <v>Vertex 497</v>
          </cell>
          <cell r="C74" t="str">
            <v>PL</v>
          </cell>
          <cell r="D74" t="str">
            <v>Obs</v>
          </cell>
          <cell r="G74">
            <v>3</v>
          </cell>
          <cell r="H74">
            <v>127</v>
          </cell>
          <cell r="J74">
            <v>48</v>
          </cell>
          <cell r="K74">
            <v>130</v>
          </cell>
          <cell r="L74">
            <v>3</v>
          </cell>
          <cell r="M74">
            <v>127</v>
          </cell>
          <cell r="N74">
            <v>10</v>
          </cell>
          <cell r="O74">
            <v>-130</v>
          </cell>
          <cell r="Q74">
            <v>0</v>
          </cell>
        </row>
        <row r="75">
          <cell r="B75" t="str">
            <v>Vertex 770</v>
          </cell>
          <cell r="C75" t="str">
            <v>PL</v>
          </cell>
          <cell r="D75" t="str">
            <v>Slow Mvg</v>
          </cell>
          <cell r="G75">
            <v>1</v>
          </cell>
          <cell r="H75">
            <v>5013</v>
          </cell>
          <cell r="I75">
            <v>218</v>
          </cell>
          <cell r="J75">
            <v>1818</v>
          </cell>
          <cell r="K75">
            <v>1</v>
          </cell>
          <cell r="L75">
            <v>1</v>
          </cell>
          <cell r="M75">
            <v>3886</v>
          </cell>
          <cell r="N75">
            <v>1471</v>
          </cell>
          <cell r="O75">
            <v>-1</v>
          </cell>
          <cell r="P75">
            <v>24</v>
          </cell>
          <cell r="Q75">
            <v>0</v>
          </cell>
        </row>
        <row r="76">
          <cell r="B76" t="str">
            <v>Vertex 950</v>
          </cell>
          <cell r="C76" t="str">
            <v>PL</v>
          </cell>
          <cell r="D76" t="str">
            <v>Active</v>
          </cell>
          <cell r="G76">
            <v>205</v>
          </cell>
          <cell r="H76">
            <v>2768</v>
          </cell>
          <cell r="I76">
            <v>465</v>
          </cell>
          <cell r="J76">
            <v>354</v>
          </cell>
          <cell r="K76">
            <v>3792</v>
          </cell>
          <cell r="L76">
            <v>28</v>
          </cell>
          <cell r="M76">
            <v>3103</v>
          </cell>
          <cell r="N76">
            <v>354</v>
          </cell>
          <cell r="O76">
            <v>-3485</v>
          </cell>
          <cell r="Q76">
            <v>307</v>
          </cell>
        </row>
        <row r="77">
          <cell r="B77" t="str">
            <v>ZD0947</v>
          </cell>
          <cell r="C77" t="str">
            <v>PL</v>
          </cell>
          <cell r="D77" t="str">
            <v>Obs</v>
          </cell>
          <cell r="H77">
            <v>3</v>
          </cell>
          <cell r="K77">
            <v>0</v>
          </cell>
          <cell r="M77">
            <v>2</v>
          </cell>
          <cell r="N77">
            <v>5</v>
          </cell>
          <cell r="O77">
            <v>0</v>
          </cell>
          <cell r="Q77">
            <v>0</v>
          </cell>
        </row>
        <row r="78">
          <cell r="B78" t="str">
            <v>ZT-1</v>
          </cell>
          <cell r="C78" t="str">
            <v>PL</v>
          </cell>
          <cell r="D78" t="str">
            <v>Active</v>
          </cell>
          <cell r="H78">
            <v>109</v>
          </cell>
          <cell r="J78">
            <v>331</v>
          </cell>
          <cell r="K78">
            <v>0</v>
          </cell>
          <cell r="L78">
            <v>85</v>
          </cell>
          <cell r="M78">
            <v>109</v>
          </cell>
          <cell r="N78">
            <v>776</v>
          </cell>
          <cell r="O78">
            <v>0</v>
          </cell>
          <cell r="Q78">
            <v>0</v>
          </cell>
        </row>
        <row r="79">
          <cell r="B79" t="str">
            <v>ANFP</v>
          </cell>
          <cell r="C79" t="str">
            <v>T</v>
          </cell>
          <cell r="D79" t="str">
            <v>Active</v>
          </cell>
          <cell r="G79">
            <v>74</v>
          </cell>
          <cell r="H79">
            <v>100</v>
          </cell>
          <cell r="I79">
            <v>2</v>
          </cell>
          <cell r="J79">
            <v>331</v>
          </cell>
          <cell r="K79">
            <v>76</v>
          </cell>
          <cell r="L79">
            <v>85</v>
          </cell>
          <cell r="N79">
            <v>776</v>
          </cell>
          <cell r="O79">
            <v>0</v>
          </cell>
          <cell r="Q79">
            <v>76</v>
          </cell>
        </row>
        <row r="80">
          <cell r="B80" t="str">
            <v>Butanol</v>
          </cell>
          <cell r="C80" t="str">
            <v>Pre Launch</v>
          </cell>
          <cell r="D80" t="str">
            <v>Total</v>
          </cell>
          <cell r="G80">
            <v>943</v>
          </cell>
          <cell r="H80">
            <v>4222</v>
          </cell>
          <cell r="I80">
            <v>632</v>
          </cell>
          <cell r="J80">
            <v>1337</v>
          </cell>
          <cell r="K80">
            <v>7134</v>
          </cell>
          <cell r="L80">
            <v>160</v>
          </cell>
          <cell r="M80">
            <v>4051</v>
          </cell>
          <cell r="N80">
            <v>1125</v>
          </cell>
          <cell r="O80">
            <v>-5336</v>
          </cell>
          <cell r="P80">
            <v>224</v>
          </cell>
          <cell r="Q80">
            <v>2022</v>
          </cell>
        </row>
        <row r="81">
          <cell r="B81" t="str">
            <v>CBDA</v>
          </cell>
          <cell r="C81" t="str">
            <v>T</v>
          </cell>
          <cell r="D81" t="str">
            <v>Active</v>
          </cell>
          <cell r="G81">
            <v>11</v>
          </cell>
          <cell r="H81">
            <v>2</v>
          </cell>
          <cell r="K81">
            <v>13</v>
          </cell>
          <cell r="M81">
            <v>2</v>
          </cell>
          <cell r="N81">
            <v>3</v>
          </cell>
          <cell r="O81">
            <v>-2</v>
          </cell>
          <cell r="Q81">
            <v>11</v>
          </cell>
        </row>
        <row r="82">
          <cell r="B82" t="str">
            <v>(DHQ) 2 PHAL</v>
          </cell>
          <cell r="C82" t="str">
            <v>T</v>
          </cell>
          <cell r="D82" t="str">
            <v>Slow Mvg</v>
          </cell>
          <cell r="G82">
            <v>11</v>
          </cell>
          <cell r="H82">
            <v>11</v>
          </cell>
          <cell r="K82">
            <v>11</v>
          </cell>
          <cell r="L82">
            <v>3</v>
          </cell>
          <cell r="N82">
            <v>28</v>
          </cell>
          <cell r="O82">
            <v>0</v>
          </cell>
          <cell r="Q82">
            <v>11</v>
          </cell>
        </row>
        <row r="83">
          <cell r="B83" t="str">
            <v>Amino Indanol</v>
          </cell>
          <cell r="C83" t="str">
            <v>T</v>
          </cell>
          <cell r="D83" t="str">
            <v>Slow Mvg</v>
          </cell>
          <cell r="H83">
            <v>109</v>
          </cell>
          <cell r="J83">
            <v>98</v>
          </cell>
          <cell r="K83">
            <v>109</v>
          </cell>
          <cell r="M83">
            <v>109</v>
          </cell>
          <cell r="N83">
            <v>18</v>
          </cell>
          <cell r="O83">
            <v>-109</v>
          </cell>
          <cell r="Q83">
            <v>0</v>
          </cell>
        </row>
        <row r="84">
          <cell r="B84" t="str">
            <v>ANFP</v>
          </cell>
          <cell r="C84" t="str">
            <v>T</v>
          </cell>
          <cell r="D84" t="str">
            <v>Active</v>
          </cell>
          <cell r="G84">
            <v>77</v>
          </cell>
          <cell r="H84">
            <v>79</v>
          </cell>
          <cell r="I84">
            <v>8</v>
          </cell>
          <cell r="J84">
            <v>44</v>
          </cell>
          <cell r="K84">
            <v>208</v>
          </cell>
          <cell r="O84">
            <v>0</v>
          </cell>
          <cell r="Q84">
            <v>208</v>
          </cell>
        </row>
        <row r="85">
          <cell r="B85" t="str">
            <v>Butanol</v>
          </cell>
          <cell r="C85" t="str">
            <v>T</v>
          </cell>
          <cell r="D85" t="str">
            <v>Slow Mvg</v>
          </cell>
          <cell r="G85">
            <v>23</v>
          </cell>
          <cell r="H85">
            <v>2</v>
          </cell>
          <cell r="J85">
            <v>88</v>
          </cell>
          <cell r="K85">
            <v>111</v>
          </cell>
          <cell r="L85">
            <v>23</v>
          </cell>
          <cell r="N85">
            <v>88</v>
          </cell>
          <cell r="O85">
            <v>-111</v>
          </cell>
          <cell r="Q85">
            <v>0</v>
          </cell>
        </row>
        <row r="86">
          <cell r="B86" t="str">
            <v>CBDA</v>
          </cell>
          <cell r="C86" t="str">
            <v>T</v>
          </cell>
          <cell r="D86" t="str">
            <v>Active</v>
          </cell>
          <cell r="G86">
            <v>24</v>
          </cell>
          <cell r="H86">
            <v>20</v>
          </cell>
          <cell r="I86">
            <v>10</v>
          </cell>
          <cell r="J86">
            <v>1</v>
          </cell>
          <cell r="K86">
            <v>55</v>
          </cell>
          <cell r="L86">
            <v>3</v>
          </cell>
          <cell r="M86">
            <v>2</v>
          </cell>
          <cell r="N86">
            <v>29</v>
          </cell>
          <cell r="O86">
            <v>-5</v>
          </cell>
          <cell r="Q86">
            <v>50</v>
          </cell>
        </row>
        <row r="87">
          <cell r="B87" t="str">
            <v>CDFA Me</v>
          </cell>
          <cell r="C87" t="str">
            <v>T</v>
          </cell>
          <cell r="D87" t="str">
            <v>Slow Mvg</v>
          </cell>
          <cell r="G87">
            <v>3</v>
          </cell>
          <cell r="I87">
            <v>4</v>
          </cell>
          <cell r="J87">
            <v>84</v>
          </cell>
          <cell r="K87">
            <v>7</v>
          </cell>
          <cell r="L87">
            <v>3</v>
          </cell>
          <cell r="N87">
            <v>50</v>
          </cell>
          <cell r="O87">
            <v>-3</v>
          </cell>
          <cell r="Q87">
            <v>4</v>
          </cell>
        </row>
        <row r="88">
          <cell r="B88" t="str">
            <v>CPD</v>
          </cell>
          <cell r="C88" t="str">
            <v>T</v>
          </cell>
          <cell r="D88" t="str">
            <v>Slow Mvg</v>
          </cell>
          <cell r="J88">
            <v>44</v>
          </cell>
          <cell r="K88">
            <v>44</v>
          </cell>
          <cell r="N88">
            <v>18</v>
          </cell>
          <cell r="O88">
            <v>-18</v>
          </cell>
          <cell r="Q88">
            <v>26</v>
          </cell>
        </row>
        <row r="89">
          <cell r="B89" t="str">
            <v>DESMP</v>
          </cell>
          <cell r="C89" t="str">
            <v>T</v>
          </cell>
          <cell r="D89" t="str">
            <v>Obs</v>
          </cell>
          <cell r="G89">
            <v>2</v>
          </cell>
          <cell r="J89">
            <v>90</v>
          </cell>
          <cell r="K89">
            <v>0</v>
          </cell>
          <cell r="L89">
            <v>2</v>
          </cell>
          <cell r="N89">
            <v>90</v>
          </cell>
          <cell r="O89">
            <v>0</v>
          </cell>
          <cell r="Q89">
            <v>0</v>
          </cell>
        </row>
        <row r="90">
          <cell r="B90" t="str">
            <v>DHQD</v>
          </cell>
          <cell r="C90" t="str">
            <v>T</v>
          </cell>
          <cell r="D90" t="str">
            <v>Slow Mvg</v>
          </cell>
          <cell r="G90">
            <v>3</v>
          </cell>
          <cell r="H90">
            <v>4</v>
          </cell>
          <cell r="J90">
            <v>50</v>
          </cell>
          <cell r="K90">
            <v>53</v>
          </cell>
          <cell r="M90">
            <v>4</v>
          </cell>
          <cell r="N90">
            <v>2</v>
          </cell>
          <cell r="O90">
            <v>-2</v>
          </cell>
          <cell r="Q90">
            <v>51</v>
          </cell>
        </row>
        <row r="91">
          <cell r="B91" t="str">
            <v>EPI</v>
          </cell>
          <cell r="C91" t="str">
            <v>T</v>
          </cell>
          <cell r="D91" t="str">
            <v>Slow Mvg</v>
          </cell>
          <cell r="G91">
            <v>6</v>
          </cell>
          <cell r="H91">
            <v>94</v>
          </cell>
          <cell r="I91">
            <v>5</v>
          </cell>
          <cell r="J91">
            <v>47</v>
          </cell>
          <cell r="K91">
            <v>147</v>
          </cell>
          <cell r="L91">
            <v>1</v>
          </cell>
          <cell r="M91">
            <v>58</v>
          </cell>
          <cell r="N91">
            <v>29</v>
          </cell>
          <cell r="O91">
            <v>-88</v>
          </cell>
          <cell r="Q91">
            <v>59</v>
          </cell>
        </row>
        <row r="92">
          <cell r="B92" t="str">
            <v>ETFA</v>
          </cell>
          <cell r="C92" t="str">
            <v>T</v>
          </cell>
          <cell r="D92" t="str">
            <v>Active</v>
          </cell>
          <cell r="F92">
            <v>0</v>
          </cell>
          <cell r="G92">
            <v>3</v>
          </cell>
          <cell r="H92">
            <v>230</v>
          </cell>
          <cell r="I92">
            <v>2</v>
          </cell>
          <cell r="J92">
            <v>22</v>
          </cell>
          <cell r="K92">
            <v>27</v>
          </cell>
          <cell r="L92">
            <v>1</v>
          </cell>
          <cell r="M92">
            <v>28</v>
          </cell>
          <cell r="N92">
            <v>4</v>
          </cell>
          <cell r="O92">
            <v>-5</v>
          </cell>
          <cell r="P92">
            <v>0</v>
          </cell>
          <cell r="Q92">
            <v>22</v>
          </cell>
        </row>
        <row r="93">
          <cell r="B93" t="str">
            <v>Glycidyl Nosylate</v>
          </cell>
          <cell r="C93" t="str">
            <v>T</v>
          </cell>
          <cell r="D93" t="str">
            <v>Slow Mvg</v>
          </cell>
          <cell r="F93">
            <v>0</v>
          </cell>
          <cell r="G93">
            <v>3</v>
          </cell>
          <cell r="H93">
            <v>184</v>
          </cell>
          <cell r="J93">
            <v>114</v>
          </cell>
          <cell r="K93">
            <v>3</v>
          </cell>
          <cell r="L93">
            <v>1</v>
          </cell>
          <cell r="M93">
            <v>184</v>
          </cell>
          <cell r="N93">
            <v>114</v>
          </cell>
          <cell r="O93">
            <v>-1</v>
          </cell>
          <cell r="P93">
            <v>0</v>
          </cell>
          <cell r="Q93">
            <v>2</v>
          </cell>
        </row>
        <row r="94">
          <cell r="B94" t="str">
            <v>Glycidyl Phthalimide</v>
          </cell>
          <cell r="C94" t="str">
            <v>T</v>
          </cell>
          <cell r="D94" t="str">
            <v>Active</v>
          </cell>
          <cell r="G94">
            <v>7</v>
          </cell>
          <cell r="I94">
            <v>5</v>
          </cell>
          <cell r="J94">
            <v>90</v>
          </cell>
          <cell r="K94">
            <v>97</v>
          </cell>
          <cell r="L94">
            <v>2</v>
          </cell>
          <cell r="N94">
            <v>90</v>
          </cell>
          <cell r="O94">
            <v>-92</v>
          </cell>
          <cell r="Q94">
            <v>5</v>
          </cell>
        </row>
        <row r="95">
          <cell r="B95" t="str">
            <v>Glycidyl Tosylate</v>
          </cell>
          <cell r="C95" t="str">
            <v>T</v>
          </cell>
          <cell r="D95" t="str">
            <v>Slow Mvg</v>
          </cell>
          <cell r="G95">
            <v>7</v>
          </cell>
          <cell r="H95">
            <v>4</v>
          </cell>
          <cell r="I95">
            <v>1</v>
          </cell>
          <cell r="J95">
            <v>6</v>
          </cell>
          <cell r="K95">
            <v>4</v>
          </cell>
          <cell r="L95">
            <v>7</v>
          </cell>
          <cell r="M95">
            <v>4</v>
          </cell>
          <cell r="N95">
            <v>17</v>
          </cell>
          <cell r="O95">
            <v>-4</v>
          </cell>
          <cell r="Q95">
            <v>0</v>
          </cell>
        </row>
        <row r="96">
          <cell r="B96" t="str">
            <v>Isovanillin</v>
          </cell>
          <cell r="C96" t="str">
            <v>T</v>
          </cell>
          <cell r="D96" t="str">
            <v>Obs</v>
          </cell>
          <cell r="J96">
            <v>6</v>
          </cell>
          <cell r="K96">
            <v>0</v>
          </cell>
          <cell r="N96">
            <v>17</v>
          </cell>
          <cell r="O96">
            <v>0</v>
          </cell>
          <cell r="Q96">
            <v>0</v>
          </cell>
        </row>
        <row r="97">
          <cell r="B97" t="str">
            <v>Jacobsen Catalyst</v>
          </cell>
          <cell r="C97" t="str">
            <v>T</v>
          </cell>
          <cell r="D97" t="str">
            <v>Slow Mvg</v>
          </cell>
          <cell r="G97">
            <v>10</v>
          </cell>
          <cell r="H97">
            <v>230</v>
          </cell>
          <cell r="J97">
            <v>322</v>
          </cell>
          <cell r="K97">
            <v>240</v>
          </cell>
          <cell r="L97">
            <v>10</v>
          </cell>
          <cell r="M97">
            <v>28</v>
          </cell>
          <cell r="N97">
            <v>308</v>
          </cell>
          <cell r="O97">
            <v>-38</v>
          </cell>
          <cell r="Q97">
            <v>202</v>
          </cell>
        </row>
        <row r="98">
          <cell r="B98" t="str">
            <v>L-Carnitine</v>
          </cell>
          <cell r="C98" t="str">
            <v>T</v>
          </cell>
          <cell r="D98" t="str">
            <v>Slow Mvg</v>
          </cell>
          <cell r="G98">
            <v>4</v>
          </cell>
          <cell r="H98">
            <v>184</v>
          </cell>
          <cell r="J98">
            <v>114</v>
          </cell>
          <cell r="K98">
            <v>302</v>
          </cell>
          <cell r="L98">
            <v>4</v>
          </cell>
          <cell r="M98">
            <v>184</v>
          </cell>
          <cell r="N98">
            <v>114</v>
          </cell>
          <cell r="O98">
            <v>-302</v>
          </cell>
          <cell r="Q98">
            <v>0</v>
          </cell>
        </row>
        <row r="99">
          <cell r="B99" t="str">
            <v>Methyl Glycidate</v>
          </cell>
          <cell r="C99" t="str">
            <v>T</v>
          </cell>
          <cell r="D99" t="str">
            <v>Slow Mvg</v>
          </cell>
          <cell r="H99">
            <v>1</v>
          </cell>
          <cell r="J99">
            <v>22</v>
          </cell>
          <cell r="K99">
            <v>22</v>
          </cell>
          <cell r="N99">
            <v>22</v>
          </cell>
          <cell r="O99">
            <v>-22</v>
          </cell>
          <cell r="Q99">
            <v>0</v>
          </cell>
        </row>
        <row r="100">
          <cell r="B100" t="str">
            <v>OADPE</v>
          </cell>
          <cell r="C100" t="str">
            <v>T</v>
          </cell>
          <cell r="D100" t="str">
            <v>Slow Mvg</v>
          </cell>
          <cell r="E100"/>
          <cell r="G100">
            <v>50</v>
          </cell>
          <cell r="H100">
            <v>1</v>
          </cell>
          <cell r="K100">
            <v>50</v>
          </cell>
          <cell r="L100">
            <v>3</v>
          </cell>
          <cell r="O100">
            <v>0</v>
          </cell>
          <cell r="Q100">
            <v>50</v>
          </cell>
        </row>
        <row r="101">
          <cell r="B101" t="str">
            <v>Oligomeric Cat</v>
          </cell>
          <cell r="C101" t="str">
            <v>T</v>
          </cell>
          <cell r="D101" t="str">
            <v>Slow Mvg</v>
          </cell>
          <cell r="E101"/>
          <cell r="G101">
            <v>7</v>
          </cell>
          <cell r="H101">
            <v>137</v>
          </cell>
          <cell r="J101">
            <v>10</v>
          </cell>
          <cell r="K101">
            <v>144</v>
          </cell>
          <cell r="L101">
            <v>7</v>
          </cell>
          <cell r="M101">
            <v>14</v>
          </cell>
          <cell r="O101">
            <v>-21</v>
          </cell>
          <cell r="Q101">
            <v>123</v>
          </cell>
        </row>
        <row r="102">
          <cell r="B102" t="str">
            <v>Pfizer Diol</v>
          </cell>
          <cell r="C102" t="str">
            <v>T</v>
          </cell>
          <cell r="D102" t="str">
            <v>Obs</v>
          </cell>
          <cell r="G102">
            <v>100</v>
          </cell>
          <cell r="H102">
            <v>329</v>
          </cell>
          <cell r="I102">
            <v>127</v>
          </cell>
          <cell r="J102">
            <v>685</v>
          </cell>
          <cell r="K102">
            <v>0</v>
          </cell>
          <cell r="L102">
            <v>4</v>
          </cell>
          <cell r="O102">
            <v>0</v>
          </cell>
          <cell r="Q102">
            <v>0</v>
          </cell>
        </row>
        <row r="103">
          <cell r="B103" t="str">
            <v>PG Carbonate</v>
          </cell>
          <cell r="C103" t="str">
            <v>T</v>
          </cell>
          <cell r="D103" t="str">
            <v>Slow Mvg</v>
          </cell>
          <cell r="J103">
            <v>285</v>
          </cell>
          <cell r="K103">
            <v>285</v>
          </cell>
          <cell r="M103">
            <v>14</v>
          </cell>
          <cell r="N103">
            <v>271</v>
          </cell>
          <cell r="O103">
            <v>-271</v>
          </cell>
          <cell r="Q103">
            <v>14</v>
          </cell>
        </row>
        <row r="104">
          <cell r="B104" t="str">
            <v>Propylene Oxide</v>
          </cell>
          <cell r="C104" t="str">
            <v>T</v>
          </cell>
          <cell r="D104" t="str">
            <v>Slow Mvg</v>
          </cell>
          <cell r="G104">
            <v>1</v>
          </cell>
          <cell r="H104">
            <v>48</v>
          </cell>
          <cell r="J104">
            <v>28</v>
          </cell>
          <cell r="K104">
            <v>48</v>
          </cell>
          <cell r="M104">
            <v>31</v>
          </cell>
          <cell r="N104">
            <v>28</v>
          </cell>
          <cell r="O104">
            <v>-31</v>
          </cell>
          <cell r="Q104">
            <v>17</v>
          </cell>
        </row>
        <row r="105">
          <cell r="B105" t="str">
            <v>S-Phos</v>
          </cell>
          <cell r="C105" t="str">
            <v>T</v>
          </cell>
          <cell r="D105" t="str">
            <v>Slow Mvg</v>
          </cell>
          <cell r="H105">
            <v>14</v>
          </cell>
          <cell r="J105">
            <v>6</v>
          </cell>
          <cell r="K105">
            <v>6</v>
          </cell>
          <cell r="O105">
            <v>0</v>
          </cell>
          <cell r="Q105">
            <v>6</v>
          </cell>
        </row>
        <row r="106">
          <cell r="B106" t="str">
            <v>Styrene Oxide</v>
          </cell>
          <cell r="C106" t="str">
            <v>T</v>
          </cell>
          <cell r="D106" t="str">
            <v>Slow Mvg</v>
          </cell>
          <cell r="G106">
            <v>3</v>
          </cell>
          <cell r="H106">
            <v>2</v>
          </cell>
          <cell r="J106">
            <v>6</v>
          </cell>
          <cell r="K106">
            <v>3</v>
          </cell>
          <cell r="L106">
            <v>3</v>
          </cell>
          <cell r="N106">
            <v>90</v>
          </cell>
          <cell r="O106">
            <v>-3</v>
          </cell>
          <cell r="Q106">
            <v>0</v>
          </cell>
        </row>
        <row r="107">
          <cell r="B107" t="str">
            <v>TBGE</v>
          </cell>
          <cell r="C107" t="str">
            <v>T</v>
          </cell>
          <cell r="D107" t="str">
            <v>Active</v>
          </cell>
          <cell r="G107">
            <v>3</v>
          </cell>
          <cell r="H107">
            <v>2</v>
          </cell>
          <cell r="J107">
            <v>10</v>
          </cell>
          <cell r="K107">
            <v>10</v>
          </cell>
          <cell r="L107">
            <v>3</v>
          </cell>
          <cell r="N107">
            <v>21</v>
          </cell>
          <cell r="O107">
            <v>0</v>
          </cell>
          <cell r="Q107">
            <v>10</v>
          </cell>
        </row>
        <row r="108">
          <cell r="B108" t="str">
            <v>WS 23</v>
          </cell>
          <cell r="C108" t="str">
            <v>T</v>
          </cell>
          <cell r="D108" t="str">
            <v>Active</v>
          </cell>
          <cell r="G108">
            <v>65</v>
          </cell>
          <cell r="H108">
            <v>274</v>
          </cell>
          <cell r="I108">
            <v>53</v>
          </cell>
          <cell r="J108">
            <v>889</v>
          </cell>
          <cell r="K108">
            <v>1281</v>
          </cell>
          <cell r="L108">
            <v>4</v>
          </cell>
          <cell r="O108">
            <v>-4</v>
          </cell>
          <cell r="Q108">
            <v>1277</v>
          </cell>
        </row>
        <row r="109">
          <cell r="B109" t="str">
            <v>ETFA Held in Hong Kong</v>
          </cell>
          <cell r="C109" t="str">
            <v>TM</v>
          </cell>
          <cell r="D109" t="str">
            <v>Obs</v>
          </cell>
          <cell r="G109">
            <v>84</v>
          </cell>
          <cell r="H109">
            <v>164</v>
          </cell>
          <cell r="I109">
            <v>100</v>
          </cell>
          <cell r="J109">
            <v>582</v>
          </cell>
          <cell r="K109">
            <v>0</v>
          </cell>
          <cell r="L109">
            <v>1</v>
          </cell>
          <cell r="N109">
            <v>20</v>
          </cell>
          <cell r="O109">
            <v>0</v>
          </cell>
          <cell r="P109">
            <v>14</v>
          </cell>
          <cell r="Q109">
            <v>0</v>
          </cell>
        </row>
        <row r="110">
          <cell r="B110" t="str">
            <v>3-NPP</v>
          </cell>
          <cell r="C110" t="str">
            <v>TM</v>
          </cell>
          <cell r="D110" t="str">
            <v>Obs</v>
          </cell>
          <cell r="H110">
            <v>5</v>
          </cell>
          <cell r="J110">
            <v>50</v>
          </cell>
          <cell r="K110">
            <v>0</v>
          </cell>
          <cell r="N110">
            <v>20</v>
          </cell>
          <cell r="O110">
            <v>0</v>
          </cell>
          <cell r="Q110">
            <v>0</v>
          </cell>
        </row>
        <row r="111">
          <cell r="B111" t="str">
            <v>ANFP.</v>
          </cell>
          <cell r="C111" t="str">
            <v>TM</v>
          </cell>
          <cell r="D111" t="str">
            <v>Active</v>
          </cell>
          <cell r="H111">
            <v>1</v>
          </cell>
          <cell r="K111">
            <v>0</v>
          </cell>
          <cell r="O111">
            <v>0</v>
          </cell>
          <cell r="Q111">
            <v>0</v>
          </cell>
        </row>
        <row r="112">
          <cell r="B112" t="str">
            <v>DESMP.</v>
          </cell>
          <cell r="C112" t="str">
            <v>TM</v>
          </cell>
          <cell r="D112" t="str">
            <v>Obs</v>
          </cell>
          <cell r="H112">
            <v>2</v>
          </cell>
          <cell r="J112">
            <v>175</v>
          </cell>
          <cell r="K112">
            <v>0</v>
          </cell>
          <cell r="N112">
            <v>3</v>
          </cell>
          <cell r="O112">
            <v>0</v>
          </cell>
          <cell r="Q112">
            <v>0</v>
          </cell>
        </row>
        <row r="113">
          <cell r="B113" t="str">
            <v>L-Thyroxine</v>
          </cell>
          <cell r="C113" t="str">
            <v>TM</v>
          </cell>
          <cell r="D113" t="str">
            <v>Active</v>
          </cell>
          <cell r="H113">
            <v>2</v>
          </cell>
          <cell r="K113">
            <v>0</v>
          </cell>
          <cell r="O113">
            <v>0</v>
          </cell>
          <cell r="Q113">
            <v>0</v>
          </cell>
        </row>
        <row r="114">
          <cell r="B114" t="str">
            <v>NAAGA</v>
          </cell>
          <cell r="C114" t="str">
            <v>TM</v>
          </cell>
          <cell r="D114" t="str">
            <v>Active</v>
          </cell>
          <cell r="H114">
            <v>2</v>
          </cell>
          <cell r="J114">
            <v>77</v>
          </cell>
          <cell r="K114">
            <v>77</v>
          </cell>
          <cell r="O114">
            <v>0</v>
          </cell>
          <cell r="Q114">
            <v>77</v>
          </cell>
        </row>
        <row r="115">
          <cell r="B115" t="str">
            <v>NTFMA</v>
          </cell>
          <cell r="C115" t="str">
            <v>TM</v>
          </cell>
          <cell r="D115" t="str">
            <v>Obs</v>
          </cell>
          <cell r="H115">
            <v>2</v>
          </cell>
          <cell r="J115">
            <v>1</v>
          </cell>
          <cell r="K115">
            <v>0</v>
          </cell>
          <cell r="N115">
            <v>91</v>
          </cell>
          <cell r="O115">
            <v>0</v>
          </cell>
          <cell r="Q115">
            <v>0</v>
          </cell>
        </row>
        <row r="116">
          <cell r="B116" t="str">
            <v>OADPE</v>
          </cell>
          <cell r="C116" t="str">
            <v>TM</v>
          </cell>
          <cell r="D116" t="str">
            <v>Active</v>
          </cell>
          <cell r="H116">
            <v>3</v>
          </cell>
          <cell r="J116">
            <v>127</v>
          </cell>
          <cell r="K116">
            <v>0</v>
          </cell>
          <cell r="N116">
            <v>91</v>
          </cell>
          <cell r="O116">
            <v>0</v>
          </cell>
          <cell r="Q116">
            <v>0</v>
          </cell>
        </row>
        <row r="117">
          <cell r="B117" t="str">
            <v>PTFMXA</v>
          </cell>
          <cell r="C117" t="str">
            <v>TM</v>
          </cell>
          <cell r="D117" t="str">
            <v>Obs</v>
          </cell>
          <cell r="G117">
            <v>250</v>
          </cell>
          <cell r="H117">
            <v>1145</v>
          </cell>
          <cell r="I117">
            <v>130</v>
          </cell>
          <cell r="J117">
            <v>2031</v>
          </cell>
          <cell r="K117">
            <v>0</v>
          </cell>
          <cell r="L117">
            <v>56</v>
          </cell>
          <cell r="M117">
            <v>434</v>
          </cell>
          <cell r="N117">
            <v>730</v>
          </cell>
          <cell r="O117">
            <v>0</v>
          </cell>
          <cell r="P117">
            <v>0</v>
          </cell>
          <cell r="Q117">
            <v>0</v>
          </cell>
        </row>
        <row r="118">
          <cell r="B118" t="str">
            <v>SR-28043.</v>
          </cell>
          <cell r="C118" t="str">
            <v>TM</v>
          </cell>
          <cell r="D118" t="str">
            <v>Slow Mvg</v>
          </cell>
          <cell r="F118">
            <v>0</v>
          </cell>
          <cell r="H118">
            <v>46</v>
          </cell>
          <cell r="J118">
            <v>157</v>
          </cell>
          <cell r="K118">
            <v>0</v>
          </cell>
          <cell r="L118">
            <v>0</v>
          </cell>
          <cell r="N118">
            <v>218</v>
          </cell>
          <cell r="O118">
            <v>0</v>
          </cell>
          <cell r="P118">
            <v>0</v>
          </cell>
          <cell r="Q118">
            <v>0</v>
          </cell>
        </row>
        <row r="119">
          <cell r="B119" t="str">
            <v>TFBA</v>
          </cell>
          <cell r="C119" t="str">
            <v>TM</v>
          </cell>
          <cell r="D119" t="str">
            <v>Obs</v>
          </cell>
          <cell r="F119">
            <v>0</v>
          </cell>
          <cell r="G119">
            <v>575</v>
          </cell>
          <cell r="H119">
            <v>171</v>
          </cell>
          <cell r="I119">
            <v>8</v>
          </cell>
          <cell r="J119">
            <v>-62</v>
          </cell>
          <cell r="K119">
            <v>0</v>
          </cell>
          <cell r="L119">
            <v>38</v>
          </cell>
          <cell r="N119">
            <v>10</v>
          </cell>
          <cell r="O119">
            <v>0</v>
          </cell>
          <cell r="P119">
            <v>0</v>
          </cell>
          <cell r="Q119">
            <v>0</v>
          </cell>
        </row>
        <row r="120">
          <cell r="B120" t="str">
            <v>Fixed cost others</v>
          </cell>
          <cell r="C120" t="str">
            <v>TM</v>
          </cell>
          <cell r="D120" t="str">
            <v>Obs</v>
          </cell>
          <cell r="H120">
            <v>365</v>
          </cell>
          <cell r="J120">
            <v>17</v>
          </cell>
          <cell r="K120">
            <v>0</v>
          </cell>
          <cell r="L120">
            <v>8</v>
          </cell>
          <cell r="N120">
            <v>66</v>
          </cell>
          <cell r="O120">
            <v>0</v>
          </cell>
          <cell r="P120">
            <v>-42</v>
          </cell>
          <cell r="Q120">
            <v>0</v>
          </cell>
        </row>
        <row r="121">
          <cell r="B121" t="str">
            <v>Others.</v>
          </cell>
          <cell r="C121" t="str">
            <v>TM</v>
          </cell>
          <cell r="D121" t="str">
            <v>Obs</v>
          </cell>
          <cell r="G121">
            <v>2455</v>
          </cell>
          <cell r="H121">
            <v>365</v>
          </cell>
          <cell r="J121">
            <v>17</v>
          </cell>
          <cell r="K121">
            <v>0</v>
          </cell>
          <cell r="L121">
            <v>1375</v>
          </cell>
          <cell r="N121">
            <v>66</v>
          </cell>
          <cell r="O121">
            <v>0</v>
          </cell>
          <cell r="Q121">
            <v>0</v>
          </cell>
        </row>
        <row r="122">
          <cell r="B122" t="str">
            <v>Base Stocks</v>
          </cell>
          <cell r="C122" t="str">
            <v>TM</v>
          </cell>
          <cell r="D122" t="str">
            <v>Obs</v>
          </cell>
          <cell r="G122">
            <v>394</v>
          </cell>
          <cell r="H122">
            <v>2480</v>
          </cell>
          <cell r="K122">
            <v>394</v>
          </cell>
          <cell r="L122">
            <v>223</v>
          </cell>
          <cell r="O122">
            <v>-223</v>
          </cell>
          <cell r="Q122">
            <v>171</v>
          </cell>
        </row>
        <row r="123">
          <cell r="B123" t="str">
            <v>Op Supplies/Ret Cont/Packaging/Waste</v>
          </cell>
          <cell r="C123" t="str">
            <v>Technology</v>
          </cell>
          <cell r="D123" t="str">
            <v>Total</v>
          </cell>
          <cell r="G123">
            <v>299</v>
          </cell>
          <cell r="H123">
            <v>1179</v>
          </cell>
          <cell r="I123">
            <v>77</v>
          </cell>
          <cell r="J123">
            <v>1789</v>
          </cell>
          <cell r="K123">
            <v>3344</v>
          </cell>
          <cell r="L123">
            <v>62</v>
          </cell>
          <cell r="M123">
            <v>430</v>
          </cell>
          <cell r="N123">
            <v>638</v>
          </cell>
          <cell r="O123">
            <v>-1130</v>
          </cell>
          <cell r="P123">
            <v>0</v>
          </cell>
          <cell r="Q123">
            <v>2214</v>
          </cell>
        </row>
        <row r="124">
          <cell r="B124" t="str">
            <v>Palladium/Platinum/Rhodium</v>
          </cell>
          <cell r="C124" t="str">
            <v>Technology</v>
          </cell>
          <cell r="D124" t="str">
            <v>Total</v>
          </cell>
          <cell r="G124">
            <v>174</v>
          </cell>
          <cell r="H124">
            <v>1019</v>
          </cell>
          <cell r="I124">
            <v>111</v>
          </cell>
          <cell r="J124">
            <v>1466</v>
          </cell>
          <cell r="K124">
            <v>174</v>
          </cell>
          <cell r="L124">
            <v>56</v>
          </cell>
          <cell r="M124">
            <v>440</v>
          </cell>
          <cell r="N124">
            <v>638</v>
          </cell>
          <cell r="O124">
            <v>0</v>
          </cell>
          <cell r="P124">
            <v>0</v>
          </cell>
          <cell r="Q124">
            <v>174</v>
          </cell>
        </row>
        <row r="125">
          <cell r="B125" t="str">
            <v>Non Allocated</v>
          </cell>
          <cell r="G125">
            <v>736</v>
          </cell>
          <cell r="H125">
            <v>-383</v>
          </cell>
          <cell r="I125">
            <v>2</v>
          </cell>
          <cell r="J125">
            <v>15</v>
          </cell>
          <cell r="K125">
            <v>370</v>
          </cell>
          <cell r="L125">
            <v>39</v>
          </cell>
          <cell r="M125">
            <v>1</v>
          </cell>
          <cell r="N125">
            <v>26</v>
          </cell>
          <cell r="O125">
            <v>-66</v>
          </cell>
          <cell r="Q125">
            <v>304</v>
          </cell>
        </row>
        <row r="126">
          <cell r="B126" t="str">
            <v>Cleanouts</v>
          </cell>
          <cell r="C126" t="str">
            <v>Others</v>
          </cell>
          <cell r="D126" t="str">
            <v>Total</v>
          </cell>
          <cell r="F126">
            <v>0</v>
          </cell>
          <cell r="G126">
            <v>4246</v>
          </cell>
          <cell r="H126">
            <v>171</v>
          </cell>
          <cell r="I126">
            <v>8</v>
          </cell>
          <cell r="J126">
            <v>-62</v>
          </cell>
          <cell r="K126">
            <v>0</v>
          </cell>
          <cell r="L126">
            <v>1741</v>
          </cell>
          <cell r="M126">
            <v>5</v>
          </cell>
          <cell r="N126">
            <v>26</v>
          </cell>
          <cell r="O126">
            <v>0</v>
          </cell>
          <cell r="P126">
            <v>-50</v>
          </cell>
          <cell r="Q126">
            <v>-50</v>
          </cell>
        </row>
        <row r="127">
          <cell r="B127" t="str">
            <v>Engineering Stores</v>
          </cell>
          <cell r="G127">
            <v>2490</v>
          </cell>
          <cell r="H127">
            <v>164</v>
          </cell>
          <cell r="K127">
            <v>2490</v>
          </cell>
          <cell r="L127">
            <v>1353</v>
          </cell>
          <cell r="O127">
            <v>-1353</v>
          </cell>
          <cell r="P127">
            <v>-65</v>
          </cell>
          <cell r="Q127">
            <v>1137</v>
          </cell>
        </row>
        <row r="128">
          <cell r="B128" t="str">
            <v>Base Stocks</v>
          </cell>
          <cell r="C128" t="str">
            <v>Grand</v>
          </cell>
          <cell r="D128" t="str">
            <v>Total</v>
          </cell>
          <cell r="F128">
            <v>0</v>
          </cell>
          <cell r="G128">
            <v>394</v>
          </cell>
          <cell r="H128">
            <v>8253</v>
          </cell>
          <cell r="I128">
            <v>689</v>
          </cell>
          <cell r="J128">
            <v>4275</v>
          </cell>
          <cell r="K128">
            <v>394</v>
          </cell>
          <cell r="L128">
            <v>213</v>
          </cell>
          <cell r="M128">
            <v>4403</v>
          </cell>
          <cell r="N128">
            <v>2272</v>
          </cell>
          <cell r="O128">
            <v>-213</v>
          </cell>
          <cell r="P128">
            <v>-40</v>
          </cell>
          <cell r="Q128">
            <v>181</v>
          </cell>
        </row>
        <row r="129">
          <cell r="B129" t="str">
            <v>Op Supplies/Ret Cont/Packaging/Waste</v>
          </cell>
          <cell r="C129" t="str">
            <v>TOTAL</v>
          </cell>
          <cell r="F129">
            <v>0</v>
          </cell>
          <cell r="G129">
            <v>650</v>
          </cell>
          <cell r="H129">
            <v>6883</v>
          </cell>
          <cell r="J129">
            <v>7596</v>
          </cell>
          <cell r="K129">
            <v>650</v>
          </cell>
          <cell r="L129">
            <v>137</v>
          </cell>
          <cell r="M129">
            <v>4</v>
          </cell>
          <cell r="N129">
            <v>5636</v>
          </cell>
          <cell r="O129">
            <v>-141</v>
          </cell>
          <cell r="P129">
            <v>0</v>
          </cell>
          <cell r="Q129">
            <v>509</v>
          </cell>
        </row>
        <row r="130">
          <cell r="B130" t="str">
            <v>Palladium/Platinum/Rhodium</v>
          </cell>
          <cell r="G130">
            <v>100</v>
          </cell>
          <cell r="J130" t="str">
            <v>Authorised by</v>
          </cell>
          <cell r="K130">
            <v>100</v>
          </cell>
          <cell r="L130">
            <v>120</v>
          </cell>
          <cell r="M130">
            <v>4</v>
          </cell>
          <cell r="O130">
            <v>0</v>
          </cell>
          <cell r="Q130">
            <v>100</v>
          </cell>
        </row>
        <row r="131">
          <cell r="B131" t="str">
            <v>Palladium/Platinum/Rhodium</v>
          </cell>
          <cell r="G131">
            <v>207</v>
          </cell>
          <cell r="K131">
            <v>207</v>
          </cell>
          <cell r="O131">
            <v>0</v>
          </cell>
          <cell r="Q131">
            <v>207</v>
          </cell>
        </row>
      </sheetData>
      <sheetData sheetId="14">
        <row r="10">
          <cell r="B10" t="str">
            <v>Acrivastine</v>
          </cell>
          <cell r="C10" t="str">
            <v>L</v>
          </cell>
          <cell r="D10" t="str">
            <v>Active</v>
          </cell>
          <cell r="G10">
            <v>7</v>
          </cell>
          <cell r="H10">
            <v>1026</v>
          </cell>
          <cell r="I10">
            <v>2</v>
          </cell>
          <cell r="K10">
            <v>1035</v>
          </cell>
          <cell r="L10">
            <v>2</v>
          </cell>
          <cell r="M10">
            <v>20</v>
          </cell>
          <cell r="O10">
            <v>-22</v>
          </cell>
          <cell r="P10">
            <v>90</v>
          </cell>
          <cell r="Q10">
            <v>1013</v>
          </cell>
        </row>
        <row r="11">
          <cell r="B11" t="str">
            <v>Cerium Nitrate</v>
          </cell>
          <cell r="C11" t="str">
            <v>L</v>
          </cell>
          <cell r="D11" t="str">
            <v>Active</v>
          </cell>
          <cell r="J11">
            <v>13</v>
          </cell>
          <cell r="K11">
            <v>13</v>
          </cell>
          <cell r="N11">
            <v>10</v>
          </cell>
          <cell r="O11">
            <v>-10</v>
          </cell>
          <cell r="Q11">
            <v>3</v>
          </cell>
        </row>
        <row r="12">
          <cell r="B12" t="str">
            <v>CME</v>
          </cell>
          <cell r="C12" t="str">
            <v>L</v>
          </cell>
          <cell r="D12" t="str">
            <v>Obs</v>
          </cell>
          <cell r="K12">
            <v>0</v>
          </cell>
          <cell r="O12">
            <v>0</v>
          </cell>
          <cell r="Q12">
            <v>0</v>
          </cell>
        </row>
        <row r="13">
          <cell r="B13" t="str">
            <v>Doxazocin</v>
          </cell>
          <cell r="C13" t="str">
            <v>L</v>
          </cell>
          <cell r="D13" t="str">
            <v>Active</v>
          </cell>
          <cell r="G13">
            <v>2</v>
          </cell>
          <cell r="H13">
            <v>45</v>
          </cell>
          <cell r="J13">
            <v>4.0000000000000001E-3</v>
          </cell>
          <cell r="K13">
            <v>47</v>
          </cell>
          <cell r="L13">
            <v>2</v>
          </cell>
          <cell r="O13">
            <v>-2</v>
          </cell>
          <cell r="Q13">
            <v>45</v>
          </cell>
        </row>
        <row r="14">
          <cell r="B14" t="str">
            <v>Fosamprenavir</v>
          </cell>
          <cell r="C14" t="str">
            <v>L</v>
          </cell>
          <cell r="D14" t="str">
            <v>Active</v>
          </cell>
          <cell r="G14">
            <v>760</v>
          </cell>
          <cell r="H14">
            <v>317</v>
          </cell>
          <cell r="I14">
            <v>405</v>
          </cell>
          <cell r="J14">
            <v>1095</v>
          </cell>
          <cell r="K14">
            <v>2577</v>
          </cell>
          <cell r="L14">
            <v>123</v>
          </cell>
          <cell r="M14">
            <v>2131</v>
          </cell>
          <cell r="N14">
            <v>45</v>
          </cell>
          <cell r="O14">
            <v>-45</v>
          </cell>
          <cell r="P14">
            <v>63</v>
          </cell>
          <cell r="Q14">
            <v>2595</v>
          </cell>
        </row>
        <row r="15">
          <cell r="B15" t="str">
            <v>KBA</v>
          </cell>
          <cell r="C15" t="str">
            <v>L</v>
          </cell>
          <cell r="D15" t="str">
            <v>Active</v>
          </cell>
          <cell r="G15">
            <v>91</v>
          </cell>
          <cell r="H15">
            <v>56</v>
          </cell>
          <cell r="I15">
            <v>21</v>
          </cell>
          <cell r="K15">
            <v>168</v>
          </cell>
          <cell r="M15">
            <v>30</v>
          </cell>
          <cell r="O15">
            <v>0</v>
          </cell>
          <cell r="P15">
            <v>-91</v>
          </cell>
          <cell r="Q15">
            <v>168</v>
          </cell>
        </row>
        <row r="16">
          <cell r="B16" t="str">
            <v>Labetalol</v>
          </cell>
          <cell r="C16" t="str">
            <v>L</v>
          </cell>
          <cell r="D16" t="str">
            <v>Active</v>
          </cell>
          <cell r="G16">
            <v>60</v>
          </cell>
          <cell r="H16">
            <v>482</v>
          </cell>
          <cell r="K16">
            <v>542</v>
          </cell>
          <cell r="L16">
            <v>10</v>
          </cell>
          <cell r="M16">
            <v>57</v>
          </cell>
          <cell r="O16">
            <v>-57</v>
          </cell>
          <cell r="Q16">
            <v>485</v>
          </cell>
        </row>
        <row r="17">
          <cell r="B17" t="str">
            <v>Leval Buterol</v>
          </cell>
          <cell r="C17" t="str">
            <v>L</v>
          </cell>
          <cell r="D17" t="str">
            <v>Active</v>
          </cell>
          <cell r="G17">
            <v>146</v>
          </cell>
          <cell r="H17">
            <v>711</v>
          </cell>
          <cell r="I17">
            <v>74</v>
          </cell>
          <cell r="J17">
            <v>37</v>
          </cell>
          <cell r="K17">
            <v>968</v>
          </cell>
          <cell r="L17">
            <v>1</v>
          </cell>
          <cell r="M17">
            <v>1</v>
          </cell>
          <cell r="N17">
            <v>2</v>
          </cell>
          <cell r="O17">
            <v>-4</v>
          </cell>
          <cell r="P17">
            <v>-25</v>
          </cell>
          <cell r="Q17">
            <v>964</v>
          </cell>
        </row>
        <row r="18">
          <cell r="B18" t="str">
            <v>Octenidine</v>
          </cell>
          <cell r="C18" t="str">
            <v>L</v>
          </cell>
          <cell r="D18" t="str">
            <v>Active</v>
          </cell>
          <cell r="G18">
            <v>35</v>
          </cell>
          <cell r="H18">
            <v>1159</v>
          </cell>
          <cell r="I18">
            <v>9</v>
          </cell>
          <cell r="J18">
            <v>8</v>
          </cell>
          <cell r="K18">
            <v>43</v>
          </cell>
          <cell r="L18">
            <v>1</v>
          </cell>
          <cell r="M18">
            <v>1</v>
          </cell>
          <cell r="N18">
            <v>8</v>
          </cell>
          <cell r="O18">
            <v>-9</v>
          </cell>
          <cell r="Q18">
            <v>34</v>
          </cell>
        </row>
        <row r="19">
          <cell r="B19" t="str">
            <v>Plaquenil</v>
          </cell>
          <cell r="C19" t="str">
            <v>L</v>
          </cell>
          <cell r="D19" t="str">
            <v>Obs</v>
          </cell>
          <cell r="H19">
            <v>5</v>
          </cell>
          <cell r="J19">
            <v>1</v>
          </cell>
          <cell r="K19">
            <v>0</v>
          </cell>
          <cell r="L19">
            <v>2</v>
          </cell>
          <cell r="N19">
            <v>135</v>
          </cell>
          <cell r="O19">
            <v>0</v>
          </cell>
          <cell r="Q19">
            <v>0</v>
          </cell>
        </row>
        <row r="20">
          <cell r="B20" t="str">
            <v>Pro Jet 950NP</v>
          </cell>
          <cell r="C20" t="str">
            <v>L</v>
          </cell>
          <cell r="D20" t="str">
            <v>Obs</v>
          </cell>
          <cell r="H20">
            <v>7</v>
          </cell>
          <cell r="K20">
            <v>0</v>
          </cell>
          <cell r="N20">
            <v>0.29777999999999999</v>
          </cell>
          <cell r="O20">
            <v>0</v>
          </cell>
          <cell r="Q20">
            <v>0</v>
          </cell>
        </row>
        <row r="21">
          <cell r="B21" t="str">
            <v>RBC</v>
          </cell>
          <cell r="C21" t="str">
            <v>L</v>
          </cell>
          <cell r="D21" t="str">
            <v>Obs</v>
          </cell>
          <cell r="H21">
            <v>9</v>
          </cell>
          <cell r="J21">
            <v>12</v>
          </cell>
          <cell r="K21">
            <v>0</v>
          </cell>
          <cell r="N21">
            <v>1.0120000000000001E-2</v>
          </cell>
          <cell r="O21">
            <v>0</v>
          </cell>
          <cell r="Q21">
            <v>0</v>
          </cell>
        </row>
        <row r="22">
          <cell r="B22" t="str">
            <v>RH 3866</v>
          </cell>
          <cell r="C22" t="str">
            <v>L</v>
          </cell>
          <cell r="D22" t="str">
            <v>Obs</v>
          </cell>
          <cell r="G22">
            <v>2</v>
          </cell>
          <cell r="H22">
            <v>0.46111999999999997</v>
          </cell>
          <cell r="K22">
            <v>2</v>
          </cell>
          <cell r="L22">
            <v>2</v>
          </cell>
          <cell r="N22">
            <v>22</v>
          </cell>
          <cell r="O22">
            <v>-2</v>
          </cell>
          <cell r="Q22">
            <v>0</v>
          </cell>
        </row>
        <row r="23">
          <cell r="B23" t="str">
            <v>SNA</v>
          </cell>
          <cell r="C23" t="str">
            <v>L</v>
          </cell>
          <cell r="D23" t="str">
            <v>Obs</v>
          </cell>
          <cell r="H23">
            <v>3</v>
          </cell>
          <cell r="K23">
            <v>0</v>
          </cell>
          <cell r="O23">
            <v>0</v>
          </cell>
          <cell r="Q23">
            <v>0</v>
          </cell>
        </row>
        <row r="24">
          <cell r="B24" t="str">
            <v>Trientine</v>
          </cell>
          <cell r="C24" t="str">
            <v>L</v>
          </cell>
          <cell r="D24" t="str">
            <v>Active</v>
          </cell>
          <cell r="G24">
            <v>9</v>
          </cell>
          <cell r="H24">
            <v>81</v>
          </cell>
          <cell r="J24">
            <v>13</v>
          </cell>
          <cell r="K24">
            <v>22</v>
          </cell>
          <cell r="L24">
            <v>9</v>
          </cell>
          <cell r="O24">
            <v>0</v>
          </cell>
          <cell r="Q24">
            <v>22</v>
          </cell>
        </row>
        <row r="25">
          <cell r="B25" t="str">
            <v>TTA</v>
          </cell>
          <cell r="C25" t="str">
            <v>L</v>
          </cell>
          <cell r="D25" t="str">
            <v>Slow Mvg</v>
          </cell>
          <cell r="K25">
            <v>0</v>
          </cell>
          <cell r="O25">
            <v>0</v>
          </cell>
          <cell r="Q25">
            <v>0</v>
          </cell>
        </row>
        <row r="26">
          <cell r="B26" t="str">
            <v>Zilueton</v>
          </cell>
          <cell r="C26" t="str">
            <v>L</v>
          </cell>
          <cell r="D26" t="str">
            <v>Active</v>
          </cell>
          <cell r="G26">
            <v>192</v>
          </cell>
          <cell r="H26">
            <v>4</v>
          </cell>
          <cell r="I26">
            <v>38</v>
          </cell>
          <cell r="J26">
            <v>408</v>
          </cell>
          <cell r="K26">
            <v>638</v>
          </cell>
          <cell r="L26">
            <v>51</v>
          </cell>
          <cell r="N26">
            <v>4</v>
          </cell>
          <cell r="O26">
            <v>-55</v>
          </cell>
          <cell r="Q26">
            <v>583</v>
          </cell>
        </row>
        <row r="27">
          <cell r="B27" t="str">
            <v xml:space="preserve">Scios 469 </v>
          </cell>
          <cell r="H27">
            <v>7</v>
          </cell>
        </row>
        <row r="28">
          <cell r="B28" t="str">
            <v>SB 580254</v>
          </cell>
          <cell r="C28" t="str">
            <v>Launch</v>
          </cell>
          <cell r="D28" t="str">
            <v>Total</v>
          </cell>
          <cell r="G28">
            <v>1304</v>
          </cell>
          <cell r="H28">
            <v>2637</v>
          </cell>
          <cell r="I28">
            <v>540</v>
          </cell>
          <cell r="J28">
            <v>1574</v>
          </cell>
          <cell r="K28">
            <v>6055</v>
          </cell>
          <cell r="L28">
            <v>59</v>
          </cell>
          <cell r="M28">
            <v>78</v>
          </cell>
          <cell r="N28">
            <v>69</v>
          </cell>
          <cell r="O28">
            <v>-206</v>
          </cell>
          <cell r="P28">
            <v>63</v>
          </cell>
          <cell r="Q28">
            <v>5912</v>
          </cell>
        </row>
        <row r="29">
          <cell r="B29" t="str">
            <v>GSK 1000064</v>
          </cell>
          <cell r="H29">
            <v>2.17259</v>
          </cell>
          <cell r="J29">
            <v>35.67136</v>
          </cell>
          <cell r="L29">
            <v>8</v>
          </cell>
        </row>
        <row r="30">
          <cell r="B30" t="str">
            <v>AGN-209323-LF</v>
          </cell>
          <cell r="C30" t="str">
            <v>PL</v>
          </cell>
          <cell r="D30" t="str">
            <v>Active</v>
          </cell>
          <cell r="G30">
            <v>5</v>
          </cell>
          <cell r="H30">
            <v>1</v>
          </cell>
          <cell r="I30">
            <v>2</v>
          </cell>
          <cell r="J30">
            <v>14</v>
          </cell>
          <cell r="K30">
            <v>5</v>
          </cell>
          <cell r="L30">
            <v>47.032449999999997</v>
          </cell>
          <cell r="M30">
            <v>87</v>
          </cell>
          <cell r="N30">
            <v>49</v>
          </cell>
          <cell r="O30">
            <v>0</v>
          </cell>
          <cell r="Q30">
            <v>5</v>
          </cell>
        </row>
        <row r="31">
          <cell r="B31" t="str">
            <v>AVP26452</v>
          </cell>
          <cell r="C31" t="str">
            <v>PL</v>
          </cell>
          <cell r="D31" t="str">
            <v>Obs</v>
          </cell>
          <cell r="H31">
            <v>13</v>
          </cell>
          <cell r="J31">
            <v>651</v>
          </cell>
          <cell r="K31">
            <v>0</v>
          </cell>
          <cell r="L31">
            <v>161</v>
          </cell>
          <cell r="N31">
            <v>0</v>
          </cell>
          <cell r="O31">
            <v>0</v>
          </cell>
          <cell r="Q31">
            <v>0</v>
          </cell>
        </row>
        <row r="32">
          <cell r="B32" t="str">
            <v>TFBU</v>
          </cell>
          <cell r="C32" t="str">
            <v>PL</v>
          </cell>
          <cell r="D32" t="str">
            <v>Slow Mvg</v>
          </cell>
          <cell r="H32">
            <v>78</v>
          </cell>
          <cell r="J32">
            <v>208</v>
          </cell>
          <cell r="K32">
            <v>208</v>
          </cell>
          <cell r="L32">
            <v>1.4367300000000001</v>
          </cell>
          <cell r="N32">
            <v>242</v>
          </cell>
          <cell r="O32">
            <v>0</v>
          </cell>
          <cell r="Q32">
            <v>208</v>
          </cell>
        </row>
        <row r="33">
          <cell r="B33" t="str">
            <v>3M R850 / R851</v>
          </cell>
          <cell r="C33" t="str">
            <v>PL</v>
          </cell>
          <cell r="D33" t="str">
            <v>Obs</v>
          </cell>
          <cell r="H33">
            <v>1</v>
          </cell>
          <cell r="K33">
            <v>0</v>
          </cell>
          <cell r="N33">
            <v>152</v>
          </cell>
          <cell r="O33">
            <v>0</v>
          </cell>
          <cell r="Q33">
            <v>0</v>
          </cell>
        </row>
        <row r="34">
          <cell r="B34" t="str">
            <v>ALT-962</v>
          </cell>
          <cell r="C34" t="str">
            <v>PL</v>
          </cell>
          <cell r="D34" t="str">
            <v>Obs</v>
          </cell>
          <cell r="H34">
            <v>218</v>
          </cell>
          <cell r="J34">
            <v>3336</v>
          </cell>
          <cell r="K34">
            <v>0</v>
          </cell>
          <cell r="L34">
            <v>3</v>
          </cell>
          <cell r="N34">
            <v>875</v>
          </cell>
          <cell r="O34">
            <v>0</v>
          </cell>
          <cell r="Q34">
            <v>0</v>
          </cell>
        </row>
        <row r="35">
          <cell r="B35" t="str">
            <v>AVE 1330</v>
          </cell>
          <cell r="C35" t="str">
            <v>PL</v>
          </cell>
          <cell r="D35" t="str">
            <v>Obs</v>
          </cell>
          <cell r="F35">
            <v>0</v>
          </cell>
          <cell r="G35">
            <v>1</v>
          </cell>
          <cell r="H35">
            <v>1609</v>
          </cell>
          <cell r="J35">
            <v>4858</v>
          </cell>
          <cell r="K35">
            <v>1</v>
          </cell>
          <cell r="L35">
            <v>1</v>
          </cell>
          <cell r="N35">
            <v>1757</v>
          </cell>
          <cell r="O35">
            <v>-1</v>
          </cell>
          <cell r="P35">
            <v>0</v>
          </cell>
          <cell r="Q35">
            <v>0</v>
          </cell>
        </row>
        <row r="36">
          <cell r="B36" t="str">
            <v>AZD 12389497</v>
          </cell>
          <cell r="C36" t="str">
            <v>PL</v>
          </cell>
          <cell r="D36" t="str">
            <v>Slow Mvg</v>
          </cell>
          <cell r="K36">
            <v>0</v>
          </cell>
          <cell r="O36">
            <v>0</v>
          </cell>
          <cell r="Q36">
            <v>0</v>
          </cell>
        </row>
        <row r="37">
          <cell r="B37" t="str">
            <v>AZD 2230</v>
          </cell>
          <cell r="C37" t="str">
            <v>PL</v>
          </cell>
          <cell r="D37" t="str">
            <v>Obs</v>
          </cell>
          <cell r="H37">
            <v>11</v>
          </cell>
          <cell r="J37">
            <v>760</v>
          </cell>
          <cell r="K37">
            <v>0</v>
          </cell>
          <cell r="L37">
            <v>199</v>
          </cell>
          <cell r="N37">
            <v>-50.555</v>
          </cell>
          <cell r="O37">
            <v>0</v>
          </cell>
          <cell r="Q37">
            <v>0</v>
          </cell>
        </row>
        <row r="38">
          <cell r="B38" t="str">
            <v>AZD 6714</v>
          </cell>
          <cell r="C38" t="str">
            <v>PL</v>
          </cell>
          <cell r="D38" t="str">
            <v>Active</v>
          </cell>
          <cell r="G38">
            <v>17</v>
          </cell>
          <cell r="H38">
            <v>146</v>
          </cell>
          <cell r="I38">
            <v>1</v>
          </cell>
          <cell r="J38">
            <v>68</v>
          </cell>
          <cell r="K38">
            <v>17</v>
          </cell>
          <cell r="L38">
            <v>1</v>
          </cell>
          <cell r="N38">
            <v>68</v>
          </cell>
          <cell r="O38">
            <v>0</v>
          </cell>
          <cell r="P38">
            <v>-44</v>
          </cell>
          <cell r="Q38">
            <v>17</v>
          </cell>
        </row>
        <row r="39">
          <cell r="B39" t="str">
            <v>BHA</v>
          </cell>
          <cell r="C39" t="str">
            <v>PL</v>
          </cell>
          <cell r="D39" t="str">
            <v>Obs</v>
          </cell>
          <cell r="H39">
            <v>23</v>
          </cell>
          <cell r="K39">
            <v>23</v>
          </cell>
          <cell r="M39">
            <v>23</v>
          </cell>
          <cell r="O39">
            <v>-23</v>
          </cell>
          <cell r="Q39">
            <v>0</v>
          </cell>
        </row>
        <row r="40">
          <cell r="B40" t="str">
            <v>BHUP</v>
          </cell>
          <cell r="C40" t="str">
            <v>PL</v>
          </cell>
          <cell r="D40" t="str">
            <v>Obs</v>
          </cell>
          <cell r="K40">
            <v>0</v>
          </cell>
          <cell r="N40">
            <v>13</v>
          </cell>
          <cell r="O40">
            <v>0</v>
          </cell>
          <cell r="Q40">
            <v>0</v>
          </cell>
        </row>
        <row r="41">
          <cell r="B41" t="str">
            <v>BNP 7787</v>
          </cell>
          <cell r="C41" t="str">
            <v>PL</v>
          </cell>
          <cell r="D41" t="str">
            <v>Obs</v>
          </cell>
          <cell r="G41">
            <v>19</v>
          </cell>
          <cell r="H41">
            <v>1</v>
          </cell>
          <cell r="J41">
            <v>45</v>
          </cell>
          <cell r="K41">
            <v>19</v>
          </cell>
          <cell r="L41">
            <v>19</v>
          </cell>
          <cell r="O41">
            <v>-19</v>
          </cell>
          <cell r="Q41">
            <v>0</v>
          </cell>
        </row>
        <row r="42">
          <cell r="B42" t="str">
            <v>Bromohydrin</v>
          </cell>
          <cell r="C42" t="str">
            <v>PL</v>
          </cell>
          <cell r="D42" t="str">
            <v>Obs</v>
          </cell>
          <cell r="H42">
            <v>67</v>
          </cell>
          <cell r="J42">
            <v>73</v>
          </cell>
          <cell r="K42">
            <v>0</v>
          </cell>
          <cell r="L42">
            <v>62</v>
          </cell>
          <cell r="N42">
            <v>191</v>
          </cell>
          <cell r="O42">
            <v>0</v>
          </cell>
          <cell r="Q42">
            <v>0</v>
          </cell>
        </row>
        <row r="43">
          <cell r="B43" t="str">
            <v>CCA</v>
          </cell>
          <cell r="C43" t="str">
            <v>PL</v>
          </cell>
          <cell r="D43" t="str">
            <v>Obs</v>
          </cell>
          <cell r="H43">
            <v>60</v>
          </cell>
          <cell r="J43">
            <v>482</v>
          </cell>
          <cell r="K43">
            <v>0</v>
          </cell>
          <cell r="L43">
            <v>62</v>
          </cell>
          <cell r="N43">
            <v>0</v>
          </cell>
          <cell r="O43">
            <v>0</v>
          </cell>
          <cell r="Q43">
            <v>0</v>
          </cell>
        </row>
        <row r="44">
          <cell r="B44" t="str">
            <v>Epoxy 5 Hexane</v>
          </cell>
          <cell r="C44" t="str">
            <v>PL</v>
          </cell>
          <cell r="D44" t="str">
            <v>Active</v>
          </cell>
          <cell r="H44">
            <v>103</v>
          </cell>
          <cell r="I44">
            <v>47</v>
          </cell>
          <cell r="J44">
            <v>484</v>
          </cell>
          <cell r="K44">
            <v>150</v>
          </cell>
          <cell r="L44">
            <v>53</v>
          </cell>
          <cell r="N44">
            <v>37</v>
          </cell>
          <cell r="O44">
            <v>0</v>
          </cell>
          <cell r="P44">
            <v>58</v>
          </cell>
          <cell r="Q44">
            <v>208</v>
          </cell>
        </row>
        <row r="45">
          <cell r="B45" t="str">
            <v>ER-806753</v>
          </cell>
          <cell r="C45" t="str">
            <v>PL</v>
          </cell>
          <cell r="D45" t="str">
            <v>Active</v>
          </cell>
          <cell r="G45">
            <v>311</v>
          </cell>
          <cell r="H45">
            <v>35</v>
          </cell>
          <cell r="I45">
            <v>120</v>
          </cell>
          <cell r="J45">
            <v>484</v>
          </cell>
          <cell r="K45">
            <v>431</v>
          </cell>
          <cell r="L45">
            <v>12</v>
          </cell>
          <cell r="M45">
            <v>130</v>
          </cell>
          <cell r="N45">
            <v>8</v>
          </cell>
          <cell r="O45">
            <v>-12</v>
          </cell>
          <cell r="P45">
            <v>241</v>
          </cell>
          <cell r="Q45">
            <v>660</v>
          </cell>
        </row>
        <row r="46">
          <cell r="B46" t="str">
            <v>Geltex</v>
          </cell>
          <cell r="C46" t="str">
            <v>PL</v>
          </cell>
          <cell r="D46" t="str">
            <v>Obs</v>
          </cell>
          <cell r="H46">
            <v>35</v>
          </cell>
          <cell r="J46">
            <v>0.45395999999999997</v>
          </cell>
          <cell r="K46">
            <v>0</v>
          </cell>
          <cell r="N46">
            <v>8</v>
          </cell>
          <cell r="O46">
            <v>0</v>
          </cell>
          <cell r="Q46">
            <v>0</v>
          </cell>
        </row>
        <row r="47">
          <cell r="B47" t="str">
            <v>GSK 1000064</v>
          </cell>
          <cell r="C47" t="str">
            <v>PL</v>
          </cell>
          <cell r="D47" t="str">
            <v>Slow Mvg</v>
          </cell>
          <cell r="H47">
            <v>299</v>
          </cell>
          <cell r="K47">
            <v>0</v>
          </cell>
          <cell r="L47">
            <v>19</v>
          </cell>
          <cell r="N47">
            <v>155</v>
          </cell>
          <cell r="O47">
            <v>0</v>
          </cell>
          <cell r="Q47">
            <v>0</v>
          </cell>
        </row>
        <row r="48">
          <cell r="B48" t="str">
            <v>GSK 1034702</v>
          </cell>
          <cell r="C48" t="str">
            <v>PL</v>
          </cell>
          <cell r="D48" t="str">
            <v>Active</v>
          </cell>
          <cell r="H48">
            <v>299</v>
          </cell>
          <cell r="I48">
            <v>1</v>
          </cell>
          <cell r="K48">
            <v>1</v>
          </cell>
          <cell r="L48">
            <v>19</v>
          </cell>
          <cell r="N48">
            <v>155</v>
          </cell>
          <cell r="O48">
            <v>0</v>
          </cell>
          <cell r="Q48">
            <v>1</v>
          </cell>
        </row>
        <row r="49">
          <cell r="B49" t="str">
            <v>GSK 1497235A</v>
          </cell>
          <cell r="C49" t="str">
            <v>PL</v>
          </cell>
          <cell r="D49" t="str">
            <v>Active</v>
          </cell>
          <cell r="G49">
            <v>33</v>
          </cell>
          <cell r="I49">
            <v>41</v>
          </cell>
          <cell r="J49">
            <v>57.854959999999998</v>
          </cell>
          <cell r="K49">
            <v>74</v>
          </cell>
          <cell r="O49">
            <v>0</v>
          </cell>
          <cell r="Q49">
            <v>74</v>
          </cell>
        </row>
        <row r="50">
          <cell r="B50" t="str">
            <v>GW 397339</v>
          </cell>
          <cell r="C50" t="str">
            <v>PL</v>
          </cell>
          <cell r="D50" t="str">
            <v>Obs</v>
          </cell>
          <cell r="G50">
            <v>31</v>
          </cell>
          <cell r="H50">
            <v>11</v>
          </cell>
          <cell r="J50">
            <v>78</v>
          </cell>
          <cell r="K50">
            <v>0</v>
          </cell>
          <cell r="O50">
            <v>0</v>
          </cell>
          <cell r="Q50">
            <v>0</v>
          </cell>
        </row>
        <row r="51">
          <cell r="B51" t="str">
            <v>GW 801144X</v>
          </cell>
          <cell r="C51" t="str">
            <v>PL</v>
          </cell>
          <cell r="D51" t="str">
            <v>Slow Mvg</v>
          </cell>
          <cell r="F51">
            <v>0</v>
          </cell>
          <cell r="G51">
            <v>4</v>
          </cell>
          <cell r="H51">
            <v>692</v>
          </cell>
          <cell r="J51">
            <v>1922</v>
          </cell>
          <cell r="K51">
            <v>4</v>
          </cell>
          <cell r="L51">
            <v>4</v>
          </cell>
          <cell r="N51">
            <v>213</v>
          </cell>
          <cell r="O51">
            <v>-4</v>
          </cell>
          <cell r="P51">
            <v>0</v>
          </cell>
          <cell r="Q51">
            <v>0</v>
          </cell>
        </row>
        <row r="52">
          <cell r="B52" t="str">
            <v>ICOS 1576</v>
          </cell>
          <cell r="C52" t="str">
            <v>PL</v>
          </cell>
          <cell r="D52" t="str">
            <v>Obs</v>
          </cell>
          <cell r="F52">
            <v>0</v>
          </cell>
          <cell r="G52">
            <v>4</v>
          </cell>
          <cell r="H52">
            <v>1540</v>
          </cell>
          <cell r="J52">
            <v>1924</v>
          </cell>
          <cell r="K52">
            <v>0</v>
          </cell>
          <cell r="L52">
            <v>4</v>
          </cell>
          <cell r="N52">
            <v>404</v>
          </cell>
          <cell r="O52">
            <v>0</v>
          </cell>
          <cell r="P52">
            <v>0</v>
          </cell>
          <cell r="Q52">
            <v>0</v>
          </cell>
        </row>
        <row r="53">
          <cell r="B53" t="str">
            <v>ICOS 485</v>
          </cell>
          <cell r="C53" t="str">
            <v>PL</v>
          </cell>
          <cell r="D53" t="str">
            <v>Obs</v>
          </cell>
          <cell r="J53">
            <v>109</v>
          </cell>
          <cell r="K53">
            <v>0</v>
          </cell>
          <cell r="O53">
            <v>0</v>
          </cell>
          <cell r="Q53">
            <v>0</v>
          </cell>
        </row>
        <row r="54">
          <cell r="B54" t="str">
            <v>Iloperidone</v>
          </cell>
          <cell r="C54" t="str">
            <v>PL</v>
          </cell>
          <cell r="D54" t="str">
            <v>Active</v>
          </cell>
          <cell r="G54">
            <v>13</v>
          </cell>
          <cell r="H54">
            <v>437</v>
          </cell>
          <cell r="I54">
            <v>110</v>
          </cell>
          <cell r="J54">
            <v>268</v>
          </cell>
          <cell r="K54">
            <v>828</v>
          </cell>
          <cell r="L54">
            <v>2</v>
          </cell>
          <cell r="M54">
            <v>812</v>
          </cell>
          <cell r="O54">
            <v>-814</v>
          </cell>
          <cell r="Q54">
            <v>14</v>
          </cell>
        </row>
        <row r="55">
          <cell r="B55" t="str">
            <v>KAN 747</v>
          </cell>
          <cell r="C55" t="str">
            <v>PL</v>
          </cell>
          <cell r="D55" t="str">
            <v>Slow Mvg</v>
          </cell>
          <cell r="G55">
            <v>13</v>
          </cell>
          <cell r="H55">
            <v>23</v>
          </cell>
          <cell r="I55">
            <v>3</v>
          </cell>
          <cell r="J55">
            <v>236</v>
          </cell>
          <cell r="K55">
            <v>0</v>
          </cell>
          <cell r="L55">
            <v>2</v>
          </cell>
          <cell r="M55">
            <v>634</v>
          </cell>
          <cell r="N55">
            <v>88</v>
          </cell>
          <cell r="O55">
            <v>0</v>
          </cell>
          <cell r="Q55">
            <v>0</v>
          </cell>
        </row>
        <row r="56">
          <cell r="B56" t="str">
            <v>Memory 1003</v>
          </cell>
          <cell r="C56" t="str">
            <v>PL</v>
          </cell>
          <cell r="D56" t="str">
            <v>Active</v>
          </cell>
          <cell r="G56">
            <v>5</v>
          </cell>
          <cell r="H56">
            <v>1</v>
          </cell>
          <cell r="J56">
            <v>199</v>
          </cell>
          <cell r="K56">
            <v>205</v>
          </cell>
          <cell r="L56">
            <v>2</v>
          </cell>
          <cell r="M56">
            <v>1</v>
          </cell>
          <cell r="N56">
            <v>199</v>
          </cell>
          <cell r="O56">
            <v>-202</v>
          </cell>
          <cell r="Q56">
            <v>3</v>
          </cell>
        </row>
        <row r="57">
          <cell r="B57" t="str">
            <v>Methyl Acetonide</v>
          </cell>
          <cell r="C57" t="str">
            <v>PL</v>
          </cell>
          <cell r="D57" t="str">
            <v>Slow Mvg</v>
          </cell>
          <cell r="G57">
            <v>5</v>
          </cell>
          <cell r="H57">
            <v>6</v>
          </cell>
          <cell r="J57">
            <v>17</v>
          </cell>
          <cell r="K57">
            <v>23</v>
          </cell>
          <cell r="L57">
            <v>5</v>
          </cell>
          <cell r="M57">
            <v>6</v>
          </cell>
          <cell r="N57">
            <v>17</v>
          </cell>
          <cell r="O57">
            <v>-23</v>
          </cell>
          <cell r="Q57">
            <v>0</v>
          </cell>
        </row>
        <row r="58">
          <cell r="B58" t="str">
            <v>Mill. Lactone</v>
          </cell>
          <cell r="C58" t="str">
            <v>PL</v>
          </cell>
          <cell r="D58" t="str">
            <v>Obs</v>
          </cell>
          <cell r="G58">
            <v>13</v>
          </cell>
          <cell r="H58">
            <v>3</v>
          </cell>
          <cell r="J58">
            <v>17</v>
          </cell>
          <cell r="K58">
            <v>13</v>
          </cell>
          <cell r="L58">
            <v>13</v>
          </cell>
          <cell r="M58">
            <v>6</v>
          </cell>
          <cell r="N58">
            <v>98</v>
          </cell>
          <cell r="O58">
            <v>-13</v>
          </cell>
          <cell r="Q58">
            <v>0</v>
          </cell>
        </row>
        <row r="59">
          <cell r="B59" t="str">
            <v>PTC</v>
          </cell>
          <cell r="C59" t="str">
            <v>PL</v>
          </cell>
          <cell r="D59" t="str">
            <v>Slow Mvg</v>
          </cell>
          <cell r="G59">
            <v>9</v>
          </cell>
          <cell r="H59">
            <v>12</v>
          </cell>
          <cell r="K59">
            <v>21</v>
          </cell>
          <cell r="L59">
            <v>9</v>
          </cell>
          <cell r="M59">
            <v>12</v>
          </cell>
          <cell r="N59">
            <v>98</v>
          </cell>
          <cell r="O59">
            <v>-21</v>
          </cell>
          <cell r="Q59">
            <v>0</v>
          </cell>
        </row>
        <row r="60">
          <cell r="B60" t="str">
            <v>RCX 2037</v>
          </cell>
          <cell r="C60" t="str">
            <v>PL</v>
          </cell>
          <cell r="D60" t="str">
            <v>Obs</v>
          </cell>
          <cell r="H60">
            <v>3</v>
          </cell>
          <cell r="J60">
            <v>2</v>
          </cell>
          <cell r="K60">
            <v>0</v>
          </cell>
          <cell r="M60">
            <v>12</v>
          </cell>
          <cell r="N60">
            <v>50</v>
          </cell>
          <cell r="O60">
            <v>0</v>
          </cell>
          <cell r="Q60">
            <v>0</v>
          </cell>
        </row>
        <row r="61">
          <cell r="B61" t="str">
            <v>RCX 2047</v>
          </cell>
          <cell r="C61" t="str">
            <v>PL</v>
          </cell>
          <cell r="D61" t="str">
            <v>Obs</v>
          </cell>
          <cell r="G61">
            <v>12</v>
          </cell>
          <cell r="H61">
            <v>3</v>
          </cell>
          <cell r="J61">
            <v>20</v>
          </cell>
          <cell r="K61">
            <v>32</v>
          </cell>
          <cell r="L61">
            <v>12</v>
          </cell>
          <cell r="N61">
            <v>20</v>
          </cell>
          <cell r="O61">
            <v>-32</v>
          </cell>
          <cell r="Q61">
            <v>0</v>
          </cell>
        </row>
        <row r="62">
          <cell r="B62" t="str">
            <v>SB 580254</v>
          </cell>
          <cell r="C62" t="str">
            <v>PL</v>
          </cell>
          <cell r="D62" t="str">
            <v>Active</v>
          </cell>
          <cell r="G62">
            <v>2</v>
          </cell>
          <cell r="H62">
            <v>6</v>
          </cell>
          <cell r="J62">
            <v>94</v>
          </cell>
          <cell r="K62">
            <v>2</v>
          </cell>
          <cell r="L62">
            <v>2</v>
          </cell>
          <cell r="N62">
            <v>47</v>
          </cell>
          <cell r="O62">
            <v>-2</v>
          </cell>
          <cell r="Q62">
            <v>0</v>
          </cell>
        </row>
        <row r="63">
          <cell r="B63" t="str">
            <v>SB 748534A</v>
          </cell>
          <cell r="C63" t="str">
            <v>PL</v>
          </cell>
          <cell r="D63" t="str">
            <v>Slow Mvg</v>
          </cell>
          <cell r="G63">
            <v>2</v>
          </cell>
          <cell r="H63">
            <v>4</v>
          </cell>
          <cell r="J63">
            <v>94</v>
          </cell>
          <cell r="K63">
            <v>0</v>
          </cell>
          <cell r="L63">
            <v>2</v>
          </cell>
          <cell r="N63">
            <v>84</v>
          </cell>
          <cell r="O63">
            <v>0</v>
          </cell>
          <cell r="Q63">
            <v>0</v>
          </cell>
        </row>
        <row r="64">
          <cell r="B64" t="str">
            <v>SB 7973131</v>
          </cell>
          <cell r="C64" t="str">
            <v>PL</v>
          </cell>
          <cell r="D64" t="str">
            <v>Slow Mvg</v>
          </cell>
          <cell r="G64">
            <v>6</v>
          </cell>
          <cell r="H64">
            <v>4</v>
          </cell>
          <cell r="J64">
            <v>29</v>
          </cell>
          <cell r="K64">
            <v>35</v>
          </cell>
          <cell r="L64">
            <v>5</v>
          </cell>
          <cell r="N64">
            <v>25</v>
          </cell>
          <cell r="O64">
            <v>-25</v>
          </cell>
          <cell r="Q64">
            <v>10</v>
          </cell>
        </row>
        <row r="65">
          <cell r="B65" t="str">
            <v>Sestamibi</v>
          </cell>
          <cell r="C65" t="str">
            <v>PL</v>
          </cell>
          <cell r="D65" t="str">
            <v>Active</v>
          </cell>
          <cell r="G65">
            <v>6</v>
          </cell>
          <cell r="H65">
            <v>0.20613000000000001</v>
          </cell>
          <cell r="J65">
            <v>4</v>
          </cell>
          <cell r="K65">
            <v>6</v>
          </cell>
          <cell r="L65">
            <v>6</v>
          </cell>
          <cell r="N65">
            <v>29</v>
          </cell>
          <cell r="O65">
            <v>0</v>
          </cell>
          <cell r="Q65">
            <v>6</v>
          </cell>
        </row>
        <row r="66">
          <cell r="B66" t="str">
            <v xml:space="preserve">Scios 469 </v>
          </cell>
          <cell r="C66" t="str">
            <v>PL</v>
          </cell>
          <cell r="D66" t="str">
            <v>Slow Mvg</v>
          </cell>
          <cell r="G66">
            <v>8</v>
          </cell>
          <cell r="H66">
            <v>4</v>
          </cell>
          <cell r="J66">
            <v>4</v>
          </cell>
          <cell r="K66">
            <v>8</v>
          </cell>
          <cell r="L66">
            <v>8</v>
          </cell>
          <cell r="O66">
            <v>-8</v>
          </cell>
          <cell r="Q66">
            <v>0</v>
          </cell>
        </row>
        <row r="67">
          <cell r="B67" t="str">
            <v>SR-28043</v>
          </cell>
          <cell r="C67" t="str">
            <v>PL</v>
          </cell>
          <cell r="D67" t="str">
            <v>Slow Mvg</v>
          </cell>
          <cell r="G67">
            <v>7</v>
          </cell>
          <cell r="H67">
            <v>161</v>
          </cell>
          <cell r="J67">
            <v>230</v>
          </cell>
          <cell r="K67">
            <v>168</v>
          </cell>
          <cell r="L67">
            <v>7</v>
          </cell>
          <cell r="O67">
            <v>-7</v>
          </cell>
          <cell r="Q67">
            <v>161</v>
          </cell>
        </row>
        <row r="68">
          <cell r="B68" t="str">
            <v>T-Baus</v>
          </cell>
          <cell r="C68" t="str">
            <v>PL</v>
          </cell>
          <cell r="D68" t="str">
            <v>Obs</v>
          </cell>
          <cell r="G68">
            <v>180</v>
          </cell>
          <cell r="H68">
            <v>4</v>
          </cell>
          <cell r="J68">
            <v>184</v>
          </cell>
          <cell r="K68">
            <v>0</v>
          </cell>
          <cell r="L68">
            <v>9</v>
          </cell>
          <cell r="N68">
            <v>114</v>
          </cell>
          <cell r="O68">
            <v>0</v>
          </cell>
          <cell r="Q68">
            <v>0</v>
          </cell>
        </row>
        <row r="69">
          <cell r="B69" t="str">
            <v>Telik 19781</v>
          </cell>
          <cell r="C69" t="str">
            <v>PL</v>
          </cell>
          <cell r="D69" t="str">
            <v>Obs</v>
          </cell>
          <cell r="H69">
            <v>4</v>
          </cell>
          <cell r="J69">
            <v>184</v>
          </cell>
          <cell r="K69">
            <v>0</v>
          </cell>
          <cell r="N69">
            <v>29</v>
          </cell>
          <cell r="O69">
            <v>0</v>
          </cell>
          <cell r="Q69">
            <v>0</v>
          </cell>
        </row>
        <row r="70">
          <cell r="B70" t="str">
            <v>Valrocemide</v>
          </cell>
          <cell r="C70" t="str">
            <v>PL</v>
          </cell>
          <cell r="D70" t="str">
            <v>Active</v>
          </cell>
          <cell r="G70">
            <v>6</v>
          </cell>
          <cell r="H70">
            <v>14</v>
          </cell>
          <cell r="J70">
            <v>49</v>
          </cell>
          <cell r="K70">
            <v>69</v>
          </cell>
          <cell r="L70">
            <v>1</v>
          </cell>
          <cell r="M70">
            <v>6</v>
          </cell>
          <cell r="N70">
            <v>49</v>
          </cell>
          <cell r="O70">
            <v>-55</v>
          </cell>
          <cell r="Q70">
            <v>14</v>
          </cell>
        </row>
        <row r="71">
          <cell r="B71" t="str">
            <v>VEC 162</v>
          </cell>
          <cell r="C71" t="str">
            <v>PL</v>
          </cell>
          <cell r="D71" t="str">
            <v>Active</v>
          </cell>
          <cell r="G71">
            <v>87</v>
          </cell>
          <cell r="H71">
            <v>202</v>
          </cell>
          <cell r="I71">
            <v>1</v>
          </cell>
          <cell r="J71">
            <v>242</v>
          </cell>
          <cell r="K71">
            <v>532</v>
          </cell>
          <cell r="L71">
            <v>29</v>
          </cell>
          <cell r="M71">
            <v>200</v>
          </cell>
          <cell r="N71">
            <v>242</v>
          </cell>
          <cell r="O71">
            <v>-471</v>
          </cell>
          <cell r="Q71">
            <v>61</v>
          </cell>
        </row>
        <row r="72">
          <cell r="B72" t="str">
            <v>Vertex 148</v>
          </cell>
          <cell r="C72" t="str">
            <v>PL</v>
          </cell>
          <cell r="D72" t="str">
            <v>Obs</v>
          </cell>
          <cell r="G72">
            <v>64</v>
          </cell>
          <cell r="H72">
            <v>1</v>
          </cell>
          <cell r="I72">
            <v>-35</v>
          </cell>
          <cell r="J72">
            <v>91</v>
          </cell>
          <cell r="K72">
            <v>92</v>
          </cell>
          <cell r="L72">
            <v>26</v>
          </cell>
          <cell r="M72">
            <v>1</v>
          </cell>
          <cell r="N72">
            <v>91</v>
          </cell>
          <cell r="O72">
            <v>-92</v>
          </cell>
          <cell r="P72">
            <v>17</v>
          </cell>
          <cell r="Q72">
            <v>0</v>
          </cell>
        </row>
        <row r="73">
          <cell r="B73" t="str">
            <v>Vertex 497</v>
          </cell>
          <cell r="C73" t="str">
            <v>PL</v>
          </cell>
          <cell r="D73" t="str">
            <v>Obs</v>
          </cell>
          <cell r="G73">
            <v>3</v>
          </cell>
          <cell r="H73">
            <v>127</v>
          </cell>
          <cell r="J73">
            <v>48</v>
          </cell>
          <cell r="K73">
            <v>130</v>
          </cell>
          <cell r="L73">
            <v>3</v>
          </cell>
          <cell r="M73">
            <v>127</v>
          </cell>
          <cell r="N73">
            <v>322</v>
          </cell>
          <cell r="O73">
            <v>-130</v>
          </cell>
          <cell r="Q73">
            <v>0</v>
          </cell>
        </row>
        <row r="74">
          <cell r="B74" t="str">
            <v>Vertex 770</v>
          </cell>
          <cell r="C74" t="str">
            <v>PL</v>
          </cell>
          <cell r="D74" t="str">
            <v>Slow Mvg</v>
          </cell>
          <cell r="G74">
            <v>1</v>
          </cell>
          <cell r="H74">
            <v>127</v>
          </cell>
          <cell r="J74">
            <v>48</v>
          </cell>
          <cell r="K74">
            <v>1</v>
          </cell>
          <cell r="L74">
            <v>1</v>
          </cell>
          <cell r="M74">
            <v>127</v>
          </cell>
          <cell r="N74">
            <v>10</v>
          </cell>
          <cell r="O74">
            <v>-1</v>
          </cell>
          <cell r="Q74">
            <v>0</v>
          </cell>
        </row>
        <row r="75">
          <cell r="B75" t="str">
            <v>Vertex 950</v>
          </cell>
          <cell r="C75" t="str">
            <v>PL</v>
          </cell>
          <cell r="D75" t="str">
            <v>Active</v>
          </cell>
          <cell r="G75">
            <v>226</v>
          </cell>
          <cell r="H75">
            <v>2915</v>
          </cell>
          <cell r="I75">
            <v>470</v>
          </cell>
          <cell r="J75">
            <v>76</v>
          </cell>
          <cell r="K75">
            <v>3687</v>
          </cell>
          <cell r="L75">
            <v>28</v>
          </cell>
          <cell r="M75">
            <v>2749</v>
          </cell>
          <cell r="N75">
            <v>76</v>
          </cell>
          <cell r="O75">
            <v>-2853</v>
          </cell>
          <cell r="P75">
            <v>-196</v>
          </cell>
          <cell r="Q75">
            <v>638</v>
          </cell>
        </row>
        <row r="76">
          <cell r="B76" t="str">
            <v>ZD0947</v>
          </cell>
          <cell r="C76" t="str">
            <v>PL</v>
          </cell>
          <cell r="D76" t="str">
            <v>Obs</v>
          </cell>
          <cell r="G76">
            <v>211</v>
          </cell>
          <cell r="H76">
            <v>2628</v>
          </cell>
          <cell r="I76">
            <v>2</v>
          </cell>
          <cell r="J76">
            <v>1366</v>
          </cell>
          <cell r="K76">
            <v>0</v>
          </cell>
          <cell r="L76">
            <v>109</v>
          </cell>
          <cell r="M76">
            <v>2599</v>
          </cell>
          <cell r="N76">
            <v>6</v>
          </cell>
          <cell r="O76">
            <v>0</v>
          </cell>
          <cell r="Q76">
            <v>0</v>
          </cell>
        </row>
        <row r="77">
          <cell r="B77" t="str">
            <v>ZT-1</v>
          </cell>
          <cell r="C77" t="str">
            <v>PL</v>
          </cell>
          <cell r="D77" t="str">
            <v>Active</v>
          </cell>
          <cell r="H77">
            <v>3</v>
          </cell>
          <cell r="K77">
            <v>0</v>
          </cell>
          <cell r="N77">
            <v>6</v>
          </cell>
          <cell r="O77">
            <v>0</v>
          </cell>
          <cell r="Q77">
            <v>0</v>
          </cell>
        </row>
        <row r="78">
          <cell r="B78" t="str">
            <v>WS 23</v>
          </cell>
          <cell r="C78" t="str">
            <v>PL</v>
          </cell>
          <cell r="D78" t="str">
            <v>Active</v>
          </cell>
          <cell r="H78">
            <v>100</v>
          </cell>
          <cell r="J78">
            <v>329</v>
          </cell>
          <cell r="K78">
            <v>0</v>
          </cell>
          <cell r="L78">
            <v>127</v>
          </cell>
          <cell r="N78">
            <v>685</v>
          </cell>
          <cell r="O78">
            <v>0</v>
          </cell>
          <cell r="Q78">
            <v>0</v>
          </cell>
        </row>
        <row r="79">
          <cell r="B79" t="str">
            <v>ETFA Held in Hong Kong</v>
          </cell>
          <cell r="C79" t="str">
            <v>Pre Launch</v>
          </cell>
          <cell r="D79" t="str">
            <v>Total</v>
          </cell>
          <cell r="G79">
            <v>794</v>
          </cell>
          <cell r="H79">
            <v>4002</v>
          </cell>
          <cell r="I79">
            <v>790</v>
          </cell>
          <cell r="J79">
            <v>1199</v>
          </cell>
          <cell r="K79">
            <v>6785</v>
          </cell>
          <cell r="L79">
            <v>152</v>
          </cell>
          <cell r="M79">
            <v>3937</v>
          </cell>
          <cell r="N79">
            <v>719</v>
          </cell>
          <cell r="O79">
            <v>-4808</v>
          </cell>
          <cell r="P79">
            <v>103</v>
          </cell>
          <cell r="Q79">
            <v>2080</v>
          </cell>
        </row>
        <row r="80">
          <cell r="B80" t="str">
            <v>PTFMXA</v>
          </cell>
          <cell r="C80" t="str">
            <v>Pre Launch</v>
          </cell>
          <cell r="D80" t="str">
            <v>Total</v>
          </cell>
          <cell r="G80">
            <v>786</v>
          </cell>
          <cell r="H80">
            <v>4175</v>
          </cell>
          <cell r="I80">
            <v>-11</v>
          </cell>
          <cell r="J80">
            <v>2342</v>
          </cell>
          <cell r="K80">
            <v>7292</v>
          </cell>
          <cell r="L80">
            <v>231</v>
          </cell>
          <cell r="M80">
            <v>3650</v>
          </cell>
          <cell r="N80">
            <v>2134</v>
          </cell>
          <cell r="O80">
            <v>-6015</v>
          </cell>
          <cell r="P80">
            <v>-27</v>
          </cell>
          <cell r="Q80">
            <v>1250</v>
          </cell>
        </row>
        <row r="81">
          <cell r="B81" t="str">
            <v>(DHQ) 2 PHAL</v>
          </cell>
          <cell r="C81" t="str">
            <v>T</v>
          </cell>
          <cell r="D81" t="str">
            <v>Slow Mvg</v>
          </cell>
          <cell r="H81">
            <v>2</v>
          </cell>
          <cell r="K81">
            <v>2</v>
          </cell>
          <cell r="M81">
            <v>2</v>
          </cell>
          <cell r="N81">
            <v>3</v>
          </cell>
          <cell r="O81">
            <v>-2</v>
          </cell>
          <cell r="Q81">
            <v>0</v>
          </cell>
        </row>
        <row r="82">
          <cell r="B82" t="str">
            <v>Amino Indanol</v>
          </cell>
          <cell r="C82" t="str">
            <v>T</v>
          </cell>
          <cell r="D82" t="str">
            <v>Slow Mvg</v>
          </cell>
          <cell r="H82">
            <v>109</v>
          </cell>
          <cell r="K82">
            <v>109</v>
          </cell>
          <cell r="M82">
            <v>109</v>
          </cell>
          <cell r="N82">
            <v>28</v>
          </cell>
          <cell r="O82">
            <v>-109</v>
          </cell>
          <cell r="Q82">
            <v>0</v>
          </cell>
        </row>
        <row r="83">
          <cell r="B83" t="str">
            <v>ANFP</v>
          </cell>
          <cell r="C83" t="str">
            <v>T</v>
          </cell>
          <cell r="D83" t="str">
            <v>Active</v>
          </cell>
          <cell r="G83">
            <v>73</v>
          </cell>
          <cell r="H83">
            <v>109</v>
          </cell>
          <cell r="I83">
            <v>3</v>
          </cell>
          <cell r="K83">
            <v>76</v>
          </cell>
          <cell r="M83">
            <v>109</v>
          </cell>
          <cell r="N83">
            <v>28</v>
          </cell>
          <cell r="O83">
            <v>0</v>
          </cell>
          <cell r="Q83">
            <v>76</v>
          </cell>
        </row>
        <row r="84">
          <cell r="B84" t="str">
            <v>Butanol</v>
          </cell>
          <cell r="C84" t="str">
            <v>T</v>
          </cell>
          <cell r="D84" t="str">
            <v>Slow Mvg</v>
          </cell>
          <cell r="G84">
            <v>23</v>
          </cell>
          <cell r="I84">
            <v>12</v>
          </cell>
          <cell r="J84">
            <v>88</v>
          </cell>
          <cell r="K84">
            <v>111</v>
          </cell>
          <cell r="L84">
            <v>23</v>
          </cell>
          <cell r="N84">
            <v>88</v>
          </cell>
          <cell r="O84">
            <v>-111</v>
          </cell>
          <cell r="Q84">
            <v>0</v>
          </cell>
        </row>
        <row r="85">
          <cell r="B85" t="str">
            <v>CBDA</v>
          </cell>
          <cell r="C85" t="str">
            <v>T</v>
          </cell>
          <cell r="D85" t="str">
            <v>Active</v>
          </cell>
          <cell r="G85">
            <v>28</v>
          </cell>
          <cell r="H85">
            <v>2</v>
          </cell>
          <cell r="J85">
            <v>88</v>
          </cell>
          <cell r="K85">
            <v>30</v>
          </cell>
          <cell r="L85">
            <v>3</v>
          </cell>
          <cell r="M85">
            <v>2</v>
          </cell>
          <cell r="N85">
            <v>78</v>
          </cell>
          <cell r="O85">
            <v>-5</v>
          </cell>
          <cell r="Q85">
            <v>25</v>
          </cell>
        </row>
        <row r="86">
          <cell r="B86" t="str">
            <v>CDFA Me</v>
          </cell>
          <cell r="C86" t="str">
            <v>T</v>
          </cell>
          <cell r="D86" t="str">
            <v>Slow Mvg</v>
          </cell>
          <cell r="G86">
            <v>3</v>
          </cell>
          <cell r="H86">
            <v>37</v>
          </cell>
          <cell r="I86">
            <v>2</v>
          </cell>
          <cell r="J86">
            <v>1</v>
          </cell>
          <cell r="K86">
            <v>5</v>
          </cell>
          <cell r="L86">
            <v>3</v>
          </cell>
          <cell r="M86">
            <v>2</v>
          </cell>
          <cell r="N86">
            <v>78</v>
          </cell>
          <cell r="O86">
            <v>-3</v>
          </cell>
          <cell r="Q86">
            <v>2</v>
          </cell>
        </row>
        <row r="87">
          <cell r="B87" t="str">
            <v>CPD</v>
          </cell>
          <cell r="C87" t="str">
            <v>T</v>
          </cell>
          <cell r="D87" t="str">
            <v>Slow Mvg</v>
          </cell>
          <cell r="G87">
            <v>3</v>
          </cell>
          <cell r="J87">
            <v>98</v>
          </cell>
          <cell r="K87">
            <v>98</v>
          </cell>
          <cell r="L87">
            <v>3</v>
          </cell>
          <cell r="N87">
            <v>18</v>
          </cell>
          <cell r="O87">
            <v>-18</v>
          </cell>
          <cell r="Q87">
            <v>80</v>
          </cell>
        </row>
        <row r="88">
          <cell r="B88" t="str">
            <v>DESMP</v>
          </cell>
          <cell r="C88" t="str">
            <v>T</v>
          </cell>
          <cell r="D88" t="str">
            <v>Obs</v>
          </cell>
          <cell r="J88">
            <v>44</v>
          </cell>
          <cell r="K88">
            <v>0</v>
          </cell>
          <cell r="N88">
            <v>74</v>
          </cell>
          <cell r="O88">
            <v>0</v>
          </cell>
          <cell r="Q88">
            <v>0</v>
          </cell>
        </row>
        <row r="89">
          <cell r="B89" t="str">
            <v>DHQD</v>
          </cell>
          <cell r="C89" t="str">
            <v>T</v>
          </cell>
          <cell r="D89" t="str">
            <v>Slow Mvg</v>
          </cell>
          <cell r="G89">
            <v>3</v>
          </cell>
          <cell r="J89">
            <v>50</v>
          </cell>
          <cell r="K89">
            <v>53</v>
          </cell>
          <cell r="N89">
            <v>2</v>
          </cell>
          <cell r="O89">
            <v>-2</v>
          </cell>
          <cell r="Q89">
            <v>51</v>
          </cell>
        </row>
        <row r="90">
          <cell r="B90" t="str">
            <v>EPI</v>
          </cell>
          <cell r="C90" t="str">
            <v>T</v>
          </cell>
          <cell r="D90" t="str">
            <v>Slow Mvg</v>
          </cell>
          <cell r="G90">
            <v>6</v>
          </cell>
          <cell r="H90">
            <v>94</v>
          </cell>
          <cell r="J90">
            <v>47</v>
          </cell>
          <cell r="K90">
            <v>147</v>
          </cell>
          <cell r="L90">
            <v>1</v>
          </cell>
          <cell r="M90">
            <v>58</v>
          </cell>
          <cell r="N90">
            <v>29</v>
          </cell>
          <cell r="O90">
            <v>-88</v>
          </cell>
          <cell r="Q90">
            <v>59</v>
          </cell>
        </row>
        <row r="91">
          <cell r="B91" t="str">
            <v>ETFA</v>
          </cell>
          <cell r="C91" t="str">
            <v>T</v>
          </cell>
          <cell r="D91" t="str">
            <v>Active</v>
          </cell>
          <cell r="G91">
            <v>3</v>
          </cell>
          <cell r="H91">
            <v>93</v>
          </cell>
          <cell r="I91">
            <v>2</v>
          </cell>
          <cell r="J91">
            <v>23</v>
          </cell>
          <cell r="K91">
            <v>28</v>
          </cell>
          <cell r="L91">
            <v>1</v>
          </cell>
          <cell r="M91">
            <v>57</v>
          </cell>
          <cell r="N91">
            <v>5</v>
          </cell>
          <cell r="O91">
            <v>-6</v>
          </cell>
          <cell r="Q91">
            <v>22</v>
          </cell>
        </row>
        <row r="92">
          <cell r="B92" t="str">
            <v>Glycidyl Nosylate</v>
          </cell>
          <cell r="C92" t="str">
            <v>T</v>
          </cell>
          <cell r="D92" t="str">
            <v>Slow Mvg</v>
          </cell>
          <cell r="F92">
            <v>0</v>
          </cell>
          <cell r="G92">
            <v>3</v>
          </cell>
          <cell r="H92">
            <v>248</v>
          </cell>
          <cell r="J92">
            <v>1145</v>
          </cell>
          <cell r="K92">
            <v>3</v>
          </cell>
          <cell r="L92">
            <v>1</v>
          </cell>
          <cell r="N92">
            <v>2149</v>
          </cell>
          <cell r="O92">
            <v>-1</v>
          </cell>
          <cell r="P92">
            <v>0</v>
          </cell>
          <cell r="Q92">
            <v>2</v>
          </cell>
        </row>
        <row r="93">
          <cell r="B93" t="str">
            <v>Glycidyl Phthalimide</v>
          </cell>
          <cell r="C93" t="str">
            <v>T</v>
          </cell>
          <cell r="D93" t="str">
            <v>Active</v>
          </cell>
          <cell r="F93">
            <v>0</v>
          </cell>
          <cell r="G93">
            <v>2</v>
          </cell>
          <cell r="H93">
            <v>248</v>
          </cell>
          <cell r="J93">
            <v>90</v>
          </cell>
          <cell r="K93">
            <v>92</v>
          </cell>
          <cell r="L93">
            <v>2</v>
          </cell>
          <cell r="N93">
            <v>90</v>
          </cell>
          <cell r="O93">
            <v>-92</v>
          </cell>
          <cell r="P93">
            <v>0</v>
          </cell>
          <cell r="Q93">
            <v>0</v>
          </cell>
        </row>
        <row r="94">
          <cell r="B94" t="str">
            <v>Glycidyl Tosylate</v>
          </cell>
          <cell r="C94" t="str">
            <v>T</v>
          </cell>
          <cell r="D94" t="str">
            <v>Slow Mvg</v>
          </cell>
          <cell r="G94">
            <v>1</v>
          </cell>
          <cell r="H94">
            <v>4</v>
          </cell>
          <cell r="I94">
            <v>15</v>
          </cell>
          <cell r="J94">
            <v>90</v>
          </cell>
          <cell r="K94">
            <v>4</v>
          </cell>
          <cell r="L94">
            <v>1</v>
          </cell>
          <cell r="M94">
            <v>4</v>
          </cell>
          <cell r="N94">
            <v>90</v>
          </cell>
          <cell r="O94">
            <v>-4</v>
          </cell>
          <cell r="Q94">
            <v>0</v>
          </cell>
        </row>
        <row r="95">
          <cell r="B95" t="str">
            <v>Isovanillin</v>
          </cell>
          <cell r="C95" t="str">
            <v>T</v>
          </cell>
          <cell r="D95" t="str">
            <v>Obs</v>
          </cell>
          <cell r="H95">
            <v>4</v>
          </cell>
          <cell r="J95">
            <v>6</v>
          </cell>
          <cell r="K95">
            <v>0</v>
          </cell>
          <cell r="M95">
            <v>4</v>
          </cell>
          <cell r="N95">
            <v>17</v>
          </cell>
          <cell r="O95">
            <v>0</v>
          </cell>
          <cell r="Q95">
            <v>0</v>
          </cell>
        </row>
        <row r="96">
          <cell r="B96" t="str">
            <v>Jacobsen Catalyst</v>
          </cell>
          <cell r="C96" t="str">
            <v>T</v>
          </cell>
          <cell r="D96" t="str">
            <v>Slow Mvg</v>
          </cell>
          <cell r="E96" t="str">
            <v>x</v>
          </cell>
          <cell r="G96">
            <v>10</v>
          </cell>
          <cell r="H96">
            <v>230</v>
          </cell>
          <cell r="J96">
            <v>6</v>
          </cell>
          <cell r="K96">
            <v>240</v>
          </cell>
          <cell r="L96">
            <v>10</v>
          </cell>
          <cell r="M96">
            <v>28</v>
          </cell>
          <cell r="N96">
            <v>17</v>
          </cell>
          <cell r="O96">
            <v>-38</v>
          </cell>
          <cell r="Q96">
            <v>202</v>
          </cell>
        </row>
        <row r="97">
          <cell r="B97" t="str">
            <v>L-Carnitine</v>
          </cell>
          <cell r="C97" t="str">
            <v>T</v>
          </cell>
          <cell r="D97" t="str">
            <v>Slow Mvg</v>
          </cell>
          <cell r="G97">
            <v>4</v>
          </cell>
          <cell r="H97">
            <v>184</v>
          </cell>
          <cell r="J97">
            <v>114</v>
          </cell>
          <cell r="K97">
            <v>302</v>
          </cell>
          <cell r="L97">
            <v>4</v>
          </cell>
          <cell r="M97">
            <v>184</v>
          </cell>
          <cell r="N97">
            <v>114</v>
          </cell>
          <cell r="O97">
            <v>-302</v>
          </cell>
          <cell r="Q97">
            <v>0</v>
          </cell>
        </row>
        <row r="98">
          <cell r="B98" t="str">
            <v>Methyl Glycidate</v>
          </cell>
          <cell r="C98" t="str">
            <v>T</v>
          </cell>
          <cell r="D98" t="str">
            <v>Slow Mvg</v>
          </cell>
          <cell r="G98">
            <v>4</v>
          </cell>
          <cell r="H98">
            <v>184</v>
          </cell>
          <cell r="J98">
            <v>29</v>
          </cell>
          <cell r="K98">
            <v>29</v>
          </cell>
          <cell r="L98">
            <v>4</v>
          </cell>
          <cell r="M98">
            <v>184</v>
          </cell>
          <cell r="N98">
            <v>29</v>
          </cell>
          <cell r="O98">
            <v>-29</v>
          </cell>
          <cell r="Q98">
            <v>0</v>
          </cell>
        </row>
        <row r="99">
          <cell r="B99" t="str">
            <v>Oligomeric Cat</v>
          </cell>
          <cell r="C99" t="str">
            <v>T</v>
          </cell>
          <cell r="D99" t="str">
            <v>Slow Mvg</v>
          </cell>
          <cell r="G99">
            <v>7</v>
          </cell>
          <cell r="H99">
            <v>138</v>
          </cell>
          <cell r="J99">
            <v>22</v>
          </cell>
          <cell r="K99">
            <v>145</v>
          </cell>
          <cell r="L99">
            <v>7</v>
          </cell>
          <cell r="M99">
            <v>15</v>
          </cell>
          <cell r="N99">
            <v>22</v>
          </cell>
          <cell r="O99">
            <v>-22</v>
          </cell>
          <cell r="Q99">
            <v>123</v>
          </cell>
        </row>
        <row r="100">
          <cell r="B100" t="str">
            <v>Pfizer Diol</v>
          </cell>
          <cell r="C100" t="str">
            <v>T</v>
          </cell>
          <cell r="D100" t="str">
            <v>Obs</v>
          </cell>
          <cell r="E100"/>
          <cell r="G100">
            <v>50</v>
          </cell>
          <cell r="H100">
            <v>1</v>
          </cell>
          <cell r="K100">
            <v>0</v>
          </cell>
          <cell r="O100">
            <v>0</v>
          </cell>
          <cell r="Q100">
            <v>0</v>
          </cell>
        </row>
        <row r="101">
          <cell r="B101" t="str">
            <v>PG Carbonate</v>
          </cell>
          <cell r="C101" t="str">
            <v>T</v>
          </cell>
          <cell r="D101" t="str">
            <v>Slow Mvg</v>
          </cell>
          <cell r="E101"/>
          <cell r="G101">
            <v>7</v>
          </cell>
          <cell r="H101">
            <v>1</v>
          </cell>
          <cell r="J101">
            <v>322</v>
          </cell>
          <cell r="K101">
            <v>322</v>
          </cell>
          <cell r="L101">
            <v>7</v>
          </cell>
          <cell r="M101">
            <v>14</v>
          </cell>
          <cell r="N101">
            <v>308</v>
          </cell>
          <cell r="O101">
            <v>-308</v>
          </cell>
          <cell r="Q101">
            <v>14</v>
          </cell>
        </row>
        <row r="102">
          <cell r="B102" t="str">
            <v>Propylene Oxide</v>
          </cell>
          <cell r="C102" t="str">
            <v>T</v>
          </cell>
          <cell r="D102" t="str">
            <v>Slow Mvg</v>
          </cell>
          <cell r="H102">
            <v>48</v>
          </cell>
          <cell r="K102">
            <v>48</v>
          </cell>
          <cell r="M102">
            <v>32</v>
          </cell>
          <cell r="O102">
            <v>-32</v>
          </cell>
          <cell r="Q102">
            <v>16</v>
          </cell>
        </row>
        <row r="103">
          <cell r="B103" t="str">
            <v>S-Phos</v>
          </cell>
          <cell r="C103" t="str">
            <v>T</v>
          </cell>
          <cell r="D103" t="str">
            <v>Slow Mvg</v>
          </cell>
          <cell r="J103">
            <v>6</v>
          </cell>
          <cell r="K103">
            <v>6</v>
          </cell>
          <cell r="M103">
            <v>14</v>
          </cell>
          <cell r="N103">
            <v>271</v>
          </cell>
          <cell r="O103">
            <v>0</v>
          </cell>
          <cell r="Q103">
            <v>6</v>
          </cell>
        </row>
        <row r="104">
          <cell r="B104" t="str">
            <v>Styrene Oxide</v>
          </cell>
          <cell r="C104" t="str">
            <v>T</v>
          </cell>
          <cell r="D104" t="str">
            <v>Slow Mvg</v>
          </cell>
          <cell r="E104" t="str">
            <v>x</v>
          </cell>
          <cell r="G104">
            <v>3</v>
          </cell>
          <cell r="H104">
            <v>6</v>
          </cell>
          <cell r="K104">
            <v>3</v>
          </cell>
          <cell r="L104">
            <v>3</v>
          </cell>
          <cell r="M104">
            <v>31</v>
          </cell>
          <cell r="O104">
            <v>-3</v>
          </cell>
          <cell r="Q104">
            <v>0</v>
          </cell>
        </row>
        <row r="105">
          <cell r="B105" t="str">
            <v>TBGE</v>
          </cell>
          <cell r="C105" t="str">
            <v>T</v>
          </cell>
          <cell r="D105" t="str">
            <v>Active</v>
          </cell>
          <cell r="G105">
            <v>17</v>
          </cell>
          <cell r="H105">
            <v>17</v>
          </cell>
          <cell r="J105">
            <v>10</v>
          </cell>
          <cell r="K105">
            <v>10</v>
          </cell>
          <cell r="O105">
            <v>0</v>
          </cell>
          <cell r="Q105">
            <v>10</v>
          </cell>
        </row>
        <row r="106">
          <cell r="B106" t="str">
            <v>WS 23</v>
          </cell>
          <cell r="C106" t="str">
            <v>T</v>
          </cell>
          <cell r="D106" t="str">
            <v>Active</v>
          </cell>
          <cell r="G106">
            <v>54</v>
          </cell>
          <cell r="H106">
            <v>351</v>
          </cell>
          <cell r="I106">
            <v>160</v>
          </cell>
          <cell r="J106">
            <v>807</v>
          </cell>
          <cell r="K106">
            <v>1372</v>
          </cell>
          <cell r="L106">
            <v>5</v>
          </cell>
          <cell r="N106">
            <v>90</v>
          </cell>
          <cell r="O106">
            <v>-5</v>
          </cell>
          <cell r="Q106">
            <v>1367</v>
          </cell>
        </row>
        <row r="107">
          <cell r="B107" t="str">
            <v>ETFA Held in Hong Kong</v>
          </cell>
          <cell r="C107" t="str">
            <v>TM</v>
          </cell>
          <cell r="D107" t="str">
            <v>Obs</v>
          </cell>
          <cell r="G107">
            <v>3</v>
          </cell>
          <cell r="H107">
            <v>2</v>
          </cell>
          <cell r="J107">
            <v>10</v>
          </cell>
          <cell r="K107">
            <v>0</v>
          </cell>
          <cell r="L107">
            <v>3</v>
          </cell>
          <cell r="N107">
            <v>90</v>
          </cell>
          <cell r="O107">
            <v>0</v>
          </cell>
          <cell r="Q107">
            <v>0</v>
          </cell>
        </row>
        <row r="108">
          <cell r="B108" t="str">
            <v>3-NPP</v>
          </cell>
          <cell r="C108" t="str">
            <v>TM</v>
          </cell>
          <cell r="D108" t="str">
            <v>Obs</v>
          </cell>
          <cell r="G108">
            <v>71</v>
          </cell>
          <cell r="H108">
            <v>249</v>
          </cell>
          <cell r="I108">
            <v>44</v>
          </cell>
          <cell r="J108">
            <v>27</v>
          </cell>
          <cell r="K108">
            <v>27</v>
          </cell>
          <cell r="L108">
            <v>5</v>
          </cell>
          <cell r="N108">
            <v>27</v>
          </cell>
          <cell r="O108">
            <v>-27</v>
          </cell>
          <cell r="Q108">
            <v>0</v>
          </cell>
        </row>
        <row r="109">
          <cell r="B109" t="str">
            <v>ANFP.</v>
          </cell>
          <cell r="C109" t="str">
            <v>TM</v>
          </cell>
          <cell r="D109" t="str">
            <v>Active</v>
          </cell>
          <cell r="G109">
            <v>112</v>
          </cell>
          <cell r="H109">
            <v>12</v>
          </cell>
          <cell r="I109">
            <v>76</v>
          </cell>
          <cell r="J109">
            <v>75</v>
          </cell>
          <cell r="K109">
            <v>75</v>
          </cell>
          <cell r="L109">
            <v>1</v>
          </cell>
          <cell r="N109">
            <v>20</v>
          </cell>
          <cell r="O109">
            <v>0</v>
          </cell>
          <cell r="Q109">
            <v>75</v>
          </cell>
        </row>
        <row r="110">
          <cell r="B110" t="str">
            <v>DESMP.</v>
          </cell>
          <cell r="C110" t="str">
            <v>TM</v>
          </cell>
          <cell r="D110" t="str">
            <v>Obs</v>
          </cell>
          <cell r="E110" t="str">
            <v>x</v>
          </cell>
          <cell r="H110">
            <v>4</v>
          </cell>
          <cell r="K110">
            <v>0</v>
          </cell>
          <cell r="N110">
            <v>20</v>
          </cell>
          <cell r="O110">
            <v>0</v>
          </cell>
          <cell r="Q110">
            <v>0</v>
          </cell>
        </row>
        <row r="111">
          <cell r="B111" t="str">
            <v>L-Thyroxine</v>
          </cell>
          <cell r="C111" t="str">
            <v>TM</v>
          </cell>
          <cell r="D111" t="str">
            <v>Active</v>
          </cell>
          <cell r="H111">
            <v>1</v>
          </cell>
          <cell r="J111">
            <v>3</v>
          </cell>
          <cell r="K111">
            <v>3</v>
          </cell>
          <cell r="N111">
            <v>3</v>
          </cell>
          <cell r="O111">
            <v>-3</v>
          </cell>
          <cell r="Q111">
            <v>0</v>
          </cell>
        </row>
        <row r="112">
          <cell r="B112" t="str">
            <v>NAAGA</v>
          </cell>
          <cell r="C112" t="str">
            <v>TM</v>
          </cell>
          <cell r="D112" t="str">
            <v>Active</v>
          </cell>
          <cell r="H112">
            <v>2</v>
          </cell>
          <cell r="J112">
            <v>77</v>
          </cell>
          <cell r="K112">
            <v>77</v>
          </cell>
          <cell r="O112">
            <v>0</v>
          </cell>
          <cell r="Q112">
            <v>77</v>
          </cell>
        </row>
        <row r="113">
          <cell r="B113" t="str">
            <v>NTFMA</v>
          </cell>
          <cell r="C113" t="str">
            <v>TM</v>
          </cell>
          <cell r="D113" t="str">
            <v>Obs</v>
          </cell>
          <cell r="H113">
            <v>2</v>
          </cell>
          <cell r="K113">
            <v>0</v>
          </cell>
          <cell r="O113">
            <v>0</v>
          </cell>
          <cell r="Q113">
            <v>0</v>
          </cell>
        </row>
        <row r="114">
          <cell r="B114" t="str">
            <v>OADPE</v>
          </cell>
          <cell r="C114" t="str">
            <v>TM</v>
          </cell>
          <cell r="D114" t="str">
            <v>Active</v>
          </cell>
          <cell r="H114">
            <v>1.7050000000000001</v>
          </cell>
          <cell r="J114">
            <v>49</v>
          </cell>
          <cell r="K114">
            <v>49</v>
          </cell>
          <cell r="O114">
            <v>0</v>
          </cell>
          <cell r="Q114">
            <v>49</v>
          </cell>
        </row>
        <row r="115">
          <cell r="B115" t="str">
            <v>PTFMXA</v>
          </cell>
          <cell r="C115" t="str">
            <v>TM</v>
          </cell>
          <cell r="D115" t="str">
            <v>Obs</v>
          </cell>
          <cell r="H115">
            <v>1.7050000000000001</v>
          </cell>
          <cell r="J115">
            <v>1</v>
          </cell>
          <cell r="K115">
            <v>0</v>
          </cell>
          <cell r="N115">
            <v>91</v>
          </cell>
          <cell r="O115">
            <v>0</v>
          </cell>
          <cell r="Q115">
            <v>0</v>
          </cell>
        </row>
        <row r="116">
          <cell r="B116" t="str">
            <v>SR-28043.</v>
          </cell>
          <cell r="C116" t="str">
            <v>TM</v>
          </cell>
          <cell r="D116" t="str">
            <v>Slow Mvg</v>
          </cell>
          <cell r="H116">
            <v>3</v>
          </cell>
          <cell r="J116">
            <v>175</v>
          </cell>
          <cell r="K116">
            <v>175</v>
          </cell>
          <cell r="N116">
            <v>3</v>
          </cell>
          <cell r="O116">
            <v>-3</v>
          </cell>
          <cell r="Q116">
            <v>172</v>
          </cell>
        </row>
        <row r="117">
          <cell r="B117" t="str">
            <v>TFBA</v>
          </cell>
          <cell r="C117" t="str">
            <v>TM</v>
          </cell>
          <cell r="D117" t="str">
            <v>Obs</v>
          </cell>
          <cell r="H117">
            <v>3</v>
          </cell>
          <cell r="J117">
            <v>127</v>
          </cell>
          <cell r="K117">
            <v>0</v>
          </cell>
          <cell r="N117">
            <v>0</v>
          </cell>
          <cell r="O117">
            <v>0</v>
          </cell>
          <cell r="Q117">
            <v>0</v>
          </cell>
        </row>
        <row r="118">
          <cell r="B118" t="str">
            <v>Fixed cost others</v>
          </cell>
          <cell r="C118" t="str">
            <v>TM</v>
          </cell>
          <cell r="D118" t="str">
            <v>Obs</v>
          </cell>
          <cell r="F118">
            <v>0</v>
          </cell>
          <cell r="H118">
            <v>48</v>
          </cell>
          <cell r="J118">
            <v>157</v>
          </cell>
          <cell r="K118">
            <v>0</v>
          </cell>
          <cell r="L118">
            <v>0</v>
          </cell>
          <cell r="N118">
            <v>218</v>
          </cell>
          <cell r="O118">
            <v>0</v>
          </cell>
          <cell r="P118">
            <v>0</v>
          </cell>
          <cell r="Q118">
            <v>0</v>
          </cell>
        </row>
        <row r="119">
          <cell r="B119" t="str">
            <v>Others.</v>
          </cell>
          <cell r="C119" t="str">
            <v>TM</v>
          </cell>
          <cell r="D119" t="str">
            <v>Obs</v>
          </cell>
          <cell r="F119">
            <v>0</v>
          </cell>
          <cell r="H119">
            <v>48</v>
          </cell>
          <cell r="J119">
            <v>157</v>
          </cell>
          <cell r="K119">
            <v>0</v>
          </cell>
          <cell r="L119">
            <v>0</v>
          </cell>
          <cell r="N119">
            <v>218</v>
          </cell>
          <cell r="O119">
            <v>0</v>
          </cell>
          <cell r="P119">
            <v>0</v>
          </cell>
          <cell r="Q119">
            <v>0</v>
          </cell>
        </row>
        <row r="120">
          <cell r="B120" t="str">
            <v>Non Allocated</v>
          </cell>
          <cell r="C120" t="str">
            <v>TM</v>
          </cell>
          <cell r="D120" t="str">
            <v>Obs</v>
          </cell>
          <cell r="H120">
            <v>575</v>
          </cell>
          <cell r="J120">
            <v>171</v>
          </cell>
          <cell r="K120">
            <v>0</v>
          </cell>
          <cell r="L120">
            <v>8</v>
          </cell>
          <cell r="N120">
            <v>-62</v>
          </cell>
          <cell r="O120">
            <v>0</v>
          </cell>
          <cell r="Q120">
            <v>0</v>
          </cell>
        </row>
        <row r="121">
          <cell r="B121" t="str">
            <v>Cleanouts</v>
          </cell>
          <cell r="C121" t="str">
            <v>Technology</v>
          </cell>
          <cell r="D121" t="str">
            <v>Total</v>
          </cell>
          <cell r="G121">
            <v>222</v>
          </cell>
          <cell r="H121">
            <v>1162</v>
          </cell>
          <cell r="I121">
            <v>167</v>
          </cell>
          <cell r="J121">
            <v>2090</v>
          </cell>
          <cell r="K121">
            <v>3641</v>
          </cell>
          <cell r="L121">
            <v>63</v>
          </cell>
          <cell r="M121">
            <v>434</v>
          </cell>
          <cell r="N121">
            <v>716</v>
          </cell>
          <cell r="O121">
            <v>-1213</v>
          </cell>
          <cell r="P121">
            <v>0</v>
          </cell>
          <cell r="Q121">
            <v>2428</v>
          </cell>
        </row>
        <row r="122">
          <cell r="B122" t="str">
            <v>Engineering Stores</v>
          </cell>
          <cell r="C122" t="str">
            <v>TM</v>
          </cell>
          <cell r="D122" t="str">
            <v>Obs</v>
          </cell>
          <cell r="H122">
            <v>2455</v>
          </cell>
          <cell r="K122">
            <v>0</v>
          </cell>
          <cell r="O122">
            <v>0</v>
          </cell>
          <cell r="Q122">
            <v>0</v>
          </cell>
        </row>
        <row r="123">
          <cell r="B123" t="str">
            <v>Non Allocated</v>
          </cell>
          <cell r="C123" t="str">
            <v>Technology</v>
          </cell>
          <cell r="D123" t="str">
            <v>Total</v>
          </cell>
          <cell r="G123">
            <v>476</v>
          </cell>
          <cell r="H123">
            <v>-21</v>
          </cell>
          <cell r="I123">
            <v>1</v>
          </cell>
          <cell r="J123">
            <v>-87</v>
          </cell>
          <cell r="K123">
            <v>369</v>
          </cell>
          <cell r="L123">
            <v>39</v>
          </cell>
          <cell r="M123">
            <v>429</v>
          </cell>
          <cell r="N123">
            <v>3</v>
          </cell>
          <cell r="O123">
            <v>-42</v>
          </cell>
          <cell r="P123">
            <v>0</v>
          </cell>
          <cell r="Q123">
            <v>327</v>
          </cell>
        </row>
        <row r="124">
          <cell r="B124" t="str">
            <v>Cleanouts</v>
          </cell>
          <cell r="C124" t="str">
            <v>Technology</v>
          </cell>
          <cell r="D124" t="str">
            <v>Total</v>
          </cell>
          <cell r="G124">
            <v>325</v>
          </cell>
          <cell r="H124">
            <v>648</v>
          </cell>
          <cell r="I124">
            <v>112</v>
          </cell>
          <cell r="J124">
            <v>1603</v>
          </cell>
          <cell r="K124">
            <v>0</v>
          </cell>
          <cell r="L124">
            <v>60</v>
          </cell>
          <cell r="M124">
            <v>529</v>
          </cell>
          <cell r="N124">
            <v>631</v>
          </cell>
          <cell r="O124">
            <v>0</v>
          </cell>
          <cell r="P124">
            <v>-34</v>
          </cell>
          <cell r="Q124">
            <v>-34</v>
          </cell>
        </row>
        <row r="125">
          <cell r="B125" t="str">
            <v>Engineering Stores</v>
          </cell>
          <cell r="G125">
            <v>2476</v>
          </cell>
          <cell r="H125">
            <v>174</v>
          </cell>
          <cell r="I125">
            <v>3</v>
          </cell>
          <cell r="J125">
            <v>-39</v>
          </cell>
          <cell r="K125">
            <v>2476</v>
          </cell>
          <cell r="L125">
            <v>1353</v>
          </cell>
          <cell r="N125">
            <v>26</v>
          </cell>
          <cell r="O125">
            <v>-1353</v>
          </cell>
          <cell r="Q125">
            <v>1123</v>
          </cell>
        </row>
        <row r="126">
          <cell r="B126" t="str">
            <v>Base Stocks</v>
          </cell>
          <cell r="C126" t="str">
            <v>OTHERS - E</v>
          </cell>
          <cell r="F126">
            <v>0</v>
          </cell>
          <cell r="G126">
            <v>394</v>
          </cell>
          <cell r="H126">
            <v>4246</v>
          </cell>
          <cell r="J126">
            <v>171</v>
          </cell>
          <cell r="K126">
            <v>394</v>
          </cell>
          <cell r="L126">
            <v>213</v>
          </cell>
          <cell r="N126">
            <v>-62</v>
          </cell>
          <cell r="O126">
            <v>-213</v>
          </cell>
          <cell r="P126">
            <v>-19</v>
          </cell>
          <cell r="Q126">
            <v>181</v>
          </cell>
        </row>
        <row r="127">
          <cell r="B127" t="str">
            <v>Op Supplies/Ret Cont/Packaging/Waste</v>
          </cell>
          <cell r="G127">
            <v>648</v>
          </cell>
          <cell r="H127">
            <v>174</v>
          </cell>
          <cell r="K127">
            <v>648</v>
          </cell>
          <cell r="L127">
            <v>137</v>
          </cell>
          <cell r="M127">
            <v>2</v>
          </cell>
          <cell r="O127">
            <v>-139</v>
          </cell>
          <cell r="P127">
            <v>-40</v>
          </cell>
          <cell r="Q127">
            <v>509</v>
          </cell>
        </row>
        <row r="128">
          <cell r="B128" t="str">
            <v>Palladium/Platinum/Rhodium</v>
          </cell>
          <cell r="C128" t="str">
            <v>OTHERS - E</v>
          </cell>
          <cell r="F128">
            <v>0</v>
          </cell>
          <cell r="G128">
            <v>100</v>
          </cell>
          <cell r="H128">
            <v>4246</v>
          </cell>
          <cell r="J128">
            <v>171</v>
          </cell>
          <cell r="K128">
            <v>100</v>
          </cell>
          <cell r="L128">
            <v>213</v>
          </cell>
          <cell r="N128">
            <v>-62</v>
          </cell>
          <cell r="O128">
            <v>0</v>
          </cell>
          <cell r="P128">
            <v>0</v>
          </cell>
          <cell r="Q128">
            <v>100</v>
          </cell>
        </row>
        <row r="129">
          <cell r="B129"/>
          <cell r="C129" t="str">
            <v>TOTAL</v>
          </cell>
          <cell r="F129">
            <v>0</v>
          </cell>
          <cell r="G129">
            <v>620</v>
          </cell>
          <cell r="H129">
            <v>6843</v>
          </cell>
          <cell r="J129">
            <v>8253</v>
          </cell>
          <cell r="K129">
            <v>620</v>
          </cell>
          <cell r="L129">
            <v>115</v>
          </cell>
          <cell r="M129">
            <v>5</v>
          </cell>
          <cell r="N129">
            <v>4275</v>
          </cell>
          <cell r="O129">
            <v>-120</v>
          </cell>
          <cell r="P129">
            <v>0</v>
          </cell>
          <cell r="Q129">
            <v>500</v>
          </cell>
        </row>
        <row r="130">
          <cell r="B130"/>
          <cell r="C130" t="str">
            <v>Others</v>
          </cell>
          <cell r="D130" t="str">
            <v>Total</v>
          </cell>
          <cell r="G130">
            <v>4094</v>
          </cell>
          <cell r="H130">
            <v>-21</v>
          </cell>
          <cell r="I130">
            <v>1</v>
          </cell>
          <cell r="J130">
            <v>-87</v>
          </cell>
          <cell r="K130">
            <v>3987</v>
          </cell>
          <cell r="L130">
            <v>1742</v>
          </cell>
          <cell r="M130">
            <v>2</v>
          </cell>
          <cell r="N130">
            <v>3</v>
          </cell>
          <cell r="O130">
            <v>-1747</v>
          </cell>
          <cell r="P130">
            <v>-34</v>
          </cell>
          <cell r="Q130">
            <v>2206</v>
          </cell>
        </row>
        <row r="131">
          <cell r="B131"/>
          <cell r="C131" t="str">
            <v>TOTAL</v>
          </cell>
          <cell r="F131">
            <v>0</v>
          </cell>
          <cell r="H131">
            <v>6843</v>
          </cell>
          <cell r="J131">
            <v>8253</v>
          </cell>
          <cell r="L131">
            <v>689</v>
          </cell>
          <cell r="N131">
            <v>4275</v>
          </cell>
          <cell r="P131">
            <v>0</v>
          </cell>
        </row>
        <row r="132">
          <cell r="C132" t="str">
            <v>Grand</v>
          </cell>
          <cell r="D132" t="str">
            <v>Total</v>
          </cell>
          <cell r="G132">
            <v>6414</v>
          </cell>
          <cell r="H132">
            <v>7780</v>
          </cell>
          <cell r="I132">
            <v>1498</v>
          </cell>
          <cell r="J132">
            <v>4776</v>
          </cell>
          <cell r="K132">
            <v>20468</v>
          </cell>
          <cell r="L132">
            <v>2016</v>
          </cell>
          <cell r="M132">
            <v>4451</v>
          </cell>
          <cell r="N132">
            <v>1507</v>
          </cell>
          <cell r="O132">
            <v>-7974</v>
          </cell>
          <cell r="P132">
            <v>132</v>
          </cell>
          <cell r="Q132">
            <v>12626</v>
          </cell>
        </row>
        <row r="133">
          <cell r="Q133"/>
        </row>
      </sheetData>
      <sheetData sheetId="15">
        <row r="8">
          <cell r="B8" t="str">
            <v>Product</v>
          </cell>
        </row>
        <row r="9">
          <cell r="E9"/>
        </row>
        <row r="10">
          <cell r="B10" t="str">
            <v>Acrivastine</v>
          </cell>
          <cell r="C10" t="str">
            <v>L</v>
          </cell>
          <cell r="D10" t="str">
            <v>Active</v>
          </cell>
          <cell r="G10">
            <v>11</v>
          </cell>
          <cell r="H10">
            <v>760</v>
          </cell>
          <cell r="I10">
            <v>199</v>
          </cell>
          <cell r="K10">
            <v>970</v>
          </cell>
          <cell r="L10">
            <v>2</v>
          </cell>
          <cell r="M10">
            <v>20</v>
          </cell>
          <cell r="O10">
            <v>-22</v>
          </cell>
          <cell r="P10">
            <v>-81</v>
          </cell>
          <cell r="Q10">
            <v>948</v>
          </cell>
        </row>
        <row r="11">
          <cell r="B11" t="str">
            <v>Cerium Nitrate</v>
          </cell>
          <cell r="C11" t="str">
            <v>L</v>
          </cell>
          <cell r="D11" t="str">
            <v>Active</v>
          </cell>
          <cell r="J11">
            <v>13</v>
          </cell>
          <cell r="K11">
            <v>13</v>
          </cell>
          <cell r="N11">
            <v>9</v>
          </cell>
          <cell r="O11">
            <v>-9</v>
          </cell>
          <cell r="Q11">
            <v>4</v>
          </cell>
        </row>
        <row r="12">
          <cell r="B12" t="str">
            <v>CME</v>
          </cell>
          <cell r="C12" t="str">
            <v>L</v>
          </cell>
          <cell r="D12" t="str">
            <v>Obs</v>
          </cell>
          <cell r="G12">
            <v>1</v>
          </cell>
          <cell r="K12">
            <v>1</v>
          </cell>
          <cell r="L12">
            <v>1</v>
          </cell>
          <cell r="O12">
            <v>-1</v>
          </cell>
          <cell r="Q12">
            <v>0</v>
          </cell>
        </row>
        <row r="13">
          <cell r="B13" t="str">
            <v>AVE 1330</v>
          </cell>
          <cell r="C13" t="str">
            <v>L</v>
          </cell>
          <cell r="D13" t="str">
            <v>Active</v>
          </cell>
          <cell r="G13">
            <v>1</v>
          </cell>
          <cell r="H13">
            <v>1</v>
          </cell>
          <cell r="J13">
            <v>4.0000000000000001E-3</v>
          </cell>
          <cell r="K13">
            <v>46</v>
          </cell>
          <cell r="L13">
            <v>1</v>
          </cell>
          <cell r="O13">
            <v>-1</v>
          </cell>
          <cell r="Q13">
            <v>45</v>
          </cell>
        </row>
        <row r="14">
          <cell r="B14" t="str">
            <v>AZD 12389497</v>
          </cell>
          <cell r="C14" t="str">
            <v>L</v>
          </cell>
          <cell r="D14" t="str">
            <v>Active</v>
          </cell>
          <cell r="G14">
            <v>1159</v>
          </cell>
          <cell r="H14">
            <v>2</v>
          </cell>
          <cell r="I14">
            <v>311</v>
          </cell>
          <cell r="J14">
            <v>275</v>
          </cell>
          <cell r="K14">
            <v>1436</v>
          </cell>
          <cell r="L14">
            <v>122</v>
          </cell>
          <cell r="M14">
            <v>3027</v>
          </cell>
          <cell r="N14">
            <v>38</v>
          </cell>
          <cell r="O14">
            <v>-38</v>
          </cell>
          <cell r="Q14">
            <v>1398</v>
          </cell>
        </row>
        <row r="15">
          <cell r="B15" t="str">
            <v>AZD 2230</v>
          </cell>
          <cell r="C15" t="str">
            <v>L</v>
          </cell>
          <cell r="D15" t="str">
            <v>Active</v>
          </cell>
          <cell r="G15">
            <v>67</v>
          </cell>
          <cell r="H15">
            <v>2</v>
          </cell>
          <cell r="I15">
            <v>62</v>
          </cell>
          <cell r="J15">
            <v>26</v>
          </cell>
          <cell r="K15">
            <v>202</v>
          </cell>
          <cell r="M15">
            <v>12</v>
          </cell>
          <cell r="N15">
            <v>4</v>
          </cell>
          <cell r="O15">
            <v>0</v>
          </cell>
          <cell r="P15">
            <v>-22</v>
          </cell>
          <cell r="Q15">
            <v>180</v>
          </cell>
        </row>
        <row r="16">
          <cell r="B16" t="str">
            <v>BNP 7787</v>
          </cell>
          <cell r="C16" t="str">
            <v>L</v>
          </cell>
          <cell r="D16" t="str">
            <v>Active</v>
          </cell>
          <cell r="G16">
            <v>60</v>
          </cell>
          <cell r="H16">
            <v>19</v>
          </cell>
          <cell r="J16">
            <v>0</v>
          </cell>
          <cell r="K16">
            <v>542</v>
          </cell>
          <cell r="L16">
            <v>1</v>
          </cell>
          <cell r="M16">
            <v>57</v>
          </cell>
          <cell r="O16">
            <v>-57</v>
          </cell>
          <cell r="Q16">
            <v>485</v>
          </cell>
        </row>
        <row r="17">
          <cell r="B17" t="str">
            <v>Epoxy 5 Hexane</v>
          </cell>
          <cell r="C17" t="str">
            <v>L</v>
          </cell>
          <cell r="D17" t="str">
            <v>Active</v>
          </cell>
          <cell r="G17">
            <v>208</v>
          </cell>
          <cell r="H17">
            <v>484</v>
          </cell>
          <cell r="I17">
            <v>53</v>
          </cell>
          <cell r="J17">
            <v>37</v>
          </cell>
          <cell r="K17">
            <v>782</v>
          </cell>
          <cell r="L17">
            <v>18</v>
          </cell>
          <cell r="M17">
            <v>1</v>
          </cell>
          <cell r="N17">
            <v>2</v>
          </cell>
          <cell r="O17">
            <v>-3</v>
          </cell>
          <cell r="P17">
            <v>-22</v>
          </cell>
          <cell r="Q17">
            <v>779</v>
          </cell>
        </row>
        <row r="18">
          <cell r="B18" t="str">
            <v>Fosamprenavir</v>
          </cell>
          <cell r="C18" t="str">
            <v>L</v>
          </cell>
          <cell r="D18" t="str">
            <v>Active</v>
          </cell>
          <cell r="G18">
            <v>35</v>
          </cell>
          <cell r="H18">
            <v>1055</v>
          </cell>
          <cell r="I18">
            <v>3</v>
          </cell>
          <cell r="J18">
            <v>3</v>
          </cell>
          <cell r="K18">
            <v>43</v>
          </cell>
          <cell r="L18">
            <v>11</v>
          </cell>
          <cell r="M18">
            <v>1</v>
          </cell>
          <cell r="N18">
            <v>378</v>
          </cell>
          <cell r="O18">
            <v>-8</v>
          </cell>
          <cell r="Q18">
            <v>35</v>
          </cell>
        </row>
        <row r="19">
          <cell r="B19" t="str">
            <v>Memory 1003</v>
          </cell>
          <cell r="C19" t="str">
            <v>L</v>
          </cell>
          <cell r="D19" t="str">
            <v>Obs</v>
          </cell>
          <cell r="H19">
            <v>5</v>
          </cell>
          <cell r="J19">
            <v>108</v>
          </cell>
          <cell r="K19">
            <v>0</v>
          </cell>
          <cell r="L19">
            <v>2</v>
          </cell>
          <cell r="N19">
            <v>0.29777999999999999</v>
          </cell>
          <cell r="O19">
            <v>0</v>
          </cell>
          <cell r="Q19">
            <v>0</v>
          </cell>
        </row>
        <row r="20">
          <cell r="B20" t="str">
            <v>SR-28043</v>
          </cell>
          <cell r="C20" t="str">
            <v>L</v>
          </cell>
          <cell r="D20" t="str">
            <v>Obs</v>
          </cell>
          <cell r="H20">
            <v>8</v>
          </cell>
          <cell r="J20">
            <v>11.731219999999999</v>
          </cell>
          <cell r="K20">
            <v>0</v>
          </cell>
          <cell r="N20">
            <v>1.0120000000000001E-2</v>
          </cell>
          <cell r="O20">
            <v>0</v>
          </cell>
          <cell r="Q20">
            <v>0</v>
          </cell>
        </row>
        <row r="21">
          <cell r="B21" t="str">
            <v>PTC</v>
          </cell>
          <cell r="C21" t="str">
            <v>L</v>
          </cell>
          <cell r="D21" t="str">
            <v>Obs</v>
          </cell>
          <cell r="H21">
            <v>9</v>
          </cell>
          <cell r="J21">
            <v>12</v>
          </cell>
          <cell r="K21">
            <v>0</v>
          </cell>
          <cell r="N21">
            <v>0.35289999999999999</v>
          </cell>
          <cell r="O21">
            <v>0</v>
          </cell>
          <cell r="Q21">
            <v>0</v>
          </cell>
        </row>
        <row r="22">
          <cell r="B22" t="str">
            <v>ZT-1</v>
          </cell>
          <cell r="C22" t="str">
            <v>L</v>
          </cell>
          <cell r="D22" t="str">
            <v>Obs</v>
          </cell>
          <cell r="G22">
            <v>2</v>
          </cell>
          <cell r="H22">
            <v>88.387420000000006</v>
          </cell>
          <cell r="K22">
            <v>2</v>
          </cell>
          <cell r="L22">
            <v>2</v>
          </cell>
          <cell r="O22">
            <v>0</v>
          </cell>
          <cell r="Q22">
            <v>2</v>
          </cell>
        </row>
        <row r="23">
          <cell r="B23" t="str">
            <v>KAN 747</v>
          </cell>
          <cell r="C23" t="str">
            <v>L</v>
          </cell>
          <cell r="D23" t="str">
            <v>Obs</v>
          </cell>
          <cell r="H23">
            <v>3</v>
          </cell>
          <cell r="K23">
            <v>0</v>
          </cell>
          <cell r="L23">
            <v>0.81916</v>
          </cell>
          <cell r="N23">
            <v>115.69184</v>
          </cell>
          <cell r="O23">
            <v>0</v>
          </cell>
          <cell r="Q23">
            <v>0</v>
          </cell>
        </row>
        <row r="24">
          <cell r="B24" t="str">
            <v>ER-806753</v>
          </cell>
          <cell r="C24" t="str">
            <v>L</v>
          </cell>
          <cell r="D24" t="str">
            <v>Active</v>
          </cell>
          <cell r="G24">
            <v>11</v>
          </cell>
          <cell r="H24">
            <v>426</v>
          </cell>
          <cell r="I24">
            <v>1</v>
          </cell>
          <cell r="J24">
            <v>13</v>
          </cell>
          <cell r="K24">
            <v>89</v>
          </cell>
          <cell r="L24">
            <v>400</v>
          </cell>
          <cell r="N24">
            <v>-51.467849999999999</v>
          </cell>
          <cell r="O24">
            <v>0</v>
          </cell>
          <cell r="Q24">
            <v>89</v>
          </cell>
        </row>
        <row r="25">
          <cell r="B25" t="str">
            <v>SB 748534A</v>
          </cell>
          <cell r="C25" t="str">
            <v>L</v>
          </cell>
          <cell r="D25" t="str">
            <v>Slow Mvg</v>
          </cell>
          <cell r="H25">
            <v>7.76654</v>
          </cell>
          <cell r="K25">
            <v>0</v>
          </cell>
          <cell r="O25">
            <v>0</v>
          </cell>
          <cell r="Q25">
            <v>0</v>
          </cell>
        </row>
        <row r="26">
          <cell r="B26" t="str">
            <v>SB 7973131</v>
          </cell>
          <cell r="C26" t="str">
            <v>L</v>
          </cell>
          <cell r="D26" t="str">
            <v>Active</v>
          </cell>
          <cell r="G26">
            <v>299</v>
          </cell>
          <cell r="H26">
            <v>6</v>
          </cell>
          <cell r="I26">
            <v>19</v>
          </cell>
          <cell r="J26">
            <v>155</v>
          </cell>
          <cell r="K26">
            <v>473</v>
          </cell>
          <cell r="L26">
            <v>17</v>
          </cell>
          <cell r="N26">
            <v>144</v>
          </cell>
          <cell r="O26">
            <v>-54</v>
          </cell>
          <cell r="Q26">
            <v>419</v>
          </cell>
        </row>
        <row r="27">
          <cell r="B27" t="str">
            <v xml:space="preserve">Scios 469 </v>
          </cell>
          <cell r="H27">
            <v>7</v>
          </cell>
          <cell r="J27">
            <v>578.27155000000005</v>
          </cell>
          <cell r="L27">
            <v>91.919210000000007</v>
          </cell>
          <cell r="N27">
            <v>-636.76175999999998</v>
          </cell>
        </row>
        <row r="28">
          <cell r="B28" t="str">
            <v>SB 580254</v>
          </cell>
          <cell r="C28" t="str">
            <v>Launch</v>
          </cell>
          <cell r="D28" t="str">
            <v>Total</v>
          </cell>
          <cell r="G28">
            <v>1854</v>
          </cell>
          <cell r="H28">
            <v>2</v>
          </cell>
          <cell r="I28">
            <v>333</v>
          </cell>
          <cell r="J28">
            <v>488</v>
          </cell>
          <cell r="K28">
            <v>4599</v>
          </cell>
          <cell r="L28">
            <v>2</v>
          </cell>
          <cell r="M28">
            <v>78</v>
          </cell>
          <cell r="N28">
            <v>61</v>
          </cell>
          <cell r="O28">
            <v>-193</v>
          </cell>
          <cell r="P28">
            <v>-22</v>
          </cell>
          <cell r="Q28">
            <v>4384</v>
          </cell>
        </row>
        <row r="29">
          <cell r="B29" t="str">
            <v>GSK 1000064</v>
          </cell>
          <cell r="H29">
            <v>1</v>
          </cell>
          <cell r="L29">
            <v>8</v>
          </cell>
          <cell r="N29">
            <v>0</v>
          </cell>
        </row>
        <row r="30">
          <cell r="B30" t="str">
            <v>Valrocemide</v>
          </cell>
          <cell r="C30" t="str">
            <v>PL</v>
          </cell>
          <cell r="D30" t="str">
            <v>Obs</v>
          </cell>
          <cell r="G30">
            <v>13</v>
          </cell>
          <cell r="H30">
            <v>1</v>
          </cell>
          <cell r="I30">
            <v>1</v>
          </cell>
          <cell r="J30">
            <v>14</v>
          </cell>
          <cell r="K30">
            <v>0</v>
          </cell>
          <cell r="L30">
            <v>307.12633</v>
          </cell>
          <cell r="M30">
            <v>87</v>
          </cell>
          <cell r="N30">
            <v>149</v>
          </cell>
          <cell r="O30">
            <v>0</v>
          </cell>
          <cell r="Q30">
            <v>0</v>
          </cell>
        </row>
        <row r="31">
          <cell r="B31" t="str">
            <v>Iloperidone</v>
          </cell>
          <cell r="C31" t="str">
            <v>PL</v>
          </cell>
          <cell r="D31" t="str">
            <v>Slow Mvg</v>
          </cell>
          <cell r="F31">
            <v>0</v>
          </cell>
          <cell r="H31">
            <v>13</v>
          </cell>
          <cell r="J31">
            <v>808</v>
          </cell>
          <cell r="K31">
            <v>208</v>
          </cell>
          <cell r="L31">
            <v>14</v>
          </cell>
          <cell r="N31">
            <v>-711</v>
          </cell>
          <cell r="O31">
            <v>0</v>
          </cell>
          <cell r="P31">
            <v>0</v>
          </cell>
          <cell r="Q31">
            <v>208</v>
          </cell>
        </row>
        <row r="32">
          <cell r="B32" t="str">
            <v>VEC 162</v>
          </cell>
          <cell r="C32" t="str">
            <v>PL</v>
          </cell>
          <cell r="D32" t="str">
            <v>Obs</v>
          </cell>
          <cell r="H32">
            <v>79</v>
          </cell>
          <cell r="J32">
            <v>200</v>
          </cell>
          <cell r="K32">
            <v>0</v>
          </cell>
          <cell r="L32">
            <v>1</v>
          </cell>
          <cell r="N32">
            <v>247</v>
          </cell>
          <cell r="O32">
            <v>0</v>
          </cell>
          <cell r="Q32">
            <v>0</v>
          </cell>
        </row>
        <row r="33">
          <cell r="B33" t="str">
            <v>Vertex 770</v>
          </cell>
          <cell r="C33" t="str">
            <v>PL</v>
          </cell>
          <cell r="D33" t="str">
            <v>Obs</v>
          </cell>
          <cell r="H33">
            <v>1</v>
          </cell>
          <cell r="J33">
            <v>1176.5459900000001</v>
          </cell>
          <cell r="K33">
            <v>0</v>
          </cell>
          <cell r="L33">
            <v>170.61394000000001</v>
          </cell>
          <cell r="N33">
            <v>152</v>
          </cell>
          <cell r="O33">
            <v>0</v>
          </cell>
          <cell r="Q33">
            <v>0</v>
          </cell>
        </row>
        <row r="34">
          <cell r="B34" t="str">
            <v>Vertex 950</v>
          </cell>
          <cell r="C34" t="str">
            <v>PL</v>
          </cell>
          <cell r="D34" t="str">
            <v>Obs</v>
          </cell>
          <cell r="G34">
            <v>1</v>
          </cell>
          <cell r="H34">
            <v>268</v>
          </cell>
          <cell r="J34">
            <v>3282</v>
          </cell>
          <cell r="K34">
            <v>1</v>
          </cell>
          <cell r="L34">
            <v>4</v>
          </cell>
          <cell r="N34">
            <v>914</v>
          </cell>
          <cell r="O34">
            <v>-1</v>
          </cell>
          <cell r="Q34">
            <v>0</v>
          </cell>
        </row>
        <row r="35">
          <cell r="B35" t="str">
            <v>AZD 12389497</v>
          </cell>
          <cell r="C35" t="str">
            <v>PRE LAUNCH - A</v>
          </cell>
          <cell r="D35" t="str">
            <v>Slow Mvg</v>
          </cell>
          <cell r="F35">
            <v>0</v>
          </cell>
          <cell r="H35">
            <v>1905</v>
          </cell>
          <cell r="J35">
            <v>4427</v>
          </cell>
          <cell r="K35">
            <v>0</v>
          </cell>
          <cell r="L35">
            <v>458</v>
          </cell>
          <cell r="N35">
            <v>1984</v>
          </cell>
          <cell r="O35">
            <v>0</v>
          </cell>
          <cell r="P35">
            <v>0</v>
          </cell>
          <cell r="Q35">
            <v>0</v>
          </cell>
        </row>
        <row r="36">
          <cell r="B36" t="str">
            <v>AZD 2230</v>
          </cell>
          <cell r="C36" t="str">
            <v>PL</v>
          </cell>
          <cell r="D36" t="str">
            <v>Obs</v>
          </cell>
          <cell r="G36">
            <v>1</v>
          </cell>
          <cell r="H36">
            <v>0.49389</v>
          </cell>
          <cell r="K36">
            <v>1</v>
          </cell>
          <cell r="L36">
            <v>1</v>
          </cell>
          <cell r="N36">
            <v>100.2996</v>
          </cell>
          <cell r="O36">
            <v>-1</v>
          </cell>
          <cell r="Q36">
            <v>0</v>
          </cell>
        </row>
        <row r="37">
          <cell r="B37" t="str">
            <v>Acrivastine</v>
          </cell>
          <cell r="C37" t="str">
            <v>PL</v>
          </cell>
          <cell r="D37" t="str">
            <v>Obs</v>
          </cell>
          <cell r="G37">
            <v>1</v>
          </cell>
          <cell r="H37">
            <v>22</v>
          </cell>
          <cell r="J37">
            <v>947</v>
          </cell>
          <cell r="K37">
            <v>1</v>
          </cell>
          <cell r="L37">
            <v>15</v>
          </cell>
          <cell r="O37">
            <v>-1</v>
          </cell>
          <cell r="Q37">
            <v>0</v>
          </cell>
        </row>
        <row r="38">
          <cell r="B38" t="str">
            <v>Pro Jet 950NP</v>
          </cell>
          <cell r="C38" t="str">
            <v>PL</v>
          </cell>
          <cell r="D38" t="str">
            <v>Obs</v>
          </cell>
          <cell r="G38">
            <v>21</v>
          </cell>
          <cell r="H38">
            <v>23</v>
          </cell>
          <cell r="I38">
            <v>1</v>
          </cell>
          <cell r="J38">
            <v>68</v>
          </cell>
          <cell r="K38">
            <v>23</v>
          </cell>
          <cell r="L38">
            <v>2</v>
          </cell>
          <cell r="M38">
            <v>23</v>
          </cell>
          <cell r="N38">
            <v>68</v>
          </cell>
          <cell r="O38">
            <v>-23</v>
          </cell>
          <cell r="Q38">
            <v>0</v>
          </cell>
        </row>
        <row r="39">
          <cell r="B39" t="str">
            <v>AVP26452</v>
          </cell>
          <cell r="C39" t="str">
            <v>PL</v>
          </cell>
          <cell r="D39" t="str">
            <v>Obs</v>
          </cell>
          <cell r="G39">
            <v>1</v>
          </cell>
          <cell r="H39">
            <v>23</v>
          </cell>
          <cell r="J39">
            <v>362.62581</v>
          </cell>
          <cell r="K39">
            <v>1</v>
          </cell>
          <cell r="L39">
            <v>1</v>
          </cell>
          <cell r="M39">
            <v>23</v>
          </cell>
          <cell r="O39">
            <v>-1</v>
          </cell>
          <cell r="Q39">
            <v>0</v>
          </cell>
        </row>
        <row r="40">
          <cell r="B40" t="str">
            <v>Cerium Nitrate</v>
          </cell>
          <cell r="C40" t="str">
            <v>PL</v>
          </cell>
          <cell r="D40" t="str">
            <v>Obs</v>
          </cell>
          <cell r="G40">
            <v>19</v>
          </cell>
          <cell r="H40">
            <v>21.817170000000001</v>
          </cell>
          <cell r="J40">
            <v>0.51861999999999997</v>
          </cell>
          <cell r="K40">
            <v>19</v>
          </cell>
          <cell r="L40">
            <v>19</v>
          </cell>
          <cell r="N40">
            <v>124</v>
          </cell>
          <cell r="O40">
            <v>-19</v>
          </cell>
          <cell r="Q40">
            <v>0</v>
          </cell>
        </row>
        <row r="41">
          <cell r="B41" t="str">
            <v>Doxazocin</v>
          </cell>
          <cell r="C41" t="str">
            <v>PL</v>
          </cell>
          <cell r="D41" t="str">
            <v>Obs</v>
          </cell>
          <cell r="G41">
            <v>19</v>
          </cell>
          <cell r="H41">
            <v>1</v>
          </cell>
          <cell r="J41">
            <v>36</v>
          </cell>
          <cell r="K41">
            <v>0</v>
          </cell>
          <cell r="L41">
            <v>4</v>
          </cell>
          <cell r="N41">
            <v>7.54664</v>
          </cell>
          <cell r="O41">
            <v>0</v>
          </cell>
          <cell r="Q41">
            <v>0</v>
          </cell>
        </row>
        <row r="42">
          <cell r="B42" t="str">
            <v>KBA</v>
          </cell>
          <cell r="C42" t="str">
            <v>PL</v>
          </cell>
          <cell r="D42" t="str">
            <v>Obs</v>
          </cell>
          <cell r="H42">
            <v>84</v>
          </cell>
          <cell r="J42">
            <v>28</v>
          </cell>
          <cell r="K42">
            <v>0</v>
          </cell>
          <cell r="L42">
            <v>25</v>
          </cell>
          <cell r="N42">
            <v>60</v>
          </cell>
          <cell r="O42">
            <v>0</v>
          </cell>
          <cell r="Q42">
            <v>0</v>
          </cell>
        </row>
        <row r="43">
          <cell r="B43" t="str">
            <v>Labetalol</v>
          </cell>
          <cell r="C43" t="str">
            <v>PL</v>
          </cell>
          <cell r="D43" t="str">
            <v>Active</v>
          </cell>
          <cell r="H43">
            <v>60</v>
          </cell>
          <cell r="I43">
            <v>41</v>
          </cell>
          <cell r="J43">
            <v>518</v>
          </cell>
          <cell r="K43">
            <v>377</v>
          </cell>
          <cell r="L43">
            <v>5</v>
          </cell>
          <cell r="N43">
            <v>715</v>
          </cell>
          <cell r="O43">
            <v>0</v>
          </cell>
          <cell r="Q43">
            <v>377</v>
          </cell>
        </row>
        <row r="44">
          <cell r="B44" t="str">
            <v>Leval Buterol</v>
          </cell>
          <cell r="C44" t="str">
            <v>PL</v>
          </cell>
          <cell r="D44" t="str">
            <v>Active</v>
          </cell>
          <cell r="G44">
            <v>81</v>
          </cell>
          <cell r="H44">
            <v>182</v>
          </cell>
          <cell r="I44">
            <v>3</v>
          </cell>
          <cell r="J44">
            <v>281</v>
          </cell>
          <cell r="K44">
            <v>387</v>
          </cell>
          <cell r="L44">
            <v>2</v>
          </cell>
          <cell r="N44">
            <v>37</v>
          </cell>
          <cell r="O44">
            <v>-10</v>
          </cell>
          <cell r="P44">
            <v>221</v>
          </cell>
          <cell r="Q44">
            <v>598</v>
          </cell>
        </row>
        <row r="45">
          <cell r="B45" t="str">
            <v>Octenidine</v>
          </cell>
          <cell r="C45" t="str">
            <v>PL</v>
          </cell>
          <cell r="D45" t="str">
            <v>Obs</v>
          </cell>
          <cell r="G45">
            <v>285</v>
          </cell>
          <cell r="H45">
            <v>36</v>
          </cell>
          <cell r="I45">
            <v>3</v>
          </cell>
          <cell r="J45">
            <v>281</v>
          </cell>
          <cell r="K45">
            <v>0</v>
          </cell>
          <cell r="L45">
            <v>2</v>
          </cell>
          <cell r="M45">
            <v>234</v>
          </cell>
          <cell r="N45">
            <v>8</v>
          </cell>
          <cell r="O45">
            <v>0</v>
          </cell>
          <cell r="P45">
            <v>269</v>
          </cell>
          <cell r="Q45">
            <v>0</v>
          </cell>
        </row>
        <row r="46">
          <cell r="B46" t="str">
            <v>RBC</v>
          </cell>
          <cell r="C46" t="str">
            <v>PL</v>
          </cell>
          <cell r="D46" t="str">
            <v>Slow Mvg</v>
          </cell>
          <cell r="H46">
            <v>36</v>
          </cell>
          <cell r="I46">
            <v>8</v>
          </cell>
          <cell r="J46">
            <v>0.63166999999999995</v>
          </cell>
          <cell r="K46">
            <v>8</v>
          </cell>
          <cell r="N46">
            <v>8</v>
          </cell>
          <cell r="O46">
            <v>0</v>
          </cell>
          <cell r="Q46">
            <v>8</v>
          </cell>
        </row>
        <row r="47">
          <cell r="B47" t="str">
            <v>Zilueton</v>
          </cell>
          <cell r="C47" t="str">
            <v>PL</v>
          </cell>
          <cell r="D47" t="str">
            <v>Obs</v>
          </cell>
          <cell r="F47">
            <v>0</v>
          </cell>
          <cell r="H47">
            <v>268</v>
          </cell>
          <cell r="J47">
            <v>1733.3111600000002</v>
          </cell>
          <cell r="K47">
            <v>0</v>
          </cell>
          <cell r="L47">
            <v>37</v>
          </cell>
          <cell r="N47">
            <v>75</v>
          </cell>
          <cell r="O47">
            <v>0</v>
          </cell>
          <cell r="P47">
            <v>0</v>
          </cell>
          <cell r="Q47">
            <v>0</v>
          </cell>
        </row>
        <row r="48">
          <cell r="B48" t="str">
            <v>TTA</v>
          </cell>
          <cell r="C48" t="str">
            <v>PL</v>
          </cell>
          <cell r="D48" t="str">
            <v>Slow Mvg</v>
          </cell>
          <cell r="F48">
            <v>0</v>
          </cell>
          <cell r="G48">
            <v>4</v>
          </cell>
          <cell r="H48">
            <v>268</v>
          </cell>
          <cell r="I48">
            <v>2</v>
          </cell>
          <cell r="J48">
            <v>92</v>
          </cell>
          <cell r="K48">
            <v>4</v>
          </cell>
          <cell r="L48">
            <v>37</v>
          </cell>
          <cell r="N48">
            <v>75</v>
          </cell>
          <cell r="O48">
            <v>-4</v>
          </cell>
          <cell r="P48">
            <v>0</v>
          </cell>
          <cell r="Q48">
            <v>0</v>
          </cell>
        </row>
        <row r="49">
          <cell r="B49" t="str">
            <v>SNA</v>
          </cell>
          <cell r="C49" t="str">
            <v>PL</v>
          </cell>
          <cell r="D49" t="str">
            <v>Obs</v>
          </cell>
          <cell r="J49">
            <v>109.21812</v>
          </cell>
          <cell r="K49">
            <v>0</v>
          </cell>
          <cell r="O49">
            <v>0</v>
          </cell>
          <cell r="Q49">
            <v>0</v>
          </cell>
        </row>
        <row r="50">
          <cell r="B50" t="str">
            <v>Trientine</v>
          </cell>
          <cell r="C50" t="str">
            <v>PL</v>
          </cell>
          <cell r="D50" t="str">
            <v>Obs</v>
          </cell>
          <cell r="G50">
            <v>6</v>
          </cell>
          <cell r="H50">
            <v>12</v>
          </cell>
          <cell r="J50">
            <v>21</v>
          </cell>
          <cell r="K50">
            <v>6</v>
          </cell>
          <cell r="L50">
            <v>6</v>
          </cell>
          <cell r="N50">
            <v>88.251769999999993</v>
          </cell>
          <cell r="O50">
            <v>-6</v>
          </cell>
          <cell r="P50">
            <v>-47</v>
          </cell>
          <cell r="Q50">
            <v>0</v>
          </cell>
        </row>
        <row r="51">
          <cell r="B51" t="str">
            <v>Univar RPS 2617</v>
          </cell>
          <cell r="C51" t="str">
            <v>LAUNCH - B</v>
          </cell>
          <cell r="D51" t="str">
            <v>Active</v>
          </cell>
          <cell r="F51">
            <v>0</v>
          </cell>
          <cell r="G51">
            <v>13</v>
          </cell>
          <cell r="H51">
            <v>665</v>
          </cell>
          <cell r="I51">
            <v>161</v>
          </cell>
          <cell r="J51">
            <v>1831</v>
          </cell>
          <cell r="K51">
            <v>825</v>
          </cell>
          <cell r="L51">
            <v>90</v>
          </cell>
          <cell r="M51">
            <v>807</v>
          </cell>
          <cell r="N51">
            <v>959</v>
          </cell>
          <cell r="O51">
            <v>-809</v>
          </cell>
          <cell r="P51">
            <v>0</v>
          </cell>
          <cell r="Q51">
            <v>16</v>
          </cell>
        </row>
        <row r="52">
          <cell r="B52" t="str">
            <v>KAN 747</v>
          </cell>
          <cell r="C52" t="str">
            <v>LAUNCH - B</v>
          </cell>
          <cell r="D52" t="str">
            <v>Slow Mvg</v>
          </cell>
          <cell r="F52">
            <v>0</v>
          </cell>
          <cell r="G52">
            <v>3</v>
          </cell>
          <cell r="H52">
            <v>1632</v>
          </cell>
          <cell r="J52">
            <v>1834</v>
          </cell>
          <cell r="K52">
            <v>3</v>
          </cell>
          <cell r="L52">
            <v>90</v>
          </cell>
          <cell r="N52">
            <v>1019</v>
          </cell>
          <cell r="O52">
            <v>0</v>
          </cell>
          <cell r="P52">
            <v>0</v>
          </cell>
          <cell r="Q52">
            <v>3</v>
          </cell>
        </row>
        <row r="53">
          <cell r="B53" t="str">
            <v>Amino Indanol</v>
          </cell>
          <cell r="C53" t="str">
            <v>PL</v>
          </cell>
          <cell r="D53" t="str">
            <v>Active</v>
          </cell>
          <cell r="G53">
            <v>5</v>
          </cell>
          <cell r="H53">
            <v>1</v>
          </cell>
          <cell r="I53">
            <v>2</v>
          </cell>
          <cell r="J53">
            <v>109</v>
          </cell>
          <cell r="K53">
            <v>143</v>
          </cell>
          <cell r="L53">
            <v>2</v>
          </cell>
          <cell r="M53">
            <v>1</v>
          </cell>
          <cell r="N53">
            <v>97.400589999999994</v>
          </cell>
          <cell r="O53">
            <v>-3</v>
          </cell>
          <cell r="Q53">
            <v>140</v>
          </cell>
        </row>
        <row r="54">
          <cell r="B54" t="str">
            <v>ANFP</v>
          </cell>
          <cell r="C54" t="str">
            <v>PL</v>
          </cell>
          <cell r="D54" t="str">
            <v>Slow Mvg</v>
          </cell>
          <cell r="H54">
            <v>72</v>
          </cell>
          <cell r="J54">
            <v>109</v>
          </cell>
          <cell r="K54">
            <v>23</v>
          </cell>
          <cell r="M54">
            <v>6</v>
          </cell>
          <cell r="N54">
            <v>17</v>
          </cell>
          <cell r="O54">
            <v>-23</v>
          </cell>
          <cell r="Q54">
            <v>0</v>
          </cell>
        </row>
        <row r="55">
          <cell r="B55" t="str">
            <v>Butanol</v>
          </cell>
          <cell r="C55" t="str">
            <v>PL</v>
          </cell>
          <cell r="D55" t="str">
            <v>Obs</v>
          </cell>
          <cell r="G55">
            <v>17</v>
          </cell>
          <cell r="H55">
            <v>23</v>
          </cell>
          <cell r="I55">
            <v>107</v>
          </cell>
          <cell r="J55">
            <v>236</v>
          </cell>
          <cell r="K55">
            <v>17</v>
          </cell>
          <cell r="L55">
            <v>14</v>
          </cell>
          <cell r="M55">
            <v>626</v>
          </cell>
          <cell r="N55">
            <v>88</v>
          </cell>
          <cell r="O55">
            <v>-14</v>
          </cell>
          <cell r="Q55">
            <v>3</v>
          </cell>
        </row>
        <row r="56">
          <cell r="B56" t="str">
            <v>CBDA</v>
          </cell>
          <cell r="C56" t="str">
            <v>PL</v>
          </cell>
          <cell r="D56" t="str">
            <v>Slow Mvg</v>
          </cell>
          <cell r="G56">
            <v>9</v>
          </cell>
          <cell r="H56">
            <v>7</v>
          </cell>
          <cell r="J56">
            <v>2</v>
          </cell>
          <cell r="K56">
            <v>21</v>
          </cell>
          <cell r="L56">
            <v>2</v>
          </cell>
          <cell r="M56">
            <v>12</v>
          </cell>
          <cell r="N56">
            <v>80</v>
          </cell>
          <cell r="O56">
            <v>-21</v>
          </cell>
          <cell r="Q56">
            <v>0</v>
          </cell>
        </row>
        <row r="57">
          <cell r="B57" t="str">
            <v>CDFA Me</v>
          </cell>
          <cell r="C57" t="str">
            <v>PL</v>
          </cell>
          <cell r="D57" t="str">
            <v>Obs</v>
          </cell>
          <cell r="G57">
            <v>5</v>
          </cell>
          <cell r="H57">
            <v>3</v>
          </cell>
          <cell r="J57">
            <v>2</v>
          </cell>
          <cell r="K57">
            <v>0</v>
          </cell>
          <cell r="L57">
            <v>80</v>
          </cell>
          <cell r="M57">
            <v>1</v>
          </cell>
          <cell r="N57">
            <v>80</v>
          </cell>
          <cell r="O57">
            <v>0</v>
          </cell>
          <cell r="Q57">
            <v>0</v>
          </cell>
        </row>
        <row r="58">
          <cell r="B58" t="str">
            <v>CPD</v>
          </cell>
          <cell r="C58" t="str">
            <v>PL</v>
          </cell>
          <cell r="D58" t="str">
            <v>Obs</v>
          </cell>
          <cell r="G58">
            <v>12</v>
          </cell>
          <cell r="H58">
            <v>3</v>
          </cell>
          <cell r="J58">
            <v>20</v>
          </cell>
          <cell r="K58">
            <v>32</v>
          </cell>
          <cell r="L58">
            <v>80</v>
          </cell>
          <cell r="M58">
            <v>6</v>
          </cell>
          <cell r="N58">
            <v>98</v>
          </cell>
          <cell r="O58">
            <v>-32</v>
          </cell>
          <cell r="Q58">
            <v>0</v>
          </cell>
        </row>
        <row r="59">
          <cell r="B59" t="str">
            <v>DESMP</v>
          </cell>
          <cell r="C59" t="str">
            <v>PL</v>
          </cell>
          <cell r="D59" t="str">
            <v>Active</v>
          </cell>
          <cell r="G59">
            <v>2</v>
          </cell>
          <cell r="H59">
            <v>0.20613000000000001</v>
          </cell>
          <cell r="K59">
            <v>2</v>
          </cell>
          <cell r="L59">
            <v>2</v>
          </cell>
          <cell r="N59">
            <v>98</v>
          </cell>
          <cell r="O59">
            <v>-2</v>
          </cell>
          <cell r="Q59">
            <v>0</v>
          </cell>
        </row>
        <row r="60">
          <cell r="B60" t="str">
            <v>DHQD</v>
          </cell>
          <cell r="C60" t="str">
            <v>PL</v>
          </cell>
          <cell r="D60" t="str">
            <v>Slow Mvg</v>
          </cell>
          <cell r="G60">
            <v>1</v>
          </cell>
          <cell r="H60">
            <v>12</v>
          </cell>
          <cell r="J60">
            <v>3.96759</v>
          </cell>
          <cell r="K60">
            <v>0</v>
          </cell>
          <cell r="L60">
            <v>1</v>
          </cell>
          <cell r="M60">
            <v>12</v>
          </cell>
          <cell r="N60">
            <v>29</v>
          </cell>
          <cell r="O60">
            <v>0</v>
          </cell>
          <cell r="Q60">
            <v>0</v>
          </cell>
        </row>
        <row r="61">
          <cell r="B61" t="str">
            <v>(DHQ) 2 PHAL</v>
          </cell>
          <cell r="C61" t="str">
            <v>PL</v>
          </cell>
          <cell r="D61" t="str">
            <v>Slow Mvg</v>
          </cell>
          <cell r="G61">
            <v>4</v>
          </cell>
          <cell r="I61">
            <v>3</v>
          </cell>
          <cell r="J61">
            <v>29</v>
          </cell>
          <cell r="K61">
            <v>36</v>
          </cell>
          <cell r="N61">
            <v>2</v>
          </cell>
          <cell r="O61">
            <v>-25</v>
          </cell>
          <cell r="Q61">
            <v>11</v>
          </cell>
        </row>
        <row r="62">
          <cell r="B62" t="str">
            <v>EPI</v>
          </cell>
          <cell r="C62" t="str">
            <v>PL</v>
          </cell>
          <cell r="D62" t="str">
            <v>Slow Mvg</v>
          </cell>
          <cell r="G62">
            <v>7</v>
          </cell>
          <cell r="H62">
            <v>6</v>
          </cell>
          <cell r="J62">
            <v>94</v>
          </cell>
          <cell r="K62">
            <v>7</v>
          </cell>
          <cell r="L62">
            <v>7</v>
          </cell>
          <cell r="N62">
            <v>47</v>
          </cell>
          <cell r="O62">
            <v>-7</v>
          </cell>
          <cell r="Q62">
            <v>0</v>
          </cell>
        </row>
        <row r="63">
          <cell r="B63" t="str">
            <v>ETFA</v>
          </cell>
          <cell r="C63" t="str">
            <v>PL</v>
          </cell>
          <cell r="D63" t="str">
            <v>Slow Mvg</v>
          </cell>
          <cell r="G63">
            <v>7</v>
          </cell>
          <cell r="H63">
            <v>4</v>
          </cell>
          <cell r="J63">
            <v>94</v>
          </cell>
          <cell r="K63">
            <v>7</v>
          </cell>
          <cell r="L63">
            <v>7</v>
          </cell>
          <cell r="N63">
            <v>201</v>
          </cell>
          <cell r="O63">
            <v>-7</v>
          </cell>
          <cell r="Q63">
            <v>0</v>
          </cell>
        </row>
        <row r="64">
          <cell r="B64" t="str">
            <v>Glycidyl Nosylate</v>
          </cell>
          <cell r="C64" t="str">
            <v>PL</v>
          </cell>
          <cell r="D64" t="str">
            <v>Obs</v>
          </cell>
          <cell r="H64">
            <v>4</v>
          </cell>
          <cell r="J64">
            <v>183.65242000000001</v>
          </cell>
          <cell r="K64">
            <v>0</v>
          </cell>
          <cell r="L64">
            <v>7</v>
          </cell>
          <cell r="N64">
            <v>201</v>
          </cell>
          <cell r="O64">
            <v>0</v>
          </cell>
          <cell r="Q64">
            <v>0</v>
          </cell>
        </row>
        <row r="65">
          <cell r="B65" t="str">
            <v>Glycidyl Tosylate</v>
          </cell>
          <cell r="C65" t="str">
            <v>PL</v>
          </cell>
          <cell r="D65" t="str">
            <v>Obs</v>
          </cell>
          <cell r="G65">
            <v>6</v>
          </cell>
          <cell r="H65">
            <v>7.2260200000000001</v>
          </cell>
          <cell r="J65">
            <v>4</v>
          </cell>
          <cell r="K65">
            <v>0</v>
          </cell>
          <cell r="L65">
            <v>6</v>
          </cell>
          <cell r="N65">
            <v>25</v>
          </cell>
          <cell r="O65">
            <v>0</v>
          </cell>
          <cell r="Q65">
            <v>0</v>
          </cell>
        </row>
        <row r="66">
          <cell r="B66" t="str">
            <v>Isovanillin</v>
          </cell>
          <cell r="C66" t="str">
            <v>PL</v>
          </cell>
          <cell r="D66" t="str">
            <v>Active</v>
          </cell>
          <cell r="G66">
            <v>1</v>
          </cell>
          <cell r="H66">
            <v>14</v>
          </cell>
          <cell r="I66">
            <v>7</v>
          </cell>
          <cell r="J66">
            <v>4</v>
          </cell>
          <cell r="K66">
            <v>64</v>
          </cell>
          <cell r="L66">
            <v>1</v>
          </cell>
          <cell r="N66">
            <v>49</v>
          </cell>
          <cell r="O66">
            <v>-49</v>
          </cell>
          <cell r="P66">
            <v>-15</v>
          </cell>
          <cell r="Q66">
            <v>15</v>
          </cell>
        </row>
        <row r="67">
          <cell r="B67" t="str">
            <v>Jacobsen Catalyst</v>
          </cell>
          <cell r="C67" t="str">
            <v>PL</v>
          </cell>
          <cell r="D67" t="str">
            <v>Active</v>
          </cell>
          <cell r="G67">
            <v>78</v>
          </cell>
          <cell r="H67">
            <v>10</v>
          </cell>
          <cell r="J67">
            <v>230</v>
          </cell>
          <cell r="K67">
            <v>520</v>
          </cell>
          <cell r="L67">
            <v>2</v>
          </cell>
          <cell r="M67">
            <v>200</v>
          </cell>
          <cell r="N67">
            <v>242</v>
          </cell>
          <cell r="O67">
            <v>-479</v>
          </cell>
          <cell r="Q67">
            <v>41</v>
          </cell>
        </row>
        <row r="68">
          <cell r="B68" t="str">
            <v>L-Carnitine</v>
          </cell>
          <cell r="C68" t="str">
            <v>PL</v>
          </cell>
          <cell r="D68" t="str">
            <v>Obs</v>
          </cell>
          <cell r="G68">
            <v>182</v>
          </cell>
          <cell r="H68">
            <v>4</v>
          </cell>
          <cell r="J68">
            <v>184</v>
          </cell>
          <cell r="K68">
            <v>92</v>
          </cell>
          <cell r="L68">
            <v>2</v>
          </cell>
          <cell r="M68">
            <v>1</v>
          </cell>
          <cell r="N68">
            <v>114</v>
          </cell>
          <cell r="O68">
            <v>-92</v>
          </cell>
          <cell r="Q68">
            <v>0</v>
          </cell>
        </row>
        <row r="69">
          <cell r="B69" t="str">
            <v>Methyl Glycidate</v>
          </cell>
          <cell r="C69" t="str">
            <v>PL</v>
          </cell>
          <cell r="D69" t="str">
            <v>Obs</v>
          </cell>
          <cell r="G69">
            <v>3</v>
          </cell>
          <cell r="H69">
            <v>4</v>
          </cell>
          <cell r="J69">
            <v>184</v>
          </cell>
          <cell r="K69">
            <v>130</v>
          </cell>
          <cell r="L69">
            <v>3</v>
          </cell>
          <cell r="M69">
            <v>127</v>
          </cell>
          <cell r="N69">
            <v>30</v>
          </cell>
          <cell r="O69">
            <v>-130</v>
          </cell>
          <cell r="Q69">
            <v>0</v>
          </cell>
        </row>
        <row r="70">
          <cell r="B70" t="str">
            <v>Oligomeric Cat</v>
          </cell>
          <cell r="C70" t="str">
            <v>PL</v>
          </cell>
          <cell r="D70" t="str">
            <v>Slow Mvg</v>
          </cell>
          <cell r="G70">
            <v>1</v>
          </cell>
          <cell r="H70">
            <v>7</v>
          </cell>
          <cell r="J70">
            <v>162</v>
          </cell>
          <cell r="K70">
            <v>153</v>
          </cell>
          <cell r="L70">
            <v>1</v>
          </cell>
          <cell r="N70">
            <v>30</v>
          </cell>
          <cell r="O70">
            <v>-153</v>
          </cell>
          <cell r="Q70">
            <v>0</v>
          </cell>
        </row>
        <row r="71">
          <cell r="B71" t="str">
            <v>Pfizer Diol</v>
          </cell>
          <cell r="C71" t="str">
            <v>PL</v>
          </cell>
          <cell r="D71" t="str">
            <v>Active</v>
          </cell>
          <cell r="G71">
            <v>218</v>
          </cell>
          <cell r="H71">
            <v>7</v>
          </cell>
          <cell r="I71">
            <v>3</v>
          </cell>
          <cell r="J71">
            <v>162</v>
          </cell>
          <cell r="K71">
            <v>4432</v>
          </cell>
          <cell r="L71">
            <v>27</v>
          </cell>
          <cell r="M71">
            <v>2709</v>
          </cell>
          <cell r="N71">
            <v>875</v>
          </cell>
          <cell r="O71">
            <v>-3611</v>
          </cell>
          <cell r="P71">
            <v>-197</v>
          </cell>
          <cell r="Q71">
            <v>624</v>
          </cell>
        </row>
        <row r="72">
          <cell r="B72" t="str">
            <v>PG Carbonate</v>
          </cell>
          <cell r="C72" t="str">
            <v>PL</v>
          </cell>
          <cell r="D72" t="str">
            <v>Obs</v>
          </cell>
          <cell r="G72">
            <v>71</v>
          </cell>
          <cell r="H72">
            <v>123</v>
          </cell>
          <cell r="I72">
            <v>44</v>
          </cell>
          <cell r="J72">
            <v>176</v>
          </cell>
          <cell r="K72">
            <v>0</v>
          </cell>
          <cell r="L72">
            <v>27</v>
          </cell>
          <cell r="M72">
            <v>138</v>
          </cell>
          <cell r="N72">
            <v>322</v>
          </cell>
          <cell r="O72">
            <v>0</v>
          </cell>
          <cell r="P72">
            <v>17</v>
          </cell>
          <cell r="Q72">
            <v>0</v>
          </cell>
        </row>
        <row r="73">
          <cell r="B73" t="str">
            <v>Propylene Oxide</v>
          </cell>
          <cell r="C73" t="str">
            <v>PL</v>
          </cell>
          <cell r="D73" t="str">
            <v>Active</v>
          </cell>
          <cell r="H73">
            <v>1</v>
          </cell>
          <cell r="J73">
            <v>48</v>
          </cell>
          <cell r="K73">
            <v>0</v>
          </cell>
          <cell r="M73">
            <v>1</v>
          </cell>
          <cell r="N73">
            <v>322</v>
          </cell>
          <cell r="O73">
            <v>0</v>
          </cell>
          <cell r="Q73">
            <v>0</v>
          </cell>
        </row>
        <row r="74">
          <cell r="B74" t="str">
            <v>TBGE</v>
          </cell>
          <cell r="C74" t="str">
            <v>PL</v>
          </cell>
          <cell r="D74" t="str">
            <v>Obs</v>
          </cell>
          <cell r="G74">
            <v>3</v>
          </cell>
          <cell r="H74">
            <v>127</v>
          </cell>
          <cell r="J74">
            <v>48</v>
          </cell>
          <cell r="K74">
            <v>130</v>
          </cell>
          <cell r="L74">
            <v>3</v>
          </cell>
          <cell r="M74">
            <v>127</v>
          </cell>
          <cell r="N74">
            <v>10</v>
          </cell>
          <cell r="O74">
            <v>-130</v>
          </cell>
          <cell r="Q74">
            <v>0</v>
          </cell>
        </row>
        <row r="75">
          <cell r="B75" t="str">
            <v>TFBU</v>
          </cell>
          <cell r="C75" t="str">
            <v>Pre Launch</v>
          </cell>
          <cell r="D75" t="str">
            <v>Total</v>
          </cell>
          <cell r="G75">
            <v>494</v>
          </cell>
          <cell r="H75">
            <v>5013</v>
          </cell>
          <cell r="I75">
            <v>218</v>
          </cell>
          <cell r="J75">
            <v>1818</v>
          </cell>
          <cell r="K75">
            <v>7543</v>
          </cell>
          <cell r="L75">
            <v>166</v>
          </cell>
          <cell r="M75">
            <v>3886</v>
          </cell>
          <cell r="N75">
            <v>208</v>
          </cell>
          <cell r="O75">
            <v>-5523</v>
          </cell>
          <cell r="P75">
            <v>24</v>
          </cell>
          <cell r="Q75">
            <v>2044</v>
          </cell>
        </row>
        <row r="76">
          <cell r="B76" t="str">
            <v>S-Phos</v>
          </cell>
          <cell r="C76" t="str">
            <v>PL</v>
          </cell>
          <cell r="D76" t="str">
            <v>Active</v>
          </cell>
          <cell r="G76">
            <v>205</v>
          </cell>
          <cell r="H76">
            <v>2768</v>
          </cell>
          <cell r="I76">
            <v>465</v>
          </cell>
          <cell r="J76">
            <v>354</v>
          </cell>
          <cell r="K76">
            <v>3792</v>
          </cell>
          <cell r="L76">
            <v>28</v>
          </cell>
          <cell r="M76">
            <v>3103</v>
          </cell>
          <cell r="N76">
            <v>5</v>
          </cell>
          <cell r="O76">
            <v>-3485</v>
          </cell>
          <cell r="Q76">
            <v>307</v>
          </cell>
        </row>
        <row r="77">
          <cell r="B77" t="str">
            <v>Styrene Oxide</v>
          </cell>
          <cell r="C77" t="str">
            <v>T</v>
          </cell>
          <cell r="D77" t="str">
            <v>Slow Mvg</v>
          </cell>
          <cell r="H77">
            <v>3</v>
          </cell>
          <cell r="K77">
            <v>0</v>
          </cell>
          <cell r="M77">
            <v>2</v>
          </cell>
          <cell r="N77">
            <v>5</v>
          </cell>
          <cell r="O77">
            <v>-2</v>
          </cell>
          <cell r="Q77">
            <v>-2</v>
          </cell>
        </row>
        <row r="78">
          <cell r="B78" t="str">
            <v>WS 23</v>
          </cell>
          <cell r="C78" t="str">
            <v>T</v>
          </cell>
          <cell r="D78" t="str">
            <v>Slow Mvg</v>
          </cell>
          <cell r="H78">
            <v>100</v>
          </cell>
          <cell r="J78">
            <v>331</v>
          </cell>
          <cell r="K78">
            <v>109</v>
          </cell>
          <cell r="L78">
            <v>85</v>
          </cell>
          <cell r="M78">
            <v>109</v>
          </cell>
          <cell r="N78">
            <v>776</v>
          </cell>
          <cell r="O78">
            <v>-109</v>
          </cell>
          <cell r="Q78">
            <v>0</v>
          </cell>
        </row>
        <row r="79">
          <cell r="B79" t="str">
            <v>ETFA Held in Hong Kong</v>
          </cell>
          <cell r="C79" t="str">
            <v>T</v>
          </cell>
          <cell r="D79" t="str">
            <v>Active</v>
          </cell>
          <cell r="G79">
            <v>74</v>
          </cell>
          <cell r="H79">
            <v>100</v>
          </cell>
          <cell r="I79">
            <v>2</v>
          </cell>
          <cell r="J79">
            <v>331</v>
          </cell>
          <cell r="K79">
            <v>76</v>
          </cell>
          <cell r="L79">
            <v>85</v>
          </cell>
          <cell r="N79">
            <v>776</v>
          </cell>
          <cell r="O79">
            <v>0</v>
          </cell>
          <cell r="Q79">
            <v>76</v>
          </cell>
        </row>
        <row r="80">
          <cell r="B80" t="str">
            <v>PTFMXA</v>
          </cell>
          <cell r="C80" t="str">
            <v>T</v>
          </cell>
          <cell r="D80" t="str">
            <v>Slow Mvg</v>
          </cell>
          <cell r="G80">
            <v>23</v>
          </cell>
          <cell r="H80">
            <v>4222</v>
          </cell>
          <cell r="I80">
            <v>632</v>
          </cell>
          <cell r="J80">
            <v>88</v>
          </cell>
          <cell r="K80">
            <v>111</v>
          </cell>
          <cell r="L80">
            <v>23</v>
          </cell>
          <cell r="M80">
            <v>4051</v>
          </cell>
          <cell r="N80">
            <v>88</v>
          </cell>
          <cell r="O80">
            <v>-111</v>
          </cell>
          <cell r="P80">
            <v>224</v>
          </cell>
          <cell r="Q80">
            <v>0</v>
          </cell>
        </row>
        <row r="81">
          <cell r="B81" t="str">
            <v>L-Thyroxine</v>
          </cell>
          <cell r="C81" t="str">
            <v>T</v>
          </cell>
          <cell r="D81" t="str">
            <v>Active</v>
          </cell>
          <cell r="G81">
            <v>11</v>
          </cell>
          <cell r="H81">
            <v>2</v>
          </cell>
          <cell r="K81">
            <v>13</v>
          </cell>
          <cell r="M81">
            <v>2</v>
          </cell>
          <cell r="N81">
            <v>3</v>
          </cell>
          <cell r="O81">
            <v>-2</v>
          </cell>
          <cell r="Q81">
            <v>11</v>
          </cell>
        </row>
        <row r="82">
          <cell r="B82" t="str">
            <v>3-NPP</v>
          </cell>
          <cell r="C82" t="str">
            <v>T</v>
          </cell>
          <cell r="D82" t="str">
            <v>Slow Mvg</v>
          </cell>
          <cell r="G82">
            <v>3</v>
          </cell>
          <cell r="H82">
            <v>11</v>
          </cell>
          <cell r="K82">
            <v>3</v>
          </cell>
          <cell r="L82">
            <v>3</v>
          </cell>
          <cell r="N82">
            <v>28</v>
          </cell>
          <cell r="O82">
            <v>-3</v>
          </cell>
          <cell r="Q82">
            <v>0</v>
          </cell>
        </row>
        <row r="83">
          <cell r="B83" t="str">
            <v>DESMP.</v>
          </cell>
          <cell r="C83" t="str">
            <v>T</v>
          </cell>
          <cell r="D83" t="str">
            <v>Slow Mvg</v>
          </cell>
          <cell r="H83">
            <v>109</v>
          </cell>
          <cell r="J83">
            <v>98</v>
          </cell>
          <cell r="K83">
            <v>98</v>
          </cell>
          <cell r="M83">
            <v>109</v>
          </cell>
          <cell r="N83">
            <v>28</v>
          </cell>
          <cell r="O83">
            <v>-18</v>
          </cell>
          <cell r="Q83">
            <v>80</v>
          </cell>
        </row>
        <row r="84">
          <cell r="B84" t="str">
            <v>TFBA</v>
          </cell>
          <cell r="C84" t="str">
            <v>T</v>
          </cell>
          <cell r="D84" t="str">
            <v>Obs</v>
          </cell>
          <cell r="G84">
            <v>77</v>
          </cell>
          <cell r="H84">
            <v>79</v>
          </cell>
          <cell r="I84">
            <v>8</v>
          </cell>
          <cell r="J84">
            <v>44</v>
          </cell>
          <cell r="K84">
            <v>0</v>
          </cell>
          <cell r="O84">
            <v>0</v>
          </cell>
          <cell r="Q84">
            <v>0</v>
          </cell>
        </row>
        <row r="85">
          <cell r="B85" t="str">
            <v>NAAGA</v>
          </cell>
          <cell r="C85" t="str">
            <v>T</v>
          </cell>
          <cell r="D85" t="str">
            <v>Slow Mvg</v>
          </cell>
          <cell r="F85">
            <v>0</v>
          </cell>
          <cell r="G85">
            <v>3</v>
          </cell>
          <cell r="H85">
            <v>2</v>
          </cell>
          <cell r="J85">
            <v>50</v>
          </cell>
          <cell r="K85">
            <v>55</v>
          </cell>
          <cell r="L85">
            <v>23</v>
          </cell>
          <cell r="N85">
            <v>77</v>
          </cell>
          <cell r="O85">
            <v>-2</v>
          </cell>
          <cell r="P85">
            <v>0</v>
          </cell>
          <cell r="Q85">
            <v>53</v>
          </cell>
        </row>
        <row r="86">
          <cell r="B86" t="str">
            <v>NTFMA</v>
          </cell>
          <cell r="C86" t="str">
            <v>T</v>
          </cell>
          <cell r="D86" t="str">
            <v>Slow Mvg</v>
          </cell>
          <cell r="F86">
            <v>0</v>
          </cell>
          <cell r="G86">
            <v>6</v>
          </cell>
          <cell r="H86">
            <v>94</v>
          </cell>
          <cell r="I86">
            <v>10</v>
          </cell>
          <cell r="J86">
            <v>47</v>
          </cell>
          <cell r="K86">
            <v>147</v>
          </cell>
          <cell r="L86">
            <v>3</v>
          </cell>
          <cell r="M86">
            <v>58</v>
          </cell>
          <cell r="N86">
            <v>77</v>
          </cell>
          <cell r="O86">
            <v>-87</v>
          </cell>
          <cell r="P86">
            <v>0</v>
          </cell>
          <cell r="Q86">
            <v>60</v>
          </cell>
        </row>
        <row r="87">
          <cell r="B87" t="str">
            <v>OADPE</v>
          </cell>
          <cell r="C87" t="str">
            <v>T</v>
          </cell>
          <cell r="D87" t="str">
            <v>Active</v>
          </cell>
          <cell r="G87">
            <v>4</v>
          </cell>
          <cell r="I87">
            <v>4</v>
          </cell>
          <cell r="J87">
            <v>84</v>
          </cell>
          <cell r="K87">
            <v>88</v>
          </cell>
          <cell r="L87">
            <v>3</v>
          </cell>
          <cell r="N87">
            <v>50</v>
          </cell>
          <cell r="O87">
            <v>0</v>
          </cell>
          <cell r="Q87">
            <v>88</v>
          </cell>
        </row>
        <row r="88">
          <cell r="B88" t="str">
            <v>ANFP.</v>
          </cell>
          <cell r="C88" t="str">
            <v>T</v>
          </cell>
          <cell r="D88" t="str">
            <v>Slow Mvg</v>
          </cell>
          <cell r="J88">
            <v>44</v>
          </cell>
          <cell r="K88">
            <v>0</v>
          </cell>
          <cell r="N88">
            <v>76</v>
          </cell>
          <cell r="O88">
            <v>0</v>
          </cell>
          <cell r="Q88">
            <v>0</v>
          </cell>
        </row>
        <row r="89">
          <cell r="B89" t="str">
            <v>SR-28043.</v>
          </cell>
          <cell r="C89" t="str">
            <v>T</v>
          </cell>
          <cell r="D89" t="str">
            <v>Active</v>
          </cell>
          <cell r="G89">
            <v>2</v>
          </cell>
          <cell r="J89">
            <v>90</v>
          </cell>
          <cell r="K89">
            <v>92</v>
          </cell>
          <cell r="L89">
            <v>2</v>
          </cell>
          <cell r="N89">
            <v>175</v>
          </cell>
          <cell r="O89">
            <v>-92</v>
          </cell>
          <cell r="Q89">
            <v>0</v>
          </cell>
        </row>
        <row r="90">
          <cell r="B90" t="str">
            <v>Fixed cost others</v>
          </cell>
          <cell r="C90" t="str">
            <v>T</v>
          </cell>
          <cell r="D90" t="str">
            <v>Slow Mvg</v>
          </cell>
          <cell r="G90">
            <v>3</v>
          </cell>
          <cell r="H90">
            <v>4</v>
          </cell>
          <cell r="J90">
            <v>50</v>
          </cell>
          <cell r="K90">
            <v>4</v>
          </cell>
          <cell r="M90">
            <v>4</v>
          </cell>
          <cell r="N90">
            <v>175</v>
          </cell>
          <cell r="O90">
            <v>-4</v>
          </cell>
          <cell r="Q90">
            <v>0</v>
          </cell>
        </row>
        <row r="91">
          <cell r="B91" t="str">
            <v>Others.</v>
          </cell>
          <cell r="C91" t="str">
            <v>T</v>
          </cell>
          <cell r="D91" t="str">
            <v>Obs</v>
          </cell>
          <cell r="G91">
            <v>6</v>
          </cell>
          <cell r="H91">
            <v>94</v>
          </cell>
          <cell r="I91">
            <v>5</v>
          </cell>
          <cell r="J91">
            <v>47</v>
          </cell>
          <cell r="K91">
            <v>0</v>
          </cell>
          <cell r="L91">
            <v>1</v>
          </cell>
          <cell r="M91">
            <v>58</v>
          </cell>
          <cell r="N91">
            <v>29</v>
          </cell>
          <cell r="O91">
            <v>0</v>
          </cell>
          <cell r="Q91">
            <v>0</v>
          </cell>
        </row>
        <row r="92">
          <cell r="B92" t="str">
            <v>Others.</v>
          </cell>
          <cell r="C92" t="str">
            <v>TECHNOLOGIES - C</v>
          </cell>
          <cell r="D92" t="str">
            <v>Slow Mvg</v>
          </cell>
          <cell r="F92">
            <v>0</v>
          </cell>
          <cell r="G92">
            <v>10</v>
          </cell>
          <cell r="H92">
            <v>239</v>
          </cell>
          <cell r="I92">
            <v>2</v>
          </cell>
          <cell r="J92">
            <v>1164</v>
          </cell>
          <cell r="K92">
            <v>240</v>
          </cell>
          <cell r="L92">
            <v>176</v>
          </cell>
          <cell r="M92">
            <v>28</v>
          </cell>
          <cell r="N92">
            <v>2409</v>
          </cell>
          <cell r="O92">
            <v>-38</v>
          </cell>
          <cell r="P92">
            <v>0</v>
          </cell>
          <cell r="Q92">
            <v>202</v>
          </cell>
        </row>
        <row r="93">
          <cell r="B93" t="str">
            <v>L-Carnitine</v>
          </cell>
          <cell r="C93" t="str">
            <v>TECHNOLOGIES - C</v>
          </cell>
          <cell r="D93" t="str">
            <v>Slow Mvg</v>
          </cell>
          <cell r="E93"/>
          <cell r="F93">
            <v>0</v>
          </cell>
          <cell r="G93">
            <v>4</v>
          </cell>
          <cell r="H93">
            <v>239</v>
          </cell>
          <cell r="J93">
            <v>1164</v>
          </cell>
          <cell r="K93">
            <v>302</v>
          </cell>
          <cell r="L93">
            <v>176</v>
          </cell>
          <cell r="M93">
            <v>184</v>
          </cell>
          <cell r="N93">
            <v>2409</v>
          </cell>
          <cell r="O93">
            <v>-302</v>
          </cell>
          <cell r="P93">
            <v>0</v>
          </cell>
          <cell r="Q93">
            <v>0</v>
          </cell>
        </row>
        <row r="94">
          <cell r="B94" t="str">
            <v>3M R850 / R851</v>
          </cell>
          <cell r="C94" t="str">
            <v>T</v>
          </cell>
          <cell r="D94" t="str">
            <v>Slow Mvg</v>
          </cell>
          <cell r="E94"/>
          <cell r="G94">
            <v>7</v>
          </cell>
          <cell r="H94">
            <v>0.51317000000000002</v>
          </cell>
          <cell r="I94">
            <v>5</v>
          </cell>
          <cell r="J94">
            <v>29</v>
          </cell>
          <cell r="K94">
            <v>29</v>
          </cell>
          <cell r="L94">
            <v>2</v>
          </cell>
          <cell r="N94">
            <v>29</v>
          </cell>
          <cell r="O94">
            <v>-29</v>
          </cell>
          <cell r="Q94">
            <v>0</v>
          </cell>
        </row>
        <row r="95">
          <cell r="B95" t="str">
            <v>Methyl Acetonide</v>
          </cell>
          <cell r="C95" t="str">
            <v>T</v>
          </cell>
          <cell r="D95" t="str">
            <v>Slow Mvg</v>
          </cell>
          <cell r="G95">
            <v>7</v>
          </cell>
          <cell r="H95">
            <v>143</v>
          </cell>
          <cell r="I95">
            <v>1</v>
          </cell>
          <cell r="J95">
            <v>6</v>
          </cell>
          <cell r="K95">
            <v>151</v>
          </cell>
          <cell r="L95">
            <v>7</v>
          </cell>
          <cell r="M95">
            <v>15</v>
          </cell>
          <cell r="N95">
            <v>17</v>
          </cell>
          <cell r="O95">
            <v>-22</v>
          </cell>
          <cell r="Q95">
            <v>129</v>
          </cell>
        </row>
        <row r="96">
          <cell r="B96" t="str">
            <v>ALT-962</v>
          </cell>
          <cell r="C96" t="str">
            <v>T</v>
          </cell>
          <cell r="D96" t="str">
            <v>Obs</v>
          </cell>
          <cell r="J96">
            <v>6</v>
          </cell>
          <cell r="K96">
            <v>0</v>
          </cell>
          <cell r="N96">
            <v>17</v>
          </cell>
          <cell r="O96">
            <v>0</v>
          </cell>
          <cell r="Q96">
            <v>0</v>
          </cell>
        </row>
        <row r="97">
          <cell r="B97" t="str">
            <v>BHA</v>
          </cell>
          <cell r="C97" t="str">
            <v>T</v>
          </cell>
          <cell r="D97" t="str">
            <v>Slow Mvg</v>
          </cell>
          <cell r="G97">
            <v>10</v>
          </cell>
          <cell r="H97">
            <v>230</v>
          </cell>
          <cell r="J97">
            <v>23</v>
          </cell>
          <cell r="K97">
            <v>322</v>
          </cell>
          <cell r="L97">
            <v>10</v>
          </cell>
          <cell r="M97">
            <v>28</v>
          </cell>
          <cell r="N97">
            <v>308</v>
          </cell>
          <cell r="O97">
            <v>-308</v>
          </cell>
          <cell r="Q97">
            <v>14</v>
          </cell>
        </row>
        <row r="98">
          <cell r="B98" t="str">
            <v>Bromohydrin</v>
          </cell>
          <cell r="C98" t="str">
            <v>T</v>
          </cell>
          <cell r="D98" t="str">
            <v>Slow Mvg</v>
          </cell>
          <cell r="G98">
            <v>4</v>
          </cell>
          <cell r="H98">
            <v>48</v>
          </cell>
          <cell r="J98">
            <v>23</v>
          </cell>
          <cell r="K98">
            <v>48</v>
          </cell>
          <cell r="L98">
            <v>4</v>
          </cell>
          <cell r="M98">
            <v>32</v>
          </cell>
          <cell r="N98">
            <v>114</v>
          </cell>
          <cell r="O98">
            <v>-32</v>
          </cell>
          <cell r="Q98">
            <v>16</v>
          </cell>
        </row>
        <row r="99">
          <cell r="B99" t="str">
            <v>CCA</v>
          </cell>
          <cell r="C99" t="str">
            <v>T</v>
          </cell>
          <cell r="D99" t="str">
            <v>Slow Mvg</v>
          </cell>
          <cell r="H99">
            <v>1</v>
          </cell>
          <cell r="J99">
            <v>6</v>
          </cell>
          <cell r="K99">
            <v>6</v>
          </cell>
          <cell r="N99">
            <v>22</v>
          </cell>
          <cell r="O99">
            <v>0</v>
          </cell>
          <cell r="Q99">
            <v>6</v>
          </cell>
        </row>
        <row r="100">
          <cell r="B100" t="str">
            <v>CME</v>
          </cell>
          <cell r="C100" t="str">
            <v>T</v>
          </cell>
          <cell r="D100" t="str">
            <v>Slow Mvg</v>
          </cell>
          <cell r="E100"/>
          <cell r="G100">
            <v>3</v>
          </cell>
          <cell r="H100">
            <v>1</v>
          </cell>
          <cell r="K100">
            <v>3</v>
          </cell>
          <cell r="L100">
            <v>3</v>
          </cell>
          <cell r="N100">
            <v>90.202160000000006</v>
          </cell>
          <cell r="O100">
            <v>-3</v>
          </cell>
          <cell r="Q100">
            <v>0</v>
          </cell>
        </row>
        <row r="101">
          <cell r="B101" t="str">
            <v>Geltex</v>
          </cell>
          <cell r="C101" t="str">
            <v>T</v>
          </cell>
          <cell r="D101" t="str">
            <v>Active</v>
          </cell>
          <cell r="E101"/>
          <cell r="G101">
            <v>7</v>
          </cell>
          <cell r="H101">
            <v>1</v>
          </cell>
          <cell r="J101">
            <v>10</v>
          </cell>
          <cell r="K101">
            <v>10</v>
          </cell>
          <cell r="L101">
            <v>7</v>
          </cell>
          <cell r="M101">
            <v>14</v>
          </cell>
          <cell r="O101">
            <v>0</v>
          </cell>
          <cell r="Q101">
            <v>10</v>
          </cell>
        </row>
        <row r="102">
          <cell r="B102" t="str">
            <v>GW 397339</v>
          </cell>
          <cell r="C102" t="str">
            <v>T</v>
          </cell>
          <cell r="D102" t="str">
            <v>Active</v>
          </cell>
          <cell r="G102">
            <v>100</v>
          </cell>
          <cell r="H102">
            <v>329</v>
          </cell>
          <cell r="I102">
            <v>127</v>
          </cell>
          <cell r="J102">
            <v>685</v>
          </cell>
          <cell r="K102">
            <v>1241</v>
          </cell>
          <cell r="L102">
            <v>4</v>
          </cell>
          <cell r="N102">
            <v>19.909500000000001</v>
          </cell>
          <cell r="O102">
            <v>-4</v>
          </cell>
          <cell r="Q102">
            <v>1237</v>
          </cell>
        </row>
        <row r="103">
          <cell r="B103" t="str">
            <v>ICOS 1576</v>
          </cell>
          <cell r="C103" t="str">
            <v>TM</v>
          </cell>
          <cell r="D103" t="str">
            <v>Obs</v>
          </cell>
          <cell r="H103">
            <v>4.8849299999999998</v>
          </cell>
          <cell r="J103">
            <v>285</v>
          </cell>
          <cell r="K103">
            <v>0</v>
          </cell>
          <cell r="M103">
            <v>14</v>
          </cell>
          <cell r="N103">
            <v>271</v>
          </cell>
          <cell r="O103">
            <v>0</v>
          </cell>
          <cell r="Q103">
            <v>0</v>
          </cell>
        </row>
        <row r="104">
          <cell r="B104" t="str">
            <v>ICOS 485</v>
          </cell>
          <cell r="C104" t="str">
            <v>TM</v>
          </cell>
          <cell r="D104" t="str">
            <v>Obs</v>
          </cell>
          <cell r="G104">
            <v>1</v>
          </cell>
          <cell r="H104">
            <v>6</v>
          </cell>
          <cell r="J104">
            <v>28</v>
          </cell>
          <cell r="K104">
            <v>28</v>
          </cell>
          <cell r="M104">
            <v>31</v>
          </cell>
          <cell r="N104">
            <v>28</v>
          </cell>
          <cell r="O104">
            <v>-28</v>
          </cell>
          <cell r="Q104">
            <v>0</v>
          </cell>
        </row>
        <row r="105">
          <cell r="B105" t="str">
            <v>Mill. Lactone</v>
          </cell>
          <cell r="C105" t="str">
            <v>TM</v>
          </cell>
          <cell r="D105" t="str">
            <v>Active</v>
          </cell>
          <cell r="H105">
            <v>14</v>
          </cell>
          <cell r="J105">
            <v>74</v>
          </cell>
          <cell r="K105">
            <v>74</v>
          </cell>
          <cell r="O105">
            <v>0</v>
          </cell>
          <cell r="Q105">
            <v>74</v>
          </cell>
        </row>
        <row r="106">
          <cell r="B106" t="str">
            <v>Glycidyl Phthalimide</v>
          </cell>
          <cell r="C106" t="str">
            <v>TM</v>
          </cell>
          <cell r="D106" t="str">
            <v>Obs</v>
          </cell>
          <cell r="G106">
            <v>3</v>
          </cell>
          <cell r="H106">
            <v>2</v>
          </cell>
          <cell r="J106">
            <v>6</v>
          </cell>
          <cell r="K106">
            <v>0</v>
          </cell>
          <cell r="L106">
            <v>3</v>
          </cell>
          <cell r="N106">
            <v>90</v>
          </cell>
          <cell r="O106">
            <v>0</v>
          </cell>
          <cell r="Q106">
            <v>0</v>
          </cell>
        </row>
        <row r="107">
          <cell r="B107" t="str">
            <v>Plaquenil</v>
          </cell>
          <cell r="C107" t="str">
            <v>TM</v>
          </cell>
          <cell r="D107" t="str">
            <v>Active</v>
          </cell>
          <cell r="G107">
            <v>3</v>
          </cell>
          <cell r="H107">
            <v>2</v>
          </cell>
          <cell r="J107">
            <v>3</v>
          </cell>
          <cell r="K107">
            <v>3</v>
          </cell>
          <cell r="L107">
            <v>3</v>
          </cell>
          <cell r="N107">
            <v>90</v>
          </cell>
          <cell r="O107">
            <v>-21</v>
          </cell>
          <cell r="Q107">
            <v>-18</v>
          </cell>
        </row>
        <row r="108">
          <cell r="B108" t="str">
            <v>RCX 2037</v>
          </cell>
          <cell r="C108" t="str">
            <v>TM</v>
          </cell>
          <cell r="D108" t="str">
            <v>Active</v>
          </cell>
          <cell r="G108">
            <v>65</v>
          </cell>
          <cell r="H108">
            <v>274</v>
          </cell>
          <cell r="I108">
            <v>53</v>
          </cell>
          <cell r="J108">
            <v>78</v>
          </cell>
          <cell r="K108">
            <v>78</v>
          </cell>
          <cell r="L108">
            <v>4</v>
          </cell>
          <cell r="N108">
            <v>91.138750000000002</v>
          </cell>
          <cell r="O108">
            <v>0</v>
          </cell>
          <cell r="Q108">
            <v>78</v>
          </cell>
        </row>
        <row r="109">
          <cell r="B109" t="str">
            <v>RCX 2047</v>
          </cell>
          <cell r="C109" t="str">
            <v>TM</v>
          </cell>
          <cell r="D109" t="str">
            <v>Obs</v>
          </cell>
          <cell r="G109">
            <v>84</v>
          </cell>
          <cell r="H109">
            <v>12</v>
          </cell>
          <cell r="I109">
            <v>100</v>
          </cell>
          <cell r="J109">
            <v>582</v>
          </cell>
          <cell r="K109">
            <v>0</v>
          </cell>
          <cell r="L109">
            <v>1</v>
          </cell>
          <cell r="N109">
            <v>20</v>
          </cell>
          <cell r="O109">
            <v>0</v>
          </cell>
          <cell r="P109">
            <v>14</v>
          </cell>
          <cell r="Q109">
            <v>0</v>
          </cell>
        </row>
        <row r="110">
          <cell r="B110" t="str">
            <v>GW 801144X</v>
          </cell>
          <cell r="C110" t="str">
            <v>TM</v>
          </cell>
          <cell r="D110" t="str">
            <v>Active</v>
          </cell>
          <cell r="H110">
            <v>5</v>
          </cell>
          <cell r="J110">
            <v>50</v>
          </cell>
          <cell r="K110">
            <v>50</v>
          </cell>
          <cell r="N110">
            <v>20</v>
          </cell>
          <cell r="O110">
            <v>0</v>
          </cell>
          <cell r="Q110">
            <v>50</v>
          </cell>
        </row>
        <row r="111">
          <cell r="B111" t="str">
            <v>BHUP</v>
          </cell>
          <cell r="C111" t="str">
            <v>TM</v>
          </cell>
          <cell r="D111" t="str">
            <v>Obs</v>
          </cell>
          <cell r="F111">
            <v>0</v>
          </cell>
          <cell r="H111">
            <v>1</v>
          </cell>
          <cell r="J111">
            <v>157.08555999999999</v>
          </cell>
          <cell r="K111">
            <v>0</v>
          </cell>
          <cell r="L111">
            <v>0</v>
          </cell>
          <cell r="N111">
            <v>218.88902999999999</v>
          </cell>
          <cell r="O111">
            <v>0</v>
          </cell>
          <cell r="P111">
            <v>0</v>
          </cell>
          <cell r="Q111">
            <v>0</v>
          </cell>
        </row>
        <row r="112">
          <cell r="B112" t="str">
            <v>RH 3866</v>
          </cell>
          <cell r="C112" t="str">
            <v>TM</v>
          </cell>
          <cell r="D112" t="str">
            <v>Slow Mvg</v>
          </cell>
          <cell r="F112">
            <v>0</v>
          </cell>
          <cell r="H112">
            <v>2</v>
          </cell>
          <cell r="J112">
            <v>175</v>
          </cell>
          <cell r="K112">
            <v>175</v>
          </cell>
          <cell r="L112">
            <v>0</v>
          </cell>
          <cell r="N112">
            <v>3</v>
          </cell>
          <cell r="O112">
            <v>-3</v>
          </cell>
          <cell r="P112">
            <v>0</v>
          </cell>
          <cell r="Q112">
            <v>172</v>
          </cell>
        </row>
        <row r="113">
          <cell r="B113" t="str">
            <v>T-Baus</v>
          </cell>
          <cell r="C113" t="str">
            <v>TM</v>
          </cell>
          <cell r="D113" t="str">
            <v>Obs</v>
          </cell>
          <cell r="H113">
            <v>2</v>
          </cell>
          <cell r="J113">
            <v>8.6299100000000006</v>
          </cell>
          <cell r="K113">
            <v>0</v>
          </cell>
          <cell r="L113">
            <v>28.63589</v>
          </cell>
          <cell r="N113">
            <v>19.847139999999996</v>
          </cell>
          <cell r="O113">
            <v>0</v>
          </cell>
          <cell r="Q113">
            <v>0</v>
          </cell>
        </row>
        <row r="114">
          <cell r="B114" t="str">
            <v>Telik 19781</v>
          </cell>
          <cell r="C114" t="str">
            <v>TM</v>
          </cell>
          <cell r="D114" t="str">
            <v>Obs</v>
          </cell>
          <cell r="H114">
            <v>2</v>
          </cell>
          <cell r="J114">
            <v>77</v>
          </cell>
          <cell r="K114">
            <v>0</v>
          </cell>
          <cell r="L114">
            <v>28.63589</v>
          </cell>
          <cell r="N114">
            <v>19.847139999999996</v>
          </cell>
          <cell r="O114">
            <v>0</v>
          </cell>
          <cell r="Q114">
            <v>0</v>
          </cell>
        </row>
        <row r="115">
          <cell r="B115" t="str">
            <v>Vertex 148</v>
          </cell>
          <cell r="C115" t="str">
            <v>TM</v>
          </cell>
          <cell r="D115" t="str">
            <v>Obs</v>
          </cell>
          <cell r="H115">
            <v>2</v>
          </cell>
          <cell r="J115">
            <v>1</v>
          </cell>
          <cell r="K115">
            <v>0</v>
          </cell>
          <cell r="N115">
            <v>91</v>
          </cell>
          <cell r="O115">
            <v>0</v>
          </cell>
          <cell r="Q115">
            <v>0</v>
          </cell>
        </row>
        <row r="116">
          <cell r="B116" t="str">
            <v>Vertex 497</v>
          </cell>
          <cell r="C116" t="str">
            <v>TM</v>
          </cell>
          <cell r="D116" t="str">
            <v>Active</v>
          </cell>
          <cell r="H116">
            <v>3</v>
          </cell>
          <cell r="J116">
            <v>127</v>
          </cell>
          <cell r="K116">
            <v>0</v>
          </cell>
          <cell r="N116">
            <v>91</v>
          </cell>
          <cell r="O116">
            <v>0</v>
          </cell>
          <cell r="Q116">
            <v>0</v>
          </cell>
        </row>
        <row r="117">
          <cell r="B117" t="str">
            <v>ZD0947</v>
          </cell>
          <cell r="C117" t="str">
            <v>Technology</v>
          </cell>
          <cell r="D117" t="str">
            <v>Total</v>
          </cell>
          <cell r="G117">
            <v>250</v>
          </cell>
          <cell r="H117">
            <v>3</v>
          </cell>
          <cell r="I117">
            <v>130</v>
          </cell>
          <cell r="J117">
            <v>127</v>
          </cell>
          <cell r="K117">
            <v>3556</v>
          </cell>
          <cell r="L117">
            <v>56</v>
          </cell>
          <cell r="M117">
            <v>434</v>
          </cell>
          <cell r="N117">
            <v>730</v>
          </cell>
          <cell r="O117">
            <v>-1220</v>
          </cell>
          <cell r="P117">
            <v>0</v>
          </cell>
          <cell r="Q117">
            <v>2336</v>
          </cell>
        </row>
        <row r="118">
          <cell r="B118" t="str">
            <v>ZD0947</v>
          </cell>
          <cell r="C118" t="str">
            <v>OBSOLETE - D</v>
          </cell>
          <cell r="D118" t="str">
            <v>Slow Mvg</v>
          </cell>
          <cell r="F118">
            <v>0</v>
          </cell>
          <cell r="H118">
            <v>46</v>
          </cell>
          <cell r="J118">
            <v>157</v>
          </cell>
          <cell r="K118">
            <v>0</v>
          </cell>
          <cell r="L118">
            <v>0</v>
          </cell>
          <cell r="N118">
            <v>218</v>
          </cell>
          <cell r="O118">
            <v>0</v>
          </cell>
          <cell r="P118">
            <v>0</v>
          </cell>
          <cell r="Q118">
            <v>0</v>
          </cell>
        </row>
        <row r="119">
          <cell r="B119" t="str">
            <v>Non Allocated</v>
          </cell>
          <cell r="C119" t="str">
            <v>OBSOLETE - D</v>
          </cell>
          <cell r="D119" t="str">
            <v>Obs</v>
          </cell>
          <cell r="F119">
            <v>0</v>
          </cell>
          <cell r="G119">
            <v>575</v>
          </cell>
          <cell r="H119">
            <v>46</v>
          </cell>
          <cell r="I119">
            <v>8</v>
          </cell>
          <cell r="J119">
            <v>157</v>
          </cell>
          <cell r="K119">
            <v>692</v>
          </cell>
          <cell r="L119">
            <v>0</v>
          </cell>
          <cell r="N119">
            <v>218</v>
          </cell>
          <cell r="O119">
            <v>-48</v>
          </cell>
          <cell r="P119">
            <v>0</v>
          </cell>
          <cell r="Q119">
            <v>644</v>
          </cell>
        </row>
        <row r="120">
          <cell r="B120" t="str">
            <v>Non Allocated</v>
          </cell>
          <cell r="C120" t="str">
            <v>TM</v>
          </cell>
          <cell r="D120" t="str">
            <v>Obs</v>
          </cell>
          <cell r="H120">
            <v>365</v>
          </cell>
          <cell r="J120">
            <v>17</v>
          </cell>
          <cell r="K120">
            <v>0</v>
          </cell>
          <cell r="L120">
            <v>8</v>
          </cell>
          <cell r="N120">
            <v>66</v>
          </cell>
          <cell r="O120">
            <v>0</v>
          </cell>
          <cell r="P120">
            <v>-42</v>
          </cell>
          <cell r="Q120">
            <v>-42</v>
          </cell>
        </row>
        <row r="121">
          <cell r="B121" t="str">
            <v>Cleanouts</v>
          </cell>
          <cell r="C121" t="str">
            <v>TM</v>
          </cell>
          <cell r="D121" t="str">
            <v>Obs</v>
          </cell>
          <cell r="F121">
            <v>0</v>
          </cell>
          <cell r="G121">
            <v>2455</v>
          </cell>
          <cell r="H121">
            <v>365</v>
          </cell>
          <cell r="J121">
            <v>17</v>
          </cell>
          <cell r="K121">
            <v>2455</v>
          </cell>
          <cell r="L121">
            <v>8</v>
          </cell>
          <cell r="N121">
            <v>66</v>
          </cell>
          <cell r="O121">
            <v>-1375</v>
          </cell>
          <cell r="P121">
            <v>0</v>
          </cell>
          <cell r="Q121">
            <v>1080</v>
          </cell>
        </row>
        <row r="122">
          <cell r="B122" t="str">
            <v>Engineering Stores</v>
          </cell>
          <cell r="C122" t="str">
            <v>TM</v>
          </cell>
          <cell r="D122" t="str">
            <v>Obs</v>
          </cell>
          <cell r="F122">
            <v>0</v>
          </cell>
          <cell r="G122">
            <v>394</v>
          </cell>
          <cell r="H122">
            <v>2480</v>
          </cell>
          <cell r="J122">
            <v>6104.7692900000002</v>
          </cell>
          <cell r="K122">
            <v>394</v>
          </cell>
          <cell r="L122">
            <v>223</v>
          </cell>
          <cell r="N122">
            <v>480.94192000000021</v>
          </cell>
          <cell r="O122">
            <v>-223</v>
          </cell>
          <cell r="P122">
            <v>0</v>
          </cell>
          <cell r="Q122">
            <v>171</v>
          </cell>
        </row>
        <row r="123">
          <cell r="B123" t="str">
            <v>Base Stocks</v>
          </cell>
          <cell r="C123" t="str">
            <v>Technology</v>
          </cell>
          <cell r="D123" t="str">
            <v>Total</v>
          </cell>
          <cell r="G123">
            <v>648</v>
          </cell>
          <cell r="H123">
            <v>394</v>
          </cell>
          <cell r="I123">
            <v>77</v>
          </cell>
          <cell r="J123">
            <v>1789</v>
          </cell>
          <cell r="K123">
            <v>648</v>
          </cell>
          <cell r="L123">
            <v>105</v>
          </cell>
          <cell r="M123">
            <v>5</v>
          </cell>
          <cell r="N123">
            <v>638</v>
          </cell>
          <cell r="O123">
            <v>-110</v>
          </cell>
          <cell r="P123">
            <v>0</v>
          </cell>
          <cell r="Q123">
            <v>538</v>
          </cell>
        </row>
        <row r="124">
          <cell r="B124" t="str">
            <v>Op Supplies/Ret Cont/Packaging/Waste</v>
          </cell>
          <cell r="C124" t="str">
            <v>Technology</v>
          </cell>
          <cell r="D124" t="str">
            <v>Total</v>
          </cell>
          <cell r="F124">
            <v>0</v>
          </cell>
          <cell r="G124">
            <v>174</v>
          </cell>
          <cell r="H124">
            <v>625</v>
          </cell>
          <cell r="I124">
            <v>111</v>
          </cell>
          <cell r="J124">
            <v>1466</v>
          </cell>
          <cell r="K124">
            <v>174</v>
          </cell>
          <cell r="L124">
            <v>56</v>
          </cell>
          <cell r="M124">
            <v>440</v>
          </cell>
          <cell r="N124">
            <v>638</v>
          </cell>
          <cell r="O124">
            <v>0</v>
          </cell>
          <cell r="P124">
            <v>0</v>
          </cell>
          <cell r="Q124">
            <v>174</v>
          </cell>
        </row>
        <row r="125">
          <cell r="B125" t="str">
            <v>Palladium/Platinum/Rhodium</v>
          </cell>
          <cell r="G125">
            <v>736</v>
          </cell>
          <cell r="H125">
            <v>164</v>
          </cell>
          <cell r="I125">
            <v>2</v>
          </cell>
          <cell r="J125">
            <v>15</v>
          </cell>
          <cell r="K125">
            <v>370</v>
          </cell>
          <cell r="L125">
            <v>39</v>
          </cell>
          <cell r="M125">
            <v>1</v>
          </cell>
          <cell r="N125">
            <v>26</v>
          </cell>
          <cell r="O125">
            <v>-66</v>
          </cell>
          <cell r="Q125">
            <v>304</v>
          </cell>
        </row>
        <row r="126">
          <cell r="B126" t="str">
            <v>Ret Cont / Packaging / Waste</v>
          </cell>
          <cell r="C126" t="str">
            <v>OTHERS - E</v>
          </cell>
          <cell r="D126" t="str">
            <v>Total</v>
          </cell>
          <cell r="F126">
            <v>0</v>
          </cell>
          <cell r="G126">
            <v>4246</v>
          </cell>
          <cell r="H126">
            <v>4028</v>
          </cell>
          <cell r="I126">
            <v>8</v>
          </cell>
          <cell r="J126">
            <v>17</v>
          </cell>
          <cell r="K126">
            <v>4363</v>
          </cell>
          <cell r="L126">
            <v>8</v>
          </cell>
          <cell r="M126">
            <v>5</v>
          </cell>
          <cell r="N126">
            <v>66</v>
          </cell>
          <cell r="O126">
            <v>-1756</v>
          </cell>
          <cell r="P126">
            <v>0</v>
          </cell>
          <cell r="Q126">
            <v>2565</v>
          </cell>
        </row>
        <row r="127">
          <cell r="B127" t="str">
            <v>Palladium/Platinum/Rhodium</v>
          </cell>
          <cell r="G127">
            <v>2490</v>
          </cell>
          <cell r="H127">
            <v>164</v>
          </cell>
          <cell r="K127">
            <v>2490</v>
          </cell>
          <cell r="L127">
            <v>1353</v>
          </cell>
          <cell r="O127">
            <v>-1353</v>
          </cell>
          <cell r="P127">
            <v>-65</v>
          </cell>
          <cell r="Q127">
            <v>1137</v>
          </cell>
        </row>
        <row r="128">
          <cell r="B128"/>
          <cell r="C128" t="str">
            <v>OTHERS - E</v>
          </cell>
          <cell r="D128" t="str">
            <v>Total</v>
          </cell>
          <cell r="F128">
            <v>0</v>
          </cell>
          <cell r="G128">
            <v>6844</v>
          </cell>
          <cell r="H128">
            <v>4028</v>
          </cell>
          <cell r="I128">
            <v>689</v>
          </cell>
          <cell r="J128">
            <v>17</v>
          </cell>
          <cell r="K128">
            <v>20061</v>
          </cell>
          <cell r="L128">
            <v>8</v>
          </cell>
          <cell r="M128">
            <v>4403</v>
          </cell>
          <cell r="N128">
            <v>66</v>
          </cell>
          <cell r="O128">
            <v>-8692</v>
          </cell>
          <cell r="P128">
            <v>0</v>
          </cell>
          <cell r="Q128">
            <v>11329</v>
          </cell>
        </row>
        <row r="129">
          <cell r="B129"/>
          <cell r="C129" t="str">
            <v>TOTAL</v>
          </cell>
          <cell r="F129">
            <v>0</v>
          </cell>
          <cell r="G129">
            <v>650</v>
          </cell>
          <cell r="H129">
            <v>6883</v>
          </cell>
          <cell r="J129">
            <v>7596</v>
          </cell>
          <cell r="K129">
            <v>650</v>
          </cell>
          <cell r="L129">
            <v>732</v>
          </cell>
          <cell r="M129">
            <v>4</v>
          </cell>
          <cell r="N129">
            <v>5636</v>
          </cell>
          <cell r="O129">
            <v>-141</v>
          </cell>
          <cell r="P129">
            <v>0</v>
          </cell>
          <cell r="Q129" t="str">
            <v xml:space="preserve"> </v>
          </cell>
        </row>
        <row r="130">
          <cell r="B130"/>
          <cell r="G130">
            <v>100</v>
          </cell>
          <cell r="J130" t="str">
            <v>Authorised by</v>
          </cell>
          <cell r="K130">
            <v>100</v>
          </cell>
          <cell r="L130">
            <v>120</v>
          </cell>
          <cell r="M130">
            <v>4</v>
          </cell>
          <cell r="O130">
            <v>0</v>
          </cell>
          <cell r="Q130">
            <v>100</v>
          </cell>
        </row>
      </sheetData>
      <sheetData sheetId="16">
        <row r="10">
          <cell r="B10" t="str">
            <v>Acrivastine</v>
          </cell>
        </row>
        <row r="13">
          <cell r="B13" t="str">
            <v>AVE 1330</v>
          </cell>
          <cell r="C13" t="str">
            <v>L</v>
          </cell>
          <cell r="D13" t="str">
            <v>Active</v>
          </cell>
          <cell r="G13">
            <v>2</v>
          </cell>
          <cell r="H13">
            <v>1</v>
          </cell>
          <cell r="J13">
            <v>4.0000000000000001E-3</v>
          </cell>
          <cell r="K13">
            <v>47</v>
          </cell>
          <cell r="L13">
            <v>2</v>
          </cell>
          <cell r="O13">
            <v>-2</v>
          </cell>
          <cell r="Q13">
            <v>45</v>
          </cell>
          <cell r="R13">
            <v>1</v>
          </cell>
          <cell r="S13">
            <v>1</v>
          </cell>
          <cell r="T13">
            <v>4.0000000000000001E-3</v>
          </cell>
          <cell r="V13">
            <v>-1</v>
          </cell>
          <cell r="AB13">
            <v>0</v>
          </cell>
        </row>
        <row r="14">
          <cell r="B14" t="str">
            <v>AZD 12389497</v>
          </cell>
          <cell r="C14" t="str">
            <v>L</v>
          </cell>
          <cell r="D14" t="str">
            <v>Active</v>
          </cell>
          <cell r="G14">
            <v>760</v>
          </cell>
          <cell r="H14">
            <v>317</v>
          </cell>
          <cell r="I14">
            <v>405</v>
          </cell>
          <cell r="J14">
            <v>1095</v>
          </cell>
          <cell r="K14">
            <v>2577</v>
          </cell>
          <cell r="L14">
            <v>123</v>
          </cell>
          <cell r="M14">
            <v>2131</v>
          </cell>
          <cell r="N14">
            <v>45</v>
          </cell>
          <cell r="O14">
            <v>-45</v>
          </cell>
          <cell r="P14">
            <v>63</v>
          </cell>
          <cell r="Q14">
            <v>2595</v>
          </cell>
          <cell r="R14">
            <v>0</v>
          </cell>
          <cell r="V14">
            <v>0</v>
          </cell>
          <cell r="AB14">
            <v>0</v>
          </cell>
        </row>
        <row r="15">
          <cell r="B15" t="str">
            <v>AZD 2230</v>
          </cell>
          <cell r="C15" t="str">
            <v>L</v>
          </cell>
          <cell r="D15" t="str">
            <v>Active</v>
          </cell>
          <cell r="G15">
            <v>91</v>
          </cell>
          <cell r="H15">
            <v>4</v>
          </cell>
          <cell r="I15">
            <v>21</v>
          </cell>
          <cell r="K15">
            <v>168</v>
          </cell>
          <cell r="M15">
            <v>30</v>
          </cell>
          <cell r="O15">
            <v>0</v>
          </cell>
          <cell r="P15">
            <v>-91</v>
          </cell>
          <cell r="Q15">
            <v>168</v>
          </cell>
          <cell r="R15">
            <v>4</v>
          </cell>
          <cell r="S15">
            <v>1</v>
          </cell>
          <cell r="V15">
            <v>-1</v>
          </cell>
          <cell r="AB15">
            <v>3</v>
          </cell>
        </row>
        <row r="16">
          <cell r="B16" t="str">
            <v>BNP 7787</v>
          </cell>
          <cell r="C16" t="str">
            <v>L</v>
          </cell>
          <cell r="D16" t="str">
            <v>Active</v>
          </cell>
          <cell r="G16">
            <v>60</v>
          </cell>
          <cell r="H16">
            <v>19</v>
          </cell>
          <cell r="J16">
            <v>39.485529999999997</v>
          </cell>
          <cell r="K16">
            <v>542</v>
          </cell>
          <cell r="L16">
            <v>10</v>
          </cell>
          <cell r="M16">
            <v>57</v>
          </cell>
          <cell r="O16">
            <v>-57</v>
          </cell>
          <cell r="Q16">
            <v>485</v>
          </cell>
          <cell r="R16">
            <v>19</v>
          </cell>
          <cell r="S16">
            <v>19</v>
          </cell>
          <cell r="V16">
            <v>-19</v>
          </cell>
          <cell r="AB16">
            <v>0</v>
          </cell>
        </row>
        <row r="17">
          <cell r="B17" t="str">
            <v>Epoxy 5 Hexane</v>
          </cell>
          <cell r="C17" t="str">
            <v>L</v>
          </cell>
          <cell r="D17" t="str">
            <v>Active</v>
          </cell>
          <cell r="G17">
            <v>146</v>
          </cell>
          <cell r="H17">
            <v>711</v>
          </cell>
          <cell r="I17">
            <v>74</v>
          </cell>
          <cell r="J17">
            <v>336</v>
          </cell>
          <cell r="K17">
            <v>968</v>
          </cell>
          <cell r="L17">
            <v>41</v>
          </cell>
          <cell r="M17">
            <v>1</v>
          </cell>
          <cell r="N17">
            <v>2</v>
          </cell>
          <cell r="O17">
            <v>-4</v>
          </cell>
          <cell r="P17">
            <v>-25</v>
          </cell>
          <cell r="Q17">
            <v>964</v>
          </cell>
          <cell r="R17">
            <v>0</v>
          </cell>
          <cell r="V17">
            <v>0</v>
          </cell>
          <cell r="AB17">
            <v>0</v>
          </cell>
        </row>
        <row r="18">
          <cell r="B18" t="str">
            <v>Fosamprenavir</v>
          </cell>
          <cell r="C18" t="str">
            <v>L</v>
          </cell>
          <cell r="D18" t="str">
            <v>Active</v>
          </cell>
          <cell r="G18">
            <v>35</v>
          </cell>
          <cell r="H18">
            <v>921</v>
          </cell>
          <cell r="I18">
            <v>9</v>
          </cell>
          <cell r="J18">
            <v>3</v>
          </cell>
          <cell r="K18">
            <v>43</v>
          </cell>
          <cell r="L18">
            <v>1</v>
          </cell>
          <cell r="M18">
            <v>1</v>
          </cell>
          <cell r="N18">
            <v>92</v>
          </cell>
          <cell r="O18">
            <v>-9</v>
          </cell>
          <cell r="Q18">
            <v>34</v>
          </cell>
          <cell r="R18">
            <v>1016</v>
          </cell>
          <cell r="S18">
            <v>2.2841100000000001</v>
          </cell>
          <cell r="U18">
            <v>38</v>
          </cell>
          <cell r="V18">
            <v>-38</v>
          </cell>
          <cell r="AB18">
            <v>978</v>
          </cell>
        </row>
        <row r="19">
          <cell r="B19" t="str">
            <v>Memory 1003</v>
          </cell>
          <cell r="C19" t="str">
            <v>L</v>
          </cell>
          <cell r="D19" t="str">
            <v>Obs</v>
          </cell>
          <cell r="H19">
            <v>5</v>
          </cell>
          <cell r="J19">
            <v>37</v>
          </cell>
          <cell r="K19">
            <v>0</v>
          </cell>
          <cell r="L19">
            <v>2</v>
          </cell>
          <cell r="N19">
            <v>135</v>
          </cell>
          <cell r="O19">
            <v>0</v>
          </cell>
          <cell r="Q19">
            <v>0</v>
          </cell>
          <cell r="R19">
            <v>44</v>
          </cell>
          <cell r="S19">
            <v>3</v>
          </cell>
          <cell r="T19">
            <v>1</v>
          </cell>
          <cell r="U19">
            <v>0.29777999999999999</v>
          </cell>
          <cell r="V19">
            <v>-3</v>
          </cell>
          <cell r="AB19">
            <v>41</v>
          </cell>
        </row>
        <row r="20">
          <cell r="B20" t="str">
            <v>SR-28043</v>
          </cell>
          <cell r="C20" t="str">
            <v>L</v>
          </cell>
          <cell r="D20" t="str">
            <v>Obs</v>
          </cell>
          <cell r="H20">
            <v>9</v>
          </cell>
          <cell r="J20">
            <v>11.731219999999999</v>
          </cell>
          <cell r="K20">
            <v>0</v>
          </cell>
          <cell r="N20">
            <v>0.29777999999999999</v>
          </cell>
          <cell r="O20">
            <v>0</v>
          </cell>
          <cell r="Q20">
            <v>0</v>
          </cell>
          <cell r="R20">
            <v>9</v>
          </cell>
          <cell r="S20">
            <v>7</v>
          </cell>
          <cell r="T20">
            <v>11.731219999999999</v>
          </cell>
          <cell r="U20">
            <v>0.29777999999999999</v>
          </cell>
          <cell r="V20">
            <v>-7</v>
          </cell>
          <cell r="AB20">
            <v>2</v>
          </cell>
        </row>
        <row r="21">
          <cell r="B21" t="str">
            <v>PTC</v>
          </cell>
          <cell r="C21" t="str">
            <v>L</v>
          </cell>
          <cell r="D21" t="str">
            <v>Obs</v>
          </cell>
          <cell r="H21">
            <v>9</v>
          </cell>
          <cell r="J21">
            <v>12</v>
          </cell>
          <cell r="K21">
            <v>0</v>
          </cell>
          <cell r="N21">
            <v>1.0120000000000001E-2</v>
          </cell>
          <cell r="O21">
            <v>0</v>
          </cell>
          <cell r="Q21">
            <v>0</v>
          </cell>
          <cell r="R21">
            <v>21</v>
          </cell>
          <cell r="S21">
            <v>9</v>
          </cell>
          <cell r="T21">
            <v>12</v>
          </cell>
          <cell r="U21">
            <v>1.0120000000000001E-2</v>
          </cell>
          <cell r="V21">
            <v>-21</v>
          </cell>
          <cell r="AB21">
            <v>0</v>
          </cell>
        </row>
        <row r="22">
          <cell r="B22" t="str">
            <v>ZT-1</v>
          </cell>
          <cell r="C22" t="str">
            <v>L</v>
          </cell>
          <cell r="D22" t="str">
            <v>Obs</v>
          </cell>
          <cell r="G22">
            <v>2</v>
          </cell>
          <cell r="H22">
            <v>0.46111999999999997</v>
          </cell>
          <cell r="K22">
            <v>2</v>
          </cell>
          <cell r="L22">
            <v>2</v>
          </cell>
          <cell r="N22">
            <v>22</v>
          </cell>
          <cell r="O22">
            <v>-2</v>
          </cell>
          <cell r="Q22">
            <v>0</v>
          </cell>
          <cell r="R22">
            <v>22</v>
          </cell>
          <cell r="S22">
            <v>0.46111999999999997</v>
          </cell>
          <cell r="U22">
            <v>0.31169000000000002</v>
          </cell>
          <cell r="V22">
            <v>0</v>
          </cell>
          <cell r="AB22">
            <v>22</v>
          </cell>
        </row>
        <row r="23">
          <cell r="B23" t="str">
            <v>KAN 747</v>
          </cell>
          <cell r="C23" t="str">
            <v>L</v>
          </cell>
          <cell r="D23" t="str">
            <v>Obs</v>
          </cell>
          <cell r="H23">
            <v>3</v>
          </cell>
          <cell r="K23">
            <v>0</v>
          </cell>
          <cell r="L23">
            <v>141.12737000000001</v>
          </cell>
          <cell r="N23">
            <v>176.40048000000002</v>
          </cell>
          <cell r="O23">
            <v>0</v>
          </cell>
          <cell r="Q23">
            <v>0</v>
          </cell>
          <cell r="R23">
            <v>3</v>
          </cell>
          <cell r="S23">
            <v>0.44008999999999998</v>
          </cell>
          <cell r="V23">
            <v>0</v>
          </cell>
          <cell r="AB23">
            <v>3</v>
          </cell>
        </row>
        <row r="24">
          <cell r="B24" t="str">
            <v>ER-806753</v>
          </cell>
          <cell r="C24" t="str">
            <v>L</v>
          </cell>
          <cell r="D24" t="str">
            <v>Active</v>
          </cell>
          <cell r="G24">
            <v>9</v>
          </cell>
          <cell r="H24">
            <v>431</v>
          </cell>
          <cell r="J24">
            <v>306</v>
          </cell>
          <cell r="K24">
            <v>22</v>
          </cell>
          <cell r="L24">
            <v>9</v>
          </cell>
          <cell r="N24">
            <v>-238.30434999999997</v>
          </cell>
          <cell r="O24">
            <v>0</v>
          </cell>
          <cell r="Q24">
            <v>22</v>
          </cell>
          <cell r="R24">
            <v>431</v>
          </cell>
          <cell r="S24">
            <v>10</v>
          </cell>
          <cell r="V24">
            <v>-10</v>
          </cell>
          <cell r="X24">
            <v>221</v>
          </cell>
          <cell r="AB24">
            <v>421</v>
          </cell>
        </row>
        <row r="25">
          <cell r="B25" t="str">
            <v>SB 748534A</v>
          </cell>
          <cell r="C25" t="str">
            <v>L</v>
          </cell>
          <cell r="D25" t="str">
            <v>Slow Mvg</v>
          </cell>
          <cell r="H25">
            <v>7.76654</v>
          </cell>
          <cell r="J25">
            <v>96.415760000000006</v>
          </cell>
          <cell r="K25">
            <v>0</v>
          </cell>
          <cell r="O25">
            <v>0</v>
          </cell>
          <cell r="Q25">
            <v>0</v>
          </cell>
          <cell r="R25">
            <v>0</v>
          </cell>
          <cell r="S25">
            <v>7.3879799999999998</v>
          </cell>
          <cell r="T25">
            <v>96.415760000000006</v>
          </cell>
          <cell r="V25">
            <v>0</v>
          </cell>
          <cell r="AB25">
            <v>0</v>
          </cell>
        </row>
        <row r="26">
          <cell r="B26" t="str">
            <v>SB 7973131</v>
          </cell>
          <cell r="C26" t="str">
            <v>L</v>
          </cell>
          <cell r="D26" t="str">
            <v>Active</v>
          </cell>
          <cell r="G26">
            <v>192</v>
          </cell>
          <cell r="H26">
            <v>9</v>
          </cell>
          <cell r="I26">
            <v>38</v>
          </cell>
          <cell r="J26">
            <v>408</v>
          </cell>
          <cell r="K26">
            <v>638</v>
          </cell>
          <cell r="L26">
            <v>3</v>
          </cell>
          <cell r="N26">
            <v>29</v>
          </cell>
          <cell r="O26">
            <v>-55</v>
          </cell>
          <cell r="Q26">
            <v>583</v>
          </cell>
          <cell r="R26">
            <v>38</v>
          </cell>
          <cell r="T26">
            <v>0</v>
          </cell>
          <cell r="U26">
            <v>19</v>
          </cell>
          <cell r="V26">
            <v>-19</v>
          </cell>
          <cell r="AB26">
            <v>19</v>
          </cell>
        </row>
        <row r="27">
          <cell r="B27" t="str">
            <v xml:space="preserve">Scios 469 </v>
          </cell>
          <cell r="H27">
            <v>7</v>
          </cell>
          <cell r="J27">
            <v>363.89517000000001</v>
          </cell>
          <cell r="L27">
            <v>177.68589</v>
          </cell>
          <cell r="N27">
            <v>-500.32100000000003</v>
          </cell>
          <cell r="R27">
            <v>7</v>
          </cell>
          <cell r="S27">
            <v>7</v>
          </cell>
          <cell r="T27">
            <v>23.22278</v>
          </cell>
          <cell r="V27">
            <v>-7</v>
          </cell>
          <cell r="AB27">
            <v>0</v>
          </cell>
        </row>
        <row r="28">
          <cell r="B28" t="str">
            <v>SB 580254</v>
          </cell>
          <cell r="C28" t="str">
            <v>Launch</v>
          </cell>
          <cell r="D28" t="str">
            <v>Total</v>
          </cell>
          <cell r="G28">
            <v>1304</v>
          </cell>
          <cell r="H28">
            <v>2</v>
          </cell>
          <cell r="I28">
            <v>540</v>
          </cell>
          <cell r="J28">
            <v>1574</v>
          </cell>
          <cell r="K28">
            <v>6055</v>
          </cell>
          <cell r="L28">
            <v>2</v>
          </cell>
          <cell r="M28">
            <v>78</v>
          </cell>
          <cell r="N28">
            <v>60</v>
          </cell>
          <cell r="O28">
            <v>-206</v>
          </cell>
          <cell r="P28">
            <v>63</v>
          </cell>
          <cell r="Q28">
            <v>5912</v>
          </cell>
          <cell r="R28">
            <v>64</v>
          </cell>
          <cell r="S28">
            <v>2</v>
          </cell>
          <cell r="T28">
            <v>46.793750000000003</v>
          </cell>
          <cell r="U28">
            <v>5.0000000000000002E-5</v>
          </cell>
          <cell r="V28">
            <v>0</v>
          </cell>
          <cell r="AB28">
            <v>64</v>
          </cell>
        </row>
        <row r="29">
          <cell r="B29" t="str">
            <v>GSK 1000064</v>
          </cell>
          <cell r="H29">
            <v>2.17259</v>
          </cell>
          <cell r="J29">
            <v>35.67136</v>
          </cell>
          <cell r="L29">
            <v>73</v>
          </cell>
          <cell r="N29">
            <v>0</v>
          </cell>
          <cell r="R29">
            <v>73</v>
          </cell>
          <cell r="S29">
            <v>0.11923</v>
          </cell>
          <cell r="V29">
            <v>0</v>
          </cell>
          <cell r="X29">
            <v>-23</v>
          </cell>
          <cell r="AB29">
            <v>50</v>
          </cell>
        </row>
        <row r="30">
          <cell r="B30" t="str">
            <v>Valrocemide</v>
          </cell>
          <cell r="C30" t="str">
            <v>PL</v>
          </cell>
          <cell r="D30" t="str">
            <v>Active</v>
          </cell>
          <cell r="G30">
            <v>5</v>
          </cell>
          <cell r="H30">
            <v>1</v>
          </cell>
          <cell r="I30">
            <v>2</v>
          </cell>
          <cell r="J30">
            <v>115</v>
          </cell>
          <cell r="K30">
            <v>5</v>
          </cell>
          <cell r="L30">
            <v>47.032449999999997</v>
          </cell>
          <cell r="M30">
            <v>87</v>
          </cell>
          <cell r="N30">
            <v>65</v>
          </cell>
          <cell r="O30">
            <v>0</v>
          </cell>
          <cell r="Q30">
            <v>5</v>
          </cell>
          <cell r="R30">
            <v>181</v>
          </cell>
          <cell r="S30">
            <v>1.27321</v>
          </cell>
          <cell r="T30">
            <v>29.62979</v>
          </cell>
          <cell r="U30">
            <v>49</v>
          </cell>
          <cell r="V30">
            <v>0</v>
          </cell>
          <cell r="X30">
            <v>34.795000000000002</v>
          </cell>
          <cell r="AB30">
            <v>181</v>
          </cell>
        </row>
        <row r="31">
          <cell r="B31" t="str">
            <v>Iloperidone</v>
          </cell>
          <cell r="C31" t="str">
            <v>PL</v>
          </cell>
          <cell r="D31" t="str">
            <v>Obs</v>
          </cell>
          <cell r="F31">
            <v>0</v>
          </cell>
          <cell r="H31">
            <v>13</v>
          </cell>
          <cell r="J31">
            <v>4</v>
          </cell>
          <cell r="K31">
            <v>0</v>
          </cell>
          <cell r="L31">
            <v>1</v>
          </cell>
          <cell r="N31">
            <v>0</v>
          </cell>
          <cell r="O31">
            <v>0</v>
          </cell>
          <cell r="P31">
            <v>0</v>
          </cell>
          <cell r="Q31">
            <v>0</v>
          </cell>
          <cell r="R31">
            <v>18</v>
          </cell>
          <cell r="S31">
            <v>2</v>
          </cell>
          <cell r="T31">
            <v>3</v>
          </cell>
          <cell r="U31">
            <v>0.30795</v>
          </cell>
          <cell r="V31">
            <v>-5</v>
          </cell>
          <cell r="X31">
            <v>-20</v>
          </cell>
          <cell r="Z31">
            <v>0</v>
          </cell>
          <cell r="AB31">
            <v>13</v>
          </cell>
        </row>
        <row r="32">
          <cell r="B32" t="str">
            <v>VEC 162</v>
          </cell>
          <cell r="C32" t="str">
            <v>PL</v>
          </cell>
          <cell r="D32" t="str">
            <v>Slow Mvg</v>
          </cell>
          <cell r="H32">
            <v>52</v>
          </cell>
          <cell r="J32">
            <v>42</v>
          </cell>
          <cell r="K32">
            <v>208</v>
          </cell>
          <cell r="L32">
            <v>1.4367300000000001</v>
          </cell>
          <cell r="N32">
            <v>26</v>
          </cell>
          <cell r="O32">
            <v>0</v>
          </cell>
          <cell r="Q32">
            <v>208</v>
          </cell>
          <cell r="R32">
            <v>120</v>
          </cell>
          <cell r="S32">
            <v>38</v>
          </cell>
          <cell r="T32">
            <v>55</v>
          </cell>
          <cell r="U32">
            <v>26</v>
          </cell>
          <cell r="V32">
            <v>-119</v>
          </cell>
          <cell r="AB32">
            <v>1</v>
          </cell>
        </row>
        <row r="33">
          <cell r="B33" t="str">
            <v>Vertex 770</v>
          </cell>
          <cell r="C33" t="str">
            <v>PL</v>
          </cell>
          <cell r="D33" t="str">
            <v>Obs</v>
          </cell>
          <cell r="H33">
            <v>1</v>
          </cell>
          <cell r="J33">
            <v>1169.47522</v>
          </cell>
          <cell r="K33">
            <v>0</v>
          </cell>
          <cell r="L33">
            <v>92.331199999999995</v>
          </cell>
          <cell r="N33">
            <v>0</v>
          </cell>
          <cell r="O33">
            <v>0</v>
          </cell>
          <cell r="Q33">
            <v>0</v>
          </cell>
          <cell r="R33">
            <v>1</v>
          </cell>
          <cell r="S33">
            <v>1</v>
          </cell>
          <cell r="T33">
            <v>20.017330000000001</v>
          </cell>
          <cell r="U33">
            <v>152</v>
          </cell>
          <cell r="V33">
            <v>-1</v>
          </cell>
          <cell r="AB33">
            <v>0</v>
          </cell>
        </row>
        <row r="34">
          <cell r="B34" t="str">
            <v>Vertex 950</v>
          </cell>
          <cell r="C34" t="str">
            <v>PL</v>
          </cell>
          <cell r="D34" t="str">
            <v>Obs</v>
          </cell>
          <cell r="H34">
            <v>193</v>
          </cell>
          <cell r="J34">
            <v>657</v>
          </cell>
          <cell r="K34">
            <v>0</v>
          </cell>
          <cell r="L34">
            <v>3</v>
          </cell>
          <cell r="N34">
            <v>0</v>
          </cell>
          <cell r="O34">
            <v>0</v>
          </cell>
          <cell r="Q34">
            <v>0</v>
          </cell>
          <cell r="R34">
            <v>853</v>
          </cell>
          <cell r="S34">
            <v>27</v>
          </cell>
          <cell r="T34">
            <v>30</v>
          </cell>
          <cell r="U34">
            <v>875</v>
          </cell>
          <cell r="V34">
            <v>-57</v>
          </cell>
          <cell r="X34">
            <v>-196</v>
          </cell>
          <cell r="AB34">
            <v>600</v>
          </cell>
        </row>
        <row r="35">
          <cell r="B35" t="str">
            <v>AVE 1330</v>
          </cell>
          <cell r="C35" t="str">
            <v>PRE LAUNCH - A</v>
          </cell>
          <cell r="D35" t="str">
            <v>Obs</v>
          </cell>
          <cell r="F35">
            <v>0</v>
          </cell>
          <cell r="G35">
            <v>1</v>
          </cell>
          <cell r="H35">
            <v>1680</v>
          </cell>
          <cell r="J35">
            <v>870</v>
          </cell>
          <cell r="K35">
            <v>1</v>
          </cell>
          <cell r="L35">
            <v>81</v>
          </cell>
          <cell r="N35">
            <v>294</v>
          </cell>
          <cell r="O35">
            <v>-1</v>
          </cell>
          <cell r="P35">
            <v>0</v>
          </cell>
          <cell r="Q35">
            <v>0</v>
          </cell>
          <cell r="R35">
            <v>2925</v>
          </cell>
          <cell r="S35">
            <v>125</v>
          </cell>
          <cell r="T35">
            <v>100</v>
          </cell>
          <cell r="U35">
            <v>83</v>
          </cell>
          <cell r="V35">
            <v>-308</v>
          </cell>
          <cell r="X35">
            <v>-219</v>
          </cell>
          <cell r="Z35">
            <v>0</v>
          </cell>
          <cell r="AB35">
            <v>2398</v>
          </cell>
        </row>
        <row r="36">
          <cell r="B36" t="str">
            <v>AZD 12389497</v>
          </cell>
          <cell r="C36" t="str">
            <v>PL</v>
          </cell>
          <cell r="D36" t="str">
            <v>Slow Mvg</v>
          </cell>
          <cell r="H36">
            <v>0.49389</v>
          </cell>
          <cell r="K36">
            <v>0</v>
          </cell>
          <cell r="N36">
            <v>100.2996</v>
          </cell>
          <cell r="O36">
            <v>0</v>
          </cell>
          <cell r="Q36">
            <v>0</v>
          </cell>
          <cell r="R36">
            <v>100.79348999999999</v>
          </cell>
          <cell r="U36">
            <v>60.179760000000002</v>
          </cell>
          <cell r="V36">
            <v>0</v>
          </cell>
          <cell r="AB36">
            <v>40.61372999999999</v>
          </cell>
        </row>
        <row r="37">
          <cell r="B37" t="str">
            <v>Acrivastine</v>
          </cell>
          <cell r="C37" t="str">
            <v>PL</v>
          </cell>
          <cell r="D37" t="str">
            <v>Obs</v>
          </cell>
          <cell r="H37">
            <v>25</v>
          </cell>
          <cell r="J37">
            <v>821</v>
          </cell>
          <cell r="K37">
            <v>0</v>
          </cell>
          <cell r="L37">
            <v>5</v>
          </cell>
          <cell r="N37">
            <v>-50.555</v>
          </cell>
          <cell r="O37">
            <v>0</v>
          </cell>
          <cell r="Q37">
            <v>0</v>
          </cell>
          <cell r="R37">
            <v>851</v>
          </cell>
          <cell r="S37">
            <v>1</v>
          </cell>
          <cell r="T37">
            <v>20</v>
          </cell>
          <cell r="V37">
            <v>-21</v>
          </cell>
          <cell r="X37">
            <v>25</v>
          </cell>
          <cell r="AB37">
            <v>855</v>
          </cell>
        </row>
        <row r="38">
          <cell r="B38" t="str">
            <v>Pro Jet 950NP</v>
          </cell>
          <cell r="C38" t="str">
            <v>PL</v>
          </cell>
          <cell r="D38" t="str">
            <v>Active</v>
          </cell>
          <cell r="G38">
            <v>17</v>
          </cell>
          <cell r="H38">
            <v>146</v>
          </cell>
          <cell r="I38">
            <v>1</v>
          </cell>
          <cell r="J38">
            <v>68</v>
          </cell>
          <cell r="K38">
            <v>17</v>
          </cell>
          <cell r="L38">
            <v>1</v>
          </cell>
          <cell r="N38">
            <v>68</v>
          </cell>
          <cell r="O38">
            <v>0</v>
          </cell>
          <cell r="P38">
            <v>-44</v>
          </cell>
          <cell r="Q38">
            <v>17</v>
          </cell>
          <cell r="R38">
            <v>0</v>
          </cell>
          <cell r="S38">
            <v>1.7440000000000001E-2</v>
          </cell>
          <cell r="V38">
            <v>0</v>
          </cell>
          <cell r="AB38">
            <v>0</v>
          </cell>
        </row>
        <row r="39">
          <cell r="B39" t="str">
            <v>AVP26452</v>
          </cell>
          <cell r="C39" t="str">
            <v>PL</v>
          </cell>
          <cell r="D39" t="str">
            <v>Obs</v>
          </cell>
          <cell r="H39">
            <v>23</v>
          </cell>
          <cell r="J39">
            <v>380.74023999999997</v>
          </cell>
          <cell r="K39">
            <v>23</v>
          </cell>
          <cell r="L39">
            <v>9.8955900000000003</v>
          </cell>
          <cell r="M39">
            <v>23</v>
          </cell>
          <cell r="O39">
            <v>-23</v>
          </cell>
          <cell r="Q39">
            <v>0</v>
          </cell>
          <cell r="R39">
            <v>0</v>
          </cell>
          <cell r="S39">
            <v>3.7240000000000002E-2</v>
          </cell>
          <cell r="T39">
            <v>84.485330000000005</v>
          </cell>
          <cell r="V39">
            <v>0</v>
          </cell>
          <cell r="AB39">
            <v>0</v>
          </cell>
        </row>
        <row r="40">
          <cell r="B40" t="str">
            <v>Cerium Nitrate</v>
          </cell>
          <cell r="C40" t="str">
            <v>PL</v>
          </cell>
          <cell r="D40" t="str">
            <v>Obs</v>
          </cell>
          <cell r="H40">
            <v>21.91601</v>
          </cell>
          <cell r="J40">
            <v>1.1126199999999999</v>
          </cell>
          <cell r="K40">
            <v>0</v>
          </cell>
          <cell r="N40">
            <v>100</v>
          </cell>
          <cell r="O40">
            <v>0</v>
          </cell>
          <cell r="Q40">
            <v>0</v>
          </cell>
          <cell r="R40">
            <v>100</v>
          </cell>
          <cell r="S40">
            <v>9.8839999999999997E-2</v>
          </cell>
          <cell r="T40">
            <v>9.0000000000000006E-5</v>
          </cell>
          <cell r="U40">
            <v>60</v>
          </cell>
          <cell r="V40">
            <v>-60</v>
          </cell>
          <cell r="AB40">
            <v>40</v>
          </cell>
        </row>
        <row r="41">
          <cell r="B41" t="str">
            <v>Doxazocin</v>
          </cell>
          <cell r="C41" t="str">
            <v>PL</v>
          </cell>
          <cell r="D41" t="str">
            <v>Obs</v>
          </cell>
          <cell r="G41">
            <v>19</v>
          </cell>
          <cell r="H41">
            <v>1</v>
          </cell>
          <cell r="J41">
            <v>27</v>
          </cell>
          <cell r="K41">
            <v>19</v>
          </cell>
          <cell r="L41">
            <v>19</v>
          </cell>
          <cell r="N41">
            <v>7.54664</v>
          </cell>
          <cell r="O41">
            <v>-19</v>
          </cell>
          <cell r="Q41">
            <v>0</v>
          </cell>
          <cell r="R41">
            <v>28</v>
          </cell>
          <cell r="S41">
            <v>1</v>
          </cell>
          <cell r="T41">
            <v>4.054E-2</v>
          </cell>
          <cell r="U41">
            <v>7.54664</v>
          </cell>
          <cell r="V41">
            <v>-1</v>
          </cell>
          <cell r="AB41">
            <v>27</v>
          </cell>
        </row>
        <row r="42">
          <cell r="B42" t="str">
            <v>KBA</v>
          </cell>
          <cell r="C42" t="str">
            <v>PL</v>
          </cell>
          <cell r="D42" t="str">
            <v>Obs</v>
          </cell>
          <cell r="H42">
            <v>69</v>
          </cell>
          <cell r="J42">
            <v>3</v>
          </cell>
          <cell r="K42">
            <v>0</v>
          </cell>
          <cell r="L42">
            <v>18</v>
          </cell>
          <cell r="N42">
            <v>60</v>
          </cell>
          <cell r="O42">
            <v>0</v>
          </cell>
          <cell r="Q42">
            <v>0</v>
          </cell>
          <cell r="R42">
            <v>87</v>
          </cell>
          <cell r="S42">
            <v>0.81023999999999996</v>
          </cell>
          <cell r="T42">
            <v>55.23509</v>
          </cell>
          <cell r="U42">
            <v>38</v>
          </cell>
          <cell r="V42">
            <v>0</v>
          </cell>
          <cell r="X42">
            <v>-22</v>
          </cell>
          <cell r="AB42">
            <v>87</v>
          </cell>
        </row>
        <row r="43">
          <cell r="B43" t="str">
            <v>Labetalol</v>
          </cell>
          <cell r="C43" t="str">
            <v>PL</v>
          </cell>
          <cell r="D43" t="str">
            <v>Obs</v>
          </cell>
          <cell r="H43">
            <v>60</v>
          </cell>
          <cell r="J43">
            <v>778</v>
          </cell>
          <cell r="K43">
            <v>0</v>
          </cell>
          <cell r="L43">
            <v>166</v>
          </cell>
          <cell r="N43">
            <v>202</v>
          </cell>
          <cell r="O43">
            <v>0</v>
          </cell>
          <cell r="Q43">
            <v>0</v>
          </cell>
          <cell r="R43">
            <v>1206</v>
          </cell>
          <cell r="S43">
            <v>5.33446</v>
          </cell>
          <cell r="T43">
            <v>57</v>
          </cell>
          <cell r="U43">
            <v>12.74949</v>
          </cell>
          <cell r="V43">
            <v>-57</v>
          </cell>
          <cell r="X43">
            <v>50</v>
          </cell>
          <cell r="AB43">
            <v>1199</v>
          </cell>
        </row>
        <row r="44">
          <cell r="B44" t="str">
            <v>Leval Buterol</v>
          </cell>
          <cell r="C44" t="str">
            <v>PL</v>
          </cell>
          <cell r="D44" t="str">
            <v>Active</v>
          </cell>
          <cell r="H44">
            <v>236</v>
          </cell>
          <cell r="I44">
            <v>47</v>
          </cell>
          <cell r="J44">
            <v>1</v>
          </cell>
          <cell r="K44">
            <v>150</v>
          </cell>
          <cell r="L44">
            <v>166</v>
          </cell>
          <cell r="N44">
            <v>37</v>
          </cell>
          <cell r="O44">
            <v>0</v>
          </cell>
          <cell r="P44">
            <v>58</v>
          </cell>
          <cell r="Q44">
            <v>208</v>
          </cell>
          <cell r="R44">
            <v>274</v>
          </cell>
          <cell r="S44">
            <v>5.33446</v>
          </cell>
          <cell r="T44">
            <v>1</v>
          </cell>
          <cell r="U44">
            <v>2</v>
          </cell>
          <cell r="V44">
            <v>-3</v>
          </cell>
          <cell r="X44">
            <v>50</v>
          </cell>
          <cell r="AB44">
            <v>271</v>
          </cell>
        </row>
        <row r="45">
          <cell r="B45" t="str">
            <v>Octenidine</v>
          </cell>
          <cell r="C45" t="str">
            <v>PL</v>
          </cell>
          <cell r="D45" t="str">
            <v>Active</v>
          </cell>
          <cell r="G45">
            <v>311</v>
          </cell>
          <cell r="H45">
            <v>36</v>
          </cell>
          <cell r="I45">
            <v>120</v>
          </cell>
          <cell r="J45">
            <v>1</v>
          </cell>
          <cell r="K45">
            <v>431</v>
          </cell>
          <cell r="L45">
            <v>53</v>
          </cell>
          <cell r="M45">
            <v>130</v>
          </cell>
          <cell r="N45">
            <v>8</v>
          </cell>
          <cell r="O45">
            <v>-12</v>
          </cell>
          <cell r="P45">
            <v>241</v>
          </cell>
          <cell r="Q45">
            <v>660</v>
          </cell>
          <cell r="R45">
            <v>44</v>
          </cell>
          <cell r="S45">
            <v>0.38405</v>
          </cell>
          <cell r="T45">
            <v>1</v>
          </cell>
          <cell r="U45">
            <v>8</v>
          </cell>
          <cell r="V45">
            <v>-8</v>
          </cell>
          <cell r="AB45">
            <v>36</v>
          </cell>
        </row>
        <row r="46">
          <cell r="B46" t="str">
            <v>RBC</v>
          </cell>
          <cell r="C46" t="str">
            <v>PL</v>
          </cell>
          <cell r="D46" t="str">
            <v>Obs</v>
          </cell>
          <cell r="H46">
            <v>36</v>
          </cell>
          <cell r="J46">
            <v>0.45395999999999997</v>
          </cell>
          <cell r="K46">
            <v>0</v>
          </cell>
          <cell r="N46">
            <v>8</v>
          </cell>
          <cell r="O46">
            <v>0</v>
          </cell>
          <cell r="Q46">
            <v>0</v>
          </cell>
          <cell r="R46">
            <v>0</v>
          </cell>
          <cell r="S46">
            <v>3.9559999999999998E-2</v>
          </cell>
          <cell r="T46">
            <v>0.45395999999999997</v>
          </cell>
          <cell r="U46">
            <v>8</v>
          </cell>
          <cell r="V46">
            <v>0</v>
          </cell>
          <cell r="AB46">
            <v>0</v>
          </cell>
        </row>
        <row r="47">
          <cell r="B47" t="str">
            <v>Zilueton</v>
          </cell>
          <cell r="C47" t="str">
            <v>PL</v>
          </cell>
          <cell r="D47" t="str">
            <v>Slow Mvg</v>
          </cell>
          <cell r="F47">
            <v>0</v>
          </cell>
          <cell r="H47">
            <v>245</v>
          </cell>
          <cell r="J47">
            <v>1697.56097</v>
          </cell>
          <cell r="K47">
            <v>0</v>
          </cell>
          <cell r="L47">
            <v>19</v>
          </cell>
          <cell r="N47">
            <v>155</v>
          </cell>
          <cell r="O47">
            <v>0</v>
          </cell>
          <cell r="P47">
            <v>0</v>
          </cell>
          <cell r="Q47">
            <v>0</v>
          </cell>
          <cell r="R47">
            <v>245</v>
          </cell>
          <cell r="S47">
            <v>50</v>
          </cell>
          <cell r="T47">
            <v>162.98938000000001</v>
          </cell>
          <cell r="U47">
            <v>4</v>
          </cell>
          <cell r="V47">
            <v>-50</v>
          </cell>
          <cell r="X47">
            <v>0</v>
          </cell>
          <cell r="Z47">
            <v>0</v>
          </cell>
          <cell r="AB47">
            <v>195</v>
          </cell>
        </row>
        <row r="48">
          <cell r="B48" t="str">
            <v>TTA</v>
          </cell>
          <cell r="C48" t="str">
            <v>PL</v>
          </cell>
          <cell r="D48" t="str">
            <v>Active</v>
          </cell>
          <cell r="F48">
            <v>0</v>
          </cell>
          <cell r="H48">
            <v>245</v>
          </cell>
          <cell r="I48">
            <v>1</v>
          </cell>
          <cell r="J48">
            <v>1700.2509700000001</v>
          </cell>
          <cell r="K48">
            <v>1</v>
          </cell>
          <cell r="L48">
            <v>19</v>
          </cell>
          <cell r="N48">
            <v>155</v>
          </cell>
          <cell r="O48">
            <v>0</v>
          </cell>
          <cell r="P48">
            <v>0</v>
          </cell>
          <cell r="Q48">
            <v>1</v>
          </cell>
          <cell r="R48">
            <v>0</v>
          </cell>
          <cell r="S48">
            <v>50</v>
          </cell>
          <cell r="T48">
            <v>162.98938000000001</v>
          </cell>
          <cell r="U48">
            <v>4</v>
          </cell>
          <cell r="V48">
            <v>0</v>
          </cell>
          <cell r="X48">
            <v>0</v>
          </cell>
          <cell r="Z48">
            <v>0</v>
          </cell>
          <cell r="AB48">
            <v>0</v>
          </cell>
        </row>
        <row r="49">
          <cell r="B49" t="str">
            <v>SNA</v>
          </cell>
          <cell r="C49" t="str">
            <v>PL</v>
          </cell>
          <cell r="D49" t="str">
            <v>Active</v>
          </cell>
          <cell r="G49">
            <v>33</v>
          </cell>
          <cell r="I49">
            <v>41</v>
          </cell>
          <cell r="J49">
            <v>57.854959999999998</v>
          </cell>
          <cell r="K49">
            <v>74</v>
          </cell>
          <cell r="O49">
            <v>0</v>
          </cell>
          <cell r="Q49">
            <v>74</v>
          </cell>
          <cell r="R49">
            <v>0</v>
          </cell>
          <cell r="T49">
            <v>57.854959999999998</v>
          </cell>
          <cell r="V49">
            <v>0</v>
          </cell>
          <cell r="AB49">
            <v>0</v>
          </cell>
        </row>
        <row r="50">
          <cell r="B50" t="str">
            <v>Trientine</v>
          </cell>
          <cell r="C50" t="str">
            <v>PL</v>
          </cell>
          <cell r="D50" t="str">
            <v>Obs</v>
          </cell>
          <cell r="G50">
            <v>31</v>
          </cell>
          <cell r="H50">
            <v>12</v>
          </cell>
          <cell r="J50">
            <v>78</v>
          </cell>
          <cell r="K50">
            <v>0</v>
          </cell>
          <cell r="N50">
            <v>88.251769999999993</v>
          </cell>
          <cell r="O50">
            <v>0</v>
          </cell>
          <cell r="Q50">
            <v>0</v>
          </cell>
          <cell r="R50">
            <v>12</v>
          </cell>
          <cell r="S50">
            <v>23.128689999999999</v>
          </cell>
          <cell r="T50">
            <v>0.63166999999999995</v>
          </cell>
          <cell r="U50">
            <v>88.251769999999993</v>
          </cell>
          <cell r="V50">
            <v>0</v>
          </cell>
          <cell r="AB50">
            <v>12</v>
          </cell>
        </row>
        <row r="51">
          <cell r="B51" t="str">
            <v>Univar RPS 2617</v>
          </cell>
          <cell r="C51" t="str">
            <v>LAUNCH - B</v>
          </cell>
          <cell r="D51" t="str">
            <v>Slow Mvg</v>
          </cell>
          <cell r="F51">
            <v>0</v>
          </cell>
          <cell r="G51">
            <v>4</v>
          </cell>
          <cell r="H51">
            <v>684</v>
          </cell>
          <cell r="J51">
            <v>1627</v>
          </cell>
          <cell r="K51">
            <v>4</v>
          </cell>
          <cell r="L51">
            <v>189</v>
          </cell>
          <cell r="N51">
            <v>347</v>
          </cell>
          <cell r="O51">
            <v>-4</v>
          </cell>
          <cell r="P51">
            <v>0</v>
          </cell>
          <cell r="Q51">
            <v>0</v>
          </cell>
          <cell r="R51">
            <v>2847</v>
          </cell>
          <cell r="S51">
            <v>52</v>
          </cell>
          <cell r="T51">
            <v>78</v>
          </cell>
          <cell r="U51">
            <v>70</v>
          </cell>
          <cell r="V51">
            <v>-200</v>
          </cell>
          <cell r="X51">
            <v>75</v>
          </cell>
          <cell r="Z51">
            <v>0</v>
          </cell>
          <cell r="AB51">
            <v>2722</v>
          </cell>
        </row>
        <row r="52">
          <cell r="B52" t="str">
            <v>ICOS 1576</v>
          </cell>
          <cell r="C52" t="str">
            <v>LAUNCH - B</v>
          </cell>
          <cell r="D52" t="str">
            <v>Obs</v>
          </cell>
          <cell r="F52">
            <v>0</v>
          </cell>
          <cell r="G52">
            <v>4</v>
          </cell>
          <cell r="H52">
            <v>1490</v>
          </cell>
          <cell r="J52">
            <v>1630</v>
          </cell>
          <cell r="K52">
            <v>0</v>
          </cell>
          <cell r="L52">
            <v>189</v>
          </cell>
          <cell r="N52">
            <v>407</v>
          </cell>
          <cell r="O52">
            <v>0</v>
          </cell>
          <cell r="P52">
            <v>0</v>
          </cell>
          <cell r="Q52">
            <v>0</v>
          </cell>
          <cell r="R52">
            <v>3716</v>
          </cell>
          <cell r="S52">
            <v>52</v>
          </cell>
          <cell r="T52">
            <v>78</v>
          </cell>
          <cell r="U52">
            <v>108</v>
          </cell>
          <cell r="V52">
            <v>0</v>
          </cell>
          <cell r="X52">
            <v>75</v>
          </cell>
          <cell r="Z52">
            <v>0</v>
          </cell>
          <cell r="AB52">
            <v>3553</v>
          </cell>
        </row>
        <row r="53">
          <cell r="B53" t="str">
            <v>Amino Indanol</v>
          </cell>
          <cell r="C53" t="str">
            <v>PL</v>
          </cell>
          <cell r="D53" t="str">
            <v>Obs</v>
          </cell>
          <cell r="H53">
            <v>3.1335600000000001</v>
          </cell>
          <cell r="J53">
            <v>109</v>
          </cell>
          <cell r="K53">
            <v>0</v>
          </cell>
          <cell r="N53">
            <v>97.564899999999994</v>
          </cell>
          <cell r="O53">
            <v>0</v>
          </cell>
          <cell r="Q53">
            <v>0</v>
          </cell>
          <cell r="R53">
            <v>109</v>
          </cell>
          <cell r="S53">
            <v>1.3429599999999999</v>
          </cell>
          <cell r="T53">
            <v>109</v>
          </cell>
          <cell r="U53">
            <v>17.870740000000001</v>
          </cell>
          <cell r="V53">
            <v>-109</v>
          </cell>
          <cell r="AB53">
            <v>0</v>
          </cell>
        </row>
        <row r="54">
          <cell r="B54" t="str">
            <v>ANFP</v>
          </cell>
          <cell r="C54" t="str">
            <v>PL</v>
          </cell>
          <cell r="D54" t="str">
            <v>Active</v>
          </cell>
          <cell r="G54">
            <v>13</v>
          </cell>
          <cell r="H54">
            <v>72</v>
          </cell>
          <cell r="I54">
            <v>110</v>
          </cell>
          <cell r="J54">
            <v>109</v>
          </cell>
          <cell r="K54">
            <v>828</v>
          </cell>
          <cell r="L54">
            <v>2</v>
          </cell>
          <cell r="M54">
            <v>812</v>
          </cell>
          <cell r="N54">
            <v>14.852399999999999</v>
          </cell>
          <cell r="O54">
            <v>-814</v>
          </cell>
          <cell r="Q54">
            <v>14</v>
          </cell>
          <cell r="R54">
            <v>72</v>
          </cell>
          <cell r="T54">
            <v>109</v>
          </cell>
          <cell r="U54">
            <v>17.870740000000001</v>
          </cell>
          <cell r="V54">
            <v>0</v>
          </cell>
          <cell r="AB54">
            <v>72</v>
          </cell>
        </row>
        <row r="55">
          <cell r="B55" t="str">
            <v>Butanol</v>
          </cell>
          <cell r="C55" t="str">
            <v>PL</v>
          </cell>
          <cell r="D55" t="str">
            <v>Slow Mvg</v>
          </cell>
          <cell r="G55">
            <v>13</v>
          </cell>
          <cell r="H55">
            <v>23</v>
          </cell>
          <cell r="I55">
            <v>3</v>
          </cell>
          <cell r="J55">
            <v>236</v>
          </cell>
          <cell r="K55">
            <v>0</v>
          </cell>
          <cell r="L55">
            <v>2</v>
          </cell>
          <cell r="M55">
            <v>634</v>
          </cell>
          <cell r="N55">
            <v>88</v>
          </cell>
          <cell r="O55">
            <v>0</v>
          </cell>
          <cell r="Q55">
            <v>0</v>
          </cell>
          <cell r="R55">
            <v>111</v>
          </cell>
          <cell r="S55">
            <v>23</v>
          </cell>
          <cell r="U55">
            <v>88</v>
          </cell>
          <cell r="V55">
            <v>-111</v>
          </cell>
          <cell r="AB55">
            <v>0</v>
          </cell>
        </row>
        <row r="56">
          <cell r="B56" t="str">
            <v>CBDA</v>
          </cell>
          <cell r="C56" t="str">
            <v>PL</v>
          </cell>
          <cell r="D56" t="str">
            <v>Active</v>
          </cell>
          <cell r="G56">
            <v>5</v>
          </cell>
          <cell r="H56">
            <v>5</v>
          </cell>
          <cell r="J56">
            <v>2</v>
          </cell>
          <cell r="K56">
            <v>205</v>
          </cell>
          <cell r="L56">
            <v>2</v>
          </cell>
          <cell r="M56">
            <v>1</v>
          </cell>
          <cell r="N56">
            <v>88</v>
          </cell>
          <cell r="O56">
            <v>-202</v>
          </cell>
          <cell r="Q56">
            <v>3</v>
          </cell>
          <cell r="R56">
            <v>9</v>
          </cell>
          <cell r="S56">
            <v>3</v>
          </cell>
          <cell r="T56">
            <v>2</v>
          </cell>
          <cell r="U56">
            <v>88</v>
          </cell>
          <cell r="V56">
            <v>-5</v>
          </cell>
          <cell r="AB56">
            <v>4</v>
          </cell>
        </row>
        <row r="57">
          <cell r="B57" t="str">
            <v>CDFA Me</v>
          </cell>
          <cell r="C57" t="str">
            <v>PL</v>
          </cell>
          <cell r="D57" t="str">
            <v>Slow Mvg</v>
          </cell>
          <cell r="G57">
            <v>5</v>
          </cell>
          <cell r="H57">
            <v>3</v>
          </cell>
          <cell r="J57">
            <v>2</v>
          </cell>
          <cell r="K57">
            <v>23</v>
          </cell>
          <cell r="L57">
            <v>2</v>
          </cell>
          <cell r="M57">
            <v>6</v>
          </cell>
          <cell r="N57">
            <v>164</v>
          </cell>
          <cell r="O57">
            <v>-23</v>
          </cell>
          <cell r="Q57">
            <v>0</v>
          </cell>
          <cell r="R57">
            <v>167</v>
          </cell>
          <cell r="S57">
            <v>3</v>
          </cell>
          <cell r="T57">
            <v>2</v>
          </cell>
          <cell r="U57">
            <v>4</v>
          </cell>
          <cell r="V57">
            <v>-7</v>
          </cell>
          <cell r="AB57">
            <v>160</v>
          </cell>
        </row>
        <row r="58">
          <cell r="B58" t="str">
            <v>CPD</v>
          </cell>
          <cell r="C58" t="str">
            <v>PL</v>
          </cell>
          <cell r="D58" t="str">
            <v>Obs</v>
          </cell>
          <cell r="G58">
            <v>13</v>
          </cell>
          <cell r="H58">
            <v>3</v>
          </cell>
          <cell r="J58">
            <v>17</v>
          </cell>
          <cell r="K58">
            <v>13</v>
          </cell>
          <cell r="L58">
            <v>13</v>
          </cell>
          <cell r="M58">
            <v>6</v>
          </cell>
          <cell r="N58">
            <v>98</v>
          </cell>
          <cell r="O58">
            <v>-13</v>
          </cell>
          <cell r="Q58">
            <v>0</v>
          </cell>
          <cell r="R58">
            <v>98</v>
          </cell>
          <cell r="S58">
            <v>3</v>
          </cell>
          <cell r="T58">
            <v>57.502609999999997</v>
          </cell>
          <cell r="U58">
            <v>18</v>
          </cell>
          <cell r="V58">
            <v>-18</v>
          </cell>
          <cell r="AB58">
            <v>80</v>
          </cell>
        </row>
        <row r="59">
          <cell r="B59" t="str">
            <v>DESMP</v>
          </cell>
          <cell r="C59" t="str">
            <v>PL</v>
          </cell>
          <cell r="D59" t="str">
            <v>Slow Mvg</v>
          </cell>
          <cell r="G59">
            <v>9</v>
          </cell>
          <cell r="H59">
            <v>12</v>
          </cell>
          <cell r="K59">
            <v>21</v>
          </cell>
          <cell r="L59">
            <v>9</v>
          </cell>
          <cell r="M59">
            <v>12</v>
          </cell>
          <cell r="N59">
            <v>98</v>
          </cell>
          <cell r="O59">
            <v>-21</v>
          </cell>
          <cell r="Q59">
            <v>0</v>
          </cell>
          <cell r="R59">
            <v>0</v>
          </cell>
          <cell r="U59">
            <v>18</v>
          </cell>
          <cell r="V59">
            <v>0</v>
          </cell>
          <cell r="AB59">
            <v>0</v>
          </cell>
        </row>
        <row r="60">
          <cell r="B60" t="str">
            <v>DHQD</v>
          </cell>
          <cell r="C60" t="str">
            <v>PL</v>
          </cell>
          <cell r="D60" t="str">
            <v>Obs</v>
          </cell>
          <cell r="H60">
            <v>3</v>
          </cell>
          <cell r="J60">
            <v>2</v>
          </cell>
          <cell r="K60">
            <v>0</v>
          </cell>
          <cell r="M60">
            <v>12</v>
          </cell>
          <cell r="N60">
            <v>29</v>
          </cell>
          <cell r="O60">
            <v>0</v>
          </cell>
          <cell r="Q60">
            <v>0</v>
          </cell>
          <cell r="R60">
            <v>29</v>
          </cell>
          <cell r="T60">
            <v>6.9999999999999994E-5</v>
          </cell>
          <cell r="U60">
            <v>2</v>
          </cell>
          <cell r="V60">
            <v>-2</v>
          </cell>
          <cell r="AB60">
            <v>27</v>
          </cell>
        </row>
        <row r="61">
          <cell r="B61" t="str">
            <v>(DHQ) 2 PHAL</v>
          </cell>
          <cell r="C61" t="str">
            <v>PL</v>
          </cell>
          <cell r="D61" t="str">
            <v>Obs</v>
          </cell>
          <cell r="G61">
            <v>12</v>
          </cell>
          <cell r="H61">
            <v>3</v>
          </cell>
          <cell r="J61">
            <v>2</v>
          </cell>
          <cell r="K61">
            <v>32</v>
          </cell>
          <cell r="L61">
            <v>12</v>
          </cell>
          <cell r="N61">
            <v>29</v>
          </cell>
          <cell r="O61">
            <v>-32</v>
          </cell>
          <cell r="Q61">
            <v>0</v>
          </cell>
          <cell r="R61">
            <v>2</v>
          </cell>
          <cell r="T61">
            <v>2</v>
          </cell>
          <cell r="U61">
            <v>2</v>
          </cell>
          <cell r="V61">
            <v>-2</v>
          </cell>
          <cell r="AB61">
            <v>0</v>
          </cell>
        </row>
        <row r="62">
          <cell r="B62" t="str">
            <v>EPI</v>
          </cell>
          <cell r="C62" t="str">
            <v>PL</v>
          </cell>
          <cell r="D62" t="str">
            <v>Active</v>
          </cell>
          <cell r="G62">
            <v>2</v>
          </cell>
          <cell r="H62">
            <v>6</v>
          </cell>
          <cell r="J62">
            <v>70</v>
          </cell>
          <cell r="K62">
            <v>2</v>
          </cell>
          <cell r="L62">
            <v>2</v>
          </cell>
          <cell r="N62">
            <v>47</v>
          </cell>
          <cell r="O62">
            <v>-2</v>
          </cell>
          <cell r="Q62">
            <v>0</v>
          </cell>
          <cell r="R62">
            <v>123</v>
          </cell>
          <cell r="S62">
            <v>0.15559000000000001</v>
          </cell>
          <cell r="T62">
            <v>58</v>
          </cell>
          <cell r="U62">
            <v>29</v>
          </cell>
          <cell r="V62">
            <v>-87</v>
          </cell>
          <cell r="AB62">
            <v>36</v>
          </cell>
        </row>
        <row r="63">
          <cell r="B63" t="str">
            <v>ETFA</v>
          </cell>
          <cell r="C63" t="str">
            <v>PL</v>
          </cell>
          <cell r="D63" t="str">
            <v>Slow Mvg</v>
          </cell>
          <cell r="G63">
            <v>2</v>
          </cell>
          <cell r="H63">
            <v>4</v>
          </cell>
          <cell r="J63">
            <v>70</v>
          </cell>
          <cell r="K63">
            <v>0</v>
          </cell>
          <cell r="L63">
            <v>5</v>
          </cell>
          <cell r="N63">
            <v>239</v>
          </cell>
          <cell r="O63">
            <v>0</v>
          </cell>
          <cell r="Q63">
            <v>0</v>
          </cell>
          <cell r="R63">
            <v>248</v>
          </cell>
          <cell r="S63">
            <v>0.15559000000000001</v>
          </cell>
          <cell r="T63">
            <v>58</v>
          </cell>
          <cell r="U63">
            <v>29</v>
          </cell>
          <cell r="V63">
            <v>0</v>
          </cell>
          <cell r="AB63">
            <v>248</v>
          </cell>
        </row>
        <row r="64">
          <cell r="B64" t="str">
            <v>Glycidyl Nosylate</v>
          </cell>
          <cell r="C64" t="str">
            <v>PL</v>
          </cell>
          <cell r="D64" t="str">
            <v>Slow Mvg</v>
          </cell>
          <cell r="G64">
            <v>6</v>
          </cell>
          <cell r="H64">
            <v>4</v>
          </cell>
          <cell r="J64">
            <v>29</v>
          </cell>
          <cell r="K64">
            <v>35</v>
          </cell>
          <cell r="L64">
            <v>5</v>
          </cell>
          <cell r="N64">
            <v>239</v>
          </cell>
          <cell r="O64">
            <v>-25</v>
          </cell>
          <cell r="Q64">
            <v>10</v>
          </cell>
          <cell r="R64">
            <v>0</v>
          </cell>
          <cell r="S64">
            <v>0.20613000000000001</v>
          </cell>
          <cell r="T64">
            <v>183.65242000000001</v>
          </cell>
          <cell r="U64">
            <v>0.18168000000000001</v>
          </cell>
          <cell r="V64">
            <v>0</v>
          </cell>
          <cell r="AB64">
            <v>0</v>
          </cell>
        </row>
        <row r="65">
          <cell r="B65" t="str">
            <v>Glycidyl Tosylate</v>
          </cell>
          <cell r="C65" t="str">
            <v>PL</v>
          </cell>
          <cell r="D65" t="str">
            <v>Active</v>
          </cell>
          <cell r="G65">
            <v>6</v>
          </cell>
          <cell r="H65">
            <v>0.20613000000000001</v>
          </cell>
          <cell r="J65">
            <v>4</v>
          </cell>
          <cell r="K65">
            <v>6</v>
          </cell>
          <cell r="L65">
            <v>6</v>
          </cell>
          <cell r="N65">
            <v>29</v>
          </cell>
          <cell r="O65">
            <v>0</v>
          </cell>
          <cell r="Q65">
            <v>6</v>
          </cell>
          <cell r="R65">
            <v>4</v>
          </cell>
          <cell r="S65">
            <v>0.20613000000000001</v>
          </cell>
          <cell r="T65">
            <v>4</v>
          </cell>
          <cell r="U65">
            <v>44.658580000000001</v>
          </cell>
          <cell r="V65">
            <v>-4</v>
          </cell>
          <cell r="AB65">
            <v>0</v>
          </cell>
        </row>
        <row r="66">
          <cell r="B66" t="str">
            <v>Isovanillin</v>
          </cell>
          <cell r="C66" t="str">
            <v>PL</v>
          </cell>
          <cell r="D66" t="str">
            <v>Slow Mvg</v>
          </cell>
          <cell r="G66">
            <v>8</v>
          </cell>
          <cell r="H66">
            <v>4</v>
          </cell>
          <cell r="J66">
            <v>4</v>
          </cell>
          <cell r="K66">
            <v>8</v>
          </cell>
          <cell r="L66">
            <v>8</v>
          </cell>
          <cell r="O66">
            <v>-8</v>
          </cell>
          <cell r="Q66">
            <v>0</v>
          </cell>
          <cell r="R66">
            <v>0</v>
          </cell>
          <cell r="S66">
            <v>7.2260200000000001</v>
          </cell>
          <cell r="T66">
            <v>4</v>
          </cell>
          <cell r="V66">
            <v>0</v>
          </cell>
          <cell r="AB66">
            <v>0</v>
          </cell>
        </row>
        <row r="67">
          <cell r="B67" t="str">
            <v>Jacobsen Catalyst</v>
          </cell>
          <cell r="C67" t="str">
            <v>PL</v>
          </cell>
          <cell r="D67" t="str">
            <v>Slow Mvg</v>
          </cell>
          <cell r="G67">
            <v>7</v>
          </cell>
          <cell r="H67">
            <v>10</v>
          </cell>
          <cell r="J67">
            <v>230</v>
          </cell>
          <cell r="K67">
            <v>168</v>
          </cell>
          <cell r="L67">
            <v>2</v>
          </cell>
          <cell r="N67">
            <v>330.0804</v>
          </cell>
          <cell r="O67">
            <v>-7</v>
          </cell>
          <cell r="Q67">
            <v>161</v>
          </cell>
          <cell r="R67">
            <v>242</v>
          </cell>
          <cell r="S67">
            <v>10</v>
          </cell>
          <cell r="T67">
            <v>28</v>
          </cell>
          <cell r="U67">
            <v>330.0804</v>
          </cell>
          <cell r="V67">
            <v>-38</v>
          </cell>
          <cell r="AB67">
            <v>204</v>
          </cell>
        </row>
        <row r="68">
          <cell r="B68" t="str">
            <v>L-Carnitine</v>
          </cell>
          <cell r="C68" t="str">
            <v>PL</v>
          </cell>
          <cell r="D68" t="str">
            <v>Obs</v>
          </cell>
          <cell r="G68">
            <v>180</v>
          </cell>
          <cell r="H68">
            <v>4</v>
          </cell>
          <cell r="J68">
            <v>184</v>
          </cell>
          <cell r="K68">
            <v>0</v>
          </cell>
          <cell r="L68">
            <v>2</v>
          </cell>
          <cell r="N68">
            <v>114</v>
          </cell>
          <cell r="O68">
            <v>0</v>
          </cell>
          <cell r="Q68">
            <v>0</v>
          </cell>
          <cell r="R68">
            <v>302</v>
          </cell>
          <cell r="S68">
            <v>4</v>
          </cell>
          <cell r="T68">
            <v>184</v>
          </cell>
          <cell r="U68">
            <v>114</v>
          </cell>
          <cell r="V68">
            <v>-302</v>
          </cell>
          <cell r="AB68">
            <v>0</v>
          </cell>
        </row>
        <row r="69">
          <cell r="B69" t="str">
            <v>Methyl Glycidate</v>
          </cell>
          <cell r="C69" t="str">
            <v>PL</v>
          </cell>
          <cell r="D69" t="str">
            <v>Obs</v>
          </cell>
          <cell r="H69">
            <v>2</v>
          </cell>
          <cell r="J69">
            <v>184</v>
          </cell>
          <cell r="K69">
            <v>0</v>
          </cell>
          <cell r="N69">
            <v>37</v>
          </cell>
          <cell r="O69">
            <v>0</v>
          </cell>
          <cell r="Q69">
            <v>0</v>
          </cell>
          <cell r="R69">
            <v>39</v>
          </cell>
          <cell r="S69">
            <v>4</v>
          </cell>
          <cell r="T69">
            <v>184</v>
          </cell>
          <cell r="U69">
            <v>37</v>
          </cell>
          <cell r="V69">
            <v>-37</v>
          </cell>
          <cell r="AB69">
            <v>2</v>
          </cell>
        </row>
        <row r="70">
          <cell r="B70" t="str">
            <v>Oligomeric Cat</v>
          </cell>
          <cell r="C70" t="str">
            <v>PL</v>
          </cell>
          <cell r="D70" t="str">
            <v>Active</v>
          </cell>
          <cell r="G70">
            <v>6</v>
          </cell>
          <cell r="H70">
            <v>7</v>
          </cell>
          <cell r="J70">
            <v>164</v>
          </cell>
          <cell r="K70">
            <v>69</v>
          </cell>
          <cell r="L70">
            <v>1</v>
          </cell>
          <cell r="M70">
            <v>6</v>
          </cell>
          <cell r="N70">
            <v>37</v>
          </cell>
          <cell r="O70">
            <v>-55</v>
          </cell>
          <cell r="Q70">
            <v>14</v>
          </cell>
          <cell r="R70">
            <v>171</v>
          </cell>
          <cell r="S70">
            <v>7</v>
          </cell>
          <cell r="T70">
            <v>13</v>
          </cell>
          <cell r="U70">
            <v>37</v>
          </cell>
          <cell r="V70">
            <v>-20</v>
          </cell>
          <cell r="AB70">
            <v>151</v>
          </cell>
        </row>
        <row r="71">
          <cell r="B71" t="str">
            <v>Pfizer Diol</v>
          </cell>
          <cell r="C71" t="str">
            <v>PL</v>
          </cell>
          <cell r="D71" t="str">
            <v>Active</v>
          </cell>
          <cell r="G71">
            <v>87</v>
          </cell>
          <cell r="H71">
            <v>7</v>
          </cell>
          <cell r="I71">
            <v>1</v>
          </cell>
          <cell r="J71">
            <v>164</v>
          </cell>
          <cell r="K71">
            <v>532</v>
          </cell>
          <cell r="L71">
            <v>1</v>
          </cell>
          <cell r="M71">
            <v>200</v>
          </cell>
          <cell r="N71">
            <v>242</v>
          </cell>
          <cell r="O71">
            <v>-471</v>
          </cell>
          <cell r="Q71">
            <v>61</v>
          </cell>
          <cell r="R71">
            <v>0</v>
          </cell>
          <cell r="S71">
            <v>7</v>
          </cell>
          <cell r="T71">
            <v>13</v>
          </cell>
          <cell r="U71">
            <v>7.9055299999999997</v>
          </cell>
          <cell r="V71">
            <v>0</v>
          </cell>
          <cell r="X71">
            <v>26</v>
          </cell>
          <cell r="AB71">
            <v>0</v>
          </cell>
        </row>
        <row r="72">
          <cell r="B72" t="str">
            <v>PG Carbonate</v>
          </cell>
          <cell r="C72" t="str">
            <v>PL</v>
          </cell>
          <cell r="D72" t="str">
            <v>Obs</v>
          </cell>
          <cell r="G72">
            <v>64</v>
          </cell>
          <cell r="H72">
            <v>1</v>
          </cell>
          <cell r="I72">
            <v>-35</v>
          </cell>
          <cell r="J72">
            <v>91</v>
          </cell>
          <cell r="K72">
            <v>92</v>
          </cell>
          <cell r="L72">
            <v>26</v>
          </cell>
          <cell r="M72">
            <v>1</v>
          </cell>
          <cell r="N72">
            <v>322</v>
          </cell>
          <cell r="O72">
            <v>-92</v>
          </cell>
          <cell r="P72">
            <v>17</v>
          </cell>
          <cell r="Q72">
            <v>0</v>
          </cell>
          <cell r="R72">
            <v>322</v>
          </cell>
          <cell r="S72">
            <v>7.0499999999999993E-2</v>
          </cell>
          <cell r="T72">
            <v>7.6699999999999997E-3</v>
          </cell>
          <cell r="U72">
            <v>308</v>
          </cell>
          <cell r="V72">
            <v>-308</v>
          </cell>
          <cell r="X72">
            <v>26</v>
          </cell>
          <cell r="AB72">
            <v>14</v>
          </cell>
        </row>
        <row r="73">
          <cell r="B73" t="str">
            <v>Propylene Oxide</v>
          </cell>
          <cell r="C73" t="str">
            <v>PL</v>
          </cell>
          <cell r="D73" t="str">
            <v>Obs</v>
          </cell>
          <cell r="G73">
            <v>3</v>
          </cell>
          <cell r="H73">
            <v>127</v>
          </cell>
          <cell r="J73">
            <v>48</v>
          </cell>
          <cell r="K73">
            <v>130</v>
          </cell>
          <cell r="L73">
            <v>3</v>
          </cell>
          <cell r="M73">
            <v>127</v>
          </cell>
          <cell r="N73">
            <v>322</v>
          </cell>
          <cell r="O73">
            <v>-130</v>
          </cell>
          <cell r="Q73">
            <v>0</v>
          </cell>
          <cell r="R73">
            <v>48</v>
          </cell>
          <cell r="S73">
            <v>0.49503000000000003</v>
          </cell>
          <cell r="T73">
            <v>32</v>
          </cell>
          <cell r="U73">
            <v>308</v>
          </cell>
          <cell r="V73">
            <v>-32</v>
          </cell>
          <cell r="AB73">
            <v>16</v>
          </cell>
        </row>
        <row r="74">
          <cell r="B74" t="str">
            <v>TBGE</v>
          </cell>
          <cell r="C74" t="str">
            <v>PL</v>
          </cell>
          <cell r="D74" t="str">
            <v>Slow Mvg</v>
          </cell>
          <cell r="G74">
            <v>1</v>
          </cell>
          <cell r="H74">
            <v>127</v>
          </cell>
          <cell r="J74">
            <v>48</v>
          </cell>
          <cell r="K74">
            <v>1</v>
          </cell>
          <cell r="L74">
            <v>1</v>
          </cell>
          <cell r="M74">
            <v>127</v>
          </cell>
          <cell r="N74">
            <v>10</v>
          </cell>
          <cell r="O74">
            <v>-1</v>
          </cell>
          <cell r="Q74">
            <v>0</v>
          </cell>
          <cell r="R74">
            <v>0</v>
          </cell>
          <cell r="S74">
            <v>0.49503000000000003</v>
          </cell>
          <cell r="T74">
            <v>32</v>
          </cell>
          <cell r="U74">
            <v>3.0064099999999998</v>
          </cell>
          <cell r="V74">
            <v>0</v>
          </cell>
          <cell r="AB74">
            <v>0</v>
          </cell>
        </row>
        <row r="75">
          <cell r="B75" t="str">
            <v>TFBU</v>
          </cell>
          <cell r="C75" t="str">
            <v>PL</v>
          </cell>
          <cell r="D75" t="str">
            <v>Active</v>
          </cell>
          <cell r="G75">
            <v>226</v>
          </cell>
          <cell r="H75">
            <v>2915</v>
          </cell>
          <cell r="I75">
            <v>470</v>
          </cell>
          <cell r="J75">
            <v>76</v>
          </cell>
          <cell r="K75">
            <v>3687</v>
          </cell>
          <cell r="L75">
            <v>28</v>
          </cell>
          <cell r="M75">
            <v>2749</v>
          </cell>
          <cell r="N75">
            <v>208</v>
          </cell>
          <cell r="O75">
            <v>-2853</v>
          </cell>
          <cell r="P75">
            <v>-196</v>
          </cell>
          <cell r="Q75">
            <v>638</v>
          </cell>
          <cell r="R75">
            <v>208</v>
          </cell>
          <cell r="U75">
            <v>27.49492</v>
          </cell>
          <cell r="V75">
            <v>0</v>
          </cell>
          <cell r="AB75">
            <v>208</v>
          </cell>
        </row>
        <row r="76">
          <cell r="B76" t="str">
            <v>S-Phos</v>
          </cell>
          <cell r="C76" t="str">
            <v>PL</v>
          </cell>
          <cell r="D76" t="str">
            <v>Obs</v>
          </cell>
          <cell r="G76">
            <v>211</v>
          </cell>
          <cell r="H76">
            <v>2628</v>
          </cell>
          <cell r="I76">
            <v>2</v>
          </cell>
          <cell r="J76">
            <v>1366</v>
          </cell>
          <cell r="K76">
            <v>0</v>
          </cell>
          <cell r="L76">
            <v>109</v>
          </cell>
          <cell r="M76">
            <v>2599</v>
          </cell>
          <cell r="N76">
            <v>208</v>
          </cell>
          <cell r="O76">
            <v>0</v>
          </cell>
          <cell r="Q76">
            <v>0</v>
          </cell>
          <cell r="R76">
            <v>0</v>
          </cell>
          <cell r="U76">
            <v>2.2124999999999999</v>
          </cell>
          <cell r="V76">
            <v>0</v>
          </cell>
          <cell r="AB76">
            <v>0</v>
          </cell>
        </row>
        <row r="77">
          <cell r="B77" t="str">
            <v>Styrene Oxide</v>
          </cell>
          <cell r="C77" t="str">
            <v>PL</v>
          </cell>
          <cell r="D77" t="str">
            <v>Active</v>
          </cell>
          <cell r="H77">
            <v>3</v>
          </cell>
          <cell r="K77">
            <v>0</v>
          </cell>
          <cell r="N77">
            <v>6</v>
          </cell>
          <cell r="O77">
            <v>0</v>
          </cell>
          <cell r="Q77">
            <v>0</v>
          </cell>
          <cell r="R77">
            <v>3</v>
          </cell>
          <cell r="S77">
            <v>3</v>
          </cell>
          <cell r="U77">
            <v>2.2124999999999999</v>
          </cell>
          <cell r="V77">
            <v>-3</v>
          </cell>
          <cell r="AB77">
            <v>0</v>
          </cell>
        </row>
        <row r="78">
          <cell r="B78" t="str">
            <v>WS 23</v>
          </cell>
          <cell r="C78" t="str">
            <v>PL</v>
          </cell>
          <cell r="D78" t="str">
            <v>Active</v>
          </cell>
          <cell r="H78">
            <v>123</v>
          </cell>
          <cell r="J78">
            <v>325</v>
          </cell>
          <cell r="K78">
            <v>0</v>
          </cell>
          <cell r="L78">
            <v>46</v>
          </cell>
          <cell r="N78">
            <v>1105</v>
          </cell>
          <cell r="O78">
            <v>0</v>
          </cell>
          <cell r="Q78">
            <v>0</v>
          </cell>
          <cell r="R78">
            <v>1599</v>
          </cell>
          <cell r="S78">
            <v>1</v>
          </cell>
          <cell r="T78">
            <v>4.0000000000000002E-4</v>
          </cell>
          <cell r="U78">
            <v>5</v>
          </cell>
          <cell r="V78">
            <v>-6</v>
          </cell>
          <cell r="X78">
            <v>25</v>
          </cell>
          <cell r="AB78">
            <v>1618</v>
          </cell>
        </row>
        <row r="79">
          <cell r="B79" t="str">
            <v>ETFA Held in Hong Kong</v>
          </cell>
          <cell r="C79" t="str">
            <v>Pre Launch</v>
          </cell>
          <cell r="D79" t="str">
            <v>Total</v>
          </cell>
          <cell r="G79">
            <v>794</v>
          </cell>
          <cell r="H79">
            <v>123</v>
          </cell>
          <cell r="I79">
            <v>790</v>
          </cell>
          <cell r="J79">
            <v>325</v>
          </cell>
          <cell r="K79">
            <v>6785</v>
          </cell>
          <cell r="L79">
            <v>46</v>
          </cell>
          <cell r="M79">
            <v>3937</v>
          </cell>
          <cell r="N79">
            <v>1105</v>
          </cell>
          <cell r="O79">
            <v>-4808</v>
          </cell>
          <cell r="P79">
            <v>103</v>
          </cell>
          <cell r="Q79">
            <v>2080</v>
          </cell>
          <cell r="R79">
            <v>0</v>
          </cell>
          <cell r="S79">
            <v>1</v>
          </cell>
          <cell r="T79">
            <v>4.0000000000000002E-4</v>
          </cell>
          <cell r="U79">
            <v>5</v>
          </cell>
          <cell r="V79">
            <v>0</v>
          </cell>
          <cell r="X79">
            <v>25</v>
          </cell>
          <cell r="AB79">
            <v>0</v>
          </cell>
        </row>
        <row r="80">
          <cell r="B80" t="str">
            <v>PTFMXA</v>
          </cell>
          <cell r="C80" t="str">
            <v>Pre Launch</v>
          </cell>
          <cell r="D80" t="str">
            <v>Total</v>
          </cell>
          <cell r="G80">
            <v>786</v>
          </cell>
          <cell r="H80">
            <v>4175</v>
          </cell>
          <cell r="I80">
            <v>-11</v>
          </cell>
          <cell r="J80">
            <v>2342</v>
          </cell>
          <cell r="K80">
            <v>7292</v>
          </cell>
          <cell r="L80">
            <v>231</v>
          </cell>
          <cell r="M80">
            <v>3650</v>
          </cell>
          <cell r="N80">
            <v>2134</v>
          </cell>
          <cell r="O80">
            <v>-6015</v>
          </cell>
          <cell r="P80">
            <v>-27</v>
          </cell>
          <cell r="Q80">
            <v>1250</v>
          </cell>
          <cell r="R80">
            <v>0</v>
          </cell>
          <cell r="U80">
            <v>0.40556999999999999</v>
          </cell>
          <cell r="V80">
            <v>0</v>
          </cell>
          <cell r="AB80">
            <v>0</v>
          </cell>
        </row>
        <row r="81">
          <cell r="B81" t="str">
            <v>L-Thyroxine</v>
          </cell>
          <cell r="C81" t="str">
            <v>T</v>
          </cell>
          <cell r="D81" t="str">
            <v>Slow Mvg</v>
          </cell>
          <cell r="H81">
            <v>2</v>
          </cell>
          <cell r="K81">
            <v>2</v>
          </cell>
          <cell r="M81">
            <v>2</v>
          </cell>
          <cell r="N81">
            <v>1</v>
          </cell>
          <cell r="O81">
            <v>-2</v>
          </cell>
          <cell r="Q81">
            <v>0</v>
          </cell>
          <cell r="R81">
            <v>1</v>
          </cell>
          <cell r="U81">
            <v>21</v>
          </cell>
          <cell r="V81">
            <v>-21</v>
          </cell>
          <cell r="AB81">
            <v>-20</v>
          </cell>
        </row>
        <row r="82">
          <cell r="B82" t="str">
            <v>3-NPP</v>
          </cell>
          <cell r="C82" t="str">
            <v>T</v>
          </cell>
          <cell r="D82" t="str">
            <v>Slow Mvg</v>
          </cell>
          <cell r="H82">
            <v>109</v>
          </cell>
          <cell r="K82">
            <v>109</v>
          </cell>
          <cell r="M82">
            <v>109</v>
          </cell>
          <cell r="N82">
            <v>28</v>
          </cell>
          <cell r="O82">
            <v>-109</v>
          </cell>
          <cell r="Q82">
            <v>0</v>
          </cell>
          <cell r="R82">
            <v>28</v>
          </cell>
          <cell r="U82">
            <v>28</v>
          </cell>
          <cell r="V82">
            <v>-28</v>
          </cell>
          <cell r="AB82">
            <v>0</v>
          </cell>
        </row>
        <row r="83">
          <cell r="B83" t="str">
            <v>DESMP.</v>
          </cell>
          <cell r="C83" t="str">
            <v>T</v>
          </cell>
          <cell r="D83" t="str">
            <v>Active</v>
          </cell>
          <cell r="G83">
            <v>73</v>
          </cell>
          <cell r="H83">
            <v>109</v>
          </cell>
          <cell r="I83">
            <v>3</v>
          </cell>
          <cell r="K83">
            <v>76</v>
          </cell>
          <cell r="M83">
            <v>109</v>
          </cell>
          <cell r="N83">
            <v>28</v>
          </cell>
          <cell r="O83">
            <v>0</v>
          </cell>
          <cell r="Q83">
            <v>76</v>
          </cell>
          <cell r="R83">
            <v>0</v>
          </cell>
          <cell r="U83">
            <v>28</v>
          </cell>
          <cell r="V83">
            <v>0</v>
          </cell>
          <cell r="AB83">
            <v>0</v>
          </cell>
        </row>
        <row r="84">
          <cell r="B84" t="str">
            <v>TFBA</v>
          </cell>
          <cell r="C84" t="str">
            <v>T</v>
          </cell>
          <cell r="D84" t="str">
            <v>Slow Mvg</v>
          </cell>
          <cell r="G84">
            <v>23</v>
          </cell>
          <cell r="I84">
            <v>12</v>
          </cell>
          <cell r="J84">
            <v>88</v>
          </cell>
          <cell r="K84">
            <v>111</v>
          </cell>
          <cell r="L84">
            <v>23</v>
          </cell>
          <cell r="N84">
            <v>88</v>
          </cell>
          <cell r="O84">
            <v>-111</v>
          </cell>
          <cell r="Q84">
            <v>0</v>
          </cell>
          <cell r="R84">
            <v>0</v>
          </cell>
          <cell r="V84">
            <v>0</v>
          </cell>
          <cell r="AB84">
            <v>0</v>
          </cell>
        </row>
        <row r="85">
          <cell r="B85" t="str">
            <v>NAAGA</v>
          </cell>
          <cell r="C85" t="str">
            <v>T</v>
          </cell>
          <cell r="D85" t="str">
            <v>Active</v>
          </cell>
          <cell r="F85">
            <v>0</v>
          </cell>
          <cell r="G85">
            <v>28</v>
          </cell>
          <cell r="H85">
            <v>2</v>
          </cell>
          <cell r="J85">
            <v>88</v>
          </cell>
          <cell r="K85">
            <v>30</v>
          </cell>
          <cell r="L85">
            <v>3</v>
          </cell>
          <cell r="M85">
            <v>2</v>
          </cell>
          <cell r="N85">
            <v>77</v>
          </cell>
          <cell r="O85">
            <v>-5</v>
          </cell>
          <cell r="P85">
            <v>0</v>
          </cell>
          <cell r="Q85">
            <v>25</v>
          </cell>
          <cell r="R85">
            <v>77</v>
          </cell>
          <cell r="S85">
            <v>43.171460000000003</v>
          </cell>
          <cell r="T85">
            <v>419.09043000000003</v>
          </cell>
          <cell r="U85">
            <v>700.59178999999983</v>
          </cell>
          <cell r="V85">
            <v>0</v>
          </cell>
          <cell r="X85">
            <v>26</v>
          </cell>
          <cell r="Z85">
            <v>0</v>
          </cell>
          <cell r="AB85">
            <v>77</v>
          </cell>
        </row>
        <row r="86">
          <cell r="B86" t="str">
            <v>NTFMA</v>
          </cell>
          <cell r="C86" t="str">
            <v>T</v>
          </cell>
          <cell r="D86" t="str">
            <v>Slow Mvg</v>
          </cell>
          <cell r="F86">
            <v>0</v>
          </cell>
          <cell r="G86">
            <v>3</v>
          </cell>
          <cell r="H86">
            <v>37</v>
          </cell>
          <cell r="I86">
            <v>2</v>
          </cell>
          <cell r="J86">
            <v>1</v>
          </cell>
          <cell r="K86">
            <v>5</v>
          </cell>
          <cell r="L86">
            <v>3</v>
          </cell>
          <cell r="M86">
            <v>2</v>
          </cell>
          <cell r="N86">
            <v>77</v>
          </cell>
          <cell r="O86">
            <v>-3</v>
          </cell>
          <cell r="P86">
            <v>0</v>
          </cell>
          <cell r="Q86">
            <v>2</v>
          </cell>
          <cell r="R86">
            <v>0</v>
          </cell>
          <cell r="S86">
            <v>43.171460000000003</v>
          </cell>
          <cell r="T86">
            <v>419.09043000000003</v>
          </cell>
          <cell r="U86">
            <v>700.59178999999983</v>
          </cell>
          <cell r="V86">
            <v>0</v>
          </cell>
          <cell r="X86">
            <v>26</v>
          </cell>
          <cell r="Z86">
            <v>0</v>
          </cell>
          <cell r="AB86">
            <v>0</v>
          </cell>
        </row>
        <row r="87">
          <cell r="B87" t="str">
            <v>OADPE</v>
          </cell>
          <cell r="C87" t="str">
            <v>T</v>
          </cell>
          <cell r="D87" t="str">
            <v>Slow Mvg</v>
          </cell>
          <cell r="G87">
            <v>3</v>
          </cell>
          <cell r="J87">
            <v>98</v>
          </cell>
          <cell r="K87">
            <v>98</v>
          </cell>
          <cell r="L87">
            <v>3</v>
          </cell>
          <cell r="N87">
            <v>80</v>
          </cell>
          <cell r="O87">
            <v>-18</v>
          </cell>
          <cell r="Q87">
            <v>80</v>
          </cell>
          <cell r="R87">
            <v>80</v>
          </cell>
          <cell r="V87">
            <v>0</v>
          </cell>
          <cell r="AB87">
            <v>80</v>
          </cell>
        </row>
        <row r="88">
          <cell r="B88" t="str">
            <v>ANFP.</v>
          </cell>
          <cell r="C88" t="str">
            <v>T</v>
          </cell>
          <cell r="D88" t="str">
            <v>Obs</v>
          </cell>
          <cell r="J88">
            <v>44</v>
          </cell>
          <cell r="K88">
            <v>0</v>
          </cell>
          <cell r="N88">
            <v>76</v>
          </cell>
          <cell r="O88">
            <v>0</v>
          </cell>
          <cell r="Q88">
            <v>0</v>
          </cell>
          <cell r="R88">
            <v>76</v>
          </cell>
          <cell r="T88">
            <v>6.29575</v>
          </cell>
          <cell r="U88">
            <v>17.475470000000001</v>
          </cell>
          <cell r="V88">
            <v>0</v>
          </cell>
          <cell r="AB88">
            <v>76</v>
          </cell>
        </row>
        <row r="89">
          <cell r="B89" t="str">
            <v>SR-28043.</v>
          </cell>
          <cell r="C89" t="str">
            <v>T</v>
          </cell>
          <cell r="D89" t="str">
            <v>Slow Mvg</v>
          </cell>
          <cell r="G89">
            <v>3</v>
          </cell>
          <cell r="J89">
            <v>50</v>
          </cell>
          <cell r="K89">
            <v>53</v>
          </cell>
          <cell r="N89">
            <v>175</v>
          </cell>
          <cell r="O89">
            <v>-2</v>
          </cell>
          <cell r="Q89">
            <v>51</v>
          </cell>
          <cell r="R89">
            <v>175</v>
          </cell>
          <cell r="T89">
            <v>6.29575</v>
          </cell>
          <cell r="U89">
            <v>3</v>
          </cell>
          <cell r="V89">
            <v>-3</v>
          </cell>
          <cell r="AB89">
            <v>172</v>
          </cell>
        </row>
        <row r="90">
          <cell r="B90" t="str">
            <v>Fixed cost others</v>
          </cell>
          <cell r="C90" t="str">
            <v>T</v>
          </cell>
          <cell r="D90" t="str">
            <v>Slow Mvg</v>
          </cell>
          <cell r="G90">
            <v>6</v>
          </cell>
          <cell r="H90">
            <v>94</v>
          </cell>
          <cell r="J90">
            <v>47</v>
          </cell>
          <cell r="K90">
            <v>147</v>
          </cell>
          <cell r="L90">
            <v>1</v>
          </cell>
          <cell r="M90">
            <v>58</v>
          </cell>
          <cell r="N90">
            <v>175</v>
          </cell>
          <cell r="O90">
            <v>-88</v>
          </cell>
          <cell r="Q90">
            <v>59</v>
          </cell>
          <cell r="R90">
            <v>0</v>
          </cell>
          <cell r="T90">
            <v>23.400580000000001</v>
          </cell>
          <cell r="U90">
            <v>3</v>
          </cell>
          <cell r="V90">
            <v>0</v>
          </cell>
          <cell r="AB90">
            <v>0</v>
          </cell>
        </row>
        <row r="91">
          <cell r="B91" t="str">
            <v>Others.</v>
          </cell>
          <cell r="C91" t="str">
            <v>T</v>
          </cell>
          <cell r="D91" t="str">
            <v>Active</v>
          </cell>
          <cell r="G91">
            <v>3</v>
          </cell>
          <cell r="H91">
            <v>93</v>
          </cell>
          <cell r="I91">
            <v>2</v>
          </cell>
          <cell r="J91">
            <v>23</v>
          </cell>
          <cell r="K91">
            <v>28</v>
          </cell>
          <cell r="L91">
            <v>1</v>
          </cell>
          <cell r="M91">
            <v>57</v>
          </cell>
          <cell r="N91">
            <v>5</v>
          </cell>
          <cell r="O91">
            <v>-6</v>
          </cell>
          <cell r="Q91">
            <v>22</v>
          </cell>
          <cell r="R91">
            <v>0</v>
          </cell>
          <cell r="T91">
            <v>23.400580000000001</v>
          </cell>
          <cell r="U91">
            <v>17.596</v>
          </cell>
          <cell r="V91">
            <v>0</v>
          </cell>
          <cell r="AB91">
            <v>0</v>
          </cell>
        </row>
        <row r="92">
          <cell r="B92" t="str">
            <v>Others.</v>
          </cell>
          <cell r="C92" t="str">
            <v>TECHNOLOGIES - C</v>
          </cell>
          <cell r="D92" t="str">
            <v>Slow Mvg</v>
          </cell>
          <cell r="F92">
            <v>0</v>
          </cell>
          <cell r="G92">
            <v>3</v>
          </cell>
          <cell r="H92">
            <v>262</v>
          </cell>
          <cell r="J92">
            <v>1138</v>
          </cell>
          <cell r="K92">
            <v>3</v>
          </cell>
          <cell r="L92">
            <v>55</v>
          </cell>
          <cell r="N92">
            <v>2888</v>
          </cell>
          <cell r="O92">
            <v>-1</v>
          </cell>
          <cell r="P92">
            <v>0</v>
          </cell>
          <cell r="Q92">
            <v>2</v>
          </cell>
          <cell r="R92">
            <v>4343</v>
          </cell>
          <cell r="S92">
            <v>54</v>
          </cell>
          <cell r="T92">
            <v>432</v>
          </cell>
          <cell r="U92">
            <v>657</v>
          </cell>
          <cell r="V92">
            <v>-1143</v>
          </cell>
          <cell r="X92">
            <v>25</v>
          </cell>
          <cell r="Z92">
            <v>0</v>
          </cell>
          <cell r="AB92">
            <v>3225</v>
          </cell>
        </row>
        <row r="93">
          <cell r="B93" t="str">
            <v>Glycidyl Phthalimide</v>
          </cell>
          <cell r="C93" t="str">
            <v>TECHNOLOGIES - C</v>
          </cell>
          <cell r="D93" t="str">
            <v>Active</v>
          </cell>
          <cell r="E93"/>
          <cell r="F93">
            <v>0</v>
          </cell>
          <cell r="G93">
            <v>2</v>
          </cell>
          <cell r="H93">
            <v>262</v>
          </cell>
          <cell r="J93">
            <v>1138</v>
          </cell>
          <cell r="K93">
            <v>92</v>
          </cell>
          <cell r="L93">
            <v>55</v>
          </cell>
          <cell r="N93">
            <v>2888</v>
          </cell>
          <cell r="O93">
            <v>-92</v>
          </cell>
          <cell r="P93">
            <v>0</v>
          </cell>
          <cell r="Q93">
            <v>0</v>
          </cell>
          <cell r="R93">
            <v>4343</v>
          </cell>
          <cell r="S93">
            <v>54</v>
          </cell>
          <cell r="T93">
            <v>432</v>
          </cell>
          <cell r="U93">
            <v>657</v>
          </cell>
          <cell r="V93">
            <v>0</v>
          </cell>
          <cell r="X93">
            <v>25</v>
          </cell>
          <cell r="Z93">
            <v>0</v>
          </cell>
          <cell r="AB93">
            <v>3225</v>
          </cell>
        </row>
        <row r="94">
          <cell r="B94" t="str">
            <v>3M R850 / R851</v>
          </cell>
          <cell r="C94" t="str">
            <v>T</v>
          </cell>
          <cell r="D94" t="str">
            <v>Slow Mvg</v>
          </cell>
          <cell r="E94"/>
          <cell r="G94">
            <v>1</v>
          </cell>
          <cell r="H94">
            <v>4</v>
          </cell>
          <cell r="I94">
            <v>15</v>
          </cell>
          <cell r="J94">
            <v>90</v>
          </cell>
          <cell r="K94">
            <v>4</v>
          </cell>
          <cell r="L94">
            <v>1</v>
          </cell>
          <cell r="M94">
            <v>4</v>
          </cell>
          <cell r="N94">
            <v>90</v>
          </cell>
          <cell r="O94">
            <v>-4</v>
          </cell>
          <cell r="Q94">
            <v>0</v>
          </cell>
          <cell r="R94">
            <v>0</v>
          </cell>
          <cell r="S94">
            <v>0.51317000000000002</v>
          </cell>
          <cell r="V94">
            <v>0</v>
          </cell>
          <cell r="AB94">
            <v>0</v>
          </cell>
        </row>
        <row r="95">
          <cell r="B95" t="str">
            <v>Methyl Acetonide</v>
          </cell>
          <cell r="C95" t="str">
            <v>T</v>
          </cell>
          <cell r="D95" t="str">
            <v>Obs</v>
          </cell>
          <cell r="H95">
            <v>4</v>
          </cell>
          <cell r="J95">
            <v>6</v>
          </cell>
          <cell r="K95">
            <v>0</v>
          </cell>
          <cell r="M95">
            <v>4</v>
          </cell>
          <cell r="N95">
            <v>17</v>
          </cell>
          <cell r="O95">
            <v>0</v>
          </cell>
          <cell r="Q95">
            <v>0</v>
          </cell>
          <cell r="R95">
            <v>23</v>
          </cell>
          <cell r="S95">
            <v>0.51317000000000002</v>
          </cell>
          <cell r="T95">
            <v>6</v>
          </cell>
          <cell r="U95">
            <v>17</v>
          </cell>
          <cell r="V95">
            <v>-23</v>
          </cell>
          <cell r="AB95">
            <v>0</v>
          </cell>
        </row>
        <row r="96">
          <cell r="B96" t="str">
            <v>ALT-962</v>
          </cell>
          <cell r="C96" t="str">
            <v>T</v>
          </cell>
          <cell r="D96" t="str">
            <v>Slow Mvg</v>
          </cell>
          <cell r="E96" t="str">
            <v>x</v>
          </cell>
          <cell r="G96">
            <v>10</v>
          </cell>
          <cell r="H96">
            <v>230</v>
          </cell>
          <cell r="J96">
            <v>6</v>
          </cell>
          <cell r="K96">
            <v>240</v>
          </cell>
          <cell r="L96">
            <v>10</v>
          </cell>
          <cell r="M96">
            <v>28</v>
          </cell>
          <cell r="N96">
            <v>17</v>
          </cell>
          <cell r="O96">
            <v>-38</v>
          </cell>
          <cell r="Q96">
            <v>202</v>
          </cell>
          <cell r="R96">
            <v>0</v>
          </cell>
          <cell r="T96">
            <v>6</v>
          </cell>
          <cell r="U96">
            <v>17</v>
          </cell>
          <cell r="V96">
            <v>0</v>
          </cell>
          <cell r="AB96">
            <v>0</v>
          </cell>
        </row>
        <row r="97">
          <cell r="B97" t="str">
            <v>BHA</v>
          </cell>
          <cell r="C97" t="str">
            <v>T</v>
          </cell>
          <cell r="D97" t="str">
            <v>Slow Mvg</v>
          </cell>
          <cell r="G97">
            <v>4</v>
          </cell>
          <cell r="H97">
            <v>184</v>
          </cell>
          <cell r="J97">
            <v>23</v>
          </cell>
          <cell r="K97">
            <v>302</v>
          </cell>
          <cell r="L97">
            <v>4</v>
          </cell>
          <cell r="M97">
            <v>184</v>
          </cell>
          <cell r="N97">
            <v>114</v>
          </cell>
          <cell r="O97">
            <v>-302</v>
          </cell>
          <cell r="Q97">
            <v>0</v>
          </cell>
          <cell r="R97">
            <v>23</v>
          </cell>
          <cell r="S97">
            <v>6.1052</v>
          </cell>
          <cell r="T97">
            <v>23</v>
          </cell>
          <cell r="V97">
            <v>-23</v>
          </cell>
          <cell r="AB97">
            <v>0</v>
          </cell>
        </row>
        <row r="98">
          <cell r="B98" t="str">
            <v>Bromohydrin</v>
          </cell>
          <cell r="C98" t="str">
            <v>T</v>
          </cell>
          <cell r="D98" t="str">
            <v>Slow Mvg</v>
          </cell>
          <cell r="G98">
            <v>4</v>
          </cell>
          <cell r="H98">
            <v>184</v>
          </cell>
          <cell r="J98">
            <v>23</v>
          </cell>
          <cell r="K98">
            <v>29</v>
          </cell>
          <cell r="L98">
            <v>4</v>
          </cell>
          <cell r="M98">
            <v>184</v>
          </cell>
          <cell r="N98">
            <v>29</v>
          </cell>
          <cell r="O98">
            <v>-29</v>
          </cell>
          <cell r="Q98">
            <v>0</v>
          </cell>
          <cell r="R98">
            <v>0</v>
          </cell>
          <cell r="S98">
            <v>13.4604</v>
          </cell>
          <cell r="T98">
            <v>23</v>
          </cell>
          <cell r="V98">
            <v>0</v>
          </cell>
          <cell r="AB98">
            <v>0</v>
          </cell>
        </row>
        <row r="99">
          <cell r="B99" t="str">
            <v>CCA</v>
          </cell>
          <cell r="C99" t="str">
            <v>T</v>
          </cell>
          <cell r="D99" t="str">
            <v>Slow Mvg</v>
          </cell>
          <cell r="G99">
            <v>7</v>
          </cell>
          <cell r="H99">
            <v>138</v>
          </cell>
          <cell r="J99">
            <v>22</v>
          </cell>
          <cell r="K99">
            <v>145</v>
          </cell>
          <cell r="L99">
            <v>7</v>
          </cell>
          <cell r="M99">
            <v>15</v>
          </cell>
          <cell r="N99">
            <v>22</v>
          </cell>
          <cell r="O99">
            <v>-22</v>
          </cell>
          <cell r="Q99">
            <v>123</v>
          </cell>
          <cell r="R99">
            <v>0</v>
          </cell>
          <cell r="S99">
            <v>0.81657000000000002</v>
          </cell>
          <cell r="U99">
            <v>90.202160000000006</v>
          </cell>
          <cell r="V99">
            <v>0</v>
          </cell>
          <cell r="AB99">
            <v>0</v>
          </cell>
        </row>
        <row r="100">
          <cell r="B100" t="str">
            <v>CME</v>
          </cell>
          <cell r="C100" t="str">
            <v>T</v>
          </cell>
          <cell r="D100" t="str">
            <v>Obs</v>
          </cell>
          <cell r="E100"/>
          <cell r="G100">
            <v>50</v>
          </cell>
          <cell r="H100">
            <v>1</v>
          </cell>
          <cell r="K100">
            <v>0</v>
          </cell>
          <cell r="N100">
            <v>90.202160000000006</v>
          </cell>
          <cell r="O100">
            <v>0</v>
          </cell>
          <cell r="Q100">
            <v>0</v>
          </cell>
          <cell r="R100">
            <v>1</v>
          </cell>
          <cell r="S100">
            <v>1</v>
          </cell>
          <cell r="U100">
            <v>90.202160000000006</v>
          </cell>
          <cell r="V100">
            <v>-1</v>
          </cell>
          <cell r="AA100"/>
          <cell r="AB100">
            <v>0</v>
          </cell>
        </row>
        <row r="101">
          <cell r="B101" t="str">
            <v>Geltex</v>
          </cell>
          <cell r="C101" t="str">
            <v>T</v>
          </cell>
          <cell r="D101" t="str">
            <v>Slow Mvg</v>
          </cell>
          <cell r="E101"/>
          <cell r="G101">
            <v>7</v>
          </cell>
          <cell r="H101">
            <v>1</v>
          </cell>
          <cell r="J101">
            <v>322</v>
          </cell>
          <cell r="K101">
            <v>322</v>
          </cell>
          <cell r="L101">
            <v>7</v>
          </cell>
          <cell r="M101">
            <v>14</v>
          </cell>
          <cell r="N101">
            <v>308</v>
          </cell>
          <cell r="O101">
            <v>-308</v>
          </cell>
          <cell r="Q101">
            <v>14</v>
          </cell>
          <cell r="R101">
            <v>0</v>
          </cell>
          <cell r="S101">
            <v>1</v>
          </cell>
          <cell r="V101">
            <v>0</v>
          </cell>
          <cell r="AA101"/>
          <cell r="AB101">
            <v>0</v>
          </cell>
        </row>
        <row r="102">
          <cell r="B102" t="str">
            <v>GW 397339</v>
          </cell>
          <cell r="C102" t="str">
            <v>T</v>
          </cell>
          <cell r="D102" t="str">
            <v>Slow Mvg</v>
          </cell>
          <cell r="H102">
            <v>48</v>
          </cell>
          <cell r="K102">
            <v>48</v>
          </cell>
          <cell r="M102">
            <v>32</v>
          </cell>
          <cell r="N102">
            <v>19.909500000000001</v>
          </cell>
          <cell r="O102">
            <v>-32</v>
          </cell>
          <cell r="Q102">
            <v>16</v>
          </cell>
          <cell r="R102">
            <v>0</v>
          </cell>
          <cell r="S102">
            <v>0.51317000000000002</v>
          </cell>
          <cell r="U102">
            <v>19.909500000000001</v>
          </cell>
          <cell r="V102">
            <v>0</v>
          </cell>
          <cell r="AB102">
            <v>0</v>
          </cell>
        </row>
        <row r="103">
          <cell r="B103" t="str">
            <v>ICOS 1576</v>
          </cell>
          <cell r="C103" t="str">
            <v>T</v>
          </cell>
          <cell r="D103" t="str">
            <v>Slow Mvg</v>
          </cell>
          <cell r="H103">
            <v>4.0849299999999999</v>
          </cell>
          <cell r="J103">
            <v>6</v>
          </cell>
          <cell r="K103">
            <v>6</v>
          </cell>
          <cell r="M103">
            <v>14</v>
          </cell>
          <cell r="N103">
            <v>271</v>
          </cell>
          <cell r="O103">
            <v>0</v>
          </cell>
          <cell r="Q103">
            <v>6</v>
          </cell>
          <cell r="R103">
            <v>0</v>
          </cell>
          <cell r="S103">
            <v>4.0849299999999999</v>
          </cell>
          <cell r="U103">
            <v>0.16314999999999999</v>
          </cell>
          <cell r="V103">
            <v>0</v>
          </cell>
          <cell r="AB103">
            <v>0</v>
          </cell>
        </row>
        <row r="104">
          <cell r="B104" t="str">
            <v>ICOS 485</v>
          </cell>
          <cell r="C104" t="str">
            <v>T</v>
          </cell>
          <cell r="D104" t="str">
            <v>Slow Mvg</v>
          </cell>
          <cell r="E104" t="str">
            <v>x</v>
          </cell>
          <cell r="G104">
            <v>3</v>
          </cell>
          <cell r="H104">
            <v>6</v>
          </cell>
          <cell r="K104">
            <v>3</v>
          </cell>
          <cell r="L104">
            <v>3</v>
          </cell>
          <cell r="M104">
            <v>31</v>
          </cell>
          <cell r="N104">
            <v>0.16314999999999999</v>
          </cell>
          <cell r="O104">
            <v>-3</v>
          </cell>
          <cell r="Q104">
            <v>0</v>
          </cell>
          <cell r="R104">
            <v>6</v>
          </cell>
          <cell r="S104">
            <v>6</v>
          </cell>
          <cell r="U104">
            <v>0.16314999999999999</v>
          </cell>
          <cell r="V104">
            <v>-6</v>
          </cell>
          <cell r="AB104">
            <v>0</v>
          </cell>
        </row>
        <row r="105">
          <cell r="B105" t="str">
            <v>Mill. Lactone</v>
          </cell>
          <cell r="C105" t="str">
            <v>T</v>
          </cell>
          <cell r="D105" t="str">
            <v>Active</v>
          </cell>
          <cell r="G105">
            <v>17</v>
          </cell>
          <cell r="H105">
            <v>14</v>
          </cell>
          <cell r="J105">
            <v>10</v>
          </cell>
          <cell r="K105">
            <v>10</v>
          </cell>
          <cell r="O105">
            <v>0</v>
          </cell>
          <cell r="Q105">
            <v>10</v>
          </cell>
          <cell r="R105">
            <v>14</v>
          </cell>
          <cell r="S105">
            <v>14</v>
          </cell>
          <cell r="V105">
            <v>-14</v>
          </cell>
          <cell r="AB105">
            <v>0</v>
          </cell>
        </row>
        <row r="106">
          <cell r="B106" t="str">
            <v>Glycidyl Phthalimide</v>
          </cell>
          <cell r="C106" t="str">
            <v>T</v>
          </cell>
          <cell r="D106" t="str">
            <v>Active</v>
          </cell>
          <cell r="G106">
            <v>54</v>
          </cell>
          <cell r="H106">
            <v>2</v>
          </cell>
          <cell r="I106">
            <v>160</v>
          </cell>
          <cell r="J106">
            <v>807</v>
          </cell>
          <cell r="K106">
            <v>1372</v>
          </cell>
          <cell r="L106">
            <v>5</v>
          </cell>
          <cell r="N106">
            <v>90</v>
          </cell>
          <cell r="O106">
            <v>-5</v>
          </cell>
          <cell r="Q106">
            <v>1367</v>
          </cell>
          <cell r="R106">
            <v>92</v>
          </cell>
          <cell r="S106">
            <v>2</v>
          </cell>
          <cell r="U106">
            <v>90</v>
          </cell>
          <cell r="V106">
            <v>-92</v>
          </cell>
          <cell r="AB106">
            <v>0</v>
          </cell>
        </row>
        <row r="107">
          <cell r="B107" t="str">
            <v>Plaquenil</v>
          </cell>
          <cell r="C107" t="str">
            <v>TM</v>
          </cell>
          <cell r="D107" t="str">
            <v>Obs</v>
          </cell>
          <cell r="G107">
            <v>3</v>
          </cell>
          <cell r="H107">
            <v>2</v>
          </cell>
          <cell r="J107">
            <v>10</v>
          </cell>
          <cell r="K107">
            <v>0</v>
          </cell>
          <cell r="L107">
            <v>3</v>
          </cell>
          <cell r="N107">
            <v>90</v>
          </cell>
          <cell r="O107">
            <v>0</v>
          </cell>
          <cell r="Q107">
            <v>0</v>
          </cell>
          <cell r="R107">
            <v>0</v>
          </cell>
          <cell r="S107">
            <v>2</v>
          </cell>
          <cell r="U107">
            <v>90</v>
          </cell>
          <cell r="V107">
            <v>0</v>
          </cell>
          <cell r="AA107"/>
          <cell r="AB107">
            <v>0</v>
          </cell>
        </row>
        <row r="108">
          <cell r="B108" t="str">
            <v>RCX 2037</v>
          </cell>
          <cell r="C108" t="str">
            <v>TM</v>
          </cell>
          <cell r="D108" t="str">
            <v>Obs</v>
          </cell>
          <cell r="G108">
            <v>71</v>
          </cell>
          <cell r="H108">
            <v>249</v>
          </cell>
          <cell r="I108">
            <v>44</v>
          </cell>
          <cell r="J108">
            <v>27</v>
          </cell>
          <cell r="K108">
            <v>27</v>
          </cell>
          <cell r="L108">
            <v>5</v>
          </cell>
          <cell r="N108">
            <v>27</v>
          </cell>
          <cell r="O108">
            <v>-27</v>
          </cell>
          <cell r="Q108">
            <v>0</v>
          </cell>
          <cell r="R108">
            <v>0</v>
          </cell>
          <cell r="S108">
            <v>0.40737000000000001</v>
          </cell>
          <cell r="T108">
            <v>0.84267000000000003</v>
          </cell>
          <cell r="U108">
            <v>91.138750000000002</v>
          </cell>
          <cell r="V108">
            <v>0</v>
          </cell>
          <cell r="AA108"/>
          <cell r="AB108">
            <v>0</v>
          </cell>
        </row>
        <row r="109">
          <cell r="B109" t="str">
            <v>RCX 2047</v>
          </cell>
          <cell r="C109" t="str">
            <v>TM</v>
          </cell>
          <cell r="D109" t="str">
            <v>Active</v>
          </cell>
          <cell r="G109">
            <v>112</v>
          </cell>
          <cell r="H109">
            <v>12</v>
          </cell>
          <cell r="I109">
            <v>76</v>
          </cell>
          <cell r="J109">
            <v>75</v>
          </cell>
          <cell r="K109">
            <v>75</v>
          </cell>
          <cell r="L109">
            <v>1</v>
          </cell>
          <cell r="N109">
            <v>20</v>
          </cell>
          <cell r="O109">
            <v>0</v>
          </cell>
          <cell r="Q109">
            <v>75</v>
          </cell>
          <cell r="R109">
            <v>32</v>
          </cell>
          <cell r="S109">
            <v>12</v>
          </cell>
          <cell r="T109">
            <v>126.54656</v>
          </cell>
          <cell r="U109">
            <v>20</v>
          </cell>
          <cell r="V109">
            <v>-32</v>
          </cell>
          <cell r="AB109">
            <v>0</v>
          </cell>
        </row>
        <row r="110">
          <cell r="B110" t="str">
            <v>GW 801144X</v>
          </cell>
          <cell r="C110" t="str">
            <v>TM</v>
          </cell>
          <cell r="D110" t="str">
            <v>Obs</v>
          </cell>
          <cell r="E110" t="str">
            <v>x</v>
          </cell>
          <cell r="H110">
            <v>5</v>
          </cell>
          <cell r="J110">
            <v>126.54656</v>
          </cell>
          <cell r="K110">
            <v>0</v>
          </cell>
          <cell r="N110">
            <v>20</v>
          </cell>
          <cell r="O110">
            <v>0</v>
          </cell>
          <cell r="Q110">
            <v>0</v>
          </cell>
          <cell r="R110">
            <v>5</v>
          </cell>
          <cell r="S110">
            <v>5</v>
          </cell>
          <cell r="T110">
            <v>126.54656</v>
          </cell>
          <cell r="U110">
            <v>20</v>
          </cell>
          <cell r="V110">
            <v>-5</v>
          </cell>
          <cell r="AB110">
            <v>0</v>
          </cell>
        </row>
        <row r="111">
          <cell r="B111" t="str">
            <v>BHUP</v>
          </cell>
          <cell r="C111" t="str">
            <v>TM</v>
          </cell>
          <cell r="D111" t="str">
            <v>Active</v>
          </cell>
          <cell r="F111">
            <v>0</v>
          </cell>
          <cell r="H111">
            <v>1</v>
          </cell>
          <cell r="J111">
            <v>3</v>
          </cell>
          <cell r="K111">
            <v>3</v>
          </cell>
          <cell r="L111">
            <v>0</v>
          </cell>
          <cell r="N111">
            <v>3</v>
          </cell>
          <cell r="O111">
            <v>-3</v>
          </cell>
          <cell r="P111">
            <v>0</v>
          </cell>
          <cell r="Q111">
            <v>0</v>
          </cell>
          <cell r="R111">
            <v>1</v>
          </cell>
          <cell r="S111">
            <v>1</v>
          </cell>
          <cell r="T111">
            <v>157.08555999999999</v>
          </cell>
          <cell r="U111">
            <v>0.16314999999999999</v>
          </cell>
          <cell r="V111">
            <v>-1</v>
          </cell>
          <cell r="X111">
            <v>0</v>
          </cell>
          <cell r="Z111">
            <v>0</v>
          </cell>
          <cell r="AB111">
            <v>0</v>
          </cell>
        </row>
        <row r="112">
          <cell r="B112" t="str">
            <v>RH 3866</v>
          </cell>
          <cell r="C112" t="str">
            <v>TM</v>
          </cell>
          <cell r="D112" t="str">
            <v>Active</v>
          </cell>
          <cell r="F112">
            <v>0</v>
          </cell>
          <cell r="H112">
            <v>2</v>
          </cell>
          <cell r="J112">
            <v>77</v>
          </cell>
          <cell r="K112">
            <v>77</v>
          </cell>
          <cell r="L112">
            <v>0</v>
          </cell>
          <cell r="N112">
            <v>218.88902999999999</v>
          </cell>
          <cell r="O112">
            <v>0</v>
          </cell>
          <cell r="P112">
            <v>0</v>
          </cell>
          <cell r="Q112">
            <v>77</v>
          </cell>
          <cell r="R112">
            <v>2</v>
          </cell>
          <cell r="S112">
            <v>1</v>
          </cell>
          <cell r="T112">
            <v>157.08555999999999</v>
          </cell>
          <cell r="U112">
            <v>218.88902999999999</v>
          </cell>
          <cell r="V112">
            <v>0</v>
          </cell>
          <cell r="X112">
            <v>0</v>
          </cell>
          <cell r="Z112">
            <v>0</v>
          </cell>
          <cell r="AB112">
            <v>2</v>
          </cell>
        </row>
        <row r="113">
          <cell r="B113" t="str">
            <v>T-Baus</v>
          </cell>
          <cell r="C113" t="str">
            <v>TM</v>
          </cell>
          <cell r="D113" t="str">
            <v>Obs</v>
          </cell>
          <cell r="H113">
            <v>2</v>
          </cell>
          <cell r="J113">
            <v>22.191369999999999</v>
          </cell>
          <cell r="K113">
            <v>0</v>
          </cell>
          <cell r="L113">
            <v>0.54969999999999997</v>
          </cell>
          <cell r="N113">
            <v>5.77522</v>
          </cell>
          <cell r="O113">
            <v>0</v>
          </cell>
          <cell r="Q113">
            <v>0</v>
          </cell>
          <cell r="R113">
            <v>0</v>
          </cell>
          <cell r="S113">
            <v>7.2090000000000001E-2</v>
          </cell>
          <cell r="T113">
            <v>6.5999299999999996</v>
          </cell>
          <cell r="U113">
            <v>1.2999999999999999E-4</v>
          </cell>
          <cell r="V113">
            <v>0</v>
          </cell>
          <cell r="AB113">
            <v>0</v>
          </cell>
        </row>
        <row r="114">
          <cell r="B114" t="str">
            <v>Telik 19781</v>
          </cell>
          <cell r="C114" t="str">
            <v>TM</v>
          </cell>
          <cell r="D114" t="str">
            <v>Active</v>
          </cell>
          <cell r="H114">
            <v>1.7050000000000001</v>
          </cell>
          <cell r="J114">
            <v>49</v>
          </cell>
          <cell r="K114">
            <v>49</v>
          </cell>
          <cell r="L114">
            <v>0.54969999999999997</v>
          </cell>
          <cell r="N114">
            <v>5.77522</v>
          </cell>
          <cell r="O114">
            <v>0</v>
          </cell>
          <cell r="Q114">
            <v>49</v>
          </cell>
          <cell r="R114">
            <v>0</v>
          </cell>
          <cell r="S114">
            <v>1.7050000000000001</v>
          </cell>
          <cell r="T114">
            <v>6.5999299999999996</v>
          </cell>
          <cell r="U114">
            <v>1.2999999999999999E-4</v>
          </cell>
          <cell r="V114">
            <v>0</v>
          </cell>
          <cell r="X114">
            <v>-12.471</v>
          </cell>
          <cell r="AB114">
            <v>0</v>
          </cell>
        </row>
        <row r="115">
          <cell r="B115" t="str">
            <v>Vertex 148</v>
          </cell>
          <cell r="C115" t="str">
            <v>TM</v>
          </cell>
          <cell r="D115" t="str">
            <v>Obs</v>
          </cell>
          <cell r="H115">
            <v>1.7050000000000001</v>
          </cell>
          <cell r="J115">
            <v>1</v>
          </cell>
          <cell r="K115">
            <v>0</v>
          </cell>
          <cell r="N115">
            <v>91</v>
          </cell>
          <cell r="O115">
            <v>0</v>
          </cell>
          <cell r="Q115">
            <v>0</v>
          </cell>
          <cell r="R115">
            <v>92</v>
          </cell>
          <cell r="S115">
            <v>1.7050000000000001</v>
          </cell>
          <cell r="T115">
            <v>1</v>
          </cell>
          <cell r="U115">
            <v>91</v>
          </cell>
          <cell r="V115">
            <v>-92</v>
          </cell>
          <cell r="AB115">
            <v>0</v>
          </cell>
        </row>
        <row r="116">
          <cell r="B116" t="str">
            <v>Vertex 497</v>
          </cell>
          <cell r="C116" t="str">
            <v>TM</v>
          </cell>
          <cell r="D116" t="str">
            <v>Slow Mvg</v>
          </cell>
          <cell r="H116">
            <v>3</v>
          </cell>
          <cell r="J116">
            <v>127</v>
          </cell>
          <cell r="K116">
            <v>175</v>
          </cell>
          <cell r="N116">
            <v>0</v>
          </cell>
          <cell r="O116">
            <v>-3</v>
          </cell>
          <cell r="Q116">
            <v>172</v>
          </cell>
          <cell r="R116">
            <v>130</v>
          </cell>
          <cell r="S116">
            <v>3</v>
          </cell>
          <cell r="T116">
            <v>127</v>
          </cell>
          <cell r="U116">
            <v>91</v>
          </cell>
          <cell r="V116">
            <v>-130</v>
          </cell>
          <cell r="X116">
            <v>-12.471</v>
          </cell>
          <cell r="AB116">
            <v>0</v>
          </cell>
        </row>
        <row r="117">
          <cell r="B117" t="str">
            <v>ZD0947</v>
          </cell>
          <cell r="C117" t="str">
            <v>TM</v>
          </cell>
          <cell r="D117" t="str">
            <v>Obs</v>
          </cell>
          <cell r="H117">
            <v>3</v>
          </cell>
          <cell r="J117">
            <v>127</v>
          </cell>
          <cell r="K117">
            <v>0</v>
          </cell>
          <cell r="N117">
            <v>0</v>
          </cell>
          <cell r="O117">
            <v>0</v>
          </cell>
          <cell r="Q117">
            <v>0</v>
          </cell>
          <cell r="R117">
            <v>0</v>
          </cell>
          <cell r="S117">
            <v>3</v>
          </cell>
          <cell r="T117">
            <v>127</v>
          </cell>
          <cell r="V117">
            <v>0</v>
          </cell>
          <cell r="AB117">
            <v>0</v>
          </cell>
        </row>
        <row r="118">
          <cell r="B118" t="str">
            <v>ZD0947</v>
          </cell>
          <cell r="C118" t="str">
            <v>OBSOLETE - D</v>
          </cell>
          <cell r="D118" t="str">
            <v>Obs</v>
          </cell>
          <cell r="F118">
            <v>0</v>
          </cell>
          <cell r="H118">
            <v>46</v>
          </cell>
          <cell r="J118">
            <v>157</v>
          </cell>
          <cell r="K118">
            <v>0</v>
          </cell>
          <cell r="L118">
            <v>0</v>
          </cell>
          <cell r="N118">
            <v>218</v>
          </cell>
          <cell r="O118">
            <v>0</v>
          </cell>
          <cell r="P118">
            <v>0</v>
          </cell>
          <cell r="Q118">
            <v>0</v>
          </cell>
          <cell r="R118">
            <v>421</v>
          </cell>
          <cell r="S118">
            <v>44</v>
          </cell>
          <cell r="T118">
            <v>157</v>
          </cell>
          <cell r="U118">
            <v>218</v>
          </cell>
          <cell r="V118">
            <v>-419</v>
          </cell>
          <cell r="X118">
            <v>0</v>
          </cell>
          <cell r="Z118">
            <v>0</v>
          </cell>
          <cell r="AB118">
            <v>2</v>
          </cell>
        </row>
        <row r="119">
          <cell r="B119" t="str">
            <v>Others.</v>
          </cell>
          <cell r="C119" t="str">
            <v>OBSOLETE - D</v>
          </cell>
          <cell r="D119" t="str">
            <v>Obs</v>
          </cell>
          <cell r="F119">
            <v>0</v>
          </cell>
          <cell r="H119">
            <v>46</v>
          </cell>
          <cell r="J119">
            <v>157</v>
          </cell>
          <cell r="K119">
            <v>0</v>
          </cell>
          <cell r="L119">
            <v>0</v>
          </cell>
          <cell r="N119">
            <v>218</v>
          </cell>
          <cell r="O119">
            <v>0</v>
          </cell>
          <cell r="P119">
            <v>0</v>
          </cell>
          <cell r="Q119">
            <v>0</v>
          </cell>
          <cell r="R119">
            <v>421</v>
          </cell>
          <cell r="S119">
            <v>44</v>
          </cell>
          <cell r="T119">
            <v>157</v>
          </cell>
          <cell r="U119">
            <v>218</v>
          </cell>
          <cell r="V119">
            <v>0</v>
          </cell>
          <cell r="X119">
            <v>0</v>
          </cell>
          <cell r="Z119">
            <v>0</v>
          </cell>
          <cell r="AB119">
            <v>2</v>
          </cell>
        </row>
        <row r="120">
          <cell r="B120" t="str">
            <v>Non Allocated</v>
          </cell>
          <cell r="C120" t="str">
            <v>TM</v>
          </cell>
          <cell r="D120" t="str">
            <v>Obs</v>
          </cell>
          <cell r="H120">
            <v>426</v>
          </cell>
          <cell r="J120">
            <v>38</v>
          </cell>
          <cell r="K120">
            <v>0</v>
          </cell>
          <cell r="L120">
            <v>9</v>
          </cell>
          <cell r="N120">
            <v>-81</v>
          </cell>
          <cell r="O120">
            <v>0</v>
          </cell>
          <cell r="Q120">
            <v>0</v>
          </cell>
          <cell r="R120">
            <v>392</v>
          </cell>
          <cell r="S120">
            <v>36</v>
          </cell>
          <cell r="T120">
            <v>7.1815799999999994</v>
          </cell>
          <cell r="U120">
            <v>7</v>
          </cell>
          <cell r="V120">
            <v>-43</v>
          </cell>
          <cell r="AB120">
            <v>349</v>
          </cell>
        </row>
        <row r="121">
          <cell r="B121" t="str">
            <v>Cleanouts</v>
          </cell>
          <cell r="C121" t="str">
            <v>Technology</v>
          </cell>
          <cell r="D121" t="str">
            <v>Total</v>
          </cell>
          <cell r="F121">
            <v>0</v>
          </cell>
          <cell r="G121">
            <v>222</v>
          </cell>
          <cell r="H121">
            <v>426</v>
          </cell>
          <cell r="I121">
            <v>167</v>
          </cell>
          <cell r="J121">
            <v>38</v>
          </cell>
          <cell r="K121">
            <v>3641</v>
          </cell>
          <cell r="L121">
            <v>9</v>
          </cell>
          <cell r="M121">
            <v>434</v>
          </cell>
          <cell r="N121">
            <v>-81</v>
          </cell>
          <cell r="O121">
            <v>-1213</v>
          </cell>
          <cell r="P121">
            <v>0</v>
          </cell>
          <cell r="Q121">
            <v>2428</v>
          </cell>
          <cell r="R121">
            <v>0</v>
          </cell>
          <cell r="S121">
            <v>36</v>
          </cell>
          <cell r="T121">
            <v>7.1815799999999994</v>
          </cell>
          <cell r="U121">
            <v>7</v>
          </cell>
          <cell r="V121">
            <v>0</v>
          </cell>
          <cell r="X121">
            <v>-46</v>
          </cell>
          <cell r="Z121">
            <v>0</v>
          </cell>
          <cell r="AB121">
            <v>-46</v>
          </cell>
        </row>
        <row r="122">
          <cell r="B122" t="str">
            <v>Engineering Stores</v>
          </cell>
          <cell r="C122" t="str">
            <v>TM</v>
          </cell>
          <cell r="D122" t="str">
            <v>Obs</v>
          </cell>
          <cell r="F122">
            <v>0</v>
          </cell>
          <cell r="H122">
            <v>2485</v>
          </cell>
          <cell r="J122">
            <v>5210.9241099999999</v>
          </cell>
          <cell r="K122">
            <v>0</v>
          </cell>
          <cell r="L122">
            <v>1429.2923000000001</v>
          </cell>
          <cell r="N122">
            <v>1799.0356899999997</v>
          </cell>
          <cell r="O122">
            <v>0</v>
          </cell>
          <cell r="P122">
            <v>0</v>
          </cell>
          <cell r="Q122">
            <v>0</v>
          </cell>
          <cell r="R122">
            <v>2485</v>
          </cell>
          <cell r="S122">
            <v>1353</v>
          </cell>
          <cell r="T122">
            <v>956.75533999999993</v>
          </cell>
          <cell r="U122">
            <v>1073.2446899999998</v>
          </cell>
          <cell r="V122">
            <v>-1353</v>
          </cell>
          <cell r="X122">
            <v>-6.4710000000000001</v>
          </cell>
          <cell r="Z122">
            <v>0</v>
          </cell>
          <cell r="AB122">
            <v>1132</v>
          </cell>
        </row>
        <row r="123">
          <cell r="B123" t="str">
            <v>Base Stocks</v>
          </cell>
          <cell r="C123" t="str">
            <v>Technology</v>
          </cell>
          <cell r="D123" t="str">
            <v>Total</v>
          </cell>
          <cell r="G123">
            <v>476</v>
          </cell>
          <cell r="H123">
            <v>394</v>
          </cell>
          <cell r="I123">
            <v>1</v>
          </cell>
          <cell r="J123">
            <v>-87</v>
          </cell>
          <cell r="K123">
            <v>369</v>
          </cell>
          <cell r="L123">
            <v>39</v>
          </cell>
          <cell r="M123">
            <v>429</v>
          </cell>
          <cell r="N123">
            <v>3</v>
          </cell>
          <cell r="O123">
            <v>-42</v>
          </cell>
          <cell r="P123">
            <v>0</v>
          </cell>
          <cell r="Q123">
            <v>327</v>
          </cell>
          <cell r="R123">
            <v>394</v>
          </cell>
          <cell r="S123">
            <v>213</v>
          </cell>
          <cell r="V123">
            <v>-213</v>
          </cell>
          <cell r="X123">
            <v>-46</v>
          </cell>
          <cell r="AB123">
            <v>181</v>
          </cell>
        </row>
        <row r="124">
          <cell r="B124" t="str">
            <v>Op Supplies/Ret Cont/Packaging/Waste</v>
          </cell>
          <cell r="C124" t="str">
            <v>Technology</v>
          </cell>
          <cell r="D124" t="str">
            <v>Total</v>
          </cell>
          <cell r="F124">
            <v>0</v>
          </cell>
          <cell r="G124">
            <v>325</v>
          </cell>
          <cell r="H124">
            <v>610</v>
          </cell>
          <cell r="I124">
            <v>112</v>
          </cell>
          <cell r="J124">
            <v>1603</v>
          </cell>
          <cell r="K124">
            <v>0</v>
          </cell>
          <cell r="L124">
            <v>60</v>
          </cell>
          <cell r="M124">
            <v>529</v>
          </cell>
          <cell r="N124">
            <v>631</v>
          </cell>
          <cell r="O124">
            <v>0</v>
          </cell>
          <cell r="P124">
            <v>-34</v>
          </cell>
          <cell r="Q124">
            <v>-34</v>
          </cell>
          <cell r="R124">
            <v>610</v>
          </cell>
          <cell r="S124">
            <v>137</v>
          </cell>
          <cell r="T124">
            <v>2</v>
          </cell>
          <cell r="U124">
            <v>1073.2446899999998</v>
          </cell>
          <cell r="V124">
            <v>-139</v>
          </cell>
          <cell r="X124">
            <v>-6.4710000000000001</v>
          </cell>
          <cell r="Z124">
            <v>0</v>
          </cell>
          <cell r="AB124">
            <v>471</v>
          </cell>
        </row>
        <row r="125">
          <cell r="B125" t="str">
            <v>Palladium/Platinum/Rhodium</v>
          </cell>
          <cell r="G125">
            <v>2476</v>
          </cell>
          <cell r="H125">
            <v>164</v>
          </cell>
          <cell r="I125">
            <v>3</v>
          </cell>
          <cell r="J125">
            <v>-39</v>
          </cell>
          <cell r="K125">
            <v>2476</v>
          </cell>
          <cell r="L125">
            <v>1353</v>
          </cell>
          <cell r="N125">
            <v>26</v>
          </cell>
          <cell r="O125">
            <v>-1353</v>
          </cell>
          <cell r="Q125">
            <v>1123</v>
          </cell>
          <cell r="R125">
            <v>164</v>
          </cell>
          <cell r="S125">
            <v>213</v>
          </cell>
          <cell r="V125">
            <v>0</v>
          </cell>
          <cell r="AB125">
            <v>164</v>
          </cell>
        </row>
        <row r="126">
          <cell r="B126" t="str">
            <v>Ret Cont / Packaging / Waste</v>
          </cell>
          <cell r="C126" t="str">
            <v>OTHERS - E</v>
          </cell>
          <cell r="F126">
            <v>0</v>
          </cell>
          <cell r="G126">
            <v>394</v>
          </cell>
          <cell r="H126">
            <v>4079</v>
          </cell>
          <cell r="J126">
            <v>38</v>
          </cell>
          <cell r="K126">
            <v>394</v>
          </cell>
          <cell r="L126">
            <v>9</v>
          </cell>
          <cell r="N126">
            <v>-81</v>
          </cell>
          <cell r="O126">
            <v>-213</v>
          </cell>
          <cell r="P126">
            <v>0</v>
          </cell>
          <cell r="Q126">
            <v>181</v>
          </cell>
          <cell r="R126">
            <v>4045</v>
          </cell>
          <cell r="S126">
            <v>1739</v>
          </cell>
          <cell r="T126">
            <v>2</v>
          </cell>
          <cell r="U126">
            <v>7</v>
          </cell>
          <cell r="V126">
            <v>-1748</v>
          </cell>
          <cell r="X126">
            <v>-46</v>
          </cell>
          <cell r="Z126">
            <v>0</v>
          </cell>
          <cell r="AB126">
            <v>2251</v>
          </cell>
        </row>
        <row r="127">
          <cell r="B127" t="str">
            <v>Palladium/Platinum/Rhodium</v>
          </cell>
          <cell r="G127">
            <v>648</v>
          </cell>
          <cell r="H127">
            <v>164</v>
          </cell>
          <cell r="K127">
            <v>648</v>
          </cell>
          <cell r="L127">
            <v>137</v>
          </cell>
          <cell r="M127">
            <v>2</v>
          </cell>
          <cell r="O127">
            <v>-139</v>
          </cell>
          <cell r="P127">
            <v>-40</v>
          </cell>
          <cell r="Q127">
            <v>509</v>
          </cell>
          <cell r="R127">
            <v>164</v>
          </cell>
          <cell r="V127">
            <v>0</v>
          </cell>
          <cell r="AB127">
            <v>164</v>
          </cell>
        </row>
        <row r="128">
          <cell r="B128"/>
          <cell r="C128" t="str">
            <v>OTHERS - E</v>
          </cell>
          <cell r="F128">
            <v>0</v>
          </cell>
          <cell r="G128">
            <v>100</v>
          </cell>
          <cell r="H128">
            <v>4079</v>
          </cell>
          <cell r="J128">
            <v>38</v>
          </cell>
          <cell r="K128">
            <v>100</v>
          </cell>
          <cell r="L128">
            <v>9</v>
          </cell>
          <cell r="N128">
            <v>-81</v>
          </cell>
          <cell r="O128">
            <v>0</v>
          </cell>
          <cell r="P128">
            <v>0</v>
          </cell>
          <cell r="Q128">
            <v>100</v>
          </cell>
          <cell r="R128">
            <v>4045</v>
          </cell>
          <cell r="S128">
            <v>1739</v>
          </cell>
          <cell r="T128">
            <v>2</v>
          </cell>
          <cell r="U128">
            <v>7</v>
          </cell>
          <cell r="V128">
            <v>-1748</v>
          </cell>
          <cell r="X128">
            <v>-46</v>
          </cell>
          <cell r="Z128">
            <v>0</v>
          </cell>
          <cell r="AB128">
            <v>2251</v>
          </cell>
        </row>
        <row r="129">
          <cell r="B129"/>
          <cell r="C129" t="str">
            <v>TOTAL</v>
          </cell>
          <cell r="F129">
            <v>0</v>
          </cell>
          <cell r="G129">
            <v>620</v>
          </cell>
          <cell r="H129">
            <v>6751</v>
          </cell>
          <cell r="J129">
            <v>3830</v>
          </cell>
          <cell r="K129">
            <v>620</v>
          </cell>
          <cell r="L129">
            <v>334</v>
          </cell>
          <cell r="M129">
            <v>5</v>
          </cell>
          <cell r="N129">
            <v>3666</v>
          </cell>
          <cell r="O129">
            <v>-120</v>
          </cell>
          <cell r="P129">
            <v>0</v>
          </cell>
          <cell r="Q129">
            <v>500</v>
          </cell>
          <cell r="R129">
            <v>14581</v>
          </cell>
          <cell r="S129">
            <v>2014</v>
          </cell>
          <cell r="T129">
            <v>769</v>
          </cell>
          <cell r="U129">
            <v>1035</v>
          </cell>
          <cell r="V129">
            <v>-3818</v>
          </cell>
          <cell r="X129">
            <v>-165</v>
          </cell>
          <cell r="Z129">
            <v>0</v>
          </cell>
          <cell r="AB129">
            <v>10598</v>
          </cell>
        </row>
        <row r="130">
          <cell r="B130"/>
          <cell r="C130" t="str">
            <v>Others</v>
          </cell>
          <cell r="D130" t="str">
            <v>Total</v>
          </cell>
          <cell r="G130">
            <v>4094</v>
          </cell>
          <cell r="H130">
            <v>-21</v>
          </cell>
          <cell r="I130">
            <v>1</v>
          </cell>
          <cell r="J130">
            <v>-87</v>
          </cell>
          <cell r="K130">
            <v>3987</v>
          </cell>
          <cell r="L130">
            <v>1742</v>
          </cell>
          <cell r="M130">
            <v>2</v>
          </cell>
          <cell r="N130">
            <v>3</v>
          </cell>
          <cell r="O130">
            <v>-1747</v>
          </cell>
          <cell r="P130">
            <v>-34</v>
          </cell>
          <cell r="Q130">
            <v>2206</v>
          </cell>
          <cell r="AB130"/>
        </row>
        <row r="131">
          <cell r="B131"/>
          <cell r="C131" t="str">
            <v>TOTAL</v>
          </cell>
          <cell r="F131">
            <v>0</v>
          </cell>
          <cell r="H131">
            <v>6751</v>
          </cell>
          <cell r="J131">
            <v>-3512</v>
          </cell>
          <cell r="L131" t="str">
            <v>transfer</v>
          </cell>
          <cell r="N131">
            <v>3512</v>
          </cell>
          <cell r="P131">
            <v>0</v>
          </cell>
          <cell r="R131">
            <v>14581</v>
          </cell>
          <cell r="S131">
            <v>2014</v>
          </cell>
          <cell r="T131">
            <v>769</v>
          </cell>
          <cell r="U131">
            <v>1035</v>
          </cell>
          <cell r="V131">
            <v>-3818</v>
          </cell>
          <cell r="X131">
            <v>-165</v>
          </cell>
          <cell r="Z131">
            <v>0</v>
          </cell>
          <cell r="AB131">
            <v>10598</v>
          </cell>
        </row>
      </sheetData>
      <sheetData sheetId="17">
        <row r="9">
          <cell r="E9"/>
        </row>
        <row r="13">
          <cell r="B13" t="str">
            <v>AVE 1330</v>
          </cell>
          <cell r="C13" t="str">
            <v>L</v>
          </cell>
          <cell r="D13" t="str">
            <v>Active</v>
          </cell>
          <cell r="G13">
            <v>1</v>
          </cell>
          <cell r="H13">
            <v>1</v>
          </cell>
          <cell r="J13">
            <v>4.0000000000000001E-3</v>
          </cell>
          <cell r="K13">
            <v>46</v>
          </cell>
          <cell r="L13">
            <v>1</v>
          </cell>
          <cell r="O13">
            <v>-1</v>
          </cell>
          <cell r="Q13">
            <v>45</v>
          </cell>
          <cell r="R13">
            <v>1</v>
          </cell>
          <cell r="S13">
            <v>1</v>
          </cell>
          <cell r="T13">
            <v>4.0000000000000001E-3</v>
          </cell>
          <cell r="V13">
            <v>-1</v>
          </cell>
          <cell r="AB13">
            <v>0</v>
          </cell>
        </row>
        <row r="14">
          <cell r="B14" t="str">
            <v>AZD 12389497</v>
          </cell>
          <cell r="C14" t="str">
            <v>L</v>
          </cell>
          <cell r="D14" t="str">
            <v>Active</v>
          </cell>
          <cell r="G14">
            <v>1159</v>
          </cell>
          <cell r="H14">
            <v>2</v>
          </cell>
          <cell r="I14">
            <v>311</v>
          </cell>
          <cell r="J14">
            <v>275</v>
          </cell>
          <cell r="K14">
            <v>1436</v>
          </cell>
          <cell r="M14">
            <v>3027</v>
          </cell>
          <cell r="N14">
            <v>38</v>
          </cell>
          <cell r="O14">
            <v>-38</v>
          </cell>
          <cell r="Q14">
            <v>1398</v>
          </cell>
          <cell r="R14">
            <v>0</v>
          </cell>
          <cell r="V14">
            <v>0</v>
          </cell>
          <cell r="AB14">
            <v>0</v>
          </cell>
        </row>
        <row r="15">
          <cell r="B15" t="str">
            <v>AZD 2230</v>
          </cell>
          <cell r="C15" t="str">
            <v>L</v>
          </cell>
          <cell r="D15" t="str">
            <v>Active</v>
          </cell>
          <cell r="G15">
            <v>67</v>
          </cell>
          <cell r="H15">
            <v>2</v>
          </cell>
          <cell r="I15">
            <v>62</v>
          </cell>
          <cell r="K15">
            <v>202</v>
          </cell>
          <cell r="O15">
            <v>0</v>
          </cell>
          <cell r="P15">
            <v>-22</v>
          </cell>
          <cell r="Q15">
            <v>180</v>
          </cell>
          <cell r="R15">
            <v>2</v>
          </cell>
          <cell r="S15">
            <v>1</v>
          </cell>
          <cell r="V15">
            <v>-1</v>
          </cell>
          <cell r="AB15">
            <v>1</v>
          </cell>
        </row>
        <row r="16">
          <cell r="B16" t="str">
            <v>BNP 7787</v>
          </cell>
          <cell r="C16" t="str">
            <v>L</v>
          </cell>
          <cell r="D16" t="str">
            <v>Active</v>
          </cell>
          <cell r="G16">
            <v>60</v>
          </cell>
          <cell r="H16">
            <v>19</v>
          </cell>
          <cell r="J16">
            <v>0</v>
          </cell>
          <cell r="K16">
            <v>542</v>
          </cell>
          <cell r="L16">
            <v>1</v>
          </cell>
          <cell r="M16">
            <v>57</v>
          </cell>
          <cell r="O16">
            <v>-57</v>
          </cell>
          <cell r="Q16">
            <v>485</v>
          </cell>
          <cell r="R16">
            <v>19</v>
          </cell>
          <cell r="S16">
            <v>19</v>
          </cell>
          <cell r="V16">
            <v>-19</v>
          </cell>
          <cell r="AB16">
            <v>0</v>
          </cell>
        </row>
        <row r="17">
          <cell r="B17" t="str">
            <v>Epoxy 5 Hexane</v>
          </cell>
          <cell r="C17" t="str">
            <v>L</v>
          </cell>
          <cell r="D17" t="str">
            <v>Active</v>
          </cell>
          <cell r="G17">
            <v>208</v>
          </cell>
          <cell r="H17">
            <v>484</v>
          </cell>
          <cell r="I17">
            <v>53</v>
          </cell>
          <cell r="J17">
            <v>37</v>
          </cell>
          <cell r="K17">
            <v>782</v>
          </cell>
          <cell r="L17">
            <v>18</v>
          </cell>
          <cell r="M17">
            <v>1</v>
          </cell>
          <cell r="N17">
            <v>2</v>
          </cell>
          <cell r="O17">
            <v>-3</v>
          </cell>
          <cell r="P17">
            <v>-22</v>
          </cell>
          <cell r="Q17">
            <v>779</v>
          </cell>
          <cell r="R17">
            <v>0</v>
          </cell>
          <cell r="V17">
            <v>0</v>
          </cell>
          <cell r="X17">
            <v>247.161</v>
          </cell>
          <cell r="AB17">
            <v>0</v>
          </cell>
        </row>
        <row r="18">
          <cell r="B18" t="str">
            <v>Fosamprenavir</v>
          </cell>
          <cell r="C18" t="str">
            <v>L</v>
          </cell>
          <cell r="D18" t="str">
            <v>Active</v>
          </cell>
          <cell r="G18">
            <v>35</v>
          </cell>
          <cell r="H18">
            <v>1055</v>
          </cell>
          <cell r="I18">
            <v>3</v>
          </cell>
          <cell r="J18">
            <v>3</v>
          </cell>
          <cell r="K18">
            <v>43</v>
          </cell>
          <cell r="L18">
            <v>11</v>
          </cell>
          <cell r="M18">
            <v>1</v>
          </cell>
          <cell r="N18">
            <v>378</v>
          </cell>
          <cell r="O18">
            <v>-8</v>
          </cell>
          <cell r="Q18">
            <v>35</v>
          </cell>
          <cell r="R18">
            <v>1447</v>
          </cell>
          <cell r="S18">
            <v>2.2841100000000001</v>
          </cell>
          <cell r="U18">
            <v>38</v>
          </cell>
          <cell r="V18">
            <v>-38</v>
          </cell>
          <cell r="AB18">
            <v>1409</v>
          </cell>
        </row>
        <row r="19">
          <cell r="B19" t="str">
            <v>Memory 1003</v>
          </cell>
          <cell r="C19" t="str">
            <v>L</v>
          </cell>
          <cell r="D19" t="str">
            <v>Obs</v>
          </cell>
          <cell r="H19">
            <v>5</v>
          </cell>
          <cell r="J19">
            <v>108</v>
          </cell>
          <cell r="K19">
            <v>0</v>
          </cell>
          <cell r="L19">
            <v>2</v>
          </cell>
          <cell r="N19">
            <v>0.29777999999999999</v>
          </cell>
          <cell r="O19">
            <v>0</v>
          </cell>
          <cell r="Q19">
            <v>0</v>
          </cell>
          <cell r="R19">
            <v>115</v>
          </cell>
          <cell r="S19">
            <v>2</v>
          </cell>
          <cell r="U19">
            <v>0.29777999999999999</v>
          </cell>
          <cell r="V19">
            <v>-2</v>
          </cell>
          <cell r="AB19">
            <v>113</v>
          </cell>
        </row>
        <row r="20">
          <cell r="B20" t="str">
            <v>SR-28043</v>
          </cell>
          <cell r="C20" t="str">
            <v>L</v>
          </cell>
          <cell r="D20" t="str">
            <v>Obs</v>
          </cell>
          <cell r="H20">
            <v>8</v>
          </cell>
          <cell r="J20">
            <v>11.731219999999999</v>
          </cell>
          <cell r="K20">
            <v>0</v>
          </cell>
          <cell r="N20">
            <v>1.0120000000000001E-2</v>
          </cell>
          <cell r="O20">
            <v>0</v>
          </cell>
          <cell r="Q20">
            <v>0</v>
          </cell>
          <cell r="R20">
            <v>8</v>
          </cell>
          <cell r="S20">
            <v>7</v>
          </cell>
          <cell r="T20">
            <v>11.731219999999999</v>
          </cell>
          <cell r="U20">
            <v>1.0120000000000001E-2</v>
          </cell>
          <cell r="V20">
            <v>-7</v>
          </cell>
          <cell r="AB20">
            <v>1</v>
          </cell>
        </row>
        <row r="21">
          <cell r="B21" t="str">
            <v>PTC</v>
          </cell>
          <cell r="C21" t="str">
            <v>L</v>
          </cell>
          <cell r="D21" t="str">
            <v>Obs</v>
          </cell>
          <cell r="H21">
            <v>9</v>
          </cell>
          <cell r="J21">
            <v>12</v>
          </cell>
          <cell r="K21">
            <v>0</v>
          </cell>
          <cell r="N21">
            <v>0.35289999999999999</v>
          </cell>
          <cell r="O21">
            <v>0</v>
          </cell>
          <cell r="Q21">
            <v>0</v>
          </cell>
          <cell r="R21">
            <v>21</v>
          </cell>
          <cell r="S21">
            <v>9</v>
          </cell>
          <cell r="T21">
            <v>12</v>
          </cell>
          <cell r="V21">
            <v>-21</v>
          </cell>
          <cell r="AB21">
            <v>0</v>
          </cell>
        </row>
        <row r="22">
          <cell r="B22" t="str">
            <v>ZT-1</v>
          </cell>
          <cell r="C22" t="str">
            <v>L</v>
          </cell>
          <cell r="D22" t="str">
            <v>Obs</v>
          </cell>
          <cell r="G22">
            <v>2</v>
          </cell>
          <cell r="H22">
            <v>88.387420000000006</v>
          </cell>
          <cell r="K22">
            <v>2</v>
          </cell>
          <cell r="L22">
            <v>2</v>
          </cell>
          <cell r="O22">
            <v>0</v>
          </cell>
          <cell r="Q22">
            <v>2</v>
          </cell>
          <cell r="R22">
            <v>0</v>
          </cell>
          <cell r="S22">
            <v>0.96948999999999996</v>
          </cell>
          <cell r="V22">
            <v>0</v>
          </cell>
          <cell r="AB22">
            <v>0</v>
          </cell>
        </row>
        <row r="23">
          <cell r="B23" t="str">
            <v>KAN 747</v>
          </cell>
          <cell r="C23" t="str">
            <v>L</v>
          </cell>
          <cell r="D23" t="str">
            <v>Obs</v>
          </cell>
          <cell r="H23">
            <v>3</v>
          </cell>
          <cell r="K23">
            <v>0</v>
          </cell>
          <cell r="L23">
            <v>0.81916</v>
          </cell>
          <cell r="N23">
            <v>115.69184</v>
          </cell>
          <cell r="O23">
            <v>0</v>
          </cell>
          <cell r="Q23">
            <v>0</v>
          </cell>
          <cell r="R23">
            <v>3</v>
          </cell>
          <cell r="V23">
            <v>0</v>
          </cell>
          <cell r="AB23">
            <v>3</v>
          </cell>
        </row>
        <row r="24">
          <cell r="B24" t="str">
            <v>ER-806753</v>
          </cell>
          <cell r="C24" t="str">
            <v>L</v>
          </cell>
          <cell r="D24" t="str">
            <v>Active</v>
          </cell>
          <cell r="G24">
            <v>11</v>
          </cell>
          <cell r="H24">
            <v>426</v>
          </cell>
          <cell r="J24">
            <v>13</v>
          </cell>
          <cell r="K24">
            <v>89</v>
          </cell>
          <cell r="L24">
            <v>400</v>
          </cell>
          <cell r="N24">
            <v>-51.467849999999999</v>
          </cell>
          <cell r="O24">
            <v>0</v>
          </cell>
          <cell r="Q24">
            <v>89</v>
          </cell>
          <cell r="R24">
            <v>826</v>
          </cell>
          <cell r="S24">
            <v>10</v>
          </cell>
          <cell r="V24">
            <v>-10</v>
          </cell>
          <cell r="AB24">
            <v>816</v>
          </cell>
        </row>
        <row r="25">
          <cell r="B25" t="str">
            <v>SB 748534A</v>
          </cell>
          <cell r="C25" t="str">
            <v>L</v>
          </cell>
          <cell r="D25" t="str">
            <v>Slow Mvg</v>
          </cell>
          <cell r="H25">
            <v>7.76654</v>
          </cell>
          <cell r="K25">
            <v>0</v>
          </cell>
          <cell r="O25">
            <v>0</v>
          </cell>
          <cell r="Q25">
            <v>0</v>
          </cell>
          <cell r="R25">
            <v>0</v>
          </cell>
          <cell r="S25">
            <v>7.3879799999999998</v>
          </cell>
          <cell r="V25">
            <v>0</v>
          </cell>
          <cell r="AB25">
            <v>0</v>
          </cell>
        </row>
        <row r="26">
          <cell r="B26" t="str">
            <v>SB 7973131</v>
          </cell>
          <cell r="C26" t="str">
            <v>L</v>
          </cell>
          <cell r="D26" t="str">
            <v>Active</v>
          </cell>
          <cell r="G26">
            <v>299</v>
          </cell>
          <cell r="H26">
            <v>6</v>
          </cell>
          <cell r="I26">
            <v>19</v>
          </cell>
          <cell r="J26">
            <v>155</v>
          </cell>
          <cell r="K26">
            <v>473</v>
          </cell>
          <cell r="L26">
            <v>17</v>
          </cell>
          <cell r="N26">
            <v>144</v>
          </cell>
          <cell r="O26">
            <v>-54</v>
          </cell>
          <cell r="Q26">
            <v>419</v>
          </cell>
          <cell r="R26">
            <v>167</v>
          </cell>
          <cell r="U26">
            <v>19</v>
          </cell>
          <cell r="V26">
            <v>-19</v>
          </cell>
          <cell r="AB26">
            <v>148</v>
          </cell>
        </row>
        <row r="27">
          <cell r="B27" t="str">
            <v xml:space="preserve">Scios 469 </v>
          </cell>
          <cell r="H27">
            <v>7</v>
          </cell>
          <cell r="J27">
            <v>578.27155000000005</v>
          </cell>
          <cell r="L27">
            <v>91.919210000000007</v>
          </cell>
          <cell r="N27">
            <v>-636.76175999999998</v>
          </cell>
          <cell r="R27">
            <v>7</v>
          </cell>
          <cell r="S27">
            <v>7</v>
          </cell>
          <cell r="T27">
            <v>26.453130000000002</v>
          </cell>
          <cell r="V27">
            <v>-7</v>
          </cell>
          <cell r="AB27">
            <v>0</v>
          </cell>
        </row>
        <row r="28">
          <cell r="B28" t="str">
            <v>SB 580254</v>
          </cell>
          <cell r="C28" t="str">
            <v>Launch</v>
          </cell>
          <cell r="D28" t="str">
            <v>Total</v>
          </cell>
          <cell r="G28">
            <v>1854</v>
          </cell>
          <cell r="H28">
            <v>2</v>
          </cell>
          <cell r="I28">
            <v>333</v>
          </cell>
          <cell r="J28">
            <v>488</v>
          </cell>
          <cell r="K28">
            <v>4599</v>
          </cell>
          <cell r="L28">
            <v>2</v>
          </cell>
          <cell r="M28">
            <v>78</v>
          </cell>
          <cell r="N28">
            <v>61</v>
          </cell>
          <cell r="O28">
            <v>-193</v>
          </cell>
          <cell r="P28">
            <v>-22</v>
          </cell>
          <cell r="Q28">
            <v>4384</v>
          </cell>
          <cell r="R28">
            <v>4</v>
          </cell>
          <cell r="S28">
            <v>6.1060299999999996</v>
          </cell>
          <cell r="T28">
            <v>64.395920000000004</v>
          </cell>
          <cell r="U28">
            <v>26.445060000000002</v>
          </cell>
          <cell r="V28">
            <v>0</v>
          </cell>
          <cell r="AB28">
            <v>4</v>
          </cell>
        </row>
        <row r="29">
          <cell r="B29" t="str">
            <v>GSK 1000064</v>
          </cell>
          <cell r="H29">
            <v>1</v>
          </cell>
          <cell r="L29">
            <v>8</v>
          </cell>
          <cell r="N29">
            <v>0</v>
          </cell>
          <cell r="R29">
            <v>8</v>
          </cell>
          <cell r="S29">
            <v>0.11923</v>
          </cell>
          <cell r="V29">
            <v>0</v>
          </cell>
          <cell r="X29">
            <v>-115</v>
          </cell>
          <cell r="AB29">
            <v>8</v>
          </cell>
        </row>
        <row r="30">
          <cell r="B30" t="str">
            <v>Valrocemide</v>
          </cell>
          <cell r="C30" t="str">
            <v>PL</v>
          </cell>
          <cell r="D30" t="str">
            <v>Obs</v>
          </cell>
          <cell r="G30">
            <v>13</v>
          </cell>
          <cell r="H30">
            <v>1</v>
          </cell>
          <cell r="I30">
            <v>1</v>
          </cell>
          <cell r="J30">
            <v>14</v>
          </cell>
          <cell r="K30">
            <v>0</v>
          </cell>
          <cell r="L30">
            <v>307.12633</v>
          </cell>
          <cell r="M30">
            <v>87</v>
          </cell>
          <cell r="N30">
            <v>149</v>
          </cell>
          <cell r="O30">
            <v>0</v>
          </cell>
          <cell r="Q30">
            <v>0</v>
          </cell>
          <cell r="R30">
            <v>164</v>
          </cell>
          <cell r="S30">
            <v>0.94289000000000001</v>
          </cell>
          <cell r="T30">
            <v>29.652549999999998</v>
          </cell>
          <cell r="V30">
            <v>0</v>
          </cell>
          <cell r="AB30">
            <v>164</v>
          </cell>
        </row>
        <row r="31">
          <cell r="B31" t="str">
            <v>Iloperidone</v>
          </cell>
          <cell r="C31" t="str">
            <v>PL</v>
          </cell>
          <cell r="D31" t="str">
            <v>Slow Mvg</v>
          </cell>
          <cell r="F31">
            <v>0</v>
          </cell>
          <cell r="H31">
            <v>13</v>
          </cell>
          <cell r="J31">
            <v>808</v>
          </cell>
          <cell r="K31">
            <v>208</v>
          </cell>
          <cell r="L31">
            <v>14</v>
          </cell>
          <cell r="N31">
            <v>-711</v>
          </cell>
          <cell r="O31">
            <v>0</v>
          </cell>
          <cell r="P31">
            <v>0</v>
          </cell>
          <cell r="Q31">
            <v>208</v>
          </cell>
          <cell r="R31">
            <v>835</v>
          </cell>
          <cell r="S31">
            <v>2</v>
          </cell>
          <cell r="T31">
            <v>808</v>
          </cell>
          <cell r="U31">
            <v>26.752960000000002</v>
          </cell>
          <cell r="V31">
            <v>-810</v>
          </cell>
          <cell r="X31">
            <v>-163</v>
          </cell>
          <cell r="Z31">
            <v>0</v>
          </cell>
          <cell r="AB31">
            <v>25</v>
          </cell>
        </row>
        <row r="32">
          <cell r="B32" t="str">
            <v>VEC 162</v>
          </cell>
          <cell r="C32" t="str">
            <v>PL</v>
          </cell>
          <cell r="D32" t="str">
            <v>Obs</v>
          </cell>
          <cell r="H32">
            <v>79</v>
          </cell>
          <cell r="J32">
            <v>200</v>
          </cell>
          <cell r="K32">
            <v>0</v>
          </cell>
          <cell r="L32">
            <v>1</v>
          </cell>
          <cell r="N32">
            <v>247</v>
          </cell>
          <cell r="O32">
            <v>0</v>
          </cell>
          <cell r="Q32">
            <v>0</v>
          </cell>
          <cell r="R32">
            <v>526</v>
          </cell>
          <cell r="S32">
            <v>38</v>
          </cell>
          <cell r="T32">
            <v>200</v>
          </cell>
          <cell r="U32">
            <v>247</v>
          </cell>
          <cell r="V32">
            <v>-485</v>
          </cell>
          <cell r="AB32">
            <v>41</v>
          </cell>
        </row>
        <row r="33">
          <cell r="B33" t="str">
            <v>Vertex 770</v>
          </cell>
          <cell r="C33" t="str">
            <v>PL</v>
          </cell>
          <cell r="D33" t="str">
            <v>Obs</v>
          </cell>
          <cell r="H33">
            <v>1</v>
          </cell>
          <cell r="J33">
            <v>1176.5459900000001</v>
          </cell>
          <cell r="K33">
            <v>0</v>
          </cell>
          <cell r="L33">
            <v>170.61394000000001</v>
          </cell>
          <cell r="N33">
            <v>152</v>
          </cell>
          <cell r="O33">
            <v>0</v>
          </cell>
          <cell r="Q33">
            <v>0</v>
          </cell>
          <cell r="R33">
            <v>153</v>
          </cell>
          <cell r="S33">
            <v>1</v>
          </cell>
          <cell r="T33">
            <v>20.017330000000001</v>
          </cell>
          <cell r="U33">
            <v>152</v>
          </cell>
          <cell r="V33">
            <v>-153</v>
          </cell>
          <cell r="AB33">
            <v>0</v>
          </cell>
        </row>
        <row r="34">
          <cell r="B34" t="str">
            <v>Vertex 950</v>
          </cell>
          <cell r="C34" t="str">
            <v>PL</v>
          </cell>
          <cell r="D34" t="str">
            <v>Obs</v>
          </cell>
          <cell r="G34">
            <v>1</v>
          </cell>
          <cell r="H34">
            <v>268</v>
          </cell>
          <cell r="J34">
            <v>3282</v>
          </cell>
          <cell r="K34">
            <v>1</v>
          </cell>
          <cell r="L34">
            <v>4</v>
          </cell>
          <cell r="N34">
            <v>914</v>
          </cell>
          <cell r="O34">
            <v>-1</v>
          </cell>
          <cell r="Q34">
            <v>0</v>
          </cell>
          <cell r="R34">
            <v>4468</v>
          </cell>
          <cell r="S34">
            <v>27</v>
          </cell>
          <cell r="T34">
            <v>2655</v>
          </cell>
          <cell r="U34">
            <v>914</v>
          </cell>
          <cell r="V34">
            <v>-3596</v>
          </cell>
          <cell r="X34">
            <v>-197</v>
          </cell>
          <cell r="AB34">
            <v>675</v>
          </cell>
        </row>
        <row r="35">
          <cell r="B35" t="str">
            <v>AZD 12389497</v>
          </cell>
          <cell r="C35" t="str">
            <v>PRE LAUNCH - A</v>
          </cell>
          <cell r="D35" t="str">
            <v>Slow Mvg</v>
          </cell>
          <cell r="F35">
            <v>0</v>
          </cell>
          <cell r="H35">
            <v>1905</v>
          </cell>
          <cell r="J35">
            <v>4427</v>
          </cell>
          <cell r="K35">
            <v>0</v>
          </cell>
          <cell r="L35">
            <v>458</v>
          </cell>
          <cell r="N35">
            <v>1984</v>
          </cell>
          <cell r="O35">
            <v>0</v>
          </cell>
          <cell r="P35">
            <v>0</v>
          </cell>
          <cell r="Q35">
            <v>0</v>
          </cell>
          <cell r="R35">
            <v>8774</v>
          </cell>
          <cell r="S35">
            <v>124</v>
          </cell>
          <cell r="T35">
            <v>3675</v>
          </cell>
          <cell r="U35">
            <v>1370</v>
          </cell>
          <cell r="V35">
            <v>-5169</v>
          </cell>
          <cell r="X35">
            <v>-197</v>
          </cell>
          <cell r="Z35">
            <v>0</v>
          </cell>
          <cell r="AB35">
            <v>3408</v>
          </cell>
        </row>
        <row r="36">
          <cell r="B36" t="str">
            <v>AZD 2230</v>
          </cell>
          <cell r="C36" t="str">
            <v>PL</v>
          </cell>
          <cell r="D36" t="str">
            <v>Obs</v>
          </cell>
          <cell r="G36">
            <v>1</v>
          </cell>
          <cell r="H36">
            <v>0.49389</v>
          </cell>
          <cell r="K36">
            <v>1</v>
          </cell>
          <cell r="L36">
            <v>1</v>
          </cell>
          <cell r="N36">
            <v>100.2996</v>
          </cell>
          <cell r="O36">
            <v>-1</v>
          </cell>
          <cell r="Q36">
            <v>0</v>
          </cell>
          <cell r="R36">
            <v>100.79348999999999</v>
          </cell>
          <cell r="U36">
            <v>60.179760000000002</v>
          </cell>
          <cell r="V36">
            <v>-60.179760000000002</v>
          </cell>
          <cell r="AB36">
            <v>40.61372999999999</v>
          </cell>
        </row>
        <row r="37">
          <cell r="B37" t="str">
            <v>Acrivastine</v>
          </cell>
          <cell r="C37" t="str">
            <v>PL</v>
          </cell>
          <cell r="D37" t="str">
            <v>Obs</v>
          </cell>
          <cell r="G37">
            <v>1</v>
          </cell>
          <cell r="H37">
            <v>22</v>
          </cell>
          <cell r="J37">
            <v>947</v>
          </cell>
          <cell r="K37">
            <v>1</v>
          </cell>
          <cell r="L37">
            <v>15</v>
          </cell>
          <cell r="O37">
            <v>-1</v>
          </cell>
          <cell r="Q37">
            <v>0</v>
          </cell>
          <cell r="R37">
            <v>984</v>
          </cell>
          <cell r="S37">
            <v>1</v>
          </cell>
          <cell r="T37">
            <v>20</v>
          </cell>
          <cell r="U37"/>
          <cell r="V37">
            <v>-21</v>
          </cell>
          <cell r="X37">
            <v>100</v>
          </cell>
          <cell r="AB37">
            <v>963</v>
          </cell>
        </row>
        <row r="38">
          <cell r="B38" t="str">
            <v>Pro Jet 950NP</v>
          </cell>
          <cell r="C38" t="str">
            <v>PL</v>
          </cell>
          <cell r="D38" t="str">
            <v>Obs</v>
          </cell>
          <cell r="G38">
            <v>21</v>
          </cell>
          <cell r="H38">
            <v>23</v>
          </cell>
          <cell r="I38">
            <v>1</v>
          </cell>
          <cell r="J38">
            <v>108.24393999999999</v>
          </cell>
          <cell r="K38">
            <v>23</v>
          </cell>
          <cell r="L38">
            <v>2</v>
          </cell>
          <cell r="M38">
            <v>23</v>
          </cell>
          <cell r="N38">
            <v>22.585239999999999</v>
          </cell>
          <cell r="O38">
            <v>-23</v>
          </cell>
          <cell r="Q38">
            <v>0</v>
          </cell>
          <cell r="R38">
            <v>2</v>
          </cell>
          <cell r="S38">
            <v>1.745E-2</v>
          </cell>
          <cell r="T38">
            <v>80.58372</v>
          </cell>
          <cell r="V38">
            <v>0</v>
          </cell>
          <cell r="AB38">
            <v>2</v>
          </cell>
        </row>
        <row r="39">
          <cell r="B39" t="str">
            <v>AVP26452</v>
          </cell>
          <cell r="C39" t="str">
            <v>PL</v>
          </cell>
          <cell r="D39" t="str">
            <v>Obs</v>
          </cell>
          <cell r="G39">
            <v>1</v>
          </cell>
          <cell r="H39">
            <v>23</v>
          </cell>
          <cell r="J39">
            <v>362.62581</v>
          </cell>
          <cell r="K39">
            <v>1</v>
          </cell>
          <cell r="L39">
            <v>1</v>
          </cell>
          <cell r="M39">
            <v>23</v>
          </cell>
          <cell r="O39">
            <v>-1</v>
          </cell>
          <cell r="Q39">
            <v>0</v>
          </cell>
          <cell r="R39">
            <v>0</v>
          </cell>
          <cell r="S39">
            <v>12.86529</v>
          </cell>
          <cell r="T39">
            <v>84.488839999999996</v>
          </cell>
          <cell r="V39">
            <v>0</v>
          </cell>
          <cell r="X39">
            <v>21.815000000000001</v>
          </cell>
          <cell r="AB39">
            <v>0</v>
          </cell>
        </row>
        <row r="40">
          <cell r="B40" t="str">
            <v>Cerium Nitrate</v>
          </cell>
          <cell r="C40" t="str">
            <v>PL</v>
          </cell>
          <cell r="D40" t="str">
            <v>Obs</v>
          </cell>
          <cell r="G40">
            <v>19</v>
          </cell>
          <cell r="H40">
            <v>21.817170000000001</v>
          </cell>
          <cell r="J40">
            <v>0.51861999999999997</v>
          </cell>
          <cell r="K40">
            <v>19</v>
          </cell>
          <cell r="L40">
            <v>19</v>
          </cell>
          <cell r="N40">
            <v>124</v>
          </cell>
          <cell r="O40">
            <v>-19</v>
          </cell>
          <cell r="Q40">
            <v>0</v>
          </cell>
          <cell r="R40">
            <v>124</v>
          </cell>
          <cell r="S40">
            <v>12.86529</v>
          </cell>
          <cell r="T40">
            <v>84.488839999999996</v>
          </cell>
          <cell r="U40">
            <v>84</v>
          </cell>
          <cell r="V40">
            <v>-84</v>
          </cell>
          <cell r="X40">
            <v>21.815000000000001</v>
          </cell>
          <cell r="AB40">
            <v>40</v>
          </cell>
        </row>
        <row r="41">
          <cell r="B41" t="str">
            <v>Doxazocin</v>
          </cell>
          <cell r="C41" t="str">
            <v>PL</v>
          </cell>
          <cell r="D41" t="str">
            <v>Obs</v>
          </cell>
          <cell r="G41">
            <v>19</v>
          </cell>
          <cell r="H41">
            <v>1</v>
          </cell>
          <cell r="J41">
            <v>36</v>
          </cell>
          <cell r="K41">
            <v>0</v>
          </cell>
          <cell r="L41">
            <v>4</v>
          </cell>
          <cell r="N41">
            <v>7.54664</v>
          </cell>
          <cell r="O41">
            <v>0</v>
          </cell>
          <cell r="Q41">
            <v>0</v>
          </cell>
          <cell r="R41">
            <v>41</v>
          </cell>
          <cell r="S41">
            <v>1</v>
          </cell>
          <cell r="U41">
            <v>7.54664</v>
          </cell>
          <cell r="V41">
            <v>-1</v>
          </cell>
          <cell r="AB41">
            <v>40</v>
          </cell>
        </row>
        <row r="42">
          <cell r="B42" t="str">
            <v>KBA</v>
          </cell>
          <cell r="C42" t="str">
            <v>PL</v>
          </cell>
          <cell r="D42" t="str">
            <v>Obs</v>
          </cell>
          <cell r="H42">
            <v>84</v>
          </cell>
          <cell r="J42">
            <v>28</v>
          </cell>
          <cell r="K42">
            <v>0</v>
          </cell>
          <cell r="L42">
            <v>25</v>
          </cell>
          <cell r="N42">
            <v>60</v>
          </cell>
          <cell r="O42">
            <v>0</v>
          </cell>
          <cell r="Q42">
            <v>0</v>
          </cell>
          <cell r="R42">
            <v>137</v>
          </cell>
          <cell r="S42">
            <v>1</v>
          </cell>
          <cell r="T42">
            <v>0</v>
          </cell>
          <cell r="U42">
            <v>38</v>
          </cell>
          <cell r="V42">
            <v>0</v>
          </cell>
          <cell r="X42">
            <v>-12</v>
          </cell>
          <cell r="AB42">
            <v>137</v>
          </cell>
        </row>
        <row r="43">
          <cell r="B43" t="str">
            <v>Labetalol</v>
          </cell>
          <cell r="C43" t="str">
            <v>PL</v>
          </cell>
          <cell r="D43" t="str">
            <v>Active</v>
          </cell>
          <cell r="H43">
            <v>60</v>
          </cell>
          <cell r="I43">
            <v>41</v>
          </cell>
          <cell r="J43">
            <v>518</v>
          </cell>
          <cell r="K43">
            <v>377</v>
          </cell>
          <cell r="L43">
            <v>5</v>
          </cell>
          <cell r="N43">
            <v>715</v>
          </cell>
          <cell r="O43">
            <v>0</v>
          </cell>
          <cell r="Q43">
            <v>377</v>
          </cell>
          <cell r="R43">
            <v>1298</v>
          </cell>
          <cell r="S43">
            <v>5</v>
          </cell>
          <cell r="T43">
            <v>57</v>
          </cell>
          <cell r="U43">
            <v>12.74949</v>
          </cell>
          <cell r="V43">
            <v>-57</v>
          </cell>
          <cell r="X43">
            <v>-12</v>
          </cell>
          <cell r="AB43">
            <v>1241</v>
          </cell>
        </row>
        <row r="44">
          <cell r="B44" t="str">
            <v>Leval Buterol</v>
          </cell>
          <cell r="C44" t="str">
            <v>PL</v>
          </cell>
          <cell r="D44" t="str">
            <v>Active</v>
          </cell>
          <cell r="G44">
            <v>81</v>
          </cell>
          <cell r="H44">
            <v>182</v>
          </cell>
          <cell r="I44">
            <v>3</v>
          </cell>
          <cell r="J44">
            <v>281</v>
          </cell>
          <cell r="K44">
            <v>387</v>
          </cell>
          <cell r="L44">
            <v>2</v>
          </cell>
          <cell r="N44">
            <v>37</v>
          </cell>
          <cell r="O44">
            <v>-10</v>
          </cell>
          <cell r="P44">
            <v>221</v>
          </cell>
          <cell r="Q44">
            <v>598</v>
          </cell>
          <cell r="R44">
            <v>502</v>
          </cell>
          <cell r="S44">
            <v>5</v>
          </cell>
          <cell r="T44">
            <v>1</v>
          </cell>
          <cell r="U44">
            <v>2</v>
          </cell>
          <cell r="V44">
            <v>-3</v>
          </cell>
          <cell r="AB44">
            <v>499</v>
          </cell>
        </row>
        <row r="45">
          <cell r="B45" t="str">
            <v>Octenidine</v>
          </cell>
          <cell r="C45" t="str">
            <v>PL</v>
          </cell>
          <cell r="D45" t="str">
            <v>Obs</v>
          </cell>
          <cell r="G45">
            <v>285</v>
          </cell>
          <cell r="H45">
            <v>36</v>
          </cell>
          <cell r="I45">
            <v>3</v>
          </cell>
          <cell r="J45">
            <v>281</v>
          </cell>
          <cell r="K45">
            <v>0</v>
          </cell>
          <cell r="L45">
            <v>2</v>
          </cell>
          <cell r="N45">
            <v>8</v>
          </cell>
          <cell r="O45">
            <v>0</v>
          </cell>
          <cell r="P45">
            <v>269</v>
          </cell>
          <cell r="Q45">
            <v>0</v>
          </cell>
          <cell r="R45">
            <v>44</v>
          </cell>
          <cell r="T45">
            <v>1</v>
          </cell>
          <cell r="U45">
            <v>8</v>
          </cell>
          <cell r="V45">
            <v>-8</v>
          </cell>
          <cell r="AB45">
            <v>36</v>
          </cell>
        </row>
        <row r="46">
          <cell r="B46" t="str">
            <v>RBC</v>
          </cell>
          <cell r="C46" t="str">
            <v>PL</v>
          </cell>
          <cell r="D46" t="str">
            <v>Slow Mvg</v>
          </cell>
          <cell r="H46">
            <v>36</v>
          </cell>
          <cell r="I46">
            <v>8</v>
          </cell>
          <cell r="J46">
            <v>0.63166999999999995</v>
          </cell>
          <cell r="K46">
            <v>8</v>
          </cell>
          <cell r="N46">
            <v>8</v>
          </cell>
          <cell r="O46">
            <v>0</v>
          </cell>
          <cell r="Q46">
            <v>8</v>
          </cell>
          <cell r="R46">
            <v>0</v>
          </cell>
          <cell r="T46">
            <v>0.63166999999999995</v>
          </cell>
          <cell r="U46">
            <v>8</v>
          </cell>
          <cell r="V46">
            <v>0</v>
          </cell>
          <cell r="AB46">
            <v>0</v>
          </cell>
        </row>
        <row r="47">
          <cell r="B47" t="str">
            <v>Zilueton</v>
          </cell>
          <cell r="C47" t="str">
            <v>PL</v>
          </cell>
          <cell r="D47" t="str">
            <v>Obs</v>
          </cell>
          <cell r="F47">
            <v>0</v>
          </cell>
          <cell r="H47">
            <v>268</v>
          </cell>
          <cell r="J47">
            <v>1733.3111600000002</v>
          </cell>
          <cell r="K47">
            <v>0</v>
          </cell>
          <cell r="L47">
            <v>37</v>
          </cell>
          <cell r="N47">
            <v>75</v>
          </cell>
          <cell r="O47">
            <v>0</v>
          </cell>
          <cell r="P47">
            <v>0</v>
          </cell>
          <cell r="Q47">
            <v>0</v>
          </cell>
          <cell r="R47">
            <v>380</v>
          </cell>
          <cell r="S47">
            <v>51</v>
          </cell>
          <cell r="T47">
            <v>243.57652000000002</v>
          </cell>
          <cell r="U47">
            <v>4</v>
          </cell>
          <cell r="V47">
            <v>-55</v>
          </cell>
          <cell r="X47">
            <v>8.8150000000000013</v>
          </cell>
          <cell r="Z47">
            <v>0</v>
          </cell>
          <cell r="AB47">
            <v>325</v>
          </cell>
        </row>
        <row r="48">
          <cell r="B48" t="str">
            <v>TTA</v>
          </cell>
          <cell r="C48" t="str">
            <v>PL</v>
          </cell>
          <cell r="D48" t="str">
            <v>Slow Mvg</v>
          </cell>
          <cell r="F48">
            <v>0</v>
          </cell>
          <cell r="G48">
            <v>4</v>
          </cell>
          <cell r="H48">
            <v>268</v>
          </cell>
          <cell r="I48">
            <v>2</v>
          </cell>
          <cell r="J48">
            <v>92</v>
          </cell>
          <cell r="K48">
            <v>4</v>
          </cell>
          <cell r="L48">
            <v>37</v>
          </cell>
          <cell r="N48">
            <v>75</v>
          </cell>
          <cell r="O48">
            <v>-4</v>
          </cell>
          <cell r="P48">
            <v>0</v>
          </cell>
          <cell r="Q48">
            <v>0</v>
          </cell>
          <cell r="R48">
            <v>0</v>
          </cell>
          <cell r="S48">
            <v>51</v>
          </cell>
          <cell r="T48">
            <v>243.57652000000002</v>
          </cell>
          <cell r="U48">
            <v>4</v>
          </cell>
          <cell r="V48">
            <v>0</v>
          </cell>
          <cell r="X48">
            <v>8.8150000000000013</v>
          </cell>
          <cell r="Z48">
            <v>0</v>
          </cell>
          <cell r="AB48">
            <v>0</v>
          </cell>
        </row>
        <row r="49">
          <cell r="B49" t="str">
            <v>SNA</v>
          </cell>
          <cell r="C49" t="str">
            <v>PL</v>
          </cell>
          <cell r="D49" t="str">
            <v>Obs</v>
          </cell>
          <cell r="J49">
            <v>109.21812</v>
          </cell>
          <cell r="K49">
            <v>0</v>
          </cell>
          <cell r="O49">
            <v>0</v>
          </cell>
          <cell r="Q49">
            <v>0</v>
          </cell>
          <cell r="R49">
            <v>0</v>
          </cell>
          <cell r="T49">
            <v>0</v>
          </cell>
          <cell r="V49">
            <v>0</v>
          </cell>
          <cell r="AB49">
            <v>0</v>
          </cell>
        </row>
        <row r="50">
          <cell r="B50" t="str">
            <v>Trientine</v>
          </cell>
          <cell r="C50" t="str">
            <v>PL</v>
          </cell>
          <cell r="D50" t="str">
            <v>Obs</v>
          </cell>
          <cell r="G50">
            <v>6</v>
          </cell>
          <cell r="H50">
            <v>12</v>
          </cell>
          <cell r="J50">
            <v>21</v>
          </cell>
          <cell r="K50">
            <v>6</v>
          </cell>
          <cell r="L50">
            <v>6</v>
          </cell>
          <cell r="N50">
            <v>88.251769999999993</v>
          </cell>
          <cell r="O50">
            <v>-6</v>
          </cell>
          <cell r="P50">
            <v>-47</v>
          </cell>
          <cell r="Q50">
            <v>0</v>
          </cell>
          <cell r="R50">
            <v>33</v>
          </cell>
          <cell r="S50">
            <v>23.128689999999999</v>
          </cell>
          <cell r="T50">
            <v>0</v>
          </cell>
          <cell r="U50">
            <v>88.251769999999993</v>
          </cell>
          <cell r="V50">
            <v>0</v>
          </cell>
          <cell r="AB50">
            <v>33</v>
          </cell>
        </row>
        <row r="51">
          <cell r="B51" t="str">
            <v>Univar RPS 2617</v>
          </cell>
          <cell r="C51" t="str">
            <v>LAUNCH - B</v>
          </cell>
          <cell r="D51" t="str">
            <v>Active</v>
          </cell>
          <cell r="F51">
            <v>0</v>
          </cell>
          <cell r="G51">
            <v>13</v>
          </cell>
          <cell r="H51">
            <v>665</v>
          </cell>
          <cell r="I51">
            <v>161</v>
          </cell>
          <cell r="J51">
            <v>1831</v>
          </cell>
          <cell r="K51">
            <v>825</v>
          </cell>
          <cell r="L51">
            <v>90</v>
          </cell>
          <cell r="M51">
            <v>807</v>
          </cell>
          <cell r="N51">
            <v>959</v>
          </cell>
          <cell r="O51">
            <v>-809</v>
          </cell>
          <cell r="P51">
            <v>0</v>
          </cell>
          <cell r="Q51">
            <v>16</v>
          </cell>
          <cell r="R51">
            <v>3545</v>
          </cell>
          <cell r="S51">
            <v>53</v>
          </cell>
          <cell r="T51">
            <v>78</v>
          </cell>
          <cell r="U51">
            <v>98</v>
          </cell>
          <cell r="V51">
            <v>-229</v>
          </cell>
          <cell r="X51">
            <v>0</v>
          </cell>
          <cell r="Z51">
            <v>0</v>
          </cell>
          <cell r="AB51">
            <v>3316</v>
          </cell>
        </row>
        <row r="52">
          <cell r="B52" t="str">
            <v>KAN 747</v>
          </cell>
          <cell r="C52" t="str">
            <v>LAUNCH - B</v>
          </cell>
          <cell r="D52" t="str">
            <v>Slow Mvg</v>
          </cell>
          <cell r="F52">
            <v>0</v>
          </cell>
          <cell r="G52">
            <v>3</v>
          </cell>
          <cell r="H52">
            <v>1632</v>
          </cell>
          <cell r="J52">
            <v>1834</v>
          </cell>
          <cell r="K52">
            <v>3</v>
          </cell>
          <cell r="L52">
            <v>90</v>
          </cell>
          <cell r="N52">
            <v>1019</v>
          </cell>
          <cell r="O52">
            <v>0</v>
          </cell>
          <cell r="P52">
            <v>0</v>
          </cell>
          <cell r="Q52">
            <v>3</v>
          </cell>
          <cell r="R52">
            <v>4575</v>
          </cell>
          <cell r="S52">
            <v>53</v>
          </cell>
          <cell r="T52">
            <v>78</v>
          </cell>
          <cell r="U52">
            <v>136</v>
          </cell>
          <cell r="V52">
            <v>-267</v>
          </cell>
          <cell r="X52">
            <v>0</v>
          </cell>
          <cell r="Z52">
            <v>0</v>
          </cell>
          <cell r="AB52">
            <v>4308</v>
          </cell>
        </row>
        <row r="53">
          <cell r="B53" t="str">
            <v>Amino Indanol</v>
          </cell>
          <cell r="C53" t="str">
            <v>PL</v>
          </cell>
          <cell r="D53" t="str">
            <v>Active</v>
          </cell>
          <cell r="G53">
            <v>5</v>
          </cell>
          <cell r="H53">
            <v>1</v>
          </cell>
          <cell r="I53">
            <v>2</v>
          </cell>
          <cell r="J53">
            <v>109</v>
          </cell>
          <cell r="K53">
            <v>143</v>
          </cell>
          <cell r="L53">
            <v>2</v>
          </cell>
          <cell r="M53">
            <v>1</v>
          </cell>
          <cell r="N53">
            <v>97.400589999999994</v>
          </cell>
          <cell r="O53">
            <v>-3</v>
          </cell>
          <cell r="Q53">
            <v>140</v>
          </cell>
          <cell r="R53">
            <v>109</v>
          </cell>
          <cell r="S53">
            <v>1.3429599999999999</v>
          </cell>
          <cell r="T53">
            <v>109</v>
          </cell>
          <cell r="U53">
            <v>17.706430000000001</v>
          </cell>
          <cell r="V53">
            <v>-109</v>
          </cell>
          <cell r="AB53">
            <v>0</v>
          </cell>
        </row>
        <row r="54">
          <cell r="B54" t="str">
            <v>ANFP</v>
          </cell>
          <cell r="C54" t="str">
            <v>PL</v>
          </cell>
          <cell r="D54" t="str">
            <v>Slow Mvg</v>
          </cell>
          <cell r="H54">
            <v>72</v>
          </cell>
          <cell r="J54">
            <v>109</v>
          </cell>
          <cell r="K54">
            <v>23</v>
          </cell>
          <cell r="M54">
            <v>6</v>
          </cell>
          <cell r="N54">
            <v>17</v>
          </cell>
          <cell r="O54">
            <v>-23</v>
          </cell>
          <cell r="Q54">
            <v>0</v>
          </cell>
          <cell r="R54">
            <v>72</v>
          </cell>
          <cell r="T54">
            <v>109</v>
          </cell>
          <cell r="U54">
            <v>17.706430000000001</v>
          </cell>
          <cell r="V54">
            <v>0</v>
          </cell>
          <cell r="AB54">
            <v>72</v>
          </cell>
        </row>
        <row r="55">
          <cell r="B55" t="str">
            <v>Butanol</v>
          </cell>
          <cell r="C55" t="str">
            <v>PL</v>
          </cell>
          <cell r="D55" t="str">
            <v>Obs</v>
          </cell>
          <cell r="G55">
            <v>17</v>
          </cell>
          <cell r="H55">
            <v>23</v>
          </cell>
          <cell r="I55">
            <v>107</v>
          </cell>
          <cell r="J55">
            <v>236</v>
          </cell>
          <cell r="K55">
            <v>17</v>
          </cell>
          <cell r="L55">
            <v>14</v>
          </cell>
          <cell r="M55">
            <v>626</v>
          </cell>
          <cell r="N55">
            <v>88</v>
          </cell>
          <cell r="O55">
            <v>-14</v>
          </cell>
          <cell r="Q55">
            <v>3</v>
          </cell>
          <cell r="R55">
            <v>111</v>
          </cell>
          <cell r="S55">
            <v>23</v>
          </cell>
          <cell r="U55">
            <v>88</v>
          </cell>
          <cell r="V55">
            <v>-111</v>
          </cell>
          <cell r="AB55">
            <v>0</v>
          </cell>
        </row>
        <row r="56">
          <cell r="B56" t="str">
            <v>CBDA</v>
          </cell>
          <cell r="C56" t="str">
            <v>PL</v>
          </cell>
          <cell r="D56" t="str">
            <v>Slow Mvg</v>
          </cell>
          <cell r="G56">
            <v>9</v>
          </cell>
          <cell r="H56">
            <v>7</v>
          </cell>
          <cell r="J56">
            <v>2</v>
          </cell>
          <cell r="K56">
            <v>21</v>
          </cell>
          <cell r="L56">
            <v>2</v>
          </cell>
          <cell r="M56">
            <v>12</v>
          </cell>
          <cell r="N56">
            <v>80</v>
          </cell>
          <cell r="O56">
            <v>-21</v>
          </cell>
          <cell r="Q56">
            <v>0</v>
          </cell>
          <cell r="R56">
            <v>91</v>
          </cell>
          <cell r="S56">
            <v>3</v>
          </cell>
          <cell r="T56">
            <v>2</v>
          </cell>
          <cell r="U56">
            <v>88</v>
          </cell>
          <cell r="V56">
            <v>-5</v>
          </cell>
          <cell r="AB56">
            <v>86</v>
          </cell>
        </row>
        <row r="57">
          <cell r="B57" t="str">
            <v>CDFA Me</v>
          </cell>
          <cell r="C57" t="str">
            <v>PL</v>
          </cell>
          <cell r="D57" t="str">
            <v>Obs</v>
          </cell>
          <cell r="G57">
            <v>5</v>
          </cell>
          <cell r="H57">
            <v>3</v>
          </cell>
          <cell r="J57">
            <v>2</v>
          </cell>
          <cell r="K57">
            <v>0</v>
          </cell>
          <cell r="L57">
            <v>80</v>
          </cell>
          <cell r="M57">
            <v>1</v>
          </cell>
          <cell r="N57">
            <v>80</v>
          </cell>
          <cell r="O57">
            <v>0</v>
          </cell>
          <cell r="Q57">
            <v>0</v>
          </cell>
          <cell r="R57">
            <v>83</v>
          </cell>
          <cell r="S57">
            <v>3</v>
          </cell>
          <cell r="T57">
            <v>2</v>
          </cell>
          <cell r="U57">
            <v>4</v>
          </cell>
          <cell r="V57">
            <v>-7</v>
          </cell>
          <cell r="AB57">
            <v>76</v>
          </cell>
        </row>
        <row r="58">
          <cell r="B58" t="str">
            <v>CPD</v>
          </cell>
          <cell r="C58" t="str">
            <v>PL</v>
          </cell>
          <cell r="D58" t="str">
            <v>Obs</v>
          </cell>
          <cell r="G58">
            <v>12</v>
          </cell>
          <cell r="H58">
            <v>3</v>
          </cell>
          <cell r="J58">
            <v>20</v>
          </cell>
          <cell r="K58">
            <v>32</v>
          </cell>
          <cell r="L58">
            <v>80</v>
          </cell>
          <cell r="M58">
            <v>6</v>
          </cell>
          <cell r="N58">
            <v>98</v>
          </cell>
          <cell r="O58">
            <v>-32</v>
          </cell>
          <cell r="Q58">
            <v>0</v>
          </cell>
          <cell r="R58">
            <v>98</v>
          </cell>
          <cell r="S58">
            <v>3</v>
          </cell>
          <cell r="T58">
            <v>57.502609999999997</v>
          </cell>
          <cell r="U58">
            <v>18</v>
          </cell>
          <cell r="V58">
            <v>-18</v>
          </cell>
          <cell r="AB58">
            <v>80</v>
          </cell>
        </row>
        <row r="59">
          <cell r="B59" t="str">
            <v>DESMP</v>
          </cell>
          <cell r="C59" t="str">
            <v>PL</v>
          </cell>
          <cell r="D59" t="str">
            <v>Active</v>
          </cell>
          <cell r="G59">
            <v>2</v>
          </cell>
          <cell r="H59">
            <v>0.20613000000000001</v>
          </cell>
          <cell r="K59">
            <v>2</v>
          </cell>
          <cell r="L59">
            <v>2</v>
          </cell>
          <cell r="N59">
            <v>98</v>
          </cell>
          <cell r="O59">
            <v>-2</v>
          </cell>
          <cell r="Q59">
            <v>0</v>
          </cell>
          <cell r="R59">
            <v>0</v>
          </cell>
          <cell r="U59">
            <v>18</v>
          </cell>
          <cell r="V59">
            <v>0</v>
          </cell>
          <cell r="AB59">
            <v>0</v>
          </cell>
        </row>
        <row r="60">
          <cell r="B60" t="str">
            <v>DHQD</v>
          </cell>
          <cell r="C60" t="str">
            <v>PL</v>
          </cell>
          <cell r="D60" t="str">
            <v>Slow Mvg</v>
          </cell>
          <cell r="G60">
            <v>1</v>
          </cell>
          <cell r="H60">
            <v>12</v>
          </cell>
          <cell r="J60">
            <v>3.96759</v>
          </cell>
          <cell r="K60">
            <v>0</v>
          </cell>
          <cell r="L60">
            <v>1</v>
          </cell>
          <cell r="M60">
            <v>12</v>
          </cell>
          <cell r="N60">
            <v>29</v>
          </cell>
          <cell r="O60">
            <v>0</v>
          </cell>
          <cell r="Q60">
            <v>0</v>
          </cell>
          <cell r="R60">
            <v>29</v>
          </cell>
          <cell r="T60">
            <v>6.9999999999999994E-5</v>
          </cell>
          <cell r="U60">
            <v>2</v>
          </cell>
          <cell r="V60">
            <v>-2</v>
          </cell>
          <cell r="AB60">
            <v>27</v>
          </cell>
        </row>
        <row r="61">
          <cell r="B61" t="str">
            <v>(DHQ) 2 PHAL</v>
          </cell>
          <cell r="C61" t="str">
            <v>PL</v>
          </cell>
          <cell r="D61" t="str">
            <v>Slow Mvg</v>
          </cell>
          <cell r="G61">
            <v>4</v>
          </cell>
          <cell r="I61">
            <v>3</v>
          </cell>
          <cell r="J61">
            <v>2</v>
          </cell>
          <cell r="K61">
            <v>36</v>
          </cell>
          <cell r="N61">
            <v>2</v>
          </cell>
          <cell r="O61">
            <v>-25</v>
          </cell>
          <cell r="Q61">
            <v>11</v>
          </cell>
          <cell r="R61">
            <v>2</v>
          </cell>
          <cell r="T61">
            <v>2</v>
          </cell>
          <cell r="U61">
            <v>2</v>
          </cell>
          <cell r="V61">
            <v>-2</v>
          </cell>
          <cell r="AB61">
            <v>0</v>
          </cell>
        </row>
        <row r="62">
          <cell r="B62" t="str">
            <v>EPI</v>
          </cell>
          <cell r="C62" t="str">
            <v>PL</v>
          </cell>
          <cell r="D62" t="str">
            <v>Slow Mvg</v>
          </cell>
          <cell r="G62">
            <v>7</v>
          </cell>
          <cell r="H62">
            <v>6</v>
          </cell>
          <cell r="J62">
            <v>94</v>
          </cell>
          <cell r="K62">
            <v>7</v>
          </cell>
          <cell r="L62">
            <v>7</v>
          </cell>
          <cell r="N62">
            <v>47</v>
          </cell>
          <cell r="O62">
            <v>-7</v>
          </cell>
          <cell r="Q62">
            <v>0</v>
          </cell>
          <cell r="R62">
            <v>147</v>
          </cell>
          <cell r="S62">
            <v>6.08657</v>
          </cell>
          <cell r="T62">
            <v>58</v>
          </cell>
          <cell r="U62">
            <v>29</v>
          </cell>
          <cell r="V62">
            <v>-87</v>
          </cell>
          <cell r="AB62">
            <v>60</v>
          </cell>
        </row>
        <row r="63">
          <cell r="B63" t="str">
            <v>ETFA</v>
          </cell>
          <cell r="C63" t="str">
            <v>PL</v>
          </cell>
          <cell r="D63" t="str">
            <v>Slow Mvg</v>
          </cell>
          <cell r="G63">
            <v>7</v>
          </cell>
          <cell r="H63">
            <v>4</v>
          </cell>
          <cell r="J63">
            <v>94</v>
          </cell>
          <cell r="K63">
            <v>7</v>
          </cell>
          <cell r="L63">
            <v>7</v>
          </cell>
          <cell r="N63">
            <v>201</v>
          </cell>
          <cell r="O63">
            <v>-7</v>
          </cell>
          <cell r="Q63">
            <v>0</v>
          </cell>
          <cell r="R63">
            <v>212</v>
          </cell>
          <cell r="S63">
            <v>4.2187999999999999</v>
          </cell>
          <cell r="T63">
            <v>58</v>
          </cell>
          <cell r="U63">
            <v>29</v>
          </cell>
          <cell r="V63">
            <v>0</v>
          </cell>
          <cell r="AB63">
            <v>212</v>
          </cell>
        </row>
        <row r="64">
          <cell r="B64" t="str">
            <v>Glycidyl Nosylate</v>
          </cell>
          <cell r="C64" t="str">
            <v>PL</v>
          </cell>
          <cell r="D64" t="str">
            <v>Obs</v>
          </cell>
          <cell r="H64">
            <v>4</v>
          </cell>
          <cell r="J64">
            <v>183.65242000000001</v>
          </cell>
          <cell r="K64">
            <v>0</v>
          </cell>
          <cell r="L64">
            <v>7</v>
          </cell>
          <cell r="N64">
            <v>201</v>
          </cell>
          <cell r="O64">
            <v>0</v>
          </cell>
          <cell r="Q64">
            <v>0</v>
          </cell>
          <cell r="R64">
            <v>0</v>
          </cell>
          <cell r="S64">
            <v>4.2187999999999999</v>
          </cell>
          <cell r="T64">
            <v>183.65242000000001</v>
          </cell>
          <cell r="U64">
            <v>44.658580000000001</v>
          </cell>
          <cell r="V64">
            <v>0</v>
          </cell>
          <cell r="AB64">
            <v>0</v>
          </cell>
        </row>
        <row r="65">
          <cell r="B65" t="str">
            <v>Glycidyl Tosylate</v>
          </cell>
          <cell r="C65" t="str">
            <v>PL</v>
          </cell>
          <cell r="D65" t="str">
            <v>Obs</v>
          </cell>
          <cell r="G65">
            <v>6</v>
          </cell>
          <cell r="H65">
            <v>7.2260200000000001</v>
          </cell>
          <cell r="J65">
            <v>4</v>
          </cell>
          <cell r="K65">
            <v>0</v>
          </cell>
          <cell r="L65">
            <v>6</v>
          </cell>
          <cell r="N65">
            <v>25</v>
          </cell>
          <cell r="O65">
            <v>0</v>
          </cell>
          <cell r="Q65">
            <v>0</v>
          </cell>
          <cell r="R65">
            <v>4</v>
          </cell>
          <cell r="S65">
            <v>7.2260200000000001</v>
          </cell>
          <cell r="T65">
            <v>4</v>
          </cell>
          <cell r="U65">
            <v>44.658580000000001</v>
          </cell>
          <cell r="V65">
            <v>-4</v>
          </cell>
          <cell r="AB65">
            <v>0</v>
          </cell>
        </row>
        <row r="66">
          <cell r="B66" t="str">
            <v>Isovanillin</v>
          </cell>
          <cell r="C66" t="str">
            <v>PL</v>
          </cell>
          <cell r="D66" t="str">
            <v>Active</v>
          </cell>
          <cell r="G66">
            <v>1</v>
          </cell>
          <cell r="H66">
            <v>14</v>
          </cell>
          <cell r="I66">
            <v>7</v>
          </cell>
          <cell r="J66">
            <v>4</v>
          </cell>
          <cell r="K66">
            <v>64</v>
          </cell>
          <cell r="N66">
            <v>49</v>
          </cell>
          <cell r="O66">
            <v>-49</v>
          </cell>
          <cell r="P66">
            <v>-15</v>
          </cell>
          <cell r="Q66">
            <v>15</v>
          </cell>
          <cell r="R66">
            <v>0</v>
          </cell>
          <cell r="S66">
            <v>7.2260200000000001</v>
          </cell>
          <cell r="T66">
            <v>4</v>
          </cell>
          <cell r="V66">
            <v>0</v>
          </cell>
          <cell r="AB66">
            <v>0</v>
          </cell>
        </row>
        <row r="67">
          <cell r="B67" t="str">
            <v>Jacobsen Catalyst</v>
          </cell>
          <cell r="C67" t="str">
            <v>PL</v>
          </cell>
          <cell r="D67" t="str">
            <v>Active</v>
          </cell>
          <cell r="G67">
            <v>78</v>
          </cell>
          <cell r="H67">
            <v>10</v>
          </cell>
          <cell r="J67">
            <v>230</v>
          </cell>
          <cell r="K67">
            <v>520</v>
          </cell>
          <cell r="L67">
            <v>2</v>
          </cell>
          <cell r="M67">
            <v>200</v>
          </cell>
          <cell r="N67">
            <v>242</v>
          </cell>
          <cell r="O67">
            <v>-479</v>
          </cell>
          <cell r="Q67">
            <v>41</v>
          </cell>
          <cell r="R67">
            <v>242</v>
          </cell>
          <cell r="S67">
            <v>10</v>
          </cell>
          <cell r="T67">
            <v>28</v>
          </cell>
          <cell r="U67">
            <v>316.5129</v>
          </cell>
          <cell r="V67">
            <v>-38</v>
          </cell>
          <cell r="AB67">
            <v>204</v>
          </cell>
        </row>
        <row r="68">
          <cell r="B68" t="str">
            <v>L-Carnitine</v>
          </cell>
          <cell r="C68" t="str">
            <v>PL</v>
          </cell>
          <cell r="D68" t="str">
            <v>Obs</v>
          </cell>
          <cell r="G68">
            <v>182</v>
          </cell>
          <cell r="H68">
            <v>4</v>
          </cell>
          <cell r="J68">
            <v>184</v>
          </cell>
          <cell r="K68">
            <v>92</v>
          </cell>
          <cell r="L68">
            <v>2</v>
          </cell>
          <cell r="M68">
            <v>1</v>
          </cell>
          <cell r="N68">
            <v>114</v>
          </cell>
          <cell r="O68">
            <v>-92</v>
          </cell>
          <cell r="Q68">
            <v>0</v>
          </cell>
          <cell r="R68">
            <v>302</v>
          </cell>
          <cell r="S68">
            <v>4</v>
          </cell>
          <cell r="T68">
            <v>184</v>
          </cell>
          <cell r="U68">
            <v>114</v>
          </cell>
          <cell r="V68">
            <v>-302</v>
          </cell>
          <cell r="AB68">
            <v>0</v>
          </cell>
        </row>
        <row r="69">
          <cell r="B69" t="str">
            <v>Methyl Glycidate</v>
          </cell>
          <cell r="C69" t="str">
            <v>PL</v>
          </cell>
          <cell r="D69" t="str">
            <v>Obs</v>
          </cell>
          <cell r="G69">
            <v>3</v>
          </cell>
          <cell r="H69">
            <v>4</v>
          </cell>
          <cell r="J69">
            <v>184</v>
          </cell>
          <cell r="K69">
            <v>130</v>
          </cell>
          <cell r="L69">
            <v>3</v>
          </cell>
          <cell r="M69">
            <v>127</v>
          </cell>
          <cell r="N69">
            <v>30</v>
          </cell>
          <cell r="O69">
            <v>-130</v>
          </cell>
          <cell r="Q69">
            <v>0</v>
          </cell>
          <cell r="R69">
            <v>30</v>
          </cell>
          <cell r="S69">
            <v>4</v>
          </cell>
          <cell r="T69">
            <v>184</v>
          </cell>
          <cell r="U69">
            <v>30</v>
          </cell>
          <cell r="V69">
            <v>-30</v>
          </cell>
          <cell r="AB69">
            <v>0</v>
          </cell>
        </row>
        <row r="70">
          <cell r="B70" t="str">
            <v>Oligomeric Cat</v>
          </cell>
          <cell r="C70" t="str">
            <v>PL</v>
          </cell>
          <cell r="D70" t="str">
            <v>Slow Mvg</v>
          </cell>
          <cell r="G70">
            <v>1</v>
          </cell>
          <cell r="H70">
            <v>7</v>
          </cell>
          <cell r="J70">
            <v>162</v>
          </cell>
          <cell r="K70">
            <v>153</v>
          </cell>
          <cell r="L70">
            <v>2</v>
          </cell>
          <cell r="N70">
            <v>30</v>
          </cell>
          <cell r="O70">
            <v>-153</v>
          </cell>
          <cell r="Q70">
            <v>0</v>
          </cell>
          <cell r="R70">
            <v>169</v>
          </cell>
          <cell r="S70">
            <v>7</v>
          </cell>
          <cell r="T70">
            <v>13</v>
          </cell>
          <cell r="U70">
            <v>30</v>
          </cell>
          <cell r="V70">
            <v>-20</v>
          </cell>
          <cell r="AB70">
            <v>149</v>
          </cell>
        </row>
        <row r="71">
          <cell r="B71" t="str">
            <v>Pfizer Diol</v>
          </cell>
          <cell r="C71" t="str">
            <v>PL</v>
          </cell>
          <cell r="D71" t="str">
            <v>Active</v>
          </cell>
          <cell r="G71">
            <v>218</v>
          </cell>
          <cell r="H71">
            <v>7</v>
          </cell>
          <cell r="I71">
            <v>3</v>
          </cell>
          <cell r="J71">
            <v>162</v>
          </cell>
          <cell r="K71">
            <v>4432</v>
          </cell>
          <cell r="L71">
            <v>2</v>
          </cell>
          <cell r="M71">
            <v>2709</v>
          </cell>
          <cell r="N71">
            <v>875</v>
          </cell>
          <cell r="O71">
            <v>-3611</v>
          </cell>
          <cell r="P71">
            <v>-197</v>
          </cell>
          <cell r="Q71">
            <v>624</v>
          </cell>
          <cell r="R71">
            <v>0</v>
          </cell>
          <cell r="S71">
            <v>7</v>
          </cell>
          <cell r="T71">
            <v>13</v>
          </cell>
          <cell r="U71">
            <v>6.9454399999999996</v>
          </cell>
          <cell r="V71">
            <v>0</v>
          </cell>
          <cell r="X71">
            <v>23</v>
          </cell>
          <cell r="AB71">
            <v>0</v>
          </cell>
        </row>
        <row r="72">
          <cell r="B72" t="str">
            <v>PG Carbonate</v>
          </cell>
          <cell r="C72" t="str">
            <v>PL</v>
          </cell>
          <cell r="D72" t="str">
            <v>Obs</v>
          </cell>
          <cell r="G72">
            <v>71</v>
          </cell>
          <cell r="H72">
            <v>123</v>
          </cell>
          <cell r="I72">
            <v>44</v>
          </cell>
          <cell r="J72">
            <v>176</v>
          </cell>
          <cell r="K72">
            <v>0</v>
          </cell>
          <cell r="L72">
            <v>27</v>
          </cell>
          <cell r="M72">
            <v>138</v>
          </cell>
          <cell r="N72">
            <v>322</v>
          </cell>
          <cell r="O72">
            <v>0</v>
          </cell>
          <cell r="P72">
            <v>17</v>
          </cell>
          <cell r="Q72">
            <v>0</v>
          </cell>
          <cell r="R72">
            <v>322</v>
          </cell>
          <cell r="S72">
            <v>7.0980000000000001E-2</v>
          </cell>
          <cell r="U72">
            <v>308</v>
          </cell>
          <cell r="V72">
            <v>-308</v>
          </cell>
          <cell r="X72">
            <v>23</v>
          </cell>
          <cell r="AB72">
            <v>14</v>
          </cell>
        </row>
        <row r="73">
          <cell r="B73" t="str">
            <v>Propylene Oxide</v>
          </cell>
          <cell r="C73" t="str">
            <v>PL</v>
          </cell>
          <cell r="D73" t="str">
            <v>Active</v>
          </cell>
          <cell r="H73">
            <v>1</v>
          </cell>
          <cell r="J73">
            <v>48</v>
          </cell>
          <cell r="K73">
            <v>0</v>
          </cell>
          <cell r="M73">
            <v>1</v>
          </cell>
          <cell r="N73">
            <v>322</v>
          </cell>
          <cell r="O73">
            <v>0</v>
          </cell>
          <cell r="Q73">
            <v>0</v>
          </cell>
          <cell r="R73">
            <v>48</v>
          </cell>
          <cell r="T73">
            <v>32</v>
          </cell>
          <cell r="U73">
            <v>308</v>
          </cell>
          <cell r="V73">
            <v>-32</v>
          </cell>
          <cell r="AB73">
            <v>16</v>
          </cell>
        </row>
        <row r="74">
          <cell r="B74" t="str">
            <v>TBGE</v>
          </cell>
          <cell r="C74" t="str">
            <v>PL</v>
          </cell>
          <cell r="D74" t="str">
            <v>Obs</v>
          </cell>
          <cell r="G74">
            <v>3</v>
          </cell>
          <cell r="H74">
            <v>127</v>
          </cell>
          <cell r="J74">
            <v>48</v>
          </cell>
          <cell r="K74">
            <v>130</v>
          </cell>
          <cell r="L74">
            <v>3</v>
          </cell>
          <cell r="M74">
            <v>127</v>
          </cell>
          <cell r="N74">
            <v>10</v>
          </cell>
          <cell r="O74">
            <v>-130</v>
          </cell>
          <cell r="Q74">
            <v>0</v>
          </cell>
          <cell r="R74">
            <v>0</v>
          </cell>
          <cell r="T74">
            <v>32</v>
          </cell>
          <cell r="U74">
            <v>3.0064099999999998</v>
          </cell>
          <cell r="V74">
            <v>0</v>
          </cell>
          <cell r="AB74">
            <v>0</v>
          </cell>
        </row>
        <row r="75">
          <cell r="B75" t="str">
            <v>TFBU</v>
          </cell>
          <cell r="C75" t="str">
            <v>Pre Launch</v>
          </cell>
          <cell r="D75" t="str">
            <v>Total</v>
          </cell>
          <cell r="G75">
            <v>494</v>
          </cell>
          <cell r="H75">
            <v>5013</v>
          </cell>
          <cell r="I75">
            <v>218</v>
          </cell>
          <cell r="J75">
            <v>1818</v>
          </cell>
          <cell r="K75">
            <v>7543</v>
          </cell>
          <cell r="L75">
            <v>7</v>
          </cell>
          <cell r="M75">
            <v>3886</v>
          </cell>
          <cell r="N75">
            <v>208</v>
          </cell>
          <cell r="O75">
            <v>-5523</v>
          </cell>
          <cell r="P75">
            <v>24</v>
          </cell>
          <cell r="Q75">
            <v>2044</v>
          </cell>
          <cell r="R75">
            <v>208</v>
          </cell>
          <cell r="U75">
            <v>27.49492</v>
          </cell>
          <cell r="V75">
            <v>0</v>
          </cell>
          <cell r="AB75">
            <v>208</v>
          </cell>
        </row>
        <row r="76">
          <cell r="B76" t="str">
            <v>S-Phos</v>
          </cell>
          <cell r="C76" t="str">
            <v>PL</v>
          </cell>
          <cell r="D76" t="str">
            <v>Active</v>
          </cell>
          <cell r="G76">
            <v>205</v>
          </cell>
          <cell r="H76">
            <v>2768</v>
          </cell>
          <cell r="I76">
            <v>465</v>
          </cell>
          <cell r="J76">
            <v>354</v>
          </cell>
          <cell r="K76">
            <v>3792</v>
          </cell>
          <cell r="L76">
            <v>7</v>
          </cell>
          <cell r="M76">
            <v>3103</v>
          </cell>
          <cell r="N76">
            <v>5</v>
          </cell>
          <cell r="O76">
            <v>-3485</v>
          </cell>
          <cell r="Q76">
            <v>307</v>
          </cell>
          <cell r="R76">
            <v>5</v>
          </cell>
          <cell r="U76">
            <v>2</v>
          </cell>
          <cell r="V76">
            <v>0</v>
          </cell>
          <cell r="AB76">
            <v>5</v>
          </cell>
        </row>
        <row r="77">
          <cell r="B77" t="str">
            <v>Styrene Oxide</v>
          </cell>
          <cell r="C77" t="str">
            <v>T</v>
          </cell>
          <cell r="D77" t="str">
            <v>Slow Mvg</v>
          </cell>
          <cell r="H77">
            <v>3</v>
          </cell>
          <cell r="K77">
            <v>0</v>
          </cell>
          <cell r="M77">
            <v>2</v>
          </cell>
          <cell r="N77">
            <v>5</v>
          </cell>
          <cell r="O77">
            <v>-2</v>
          </cell>
          <cell r="Q77">
            <v>-2</v>
          </cell>
          <cell r="R77">
            <v>3</v>
          </cell>
          <cell r="S77">
            <v>3</v>
          </cell>
          <cell r="U77">
            <v>2</v>
          </cell>
          <cell r="V77">
            <v>-3</v>
          </cell>
          <cell r="AB77">
            <v>0</v>
          </cell>
        </row>
        <row r="78">
          <cell r="B78" t="str">
            <v>WS 23</v>
          </cell>
          <cell r="C78" t="str">
            <v>T</v>
          </cell>
          <cell r="D78" t="str">
            <v>Slow Mvg</v>
          </cell>
          <cell r="H78">
            <v>100</v>
          </cell>
          <cell r="J78">
            <v>331</v>
          </cell>
          <cell r="K78">
            <v>109</v>
          </cell>
          <cell r="L78">
            <v>85</v>
          </cell>
          <cell r="M78">
            <v>109</v>
          </cell>
          <cell r="N78">
            <v>776</v>
          </cell>
          <cell r="O78">
            <v>-109</v>
          </cell>
          <cell r="Q78">
            <v>0</v>
          </cell>
          <cell r="R78">
            <v>1292</v>
          </cell>
          <cell r="S78">
            <v>1</v>
          </cell>
          <cell r="U78">
            <v>5</v>
          </cell>
          <cell r="V78">
            <v>-1</v>
          </cell>
          <cell r="AB78">
            <v>1291</v>
          </cell>
        </row>
        <row r="79">
          <cell r="B79" t="str">
            <v>ETFA Held in Hong Kong</v>
          </cell>
          <cell r="C79" t="str">
            <v>T</v>
          </cell>
          <cell r="D79" t="str">
            <v>Active</v>
          </cell>
          <cell r="G79">
            <v>74</v>
          </cell>
          <cell r="H79">
            <v>100</v>
          </cell>
          <cell r="I79">
            <v>2</v>
          </cell>
          <cell r="J79">
            <v>331</v>
          </cell>
          <cell r="K79">
            <v>76</v>
          </cell>
          <cell r="L79">
            <v>85</v>
          </cell>
          <cell r="N79">
            <v>776</v>
          </cell>
          <cell r="O79">
            <v>0</v>
          </cell>
          <cell r="Q79">
            <v>76</v>
          </cell>
          <cell r="R79">
            <v>0</v>
          </cell>
          <cell r="S79">
            <v>1</v>
          </cell>
          <cell r="U79">
            <v>5</v>
          </cell>
          <cell r="V79">
            <v>0</v>
          </cell>
          <cell r="AB79">
            <v>0</v>
          </cell>
        </row>
        <row r="80">
          <cell r="B80" t="str">
            <v>PTFMXA</v>
          </cell>
          <cell r="C80" t="str">
            <v>T</v>
          </cell>
          <cell r="D80" t="str">
            <v>Slow Mvg</v>
          </cell>
          <cell r="G80">
            <v>23</v>
          </cell>
          <cell r="H80">
            <v>4222</v>
          </cell>
          <cell r="I80">
            <v>632</v>
          </cell>
          <cell r="J80">
            <v>88</v>
          </cell>
          <cell r="K80">
            <v>111</v>
          </cell>
          <cell r="L80">
            <v>23</v>
          </cell>
          <cell r="M80">
            <v>4051</v>
          </cell>
          <cell r="N80">
            <v>88</v>
          </cell>
          <cell r="O80">
            <v>-111</v>
          </cell>
          <cell r="P80">
            <v>224</v>
          </cell>
          <cell r="Q80">
            <v>0</v>
          </cell>
          <cell r="R80">
            <v>0</v>
          </cell>
          <cell r="V80">
            <v>0</v>
          </cell>
          <cell r="AB80">
            <v>0</v>
          </cell>
        </row>
        <row r="81">
          <cell r="B81" t="str">
            <v>L-Thyroxine</v>
          </cell>
          <cell r="C81" t="str">
            <v>T</v>
          </cell>
          <cell r="D81" t="str">
            <v>Active</v>
          </cell>
          <cell r="G81">
            <v>11</v>
          </cell>
          <cell r="H81">
            <v>2</v>
          </cell>
          <cell r="K81">
            <v>13</v>
          </cell>
          <cell r="M81">
            <v>2</v>
          </cell>
          <cell r="N81">
            <v>3</v>
          </cell>
          <cell r="O81">
            <v>-2</v>
          </cell>
          <cell r="Q81">
            <v>11</v>
          </cell>
          <cell r="R81">
            <v>3</v>
          </cell>
          <cell r="U81">
            <v>3</v>
          </cell>
          <cell r="V81">
            <v>-3</v>
          </cell>
          <cell r="AB81">
            <v>0</v>
          </cell>
        </row>
        <row r="82">
          <cell r="B82" t="str">
            <v>3-NPP</v>
          </cell>
          <cell r="C82" t="str">
            <v>T</v>
          </cell>
          <cell r="D82" t="str">
            <v>Slow Mvg</v>
          </cell>
          <cell r="G82">
            <v>3</v>
          </cell>
          <cell r="H82">
            <v>11</v>
          </cell>
          <cell r="K82">
            <v>3</v>
          </cell>
          <cell r="L82">
            <v>3</v>
          </cell>
          <cell r="N82">
            <v>28</v>
          </cell>
          <cell r="O82">
            <v>-3</v>
          </cell>
          <cell r="Q82">
            <v>0</v>
          </cell>
          <cell r="R82">
            <v>28</v>
          </cell>
          <cell r="U82">
            <v>28</v>
          </cell>
          <cell r="V82">
            <v>-28</v>
          </cell>
          <cell r="AB82">
            <v>0</v>
          </cell>
        </row>
        <row r="83">
          <cell r="B83" t="str">
            <v>DESMP.</v>
          </cell>
          <cell r="C83" t="str">
            <v>T</v>
          </cell>
          <cell r="D83" t="str">
            <v>Slow Mvg</v>
          </cell>
          <cell r="H83">
            <v>109</v>
          </cell>
          <cell r="J83">
            <v>98</v>
          </cell>
          <cell r="K83">
            <v>98</v>
          </cell>
          <cell r="M83">
            <v>109</v>
          </cell>
          <cell r="N83">
            <v>28</v>
          </cell>
          <cell r="O83">
            <v>-18</v>
          </cell>
          <cell r="Q83">
            <v>80</v>
          </cell>
          <cell r="R83">
            <v>0</v>
          </cell>
          <cell r="U83">
            <v>28</v>
          </cell>
          <cell r="V83">
            <v>0</v>
          </cell>
          <cell r="AB83">
            <v>0</v>
          </cell>
        </row>
        <row r="84">
          <cell r="B84" t="str">
            <v>TFBA</v>
          </cell>
          <cell r="C84" t="str">
            <v>T</v>
          </cell>
          <cell r="D84" t="str">
            <v>Obs</v>
          </cell>
          <cell r="G84">
            <v>77</v>
          </cell>
          <cell r="H84">
            <v>79</v>
          </cell>
          <cell r="I84">
            <v>8</v>
          </cell>
          <cell r="J84">
            <v>44</v>
          </cell>
          <cell r="K84">
            <v>0</v>
          </cell>
          <cell r="O84">
            <v>0</v>
          </cell>
          <cell r="Q84">
            <v>0</v>
          </cell>
          <cell r="R84">
            <v>0</v>
          </cell>
          <cell r="U84">
            <v>17.596</v>
          </cell>
          <cell r="V84">
            <v>0</v>
          </cell>
          <cell r="AB84">
            <v>0</v>
          </cell>
        </row>
        <row r="85">
          <cell r="B85" t="str">
            <v>NAAGA</v>
          </cell>
          <cell r="C85" t="str">
            <v>T</v>
          </cell>
          <cell r="D85" t="str">
            <v>Slow Mvg</v>
          </cell>
          <cell r="F85">
            <v>0</v>
          </cell>
          <cell r="G85">
            <v>3</v>
          </cell>
          <cell r="H85">
            <v>2</v>
          </cell>
          <cell r="J85">
            <v>50</v>
          </cell>
          <cell r="K85">
            <v>55</v>
          </cell>
          <cell r="L85">
            <v>23</v>
          </cell>
          <cell r="N85">
            <v>77</v>
          </cell>
          <cell r="O85">
            <v>-2</v>
          </cell>
          <cell r="P85">
            <v>0</v>
          </cell>
          <cell r="Q85">
            <v>53</v>
          </cell>
          <cell r="R85">
            <v>77</v>
          </cell>
          <cell r="S85">
            <v>42.352469999999997</v>
          </cell>
          <cell r="T85">
            <v>418.71650000000005</v>
          </cell>
          <cell r="U85">
            <v>685.8998899999998</v>
          </cell>
          <cell r="V85">
            <v>0</v>
          </cell>
          <cell r="X85">
            <v>23</v>
          </cell>
          <cell r="Z85">
            <v>0</v>
          </cell>
          <cell r="AB85">
            <v>77</v>
          </cell>
        </row>
        <row r="86">
          <cell r="B86" t="str">
            <v>NTFMA</v>
          </cell>
          <cell r="C86" t="str">
            <v>T</v>
          </cell>
          <cell r="D86" t="str">
            <v>Slow Mvg</v>
          </cell>
          <cell r="F86">
            <v>0</v>
          </cell>
          <cell r="G86">
            <v>6</v>
          </cell>
          <cell r="H86">
            <v>94</v>
          </cell>
          <cell r="I86">
            <v>10</v>
          </cell>
          <cell r="J86">
            <v>47</v>
          </cell>
          <cell r="K86">
            <v>147</v>
          </cell>
          <cell r="L86">
            <v>3</v>
          </cell>
          <cell r="M86">
            <v>58</v>
          </cell>
          <cell r="N86">
            <v>77</v>
          </cell>
          <cell r="O86">
            <v>-87</v>
          </cell>
          <cell r="P86">
            <v>0</v>
          </cell>
          <cell r="Q86">
            <v>60</v>
          </cell>
          <cell r="R86">
            <v>0</v>
          </cell>
          <cell r="S86">
            <v>42.352469999999997</v>
          </cell>
          <cell r="T86">
            <v>418.71650000000005</v>
          </cell>
          <cell r="U86">
            <v>685.8998899999998</v>
          </cell>
          <cell r="V86">
            <v>0</v>
          </cell>
          <cell r="X86">
            <v>23</v>
          </cell>
          <cell r="Z86">
            <v>0</v>
          </cell>
          <cell r="AB86">
            <v>0</v>
          </cell>
        </row>
        <row r="87">
          <cell r="B87" t="str">
            <v>OADPE</v>
          </cell>
          <cell r="C87" t="str">
            <v>T</v>
          </cell>
          <cell r="D87" t="str">
            <v>Active</v>
          </cell>
          <cell r="G87">
            <v>4</v>
          </cell>
          <cell r="I87">
            <v>4</v>
          </cell>
          <cell r="J87">
            <v>84</v>
          </cell>
          <cell r="K87">
            <v>88</v>
          </cell>
          <cell r="L87">
            <v>3</v>
          </cell>
          <cell r="N87">
            <v>50</v>
          </cell>
          <cell r="O87">
            <v>0</v>
          </cell>
          <cell r="Q87">
            <v>88</v>
          </cell>
          <cell r="R87">
            <v>50</v>
          </cell>
          <cell r="V87">
            <v>0</v>
          </cell>
          <cell r="AB87">
            <v>50</v>
          </cell>
        </row>
        <row r="88">
          <cell r="B88" t="str">
            <v>ANFP.</v>
          </cell>
          <cell r="C88" t="str">
            <v>T</v>
          </cell>
          <cell r="D88" t="str">
            <v>Slow Mvg</v>
          </cell>
          <cell r="J88">
            <v>44</v>
          </cell>
          <cell r="K88">
            <v>0</v>
          </cell>
          <cell r="N88">
            <v>76</v>
          </cell>
          <cell r="O88">
            <v>0</v>
          </cell>
          <cell r="Q88">
            <v>0</v>
          </cell>
          <cell r="R88">
            <v>76</v>
          </cell>
          <cell r="T88">
            <v>6.29575</v>
          </cell>
          <cell r="U88">
            <v>17.475470000000001</v>
          </cell>
          <cell r="V88">
            <v>0</v>
          </cell>
          <cell r="AB88">
            <v>76</v>
          </cell>
        </row>
        <row r="89">
          <cell r="B89" t="str">
            <v>SR-28043.</v>
          </cell>
          <cell r="C89" t="str">
            <v>T</v>
          </cell>
          <cell r="D89" t="str">
            <v>Active</v>
          </cell>
          <cell r="G89">
            <v>2</v>
          </cell>
          <cell r="J89">
            <v>90</v>
          </cell>
          <cell r="K89">
            <v>92</v>
          </cell>
          <cell r="L89">
            <v>2</v>
          </cell>
          <cell r="N89">
            <v>175</v>
          </cell>
          <cell r="O89">
            <v>-92</v>
          </cell>
          <cell r="Q89">
            <v>0</v>
          </cell>
          <cell r="R89">
            <v>175</v>
          </cell>
          <cell r="T89">
            <v>6.29575</v>
          </cell>
          <cell r="U89">
            <v>3</v>
          </cell>
          <cell r="V89">
            <v>-3</v>
          </cell>
          <cell r="X89">
            <v>161</v>
          </cell>
          <cell r="AB89">
            <v>333</v>
          </cell>
        </row>
        <row r="90">
          <cell r="B90" t="str">
            <v>Fixed cost others</v>
          </cell>
          <cell r="C90" t="str">
            <v>T</v>
          </cell>
          <cell r="D90" t="str">
            <v>Slow Mvg</v>
          </cell>
          <cell r="G90">
            <v>3</v>
          </cell>
          <cell r="H90">
            <v>4</v>
          </cell>
          <cell r="J90">
            <v>50</v>
          </cell>
          <cell r="K90">
            <v>4</v>
          </cell>
          <cell r="M90">
            <v>4</v>
          </cell>
          <cell r="N90">
            <v>175</v>
          </cell>
          <cell r="O90">
            <v>-4</v>
          </cell>
          <cell r="Q90">
            <v>0</v>
          </cell>
          <cell r="R90">
            <v>0</v>
          </cell>
          <cell r="T90">
            <v>23.400580000000001</v>
          </cell>
          <cell r="U90">
            <v>3</v>
          </cell>
          <cell r="V90">
            <v>0</v>
          </cell>
          <cell r="X90">
            <v>161</v>
          </cell>
          <cell r="AB90">
            <v>0</v>
          </cell>
        </row>
        <row r="91">
          <cell r="B91" t="str">
            <v>Others.</v>
          </cell>
          <cell r="C91" t="str">
            <v>T</v>
          </cell>
          <cell r="D91" t="str">
            <v>Obs</v>
          </cell>
          <cell r="G91">
            <v>6</v>
          </cell>
          <cell r="H91">
            <v>94</v>
          </cell>
          <cell r="I91">
            <v>5</v>
          </cell>
          <cell r="J91">
            <v>47</v>
          </cell>
          <cell r="K91">
            <v>0</v>
          </cell>
          <cell r="L91">
            <v>1</v>
          </cell>
          <cell r="M91">
            <v>58</v>
          </cell>
          <cell r="N91">
            <v>29</v>
          </cell>
          <cell r="O91">
            <v>0</v>
          </cell>
          <cell r="Q91">
            <v>0</v>
          </cell>
          <cell r="R91">
            <v>0</v>
          </cell>
          <cell r="T91">
            <v>23.400580000000001</v>
          </cell>
          <cell r="U91">
            <v>18</v>
          </cell>
          <cell r="V91">
            <v>-18</v>
          </cell>
          <cell r="AB91">
            <v>-18</v>
          </cell>
        </row>
        <row r="92">
          <cell r="B92" t="str">
            <v>Others.</v>
          </cell>
          <cell r="C92" t="str">
            <v>TECHNOLOGIES - C</v>
          </cell>
          <cell r="D92" t="str">
            <v>Slow Mvg</v>
          </cell>
          <cell r="F92">
            <v>0</v>
          </cell>
          <cell r="G92">
            <v>10</v>
          </cell>
          <cell r="H92">
            <v>239</v>
          </cell>
          <cell r="I92">
            <v>2</v>
          </cell>
          <cell r="J92">
            <v>1164</v>
          </cell>
          <cell r="K92">
            <v>240</v>
          </cell>
          <cell r="L92">
            <v>176</v>
          </cell>
          <cell r="M92">
            <v>28</v>
          </cell>
          <cell r="N92">
            <v>2409</v>
          </cell>
          <cell r="O92">
            <v>-38</v>
          </cell>
          <cell r="P92">
            <v>0</v>
          </cell>
          <cell r="Q92">
            <v>202</v>
          </cell>
          <cell r="R92">
            <v>3988</v>
          </cell>
          <cell r="S92">
            <v>54</v>
          </cell>
          <cell r="T92">
            <v>430</v>
          </cell>
          <cell r="U92">
            <v>647</v>
          </cell>
          <cell r="V92">
            <v>-1131</v>
          </cell>
          <cell r="X92">
            <v>161</v>
          </cell>
          <cell r="Z92">
            <v>0</v>
          </cell>
          <cell r="AB92">
            <v>3018</v>
          </cell>
        </row>
        <row r="93">
          <cell r="B93" t="str">
            <v>L-Carnitine</v>
          </cell>
          <cell r="C93" t="str">
            <v>TECHNOLOGIES - C</v>
          </cell>
          <cell r="D93" t="str">
            <v>Slow Mvg</v>
          </cell>
          <cell r="E93"/>
          <cell r="F93">
            <v>0</v>
          </cell>
          <cell r="G93">
            <v>4</v>
          </cell>
          <cell r="H93">
            <v>239</v>
          </cell>
          <cell r="J93">
            <v>1164</v>
          </cell>
          <cell r="K93">
            <v>302</v>
          </cell>
          <cell r="L93">
            <v>176</v>
          </cell>
          <cell r="M93">
            <v>184</v>
          </cell>
          <cell r="N93">
            <v>2409</v>
          </cell>
          <cell r="O93">
            <v>-302</v>
          </cell>
          <cell r="P93">
            <v>0</v>
          </cell>
          <cell r="Q93">
            <v>0</v>
          </cell>
          <cell r="R93">
            <v>3988</v>
          </cell>
          <cell r="S93">
            <v>54</v>
          </cell>
          <cell r="T93">
            <v>430</v>
          </cell>
          <cell r="U93">
            <v>647</v>
          </cell>
          <cell r="V93">
            <v>-1131</v>
          </cell>
          <cell r="X93">
            <v>161</v>
          </cell>
          <cell r="Z93">
            <v>0</v>
          </cell>
          <cell r="AB93">
            <v>3018</v>
          </cell>
        </row>
        <row r="94">
          <cell r="B94" t="str">
            <v>3M R850 / R851</v>
          </cell>
          <cell r="C94" t="str">
            <v>T</v>
          </cell>
          <cell r="D94" t="str">
            <v>Slow Mvg</v>
          </cell>
          <cell r="E94"/>
          <cell r="G94">
            <v>7</v>
          </cell>
          <cell r="H94">
            <v>0.51317000000000002</v>
          </cell>
          <cell r="I94">
            <v>5</v>
          </cell>
          <cell r="J94">
            <v>29</v>
          </cell>
          <cell r="K94">
            <v>29</v>
          </cell>
          <cell r="L94">
            <v>2</v>
          </cell>
          <cell r="N94">
            <v>29</v>
          </cell>
          <cell r="O94">
            <v>-29</v>
          </cell>
          <cell r="Q94">
            <v>0</v>
          </cell>
          <cell r="R94">
            <v>0</v>
          </cell>
          <cell r="S94">
            <v>0.51317000000000002</v>
          </cell>
          <cell r="V94">
            <v>0</v>
          </cell>
          <cell r="AB94">
            <v>0</v>
          </cell>
        </row>
        <row r="95">
          <cell r="B95" t="str">
            <v>Methyl Acetonide</v>
          </cell>
          <cell r="C95" t="str">
            <v>T</v>
          </cell>
          <cell r="D95" t="str">
            <v>Slow Mvg</v>
          </cell>
          <cell r="G95">
            <v>7</v>
          </cell>
          <cell r="H95">
            <v>143</v>
          </cell>
          <cell r="I95">
            <v>1</v>
          </cell>
          <cell r="J95">
            <v>6</v>
          </cell>
          <cell r="K95">
            <v>151</v>
          </cell>
          <cell r="L95">
            <v>7</v>
          </cell>
          <cell r="M95">
            <v>15</v>
          </cell>
          <cell r="N95">
            <v>17</v>
          </cell>
          <cell r="O95">
            <v>-22</v>
          </cell>
          <cell r="Q95">
            <v>129</v>
          </cell>
          <cell r="R95">
            <v>23</v>
          </cell>
          <cell r="S95">
            <v>0.51317000000000002</v>
          </cell>
          <cell r="T95">
            <v>6</v>
          </cell>
          <cell r="U95">
            <v>17</v>
          </cell>
          <cell r="V95">
            <v>-23</v>
          </cell>
          <cell r="AB95">
            <v>0</v>
          </cell>
        </row>
        <row r="96">
          <cell r="B96" t="str">
            <v>ALT-962</v>
          </cell>
          <cell r="C96" t="str">
            <v>T</v>
          </cell>
          <cell r="D96" t="str">
            <v>Obs</v>
          </cell>
          <cell r="J96">
            <v>6</v>
          </cell>
          <cell r="K96">
            <v>0</v>
          </cell>
          <cell r="N96">
            <v>17</v>
          </cell>
          <cell r="O96">
            <v>0</v>
          </cell>
          <cell r="Q96">
            <v>0</v>
          </cell>
          <cell r="R96">
            <v>0</v>
          </cell>
          <cell r="T96">
            <v>6</v>
          </cell>
          <cell r="U96">
            <v>17</v>
          </cell>
          <cell r="V96">
            <v>0</v>
          </cell>
          <cell r="AB96">
            <v>0</v>
          </cell>
        </row>
        <row r="97">
          <cell r="B97" t="str">
            <v>BHA</v>
          </cell>
          <cell r="C97" t="str">
            <v>T</v>
          </cell>
          <cell r="D97" t="str">
            <v>Slow Mvg</v>
          </cell>
          <cell r="G97">
            <v>10</v>
          </cell>
          <cell r="H97">
            <v>230</v>
          </cell>
          <cell r="J97">
            <v>23</v>
          </cell>
          <cell r="K97">
            <v>322</v>
          </cell>
          <cell r="L97">
            <v>10</v>
          </cell>
          <cell r="M97">
            <v>28</v>
          </cell>
          <cell r="N97">
            <v>308</v>
          </cell>
          <cell r="O97">
            <v>-308</v>
          </cell>
          <cell r="Q97">
            <v>14</v>
          </cell>
          <cell r="R97">
            <v>23</v>
          </cell>
          <cell r="S97">
            <v>6.1052</v>
          </cell>
          <cell r="T97">
            <v>23</v>
          </cell>
          <cell r="V97">
            <v>-23</v>
          </cell>
          <cell r="AB97">
            <v>0</v>
          </cell>
        </row>
        <row r="98">
          <cell r="B98" t="str">
            <v>Bromohydrin</v>
          </cell>
          <cell r="C98" t="str">
            <v>T</v>
          </cell>
          <cell r="D98" t="str">
            <v>Slow Mvg</v>
          </cell>
          <cell r="G98">
            <v>4</v>
          </cell>
          <cell r="H98">
            <v>48</v>
          </cell>
          <cell r="J98">
            <v>23</v>
          </cell>
          <cell r="K98">
            <v>48</v>
          </cell>
          <cell r="L98">
            <v>4</v>
          </cell>
          <cell r="M98">
            <v>32</v>
          </cell>
          <cell r="N98">
            <v>114</v>
          </cell>
          <cell r="O98">
            <v>-32</v>
          </cell>
          <cell r="Q98">
            <v>16</v>
          </cell>
          <cell r="R98">
            <v>0</v>
          </cell>
          <cell r="S98">
            <v>13.4604</v>
          </cell>
          <cell r="T98">
            <v>23</v>
          </cell>
          <cell r="V98">
            <v>0</v>
          </cell>
          <cell r="AB98">
            <v>0</v>
          </cell>
        </row>
        <row r="99">
          <cell r="B99" t="str">
            <v>CCA</v>
          </cell>
          <cell r="C99" t="str">
            <v>T</v>
          </cell>
          <cell r="D99" t="str">
            <v>Slow Mvg</v>
          </cell>
          <cell r="H99">
            <v>1</v>
          </cell>
          <cell r="J99">
            <v>6</v>
          </cell>
          <cell r="K99">
            <v>6</v>
          </cell>
          <cell r="N99">
            <v>22</v>
          </cell>
          <cell r="O99">
            <v>0</v>
          </cell>
          <cell r="Q99">
            <v>6</v>
          </cell>
          <cell r="R99">
            <v>0</v>
          </cell>
          <cell r="S99">
            <v>1</v>
          </cell>
          <cell r="U99">
            <v>90.202160000000006</v>
          </cell>
          <cell r="V99">
            <v>0</v>
          </cell>
          <cell r="AB99">
            <v>0</v>
          </cell>
        </row>
        <row r="100">
          <cell r="B100" t="str">
            <v>CME</v>
          </cell>
          <cell r="C100" t="str">
            <v>T</v>
          </cell>
          <cell r="D100" t="str">
            <v>Slow Mvg</v>
          </cell>
          <cell r="E100"/>
          <cell r="G100">
            <v>3</v>
          </cell>
          <cell r="H100">
            <v>1</v>
          </cell>
          <cell r="K100">
            <v>3</v>
          </cell>
          <cell r="L100">
            <v>3</v>
          </cell>
          <cell r="N100">
            <v>90.202160000000006</v>
          </cell>
          <cell r="O100">
            <v>-3</v>
          </cell>
          <cell r="Q100">
            <v>0</v>
          </cell>
          <cell r="R100">
            <v>1</v>
          </cell>
          <cell r="S100">
            <v>1</v>
          </cell>
          <cell r="U100">
            <v>90.202160000000006</v>
          </cell>
          <cell r="V100">
            <v>-1</v>
          </cell>
          <cell r="AA100"/>
          <cell r="AB100">
            <v>0</v>
          </cell>
        </row>
        <row r="101">
          <cell r="B101" t="str">
            <v>Geltex</v>
          </cell>
          <cell r="C101" t="str">
            <v>T</v>
          </cell>
          <cell r="D101" t="str">
            <v>Active</v>
          </cell>
          <cell r="E101"/>
          <cell r="G101">
            <v>7</v>
          </cell>
          <cell r="H101">
            <v>1</v>
          </cell>
          <cell r="J101">
            <v>10</v>
          </cell>
          <cell r="K101">
            <v>10</v>
          </cell>
          <cell r="L101">
            <v>7</v>
          </cell>
          <cell r="M101">
            <v>14</v>
          </cell>
          <cell r="O101">
            <v>0</v>
          </cell>
          <cell r="Q101">
            <v>10</v>
          </cell>
          <cell r="R101">
            <v>0</v>
          </cell>
          <cell r="S101">
            <v>1</v>
          </cell>
          <cell r="V101">
            <v>0</v>
          </cell>
          <cell r="AA101"/>
          <cell r="AB101">
            <v>0</v>
          </cell>
        </row>
        <row r="102">
          <cell r="B102" t="str">
            <v>GW 397339</v>
          </cell>
          <cell r="C102" t="str">
            <v>T</v>
          </cell>
          <cell r="D102" t="str">
            <v>Active</v>
          </cell>
          <cell r="G102">
            <v>100</v>
          </cell>
          <cell r="H102">
            <v>1</v>
          </cell>
          <cell r="I102">
            <v>127</v>
          </cell>
          <cell r="J102">
            <v>685</v>
          </cell>
          <cell r="K102">
            <v>1241</v>
          </cell>
          <cell r="L102">
            <v>4</v>
          </cell>
          <cell r="N102">
            <v>19.909500000000001</v>
          </cell>
          <cell r="O102">
            <v>-4</v>
          </cell>
          <cell r="Q102">
            <v>1237</v>
          </cell>
          <cell r="R102">
            <v>0</v>
          </cell>
          <cell r="S102">
            <v>1</v>
          </cell>
          <cell r="U102">
            <v>19.909500000000001</v>
          </cell>
          <cell r="V102">
            <v>0</v>
          </cell>
          <cell r="AB102">
            <v>0</v>
          </cell>
        </row>
        <row r="103">
          <cell r="B103" t="str">
            <v>ICOS 1576</v>
          </cell>
          <cell r="C103" t="str">
            <v>TM</v>
          </cell>
          <cell r="D103" t="str">
            <v>Obs</v>
          </cell>
          <cell r="H103">
            <v>4.8849299999999998</v>
          </cell>
          <cell r="J103">
            <v>285</v>
          </cell>
          <cell r="K103">
            <v>0</v>
          </cell>
          <cell r="M103">
            <v>14</v>
          </cell>
          <cell r="N103">
            <v>271</v>
          </cell>
          <cell r="O103">
            <v>0</v>
          </cell>
          <cell r="Q103">
            <v>0</v>
          </cell>
          <cell r="R103">
            <v>0</v>
          </cell>
          <cell r="S103">
            <v>4.08249</v>
          </cell>
          <cell r="U103">
            <v>0.16314999999999999</v>
          </cell>
          <cell r="V103">
            <v>0</v>
          </cell>
          <cell r="AB103">
            <v>0</v>
          </cell>
        </row>
        <row r="104">
          <cell r="B104" t="str">
            <v>ICOS 485</v>
          </cell>
          <cell r="C104" t="str">
            <v>TM</v>
          </cell>
          <cell r="D104" t="str">
            <v>Obs</v>
          </cell>
          <cell r="H104">
            <v>6</v>
          </cell>
          <cell r="J104">
            <v>28</v>
          </cell>
          <cell r="K104">
            <v>28</v>
          </cell>
          <cell r="M104">
            <v>31</v>
          </cell>
          <cell r="N104">
            <v>28</v>
          </cell>
          <cell r="O104">
            <v>-28</v>
          </cell>
          <cell r="Q104">
            <v>0</v>
          </cell>
          <cell r="R104">
            <v>6</v>
          </cell>
          <cell r="S104">
            <v>6</v>
          </cell>
          <cell r="U104">
            <v>0.16314999999999999</v>
          </cell>
          <cell r="V104">
            <v>-6</v>
          </cell>
          <cell r="AB104">
            <v>0</v>
          </cell>
        </row>
        <row r="105">
          <cell r="B105" t="str">
            <v>Mill. Lactone</v>
          </cell>
          <cell r="C105" t="str">
            <v>TM</v>
          </cell>
          <cell r="D105" t="str">
            <v>Active</v>
          </cell>
          <cell r="H105">
            <v>14</v>
          </cell>
          <cell r="J105">
            <v>74</v>
          </cell>
          <cell r="K105">
            <v>74</v>
          </cell>
          <cell r="O105">
            <v>0</v>
          </cell>
          <cell r="Q105">
            <v>74</v>
          </cell>
          <cell r="R105">
            <v>14</v>
          </cell>
          <cell r="S105">
            <v>14</v>
          </cell>
          <cell r="V105">
            <v>-14</v>
          </cell>
          <cell r="AB105">
            <v>0</v>
          </cell>
        </row>
        <row r="106">
          <cell r="B106" t="str">
            <v>Glycidyl Phthalimide</v>
          </cell>
          <cell r="C106" t="str">
            <v>TM</v>
          </cell>
          <cell r="D106" t="str">
            <v>Obs</v>
          </cell>
          <cell r="G106">
            <v>3</v>
          </cell>
          <cell r="H106">
            <v>2</v>
          </cell>
          <cell r="J106">
            <v>6</v>
          </cell>
          <cell r="K106">
            <v>0</v>
          </cell>
          <cell r="L106">
            <v>3</v>
          </cell>
          <cell r="N106">
            <v>90</v>
          </cell>
          <cell r="O106">
            <v>0</v>
          </cell>
          <cell r="Q106">
            <v>0</v>
          </cell>
          <cell r="R106">
            <v>92</v>
          </cell>
          <cell r="S106">
            <v>2</v>
          </cell>
          <cell r="U106">
            <v>90</v>
          </cell>
          <cell r="V106">
            <v>-92</v>
          </cell>
          <cell r="AB106">
            <v>0</v>
          </cell>
        </row>
        <row r="107">
          <cell r="B107" t="str">
            <v>Plaquenil</v>
          </cell>
          <cell r="C107" t="str">
            <v>TM</v>
          </cell>
          <cell r="D107" t="str">
            <v>Active</v>
          </cell>
          <cell r="G107">
            <v>3</v>
          </cell>
          <cell r="H107">
            <v>2</v>
          </cell>
          <cell r="J107">
            <v>3</v>
          </cell>
          <cell r="K107">
            <v>3</v>
          </cell>
          <cell r="L107">
            <v>3</v>
          </cell>
          <cell r="N107">
            <v>90</v>
          </cell>
          <cell r="O107">
            <v>-21</v>
          </cell>
          <cell r="Q107">
            <v>-18</v>
          </cell>
          <cell r="R107">
            <v>0</v>
          </cell>
          <cell r="S107">
            <v>2</v>
          </cell>
          <cell r="U107">
            <v>90</v>
          </cell>
          <cell r="V107">
            <v>0</v>
          </cell>
          <cell r="AA107"/>
          <cell r="AB107">
            <v>0</v>
          </cell>
        </row>
        <row r="108">
          <cell r="B108" t="str">
            <v>RCX 2037</v>
          </cell>
          <cell r="C108" t="str">
            <v>TM</v>
          </cell>
          <cell r="D108" t="str">
            <v>Active</v>
          </cell>
          <cell r="G108">
            <v>65</v>
          </cell>
          <cell r="H108">
            <v>274</v>
          </cell>
          <cell r="I108">
            <v>53</v>
          </cell>
          <cell r="J108">
            <v>78</v>
          </cell>
          <cell r="K108">
            <v>78</v>
          </cell>
          <cell r="L108">
            <v>4</v>
          </cell>
          <cell r="N108">
            <v>91.138750000000002</v>
          </cell>
          <cell r="O108">
            <v>0</v>
          </cell>
          <cell r="Q108">
            <v>78</v>
          </cell>
          <cell r="R108">
            <v>0</v>
          </cell>
          <cell r="S108">
            <v>1.7050000000000001</v>
          </cell>
          <cell r="T108">
            <v>0.84267000000000003</v>
          </cell>
          <cell r="U108">
            <v>91.138750000000002</v>
          </cell>
          <cell r="V108">
            <v>0</v>
          </cell>
          <cell r="AA108"/>
          <cell r="AB108">
            <v>0</v>
          </cell>
        </row>
        <row r="109">
          <cell r="B109" t="str">
            <v>RCX 2047</v>
          </cell>
          <cell r="C109" t="str">
            <v>TM</v>
          </cell>
          <cell r="D109" t="str">
            <v>Obs</v>
          </cell>
          <cell r="G109">
            <v>84</v>
          </cell>
          <cell r="H109">
            <v>12</v>
          </cell>
          <cell r="I109">
            <v>100</v>
          </cell>
          <cell r="J109">
            <v>582</v>
          </cell>
          <cell r="K109">
            <v>0</v>
          </cell>
          <cell r="L109">
            <v>1</v>
          </cell>
          <cell r="N109">
            <v>20</v>
          </cell>
          <cell r="O109">
            <v>0</v>
          </cell>
          <cell r="Q109">
            <v>0</v>
          </cell>
          <cell r="R109">
            <v>32</v>
          </cell>
          <cell r="S109">
            <v>12</v>
          </cell>
          <cell r="T109">
            <v>126.54656</v>
          </cell>
          <cell r="U109">
            <v>20</v>
          </cell>
          <cell r="V109">
            <v>-32</v>
          </cell>
          <cell r="AB109">
            <v>0</v>
          </cell>
        </row>
        <row r="110">
          <cell r="B110" t="str">
            <v>GW 801144X</v>
          </cell>
          <cell r="C110" t="str">
            <v>TM</v>
          </cell>
          <cell r="D110" t="str">
            <v>Active</v>
          </cell>
          <cell r="H110">
            <v>5</v>
          </cell>
          <cell r="J110">
            <v>50</v>
          </cell>
          <cell r="K110">
            <v>50</v>
          </cell>
          <cell r="N110">
            <v>20</v>
          </cell>
          <cell r="O110">
            <v>0</v>
          </cell>
          <cell r="Q110">
            <v>50</v>
          </cell>
          <cell r="R110">
            <v>5</v>
          </cell>
          <cell r="S110">
            <v>5</v>
          </cell>
          <cell r="T110">
            <v>126.54656</v>
          </cell>
          <cell r="U110">
            <v>20</v>
          </cell>
          <cell r="V110">
            <v>-5</v>
          </cell>
          <cell r="AB110">
            <v>0</v>
          </cell>
        </row>
        <row r="111">
          <cell r="B111" t="str">
            <v>BHUP</v>
          </cell>
          <cell r="C111" t="str">
            <v>TM</v>
          </cell>
          <cell r="D111" t="str">
            <v>Obs</v>
          </cell>
          <cell r="F111">
            <v>0</v>
          </cell>
          <cell r="H111">
            <v>1</v>
          </cell>
          <cell r="J111">
            <v>157.08555999999999</v>
          </cell>
          <cell r="K111">
            <v>0</v>
          </cell>
          <cell r="L111">
            <v>0</v>
          </cell>
          <cell r="N111">
            <v>218.88902999999999</v>
          </cell>
          <cell r="O111">
            <v>0</v>
          </cell>
          <cell r="P111">
            <v>0</v>
          </cell>
          <cell r="Q111">
            <v>0</v>
          </cell>
          <cell r="R111">
            <v>1</v>
          </cell>
          <cell r="S111">
            <v>1</v>
          </cell>
          <cell r="T111">
            <v>157.08555999999999</v>
          </cell>
          <cell r="U111">
            <v>218.88902999999999</v>
          </cell>
          <cell r="V111">
            <v>-1</v>
          </cell>
          <cell r="X111">
            <v>0</v>
          </cell>
          <cell r="Z111">
            <v>0</v>
          </cell>
          <cell r="AB111">
            <v>0</v>
          </cell>
        </row>
        <row r="112">
          <cell r="B112" t="str">
            <v>RH 3866</v>
          </cell>
          <cell r="C112" t="str">
            <v>TM</v>
          </cell>
          <cell r="D112" t="str">
            <v>Slow Mvg</v>
          </cell>
          <cell r="F112">
            <v>0</v>
          </cell>
          <cell r="H112">
            <v>2</v>
          </cell>
          <cell r="J112">
            <v>175</v>
          </cell>
          <cell r="K112">
            <v>175</v>
          </cell>
          <cell r="L112">
            <v>0</v>
          </cell>
          <cell r="N112">
            <v>3</v>
          </cell>
          <cell r="O112">
            <v>-3</v>
          </cell>
          <cell r="P112">
            <v>0</v>
          </cell>
          <cell r="Q112">
            <v>172</v>
          </cell>
          <cell r="R112">
            <v>2</v>
          </cell>
          <cell r="S112">
            <v>1</v>
          </cell>
          <cell r="T112">
            <v>157.08555999999999</v>
          </cell>
          <cell r="U112">
            <v>218.88902999999999</v>
          </cell>
          <cell r="V112">
            <v>0</v>
          </cell>
          <cell r="X112">
            <v>0</v>
          </cell>
          <cell r="Z112">
            <v>0</v>
          </cell>
          <cell r="AB112">
            <v>2</v>
          </cell>
        </row>
        <row r="113">
          <cell r="B113" t="str">
            <v>T-Baus</v>
          </cell>
          <cell r="C113" t="str">
            <v>TM</v>
          </cell>
          <cell r="D113" t="str">
            <v>Obs</v>
          </cell>
          <cell r="H113">
            <v>2</v>
          </cell>
          <cell r="J113">
            <v>8.6299100000000006</v>
          </cell>
          <cell r="K113">
            <v>0</v>
          </cell>
          <cell r="L113">
            <v>28.63589</v>
          </cell>
          <cell r="N113">
            <v>19.847139999999996</v>
          </cell>
          <cell r="O113">
            <v>0</v>
          </cell>
          <cell r="Q113">
            <v>0</v>
          </cell>
          <cell r="R113">
            <v>0</v>
          </cell>
          <cell r="S113">
            <v>2</v>
          </cell>
          <cell r="T113">
            <v>7.1437200000000001</v>
          </cell>
          <cell r="U113">
            <v>1.2999999999999999E-4</v>
          </cell>
          <cell r="V113">
            <v>0</v>
          </cell>
          <cell r="X113">
            <v>-157.51999999999998</v>
          </cell>
          <cell r="AB113">
            <v>0</v>
          </cell>
        </row>
        <row r="114">
          <cell r="B114" t="str">
            <v>Telik 19781</v>
          </cell>
          <cell r="C114" t="str">
            <v>TM</v>
          </cell>
          <cell r="D114" t="str">
            <v>Obs</v>
          </cell>
          <cell r="H114">
            <v>2</v>
          </cell>
          <cell r="J114">
            <v>77</v>
          </cell>
          <cell r="K114">
            <v>0</v>
          </cell>
          <cell r="L114">
            <v>28.63589</v>
          </cell>
          <cell r="N114">
            <v>19.847139999999996</v>
          </cell>
          <cell r="O114">
            <v>0</v>
          </cell>
          <cell r="Q114">
            <v>0</v>
          </cell>
          <cell r="R114">
            <v>0</v>
          </cell>
          <cell r="S114">
            <v>2</v>
          </cell>
          <cell r="T114">
            <v>7.1437200000000001</v>
          </cell>
          <cell r="U114">
            <v>1.2999999999999999E-4</v>
          </cell>
          <cell r="V114">
            <v>0</v>
          </cell>
          <cell r="X114">
            <v>-25.585000000000001</v>
          </cell>
          <cell r="AB114">
            <v>0</v>
          </cell>
        </row>
        <row r="115">
          <cell r="B115" t="str">
            <v>Vertex 148</v>
          </cell>
          <cell r="C115" t="str">
            <v>TM</v>
          </cell>
          <cell r="D115" t="str">
            <v>Obs</v>
          </cell>
          <cell r="H115">
            <v>2</v>
          </cell>
          <cell r="J115">
            <v>1</v>
          </cell>
          <cell r="K115">
            <v>0</v>
          </cell>
          <cell r="N115">
            <v>91</v>
          </cell>
          <cell r="O115">
            <v>0</v>
          </cell>
          <cell r="Q115">
            <v>0</v>
          </cell>
          <cell r="R115">
            <v>92</v>
          </cell>
          <cell r="S115">
            <v>2</v>
          </cell>
          <cell r="T115">
            <v>1</v>
          </cell>
          <cell r="U115">
            <v>91</v>
          </cell>
          <cell r="V115">
            <v>-92</v>
          </cell>
          <cell r="AB115">
            <v>0</v>
          </cell>
        </row>
        <row r="116">
          <cell r="B116" t="str">
            <v>Vertex 497</v>
          </cell>
          <cell r="C116" t="str">
            <v>TM</v>
          </cell>
          <cell r="D116" t="str">
            <v>Active</v>
          </cell>
          <cell r="H116">
            <v>3</v>
          </cell>
          <cell r="J116">
            <v>127</v>
          </cell>
          <cell r="K116">
            <v>0</v>
          </cell>
          <cell r="N116">
            <v>91</v>
          </cell>
          <cell r="O116">
            <v>0</v>
          </cell>
          <cell r="Q116">
            <v>0</v>
          </cell>
          <cell r="R116">
            <v>130</v>
          </cell>
          <cell r="S116">
            <v>3</v>
          </cell>
          <cell r="T116">
            <v>127</v>
          </cell>
          <cell r="U116">
            <v>91</v>
          </cell>
          <cell r="V116">
            <v>-130</v>
          </cell>
          <cell r="X116">
            <v>-25.585000000000001</v>
          </cell>
          <cell r="AB116">
            <v>0</v>
          </cell>
        </row>
        <row r="117">
          <cell r="B117" t="str">
            <v>ZD0947</v>
          </cell>
          <cell r="C117" t="str">
            <v>Technology</v>
          </cell>
          <cell r="D117" t="str">
            <v>Total</v>
          </cell>
          <cell r="G117">
            <v>250</v>
          </cell>
          <cell r="H117">
            <v>3</v>
          </cell>
          <cell r="I117">
            <v>130</v>
          </cell>
          <cell r="J117">
            <v>127</v>
          </cell>
          <cell r="K117">
            <v>3556</v>
          </cell>
          <cell r="L117">
            <v>56</v>
          </cell>
          <cell r="M117">
            <v>434</v>
          </cell>
          <cell r="N117">
            <v>730</v>
          </cell>
          <cell r="O117">
            <v>-1220</v>
          </cell>
          <cell r="P117">
            <v>0</v>
          </cell>
          <cell r="Q117">
            <v>2336</v>
          </cell>
          <cell r="R117">
            <v>0</v>
          </cell>
          <cell r="S117">
            <v>3</v>
          </cell>
          <cell r="T117">
            <v>127</v>
          </cell>
          <cell r="V117">
            <v>0</v>
          </cell>
          <cell r="AB117">
            <v>0</v>
          </cell>
        </row>
        <row r="118">
          <cell r="B118" t="str">
            <v>ZD0947</v>
          </cell>
          <cell r="C118" t="str">
            <v>OBSOLETE - D</v>
          </cell>
          <cell r="D118" t="str">
            <v>Slow Mvg</v>
          </cell>
          <cell r="F118">
            <v>0</v>
          </cell>
          <cell r="H118">
            <v>46</v>
          </cell>
          <cell r="J118">
            <v>157</v>
          </cell>
          <cell r="K118">
            <v>0</v>
          </cell>
          <cell r="L118">
            <v>0</v>
          </cell>
          <cell r="N118">
            <v>218</v>
          </cell>
          <cell r="O118">
            <v>0</v>
          </cell>
          <cell r="P118">
            <v>0</v>
          </cell>
          <cell r="Q118">
            <v>0</v>
          </cell>
          <cell r="R118">
            <v>421</v>
          </cell>
          <cell r="S118">
            <v>44</v>
          </cell>
          <cell r="T118">
            <v>157</v>
          </cell>
          <cell r="U118">
            <v>218</v>
          </cell>
          <cell r="V118">
            <v>-419</v>
          </cell>
          <cell r="X118">
            <v>0</v>
          </cell>
          <cell r="Z118">
            <v>0</v>
          </cell>
          <cell r="AB118">
            <v>2</v>
          </cell>
        </row>
        <row r="119">
          <cell r="B119" t="str">
            <v>Non Allocated</v>
          </cell>
          <cell r="C119" t="str">
            <v>OBSOLETE - D</v>
          </cell>
          <cell r="D119" t="str">
            <v>Obs</v>
          </cell>
          <cell r="F119">
            <v>0</v>
          </cell>
          <cell r="G119">
            <v>575</v>
          </cell>
          <cell r="H119">
            <v>46</v>
          </cell>
          <cell r="I119">
            <v>8</v>
          </cell>
          <cell r="J119">
            <v>157</v>
          </cell>
          <cell r="K119">
            <v>692</v>
          </cell>
          <cell r="L119">
            <v>0</v>
          </cell>
          <cell r="N119">
            <v>218</v>
          </cell>
          <cell r="O119">
            <v>-48</v>
          </cell>
          <cell r="P119">
            <v>0</v>
          </cell>
          <cell r="Q119">
            <v>644</v>
          </cell>
          <cell r="R119">
            <v>421</v>
          </cell>
          <cell r="S119">
            <v>44</v>
          </cell>
          <cell r="T119">
            <v>157</v>
          </cell>
          <cell r="U119">
            <v>218</v>
          </cell>
          <cell r="V119">
            <v>-419</v>
          </cell>
          <cell r="X119">
            <v>0</v>
          </cell>
          <cell r="Z119">
            <v>0</v>
          </cell>
          <cell r="AB119">
            <v>2</v>
          </cell>
        </row>
        <row r="120">
          <cell r="B120" t="str">
            <v>Non Allocated</v>
          </cell>
          <cell r="C120" t="str">
            <v>TM</v>
          </cell>
          <cell r="D120" t="str">
            <v>Obs</v>
          </cell>
          <cell r="H120">
            <v>365</v>
          </cell>
          <cell r="J120">
            <v>17</v>
          </cell>
          <cell r="K120">
            <v>0</v>
          </cell>
          <cell r="L120">
            <v>8</v>
          </cell>
          <cell r="N120">
            <v>66</v>
          </cell>
          <cell r="O120">
            <v>0</v>
          </cell>
          <cell r="P120">
            <v>-42</v>
          </cell>
          <cell r="Q120">
            <v>-42</v>
          </cell>
          <cell r="R120">
            <v>456</v>
          </cell>
          <cell r="S120">
            <v>34</v>
          </cell>
          <cell r="T120">
            <v>13</v>
          </cell>
          <cell r="U120">
            <v>3</v>
          </cell>
          <cell r="V120">
            <v>-50</v>
          </cell>
          <cell r="AB120">
            <v>406</v>
          </cell>
        </row>
        <row r="121">
          <cell r="B121" t="str">
            <v>Cleanouts</v>
          </cell>
          <cell r="C121" t="str">
            <v>TM</v>
          </cell>
          <cell r="D121" t="str">
            <v>Obs</v>
          </cell>
          <cell r="F121">
            <v>0</v>
          </cell>
          <cell r="G121">
            <v>2455</v>
          </cell>
          <cell r="H121">
            <v>365</v>
          </cell>
          <cell r="J121">
            <v>17</v>
          </cell>
          <cell r="K121">
            <v>2455</v>
          </cell>
          <cell r="L121">
            <v>8</v>
          </cell>
          <cell r="N121">
            <v>66</v>
          </cell>
          <cell r="O121">
            <v>-1375</v>
          </cell>
          <cell r="P121">
            <v>0</v>
          </cell>
          <cell r="Q121">
            <v>1080</v>
          </cell>
          <cell r="R121">
            <v>0</v>
          </cell>
          <cell r="S121">
            <v>34</v>
          </cell>
          <cell r="T121">
            <v>13</v>
          </cell>
          <cell r="U121">
            <v>3</v>
          </cell>
          <cell r="V121">
            <v>0</v>
          </cell>
          <cell r="X121">
            <v>-70</v>
          </cell>
          <cell r="Z121">
            <v>0</v>
          </cell>
          <cell r="AB121">
            <v>-70</v>
          </cell>
        </row>
        <row r="122">
          <cell r="B122" t="str">
            <v>Engineering Stores</v>
          </cell>
          <cell r="C122" t="str">
            <v>TM</v>
          </cell>
          <cell r="D122" t="str">
            <v>Obs</v>
          </cell>
          <cell r="F122">
            <v>0</v>
          </cell>
          <cell r="G122">
            <v>394</v>
          </cell>
          <cell r="H122">
            <v>2480</v>
          </cell>
          <cell r="J122">
            <v>6104.7692900000002</v>
          </cell>
          <cell r="K122">
            <v>394</v>
          </cell>
          <cell r="L122">
            <v>223</v>
          </cell>
          <cell r="N122">
            <v>480.94192000000021</v>
          </cell>
          <cell r="O122">
            <v>-223</v>
          </cell>
          <cell r="P122">
            <v>0</v>
          </cell>
          <cell r="Q122">
            <v>171</v>
          </cell>
          <cell r="R122">
            <v>2480</v>
          </cell>
          <cell r="S122">
            <v>1353</v>
          </cell>
          <cell r="T122">
            <v>961.95186000000001</v>
          </cell>
          <cell r="U122">
            <v>1084.9978099999998</v>
          </cell>
          <cell r="V122">
            <v>-1353</v>
          </cell>
          <cell r="X122">
            <v>95.871000000000009</v>
          </cell>
          <cell r="Z122">
            <v>0</v>
          </cell>
          <cell r="AB122">
            <v>1127</v>
          </cell>
        </row>
        <row r="123">
          <cell r="B123" t="str">
            <v>Base Stocks</v>
          </cell>
          <cell r="C123" t="str">
            <v>Technology</v>
          </cell>
          <cell r="D123" t="str">
            <v>Total</v>
          </cell>
          <cell r="G123">
            <v>648</v>
          </cell>
          <cell r="H123">
            <v>394</v>
          </cell>
          <cell r="I123">
            <v>77</v>
          </cell>
          <cell r="J123">
            <v>1789</v>
          </cell>
          <cell r="K123">
            <v>648</v>
          </cell>
          <cell r="L123">
            <v>105</v>
          </cell>
          <cell r="M123">
            <v>5</v>
          </cell>
          <cell r="N123">
            <v>638</v>
          </cell>
          <cell r="O123">
            <v>-110</v>
          </cell>
          <cell r="P123">
            <v>0</v>
          </cell>
          <cell r="Q123">
            <v>538</v>
          </cell>
          <cell r="R123">
            <v>394</v>
          </cell>
          <cell r="S123">
            <v>223</v>
          </cell>
          <cell r="V123">
            <v>-223</v>
          </cell>
          <cell r="X123">
            <v>-70</v>
          </cell>
          <cell r="AB123">
            <v>171</v>
          </cell>
        </row>
        <row r="124">
          <cell r="B124" t="str">
            <v>Op Supplies/Ret Cont/Packaging/Waste</v>
          </cell>
          <cell r="C124" t="str">
            <v>Technology</v>
          </cell>
          <cell r="D124" t="str">
            <v>Total</v>
          </cell>
          <cell r="F124">
            <v>0</v>
          </cell>
          <cell r="G124">
            <v>174</v>
          </cell>
          <cell r="H124">
            <v>625</v>
          </cell>
          <cell r="I124">
            <v>111</v>
          </cell>
          <cell r="J124">
            <v>1466</v>
          </cell>
          <cell r="K124">
            <v>174</v>
          </cell>
          <cell r="L124">
            <v>56</v>
          </cell>
          <cell r="M124">
            <v>440</v>
          </cell>
          <cell r="N124">
            <v>638</v>
          </cell>
          <cell r="O124">
            <v>0</v>
          </cell>
          <cell r="P124">
            <v>0</v>
          </cell>
          <cell r="Q124">
            <v>174</v>
          </cell>
          <cell r="R124">
            <v>625</v>
          </cell>
          <cell r="S124">
            <v>127</v>
          </cell>
          <cell r="T124">
            <v>4</v>
          </cell>
          <cell r="U124">
            <v>1084.9978099999998</v>
          </cell>
          <cell r="V124">
            <v>-131</v>
          </cell>
          <cell r="X124">
            <v>95.871000000000009</v>
          </cell>
          <cell r="Z124">
            <v>0</v>
          </cell>
          <cell r="AB124">
            <v>494</v>
          </cell>
        </row>
        <row r="125">
          <cell r="B125" t="str">
            <v>Palladium/Platinum/Rhodium</v>
          </cell>
          <cell r="G125">
            <v>736</v>
          </cell>
          <cell r="H125">
            <v>164</v>
          </cell>
          <cell r="I125">
            <v>2</v>
          </cell>
          <cell r="J125">
            <v>15</v>
          </cell>
          <cell r="K125">
            <v>370</v>
          </cell>
          <cell r="L125">
            <v>39</v>
          </cell>
          <cell r="M125">
            <v>1</v>
          </cell>
          <cell r="N125">
            <v>26</v>
          </cell>
          <cell r="O125">
            <v>-66</v>
          </cell>
          <cell r="Q125">
            <v>304</v>
          </cell>
          <cell r="R125">
            <v>164</v>
          </cell>
          <cell r="S125">
            <v>223</v>
          </cell>
          <cell r="V125">
            <v>0</v>
          </cell>
          <cell r="AB125">
            <v>164</v>
          </cell>
        </row>
        <row r="126">
          <cell r="B126" t="str">
            <v>Ret Cont / Packaging / Waste</v>
          </cell>
          <cell r="C126" t="str">
            <v>OTHERS - E</v>
          </cell>
          <cell r="D126" t="str">
            <v>Total</v>
          </cell>
          <cell r="F126">
            <v>0</v>
          </cell>
          <cell r="G126">
            <v>4246</v>
          </cell>
          <cell r="H126">
            <v>4028</v>
          </cell>
          <cell r="I126">
            <v>8</v>
          </cell>
          <cell r="J126">
            <v>17</v>
          </cell>
          <cell r="K126">
            <v>4363</v>
          </cell>
          <cell r="L126">
            <v>8</v>
          </cell>
          <cell r="M126">
            <v>5</v>
          </cell>
          <cell r="N126">
            <v>66</v>
          </cell>
          <cell r="O126">
            <v>-1756</v>
          </cell>
          <cell r="P126">
            <v>0</v>
          </cell>
          <cell r="Q126">
            <v>2565</v>
          </cell>
          <cell r="R126">
            <v>4119</v>
          </cell>
          <cell r="S126">
            <v>1737</v>
          </cell>
          <cell r="T126">
            <v>17</v>
          </cell>
          <cell r="U126">
            <v>3</v>
          </cell>
          <cell r="V126">
            <v>-1757</v>
          </cell>
          <cell r="X126">
            <v>-70</v>
          </cell>
          <cell r="Z126">
            <v>0</v>
          </cell>
          <cell r="AB126">
            <v>2292</v>
          </cell>
        </row>
        <row r="127">
          <cell r="B127" t="str">
            <v>Palladium/Platinum/Rhodium</v>
          </cell>
          <cell r="G127">
            <v>2490</v>
          </cell>
          <cell r="H127">
            <v>164</v>
          </cell>
          <cell r="K127">
            <v>2490</v>
          </cell>
          <cell r="L127">
            <v>1353</v>
          </cell>
          <cell r="O127">
            <v>-1353</v>
          </cell>
          <cell r="P127">
            <v>-65</v>
          </cell>
          <cell r="Q127">
            <v>1137</v>
          </cell>
          <cell r="R127">
            <v>164</v>
          </cell>
          <cell r="V127">
            <v>0</v>
          </cell>
          <cell r="AB127">
            <v>164</v>
          </cell>
        </row>
        <row r="128">
          <cell r="B128"/>
          <cell r="C128" t="str">
            <v>OTHERS - E</v>
          </cell>
          <cell r="D128" t="str">
            <v>Total</v>
          </cell>
          <cell r="F128">
            <v>0</v>
          </cell>
          <cell r="G128">
            <v>6844</v>
          </cell>
          <cell r="H128">
            <v>4028</v>
          </cell>
          <cell r="I128">
            <v>689</v>
          </cell>
          <cell r="J128">
            <v>17</v>
          </cell>
          <cell r="K128">
            <v>20061</v>
          </cell>
          <cell r="L128">
            <v>8</v>
          </cell>
          <cell r="M128">
            <v>4403</v>
          </cell>
          <cell r="N128">
            <v>66</v>
          </cell>
          <cell r="O128">
            <v>-8692</v>
          </cell>
          <cell r="P128">
            <v>0</v>
          </cell>
          <cell r="Q128">
            <v>11329</v>
          </cell>
          <cell r="R128">
            <v>4119</v>
          </cell>
          <cell r="S128">
            <v>1737</v>
          </cell>
          <cell r="T128">
            <v>17</v>
          </cell>
          <cell r="U128">
            <v>3</v>
          </cell>
          <cell r="V128">
            <v>-1757</v>
          </cell>
          <cell r="X128">
            <v>-70</v>
          </cell>
          <cell r="Z128">
            <v>0</v>
          </cell>
          <cell r="AB128">
            <v>2292</v>
          </cell>
        </row>
        <row r="129">
          <cell r="B129"/>
          <cell r="C129" t="str">
            <v>TOTAL</v>
          </cell>
          <cell r="F129">
            <v>0</v>
          </cell>
          <cell r="G129">
            <v>650</v>
          </cell>
          <cell r="H129">
            <v>6883</v>
          </cell>
          <cell r="J129">
            <v>7596</v>
          </cell>
          <cell r="K129">
            <v>650</v>
          </cell>
          <cell r="L129">
            <v>732</v>
          </cell>
          <cell r="M129">
            <v>4</v>
          </cell>
          <cell r="N129">
            <v>5636</v>
          </cell>
          <cell r="O129">
            <v>-141</v>
          </cell>
          <cell r="P129">
            <v>0</v>
          </cell>
          <cell r="Q129"/>
          <cell r="R129">
            <v>20847</v>
          </cell>
          <cell r="S129">
            <v>2012</v>
          </cell>
          <cell r="T129">
            <v>4357</v>
          </cell>
          <cell r="U129">
            <v>2336</v>
          </cell>
          <cell r="V129">
            <v>-8705</v>
          </cell>
          <cell r="X129">
            <v>-106</v>
          </cell>
          <cell r="Z129">
            <v>0</v>
          </cell>
          <cell r="AB129">
            <v>12036</v>
          </cell>
        </row>
        <row r="130">
          <cell r="B130"/>
          <cell r="G130">
            <v>100</v>
          </cell>
          <cell r="J130" t="str">
            <v>Authorised by</v>
          </cell>
          <cell r="K130">
            <v>100</v>
          </cell>
          <cell r="L130">
            <v>120</v>
          </cell>
          <cell r="M130">
            <v>4</v>
          </cell>
          <cell r="O130">
            <v>0</v>
          </cell>
          <cell r="Q130">
            <v>100</v>
          </cell>
          <cell r="AB130"/>
        </row>
        <row r="131">
          <cell r="B131"/>
          <cell r="C131" t="str">
            <v>TOTAL</v>
          </cell>
          <cell r="F131">
            <v>0</v>
          </cell>
          <cell r="H131">
            <v>6883</v>
          </cell>
          <cell r="J131">
            <v>7596</v>
          </cell>
          <cell r="L131">
            <v>732</v>
          </cell>
          <cell r="N131">
            <v>5636</v>
          </cell>
          <cell r="P131">
            <v>0</v>
          </cell>
          <cell r="R131">
            <v>20847</v>
          </cell>
          <cell r="S131">
            <v>2012</v>
          </cell>
          <cell r="T131">
            <v>4357</v>
          </cell>
          <cell r="U131">
            <v>2336</v>
          </cell>
          <cell r="V131">
            <v>-8705</v>
          </cell>
          <cell r="X131">
            <v>-106</v>
          </cell>
          <cell r="Z131">
            <v>0</v>
          </cell>
          <cell r="AB131">
            <v>12036</v>
          </cell>
        </row>
      </sheetData>
      <sheetData sheetId="18">
        <row r="10">
          <cell r="B10" t="str">
            <v>Acrivastine</v>
          </cell>
        </row>
        <row r="13">
          <cell r="B13" t="str">
            <v>AVE 1330</v>
          </cell>
          <cell r="C13" t="str">
            <v>L</v>
          </cell>
          <cell r="D13" t="str">
            <v>Active</v>
          </cell>
          <cell r="G13">
            <v>2</v>
          </cell>
          <cell r="H13">
            <v>0.69518000000000002</v>
          </cell>
          <cell r="J13">
            <v>4.0000000000000001E-3</v>
          </cell>
          <cell r="K13">
            <v>47</v>
          </cell>
          <cell r="L13">
            <v>2</v>
          </cell>
          <cell r="O13">
            <v>-2</v>
          </cell>
          <cell r="Q13">
            <v>45</v>
          </cell>
          <cell r="R13">
            <v>0.69918000000000002</v>
          </cell>
          <cell r="S13">
            <v>0.69518000000000002</v>
          </cell>
          <cell r="T13">
            <v>4.0000000000000001E-3</v>
          </cell>
          <cell r="V13">
            <v>-0.69918000000000002</v>
          </cell>
          <cell r="AB13">
            <v>0</v>
          </cell>
        </row>
        <row r="14">
          <cell r="B14" t="str">
            <v>AZD 12389497</v>
          </cell>
          <cell r="C14" t="str">
            <v>L</v>
          </cell>
          <cell r="D14" t="str">
            <v>Active</v>
          </cell>
          <cell r="G14">
            <v>760</v>
          </cell>
          <cell r="H14">
            <v>317</v>
          </cell>
          <cell r="I14">
            <v>405</v>
          </cell>
          <cell r="J14">
            <v>1095</v>
          </cell>
          <cell r="K14">
            <v>2577</v>
          </cell>
          <cell r="M14">
            <v>2131</v>
          </cell>
          <cell r="N14">
            <v>45</v>
          </cell>
          <cell r="O14">
            <v>-45</v>
          </cell>
          <cell r="P14">
            <v>63</v>
          </cell>
          <cell r="Q14">
            <v>2595</v>
          </cell>
          <cell r="R14">
            <v>0</v>
          </cell>
          <cell r="V14">
            <v>0</v>
          </cell>
          <cell r="AB14">
            <v>0</v>
          </cell>
        </row>
        <row r="15">
          <cell r="B15" t="str">
            <v>AZD 2230</v>
          </cell>
          <cell r="C15" t="str">
            <v>L</v>
          </cell>
          <cell r="D15" t="str">
            <v>Active</v>
          </cell>
          <cell r="G15">
            <v>91</v>
          </cell>
          <cell r="H15">
            <v>6.0375100000000002</v>
          </cell>
          <cell r="I15">
            <v>21</v>
          </cell>
          <cell r="K15">
            <v>168</v>
          </cell>
          <cell r="M15">
            <v>30</v>
          </cell>
          <cell r="O15">
            <v>0</v>
          </cell>
          <cell r="P15">
            <v>-91</v>
          </cell>
          <cell r="Q15">
            <v>168</v>
          </cell>
          <cell r="R15">
            <v>6.0375100000000002</v>
          </cell>
          <cell r="S15">
            <v>1.2450399999999999</v>
          </cell>
          <cell r="V15">
            <v>-1.2450399999999999</v>
          </cell>
          <cell r="AB15">
            <v>4.7924699999999998</v>
          </cell>
        </row>
        <row r="16">
          <cell r="B16" t="str">
            <v>BNP 7787</v>
          </cell>
          <cell r="C16" t="str">
            <v>L</v>
          </cell>
          <cell r="D16" t="str">
            <v>Active</v>
          </cell>
          <cell r="G16">
            <v>60</v>
          </cell>
          <cell r="H16">
            <v>19.03641</v>
          </cell>
          <cell r="J16">
            <v>39.485529999999997</v>
          </cell>
          <cell r="K16">
            <v>542</v>
          </cell>
          <cell r="M16">
            <v>57</v>
          </cell>
          <cell r="O16">
            <v>-57</v>
          </cell>
          <cell r="Q16">
            <v>485</v>
          </cell>
          <cell r="R16">
            <v>19.03641</v>
          </cell>
          <cell r="S16">
            <v>19.03641</v>
          </cell>
          <cell r="V16">
            <v>-19.03641</v>
          </cell>
          <cell r="AB16">
            <v>0</v>
          </cell>
        </row>
        <row r="17">
          <cell r="B17" t="str">
            <v>Epoxy 5 Hexane</v>
          </cell>
          <cell r="C17" t="str">
            <v>L</v>
          </cell>
          <cell r="D17" t="str">
            <v>Active</v>
          </cell>
          <cell r="G17">
            <v>146</v>
          </cell>
          <cell r="H17">
            <v>711</v>
          </cell>
          <cell r="I17">
            <v>74</v>
          </cell>
          <cell r="J17">
            <v>336</v>
          </cell>
          <cell r="K17">
            <v>968</v>
          </cell>
          <cell r="L17">
            <v>41</v>
          </cell>
          <cell r="M17">
            <v>1</v>
          </cell>
          <cell r="N17">
            <v>2</v>
          </cell>
          <cell r="O17">
            <v>-4</v>
          </cell>
          <cell r="Q17">
            <v>964</v>
          </cell>
          <cell r="R17">
            <v>0</v>
          </cell>
          <cell r="V17">
            <v>0</v>
          </cell>
          <cell r="AB17">
            <v>0</v>
          </cell>
        </row>
        <row r="18">
          <cell r="B18" t="str">
            <v>Fosamprenavir</v>
          </cell>
          <cell r="C18" t="str">
            <v>L</v>
          </cell>
          <cell r="D18" t="str">
            <v>Active</v>
          </cell>
          <cell r="G18">
            <v>35</v>
          </cell>
          <cell r="H18">
            <v>94.674300000000002</v>
          </cell>
          <cell r="J18">
            <v>3</v>
          </cell>
          <cell r="K18">
            <v>43</v>
          </cell>
          <cell r="L18">
            <v>1</v>
          </cell>
          <cell r="N18">
            <v>53.622019999999999</v>
          </cell>
          <cell r="O18">
            <v>-9</v>
          </cell>
          <cell r="Q18">
            <v>34</v>
          </cell>
          <cell r="R18">
            <v>151.29632000000001</v>
          </cell>
          <cell r="S18">
            <v>2.2841100000000001</v>
          </cell>
          <cell r="U18">
            <v>38</v>
          </cell>
          <cell r="V18">
            <v>0</v>
          </cell>
          <cell r="AB18">
            <v>151.29632000000001</v>
          </cell>
        </row>
        <row r="19">
          <cell r="B19" t="str">
            <v>Memory 1003</v>
          </cell>
          <cell r="C19" t="str">
            <v>L</v>
          </cell>
          <cell r="D19" t="str">
            <v>Obs</v>
          </cell>
          <cell r="H19">
            <v>2.2841100000000001</v>
          </cell>
          <cell r="J19">
            <v>37</v>
          </cell>
          <cell r="K19">
            <v>0</v>
          </cell>
          <cell r="L19">
            <v>2</v>
          </cell>
          <cell r="N19">
            <v>135</v>
          </cell>
          <cell r="O19">
            <v>0</v>
          </cell>
          <cell r="Q19">
            <v>0</v>
          </cell>
          <cell r="R19">
            <v>2.2841100000000001</v>
          </cell>
          <cell r="S19">
            <v>2.2841100000000001</v>
          </cell>
          <cell r="T19">
            <v>1</v>
          </cell>
          <cell r="U19">
            <v>0.29777999999999999</v>
          </cell>
          <cell r="V19">
            <v>-2.2841100000000001</v>
          </cell>
          <cell r="AB19">
            <v>0</v>
          </cell>
        </row>
        <row r="20">
          <cell r="B20" t="str">
            <v>SR-28043</v>
          </cell>
          <cell r="C20" t="str">
            <v>L</v>
          </cell>
          <cell r="D20" t="str">
            <v>Obs</v>
          </cell>
          <cell r="H20">
            <v>7.0761399999999997</v>
          </cell>
          <cell r="J20">
            <v>11.731219999999999</v>
          </cell>
          <cell r="K20">
            <v>0</v>
          </cell>
          <cell r="N20">
            <v>0.29777999999999999</v>
          </cell>
          <cell r="O20">
            <v>0</v>
          </cell>
          <cell r="Q20">
            <v>0</v>
          </cell>
          <cell r="R20">
            <v>7.37392</v>
          </cell>
          <cell r="S20">
            <v>7.0761399999999997</v>
          </cell>
          <cell r="T20">
            <v>11.731219999999999</v>
          </cell>
          <cell r="U20">
            <v>0.29777999999999999</v>
          </cell>
          <cell r="V20">
            <v>-7.37392</v>
          </cell>
          <cell r="AB20">
            <v>0</v>
          </cell>
        </row>
        <row r="21">
          <cell r="B21" t="str">
            <v>PTC</v>
          </cell>
          <cell r="C21" t="str">
            <v>L</v>
          </cell>
          <cell r="D21" t="str">
            <v>Obs</v>
          </cell>
          <cell r="H21">
            <v>17.249019999999998</v>
          </cell>
          <cell r="J21">
            <v>11.731219999999999</v>
          </cell>
          <cell r="K21">
            <v>0</v>
          </cell>
          <cell r="N21">
            <v>1.0120000000000001E-2</v>
          </cell>
          <cell r="O21">
            <v>0</v>
          </cell>
          <cell r="Q21">
            <v>0</v>
          </cell>
          <cell r="R21">
            <v>28.990359999999995</v>
          </cell>
          <cell r="S21">
            <v>17.249019999999998</v>
          </cell>
          <cell r="T21">
            <v>11.731219999999999</v>
          </cell>
          <cell r="U21">
            <v>1.0120000000000001E-2</v>
          </cell>
          <cell r="V21">
            <v>-28.990359999999995</v>
          </cell>
          <cell r="AB21">
            <v>0</v>
          </cell>
        </row>
        <row r="22">
          <cell r="B22" t="str">
            <v>ZT-1</v>
          </cell>
          <cell r="C22" t="str">
            <v>L</v>
          </cell>
          <cell r="D22" t="str">
            <v>Obs</v>
          </cell>
          <cell r="G22">
            <v>2</v>
          </cell>
          <cell r="H22">
            <v>0.46111999999999997</v>
          </cell>
          <cell r="K22">
            <v>2</v>
          </cell>
          <cell r="L22">
            <v>2</v>
          </cell>
          <cell r="N22">
            <v>0.31169000000000002</v>
          </cell>
          <cell r="O22">
            <v>-2</v>
          </cell>
          <cell r="Q22">
            <v>0</v>
          </cell>
          <cell r="R22">
            <v>0.77281</v>
          </cell>
          <cell r="S22">
            <v>0.46111999999999997</v>
          </cell>
          <cell r="U22">
            <v>0.31169000000000002</v>
          </cell>
          <cell r="V22">
            <v>-0.77281</v>
          </cell>
          <cell r="AB22">
            <v>0</v>
          </cell>
        </row>
        <row r="23">
          <cell r="B23" t="str">
            <v>KAN 747</v>
          </cell>
          <cell r="C23" t="str">
            <v>L</v>
          </cell>
          <cell r="D23" t="str">
            <v>Obs</v>
          </cell>
          <cell r="H23">
            <v>9.3697700000000008</v>
          </cell>
          <cell r="K23">
            <v>0</v>
          </cell>
          <cell r="L23">
            <v>141.12737000000001</v>
          </cell>
          <cell r="N23">
            <v>176.40048000000002</v>
          </cell>
          <cell r="O23">
            <v>0</v>
          </cell>
          <cell r="Q23">
            <v>0</v>
          </cell>
          <cell r="R23">
            <v>9.3697700000000008</v>
          </cell>
          <cell r="S23">
            <v>0.44008999999999998</v>
          </cell>
          <cell r="V23">
            <v>-0.44008999999999998</v>
          </cell>
          <cell r="AB23">
            <v>8.9296800000000012</v>
          </cell>
        </row>
        <row r="24">
          <cell r="B24" t="str">
            <v>ER-806753</v>
          </cell>
          <cell r="C24" t="str">
            <v>L</v>
          </cell>
          <cell r="D24" t="str">
            <v>Active</v>
          </cell>
          <cell r="G24">
            <v>9</v>
          </cell>
          <cell r="H24">
            <v>89.824420000000003</v>
          </cell>
          <cell r="J24">
            <v>306</v>
          </cell>
          <cell r="K24">
            <v>22</v>
          </cell>
          <cell r="N24">
            <v>-238.30434999999997</v>
          </cell>
          <cell r="O24">
            <v>0</v>
          </cell>
          <cell r="Q24">
            <v>22</v>
          </cell>
          <cell r="R24">
            <v>89.824420000000003</v>
          </cell>
          <cell r="S24">
            <v>0.96948999999999996</v>
          </cell>
          <cell r="V24">
            <v>-0.96948999999999996</v>
          </cell>
          <cell r="X24">
            <v>221</v>
          </cell>
          <cell r="AB24">
            <v>88.85493000000001</v>
          </cell>
        </row>
        <row r="25">
          <cell r="B25" t="str">
            <v>SB 748534A</v>
          </cell>
          <cell r="C25" t="str">
            <v>L</v>
          </cell>
          <cell r="D25" t="str">
            <v>Slow Mvg</v>
          </cell>
          <cell r="H25">
            <v>7.76654</v>
          </cell>
          <cell r="J25">
            <v>96.415760000000006</v>
          </cell>
          <cell r="K25">
            <v>0</v>
          </cell>
          <cell r="O25">
            <v>0</v>
          </cell>
          <cell r="Q25">
            <v>0</v>
          </cell>
          <cell r="R25">
            <v>0</v>
          </cell>
          <cell r="S25">
            <v>7.3879799999999998</v>
          </cell>
          <cell r="T25">
            <v>96.415760000000006</v>
          </cell>
          <cell r="V25">
            <v>0</v>
          </cell>
          <cell r="AB25">
            <v>0</v>
          </cell>
        </row>
        <row r="26">
          <cell r="B26" t="str">
            <v>SB 7973131</v>
          </cell>
          <cell r="C26" t="str">
            <v>L</v>
          </cell>
          <cell r="D26" t="str">
            <v>Active</v>
          </cell>
          <cell r="G26">
            <v>192</v>
          </cell>
          <cell r="H26">
            <v>4.2563500000000003</v>
          </cell>
          <cell r="I26">
            <v>38</v>
          </cell>
          <cell r="J26">
            <v>408</v>
          </cell>
          <cell r="K26">
            <v>638</v>
          </cell>
          <cell r="L26">
            <v>3</v>
          </cell>
          <cell r="N26">
            <v>10.130179999999999</v>
          </cell>
          <cell r="O26">
            <v>-55</v>
          </cell>
          <cell r="Q26">
            <v>583</v>
          </cell>
          <cell r="R26">
            <v>14.38653</v>
          </cell>
          <cell r="T26">
            <v>0</v>
          </cell>
          <cell r="U26">
            <v>19</v>
          </cell>
          <cell r="V26">
            <v>0</v>
          </cell>
          <cell r="AB26">
            <v>14.38653</v>
          </cell>
        </row>
        <row r="27">
          <cell r="B27" t="str">
            <v xml:space="preserve">Scios 469 </v>
          </cell>
          <cell r="H27">
            <v>7.76654</v>
          </cell>
          <cell r="J27">
            <v>363.89517000000001</v>
          </cell>
          <cell r="L27">
            <v>177.68589</v>
          </cell>
          <cell r="N27">
            <v>-500.32100000000003</v>
          </cell>
          <cell r="R27">
            <v>7.76654</v>
          </cell>
          <cell r="S27">
            <v>7.76654</v>
          </cell>
          <cell r="T27">
            <v>23.22278</v>
          </cell>
          <cell r="V27">
            <v>-7.76654</v>
          </cell>
          <cell r="AB27">
            <v>0</v>
          </cell>
        </row>
        <row r="28">
          <cell r="B28" t="str">
            <v>SB 580254</v>
          </cell>
          <cell r="C28" t="str">
            <v>Launch</v>
          </cell>
          <cell r="D28" t="str">
            <v>Total</v>
          </cell>
          <cell r="G28">
            <v>1304</v>
          </cell>
          <cell r="H28">
            <v>8.7982899999999997</v>
          </cell>
          <cell r="I28">
            <v>540</v>
          </cell>
          <cell r="J28">
            <v>1574</v>
          </cell>
          <cell r="K28">
            <v>6055</v>
          </cell>
          <cell r="L28">
            <v>2</v>
          </cell>
          <cell r="M28">
            <v>78</v>
          </cell>
          <cell r="N28">
            <v>60</v>
          </cell>
          <cell r="O28">
            <v>-206</v>
          </cell>
          <cell r="P28">
            <v>63</v>
          </cell>
          <cell r="Q28">
            <v>5912</v>
          </cell>
          <cell r="R28">
            <v>8.7982899999999997</v>
          </cell>
          <cell r="S28">
            <v>2</v>
          </cell>
          <cell r="T28">
            <v>46.793750000000003</v>
          </cell>
          <cell r="U28">
            <v>5.0000000000000002E-5</v>
          </cell>
          <cell r="V28">
            <v>0</v>
          </cell>
          <cell r="AB28">
            <v>8.7982899999999997</v>
          </cell>
        </row>
        <row r="29">
          <cell r="B29" t="str">
            <v>GSK 1000064</v>
          </cell>
          <cell r="H29">
            <v>2.17259</v>
          </cell>
          <cell r="J29">
            <v>35.67136</v>
          </cell>
          <cell r="L29">
            <v>73</v>
          </cell>
          <cell r="N29">
            <v>0</v>
          </cell>
          <cell r="R29">
            <v>37.84395</v>
          </cell>
          <cell r="S29">
            <v>0.11923</v>
          </cell>
          <cell r="V29">
            <v>0</v>
          </cell>
          <cell r="X29">
            <v>-23</v>
          </cell>
          <cell r="AB29">
            <v>37.84395</v>
          </cell>
        </row>
        <row r="30">
          <cell r="B30" t="str">
            <v>Valrocemide</v>
          </cell>
          <cell r="C30" t="str">
            <v>PL</v>
          </cell>
          <cell r="D30" t="str">
            <v>Active</v>
          </cell>
          <cell r="G30">
            <v>5</v>
          </cell>
          <cell r="H30">
            <v>0.70865</v>
          </cell>
          <cell r="I30">
            <v>2</v>
          </cell>
          <cell r="J30">
            <v>74.602999999999994</v>
          </cell>
          <cell r="K30">
            <v>5</v>
          </cell>
          <cell r="L30">
            <v>47.032449999999997</v>
          </cell>
          <cell r="M30">
            <v>87</v>
          </cell>
          <cell r="N30">
            <v>6.2E-4</v>
          </cell>
          <cell r="O30">
            <v>0</v>
          </cell>
          <cell r="Q30">
            <v>5</v>
          </cell>
          <cell r="R30">
            <v>122.34472</v>
          </cell>
          <cell r="S30">
            <v>1.27321</v>
          </cell>
          <cell r="T30">
            <v>29.62979</v>
          </cell>
          <cell r="U30">
            <v>49</v>
          </cell>
          <cell r="V30">
            <v>0</v>
          </cell>
          <cell r="X30">
            <v>34.795000000000002</v>
          </cell>
          <cell r="AB30">
            <v>157.13972000000001</v>
          </cell>
        </row>
        <row r="31">
          <cell r="B31" t="str">
            <v>Iloperidone</v>
          </cell>
          <cell r="C31" t="str">
            <v>PL</v>
          </cell>
          <cell r="D31" t="str">
            <v>Obs</v>
          </cell>
          <cell r="F31">
            <v>0</v>
          </cell>
          <cell r="H31">
            <v>13.652189999999999</v>
          </cell>
          <cell r="J31">
            <v>589.29665</v>
          </cell>
          <cell r="K31">
            <v>0</v>
          </cell>
          <cell r="L31">
            <v>165.33969999999999</v>
          </cell>
          <cell r="N31">
            <v>-705.08276000000001</v>
          </cell>
          <cell r="O31">
            <v>0</v>
          </cell>
          <cell r="P31">
            <v>0</v>
          </cell>
          <cell r="Q31">
            <v>0</v>
          </cell>
          <cell r="R31">
            <v>63.205780000000004</v>
          </cell>
          <cell r="S31">
            <v>1.9572099999999999</v>
          </cell>
          <cell r="T31">
            <v>8.7241300000000006</v>
          </cell>
          <cell r="U31">
            <v>0.30795</v>
          </cell>
          <cell r="V31">
            <v>-10.681340000000001</v>
          </cell>
          <cell r="X31">
            <v>-20</v>
          </cell>
          <cell r="Z31">
            <v>0</v>
          </cell>
          <cell r="AB31">
            <v>52.524440000000006</v>
          </cell>
        </row>
        <row r="32">
          <cell r="B32" t="str">
            <v>VEC 162</v>
          </cell>
          <cell r="C32" t="str">
            <v>PL</v>
          </cell>
          <cell r="D32" t="str">
            <v>Slow Mvg</v>
          </cell>
          <cell r="H32">
            <v>38.471910000000001</v>
          </cell>
          <cell r="J32">
            <v>551.08237999999994</v>
          </cell>
          <cell r="K32">
            <v>208</v>
          </cell>
          <cell r="L32">
            <v>1.4367300000000001</v>
          </cell>
          <cell r="N32">
            <v>-482.82722999999999</v>
          </cell>
          <cell r="O32">
            <v>0</v>
          </cell>
          <cell r="Q32">
            <v>208</v>
          </cell>
          <cell r="R32">
            <v>108.16378999999995</v>
          </cell>
          <cell r="S32">
            <v>5.6114699999999997</v>
          </cell>
          <cell r="T32">
            <v>55.046849999999999</v>
          </cell>
          <cell r="U32">
            <v>26.445060000000002</v>
          </cell>
          <cell r="V32">
            <v>-87.103380000000001</v>
          </cell>
          <cell r="AB32">
            <v>21.060409999999948</v>
          </cell>
        </row>
        <row r="33">
          <cell r="B33" t="str">
            <v>Vertex 770</v>
          </cell>
          <cell r="C33" t="str">
            <v>PL</v>
          </cell>
          <cell r="D33" t="str">
            <v>Obs</v>
          </cell>
          <cell r="H33">
            <v>1.4109</v>
          </cell>
          <cell r="J33">
            <v>1169.47522</v>
          </cell>
          <cell r="K33">
            <v>0</v>
          </cell>
          <cell r="L33">
            <v>92.331199999999995</v>
          </cell>
          <cell r="N33">
            <v>0</v>
          </cell>
          <cell r="O33">
            <v>0</v>
          </cell>
          <cell r="Q33">
            <v>0</v>
          </cell>
          <cell r="R33">
            <v>1.4109</v>
          </cell>
          <cell r="S33">
            <v>1.4109</v>
          </cell>
          <cell r="T33">
            <v>20.017330000000001</v>
          </cell>
          <cell r="U33">
            <v>152</v>
          </cell>
          <cell r="V33">
            <v>-1.4109</v>
          </cell>
          <cell r="AB33">
            <v>0</v>
          </cell>
        </row>
        <row r="34">
          <cell r="B34" t="str">
            <v>Vertex 950</v>
          </cell>
          <cell r="C34" t="str">
            <v>PL</v>
          </cell>
          <cell r="D34" t="str">
            <v>Obs</v>
          </cell>
          <cell r="H34">
            <v>276.64375000000001</v>
          </cell>
          <cell r="J34">
            <v>2692.8806300000001</v>
          </cell>
          <cell r="K34">
            <v>0</v>
          </cell>
          <cell r="L34">
            <v>240.87468999999999</v>
          </cell>
          <cell r="N34">
            <v>-2503.86805</v>
          </cell>
          <cell r="O34">
            <v>0</v>
          </cell>
          <cell r="Q34">
            <v>0</v>
          </cell>
          <cell r="R34">
            <v>706.53102000000035</v>
          </cell>
          <cell r="S34">
            <v>1.2243900000000001</v>
          </cell>
          <cell r="T34">
            <v>29.654519999999998</v>
          </cell>
          <cell r="U34">
            <v>875</v>
          </cell>
          <cell r="V34">
            <v>-30.878909999999998</v>
          </cell>
          <cell r="X34">
            <v>-324.42899999999992</v>
          </cell>
          <cell r="AB34">
            <v>351.22311000000042</v>
          </cell>
        </row>
        <row r="35">
          <cell r="B35" t="str">
            <v>AVE 1330</v>
          </cell>
          <cell r="C35" t="str">
            <v>PRE LAUNCH - A</v>
          </cell>
          <cell r="D35" t="str">
            <v>Obs</v>
          </cell>
          <cell r="F35">
            <v>0</v>
          </cell>
          <cell r="G35">
            <v>1</v>
          </cell>
          <cell r="H35">
            <v>600.58915000000002</v>
          </cell>
          <cell r="J35">
            <v>3958.2692400000001</v>
          </cell>
          <cell r="K35">
            <v>1</v>
          </cell>
          <cell r="L35">
            <v>454.68356999999997</v>
          </cell>
          <cell r="N35">
            <v>-3627.4056300000002</v>
          </cell>
          <cell r="O35">
            <v>-1</v>
          </cell>
          <cell r="P35">
            <v>0</v>
          </cell>
          <cell r="Q35">
            <v>0</v>
          </cell>
          <cell r="R35">
            <v>1386.1363300000003</v>
          </cell>
          <cell r="S35">
            <v>67.427109999999985</v>
          </cell>
          <cell r="T35">
            <v>105.16072</v>
          </cell>
          <cell r="U35">
            <v>27.06465</v>
          </cell>
          <cell r="V35">
            <v>-199.65248</v>
          </cell>
          <cell r="X35">
            <v>-289.6339999999999</v>
          </cell>
          <cell r="Z35">
            <v>0</v>
          </cell>
          <cell r="AB35">
            <v>896.84985000000029</v>
          </cell>
        </row>
        <row r="36">
          <cell r="B36" t="str">
            <v>AZD 12389497</v>
          </cell>
          <cell r="C36" t="str">
            <v>PL</v>
          </cell>
          <cell r="D36" t="str">
            <v>Slow Mvg</v>
          </cell>
          <cell r="H36">
            <v>0.49389</v>
          </cell>
          <cell r="K36">
            <v>0</v>
          </cell>
          <cell r="N36">
            <v>100.2996</v>
          </cell>
          <cell r="O36">
            <v>0</v>
          </cell>
          <cell r="Q36">
            <v>0</v>
          </cell>
          <cell r="R36">
            <v>100.79348999999999</v>
          </cell>
          <cell r="U36">
            <v>60.179760000000002</v>
          </cell>
          <cell r="V36">
            <v>0</v>
          </cell>
          <cell r="AB36">
            <v>40.61372999999999</v>
          </cell>
        </row>
        <row r="37">
          <cell r="B37" t="str">
            <v>Acrivastine</v>
          </cell>
          <cell r="C37" t="str">
            <v>PL</v>
          </cell>
          <cell r="D37" t="str">
            <v>Obs</v>
          </cell>
          <cell r="H37">
            <v>127.71002</v>
          </cell>
          <cell r="J37">
            <v>658.10726</v>
          </cell>
          <cell r="K37">
            <v>0</v>
          </cell>
          <cell r="L37">
            <v>216.99441999999999</v>
          </cell>
          <cell r="N37">
            <v>-50.555</v>
          </cell>
          <cell r="O37">
            <v>0</v>
          </cell>
          <cell r="Q37">
            <v>0</v>
          </cell>
          <cell r="R37">
            <v>952.25670000000002</v>
          </cell>
          <cell r="S37">
            <v>2.3435899999999998</v>
          </cell>
          <cell r="T37">
            <v>19.864129999999999</v>
          </cell>
          <cell r="V37">
            <v>-22.207719999999998</v>
          </cell>
          <cell r="X37">
            <v>75</v>
          </cell>
          <cell r="AB37">
            <v>1005.04898</v>
          </cell>
        </row>
        <row r="38">
          <cell r="B38" t="str">
            <v>Pro Jet 950NP</v>
          </cell>
          <cell r="C38" t="str">
            <v>PL</v>
          </cell>
          <cell r="D38" t="str">
            <v>Active</v>
          </cell>
          <cell r="G38">
            <v>17</v>
          </cell>
          <cell r="H38">
            <v>146</v>
          </cell>
          <cell r="I38">
            <v>1</v>
          </cell>
          <cell r="J38">
            <v>60.839329999999997</v>
          </cell>
          <cell r="K38">
            <v>17</v>
          </cell>
          <cell r="L38">
            <v>1.44723</v>
          </cell>
          <cell r="N38">
            <v>22.585239999999999</v>
          </cell>
          <cell r="O38">
            <v>0</v>
          </cell>
          <cell r="P38">
            <v>-44</v>
          </cell>
          <cell r="Q38">
            <v>17</v>
          </cell>
          <cell r="R38">
            <v>1.44723</v>
          </cell>
          <cell r="S38">
            <v>1.7440000000000001E-2</v>
          </cell>
          <cell r="V38">
            <v>0</v>
          </cell>
          <cell r="AB38">
            <v>1.44723</v>
          </cell>
        </row>
        <row r="39">
          <cell r="B39" t="str">
            <v>AVP26452</v>
          </cell>
          <cell r="C39" t="str">
            <v>PL</v>
          </cell>
          <cell r="D39" t="str">
            <v>Obs</v>
          </cell>
          <cell r="H39">
            <v>3.7240000000000002E-2</v>
          </cell>
          <cell r="J39">
            <v>380.74023999999997</v>
          </cell>
          <cell r="K39">
            <v>23</v>
          </cell>
          <cell r="L39">
            <v>9.8955900000000003</v>
          </cell>
          <cell r="M39">
            <v>23</v>
          </cell>
          <cell r="O39">
            <v>-23</v>
          </cell>
          <cell r="Q39">
            <v>0</v>
          </cell>
          <cell r="R39">
            <v>3.7240000000000002E-2</v>
          </cell>
          <cell r="S39">
            <v>3.7240000000000002E-2</v>
          </cell>
          <cell r="T39">
            <v>84.485330000000005</v>
          </cell>
          <cell r="V39">
            <v>-3.7240000000000002E-2</v>
          </cell>
          <cell r="AB39">
            <v>0</v>
          </cell>
        </row>
        <row r="40">
          <cell r="B40" t="str">
            <v>Cerium Nitrate</v>
          </cell>
          <cell r="C40" t="str">
            <v>PL</v>
          </cell>
          <cell r="D40" t="str">
            <v>Obs</v>
          </cell>
          <cell r="H40">
            <v>21.91601</v>
          </cell>
          <cell r="J40">
            <v>1.1126199999999999</v>
          </cell>
          <cell r="K40">
            <v>0</v>
          </cell>
          <cell r="N40">
            <v>100.2996</v>
          </cell>
          <cell r="O40">
            <v>0</v>
          </cell>
          <cell r="Q40">
            <v>0</v>
          </cell>
          <cell r="R40">
            <v>100.2996</v>
          </cell>
          <cell r="S40">
            <v>9.8839999999999997E-2</v>
          </cell>
          <cell r="T40">
            <v>9.0000000000000006E-5</v>
          </cell>
          <cell r="U40">
            <v>60.179760000000002</v>
          </cell>
          <cell r="V40">
            <v>-60.179760000000002</v>
          </cell>
          <cell r="AB40">
            <v>40.119839999999996</v>
          </cell>
        </row>
        <row r="41">
          <cell r="B41" t="str">
            <v>Doxazocin</v>
          </cell>
          <cell r="C41" t="str">
            <v>PL</v>
          </cell>
          <cell r="D41" t="str">
            <v>Obs</v>
          </cell>
          <cell r="G41">
            <v>19</v>
          </cell>
          <cell r="H41">
            <v>1.38001</v>
          </cell>
          <cell r="J41">
            <v>26.436209999999999</v>
          </cell>
          <cell r="K41">
            <v>19</v>
          </cell>
          <cell r="L41">
            <v>2.61165</v>
          </cell>
          <cell r="N41">
            <v>7.54664</v>
          </cell>
          <cell r="O41">
            <v>-19</v>
          </cell>
          <cell r="Q41">
            <v>0</v>
          </cell>
          <cell r="R41">
            <v>30.427869999999999</v>
          </cell>
          <cell r="S41">
            <v>1.38001</v>
          </cell>
          <cell r="T41">
            <v>4.054E-2</v>
          </cell>
          <cell r="U41">
            <v>7.54664</v>
          </cell>
          <cell r="V41">
            <v>-1.42055</v>
          </cell>
          <cell r="AB41">
            <v>29.00732</v>
          </cell>
        </row>
        <row r="42">
          <cell r="B42" t="str">
            <v>KBA</v>
          </cell>
          <cell r="C42" t="str">
            <v>PL</v>
          </cell>
          <cell r="D42" t="str">
            <v>Obs</v>
          </cell>
          <cell r="H42">
            <v>5.8193400000000004</v>
          </cell>
          <cell r="J42">
            <v>138.80517</v>
          </cell>
          <cell r="K42">
            <v>0</v>
          </cell>
          <cell r="L42">
            <v>4.4345299999999996</v>
          </cell>
          <cell r="N42">
            <v>22.585239999999999</v>
          </cell>
          <cell r="O42">
            <v>0</v>
          </cell>
          <cell r="Q42">
            <v>0</v>
          </cell>
          <cell r="R42">
            <v>149.05904000000001</v>
          </cell>
          <cell r="S42">
            <v>0.81023999999999996</v>
          </cell>
          <cell r="T42">
            <v>55.23509</v>
          </cell>
          <cell r="U42">
            <v>38</v>
          </cell>
          <cell r="V42">
            <v>-56.04533</v>
          </cell>
          <cell r="X42">
            <v>-22</v>
          </cell>
          <cell r="AB42">
            <v>93.013710000000003</v>
          </cell>
        </row>
        <row r="43">
          <cell r="B43" t="str">
            <v>Labetalol</v>
          </cell>
          <cell r="C43" t="str">
            <v>PL</v>
          </cell>
          <cell r="D43" t="str">
            <v>Obs</v>
          </cell>
          <cell r="H43">
            <v>153.3175</v>
          </cell>
          <cell r="J43">
            <v>848.61850000000004</v>
          </cell>
          <cell r="K43">
            <v>0</v>
          </cell>
          <cell r="L43">
            <v>206.52132</v>
          </cell>
          <cell r="N43">
            <v>202</v>
          </cell>
          <cell r="O43">
            <v>0</v>
          </cell>
          <cell r="Q43">
            <v>0</v>
          </cell>
          <cell r="R43">
            <v>1208.45732</v>
          </cell>
          <cell r="S43">
            <v>5.33446</v>
          </cell>
          <cell r="T43">
            <v>83.985749999999996</v>
          </cell>
          <cell r="U43">
            <v>12.74949</v>
          </cell>
          <cell r="V43">
            <v>-89.320210000000003</v>
          </cell>
          <cell r="X43">
            <v>50</v>
          </cell>
          <cell r="AB43">
            <v>1119.1371099999999</v>
          </cell>
        </row>
        <row r="44">
          <cell r="B44" t="str">
            <v>Leval Buterol</v>
          </cell>
          <cell r="C44" t="str">
            <v>PL</v>
          </cell>
          <cell r="D44" t="str">
            <v>Active</v>
          </cell>
          <cell r="H44">
            <v>21.817170000000001</v>
          </cell>
          <cell r="I44">
            <v>47</v>
          </cell>
          <cell r="J44">
            <v>0.51861999999999997</v>
          </cell>
          <cell r="K44">
            <v>150</v>
          </cell>
          <cell r="L44">
            <v>206.52132</v>
          </cell>
          <cell r="N44">
            <v>123.51567</v>
          </cell>
          <cell r="O44">
            <v>0</v>
          </cell>
          <cell r="P44">
            <v>58</v>
          </cell>
          <cell r="Q44">
            <v>208</v>
          </cell>
          <cell r="R44">
            <v>145.85146</v>
          </cell>
          <cell r="S44">
            <v>5.33446</v>
          </cell>
          <cell r="T44">
            <v>0.51861999999999997</v>
          </cell>
          <cell r="U44">
            <v>72.979910000000004</v>
          </cell>
          <cell r="V44">
            <v>-73.498530000000002</v>
          </cell>
          <cell r="X44">
            <v>50</v>
          </cell>
          <cell r="AB44">
            <v>72.352930000000001</v>
          </cell>
        </row>
        <row r="45">
          <cell r="B45" t="str">
            <v>Octenidine</v>
          </cell>
          <cell r="C45" t="str">
            <v>PL</v>
          </cell>
          <cell r="D45" t="str">
            <v>Active</v>
          </cell>
          <cell r="G45">
            <v>311</v>
          </cell>
          <cell r="H45">
            <v>19.444769999999998</v>
          </cell>
          <cell r="I45">
            <v>120</v>
          </cell>
          <cell r="J45">
            <v>0.45395999999999997</v>
          </cell>
          <cell r="K45">
            <v>431</v>
          </cell>
          <cell r="L45">
            <v>53</v>
          </cell>
          <cell r="N45">
            <v>7.54664</v>
          </cell>
          <cell r="O45">
            <v>-12</v>
          </cell>
          <cell r="P45">
            <v>241</v>
          </cell>
          <cell r="Q45">
            <v>660</v>
          </cell>
          <cell r="R45">
            <v>27.445369999999997</v>
          </cell>
          <cell r="S45">
            <v>0.38405</v>
          </cell>
          <cell r="T45">
            <v>0.45395999999999997</v>
          </cell>
          <cell r="U45">
            <v>7.54664</v>
          </cell>
          <cell r="V45">
            <v>-8.3846500000000006</v>
          </cell>
          <cell r="AB45">
            <v>19.060719999999996</v>
          </cell>
        </row>
        <row r="46">
          <cell r="B46" t="str">
            <v>RBC</v>
          </cell>
          <cell r="C46" t="str">
            <v>PL</v>
          </cell>
          <cell r="D46" t="str">
            <v>Obs</v>
          </cell>
          <cell r="H46">
            <v>3.9559999999999998E-2</v>
          </cell>
          <cell r="J46">
            <v>0.45395999999999997</v>
          </cell>
          <cell r="K46">
            <v>0</v>
          </cell>
          <cell r="N46">
            <v>7.54664</v>
          </cell>
          <cell r="O46">
            <v>0</v>
          </cell>
          <cell r="Q46">
            <v>0</v>
          </cell>
          <cell r="R46">
            <v>3.9559999999999998E-2</v>
          </cell>
          <cell r="S46">
            <v>3.9559999999999998E-2</v>
          </cell>
          <cell r="T46">
            <v>0.45395999999999997</v>
          </cell>
          <cell r="U46">
            <v>7.54664</v>
          </cell>
          <cell r="V46">
            <v>-3.9559999999999998E-2</v>
          </cell>
          <cell r="AB46">
            <v>0</v>
          </cell>
        </row>
        <row r="47">
          <cell r="B47" t="str">
            <v>Zilueton</v>
          </cell>
          <cell r="C47" t="str">
            <v>PL</v>
          </cell>
          <cell r="D47" t="str">
            <v>Slow Mvg</v>
          </cell>
          <cell r="F47">
            <v>0</v>
          </cell>
          <cell r="H47">
            <v>232.83135000000001</v>
          </cell>
          <cell r="J47">
            <v>1697.56097</v>
          </cell>
          <cell r="K47">
            <v>0</v>
          </cell>
          <cell r="L47">
            <v>19</v>
          </cell>
          <cell r="N47">
            <v>12.765940000000001</v>
          </cell>
          <cell r="O47">
            <v>0</v>
          </cell>
          <cell r="P47">
            <v>0</v>
          </cell>
          <cell r="Q47">
            <v>0</v>
          </cell>
          <cell r="R47">
            <v>245.59729000000002</v>
          </cell>
          <cell r="S47">
            <v>49.861319999999999</v>
          </cell>
          <cell r="T47">
            <v>162.98938000000001</v>
          </cell>
          <cell r="U47">
            <v>12.765940000000001</v>
          </cell>
          <cell r="V47">
            <v>-62.62726</v>
          </cell>
          <cell r="X47">
            <v>0</v>
          </cell>
          <cell r="Z47">
            <v>0</v>
          </cell>
          <cell r="AB47">
            <v>182.97003000000001</v>
          </cell>
        </row>
        <row r="48">
          <cell r="B48" t="str">
            <v>TTA</v>
          </cell>
          <cell r="C48" t="str">
            <v>PL</v>
          </cell>
          <cell r="D48" t="str">
            <v>Active</v>
          </cell>
          <cell r="F48">
            <v>0</v>
          </cell>
          <cell r="H48">
            <v>232.83135000000001</v>
          </cell>
          <cell r="I48">
            <v>1</v>
          </cell>
          <cell r="J48">
            <v>1700.2509700000001</v>
          </cell>
          <cell r="K48">
            <v>1</v>
          </cell>
          <cell r="L48">
            <v>19</v>
          </cell>
          <cell r="N48">
            <v>12.765940000000001</v>
          </cell>
          <cell r="O48">
            <v>0</v>
          </cell>
          <cell r="P48">
            <v>0</v>
          </cell>
          <cell r="Q48">
            <v>1</v>
          </cell>
          <cell r="R48">
            <v>0</v>
          </cell>
          <cell r="S48">
            <v>49.861319999999999</v>
          </cell>
          <cell r="T48">
            <v>162.98938000000001</v>
          </cell>
          <cell r="U48">
            <v>12.765940000000001</v>
          </cell>
          <cell r="V48">
            <v>0</v>
          </cell>
          <cell r="X48">
            <v>0</v>
          </cell>
          <cell r="Z48">
            <v>0</v>
          </cell>
          <cell r="AB48">
            <v>0</v>
          </cell>
        </row>
        <row r="49">
          <cell r="B49" t="str">
            <v>SNA</v>
          </cell>
          <cell r="C49" t="str">
            <v>PL</v>
          </cell>
          <cell r="D49" t="str">
            <v>Active</v>
          </cell>
          <cell r="G49">
            <v>33</v>
          </cell>
          <cell r="I49">
            <v>41</v>
          </cell>
          <cell r="J49">
            <v>57.854959999999998</v>
          </cell>
          <cell r="K49">
            <v>74</v>
          </cell>
          <cell r="O49">
            <v>0</v>
          </cell>
          <cell r="Q49">
            <v>74</v>
          </cell>
          <cell r="R49">
            <v>57.854959999999998</v>
          </cell>
          <cell r="T49">
            <v>57.854959999999998</v>
          </cell>
          <cell r="V49">
            <v>-57.854959999999998</v>
          </cell>
          <cell r="AB49">
            <v>0</v>
          </cell>
        </row>
        <row r="50">
          <cell r="B50" t="str">
            <v>Trientine</v>
          </cell>
          <cell r="C50" t="str">
            <v>PL</v>
          </cell>
          <cell r="D50" t="str">
            <v>Obs</v>
          </cell>
          <cell r="G50">
            <v>31</v>
          </cell>
          <cell r="H50">
            <v>12</v>
          </cell>
          <cell r="J50">
            <v>0.63166999999999995</v>
          </cell>
          <cell r="K50">
            <v>0</v>
          </cell>
          <cell r="N50">
            <v>88.251769999999993</v>
          </cell>
          <cell r="O50">
            <v>0</v>
          </cell>
          <cell r="Q50">
            <v>0</v>
          </cell>
          <cell r="R50">
            <v>0.63166999999999995</v>
          </cell>
          <cell r="S50">
            <v>23.128689999999999</v>
          </cell>
          <cell r="T50">
            <v>0.63166999999999995</v>
          </cell>
          <cell r="U50">
            <v>88.251769999999993</v>
          </cell>
          <cell r="V50">
            <v>-0.63166999999999995</v>
          </cell>
          <cell r="AB50">
            <v>0</v>
          </cell>
        </row>
        <row r="51">
          <cell r="B51" t="str">
            <v>Univar RPS 2617</v>
          </cell>
          <cell r="C51" t="str">
            <v>LAUNCH - B</v>
          </cell>
          <cell r="D51" t="str">
            <v>Slow Mvg</v>
          </cell>
          <cell r="F51">
            <v>0</v>
          </cell>
          <cell r="G51">
            <v>4</v>
          </cell>
          <cell r="H51">
            <v>562.39696000000004</v>
          </cell>
          <cell r="J51">
            <v>1731.42635</v>
          </cell>
          <cell r="K51">
            <v>4</v>
          </cell>
          <cell r="L51">
            <v>432.00914999999998</v>
          </cell>
          <cell r="N51">
            <v>193.57284999999999</v>
          </cell>
          <cell r="O51">
            <v>-4</v>
          </cell>
          <cell r="P51">
            <v>0</v>
          </cell>
          <cell r="Q51">
            <v>0</v>
          </cell>
          <cell r="R51">
            <v>2919.4053100000006</v>
          </cell>
          <cell r="S51">
            <v>60.190469999999998</v>
          </cell>
          <cell r="T51">
            <v>218.58472</v>
          </cell>
          <cell r="U51">
            <v>153.47225</v>
          </cell>
          <cell r="V51">
            <v>-432.24743999999998</v>
          </cell>
          <cell r="X51">
            <v>75</v>
          </cell>
          <cell r="Z51">
            <v>0</v>
          </cell>
          <cell r="AB51">
            <v>2562.15787</v>
          </cell>
        </row>
        <row r="52">
          <cell r="B52" t="str">
            <v>ICOS 1576</v>
          </cell>
          <cell r="C52" t="str">
            <v>LAUNCH - B</v>
          </cell>
          <cell r="D52" t="str">
            <v>Obs</v>
          </cell>
          <cell r="F52">
            <v>0</v>
          </cell>
          <cell r="G52">
            <v>4</v>
          </cell>
          <cell r="H52">
            <v>564.70498999999995</v>
          </cell>
          <cell r="J52">
            <v>1734.11635</v>
          </cell>
          <cell r="K52">
            <v>0</v>
          </cell>
          <cell r="L52">
            <v>432.00914999999998</v>
          </cell>
          <cell r="N52">
            <v>216.15808999999999</v>
          </cell>
          <cell r="O52">
            <v>0</v>
          </cell>
          <cell r="P52">
            <v>0</v>
          </cell>
          <cell r="Q52">
            <v>0</v>
          </cell>
          <cell r="R52">
            <v>2946.9885800000006</v>
          </cell>
          <cell r="S52">
            <v>60.190469999999998</v>
          </cell>
          <cell r="T52">
            <v>218.58472</v>
          </cell>
          <cell r="U52">
            <v>153.47225</v>
          </cell>
          <cell r="V52">
            <v>-432.24743999999998</v>
          </cell>
          <cell r="X52">
            <v>75</v>
          </cell>
          <cell r="Z52">
            <v>0</v>
          </cell>
          <cell r="AB52">
            <v>2589.7411400000001</v>
          </cell>
        </row>
        <row r="53">
          <cell r="B53" t="str">
            <v>Amino Indanol</v>
          </cell>
          <cell r="C53" t="str">
            <v>PL</v>
          </cell>
          <cell r="D53" t="str">
            <v>Obs</v>
          </cell>
          <cell r="H53">
            <v>3.1335600000000001</v>
          </cell>
          <cell r="J53">
            <v>109.21812</v>
          </cell>
          <cell r="K53">
            <v>0</v>
          </cell>
          <cell r="N53">
            <v>97.564899999999994</v>
          </cell>
          <cell r="O53">
            <v>0</v>
          </cell>
          <cell r="Q53">
            <v>0</v>
          </cell>
          <cell r="R53">
            <v>109.21812</v>
          </cell>
          <cell r="S53">
            <v>1.3429599999999999</v>
          </cell>
          <cell r="T53">
            <v>109.21812</v>
          </cell>
          <cell r="U53">
            <v>17.870740000000001</v>
          </cell>
          <cell r="V53">
            <v>-109.21812</v>
          </cell>
          <cell r="AB53">
            <v>0</v>
          </cell>
        </row>
        <row r="54">
          <cell r="B54" t="str">
            <v>ANFP</v>
          </cell>
          <cell r="C54" t="str">
            <v>PL</v>
          </cell>
          <cell r="D54" t="str">
            <v>Active</v>
          </cell>
          <cell r="G54">
            <v>13</v>
          </cell>
          <cell r="H54">
            <v>46.503720000000001</v>
          </cell>
          <cell r="I54">
            <v>110</v>
          </cell>
          <cell r="J54">
            <v>109.21812</v>
          </cell>
          <cell r="K54">
            <v>828</v>
          </cell>
          <cell r="L54">
            <v>2</v>
          </cell>
          <cell r="M54">
            <v>812</v>
          </cell>
          <cell r="N54">
            <v>14.852399999999999</v>
          </cell>
          <cell r="O54">
            <v>-814</v>
          </cell>
          <cell r="Q54">
            <v>14</v>
          </cell>
          <cell r="R54">
            <v>46.503720000000001</v>
          </cell>
          <cell r="T54">
            <v>109.21812</v>
          </cell>
          <cell r="U54">
            <v>17.870740000000001</v>
          </cell>
          <cell r="V54">
            <v>0</v>
          </cell>
          <cell r="AB54">
            <v>46.503720000000001</v>
          </cell>
        </row>
        <row r="55">
          <cell r="B55" t="str">
            <v>Butanol</v>
          </cell>
          <cell r="C55" t="str">
            <v>PL</v>
          </cell>
          <cell r="D55" t="str">
            <v>Slow Mvg</v>
          </cell>
          <cell r="G55">
            <v>13</v>
          </cell>
          <cell r="H55">
            <v>23.128689999999999</v>
          </cell>
          <cell r="J55">
            <v>236</v>
          </cell>
          <cell r="K55">
            <v>0</v>
          </cell>
          <cell r="L55">
            <v>2</v>
          </cell>
          <cell r="M55">
            <v>634</v>
          </cell>
          <cell r="N55">
            <v>88.251769999999993</v>
          </cell>
          <cell r="O55">
            <v>0</v>
          </cell>
          <cell r="Q55">
            <v>0</v>
          </cell>
          <cell r="R55">
            <v>111.38046</v>
          </cell>
          <cell r="S55">
            <v>23.128689999999999</v>
          </cell>
          <cell r="U55">
            <v>88.251769999999993</v>
          </cell>
          <cell r="V55">
            <v>-111.38046</v>
          </cell>
          <cell r="AB55">
            <v>0</v>
          </cell>
        </row>
        <row r="56">
          <cell r="B56" t="str">
            <v>CBDA</v>
          </cell>
          <cell r="C56" t="str">
            <v>PL</v>
          </cell>
          <cell r="D56" t="str">
            <v>Active</v>
          </cell>
          <cell r="G56">
            <v>5</v>
          </cell>
          <cell r="H56">
            <v>3.0122399999999998</v>
          </cell>
          <cell r="J56">
            <v>3.5175999999999998</v>
          </cell>
          <cell r="K56">
            <v>205</v>
          </cell>
          <cell r="L56">
            <v>2.2101899999999999</v>
          </cell>
          <cell r="M56">
            <v>1</v>
          </cell>
          <cell r="N56">
            <v>51.132640000000002</v>
          </cell>
          <cell r="O56">
            <v>-202</v>
          </cell>
          <cell r="Q56">
            <v>3</v>
          </cell>
          <cell r="R56">
            <v>59.872669999999999</v>
          </cell>
          <cell r="S56">
            <v>2.33725</v>
          </cell>
          <cell r="T56">
            <v>1.6580699999999999</v>
          </cell>
          <cell r="U56">
            <v>88.251769999999993</v>
          </cell>
          <cell r="V56">
            <v>-3.99532</v>
          </cell>
          <cell r="AB56">
            <v>55.87735</v>
          </cell>
        </row>
        <row r="57">
          <cell r="B57" t="str">
            <v>CDFA Me</v>
          </cell>
          <cell r="C57" t="str">
            <v>PL</v>
          </cell>
          <cell r="D57" t="str">
            <v>Slow Mvg</v>
          </cell>
          <cell r="G57">
            <v>5</v>
          </cell>
          <cell r="H57">
            <v>3.1335600000000001</v>
          </cell>
          <cell r="J57">
            <v>3.5175999999999998</v>
          </cell>
          <cell r="K57">
            <v>23</v>
          </cell>
          <cell r="L57">
            <v>2.2101899999999999</v>
          </cell>
          <cell r="M57">
            <v>6</v>
          </cell>
          <cell r="N57">
            <v>163.87808000000001</v>
          </cell>
          <cell r="O57">
            <v>-23</v>
          </cell>
          <cell r="Q57">
            <v>0</v>
          </cell>
          <cell r="R57">
            <v>167.01164</v>
          </cell>
          <cell r="S57">
            <v>3.1335600000000001</v>
          </cell>
          <cell r="T57">
            <v>1.6580699999999999</v>
          </cell>
          <cell r="U57">
            <v>3.6467999999999998</v>
          </cell>
          <cell r="V57">
            <v>-6.7803599999999999</v>
          </cell>
          <cell r="AB57">
            <v>160.23128</v>
          </cell>
        </row>
        <row r="58">
          <cell r="B58" t="str">
            <v>CPD</v>
          </cell>
          <cell r="C58" t="str">
            <v>PL</v>
          </cell>
          <cell r="D58" t="str">
            <v>Obs</v>
          </cell>
          <cell r="G58">
            <v>13</v>
          </cell>
          <cell r="H58">
            <v>3.1335600000000001</v>
          </cell>
          <cell r="J58">
            <v>17</v>
          </cell>
          <cell r="K58">
            <v>13</v>
          </cell>
          <cell r="L58">
            <v>13</v>
          </cell>
          <cell r="M58">
            <v>6</v>
          </cell>
          <cell r="N58">
            <v>97.400589999999994</v>
          </cell>
          <cell r="O58">
            <v>-13</v>
          </cell>
          <cell r="Q58">
            <v>0</v>
          </cell>
          <cell r="R58">
            <v>97.400589999999994</v>
          </cell>
          <cell r="S58">
            <v>3.1335600000000001</v>
          </cell>
          <cell r="T58">
            <v>57.502609999999997</v>
          </cell>
          <cell r="U58">
            <v>17.706430000000001</v>
          </cell>
          <cell r="V58">
            <v>-17.706430000000001</v>
          </cell>
          <cell r="AB58">
            <v>79.694159999999997</v>
          </cell>
        </row>
        <row r="59">
          <cell r="B59" t="str">
            <v>DESMP</v>
          </cell>
          <cell r="C59" t="str">
            <v>PL</v>
          </cell>
          <cell r="D59" t="str">
            <v>Slow Mvg</v>
          </cell>
          <cell r="G59">
            <v>9</v>
          </cell>
          <cell r="H59">
            <v>12</v>
          </cell>
          <cell r="K59">
            <v>21</v>
          </cell>
          <cell r="L59">
            <v>9</v>
          </cell>
          <cell r="M59">
            <v>12</v>
          </cell>
          <cell r="N59">
            <v>97.400589999999994</v>
          </cell>
          <cell r="O59">
            <v>-21</v>
          </cell>
          <cell r="Q59">
            <v>0</v>
          </cell>
          <cell r="R59">
            <v>0</v>
          </cell>
          <cell r="U59">
            <v>17.706430000000001</v>
          </cell>
          <cell r="V59">
            <v>0</v>
          </cell>
          <cell r="AB59">
            <v>0</v>
          </cell>
        </row>
        <row r="60">
          <cell r="B60" t="str">
            <v>DHQD</v>
          </cell>
          <cell r="C60" t="str">
            <v>PL</v>
          </cell>
          <cell r="D60" t="str">
            <v>Obs</v>
          </cell>
          <cell r="H60">
            <v>3</v>
          </cell>
          <cell r="J60">
            <v>2</v>
          </cell>
          <cell r="K60">
            <v>0</v>
          </cell>
          <cell r="M60">
            <v>12</v>
          </cell>
          <cell r="N60">
            <v>45.517530000000001</v>
          </cell>
          <cell r="O60">
            <v>0</v>
          </cell>
          <cell r="Q60">
            <v>0</v>
          </cell>
          <cell r="R60">
            <v>45.517530000000001</v>
          </cell>
          <cell r="T60">
            <v>6.9999999999999994E-5</v>
          </cell>
          <cell r="U60">
            <v>2.2754300000000001</v>
          </cell>
          <cell r="V60">
            <v>-2.2754300000000001</v>
          </cell>
          <cell r="AB60">
            <v>43.242100000000001</v>
          </cell>
        </row>
        <row r="61">
          <cell r="B61" t="str">
            <v>(DHQ) 2 PHAL</v>
          </cell>
          <cell r="C61" t="str">
            <v>PL</v>
          </cell>
          <cell r="D61" t="str">
            <v>Obs</v>
          </cell>
          <cell r="G61">
            <v>12</v>
          </cell>
          <cell r="H61">
            <v>3</v>
          </cell>
          <cell r="J61">
            <v>2.4015900000000001</v>
          </cell>
          <cell r="K61">
            <v>32</v>
          </cell>
          <cell r="L61">
            <v>12</v>
          </cell>
          <cell r="N61">
            <v>45.517530000000001</v>
          </cell>
          <cell r="O61">
            <v>-32</v>
          </cell>
          <cell r="Q61">
            <v>0</v>
          </cell>
          <cell r="R61">
            <v>2.4015900000000001</v>
          </cell>
          <cell r="T61">
            <v>2.4015900000000001</v>
          </cell>
          <cell r="U61">
            <v>2.2754300000000001</v>
          </cell>
          <cell r="V61">
            <v>-2.4015900000000001</v>
          </cell>
          <cell r="AB61">
            <v>0</v>
          </cell>
        </row>
        <row r="62">
          <cell r="B62" t="str">
            <v>EPI</v>
          </cell>
          <cell r="C62" t="str">
            <v>PL</v>
          </cell>
          <cell r="D62" t="str">
            <v>Active</v>
          </cell>
          <cell r="G62">
            <v>2</v>
          </cell>
          <cell r="H62">
            <v>5.9868100000000002</v>
          </cell>
          <cell r="J62">
            <v>94.157799999999995</v>
          </cell>
          <cell r="K62">
            <v>2</v>
          </cell>
          <cell r="L62">
            <v>2</v>
          </cell>
          <cell r="N62">
            <v>47.29139</v>
          </cell>
          <cell r="O62">
            <v>-2</v>
          </cell>
          <cell r="Q62">
            <v>0</v>
          </cell>
          <cell r="R62">
            <v>147.43600000000001</v>
          </cell>
          <cell r="S62">
            <v>0.15559000000000001</v>
          </cell>
          <cell r="T62">
            <v>57.502609999999997</v>
          </cell>
          <cell r="U62">
            <v>28.667359999999999</v>
          </cell>
          <cell r="V62">
            <v>-86.325559999999996</v>
          </cell>
          <cell r="AB62">
            <v>61.110440000000011</v>
          </cell>
        </row>
        <row r="63">
          <cell r="B63" t="str">
            <v>ETFA</v>
          </cell>
          <cell r="C63" t="str">
            <v>PL</v>
          </cell>
          <cell r="D63" t="str">
            <v>Slow Mvg</v>
          </cell>
          <cell r="G63">
            <v>2</v>
          </cell>
          <cell r="H63">
            <v>3.89411</v>
          </cell>
          <cell r="J63">
            <v>94.157799999999995</v>
          </cell>
          <cell r="K63">
            <v>0</v>
          </cell>
          <cell r="L63">
            <v>5</v>
          </cell>
          <cell r="N63">
            <v>243.14082999999999</v>
          </cell>
          <cell r="O63">
            <v>0</v>
          </cell>
          <cell r="Q63">
            <v>0</v>
          </cell>
          <cell r="R63">
            <v>247.03494000000001</v>
          </cell>
          <cell r="S63">
            <v>0.15559000000000001</v>
          </cell>
          <cell r="T63">
            <v>57.502609999999997</v>
          </cell>
          <cell r="U63">
            <v>0.18168000000000001</v>
          </cell>
          <cell r="V63">
            <v>-0.18168000000000001</v>
          </cell>
          <cell r="AB63">
            <v>246.85326000000001</v>
          </cell>
        </row>
        <row r="64">
          <cell r="B64" t="str">
            <v>Glycidyl Nosylate</v>
          </cell>
          <cell r="C64" t="str">
            <v>PL</v>
          </cell>
          <cell r="D64" t="str">
            <v>Slow Mvg</v>
          </cell>
          <cell r="G64">
            <v>6</v>
          </cell>
          <cell r="H64">
            <v>0.20613000000000001</v>
          </cell>
          <cell r="J64">
            <v>29</v>
          </cell>
          <cell r="K64">
            <v>35</v>
          </cell>
          <cell r="L64">
            <v>5</v>
          </cell>
          <cell r="N64">
            <v>243.14082999999999</v>
          </cell>
          <cell r="O64">
            <v>-25</v>
          </cell>
          <cell r="Q64">
            <v>10</v>
          </cell>
          <cell r="R64">
            <v>0.20613000000000001</v>
          </cell>
          <cell r="S64">
            <v>0.20613000000000001</v>
          </cell>
          <cell r="T64">
            <v>183.65242000000001</v>
          </cell>
          <cell r="U64">
            <v>0.18168000000000001</v>
          </cell>
          <cell r="V64">
            <v>-0.20613000000000001</v>
          </cell>
          <cell r="AB64">
            <v>0</v>
          </cell>
        </row>
        <row r="65">
          <cell r="B65" t="str">
            <v>Glycidyl Tosylate</v>
          </cell>
          <cell r="C65" t="str">
            <v>PL</v>
          </cell>
          <cell r="D65" t="str">
            <v>Active</v>
          </cell>
          <cell r="G65">
            <v>6</v>
          </cell>
          <cell r="H65">
            <v>0.20613000000000001</v>
          </cell>
          <cell r="J65">
            <v>3.96759</v>
          </cell>
          <cell r="K65">
            <v>6</v>
          </cell>
          <cell r="L65">
            <v>6</v>
          </cell>
          <cell r="N65">
            <v>29</v>
          </cell>
          <cell r="O65">
            <v>0</v>
          </cell>
          <cell r="Q65">
            <v>6</v>
          </cell>
          <cell r="R65">
            <v>3.96759</v>
          </cell>
          <cell r="S65">
            <v>0.20613000000000001</v>
          </cell>
          <cell r="T65">
            <v>3.96759</v>
          </cell>
          <cell r="U65">
            <v>44.658580000000001</v>
          </cell>
          <cell r="V65">
            <v>-3.96759</v>
          </cell>
          <cell r="AB65">
            <v>0</v>
          </cell>
        </row>
        <row r="66">
          <cell r="B66" t="str">
            <v>Isovanillin</v>
          </cell>
          <cell r="C66" t="str">
            <v>PL</v>
          </cell>
          <cell r="D66" t="str">
            <v>Slow Mvg</v>
          </cell>
          <cell r="G66">
            <v>8</v>
          </cell>
          <cell r="H66">
            <v>4</v>
          </cell>
          <cell r="J66">
            <v>3.96759</v>
          </cell>
          <cell r="K66">
            <v>8</v>
          </cell>
          <cell r="L66">
            <v>8</v>
          </cell>
          <cell r="O66">
            <v>-8</v>
          </cell>
          <cell r="Q66">
            <v>0</v>
          </cell>
          <cell r="R66">
            <v>0</v>
          </cell>
          <cell r="S66">
            <v>7.2260200000000001</v>
          </cell>
          <cell r="T66">
            <v>3.96759</v>
          </cell>
          <cell r="V66">
            <v>0</v>
          </cell>
          <cell r="AB66">
            <v>0</v>
          </cell>
        </row>
        <row r="67">
          <cell r="B67" t="str">
            <v>Jacobsen Catalyst</v>
          </cell>
          <cell r="C67" t="str">
            <v>PL</v>
          </cell>
          <cell r="D67" t="str">
            <v>Slow Mvg</v>
          </cell>
          <cell r="G67">
            <v>7</v>
          </cell>
          <cell r="H67">
            <v>10.504060000000001</v>
          </cell>
          <cell r="J67">
            <v>230.76685000000001</v>
          </cell>
          <cell r="K67">
            <v>168</v>
          </cell>
          <cell r="L67">
            <v>2</v>
          </cell>
          <cell r="N67">
            <v>330.0804</v>
          </cell>
          <cell r="O67">
            <v>-7</v>
          </cell>
          <cell r="Q67">
            <v>161</v>
          </cell>
          <cell r="R67">
            <v>241.27091000000001</v>
          </cell>
          <cell r="S67">
            <v>10.504060000000001</v>
          </cell>
          <cell r="T67">
            <v>28.493839999999999</v>
          </cell>
          <cell r="U67">
            <v>330.0804</v>
          </cell>
          <cell r="V67">
            <v>-38.997900000000001</v>
          </cell>
          <cell r="AB67">
            <v>202.27301</v>
          </cell>
        </row>
        <row r="68">
          <cell r="B68" t="str">
            <v>L-Carnitine</v>
          </cell>
          <cell r="C68" t="str">
            <v>PL</v>
          </cell>
          <cell r="D68" t="str">
            <v>Obs</v>
          </cell>
          <cell r="G68">
            <v>180</v>
          </cell>
          <cell r="H68">
            <v>4.2187999999999999</v>
          </cell>
          <cell r="J68">
            <v>183.52878999999999</v>
          </cell>
          <cell r="K68">
            <v>0</v>
          </cell>
          <cell r="L68">
            <v>2</v>
          </cell>
          <cell r="N68">
            <v>113.81144999999999</v>
          </cell>
          <cell r="O68">
            <v>0</v>
          </cell>
          <cell r="Q68">
            <v>0</v>
          </cell>
          <cell r="R68">
            <v>301.55903999999998</v>
          </cell>
          <cell r="S68">
            <v>4.2187999999999999</v>
          </cell>
          <cell r="T68">
            <v>183.52878999999999</v>
          </cell>
          <cell r="U68">
            <v>113.81144999999999</v>
          </cell>
          <cell r="V68">
            <v>-301.55903999999998</v>
          </cell>
          <cell r="AB68">
            <v>0</v>
          </cell>
        </row>
        <row r="69">
          <cell r="B69" t="str">
            <v>Methyl Glycidate</v>
          </cell>
          <cell r="C69" t="str">
            <v>PL</v>
          </cell>
          <cell r="D69" t="str">
            <v>Obs</v>
          </cell>
          <cell r="H69">
            <v>4.2187999999999999</v>
          </cell>
          <cell r="J69">
            <v>183.52878999999999</v>
          </cell>
          <cell r="K69">
            <v>0</v>
          </cell>
          <cell r="N69">
            <v>44.658580000000001</v>
          </cell>
          <cell r="O69">
            <v>0</v>
          </cell>
          <cell r="Q69">
            <v>0</v>
          </cell>
          <cell r="R69">
            <v>44.658580000000001</v>
          </cell>
          <cell r="S69">
            <v>4.2187999999999999</v>
          </cell>
          <cell r="T69">
            <v>183.52878999999999</v>
          </cell>
          <cell r="U69">
            <v>44.658580000000001</v>
          </cell>
          <cell r="V69">
            <v>-44.658580000000001</v>
          </cell>
          <cell r="AB69">
            <v>0</v>
          </cell>
        </row>
        <row r="70">
          <cell r="B70" t="str">
            <v>Oligomeric Cat</v>
          </cell>
          <cell r="C70" t="str">
            <v>PL</v>
          </cell>
          <cell r="D70" t="str">
            <v>Active</v>
          </cell>
          <cell r="G70">
            <v>6</v>
          </cell>
          <cell r="H70">
            <v>7.2260200000000001</v>
          </cell>
          <cell r="J70">
            <v>162.15687</v>
          </cell>
          <cell r="K70">
            <v>69</v>
          </cell>
          <cell r="L70">
            <v>1.5422100000000001</v>
          </cell>
          <cell r="M70">
            <v>6</v>
          </cell>
          <cell r="N70">
            <v>44.658580000000001</v>
          </cell>
          <cell r="O70">
            <v>-55</v>
          </cell>
          <cell r="Q70">
            <v>14</v>
          </cell>
          <cell r="R70">
            <v>170.92510000000001</v>
          </cell>
          <cell r="S70">
            <v>7.2260200000000001</v>
          </cell>
          <cell r="T70">
            <v>13.44384</v>
          </cell>
          <cell r="U70">
            <v>44.658580000000001</v>
          </cell>
          <cell r="V70">
            <v>-20.66986</v>
          </cell>
          <cell r="AB70">
            <v>150.25524000000001</v>
          </cell>
        </row>
        <row r="71">
          <cell r="B71" t="str">
            <v>Pfizer Diol</v>
          </cell>
          <cell r="C71" t="str">
            <v>PL</v>
          </cell>
          <cell r="D71" t="str">
            <v>Active</v>
          </cell>
          <cell r="G71">
            <v>87</v>
          </cell>
          <cell r="H71">
            <v>7.2260200000000001</v>
          </cell>
          <cell r="I71">
            <v>1</v>
          </cell>
          <cell r="J71">
            <v>162.15687</v>
          </cell>
          <cell r="K71">
            <v>532</v>
          </cell>
          <cell r="L71">
            <v>1.5422100000000001</v>
          </cell>
          <cell r="M71">
            <v>200</v>
          </cell>
          <cell r="N71">
            <v>242</v>
          </cell>
          <cell r="O71">
            <v>-471</v>
          </cell>
          <cell r="Q71">
            <v>61</v>
          </cell>
          <cell r="R71">
            <v>0</v>
          </cell>
          <cell r="S71">
            <v>7.2260200000000001</v>
          </cell>
          <cell r="T71">
            <v>13.44384</v>
          </cell>
          <cell r="U71">
            <v>7.9055299999999997</v>
          </cell>
          <cell r="V71">
            <v>0</v>
          </cell>
          <cell r="X71">
            <v>26</v>
          </cell>
          <cell r="AB71">
            <v>0</v>
          </cell>
        </row>
        <row r="72">
          <cell r="B72" t="str">
            <v>PG Carbonate</v>
          </cell>
          <cell r="C72" t="str">
            <v>PL</v>
          </cell>
          <cell r="D72" t="str">
            <v>Obs</v>
          </cell>
          <cell r="G72">
            <v>64</v>
          </cell>
          <cell r="H72">
            <v>1</v>
          </cell>
          <cell r="I72">
            <v>-35</v>
          </cell>
          <cell r="J72">
            <v>7.6699999999999997E-3</v>
          </cell>
          <cell r="K72">
            <v>92</v>
          </cell>
          <cell r="L72">
            <v>26</v>
          </cell>
          <cell r="M72">
            <v>1</v>
          </cell>
          <cell r="N72">
            <v>330.0129</v>
          </cell>
          <cell r="O72">
            <v>-92</v>
          </cell>
          <cell r="P72">
            <v>17</v>
          </cell>
          <cell r="Q72">
            <v>0</v>
          </cell>
          <cell r="R72">
            <v>330.02057000000002</v>
          </cell>
          <cell r="S72">
            <v>7.0499999999999993E-2</v>
          </cell>
          <cell r="T72">
            <v>7.6699999999999997E-3</v>
          </cell>
          <cell r="U72">
            <v>316.5129</v>
          </cell>
          <cell r="V72">
            <v>-316.52057000000002</v>
          </cell>
          <cell r="X72">
            <v>26</v>
          </cell>
          <cell r="AB72">
            <v>13.5</v>
          </cell>
        </row>
        <row r="73">
          <cell r="B73" t="str">
            <v>Propylene Oxide</v>
          </cell>
          <cell r="C73" t="str">
            <v>PL</v>
          </cell>
          <cell r="D73" t="str">
            <v>Obs</v>
          </cell>
          <cell r="G73">
            <v>3</v>
          </cell>
          <cell r="H73">
            <v>0.49503000000000003</v>
          </cell>
          <cell r="J73">
            <v>48.42754</v>
          </cell>
          <cell r="K73">
            <v>130</v>
          </cell>
          <cell r="L73">
            <v>3</v>
          </cell>
          <cell r="M73">
            <v>127</v>
          </cell>
          <cell r="N73">
            <v>330.0129</v>
          </cell>
          <cell r="O73">
            <v>-130</v>
          </cell>
          <cell r="Q73">
            <v>0</v>
          </cell>
          <cell r="R73">
            <v>48.92257</v>
          </cell>
          <cell r="S73">
            <v>0.49503000000000003</v>
          </cell>
          <cell r="T73">
            <v>31.70608</v>
          </cell>
          <cell r="U73">
            <v>316.5129</v>
          </cell>
          <cell r="V73">
            <v>-32.20111</v>
          </cell>
          <cell r="AB73">
            <v>16.72146</v>
          </cell>
        </row>
        <row r="74">
          <cell r="B74" t="str">
            <v>TBGE</v>
          </cell>
          <cell r="C74" t="str">
            <v>PL</v>
          </cell>
          <cell r="D74" t="str">
            <v>Slow Mvg</v>
          </cell>
          <cell r="G74">
            <v>1</v>
          </cell>
          <cell r="H74">
            <v>0.49503000000000003</v>
          </cell>
          <cell r="J74">
            <v>48.42754</v>
          </cell>
          <cell r="K74">
            <v>1</v>
          </cell>
          <cell r="L74">
            <v>1</v>
          </cell>
          <cell r="M74">
            <v>127</v>
          </cell>
          <cell r="N74">
            <v>9.6588899999999995</v>
          </cell>
          <cell r="O74">
            <v>-1</v>
          </cell>
          <cell r="Q74">
            <v>0</v>
          </cell>
          <cell r="R74">
            <v>9.6588899999999995</v>
          </cell>
          <cell r="S74">
            <v>0.49503000000000003</v>
          </cell>
          <cell r="T74">
            <v>31.70608</v>
          </cell>
          <cell r="U74">
            <v>3.0064099999999998</v>
          </cell>
          <cell r="V74">
            <v>0</v>
          </cell>
          <cell r="AB74">
            <v>9.6588899999999995</v>
          </cell>
        </row>
        <row r="75">
          <cell r="B75" t="str">
            <v>TFBU</v>
          </cell>
          <cell r="C75" t="str">
            <v>PL</v>
          </cell>
          <cell r="D75" t="str">
            <v>Active</v>
          </cell>
          <cell r="G75">
            <v>226</v>
          </cell>
          <cell r="H75">
            <v>2915</v>
          </cell>
          <cell r="I75">
            <v>470</v>
          </cell>
          <cell r="J75">
            <v>76</v>
          </cell>
          <cell r="K75">
            <v>3687</v>
          </cell>
          <cell r="L75">
            <v>6.94801</v>
          </cell>
          <cell r="M75">
            <v>2749</v>
          </cell>
          <cell r="N75">
            <v>187.69320000000002</v>
          </cell>
          <cell r="O75">
            <v>-2853</v>
          </cell>
          <cell r="P75">
            <v>-196</v>
          </cell>
          <cell r="Q75">
            <v>638</v>
          </cell>
          <cell r="R75">
            <v>194.64121000000003</v>
          </cell>
          <cell r="U75">
            <v>27.49492</v>
          </cell>
          <cell r="V75">
            <v>0</v>
          </cell>
          <cell r="AB75">
            <v>194.64121000000003</v>
          </cell>
        </row>
        <row r="76">
          <cell r="B76" t="str">
            <v>S-Phos</v>
          </cell>
          <cell r="C76" t="str">
            <v>PL</v>
          </cell>
          <cell r="D76" t="str">
            <v>Obs</v>
          </cell>
          <cell r="G76">
            <v>211</v>
          </cell>
          <cell r="H76">
            <v>2628</v>
          </cell>
          <cell r="J76">
            <v>1366</v>
          </cell>
          <cell r="K76">
            <v>0</v>
          </cell>
          <cell r="L76">
            <v>6.94801</v>
          </cell>
          <cell r="M76">
            <v>2599</v>
          </cell>
          <cell r="N76">
            <v>2.2124999999999999</v>
          </cell>
          <cell r="O76">
            <v>0</v>
          </cell>
          <cell r="Q76">
            <v>0</v>
          </cell>
          <cell r="R76">
            <v>2.2124999999999999</v>
          </cell>
          <cell r="U76">
            <v>2.2124999999999999</v>
          </cell>
          <cell r="V76">
            <v>-2.2124999999999999</v>
          </cell>
          <cell r="AB76">
            <v>0</v>
          </cell>
        </row>
        <row r="77">
          <cell r="B77" t="str">
            <v>Styrene Oxide</v>
          </cell>
          <cell r="C77" t="str">
            <v>PL</v>
          </cell>
          <cell r="D77" t="str">
            <v>Active</v>
          </cell>
          <cell r="H77">
            <v>2.55633</v>
          </cell>
          <cell r="K77">
            <v>0</v>
          </cell>
          <cell r="N77">
            <v>2.2124999999999999</v>
          </cell>
          <cell r="O77">
            <v>0</v>
          </cell>
          <cell r="Q77">
            <v>0</v>
          </cell>
          <cell r="R77">
            <v>2.55633</v>
          </cell>
          <cell r="S77">
            <v>2.55633</v>
          </cell>
          <cell r="U77">
            <v>2.2124999999999999</v>
          </cell>
          <cell r="V77">
            <v>-2.55633</v>
          </cell>
          <cell r="AB77">
            <v>0</v>
          </cell>
        </row>
        <row r="78">
          <cell r="B78" t="str">
            <v>WS 23</v>
          </cell>
          <cell r="C78" t="str">
            <v>PL</v>
          </cell>
          <cell r="D78" t="str">
            <v>Active</v>
          </cell>
          <cell r="H78">
            <v>124.26229000000001</v>
          </cell>
          <cell r="J78">
            <v>135.97385</v>
          </cell>
          <cell r="K78">
            <v>0</v>
          </cell>
          <cell r="L78">
            <v>156.53959</v>
          </cell>
          <cell r="N78">
            <v>1372.71976</v>
          </cell>
          <cell r="O78">
            <v>0</v>
          </cell>
          <cell r="Q78">
            <v>0</v>
          </cell>
          <cell r="R78">
            <v>1789.4954899999998</v>
          </cell>
          <cell r="S78">
            <v>1.19316</v>
          </cell>
          <cell r="T78">
            <v>4.0000000000000002E-4</v>
          </cell>
          <cell r="U78">
            <v>6.9454399999999996</v>
          </cell>
          <cell r="V78">
            <v>-8.1389999999999993</v>
          </cell>
          <cell r="X78">
            <v>25</v>
          </cell>
          <cell r="AB78">
            <v>1781.3564899999999</v>
          </cell>
        </row>
        <row r="79">
          <cell r="B79" t="str">
            <v>ETFA Held in Hong Kong</v>
          </cell>
          <cell r="C79" t="str">
            <v>Pre Launch</v>
          </cell>
          <cell r="D79" t="str">
            <v>Total</v>
          </cell>
          <cell r="G79">
            <v>794</v>
          </cell>
          <cell r="H79">
            <v>124.26229000000001</v>
          </cell>
          <cell r="I79">
            <v>790</v>
          </cell>
          <cell r="J79">
            <v>135.97385</v>
          </cell>
          <cell r="K79">
            <v>6785</v>
          </cell>
          <cell r="L79">
            <v>156.53959</v>
          </cell>
          <cell r="M79">
            <v>3937</v>
          </cell>
          <cell r="N79">
            <v>1372.71976</v>
          </cell>
          <cell r="O79">
            <v>-4808</v>
          </cell>
          <cell r="P79">
            <v>103</v>
          </cell>
          <cell r="Q79">
            <v>2080</v>
          </cell>
          <cell r="R79">
            <v>0</v>
          </cell>
          <cell r="S79">
            <v>1.19316</v>
          </cell>
          <cell r="T79">
            <v>4.0000000000000002E-4</v>
          </cell>
          <cell r="U79">
            <v>6.9454399999999996</v>
          </cell>
          <cell r="V79">
            <v>0</v>
          </cell>
          <cell r="X79">
            <v>25</v>
          </cell>
          <cell r="AB79">
            <v>0</v>
          </cell>
        </row>
        <row r="80">
          <cell r="B80" t="str">
            <v>PTFMXA</v>
          </cell>
          <cell r="C80" t="str">
            <v>Pre Launch</v>
          </cell>
          <cell r="D80" t="str">
            <v>Total</v>
          </cell>
          <cell r="G80">
            <v>786</v>
          </cell>
          <cell r="H80">
            <v>4175</v>
          </cell>
          <cell r="I80">
            <v>-11</v>
          </cell>
          <cell r="J80">
            <v>2342</v>
          </cell>
          <cell r="K80">
            <v>7292</v>
          </cell>
          <cell r="L80">
            <v>231</v>
          </cell>
          <cell r="M80">
            <v>3650</v>
          </cell>
          <cell r="N80">
            <v>0.40556999999999999</v>
          </cell>
          <cell r="O80">
            <v>-6015</v>
          </cell>
          <cell r="P80">
            <v>-27</v>
          </cell>
          <cell r="Q80">
            <v>1250</v>
          </cell>
          <cell r="R80">
            <v>0.40556999999999999</v>
          </cell>
          <cell r="U80">
            <v>0.40556999999999999</v>
          </cell>
          <cell r="V80">
            <v>-0.40556999999999999</v>
          </cell>
          <cell r="AB80">
            <v>0</v>
          </cell>
        </row>
        <row r="81">
          <cell r="B81" t="str">
            <v>L-Thyroxine</v>
          </cell>
          <cell r="C81" t="str">
            <v>T</v>
          </cell>
          <cell r="D81" t="str">
            <v>Slow Mvg</v>
          </cell>
          <cell r="H81">
            <v>2</v>
          </cell>
          <cell r="K81">
            <v>2</v>
          </cell>
          <cell r="M81">
            <v>2</v>
          </cell>
          <cell r="N81">
            <v>3.0064099999999998</v>
          </cell>
          <cell r="O81">
            <v>-2</v>
          </cell>
          <cell r="Q81">
            <v>0</v>
          </cell>
          <cell r="R81">
            <v>3.0064099999999998</v>
          </cell>
          <cell r="U81">
            <v>3.0064099999999998</v>
          </cell>
          <cell r="V81">
            <v>-3.0064099999999998</v>
          </cell>
          <cell r="AB81">
            <v>0</v>
          </cell>
        </row>
        <row r="82">
          <cell r="B82" t="str">
            <v>3-NPP</v>
          </cell>
          <cell r="C82" t="str">
            <v>T</v>
          </cell>
          <cell r="D82" t="str">
            <v>Slow Mvg</v>
          </cell>
          <cell r="H82">
            <v>109</v>
          </cell>
          <cell r="K82">
            <v>109</v>
          </cell>
          <cell r="M82">
            <v>109</v>
          </cell>
          <cell r="N82">
            <v>27.49492</v>
          </cell>
          <cell r="O82">
            <v>-109</v>
          </cell>
          <cell r="Q82">
            <v>0</v>
          </cell>
          <cell r="R82">
            <v>27.49492</v>
          </cell>
          <cell r="U82">
            <v>27.49492</v>
          </cell>
          <cell r="V82">
            <v>-27.49492</v>
          </cell>
          <cell r="AB82">
            <v>0</v>
          </cell>
        </row>
        <row r="83">
          <cell r="B83" t="str">
            <v>DESMP.</v>
          </cell>
          <cell r="C83" t="str">
            <v>T</v>
          </cell>
          <cell r="D83" t="str">
            <v>Active</v>
          </cell>
          <cell r="G83">
            <v>73</v>
          </cell>
          <cell r="H83">
            <v>109</v>
          </cell>
          <cell r="I83">
            <v>3</v>
          </cell>
          <cell r="K83">
            <v>76</v>
          </cell>
          <cell r="M83">
            <v>109</v>
          </cell>
          <cell r="N83">
            <v>27.49492</v>
          </cell>
          <cell r="O83">
            <v>0</v>
          </cell>
          <cell r="Q83">
            <v>76</v>
          </cell>
          <cell r="R83">
            <v>0</v>
          </cell>
          <cell r="U83">
            <v>27.49492</v>
          </cell>
          <cell r="V83">
            <v>0</v>
          </cell>
          <cell r="AB83">
            <v>0</v>
          </cell>
        </row>
        <row r="84">
          <cell r="B84" t="str">
            <v>TFBA</v>
          </cell>
          <cell r="C84" t="str">
            <v>T</v>
          </cell>
          <cell r="D84" t="str">
            <v>Slow Mvg</v>
          </cell>
          <cell r="G84">
            <v>23</v>
          </cell>
          <cell r="J84">
            <v>88</v>
          </cell>
          <cell r="K84">
            <v>111</v>
          </cell>
          <cell r="L84">
            <v>23</v>
          </cell>
          <cell r="N84">
            <v>88</v>
          </cell>
          <cell r="O84">
            <v>-111</v>
          </cell>
          <cell r="Q84">
            <v>0</v>
          </cell>
          <cell r="R84">
            <v>0</v>
          </cell>
          <cell r="V84">
            <v>0</v>
          </cell>
          <cell r="AB84">
            <v>0</v>
          </cell>
        </row>
        <row r="85">
          <cell r="B85" t="str">
            <v>NAAGA</v>
          </cell>
          <cell r="C85" t="str">
            <v>T</v>
          </cell>
          <cell r="D85" t="str">
            <v>Active</v>
          </cell>
          <cell r="F85">
            <v>0</v>
          </cell>
          <cell r="G85">
            <v>28</v>
          </cell>
          <cell r="H85">
            <v>2</v>
          </cell>
          <cell r="J85">
            <v>88</v>
          </cell>
          <cell r="K85">
            <v>30</v>
          </cell>
          <cell r="L85">
            <v>3</v>
          </cell>
          <cell r="M85">
            <v>2</v>
          </cell>
          <cell r="N85">
            <v>19.16206</v>
          </cell>
          <cell r="O85">
            <v>-5</v>
          </cell>
          <cell r="P85">
            <v>0</v>
          </cell>
          <cell r="Q85">
            <v>25</v>
          </cell>
          <cell r="R85">
            <v>19.16206</v>
          </cell>
          <cell r="S85">
            <v>43.171460000000003</v>
          </cell>
          <cell r="T85">
            <v>419.09043000000003</v>
          </cell>
          <cell r="U85">
            <v>700.59178999999983</v>
          </cell>
          <cell r="V85">
            <v>0</v>
          </cell>
          <cell r="X85">
            <v>26</v>
          </cell>
          <cell r="Z85">
            <v>0</v>
          </cell>
          <cell r="AB85">
            <v>19.16206</v>
          </cell>
        </row>
        <row r="86">
          <cell r="B86" t="str">
            <v>NTFMA</v>
          </cell>
          <cell r="C86" t="str">
            <v>T</v>
          </cell>
          <cell r="D86" t="str">
            <v>Slow Mvg</v>
          </cell>
          <cell r="F86">
            <v>0</v>
          </cell>
          <cell r="G86">
            <v>3</v>
          </cell>
          <cell r="H86">
            <v>37</v>
          </cell>
          <cell r="I86">
            <v>2</v>
          </cell>
          <cell r="J86">
            <v>1</v>
          </cell>
          <cell r="K86">
            <v>5</v>
          </cell>
          <cell r="L86">
            <v>3</v>
          </cell>
          <cell r="M86">
            <v>2</v>
          </cell>
          <cell r="N86">
            <v>29.03668</v>
          </cell>
          <cell r="O86">
            <v>-3</v>
          </cell>
          <cell r="P86">
            <v>0</v>
          </cell>
          <cell r="Q86">
            <v>2</v>
          </cell>
          <cell r="R86">
            <v>29.03668</v>
          </cell>
          <cell r="S86">
            <v>43.171460000000003</v>
          </cell>
          <cell r="T86">
            <v>419.09043000000003</v>
          </cell>
          <cell r="U86">
            <v>700.59178999999983</v>
          </cell>
          <cell r="V86">
            <v>0</v>
          </cell>
          <cell r="X86">
            <v>26</v>
          </cell>
          <cell r="Z86">
            <v>0</v>
          </cell>
          <cell r="AB86">
            <v>29.03668</v>
          </cell>
        </row>
        <row r="87">
          <cell r="B87" t="str">
            <v>OADPE</v>
          </cell>
          <cell r="C87" t="str">
            <v>T</v>
          </cell>
          <cell r="D87" t="str">
            <v>Slow Mvg</v>
          </cell>
          <cell r="G87">
            <v>3</v>
          </cell>
          <cell r="J87">
            <v>98</v>
          </cell>
          <cell r="K87">
            <v>98</v>
          </cell>
          <cell r="L87">
            <v>3</v>
          </cell>
          <cell r="N87">
            <v>132.59897000000001</v>
          </cell>
          <cell r="O87">
            <v>-18</v>
          </cell>
          <cell r="Q87">
            <v>80</v>
          </cell>
          <cell r="R87">
            <v>132.59897000000001</v>
          </cell>
          <cell r="V87">
            <v>0</v>
          </cell>
          <cell r="AB87">
            <v>132.59897000000001</v>
          </cell>
        </row>
        <row r="88">
          <cell r="B88" t="str">
            <v>ANFP.</v>
          </cell>
          <cell r="C88" t="str">
            <v>T</v>
          </cell>
          <cell r="D88" t="str">
            <v>Obs</v>
          </cell>
          <cell r="J88">
            <v>44</v>
          </cell>
          <cell r="K88">
            <v>0</v>
          </cell>
          <cell r="N88">
            <v>132.59897000000001</v>
          </cell>
          <cell r="O88">
            <v>0</v>
          </cell>
          <cell r="Q88">
            <v>0</v>
          </cell>
          <cell r="R88">
            <v>0</v>
          </cell>
          <cell r="T88">
            <v>6.29575</v>
          </cell>
          <cell r="U88">
            <v>17.475470000000001</v>
          </cell>
          <cell r="V88">
            <v>0</v>
          </cell>
          <cell r="AB88">
            <v>0</v>
          </cell>
        </row>
        <row r="89">
          <cell r="B89" t="str">
            <v>SR-28043.</v>
          </cell>
          <cell r="C89" t="str">
            <v>T</v>
          </cell>
          <cell r="D89" t="str">
            <v>Slow Mvg</v>
          </cell>
          <cell r="G89">
            <v>3</v>
          </cell>
          <cell r="J89">
            <v>50</v>
          </cell>
          <cell r="K89">
            <v>53</v>
          </cell>
          <cell r="N89">
            <v>198.22803999999999</v>
          </cell>
          <cell r="O89">
            <v>-2</v>
          </cell>
          <cell r="Q89">
            <v>51</v>
          </cell>
          <cell r="R89">
            <v>198.22803999999999</v>
          </cell>
          <cell r="T89">
            <v>6.29575</v>
          </cell>
          <cell r="U89">
            <v>14.73915</v>
          </cell>
          <cell r="V89">
            <v>-14.73915</v>
          </cell>
          <cell r="AB89">
            <v>183.48889</v>
          </cell>
        </row>
        <row r="90">
          <cell r="B90" t="str">
            <v>Fixed cost others</v>
          </cell>
          <cell r="C90" t="str">
            <v>T</v>
          </cell>
          <cell r="D90" t="str">
            <v>Slow Mvg</v>
          </cell>
          <cell r="G90">
            <v>6</v>
          </cell>
          <cell r="H90">
            <v>94</v>
          </cell>
          <cell r="J90">
            <v>47</v>
          </cell>
          <cell r="K90">
            <v>147</v>
          </cell>
          <cell r="L90">
            <v>1</v>
          </cell>
          <cell r="M90">
            <v>58</v>
          </cell>
          <cell r="N90">
            <v>198.22803999999999</v>
          </cell>
          <cell r="O90">
            <v>-88</v>
          </cell>
          <cell r="Q90">
            <v>59</v>
          </cell>
          <cell r="R90">
            <v>0</v>
          </cell>
          <cell r="T90">
            <v>23.400580000000001</v>
          </cell>
          <cell r="U90">
            <v>14.73915</v>
          </cell>
          <cell r="V90">
            <v>0</v>
          </cell>
          <cell r="AB90">
            <v>0</v>
          </cell>
        </row>
        <row r="91">
          <cell r="B91" t="str">
            <v>Others.</v>
          </cell>
          <cell r="C91" t="str">
            <v>T</v>
          </cell>
          <cell r="D91" t="str">
            <v>Active</v>
          </cell>
          <cell r="G91">
            <v>3</v>
          </cell>
          <cell r="H91">
            <v>93</v>
          </cell>
          <cell r="I91">
            <v>2</v>
          </cell>
          <cell r="J91">
            <v>23</v>
          </cell>
          <cell r="K91">
            <v>28</v>
          </cell>
          <cell r="L91">
            <v>1</v>
          </cell>
          <cell r="M91">
            <v>57</v>
          </cell>
          <cell r="N91">
            <v>5</v>
          </cell>
          <cell r="O91">
            <v>-6</v>
          </cell>
          <cell r="Q91">
            <v>22</v>
          </cell>
          <cell r="R91">
            <v>0</v>
          </cell>
          <cell r="T91">
            <v>23.400580000000001</v>
          </cell>
          <cell r="U91">
            <v>17.596</v>
          </cell>
          <cell r="V91">
            <v>-17.596</v>
          </cell>
          <cell r="AB91">
            <v>-17.596</v>
          </cell>
        </row>
        <row r="92">
          <cell r="B92" t="str">
            <v>Others.</v>
          </cell>
          <cell r="C92" t="str">
            <v>TECHNOLOGIES - C</v>
          </cell>
          <cell r="D92" t="str">
            <v>Slow Mvg</v>
          </cell>
          <cell r="F92">
            <v>0</v>
          </cell>
          <cell r="G92">
            <v>3</v>
          </cell>
          <cell r="H92">
            <v>235.12779</v>
          </cell>
          <cell r="J92">
            <v>974.12426999999991</v>
          </cell>
          <cell r="K92">
            <v>3</v>
          </cell>
          <cell r="L92">
            <v>167.24</v>
          </cell>
          <cell r="N92">
            <v>3207.3127600000003</v>
          </cell>
          <cell r="O92">
            <v>-1</v>
          </cell>
          <cell r="P92">
            <v>0</v>
          </cell>
          <cell r="Q92">
            <v>2</v>
          </cell>
          <cell r="R92">
            <v>4583.8048200000003</v>
          </cell>
          <cell r="S92">
            <v>55.154620000000001</v>
          </cell>
          <cell r="T92">
            <v>431.92860000000002</v>
          </cell>
          <cell r="U92">
            <v>688.11238999999978</v>
          </cell>
          <cell r="V92">
            <v>-1175.1956099999998</v>
          </cell>
          <cell r="X92">
            <v>0</v>
          </cell>
          <cell r="Z92">
            <v>0</v>
          </cell>
          <cell r="AB92">
            <v>3408.6092100000001</v>
          </cell>
        </row>
        <row r="93">
          <cell r="B93" t="str">
            <v>Glycidyl Phthalimide</v>
          </cell>
          <cell r="C93" t="str">
            <v>TECHNOLOGIES - C</v>
          </cell>
          <cell r="D93" t="str">
            <v>Active</v>
          </cell>
          <cell r="E93"/>
          <cell r="F93">
            <v>0</v>
          </cell>
          <cell r="G93">
            <v>2</v>
          </cell>
          <cell r="H93">
            <v>235.12779</v>
          </cell>
          <cell r="J93">
            <v>974.12426999999991</v>
          </cell>
          <cell r="K93">
            <v>92</v>
          </cell>
          <cell r="L93">
            <v>167.24</v>
          </cell>
          <cell r="N93">
            <v>3207.3127600000003</v>
          </cell>
          <cell r="O93">
            <v>-92</v>
          </cell>
          <cell r="P93">
            <v>0</v>
          </cell>
          <cell r="Q93">
            <v>0</v>
          </cell>
          <cell r="R93">
            <v>4583.8048200000003</v>
          </cell>
          <cell r="S93">
            <v>55.154620000000001</v>
          </cell>
          <cell r="T93">
            <v>431.92860000000002</v>
          </cell>
          <cell r="U93">
            <v>688.11238999999978</v>
          </cell>
          <cell r="V93">
            <v>-1175.1956099999998</v>
          </cell>
          <cell r="X93">
            <v>0</v>
          </cell>
          <cell r="Z93">
            <v>0</v>
          </cell>
          <cell r="AB93">
            <v>3408.6092100000001</v>
          </cell>
        </row>
        <row r="94">
          <cell r="B94" t="str">
            <v>3M R850 / R851</v>
          </cell>
          <cell r="C94" t="str">
            <v>T</v>
          </cell>
          <cell r="D94" t="str">
            <v>Slow Mvg</v>
          </cell>
          <cell r="E94"/>
          <cell r="G94">
            <v>1</v>
          </cell>
          <cell r="H94">
            <v>4</v>
          </cell>
          <cell r="J94">
            <v>90</v>
          </cell>
          <cell r="K94">
            <v>4</v>
          </cell>
          <cell r="L94">
            <v>1</v>
          </cell>
          <cell r="M94">
            <v>4</v>
          </cell>
          <cell r="N94">
            <v>90</v>
          </cell>
          <cell r="O94">
            <v>-4</v>
          </cell>
          <cell r="Q94">
            <v>0</v>
          </cell>
          <cell r="R94">
            <v>0</v>
          </cell>
          <cell r="S94">
            <v>0.51317000000000002</v>
          </cell>
          <cell r="V94">
            <v>0</v>
          </cell>
          <cell r="AB94">
            <v>0</v>
          </cell>
        </row>
        <row r="95">
          <cell r="B95" t="str">
            <v>Methyl Acetonide</v>
          </cell>
          <cell r="C95" t="str">
            <v>T</v>
          </cell>
          <cell r="D95" t="str">
            <v>Obs</v>
          </cell>
          <cell r="H95">
            <v>4</v>
          </cell>
          <cell r="J95">
            <v>6.29575</v>
          </cell>
          <cell r="K95">
            <v>0</v>
          </cell>
          <cell r="M95">
            <v>4</v>
          </cell>
          <cell r="N95">
            <v>17.475470000000001</v>
          </cell>
          <cell r="O95">
            <v>0</v>
          </cell>
          <cell r="Q95">
            <v>0</v>
          </cell>
          <cell r="R95">
            <v>23.77122</v>
          </cell>
          <cell r="S95">
            <v>0.51317000000000002</v>
          </cell>
          <cell r="T95">
            <v>6.29575</v>
          </cell>
          <cell r="U95">
            <v>17.475470000000001</v>
          </cell>
          <cell r="V95">
            <v>-23.77122</v>
          </cell>
          <cell r="AB95">
            <v>0</v>
          </cell>
        </row>
        <row r="96">
          <cell r="B96" t="str">
            <v>ALT-962</v>
          </cell>
          <cell r="C96" t="str">
            <v>T</v>
          </cell>
          <cell r="D96" t="str">
            <v>Slow Mvg</v>
          </cell>
          <cell r="E96" t="str">
            <v>x</v>
          </cell>
          <cell r="G96">
            <v>10</v>
          </cell>
          <cell r="H96">
            <v>230</v>
          </cell>
          <cell r="J96">
            <v>6.29575</v>
          </cell>
          <cell r="K96">
            <v>240</v>
          </cell>
          <cell r="L96">
            <v>10</v>
          </cell>
          <cell r="M96">
            <v>28</v>
          </cell>
          <cell r="N96">
            <v>17.475470000000001</v>
          </cell>
          <cell r="O96">
            <v>-38</v>
          </cell>
          <cell r="Q96">
            <v>202</v>
          </cell>
          <cell r="R96">
            <v>0</v>
          </cell>
          <cell r="T96">
            <v>6.29575</v>
          </cell>
          <cell r="U96">
            <v>17.475470000000001</v>
          </cell>
          <cell r="V96">
            <v>0</v>
          </cell>
          <cell r="AB96">
            <v>0</v>
          </cell>
        </row>
        <row r="97">
          <cell r="B97" t="str">
            <v>BHA</v>
          </cell>
          <cell r="C97" t="str">
            <v>T</v>
          </cell>
          <cell r="D97" t="str">
            <v>Slow Mvg</v>
          </cell>
          <cell r="G97">
            <v>4</v>
          </cell>
          <cell r="H97">
            <v>184</v>
          </cell>
          <cell r="J97">
            <v>23.400580000000001</v>
          </cell>
          <cell r="K97">
            <v>302</v>
          </cell>
          <cell r="L97">
            <v>4</v>
          </cell>
          <cell r="M97">
            <v>184</v>
          </cell>
          <cell r="N97">
            <v>114</v>
          </cell>
          <cell r="O97">
            <v>-302</v>
          </cell>
          <cell r="Q97">
            <v>0</v>
          </cell>
          <cell r="R97">
            <v>23.400580000000001</v>
          </cell>
          <cell r="S97">
            <v>6.1052</v>
          </cell>
          <cell r="T97">
            <v>23.400580000000001</v>
          </cell>
          <cell r="V97">
            <v>-23.400580000000001</v>
          </cell>
          <cell r="AB97">
            <v>0</v>
          </cell>
        </row>
        <row r="98">
          <cell r="B98" t="str">
            <v>Bromohydrin</v>
          </cell>
          <cell r="C98" t="str">
            <v>T</v>
          </cell>
          <cell r="D98" t="str">
            <v>Slow Mvg</v>
          </cell>
          <cell r="G98">
            <v>4</v>
          </cell>
          <cell r="H98">
            <v>184</v>
          </cell>
          <cell r="J98">
            <v>23.400580000000001</v>
          </cell>
          <cell r="K98">
            <v>29</v>
          </cell>
          <cell r="L98">
            <v>4</v>
          </cell>
          <cell r="M98">
            <v>184</v>
          </cell>
          <cell r="N98">
            <v>29</v>
          </cell>
          <cell r="O98">
            <v>-29</v>
          </cell>
          <cell r="Q98">
            <v>0</v>
          </cell>
          <cell r="R98">
            <v>0</v>
          </cell>
          <cell r="S98">
            <v>13.4604</v>
          </cell>
          <cell r="T98">
            <v>23.400580000000001</v>
          </cell>
          <cell r="V98">
            <v>0</v>
          </cell>
          <cell r="AB98">
            <v>0</v>
          </cell>
        </row>
        <row r="99">
          <cell r="B99" t="str">
            <v>CCA</v>
          </cell>
          <cell r="C99" t="str">
            <v>T</v>
          </cell>
          <cell r="D99" t="str">
            <v>Slow Mvg</v>
          </cell>
          <cell r="G99">
            <v>7</v>
          </cell>
          <cell r="H99">
            <v>0.81657000000000002</v>
          </cell>
          <cell r="J99">
            <v>22</v>
          </cell>
          <cell r="K99">
            <v>145</v>
          </cell>
          <cell r="L99">
            <v>7</v>
          </cell>
          <cell r="M99">
            <v>15</v>
          </cell>
          <cell r="N99">
            <v>22</v>
          </cell>
          <cell r="O99">
            <v>-22</v>
          </cell>
          <cell r="Q99">
            <v>123</v>
          </cell>
          <cell r="R99">
            <v>0.81657000000000002</v>
          </cell>
          <cell r="S99">
            <v>0.81657000000000002</v>
          </cell>
          <cell r="U99">
            <v>90.202160000000006</v>
          </cell>
          <cell r="V99">
            <v>-0.81657000000000002</v>
          </cell>
          <cell r="AB99">
            <v>0</v>
          </cell>
        </row>
        <row r="100">
          <cell r="B100" t="str">
            <v>CME</v>
          </cell>
          <cell r="C100" t="str">
            <v>T</v>
          </cell>
          <cell r="D100" t="str">
            <v>Obs</v>
          </cell>
          <cell r="E100"/>
          <cell r="G100">
            <v>50</v>
          </cell>
          <cell r="H100">
            <v>0.64488999999999996</v>
          </cell>
          <cell r="K100">
            <v>0</v>
          </cell>
          <cell r="N100">
            <v>90.202160000000006</v>
          </cell>
          <cell r="O100">
            <v>0</v>
          </cell>
          <cell r="Q100">
            <v>0</v>
          </cell>
          <cell r="R100">
            <v>0.64488999999999996</v>
          </cell>
          <cell r="S100">
            <v>0.64488999999999996</v>
          </cell>
          <cell r="U100">
            <v>90.202160000000006</v>
          </cell>
          <cell r="V100">
            <v>-0.64488999999999996</v>
          </cell>
          <cell r="AA100"/>
          <cell r="AB100">
            <v>0</v>
          </cell>
        </row>
        <row r="101">
          <cell r="B101" t="str">
            <v>Geltex</v>
          </cell>
          <cell r="C101" t="str">
            <v>T</v>
          </cell>
          <cell r="D101" t="str">
            <v>Slow Mvg</v>
          </cell>
          <cell r="E101"/>
          <cell r="G101">
            <v>7</v>
          </cell>
          <cell r="H101">
            <v>0.51317000000000002</v>
          </cell>
          <cell r="J101">
            <v>322</v>
          </cell>
          <cell r="K101">
            <v>322</v>
          </cell>
          <cell r="L101">
            <v>7</v>
          </cell>
          <cell r="M101">
            <v>14</v>
          </cell>
          <cell r="N101">
            <v>308</v>
          </cell>
          <cell r="O101">
            <v>-308</v>
          </cell>
          <cell r="Q101">
            <v>14</v>
          </cell>
          <cell r="R101">
            <v>0.51317000000000002</v>
          </cell>
          <cell r="S101">
            <v>0.51317000000000002</v>
          </cell>
          <cell r="V101">
            <v>-0.51317000000000002</v>
          </cell>
          <cell r="AA101"/>
          <cell r="AB101">
            <v>0</v>
          </cell>
        </row>
        <row r="102">
          <cell r="B102" t="str">
            <v>GW 397339</v>
          </cell>
          <cell r="C102" t="str">
            <v>T</v>
          </cell>
          <cell r="D102" t="str">
            <v>Slow Mvg</v>
          </cell>
          <cell r="H102">
            <v>0.51317000000000002</v>
          </cell>
          <cell r="K102">
            <v>48</v>
          </cell>
          <cell r="M102">
            <v>32</v>
          </cell>
          <cell r="N102">
            <v>19.909500000000001</v>
          </cell>
          <cell r="O102">
            <v>-32</v>
          </cell>
          <cell r="Q102">
            <v>16</v>
          </cell>
          <cell r="R102">
            <v>0</v>
          </cell>
          <cell r="S102">
            <v>0.51317000000000002</v>
          </cell>
          <cell r="U102">
            <v>19.909500000000001</v>
          </cell>
          <cell r="V102">
            <v>0</v>
          </cell>
          <cell r="AB102">
            <v>0</v>
          </cell>
        </row>
        <row r="103">
          <cell r="B103" t="str">
            <v>ICOS 1576</v>
          </cell>
          <cell r="C103" t="str">
            <v>T</v>
          </cell>
          <cell r="D103" t="str">
            <v>Slow Mvg</v>
          </cell>
          <cell r="H103">
            <v>4.0849299999999999</v>
          </cell>
          <cell r="J103">
            <v>6</v>
          </cell>
          <cell r="K103">
            <v>6</v>
          </cell>
          <cell r="N103">
            <v>271</v>
          </cell>
          <cell r="O103">
            <v>0</v>
          </cell>
          <cell r="Q103">
            <v>6</v>
          </cell>
          <cell r="R103">
            <v>0</v>
          </cell>
          <cell r="S103">
            <v>4.0849299999999999</v>
          </cell>
          <cell r="U103">
            <v>0.16314999999999999</v>
          </cell>
          <cell r="V103">
            <v>0</v>
          </cell>
          <cell r="AB103">
            <v>0</v>
          </cell>
        </row>
        <row r="104">
          <cell r="B104" t="str">
            <v>ICOS 485</v>
          </cell>
          <cell r="C104" t="str">
            <v>T</v>
          </cell>
          <cell r="D104" t="str">
            <v>Slow Mvg</v>
          </cell>
          <cell r="E104" t="str">
            <v>x</v>
          </cell>
          <cell r="G104">
            <v>3</v>
          </cell>
          <cell r="H104">
            <v>6.1052</v>
          </cell>
          <cell r="K104">
            <v>3</v>
          </cell>
          <cell r="L104">
            <v>3</v>
          </cell>
          <cell r="M104">
            <v>31</v>
          </cell>
          <cell r="N104">
            <v>0.16314999999999999</v>
          </cell>
          <cell r="O104">
            <v>-3</v>
          </cell>
          <cell r="Q104">
            <v>0</v>
          </cell>
          <cell r="R104">
            <v>6.1052</v>
          </cell>
          <cell r="S104">
            <v>6.1052</v>
          </cell>
          <cell r="U104">
            <v>0.16314999999999999</v>
          </cell>
          <cell r="V104">
            <v>-6.1052</v>
          </cell>
          <cell r="AB104">
            <v>0</v>
          </cell>
        </row>
        <row r="105">
          <cell r="B105" t="str">
            <v>Mill. Lactone</v>
          </cell>
          <cell r="C105" t="str">
            <v>T</v>
          </cell>
          <cell r="D105" t="str">
            <v>Active</v>
          </cell>
          <cell r="H105">
            <v>14.1097</v>
          </cell>
          <cell r="J105">
            <v>10</v>
          </cell>
          <cell r="K105">
            <v>10</v>
          </cell>
          <cell r="O105">
            <v>0</v>
          </cell>
          <cell r="Q105">
            <v>10</v>
          </cell>
          <cell r="R105">
            <v>14.1097</v>
          </cell>
          <cell r="S105">
            <v>14.1097</v>
          </cell>
          <cell r="V105">
            <v>-14.1097</v>
          </cell>
          <cell r="AB105">
            <v>0</v>
          </cell>
        </row>
        <row r="106">
          <cell r="B106" t="str">
            <v>Glycidyl Phthalimide</v>
          </cell>
          <cell r="C106" t="str">
            <v>T</v>
          </cell>
          <cell r="D106" t="str">
            <v>Active</v>
          </cell>
          <cell r="G106">
            <v>54</v>
          </cell>
          <cell r="H106">
            <v>2.1836000000000002</v>
          </cell>
          <cell r="I106">
            <v>160</v>
          </cell>
          <cell r="J106">
            <v>807</v>
          </cell>
          <cell r="K106">
            <v>1372</v>
          </cell>
          <cell r="L106">
            <v>5</v>
          </cell>
          <cell r="N106">
            <v>90.202160000000006</v>
          </cell>
          <cell r="O106">
            <v>-5</v>
          </cell>
          <cell r="Q106">
            <v>1367</v>
          </cell>
          <cell r="R106">
            <v>92.385760000000005</v>
          </cell>
          <cell r="S106">
            <v>2.1836000000000002</v>
          </cell>
          <cell r="U106">
            <v>90.202160000000006</v>
          </cell>
          <cell r="V106">
            <v>-92.385760000000005</v>
          </cell>
          <cell r="AB106">
            <v>0</v>
          </cell>
        </row>
        <row r="107">
          <cell r="B107" t="str">
            <v>Plaquenil</v>
          </cell>
          <cell r="C107" t="str">
            <v>TM</v>
          </cell>
          <cell r="D107" t="str">
            <v>Obs</v>
          </cell>
          <cell r="H107">
            <v>0.40737000000000001</v>
          </cell>
          <cell r="J107">
            <v>10</v>
          </cell>
          <cell r="K107">
            <v>0</v>
          </cell>
          <cell r="N107">
            <v>90.202160000000006</v>
          </cell>
          <cell r="O107">
            <v>0</v>
          </cell>
          <cell r="Q107">
            <v>0</v>
          </cell>
          <cell r="R107">
            <v>0.40737000000000001</v>
          </cell>
          <cell r="S107">
            <v>0.40737000000000001</v>
          </cell>
          <cell r="U107">
            <v>90.202160000000006</v>
          </cell>
          <cell r="V107">
            <v>-0.40737000000000001</v>
          </cell>
          <cell r="AA107"/>
          <cell r="AB107">
            <v>0</v>
          </cell>
        </row>
        <row r="108">
          <cell r="B108" t="str">
            <v>RCX 2037</v>
          </cell>
          <cell r="C108" t="str">
            <v>TM</v>
          </cell>
          <cell r="D108" t="str">
            <v>Obs</v>
          </cell>
          <cell r="G108">
            <v>71</v>
          </cell>
          <cell r="H108">
            <v>0.40737000000000001</v>
          </cell>
          <cell r="I108">
            <v>44</v>
          </cell>
          <cell r="J108">
            <v>27</v>
          </cell>
          <cell r="K108">
            <v>27</v>
          </cell>
          <cell r="L108">
            <v>5</v>
          </cell>
          <cell r="N108">
            <v>27</v>
          </cell>
          <cell r="O108">
            <v>-27</v>
          </cell>
          <cell r="Q108">
            <v>0</v>
          </cell>
          <cell r="R108">
            <v>0</v>
          </cell>
          <cell r="S108">
            <v>0.40737000000000001</v>
          </cell>
          <cell r="T108">
            <v>0.84267000000000003</v>
          </cell>
          <cell r="U108">
            <v>91.138750000000002</v>
          </cell>
          <cell r="V108">
            <v>0</v>
          </cell>
          <cell r="AA108"/>
          <cell r="AB108">
            <v>0</v>
          </cell>
        </row>
        <row r="109">
          <cell r="B109" t="str">
            <v>RCX 2047</v>
          </cell>
          <cell r="C109" t="str">
            <v>TM</v>
          </cell>
          <cell r="D109" t="str">
            <v>Active</v>
          </cell>
          <cell r="H109">
            <v>11.817780000000001</v>
          </cell>
          <cell r="J109">
            <v>75</v>
          </cell>
          <cell r="K109">
            <v>75</v>
          </cell>
          <cell r="N109">
            <v>19.909500000000001</v>
          </cell>
          <cell r="O109">
            <v>0</v>
          </cell>
          <cell r="Q109">
            <v>75</v>
          </cell>
          <cell r="R109">
            <v>31.72728</v>
          </cell>
          <cell r="S109">
            <v>11.817780000000001</v>
          </cell>
          <cell r="T109">
            <v>126.54656</v>
          </cell>
          <cell r="U109">
            <v>19.909500000000001</v>
          </cell>
          <cell r="V109">
            <v>-31.72728</v>
          </cell>
          <cell r="AB109">
            <v>0</v>
          </cell>
        </row>
        <row r="110">
          <cell r="B110" t="str">
            <v>GW 801144X</v>
          </cell>
          <cell r="C110" t="str">
            <v>TM</v>
          </cell>
          <cell r="D110" t="str">
            <v>Obs</v>
          </cell>
          <cell r="E110" t="str">
            <v>x</v>
          </cell>
          <cell r="H110">
            <v>4.8849299999999998</v>
          </cell>
          <cell r="J110">
            <v>126.54656</v>
          </cell>
          <cell r="K110">
            <v>0</v>
          </cell>
          <cell r="N110">
            <v>0.16314999999999999</v>
          </cell>
          <cell r="O110">
            <v>0</v>
          </cell>
          <cell r="Q110">
            <v>0</v>
          </cell>
          <cell r="R110">
            <v>5.0480799999999997</v>
          </cell>
          <cell r="S110">
            <v>4.8849299999999998</v>
          </cell>
          <cell r="T110">
            <v>126.54656</v>
          </cell>
          <cell r="U110">
            <v>0.16314999999999999</v>
          </cell>
          <cell r="V110">
            <v>-5.0480799999999997</v>
          </cell>
          <cell r="AB110">
            <v>0</v>
          </cell>
        </row>
        <row r="111">
          <cell r="B111" t="str">
            <v>BHUP</v>
          </cell>
          <cell r="C111" t="str">
            <v>TM</v>
          </cell>
          <cell r="D111" t="str">
            <v>Active</v>
          </cell>
          <cell r="F111">
            <v>0</v>
          </cell>
          <cell r="H111">
            <v>0.82135999999999998</v>
          </cell>
          <cell r="J111">
            <v>3</v>
          </cell>
          <cell r="K111">
            <v>3</v>
          </cell>
          <cell r="L111">
            <v>0</v>
          </cell>
          <cell r="N111">
            <v>0.16314999999999999</v>
          </cell>
          <cell r="O111">
            <v>-3</v>
          </cell>
          <cell r="P111">
            <v>0</v>
          </cell>
          <cell r="Q111">
            <v>0</v>
          </cell>
          <cell r="R111">
            <v>0.82135999999999998</v>
          </cell>
          <cell r="S111">
            <v>0.82135999999999998</v>
          </cell>
          <cell r="T111">
            <v>157.08555999999999</v>
          </cell>
          <cell r="U111">
            <v>0.16314999999999999</v>
          </cell>
          <cell r="V111">
            <v>-0.82135999999999998</v>
          </cell>
          <cell r="X111">
            <v>0</v>
          </cell>
          <cell r="Z111">
            <v>0</v>
          </cell>
          <cell r="AB111">
            <v>0</v>
          </cell>
        </row>
        <row r="112">
          <cell r="B112" t="str">
            <v>RH 3866</v>
          </cell>
          <cell r="C112" t="str">
            <v>TM</v>
          </cell>
          <cell r="D112" t="str">
            <v>Active</v>
          </cell>
          <cell r="F112">
            <v>0</v>
          </cell>
          <cell r="H112">
            <v>1.76</v>
          </cell>
          <cell r="J112">
            <v>77</v>
          </cell>
          <cell r="K112">
            <v>77</v>
          </cell>
          <cell r="L112">
            <v>0</v>
          </cell>
          <cell r="N112">
            <v>218.88902999999999</v>
          </cell>
          <cell r="O112">
            <v>0</v>
          </cell>
          <cell r="P112">
            <v>0</v>
          </cell>
          <cell r="Q112">
            <v>77</v>
          </cell>
          <cell r="R112">
            <v>1.76</v>
          </cell>
          <cell r="S112">
            <v>1.76</v>
          </cell>
          <cell r="T112">
            <v>157.08555999999999</v>
          </cell>
          <cell r="U112">
            <v>218.88902999999999</v>
          </cell>
          <cell r="V112">
            <v>-1.76</v>
          </cell>
          <cell r="X112">
            <v>0</v>
          </cell>
          <cell r="Z112">
            <v>0</v>
          </cell>
          <cell r="AB112">
            <v>0</v>
          </cell>
        </row>
        <row r="113">
          <cell r="B113" t="str">
            <v>T-Baus</v>
          </cell>
          <cell r="C113" t="str">
            <v>TM</v>
          </cell>
          <cell r="D113" t="str">
            <v>Obs</v>
          </cell>
          <cell r="H113">
            <v>7.2090000000000001E-2</v>
          </cell>
          <cell r="J113">
            <v>22.191369999999999</v>
          </cell>
          <cell r="K113">
            <v>0</v>
          </cell>
          <cell r="L113">
            <v>0.54969999999999997</v>
          </cell>
          <cell r="N113">
            <v>5.77522</v>
          </cell>
          <cell r="O113">
            <v>0</v>
          </cell>
          <cell r="Q113">
            <v>0</v>
          </cell>
          <cell r="R113">
            <v>7.2090000000000001E-2</v>
          </cell>
          <cell r="S113">
            <v>7.2090000000000001E-2</v>
          </cell>
          <cell r="T113">
            <v>6.5999299999999996</v>
          </cell>
          <cell r="U113">
            <v>1.2999999999999999E-4</v>
          </cell>
          <cell r="V113">
            <v>-7.2090000000000001E-2</v>
          </cell>
          <cell r="AB113">
            <v>0</v>
          </cell>
        </row>
        <row r="114">
          <cell r="B114" t="str">
            <v>Telik 19781</v>
          </cell>
          <cell r="C114" t="str">
            <v>TM</v>
          </cell>
          <cell r="D114" t="str">
            <v>Active</v>
          </cell>
          <cell r="H114">
            <v>1.7050000000000001</v>
          </cell>
          <cell r="J114">
            <v>49</v>
          </cell>
          <cell r="K114">
            <v>49</v>
          </cell>
          <cell r="L114">
            <v>0.54969999999999997</v>
          </cell>
          <cell r="N114">
            <v>5.77522</v>
          </cell>
          <cell r="O114">
            <v>0</v>
          </cell>
          <cell r="Q114">
            <v>49</v>
          </cell>
          <cell r="R114">
            <v>1.7050000000000001</v>
          </cell>
          <cell r="S114">
            <v>1.7050000000000001</v>
          </cell>
          <cell r="T114">
            <v>6.5999299999999996</v>
          </cell>
          <cell r="U114">
            <v>1.2999999999999999E-4</v>
          </cell>
          <cell r="V114">
            <v>-1.7050000000000001</v>
          </cell>
          <cell r="X114">
            <v>-12.471</v>
          </cell>
          <cell r="AB114">
            <v>0</v>
          </cell>
        </row>
        <row r="115">
          <cell r="B115" t="str">
            <v>Vertex 148</v>
          </cell>
          <cell r="C115" t="str">
            <v>TM</v>
          </cell>
          <cell r="D115" t="str">
            <v>Obs</v>
          </cell>
          <cell r="H115">
            <v>1.7050000000000001</v>
          </cell>
          <cell r="J115">
            <v>0.84267000000000003</v>
          </cell>
          <cell r="K115">
            <v>0</v>
          </cell>
          <cell r="N115">
            <v>91.138750000000002</v>
          </cell>
          <cell r="O115">
            <v>0</v>
          </cell>
          <cell r="Q115">
            <v>0</v>
          </cell>
          <cell r="R115">
            <v>91.98142</v>
          </cell>
          <cell r="S115">
            <v>1.7050000000000001</v>
          </cell>
          <cell r="T115">
            <v>0.84267000000000003</v>
          </cell>
          <cell r="U115">
            <v>91.138750000000002</v>
          </cell>
          <cell r="V115">
            <v>-91.98142</v>
          </cell>
          <cell r="AB115">
            <v>0</v>
          </cell>
        </row>
        <row r="116">
          <cell r="B116" t="str">
            <v>Vertex 497</v>
          </cell>
          <cell r="C116" t="str">
            <v>TM</v>
          </cell>
          <cell r="D116" t="str">
            <v>Slow Mvg</v>
          </cell>
          <cell r="H116">
            <v>3.3</v>
          </cell>
          <cell r="J116">
            <v>126.54656</v>
          </cell>
          <cell r="K116">
            <v>175</v>
          </cell>
          <cell r="N116">
            <v>91.138750000000002</v>
          </cell>
          <cell r="O116">
            <v>-3</v>
          </cell>
          <cell r="Q116">
            <v>172</v>
          </cell>
          <cell r="R116">
            <v>129.84656000000001</v>
          </cell>
          <cell r="S116">
            <v>3.3</v>
          </cell>
          <cell r="T116">
            <v>126.54656</v>
          </cell>
          <cell r="U116">
            <v>91.138750000000002</v>
          </cell>
          <cell r="V116">
            <v>-129.84656000000001</v>
          </cell>
          <cell r="X116">
            <v>-12.471</v>
          </cell>
          <cell r="AB116">
            <v>0</v>
          </cell>
        </row>
        <row r="117">
          <cell r="B117" t="str">
            <v>ZD0947</v>
          </cell>
          <cell r="C117" t="str">
            <v>TM</v>
          </cell>
          <cell r="D117" t="str">
            <v>Obs</v>
          </cell>
          <cell r="H117">
            <v>3.3</v>
          </cell>
          <cell r="J117">
            <v>126.54656</v>
          </cell>
          <cell r="K117">
            <v>0</v>
          </cell>
          <cell r="N117">
            <v>0</v>
          </cell>
          <cell r="O117">
            <v>0</v>
          </cell>
          <cell r="Q117">
            <v>0</v>
          </cell>
          <cell r="R117">
            <v>0</v>
          </cell>
          <cell r="S117">
            <v>3.3</v>
          </cell>
          <cell r="T117">
            <v>126.54656</v>
          </cell>
          <cell r="V117">
            <v>0</v>
          </cell>
          <cell r="AB117">
            <v>0</v>
          </cell>
        </row>
        <row r="118">
          <cell r="B118" t="str">
            <v>ZD0947</v>
          </cell>
          <cell r="C118" t="str">
            <v>OBSOLETE - D</v>
          </cell>
          <cell r="D118" t="str">
            <v>Obs</v>
          </cell>
          <cell r="F118">
            <v>0</v>
          </cell>
          <cell r="H118">
            <v>49.141659999999987</v>
          </cell>
          <cell r="J118">
            <v>157.08555999999999</v>
          </cell>
          <cell r="K118">
            <v>0</v>
          </cell>
          <cell r="L118">
            <v>0</v>
          </cell>
          <cell r="N118">
            <v>218.88902999999999</v>
          </cell>
          <cell r="O118">
            <v>0</v>
          </cell>
          <cell r="P118">
            <v>0</v>
          </cell>
          <cell r="Q118">
            <v>0</v>
          </cell>
          <cell r="R118">
            <v>425.11625000000004</v>
          </cell>
          <cell r="S118">
            <v>49.141659999999987</v>
          </cell>
          <cell r="T118">
            <v>157.08555999999999</v>
          </cell>
          <cell r="U118">
            <v>218.88902999999999</v>
          </cell>
          <cell r="V118">
            <v>-425.11625000000004</v>
          </cell>
          <cell r="X118">
            <v>0</v>
          </cell>
          <cell r="Z118">
            <v>0</v>
          </cell>
          <cell r="AB118">
            <v>0</v>
          </cell>
        </row>
        <row r="119">
          <cell r="B119" t="str">
            <v>Others.</v>
          </cell>
          <cell r="C119" t="str">
            <v>OBSOLETE - D</v>
          </cell>
          <cell r="D119" t="str">
            <v>Obs</v>
          </cell>
          <cell r="F119">
            <v>0</v>
          </cell>
          <cell r="H119">
            <v>49.141659999999987</v>
          </cell>
          <cell r="J119">
            <v>157.08555999999999</v>
          </cell>
          <cell r="K119">
            <v>0</v>
          </cell>
          <cell r="L119">
            <v>0</v>
          </cell>
          <cell r="N119">
            <v>218.88902999999999</v>
          </cell>
          <cell r="O119">
            <v>0</v>
          </cell>
          <cell r="P119">
            <v>0</v>
          </cell>
          <cell r="Q119">
            <v>0</v>
          </cell>
          <cell r="R119">
            <v>425.11625000000004</v>
          </cell>
          <cell r="S119">
            <v>49.141659999999987</v>
          </cell>
          <cell r="T119">
            <v>157.08555999999999</v>
          </cell>
          <cell r="U119">
            <v>218.88902999999999</v>
          </cell>
          <cell r="V119">
            <v>-425.11625000000004</v>
          </cell>
          <cell r="X119">
            <v>0</v>
          </cell>
          <cell r="Z119">
            <v>0</v>
          </cell>
          <cell r="AB119">
            <v>0</v>
          </cell>
        </row>
        <row r="120">
          <cell r="B120" t="str">
            <v>Non Allocated</v>
          </cell>
          <cell r="C120" t="str">
            <v>TM</v>
          </cell>
          <cell r="D120" t="str">
            <v>Obs</v>
          </cell>
          <cell r="H120">
            <v>490.22515000000004</v>
          </cell>
          <cell r="J120">
            <v>4.349040000000004</v>
          </cell>
          <cell r="K120">
            <v>0</v>
          </cell>
          <cell r="L120">
            <v>22.09507</v>
          </cell>
          <cell r="N120">
            <v>0.85806000000000004</v>
          </cell>
          <cell r="O120">
            <v>0</v>
          </cell>
          <cell r="Q120">
            <v>0</v>
          </cell>
          <cell r="R120">
            <v>517.52732000000003</v>
          </cell>
          <cell r="S120">
            <v>38.101089999999999</v>
          </cell>
          <cell r="T120">
            <v>7.1815799999999994</v>
          </cell>
          <cell r="U120">
            <v>2.9999999999999997E-4</v>
          </cell>
          <cell r="V120">
            <v>-45.282969999999999</v>
          </cell>
          <cell r="AB120">
            <v>472.24435000000005</v>
          </cell>
        </row>
        <row r="121">
          <cell r="B121" t="str">
            <v>Cleanouts</v>
          </cell>
          <cell r="C121" t="str">
            <v>Technology</v>
          </cell>
          <cell r="D121" t="str">
            <v>Total</v>
          </cell>
          <cell r="F121">
            <v>0</v>
          </cell>
          <cell r="G121">
            <v>222</v>
          </cell>
          <cell r="H121">
            <v>490.22515000000004</v>
          </cell>
          <cell r="I121">
            <v>167</v>
          </cell>
          <cell r="J121">
            <v>4.349040000000004</v>
          </cell>
          <cell r="K121">
            <v>3641</v>
          </cell>
          <cell r="L121">
            <v>22.09507</v>
          </cell>
          <cell r="M121">
            <v>434</v>
          </cell>
          <cell r="N121">
            <v>0.85806000000000004</v>
          </cell>
          <cell r="O121">
            <v>-1213</v>
          </cell>
          <cell r="P121">
            <v>0</v>
          </cell>
          <cell r="Q121">
            <v>2428</v>
          </cell>
          <cell r="R121">
            <v>0</v>
          </cell>
          <cell r="S121">
            <v>38.101089999999999</v>
          </cell>
          <cell r="T121">
            <v>7.1815799999999994</v>
          </cell>
          <cell r="U121">
            <v>2.9999999999999997E-4</v>
          </cell>
          <cell r="V121">
            <v>0</v>
          </cell>
          <cell r="X121">
            <v>-53.379000000000005</v>
          </cell>
          <cell r="Z121">
            <v>0</v>
          </cell>
          <cell r="AB121">
            <v>-53.379000000000005</v>
          </cell>
        </row>
        <row r="122">
          <cell r="B122" t="str">
            <v>Engineering Stores</v>
          </cell>
          <cell r="C122" t="str">
            <v>TOTAL</v>
          </cell>
          <cell r="F122">
            <v>0</v>
          </cell>
          <cell r="H122">
            <v>2492.87408</v>
          </cell>
          <cell r="J122">
            <v>5210.9241099999999</v>
          </cell>
          <cell r="L122">
            <v>1429.2923000000001</v>
          </cell>
          <cell r="N122">
            <v>1799.0356899999997</v>
          </cell>
          <cell r="P122">
            <v>0</v>
          </cell>
          <cell r="R122">
            <v>2492.87408</v>
          </cell>
          <cell r="S122">
            <v>1353.229</v>
          </cell>
          <cell r="T122">
            <v>956.75533999999993</v>
          </cell>
          <cell r="U122">
            <v>1073.2446899999998</v>
          </cell>
          <cell r="V122">
            <v>-1353.229</v>
          </cell>
          <cell r="X122">
            <v>-6.4710000000000001</v>
          </cell>
          <cell r="Z122">
            <v>0</v>
          </cell>
          <cell r="AB122">
            <v>1139.64508</v>
          </cell>
        </row>
        <row r="123">
          <cell r="B123" t="str">
            <v>Base Stocks</v>
          </cell>
          <cell r="C123" t="str">
            <v>Technology</v>
          </cell>
          <cell r="D123" t="str">
            <v>Total</v>
          </cell>
          <cell r="G123">
            <v>476</v>
          </cell>
          <cell r="H123">
            <v>393.44655999999998</v>
          </cell>
          <cell r="I123">
            <v>1</v>
          </cell>
          <cell r="J123">
            <v>-87</v>
          </cell>
          <cell r="K123">
            <v>369</v>
          </cell>
          <cell r="L123">
            <v>39</v>
          </cell>
          <cell r="M123">
            <v>429</v>
          </cell>
          <cell r="N123">
            <v>3</v>
          </cell>
          <cell r="O123">
            <v>-42</v>
          </cell>
          <cell r="P123">
            <v>0</v>
          </cell>
          <cell r="Q123">
            <v>327</v>
          </cell>
          <cell r="R123">
            <v>393.44655999999998</v>
          </cell>
          <cell r="S123">
            <v>213.44656000000001</v>
          </cell>
          <cell r="V123">
            <v>-213.44656000000001</v>
          </cell>
          <cell r="X123">
            <v>-53.379000000000005</v>
          </cell>
          <cell r="AB123">
            <v>179.99999999999997</v>
          </cell>
        </row>
        <row r="124">
          <cell r="B124" t="str">
            <v>Op Supplies/Ret Cont/Packaging/Waste</v>
          </cell>
          <cell r="C124" t="str">
            <v>TOTAL</v>
          </cell>
          <cell r="F124">
            <v>0</v>
          </cell>
          <cell r="H124">
            <v>630.99848999999995</v>
          </cell>
          <cell r="J124">
            <v>5210.6141100000004</v>
          </cell>
          <cell r="K124">
            <v>0</v>
          </cell>
          <cell r="L124">
            <v>1429.2923000000001</v>
          </cell>
          <cell r="N124">
            <v>1798.62093</v>
          </cell>
          <cell r="O124">
            <v>0</v>
          </cell>
          <cell r="P124">
            <v>-34</v>
          </cell>
          <cell r="Q124">
            <v>-34</v>
          </cell>
          <cell r="R124">
            <v>630.99848999999995</v>
          </cell>
          <cell r="S124">
            <v>136</v>
          </cell>
          <cell r="T124">
            <v>2.8836900000000001</v>
          </cell>
          <cell r="U124">
            <v>1073.2446899999998</v>
          </cell>
          <cell r="V124">
            <v>-138.88369</v>
          </cell>
          <cell r="X124">
            <v>-6.4710000000000001</v>
          </cell>
          <cell r="Z124">
            <v>0</v>
          </cell>
          <cell r="AB124">
            <v>492.11479999999995</v>
          </cell>
        </row>
        <row r="125">
          <cell r="B125" t="str">
            <v>Palladium/Platinum/Rhodium</v>
          </cell>
          <cell r="G125">
            <v>2476</v>
          </cell>
          <cell r="H125">
            <v>240.70374000000001</v>
          </cell>
          <cell r="I125">
            <v>3</v>
          </cell>
          <cell r="J125">
            <v>-39</v>
          </cell>
          <cell r="K125">
            <v>2476</v>
          </cell>
          <cell r="L125">
            <v>1353</v>
          </cell>
          <cell r="N125">
            <v>26</v>
          </cell>
          <cell r="O125">
            <v>-1353</v>
          </cell>
          <cell r="Q125">
            <v>1123</v>
          </cell>
          <cell r="R125">
            <v>240.70374000000001</v>
          </cell>
          <cell r="S125">
            <v>213.44656000000001</v>
          </cell>
          <cell r="V125">
            <v>0</v>
          </cell>
          <cell r="AB125">
            <v>240.70374000000001</v>
          </cell>
        </row>
        <row r="126">
          <cell r="B126" t="str">
            <v>Ret Cont / Packaging / Waste</v>
          </cell>
          <cell r="C126" t="str">
            <v>OTHERS - E</v>
          </cell>
          <cell r="F126">
            <v>0</v>
          </cell>
          <cell r="G126">
            <v>394</v>
          </cell>
          <cell r="H126">
            <v>4248.24802</v>
          </cell>
          <cell r="J126">
            <v>4.349040000000004</v>
          </cell>
          <cell r="K126">
            <v>394</v>
          </cell>
          <cell r="L126">
            <v>22.09507</v>
          </cell>
          <cell r="N126">
            <v>0.85806000000000004</v>
          </cell>
          <cell r="O126">
            <v>-213</v>
          </cell>
          <cell r="P126">
            <v>0</v>
          </cell>
          <cell r="Q126">
            <v>181</v>
          </cell>
          <cell r="R126">
            <v>4275.5501899999999</v>
          </cell>
          <cell r="S126">
            <v>1740.77665</v>
          </cell>
          <cell r="T126">
            <v>10.06527</v>
          </cell>
          <cell r="U126">
            <v>2.9999999999999997E-4</v>
          </cell>
          <cell r="V126">
            <v>-1750.84222</v>
          </cell>
          <cell r="X126">
            <v>-53.379000000000005</v>
          </cell>
          <cell r="Z126">
            <v>0</v>
          </cell>
          <cell r="AB126">
            <v>2471.32897</v>
          </cell>
        </row>
        <row r="127">
          <cell r="B127" t="str">
            <v>Palladium/Platinum/Rhodium</v>
          </cell>
          <cell r="G127">
            <v>648</v>
          </cell>
          <cell r="H127">
            <v>240.70374000000001</v>
          </cell>
          <cell r="K127">
            <v>648</v>
          </cell>
          <cell r="L127">
            <v>137</v>
          </cell>
          <cell r="M127">
            <v>2</v>
          </cell>
          <cell r="O127">
            <v>-139</v>
          </cell>
          <cell r="Q127">
            <v>509</v>
          </cell>
          <cell r="R127">
            <v>240.70374000000001</v>
          </cell>
          <cell r="V127">
            <v>0</v>
          </cell>
          <cell r="AB127">
            <v>240.70374000000001</v>
          </cell>
        </row>
        <row r="128">
          <cell r="B128"/>
          <cell r="C128" t="str">
            <v>OTHERS - E</v>
          </cell>
          <cell r="F128">
            <v>0</v>
          </cell>
          <cell r="G128">
            <v>100</v>
          </cell>
          <cell r="H128">
            <v>4248.24802</v>
          </cell>
          <cell r="J128">
            <v>4.349040000000004</v>
          </cell>
          <cell r="K128">
            <v>100</v>
          </cell>
          <cell r="L128">
            <v>22.09507</v>
          </cell>
          <cell r="N128">
            <v>0.85806000000000004</v>
          </cell>
          <cell r="O128">
            <v>0</v>
          </cell>
          <cell r="P128">
            <v>0</v>
          </cell>
          <cell r="Q128">
            <v>100</v>
          </cell>
          <cell r="R128">
            <v>4275.5501899999999</v>
          </cell>
          <cell r="S128">
            <v>1740.77665</v>
          </cell>
          <cell r="T128">
            <v>10.06527</v>
          </cell>
          <cell r="U128">
            <v>2.9999999999999997E-4</v>
          </cell>
          <cell r="V128">
            <v>-1750.84222</v>
          </cell>
          <cell r="X128">
            <v>-53.379000000000005</v>
          </cell>
          <cell r="Z128">
            <v>0</v>
          </cell>
          <cell r="AB128">
            <v>2471.3289699999996</v>
          </cell>
        </row>
        <row r="129">
          <cell r="B129"/>
          <cell r="C129" t="str">
            <v>TOTAL</v>
          </cell>
          <cell r="F129">
            <v>0</v>
          </cell>
          <cell r="G129">
            <v>620</v>
          </cell>
          <cell r="H129">
            <v>5695.5035800000005</v>
          </cell>
          <cell r="J129">
            <v>6825.2544600000001</v>
          </cell>
          <cell r="K129">
            <v>620</v>
          </cell>
          <cell r="L129">
            <v>1076.0277899999999</v>
          </cell>
          <cell r="M129">
            <v>5</v>
          </cell>
          <cell r="N129">
            <v>-6.7729300000000876</v>
          </cell>
          <cell r="O129">
            <v>-120</v>
          </cell>
          <cell r="P129">
            <v>0</v>
          </cell>
          <cell r="Q129">
            <v>500</v>
          </cell>
          <cell r="R129">
            <v>13590.012900000002</v>
          </cell>
          <cell r="S129">
            <v>1972.6905100000001</v>
          </cell>
          <cell r="T129">
            <v>922.82487000000003</v>
          </cell>
          <cell r="U129">
            <v>1087.5386199999998</v>
          </cell>
          <cell r="V129">
            <v>-3983.0540000000001</v>
          </cell>
          <cell r="X129">
            <v>-268.01299999999992</v>
          </cell>
          <cell r="Z129">
            <v>0</v>
          </cell>
          <cell r="AB129">
            <v>9338.9459000000006</v>
          </cell>
        </row>
        <row r="130">
          <cell r="B130"/>
          <cell r="C130" t="str">
            <v>Others</v>
          </cell>
          <cell r="D130" t="str">
            <v>Total</v>
          </cell>
          <cell r="G130">
            <v>4094</v>
          </cell>
          <cell r="H130">
            <v>-21</v>
          </cell>
          <cell r="I130">
            <v>1</v>
          </cell>
          <cell r="J130">
            <v>-87</v>
          </cell>
          <cell r="K130">
            <v>3987</v>
          </cell>
          <cell r="L130">
            <v>1742</v>
          </cell>
          <cell r="M130">
            <v>2</v>
          </cell>
          <cell r="N130">
            <v>3</v>
          </cell>
          <cell r="O130">
            <v>-1747</v>
          </cell>
          <cell r="P130">
            <v>-34</v>
          </cell>
          <cell r="Q130">
            <v>2206</v>
          </cell>
          <cell r="AB130"/>
        </row>
        <row r="131">
          <cell r="B131"/>
          <cell r="C131" t="str">
            <v>TOTAL</v>
          </cell>
          <cell r="F131">
            <v>0</v>
          </cell>
          <cell r="H131">
            <v>5695.8116100000007</v>
          </cell>
          <cell r="J131">
            <v>6824.9444600000006</v>
          </cell>
          <cell r="L131">
            <v>1076.0277899999999</v>
          </cell>
          <cell r="N131">
            <v>-7.1876900000002024</v>
          </cell>
          <cell r="P131">
            <v>0</v>
          </cell>
          <cell r="R131">
            <v>13589.596170000001</v>
          </cell>
          <cell r="S131">
            <v>1972.6905100000001</v>
          </cell>
          <cell r="T131">
            <v>922.82487000000003</v>
          </cell>
          <cell r="U131">
            <v>1087.5386199999998</v>
          </cell>
          <cell r="V131">
            <v>-3983.0540000000001</v>
          </cell>
          <cell r="X131">
            <v>-268.01299999999992</v>
          </cell>
          <cell r="Z131">
            <v>0</v>
          </cell>
          <cell r="AB131">
            <v>9338.5291699999998</v>
          </cell>
        </row>
      </sheetData>
      <sheetData sheetId="19">
        <row r="9">
          <cell r="E9"/>
        </row>
      </sheetData>
      <sheetData sheetId="20">
        <row r="13">
          <cell r="B13" t="str">
            <v>AVE 1330</v>
          </cell>
          <cell r="H13">
            <v>0.69518000000000002</v>
          </cell>
          <cell r="J13">
            <v>4.0000000000000001E-3</v>
          </cell>
          <cell r="R13">
            <v>0.69918000000000002</v>
          </cell>
          <cell r="S13">
            <v>0.69518000000000002</v>
          </cell>
          <cell r="T13">
            <v>4.0000000000000001E-3</v>
          </cell>
          <cell r="V13">
            <v>-0.69918000000000002</v>
          </cell>
          <cell r="AB13">
            <v>0</v>
          </cell>
        </row>
        <row r="14">
          <cell r="B14" t="str">
            <v>AZD 12389497</v>
          </cell>
          <cell r="R14">
            <v>0</v>
          </cell>
          <cell r="V14">
            <v>0</v>
          </cell>
          <cell r="AB14">
            <v>0</v>
          </cell>
        </row>
        <row r="15">
          <cell r="B15" t="str">
            <v>AZD 2230</v>
          </cell>
          <cell r="H15">
            <v>6.0375100000000002</v>
          </cell>
          <cell r="R15">
            <v>6.0375100000000002</v>
          </cell>
          <cell r="S15">
            <v>1.2450399999999999</v>
          </cell>
          <cell r="V15">
            <v>-1.2450399999999999</v>
          </cell>
          <cell r="AB15">
            <v>4.7924699999999998</v>
          </cell>
        </row>
        <row r="16">
          <cell r="B16" t="str">
            <v>BNP 7787</v>
          </cell>
          <cell r="H16">
            <v>19.03641</v>
          </cell>
          <cell r="J16">
            <v>39.485529999999997</v>
          </cell>
          <cell r="R16">
            <v>19.03641</v>
          </cell>
          <cell r="S16">
            <v>19.03641</v>
          </cell>
          <cell r="V16">
            <v>-19.03641</v>
          </cell>
          <cell r="AB16">
            <v>0</v>
          </cell>
        </row>
        <row r="17">
          <cell r="B17" t="str">
            <v>Epoxy 5 Hexane</v>
          </cell>
          <cell r="H17">
            <v>100.97458</v>
          </cell>
          <cell r="J17">
            <v>167.71054000000001</v>
          </cell>
          <cell r="L17">
            <v>106.25230000000001</v>
          </cell>
          <cell r="N17">
            <v>-69.192910000000012</v>
          </cell>
          <cell r="R17">
            <v>0</v>
          </cell>
          <cell r="V17">
            <v>0</v>
          </cell>
          <cell r="AB17">
            <v>0</v>
          </cell>
        </row>
        <row r="18">
          <cell r="B18" t="str">
            <v>Fosamprenavir</v>
          </cell>
          <cell r="H18">
            <v>94.674300000000002</v>
          </cell>
          <cell r="J18">
            <v>3</v>
          </cell>
          <cell r="N18">
            <v>53.622019999999999</v>
          </cell>
          <cell r="R18">
            <v>151.29632000000001</v>
          </cell>
          <cell r="S18">
            <v>2.2841100000000001</v>
          </cell>
          <cell r="U18">
            <v>38</v>
          </cell>
          <cell r="V18">
            <v>0</v>
          </cell>
          <cell r="AB18">
            <v>151.29632000000001</v>
          </cell>
        </row>
        <row r="19">
          <cell r="B19" t="str">
            <v>Memory 1003</v>
          </cell>
          <cell r="H19">
            <v>2.2841100000000001</v>
          </cell>
          <cell r="J19">
            <v>37</v>
          </cell>
          <cell r="L19">
            <v>2</v>
          </cell>
          <cell r="N19">
            <v>0.29777999999999999</v>
          </cell>
          <cell r="R19">
            <v>2.2841100000000001</v>
          </cell>
          <cell r="S19">
            <v>2.2841100000000001</v>
          </cell>
          <cell r="T19">
            <v>1</v>
          </cell>
          <cell r="U19">
            <v>0.29777999999999999</v>
          </cell>
          <cell r="V19">
            <v>-2.2841100000000001</v>
          </cell>
          <cell r="AB19">
            <v>0</v>
          </cell>
        </row>
        <row r="20">
          <cell r="B20" t="str">
            <v>SR-28043</v>
          </cell>
          <cell r="H20">
            <v>7.0761399999999997</v>
          </cell>
          <cell r="J20">
            <v>11.731219999999999</v>
          </cell>
          <cell r="N20">
            <v>0.29777999999999999</v>
          </cell>
          <cell r="R20">
            <v>7.37392</v>
          </cell>
          <cell r="S20">
            <v>7.0761399999999997</v>
          </cell>
          <cell r="T20">
            <v>11.731219999999999</v>
          </cell>
          <cell r="U20">
            <v>0.29777999999999999</v>
          </cell>
          <cell r="V20">
            <v>-7.37392</v>
          </cell>
          <cell r="AB20">
            <v>0</v>
          </cell>
        </row>
        <row r="21">
          <cell r="B21" t="str">
            <v>PTC</v>
          </cell>
          <cell r="H21">
            <v>17.249019999999998</v>
          </cell>
          <cell r="J21">
            <v>11.731219999999999</v>
          </cell>
          <cell r="N21">
            <v>1.0120000000000001E-2</v>
          </cell>
          <cell r="R21">
            <v>28.990359999999995</v>
          </cell>
          <cell r="S21">
            <v>17.249019999999998</v>
          </cell>
          <cell r="T21">
            <v>11.731219999999999</v>
          </cell>
          <cell r="U21">
            <v>1.0120000000000001E-2</v>
          </cell>
          <cell r="V21">
            <v>-28.990359999999995</v>
          </cell>
          <cell r="AB21">
            <v>0</v>
          </cell>
        </row>
        <row r="22">
          <cell r="B22" t="str">
            <v>ZT-1</v>
          </cell>
          <cell r="H22">
            <v>0.46111999999999997</v>
          </cell>
          <cell r="L22">
            <v>0.73446999999999996</v>
          </cell>
          <cell r="N22">
            <v>0.31169000000000002</v>
          </cell>
          <cell r="R22">
            <v>0.77281</v>
          </cell>
          <cell r="S22">
            <v>0.46111999999999997</v>
          </cell>
          <cell r="U22">
            <v>0.31169000000000002</v>
          </cell>
          <cell r="V22">
            <v>-0.77281</v>
          </cell>
          <cell r="AB22">
            <v>0</v>
          </cell>
        </row>
        <row r="23">
          <cell r="B23" t="str">
            <v>KAN 747</v>
          </cell>
          <cell r="H23">
            <v>9.3697700000000008</v>
          </cell>
          <cell r="L23">
            <v>141.12737000000001</v>
          </cell>
          <cell r="N23">
            <v>176.40048000000002</v>
          </cell>
          <cell r="R23">
            <v>9.3697700000000008</v>
          </cell>
          <cell r="S23">
            <v>0.44008999999999998</v>
          </cell>
          <cell r="V23">
            <v>-0.44008999999999998</v>
          </cell>
          <cell r="AB23">
            <v>8.9296800000000012</v>
          </cell>
        </row>
        <row r="24">
          <cell r="B24" t="str">
            <v>ER-806753</v>
          </cell>
          <cell r="H24">
            <v>89.824420000000003</v>
          </cell>
          <cell r="J24">
            <v>306</v>
          </cell>
          <cell r="N24">
            <v>-238.30434999999997</v>
          </cell>
          <cell r="R24">
            <v>89.824420000000003</v>
          </cell>
          <cell r="S24">
            <v>0.96948999999999996</v>
          </cell>
          <cell r="V24">
            <v>-0.96948999999999996</v>
          </cell>
          <cell r="X24">
            <v>221</v>
          </cell>
          <cell r="AB24">
            <v>88.85493000000001</v>
          </cell>
        </row>
        <row r="25">
          <cell r="B25" t="str">
            <v>SB 748534A</v>
          </cell>
          <cell r="H25">
            <v>7.76654</v>
          </cell>
          <cell r="J25">
            <v>96.415760000000006</v>
          </cell>
          <cell r="R25">
            <v>0</v>
          </cell>
          <cell r="S25">
            <v>7.3879799999999998</v>
          </cell>
          <cell r="T25">
            <v>96.415760000000006</v>
          </cell>
          <cell r="V25">
            <v>0</v>
          </cell>
          <cell r="AB25">
            <v>0</v>
          </cell>
        </row>
        <row r="26">
          <cell r="B26" t="str">
            <v>SB 7973131</v>
          </cell>
          <cell r="H26">
            <v>4.2563500000000003</v>
          </cell>
          <cell r="J26">
            <v>22.498280000000001</v>
          </cell>
          <cell r="L26">
            <v>12.99381</v>
          </cell>
          <cell r="N26">
            <v>10.130179999999999</v>
          </cell>
          <cell r="R26">
            <v>14.38653</v>
          </cell>
          <cell r="T26">
            <v>0</v>
          </cell>
          <cell r="U26">
            <v>19</v>
          </cell>
          <cell r="V26">
            <v>0</v>
          </cell>
          <cell r="AB26">
            <v>14.38653</v>
          </cell>
        </row>
        <row r="27">
          <cell r="B27" t="str">
            <v xml:space="preserve">Scios 469 </v>
          </cell>
          <cell r="H27">
            <v>7.76654</v>
          </cell>
          <cell r="J27">
            <v>363.89517000000001</v>
          </cell>
          <cell r="L27">
            <v>177.68589</v>
          </cell>
          <cell r="N27">
            <v>-500.32100000000003</v>
          </cell>
          <cell r="R27">
            <v>7.76654</v>
          </cell>
          <cell r="S27">
            <v>7.76654</v>
          </cell>
          <cell r="T27">
            <v>23.22278</v>
          </cell>
          <cell r="V27">
            <v>-7.76654</v>
          </cell>
          <cell r="AB27">
            <v>0</v>
          </cell>
        </row>
        <row r="28">
          <cell r="B28" t="str">
            <v>SB 580254</v>
          </cell>
          <cell r="H28">
            <v>8.7982899999999997</v>
          </cell>
          <cell r="J28">
            <v>233.60793000000001</v>
          </cell>
          <cell r="L28">
            <v>86.890349999999998</v>
          </cell>
          <cell r="N28">
            <v>-277.71395000000001</v>
          </cell>
          <cell r="R28">
            <v>8.7982899999999997</v>
          </cell>
          <cell r="S28">
            <v>6.1054500000000003</v>
          </cell>
          <cell r="T28">
            <v>46.793750000000003</v>
          </cell>
          <cell r="U28">
            <v>5.0000000000000002E-5</v>
          </cell>
          <cell r="V28">
            <v>0</v>
          </cell>
          <cell r="AB28">
            <v>8.7982899999999997</v>
          </cell>
        </row>
        <row r="29">
          <cell r="B29" t="str">
            <v>GSK 1000064</v>
          </cell>
          <cell r="H29">
            <v>2.17259</v>
          </cell>
          <cell r="J29">
            <v>35.67136</v>
          </cell>
          <cell r="L29">
            <v>2.2098200000000001</v>
          </cell>
          <cell r="N29">
            <v>0</v>
          </cell>
          <cell r="R29">
            <v>37.84395</v>
          </cell>
          <cell r="S29">
            <v>0.11923</v>
          </cell>
          <cell r="V29">
            <v>0</v>
          </cell>
          <cell r="X29">
            <v>-23</v>
          </cell>
          <cell r="AB29">
            <v>37.84395</v>
          </cell>
        </row>
        <row r="30">
          <cell r="B30" t="str">
            <v>Valrocemide</v>
          </cell>
          <cell r="H30">
            <v>0.70865</v>
          </cell>
          <cell r="J30">
            <v>74.602999999999994</v>
          </cell>
          <cell r="L30">
            <v>47.032449999999997</v>
          </cell>
          <cell r="N30">
            <v>6.2E-4</v>
          </cell>
          <cell r="R30">
            <v>122.34472</v>
          </cell>
          <cell r="S30">
            <v>1.27321</v>
          </cell>
          <cell r="T30">
            <v>29.62979</v>
          </cell>
          <cell r="U30">
            <v>49</v>
          </cell>
          <cell r="V30">
            <v>0</v>
          </cell>
          <cell r="X30">
            <v>34.795000000000002</v>
          </cell>
          <cell r="AB30">
            <v>157.13972000000001</v>
          </cell>
        </row>
        <row r="31">
          <cell r="B31" t="str">
            <v>Iloperidone</v>
          </cell>
          <cell r="C31" t="str">
            <v>PRE LAUNCH - A</v>
          </cell>
          <cell r="F31">
            <v>0</v>
          </cell>
          <cell r="H31">
            <v>13.652189999999999</v>
          </cell>
          <cell r="J31">
            <v>589.29665</v>
          </cell>
          <cell r="L31">
            <v>165.33969999999999</v>
          </cell>
          <cell r="N31">
            <v>-705.08276000000001</v>
          </cell>
          <cell r="P31">
            <v>0</v>
          </cell>
          <cell r="R31">
            <v>63.205780000000004</v>
          </cell>
          <cell r="S31">
            <v>1.9572099999999999</v>
          </cell>
          <cell r="T31">
            <v>8.7241300000000006</v>
          </cell>
          <cell r="U31">
            <v>0.30795</v>
          </cell>
          <cell r="V31">
            <v>-10.681340000000001</v>
          </cell>
          <cell r="X31">
            <v>-20</v>
          </cell>
          <cell r="Z31">
            <v>0</v>
          </cell>
          <cell r="AB31">
            <v>52.524440000000006</v>
          </cell>
        </row>
        <row r="32">
          <cell r="B32" t="str">
            <v>VEC 162</v>
          </cell>
          <cell r="H32">
            <v>38.471910000000001</v>
          </cell>
          <cell r="J32">
            <v>551.08237999999994</v>
          </cell>
          <cell r="L32">
            <v>1.4367300000000001</v>
          </cell>
          <cell r="N32">
            <v>-482.82722999999999</v>
          </cell>
          <cell r="R32">
            <v>108.16378999999995</v>
          </cell>
          <cell r="S32">
            <v>5.6114699999999997</v>
          </cell>
          <cell r="T32">
            <v>55.046849999999999</v>
          </cell>
          <cell r="U32">
            <v>26.445060000000002</v>
          </cell>
          <cell r="V32">
            <v>-87.103380000000001</v>
          </cell>
          <cell r="AB32">
            <v>21.060409999999948</v>
          </cell>
        </row>
        <row r="33">
          <cell r="B33" t="str">
            <v>Vertex 770</v>
          </cell>
          <cell r="H33">
            <v>1.4109</v>
          </cell>
          <cell r="J33">
            <v>1169.47522</v>
          </cell>
          <cell r="L33">
            <v>92.331199999999995</v>
          </cell>
          <cell r="N33">
            <v>0</v>
          </cell>
          <cell r="R33">
            <v>1.4109</v>
          </cell>
          <cell r="S33">
            <v>1.4109</v>
          </cell>
          <cell r="T33">
            <v>20.017330000000001</v>
          </cell>
          <cell r="U33">
            <v>152</v>
          </cell>
          <cell r="V33">
            <v>-1.4109</v>
          </cell>
          <cell r="AB33">
            <v>0</v>
          </cell>
        </row>
        <row r="34">
          <cell r="B34" t="str">
            <v>Vertex 950</v>
          </cell>
          <cell r="H34">
            <v>276.64375000000001</v>
          </cell>
          <cell r="J34">
            <v>2692.8806300000001</v>
          </cell>
          <cell r="L34">
            <v>240.87468999999999</v>
          </cell>
          <cell r="N34">
            <v>-2503.86805</v>
          </cell>
          <cell r="R34">
            <v>706.53102000000035</v>
          </cell>
          <cell r="S34">
            <v>1.2243900000000001</v>
          </cell>
          <cell r="T34">
            <v>29.654519999999998</v>
          </cell>
          <cell r="U34">
            <v>875</v>
          </cell>
          <cell r="V34">
            <v>-30.878909999999998</v>
          </cell>
          <cell r="X34">
            <v>-324.42899999999992</v>
          </cell>
          <cell r="AB34">
            <v>351.22311000000042</v>
          </cell>
        </row>
        <row r="35">
          <cell r="B35" t="str">
            <v>AVP26452</v>
          </cell>
          <cell r="C35" t="str">
            <v>PRE LAUNCH - A</v>
          </cell>
          <cell r="F35">
            <v>0</v>
          </cell>
          <cell r="H35">
            <v>600.58915000000002</v>
          </cell>
          <cell r="J35">
            <v>3958.2692400000001</v>
          </cell>
          <cell r="L35">
            <v>454.68356999999997</v>
          </cell>
          <cell r="N35">
            <v>-3627.4056300000002</v>
          </cell>
          <cell r="P35">
            <v>0</v>
          </cell>
          <cell r="R35">
            <v>1386.1363300000003</v>
          </cell>
          <cell r="S35">
            <v>67.427109999999985</v>
          </cell>
          <cell r="T35">
            <v>105.16072</v>
          </cell>
          <cell r="U35">
            <v>27.06465</v>
          </cell>
          <cell r="V35">
            <v>-199.65248</v>
          </cell>
          <cell r="X35">
            <v>-289.6339999999999</v>
          </cell>
          <cell r="Z35">
            <v>0</v>
          </cell>
          <cell r="AB35">
            <v>896.84985000000029</v>
          </cell>
        </row>
        <row r="36">
          <cell r="B36" t="str">
            <v>Cerium Nitrate</v>
          </cell>
          <cell r="H36">
            <v>0.49389</v>
          </cell>
          <cell r="N36">
            <v>100.2996</v>
          </cell>
          <cell r="R36">
            <v>100.79348999999999</v>
          </cell>
          <cell r="U36">
            <v>60.179760000000002</v>
          </cell>
          <cell r="V36">
            <v>0</v>
          </cell>
          <cell r="AB36">
            <v>40.61372999999999</v>
          </cell>
        </row>
        <row r="37">
          <cell r="B37" t="str">
            <v>Acrivastine</v>
          </cell>
          <cell r="H37">
            <v>127.71002</v>
          </cell>
          <cell r="J37">
            <v>658.10726</v>
          </cell>
          <cell r="L37">
            <v>216.99441999999999</v>
          </cell>
          <cell r="N37">
            <v>-50.555</v>
          </cell>
          <cell r="R37">
            <v>952.25670000000002</v>
          </cell>
          <cell r="S37">
            <v>2.3435899999999998</v>
          </cell>
          <cell r="T37">
            <v>19.864129999999999</v>
          </cell>
          <cell r="V37">
            <v>-22.207719999999998</v>
          </cell>
          <cell r="X37">
            <v>75</v>
          </cell>
          <cell r="AB37">
            <v>1005.04898</v>
          </cell>
        </row>
        <row r="38">
          <cell r="B38" t="str">
            <v>Pro Jet 950NP</v>
          </cell>
          <cell r="H38">
            <v>18.801349999999999</v>
          </cell>
          <cell r="J38">
            <v>60.839329999999997</v>
          </cell>
          <cell r="L38">
            <v>1.44723</v>
          </cell>
          <cell r="N38">
            <v>22.585239999999999</v>
          </cell>
          <cell r="R38">
            <v>1.44723</v>
          </cell>
          <cell r="S38">
            <v>1.7440000000000001E-2</v>
          </cell>
          <cell r="V38">
            <v>0</v>
          </cell>
          <cell r="AB38">
            <v>1.44723</v>
          </cell>
        </row>
        <row r="39">
          <cell r="B39" t="str">
            <v>AVP26452</v>
          </cell>
          <cell r="H39">
            <v>3.7240000000000002E-2</v>
          </cell>
          <cell r="J39">
            <v>380.74023999999997</v>
          </cell>
          <cell r="L39">
            <v>9.8955900000000003</v>
          </cell>
          <cell r="R39">
            <v>3.7240000000000002E-2</v>
          </cell>
          <cell r="S39">
            <v>3.7240000000000002E-2</v>
          </cell>
          <cell r="T39">
            <v>84.485330000000005</v>
          </cell>
          <cell r="V39">
            <v>-3.7240000000000002E-2</v>
          </cell>
          <cell r="AB39">
            <v>0</v>
          </cell>
        </row>
        <row r="40">
          <cell r="B40" t="str">
            <v>Cerium Nitrate</v>
          </cell>
          <cell r="H40">
            <v>21.91601</v>
          </cell>
          <cell r="J40">
            <v>1.1126199999999999</v>
          </cell>
          <cell r="N40">
            <v>100.2996</v>
          </cell>
          <cell r="R40">
            <v>100.2996</v>
          </cell>
          <cell r="S40">
            <v>9.8839999999999997E-2</v>
          </cell>
          <cell r="T40">
            <v>9.0000000000000006E-5</v>
          </cell>
          <cell r="U40">
            <v>60.179760000000002</v>
          </cell>
          <cell r="V40">
            <v>-60.179760000000002</v>
          </cell>
          <cell r="AB40">
            <v>40.119839999999996</v>
          </cell>
        </row>
        <row r="41">
          <cell r="B41" t="str">
            <v>Doxazocin</v>
          </cell>
          <cell r="H41">
            <v>1.38001</v>
          </cell>
          <cell r="J41">
            <v>26.436209999999999</v>
          </cell>
          <cell r="L41">
            <v>2.61165</v>
          </cell>
          <cell r="N41">
            <v>7.54664</v>
          </cell>
          <cell r="R41">
            <v>30.427869999999999</v>
          </cell>
          <cell r="S41">
            <v>1.38001</v>
          </cell>
          <cell r="T41">
            <v>4.054E-2</v>
          </cell>
          <cell r="U41">
            <v>7.54664</v>
          </cell>
          <cell r="V41">
            <v>-1.42055</v>
          </cell>
          <cell r="AB41">
            <v>29.00732</v>
          </cell>
        </row>
        <row r="42">
          <cell r="B42" t="str">
            <v>KBA</v>
          </cell>
          <cell r="H42">
            <v>5.8193400000000004</v>
          </cell>
          <cell r="J42">
            <v>138.80517</v>
          </cell>
          <cell r="L42">
            <v>4.4345299999999996</v>
          </cell>
          <cell r="N42">
            <v>22.585239999999999</v>
          </cell>
          <cell r="R42">
            <v>149.05904000000001</v>
          </cell>
          <cell r="S42">
            <v>0.81023999999999996</v>
          </cell>
          <cell r="T42">
            <v>55.23509</v>
          </cell>
          <cell r="U42">
            <v>7.54664</v>
          </cell>
          <cell r="V42">
            <v>-56.04533</v>
          </cell>
          <cell r="X42">
            <v>-22</v>
          </cell>
          <cell r="AB42">
            <v>93.013710000000003</v>
          </cell>
        </row>
        <row r="43">
          <cell r="B43" t="str">
            <v>Labetalol</v>
          </cell>
          <cell r="H43">
            <v>153.3175</v>
          </cell>
          <cell r="J43">
            <v>848.61850000000004</v>
          </cell>
          <cell r="L43">
            <v>206.52132</v>
          </cell>
          <cell r="N43">
            <v>12.74949</v>
          </cell>
          <cell r="R43">
            <v>1208.45732</v>
          </cell>
          <cell r="S43">
            <v>5.33446</v>
          </cell>
          <cell r="T43">
            <v>83.985749999999996</v>
          </cell>
          <cell r="U43">
            <v>12.74949</v>
          </cell>
          <cell r="V43">
            <v>-89.320210000000003</v>
          </cell>
          <cell r="X43">
            <v>50</v>
          </cell>
          <cell r="AB43">
            <v>1119.1371099999999</v>
          </cell>
        </row>
        <row r="44">
          <cell r="B44" t="str">
            <v>Leval Buterol</v>
          </cell>
          <cell r="H44">
            <v>21.817170000000001</v>
          </cell>
          <cell r="J44">
            <v>0.51861999999999997</v>
          </cell>
          <cell r="L44">
            <v>206.52132</v>
          </cell>
          <cell r="N44">
            <v>123.51567</v>
          </cell>
          <cell r="R44">
            <v>145.85146</v>
          </cell>
          <cell r="S44">
            <v>5.33446</v>
          </cell>
          <cell r="T44">
            <v>0.51861999999999997</v>
          </cell>
          <cell r="U44">
            <v>72.979910000000004</v>
          </cell>
          <cell r="V44">
            <v>-73.498530000000002</v>
          </cell>
          <cell r="X44">
            <v>50</v>
          </cell>
          <cell r="AB44">
            <v>72.352930000000001</v>
          </cell>
        </row>
        <row r="45">
          <cell r="B45" t="str">
            <v>Octenidine</v>
          </cell>
          <cell r="H45">
            <v>19.444769999999998</v>
          </cell>
          <cell r="J45">
            <v>0.45395999999999997</v>
          </cell>
          <cell r="L45">
            <v>53</v>
          </cell>
          <cell r="N45">
            <v>7.54664</v>
          </cell>
          <cell r="R45">
            <v>27.445369999999997</v>
          </cell>
          <cell r="S45">
            <v>0.38405</v>
          </cell>
          <cell r="T45">
            <v>0.45395999999999997</v>
          </cell>
          <cell r="U45">
            <v>7.54664</v>
          </cell>
          <cell r="V45">
            <v>-8.3846500000000006</v>
          </cell>
          <cell r="AB45">
            <v>19.060719999999996</v>
          </cell>
        </row>
        <row r="46">
          <cell r="B46" t="str">
            <v>RBC</v>
          </cell>
          <cell r="H46">
            <v>3.9559999999999998E-2</v>
          </cell>
          <cell r="J46">
            <v>0.45395999999999997</v>
          </cell>
          <cell r="N46">
            <v>7.54664</v>
          </cell>
          <cell r="R46">
            <v>3.9559999999999998E-2</v>
          </cell>
          <cell r="S46">
            <v>3.9559999999999998E-2</v>
          </cell>
          <cell r="T46">
            <v>0.45395999999999997</v>
          </cell>
          <cell r="U46">
            <v>7.54664</v>
          </cell>
          <cell r="V46">
            <v>-3.9559999999999998E-2</v>
          </cell>
          <cell r="AB46">
            <v>0</v>
          </cell>
        </row>
        <row r="47">
          <cell r="B47" t="str">
            <v>Zilueton</v>
          </cell>
          <cell r="C47" t="str">
            <v>LAUNCH - B</v>
          </cell>
          <cell r="F47">
            <v>0</v>
          </cell>
          <cell r="H47">
            <v>232.83135000000001</v>
          </cell>
          <cell r="J47">
            <v>1697.56097</v>
          </cell>
          <cell r="L47">
            <v>121.22178</v>
          </cell>
          <cell r="N47">
            <v>12.765940000000001</v>
          </cell>
          <cell r="P47">
            <v>0</v>
          </cell>
          <cell r="R47">
            <v>245.59729000000002</v>
          </cell>
          <cell r="S47">
            <v>49.861319999999999</v>
          </cell>
          <cell r="T47">
            <v>162.98938000000001</v>
          </cell>
          <cell r="U47">
            <v>12.765940000000001</v>
          </cell>
          <cell r="V47">
            <v>-62.62726</v>
          </cell>
          <cell r="X47">
            <v>0</v>
          </cell>
          <cell r="Z47">
            <v>0</v>
          </cell>
          <cell r="AB47">
            <v>182.97003000000001</v>
          </cell>
        </row>
        <row r="48">
          <cell r="B48" t="str">
            <v>TTA</v>
          </cell>
          <cell r="C48" t="str">
            <v>LAUNCH - B</v>
          </cell>
          <cell r="F48">
            <v>0</v>
          </cell>
          <cell r="H48">
            <v>232.83135000000001</v>
          </cell>
          <cell r="J48">
            <v>1700.2509700000001</v>
          </cell>
          <cell r="L48">
            <v>121.22178</v>
          </cell>
          <cell r="N48">
            <v>12.765940000000001</v>
          </cell>
          <cell r="P48">
            <v>0</v>
          </cell>
          <cell r="R48">
            <v>0</v>
          </cell>
          <cell r="S48">
            <v>49.861319999999999</v>
          </cell>
          <cell r="T48">
            <v>162.98938000000001</v>
          </cell>
          <cell r="U48">
            <v>12.765940000000001</v>
          </cell>
          <cell r="V48">
            <v>0</v>
          </cell>
          <cell r="X48">
            <v>0</v>
          </cell>
          <cell r="Z48">
            <v>0</v>
          </cell>
          <cell r="AB48">
            <v>0</v>
          </cell>
        </row>
        <row r="49">
          <cell r="B49" t="str">
            <v>SNA</v>
          </cell>
          <cell r="J49">
            <v>57.854959999999998</v>
          </cell>
          <cell r="R49">
            <v>57.854959999999998</v>
          </cell>
          <cell r="T49">
            <v>57.854959999999998</v>
          </cell>
          <cell r="V49">
            <v>-57.854959999999998</v>
          </cell>
          <cell r="AB49">
            <v>0</v>
          </cell>
        </row>
        <row r="50">
          <cell r="B50" t="str">
            <v>Trientine</v>
          </cell>
          <cell r="H50">
            <v>23.128689999999999</v>
          </cell>
          <cell r="J50">
            <v>0.63166999999999995</v>
          </cell>
          <cell r="N50">
            <v>88.251769999999993</v>
          </cell>
          <cell r="R50">
            <v>0.63166999999999995</v>
          </cell>
          <cell r="S50">
            <v>23.128689999999999</v>
          </cell>
          <cell r="T50">
            <v>0.63166999999999995</v>
          </cell>
          <cell r="U50">
            <v>88.251769999999993</v>
          </cell>
          <cell r="V50">
            <v>-0.63166999999999995</v>
          </cell>
          <cell r="AB50">
            <v>0</v>
          </cell>
        </row>
        <row r="51">
          <cell r="B51" t="str">
            <v>Univar RPS 2617</v>
          </cell>
          <cell r="C51" t="str">
            <v>LAUNCH - B</v>
          </cell>
          <cell r="F51">
            <v>0</v>
          </cell>
          <cell r="H51">
            <v>562.39696000000004</v>
          </cell>
          <cell r="J51">
            <v>1731.42635</v>
          </cell>
          <cell r="L51">
            <v>432.00914999999998</v>
          </cell>
          <cell r="N51">
            <v>193.57284999999999</v>
          </cell>
          <cell r="P51">
            <v>0</v>
          </cell>
          <cell r="R51">
            <v>2919.4053100000006</v>
          </cell>
          <cell r="S51">
            <v>60.190469999999998</v>
          </cell>
          <cell r="T51">
            <v>218.58472</v>
          </cell>
          <cell r="U51">
            <v>153.47225</v>
          </cell>
          <cell r="V51">
            <v>-432.24743999999998</v>
          </cell>
          <cell r="X51">
            <v>75</v>
          </cell>
          <cell r="Z51">
            <v>0</v>
          </cell>
          <cell r="AB51">
            <v>2562.15787</v>
          </cell>
        </row>
        <row r="52">
          <cell r="B52" t="str">
            <v>CDFA Me</v>
          </cell>
          <cell r="C52" t="str">
            <v>LAUNCH - B</v>
          </cell>
          <cell r="F52">
            <v>0</v>
          </cell>
          <cell r="H52">
            <v>564.70498999999995</v>
          </cell>
          <cell r="J52">
            <v>1734.11635</v>
          </cell>
          <cell r="L52">
            <v>432.00914999999998</v>
          </cell>
          <cell r="N52">
            <v>216.15808999999999</v>
          </cell>
          <cell r="P52">
            <v>0</v>
          </cell>
          <cell r="R52">
            <v>2946.9885800000006</v>
          </cell>
          <cell r="S52">
            <v>60.190469999999998</v>
          </cell>
          <cell r="T52">
            <v>218.58472</v>
          </cell>
          <cell r="U52">
            <v>153.47225</v>
          </cell>
          <cell r="V52">
            <v>-432.24743999999998</v>
          </cell>
          <cell r="X52">
            <v>75</v>
          </cell>
          <cell r="Z52">
            <v>0</v>
          </cell>
          <cell r="AB52">
            <v>2589.7411400000001</v>
          </cell>
        </row>
        <row r="53">
          <cell r="B53" t="str">
            <v>Amino Indanol</v>
          </cell>
          <cell r="H53">
            <v>3.1335600000000001</v>
          </cell>
          <cell r="J53">
            <v>109.21812</v>
          </cell>
          <cell r="N53">
            <v>97.564899999999994</v>
          </cell>
          <cell r="R53">
            <v>109.21812</v>
          </cell>
          <cell r="S53">
            <v>1.3429599999999999</v>
          </cell>
          <cell r="T53">
            <v>109.21812</v>
          </cell>
          <cell r="U53">
            <v>17.870740000000001</v>
          </cell>
          <cell r="V53">
            <v>-109.21812</v>
          </cell>
          <cell r="AB53">
            <v>0</v>
          </cell>
        </row>
        <row r="54">
          <cell r="B54" t="str">
            <v>ANFP</v>
          </cell>
          <cell r="H54">
            <v>46.503720000000001</v>
          </cell>
          <cell r="J54">
            <v>109.21812</v>
          </cell>
          <cell r="L54">
            <v>2</v>
          </cell>
          <cell r="N54">
            <v>14.852399999999999</v>
          </cell>
          <cell r="R54">
            <v>46.503720000000001</v>
          </cell>
          <cell r="T54">
            <v>109.21812</v>
          </cell>
          <cell r="U54">
            <v>17.870740000000001</v>
          </cell>
          <cell r="V54">
            <v>0</v>
          </cell>
          <cell r="AB54">
            <v>46.503720000000001</v>
          </cell>
        </row>
        <row r="55">
          <cell r="B55" t="str">
            <v>Butanol</v>
          </cell>
          <cell r="H55">
            <v>23.128689999999999</v>
          </cell>
          <cell r="L55">
            <v>2</v>
          </cell>
          <cell r="N55">
            <v>88.251769999999993</v>
          </cell>
          <cell r="R55">
            <v>111.38046</v>
          </cell>
          <cell r="S55">
            <v>23.128689999999999</v>
          </cell>
          <cell r="U55">
            <v>88.251769999999993</v>
          </cell>
          <cell r="V55">
            <v>-111.38046</v>
          </cell>
          <cell r="AB55">
            <v>0</v>
          </cell>
        </row>
        <row r="56">
          <cell r="B56" t="str">
            <v>CBDA</v>
          </cell>
          <cell r="H56">
            <v>3.0122399999999998</v>
          </cell>
          <cell r="J56">
            <v>3.5175999999999998</v>
          </cell>
          <cell r="L56">
            <v>2.2101899999999999</v>
          </cell>
          <cell r="N56">
            <v>51.132640000000002</v>
          </cell>
          <cell r="R56">
            <v>59.872669999999999</v>
          </cell>
          <cell r="S56">
            <v>2.33725</v>
          </cell>
          <cell r="T56">
            <v>1.6580699999999999</v>
          </cell>
          <cell r="U56">
            <v>88.251769999999993</v>
          </cell>
          <cell r="V56">
            <v>-3.99532</v>
          </cell>
          <cell r="AB56">
            <v>55.87735</v>
          </cell>
        </row>
        <row r="57">
          <cell r="B57" t="str">
            <v>CDFA Me</v>
          </cell>
          <cell r="H57">
            <v>3.1335600000000001</v>
          </cell>
          <cell r="J57">
            <v>3.5175999999999998</v>
          </cell>
          <cell r="L57">
            <v>2.2101899999999999</v>
          </cell>
          <cell r="N57">
            <v>163.87808000000001</v>
          </cell>
          <cell r="R57">
            <v>167.01164</v>
          </cell>
          <cell r="S57">
            <v>3.1335600000000001</v>
          </cell>
          <cell r="T57">
            <v>1.6580699999999999</v>
          </cell>
          <cell r="U57">
            <v>3.6467999999999998</v>
          </cell>
          <cell r="V57">
            <v>-6.7803599999999999</v>
          </cell>
          <cell r="AB57">
            <v>160.23128</v>
          </cell>
        </row>
        <row r="58">
          <cell r="B58" t="str">
            <v>CPD</v>
          </cell>
          <cell r="H58">
            <v>3.1335600000000001</v>
          </cell>
          <cell r="J58">
            <v>94.157799999999995</v>
          </cell>
          <cell r="N58">
            <v>97.400589999999994</v>
          </cell>
          <cell r="R58">
            <v>97.400589999999994</v>
          </cell>
          <cell r="S58">
            <v>3.1335600000000001</v>
          </cell>
          <cell r="T58">
            <v>57.502609999999997</v>
          </cell>
          <cell r="U58">
            <v>17.706430000000001</v>
          </cell>
          <cell r="V58">
            <v>-17.706430000000001</v>
          </cell>
          <cell r="AB58">
            <v>79.694159999999997</v>
          </cell>
        </row>
        <row r="59">
          <cell r="B59" t="str">
            <v>DESMP</v>
          </cell>
          <cell r="H59">
            <v>0.20313000000000001</v>
          </cell>
          <cell r="N59">
            <v>97.400589999999994</v>
          </cell>
          <cell r="R59">
            <v>0</v>
          </cell>
          <cell r="U59">
            <v>17.706430000000001</v>
          </cell>
          <cell r="V59">
            <v>0</v>
          </cell>
          <cell r="AB59">
            <v>0</v>
          </cell>
        </row>
        <row r="60">
          <cell r="B60" t="str">
            <v>DHQD</v>
          </cell>
          <cell r="H60">
            <v>0.20313000000000001</v>
          </cell>
          <cell r="J60">
            <v>3.96759</v>
          </cell>
          <cell r="N60">
            <v>45.517530000000001</v>
          </cell>
          <cell r="R60">
            <v>45.517530000000001</v>
          </cell>
          <cell r="T60">
            <v>6.9999999999999994E-5</v>
          </cell>
          <cell r="U60">
            <v>2.2754300000000001</v>
          </cell>
          <cell r="V60">
            <v>-2.2754300000000001</v>
          </cell>
          <cell r="AB60">
            <v>43.242100000000001</v>
          </cell>
        </row>
        <row r="61">
          <cell r="B61" t="str">
            <v>(DHQ) 2 PHAL</v>
          </cell>
          <cell r="H61">
            <v>3</v>
          </cell>
          <cell r="J61">
            <v>2.4015900000000001</v>
          </cell>
          <cell r="N61">
            <v>45.517530000000001</v>
          </cell>
          <cell r="R61">
            <v>2.4015900000000001</v>
          </cell>
          <cell r="T61">
            <v>2.4015900000000001</v>
          </cell>
          <cell r="U61">
            <v>2.2754300000000001</v>
          </cell>
          <cell r="V61">
            <v>-2.4015900000000001</v>
          </cell>
          <cell r="AB61">
            <v>0</v>
          </cell>
        </row>
        <row r="62">
          <cell r="B62" t="str">
            <v>EPI</v>
          </cell>
          <cell r="H62">
            <v>5.9868100000000002</v>
          </cell>
          <cell r="J62">
            <v>94.157799999999995</v>
          </cell>
          <cell r="N62">
            <v>47.29139</v>
          </cell>
          <cell r="R62">
            <v>147.43600000000001</v>
          </cell>
          <cell r="S62">
            <v>0.15559000000000001</v>
          </cell>
          <cell r="T62">
            <v>57.502609999999997</v>
          </cell>
          <cell r="U62">
            <v>28.667359999999999</v>
          </cell>
          <cell r="V62">
            <v>-86.325559999999996</v>
          </cell>
          <cell r="AB62">
            <v>61.110440000000011</v>
          </cell>
        </row>
        <row r="63">
          <cell r="B63" t="str">
            <v>ETFA</v>
          </cell>
          <cell r="H63">
            <v>3.89411</v>
          </cell>
          <cell r="J63">
            <v>94.157799999999995</v>
          </cell>
          <cell r="L63">
            <v>5</v>
          </cell>
          <cell r="N63">
            <v>243.14082999999999</v>
          </cell>
          <cell r="R63">
            <v>247.03494000000001</v>
          </cell>
          <cell r="S63">
            <v>0.15559000000000001</v>
          </cell>
          <cell r="T63">
            <v>57.502609999999997</v>
          </cell>
          <cell r="U63">
            <v>0.18168000000000001</v>
          </cell>
          <cell r="V63">
            <v>-0.18168000000000001</v>
          </cell>
          <cell r="AB63">
            <v>246.85326000000001</v>
          </cell>
        </row>
        <row r="64">
          <cell r="B64" t="str">
            <v>Glycidyl Nosylate</v>
          </cell>
          <cell r="H64">
            <v>0.20613000000000001</v>
          </cell>
          <cell r="J64">
            <v>183.65242000000001</v>
          </cell>
          <cell r="L64">
            <v>5</v>
          </cell>
          <cell r="N64">
            <v>243.14082999999999</v>
          </cell>
          <cell r="R64">
            <v>0.20613000000000001</v>
          </cell>
          <cell r="S64">
            <v>0.20613000000000001</v>
          </cell>
          <cell r="T64">
            <v>183.65242000000001</v>
          </cell>
          <cell r="U64">
            <v>0.18168000000000001</v>
          </cell>
          <cell r="V64">
            <v>-0.20613000000000001</v>
          </cell>
          <cell r="AB64">
            <v>0</v>
          </cell>
        </row>
        <row r="65">
          <cell r="B65" t="str">
            <v>Glycidyl Tosylate</v>
          </cell>
          <cell r="H65">
            <v>0.20613000000000001</v>
          </cell>
          <cell r="J65">
            <v>3.96759</v>
          </cell>
          <cell r="N65">
            <v>44.658580000000001</v>
          </cell>
          <cell r="R65">
            <v>3.96759</v>
          </cell>
          <cell r="S65">
            <v>0.20613000000000001</v>
          </cell>
          <cell r="T65">
            <v>3.96759</v>
          </cell>
          <cell r="U65">
            <v>44.658580000000001</v>
          </cell>
          <cell r="V65">
            <v>-3.96759</v>
          </cell>
          <cell r="AB65">
            <v>0</v>
          </cell>
        </row>
        <row r="66">
          <cell r="B66" t="str">
            <v>Isovanillin</v>
          </cell>
          <cell r="H66">
            <v>7.2260200000000001</v>
          </cell>
          <cell r="J66">
            <v>3.96759</v>
          </cell>
          <cell r="R66">
            <v>0</v>
          </cell>
          <cell r="S66">
            <v>7.2260200000000001</v>
          </cell>
          <cell r="T66">
            <v>3.96759</v>
          </cell>
          <cell r="V66">
            <v>0</v>
          </cell>
          <cell r="AB66">
            <v>0</v>
          </cell>
        </row>
        <row r="67">
          <cell r="B67" t="str">
            <v>Jacobsen Catalyst</v>
          </cell>
          <cell r="H67">
            <v>10.504060000000001</v>
          </cell>
          <cell r="J67">
            <v>230.76685000000001</v>
          </cell>
          <cell r="L67">
            <v>2</v>
          </cell>
          <cell r="N67">
            <v>330.0804</v>
          </cell>
          <cell r="R67">
            <v>241.27091000000001</v>
          </cell>
          <cell r="S67">
            <v>10.504060000000001</v>
          </cell>
          <cell r="T67">
            <v>28.493839999999999</v>
          </cell>
          <cell r="U67">
            <v>330.0804</v>
          </cell>
          <cell r="V67">
            <v>-38.997900000000001</v>
          </cell>
          <cell r="AB67">
            <v>202.27301</v>
          </cell>
        </row>
        <row r="68">
          <cell r="B68" t="str">
            <v>L-Carnitine</v>
          </cell>
          <cell r="H68">
            <v>4.2187999999999999</v>
          </cell>
          <cell r="J68">
            <v>183.52878999999999</v>
          </cell>
          <cell r="L68">
            <v>2</v>
          </cell>
          <cell r="N68">
            <v>113.81144999999999</v>
          </cell>
          <cell r="R68">
            <v>301.55903999999998</v>
          </cell>
          <cell r="S68">
            <v>4.2187999999999999</v>
          </cell>
          <cell r="T68">
            <v>183.52878999999999</v>
          </cell>
          <cell r="U68">
            <v>113.81144999999999</v>
          </cell>
          <cell r="V68">
            <v>-301.55903999999998</v>
          </cell>
          <cell r="AB68">
            <v>0</v>
          </cell>
        </row>
        <row r="69">
          <cell r="B69" t="str">
            <v>Methyl Glycidate</v>
          </cell>
          <cell r="H69">
            <v>4.2187999999999999</v>
          </cell>
          <cell r="J69">
            <v>183.52878999999999</v>
          </cell>
          <cell r="N69">
            <v>44.658580000000001</v>
          </cell>
          <cell r="R69">
            <v>44.658580000000001</v>
          </cell>
          <cell r="S69">
            <v>4.2187999999999999</v>
          </cell>
          <cell r="T69">
            <v>183.52878999999999</v>
          </cell>
          <cell r="U69">
            <v>44.658580000000001</v>
          </cell>
          <cell r="V69">
            <v>-44.658580000000001</v>
          </cell>
          <cell r="AB69">
            <v>0</v>
          </cell>
        </row>
        <row r="70">
          <cell r="B70" t="str">
            <v>Oligomeric Cat</v>
          </cell>
          <cell r="H70">
            <v>7.2260200000000001</v>
          </cell>
          <cell r="J70">
            <v>162.15687</v>
          </cell>
          <cell r="L70">
            <v>1.5422100000000001</v>
          </cell>
          <cell r="N70">
            <v>44.658580000000001</v>
          </cell>
          <cell r="R70">
            <v>170.92510000000001</v>
          </cell>
          <cell r="S70">
            <v>7.2260200000000001</v>
          </cell>
          <cell r="T70">
            <v>13.44384</v>
          </cell>
          <cell r="U70">
            <v>44.658580000000001</v>
          </cell>
          <cell r="V70">
            <v>-20.66986</v>
          </cell>
          <cell r="AB70">
            <v>150.25524000000001</v>
          </cell>
        </row>
        <row r="71">
          <cell r="B71" t="str">
            <v>Pfizer Diol</v>
          </cell>
          <cell r="H71">
            <v>7.2260200000000001</v>
          </cell>
          <cell r="J71">
            <v>162.15687</v>
          </cell>
          <cell r="L71">
            <v>1.5422100000000001</v>
          </cell>
          <cell r="N71">
            <v>1318.5173400000001</v>
          </cell>
          <cell r="R71">
            <v>0</v>
          </cell>
          <cell r="S71">
            <v>7.2260200000000001</v>
          </cell>
          <cell r="T71">
            <v>13.44384</v>
          </cell>
          <cell r="U71">
            <v>7.9055299999999997</v>
          </cell>
          <cell r="V71">
            <v>0</v>
          </cell>
          <cell r="X71">
            <v>26</v>
          </cell>
          <cell r="AB71">
            <v>0</v>
          </cell>
        </row>
        <row r="72">
          <cell r="B72" t="str">
            <v>PG Carbonate</v>
          </cell>
          <cell r="H72">
            <v>125.34477</v>
          </cell>
          <cell r="J72">
            <v>7.6699999999999997E-3</v>
          </cell>
          <cell r="L72">
            <v>143.82508999999999</v>
          </cell>
          <cell r="N72">
            <v>330.0129</v>
          </cell>
          <cell r="R72">
            <v>330.02057000000002</v>
          </cell>
          <cell r="S72">
            <v>7.0499999999999993E-2</v>
          </cell>
          <cell r="T72">
            <v>7.6699999999999997E-3</v>
          </cell>
          <cell r="U72">
            <v>316.5129</v>
          </cell>
          <cell r="V72">
            <v>-316.52057000000002</v>
          </cell>
          <cell r="X72">
            <v>26</v>
          </cell>
          <cell r="AB72">
            <v>13.5</v>
          </cell>
        </row>
        <row r="73">
          <cell r="B73" t="str">
            <v>Propylene Oxide</v>
          </cell>
          <cell r="H73">
            <v>0.49503000000000003</v>
          </cell>
          <cell r="J73">
            <v>48.42754</v>
          </cell>
          <cell r="N73">
            <v>330.0129</v>
          </cell>
          <cell r="R73">
            <v>48.92257</v>
          </cell>
          <cell r="S73">
            <v>0.49503000000000003</v>
          </cell>
          <cell r="T73">
            <v>31.70608</v>
          </cell>
          <cell r="U73">
            <v>316.5129</v>
          </cell>
          <cell r="V73">
            <v>-32.20111</v>
          </cell>
          <cell r="AB73">
            <v>16.72146</v>
          </cell>
        </row>
        <row r="74">
          <cell r="B74" t="str">
            <v>TBGE</v>
          </cell>
          <cell r="H74">
            <v>0.49503000000000003</v>
          </cell>
          <cell r="J74">
            <v>48.42754</v>
          </cell>
          <cell r="N74">
            <v>9.6588899999999995</v>
          </cell>
          <cell r="R74">
            <v>9.6588899999999995</v>
          </cell>
          <cell r="S74">
            <v>0.49503000000000003</v>
          </cell>
          <cell r="T74">
            <v>31.70608</v>
          </cell>
          <cell r="U74">
            <v>3.0064099999999998</v>
          </cell>
          <cell r="V74">
            <v>0</v>
          </cell>
          <cell r="AB74">
            <v>9.6588899999999995</v>
          </cell>
        </row>
        <row r="75">
          <cell r="B75" t="str">
            <v>TFBU</v>
          </cell>
          <cell r="L75">
            <v>6.94801</v>
          </cell>
          <cell r="N75">
            <v>187.69320000000002</v>
          </cell>
          <cell r="R75">
            <v>194.64121000000003</v>
          </cell>
          <cell r="U75">
            <v>27.49492</v>
          </cell>
          <cell r="V75">
            <v>0</v>
          </cell>
          <cell r="AB75">
            <v>194.64121000000003</v>
          </cell>
        </row>
        <row r="76">
          <cell r="B76" t="str">
            <v>S-Phos</v>
          </cell>
          <cell r="L76">
            <v>6.94801</v>
          </cell>
          <cell r="N76">
            <v>2.2124999999999999</v>
          </cell>
          <cell r="R76">
            <v>2.2124999999999999</v>
          </cell>
          <cell r="U76">
            <v>2.2124999999999999</v>
          </cell>
          <cell r="V76">
            <v>-2.2124999999999999</v>
          </cell>
          <cell r="AB76">
            <v>0</v>
          </cell>
        </row>
        <row r="77">
          <cell r="B77" t="str">
            <v>Styrene Oxide</v>
          </cell>
          <cell r="H77">
            <v>2.55633</v>
          </cell>
          <cell r="N77">
            <v>2.2124999999999999</v>
          </cell>
          <cell r="R77">
            <v>2.55633</v>
          </cell>
          <cell r="S77">
            <v>2.55633</v>
          </cell>
          <cell r="U77">
            <v>2.2124999999999999</v>
          </cell>
          <cell r="V77">
            <v>-2.55633</v>
          </cell>
          <cell r="AB77">
            <v>0</v>
          </cell>
        </row>
        <row r="78">
          <cell r="B78" t="str">
            <v>WS 23</v>
          </cell>
          <cell r="H78">
            <v>124.26229000000001</v>
          </cell>
          <cell r="J78">
            <v>135.97385</v>
          </cell>
          <cell r="L78">
            <v>156.53959</v>
          </cell>
          <cell r="N78">
            <v>1372.71976</v>
          </cell>
          <cell r="R78">
            <v>1789.4954899999998</v>
          </cell>
          <cell r="S78">
            <v>1.19316</v>
          </cell>
          <cell r="T78">
            <v>4.0000000000000002E-4</v>
          </cell>
          <cell r="U78">
            <v>6.9454399999999996</v>
          </cell>
          <cell r="V78">
            <v>-8.1389999999999993</v>
          </cell>
          <cell r="X78">
            <v>25</v>
          </cell>
          <cell r="AB78">
            <v>1781.3564899999999</v>
          </cell>
        </row>
        <row r="79">
          <cell r="B79" t="str">
            <v>ETFA Held in Hong Kong</v>
          </cell>
          <cell r="H79">
            <v>124.26229000000001</v>
          </cell>
          <cell r="J79">
            <v>135.97385</v>
          </cell>
          <cell r="L79">
            <v>156.53959</v>
          </cell>
          <cell r="N79">
            <v>1372.71976</v>
          </cell>
          <cell r="R79">
            <v>0</v>
          </cell>
          <cell r="S79">
            <v>1.19316</v>
          </cell>
          <cell r="T79">
            <v>4.0000000000000002E-4</v>
          </cell>
          <cell r="U79">
            <v>6.9454399999999996</v>
          </cell>
          <cell r="V79">
            <v>0</v>
          </cell>
          <cell r="X79">
            <v>25</v>
          </cell>
          <cell r="AB79">
            <v>0</v>
          </cell>
        </row>
        <row r="80">
          <cell r="B80" t="str">
            <v>PTFMXA</v>
          </cell>
          <cell r="N80">
            <v>0.40556999999999999</v>
          </cell>
          <cell r="R80">
            <v>0.40556999999999999</v>
          </cell>
          <cell r="U80">
            <v>0.40556999999999999</v>
          </cell>
          <cell r="V80">
            <v>-0.40556999999999999</v>
          </cell>
          <cell r="AB80">
            <v>0</v>
          </cell>
        </row>
        <row r="81">
          <cell r="B81" t="str">
            <v>L-Thyroxine</v>
          </cell>
          <cell r="N81">
            <v>3.0064099999999998</v>
          </cell>
          <cell r="R81">
            <v>3.0064099999999998</v>
          </cell>
          <cell r="U81">
            <v>3.0064099999999998</v>
          </cell>
          <cell r="V81">
            <v>-3.0064099999999998</v>
          </cell>
          <cell r="AB81">
            <v>0</v>
          </cell>
        </row>
        <row r="82">
          <cell r="B82" t="str">
            <v>3-NPP</v>
          </cell>
          <cell r="N82">
            <v>27.49492</v>
          </cell>
          <cell r="R82">
            <v>27.49492</v>
          </cell>
          <cell r="U82">
            <v>27.49492</v>
          </cell>
          <cell r="V82">
            <v>-27.49492</v>
          </cell>
          <cell r="AB82">
            <v>0</v>
          </cell>
        </row>
        <row r="83">
          <cell r="B83" t="str">
            <v>DESMP.</v>
          </cell>
          <cell r="N83">
            <v>27.49492</v>
          </cell>
          <cell r="R83">
            <v>0</v>
          </cell>
          <cell r="U83">
            <v>27.49492</v>
          </cell>
          <cell r="V83">
            <v>0</v>
          </cell>
          <cell r="AB83">
            <v>0</v>
          </cell>
        </row>
        <row r="84">
          <cell r="B84" t="str">
            <v>TFBA</v>
          </cell>
          <cell r="R84">
            <v>0</v>
          </cell>
          <cell r="V84">
            <v>0</v>
          </cell>
          <cell r="AB84">
            <v>0</v>
          </cell>
        </row>
        <row r="85">
          <cell r="B85" t="str">
            <v>NAAGA</v>
          </cell>
          <cell r="C85" t="str">
            <v>TECHNOLOGIES - C</v>
          </cell>
          <cell r="F85">
            <v>0</v>
          </cell>
          <cell r="H85">
            <v>220.87501000000003</v>
          </cell>
          <cell r="J85">
            <v>943.07006000000001</v>
          </cell>
          <cell r="L85">
            <v>164.14299</v>
          </cell>
          <cell r="N85">
            <v>19.16206</v>
          </cell>
          <cell r="P85">
            <v>0</v>
          </cell>
          <cell r="R85">
            <v>19.16206</v>
          </cell>
          <cell r="S85">
            <v>43.171460000000003</v>
          </cell>
          <cell r="T85">
            <v>419.09043000000003</v>
          </cell>
          <cell r="U85">
            <v>700.59178999999983</v>
          </cell>
          <cell r="V85">
            <v>0</v>
          </cell>
          <cell r="X85">
            <v>26</v>
          </cell>
          <cell r="Z85">
            <v>0</v>
          </cell>
          <cell r="AB85">
            <v>19.16206</v>
          </cell>
        </row>
        <row r="86">
          <cell r="B86" t="str">
            <v>NTFMA</v>
          </cell>
          <cell r="C86" t="str">
            <v>TECHNOLOGIES - C</v>
          </cell>
          <cell r="F86">
            <v>0</v>
          </cell>
          <cell r="H86">
            <v>220.87501000000003</v>
          </cell>
          <cell r="J86">
            <v>943.07006000000001</v>
          </cell>
          <cell r="L86">
            <v>164.14299</v>
          </cell>
          <cell r="N86">
            <v>29.03668</v>
          </cell>
          <cell r="P86">
            <v>0</v>
          </cell>
          <cell r="R86">
            <v>29.03668</v>
          </cell>
          <cell r="S86">
            <v>43.171460000000003</v>
          </cell>
          <cell r="T86">
            <v>419.09043000000003</v>
          </cell>
          <cell r="U86">
            <v>700.59178999999983</v>
          </cell>
          <cell r="V86">
            <v>0</v>
          </cell>
          <cell r="X86">
            <v>26</v>
          </cell>
          <cell r="Z86">
            <v>0</v>
          </cell>
          <cell r="AB86">
            <v>29.03668</v>
          </cell>
        </row>
        <row r="87">
          <cell r="B87" t="str">
            <v>OADPE</v>
          </cell>
          <cell r="N87">
            <v>132.59897000000001</v>
          </cell>
          <cell r="R87">
            <v>132.59897000000001</v>
          </cell>
          <cell r="V87">
            <v>0</v>
          </cell>
          <cell r="AB87">
            <v>132.59897000000001</v>
          </cell>
        </row>
        <row r="88">
          <cell r="B88" t="str">
            <v>ANFP.</v>
          </cell>
          <cell r="J88">
            <v>6.29575</v>
          </cell>
          <cell r="N88">
            <v>132.59897000000001</v>
          </cell>
          <cell r="R88">
            <v>0</v>
          </cell>
          <cell r="T88">
            <v>6.29575</v>
          </cell>
          <cell r="U88">
            <v>17.475470000000001</v>
          </cell>
          <cell r="V88">
            <v>0</v>
          </cell>
          <cell r="AB88">
            <v>0</v>
          </cell>
        </row>
        <row r="89">
          <cell r="B89" t="str">
            <v>SR-28043.</v>
          </cell>
          <cell r="J89">
            <v>6.29575</v>
          </cell>
          <cell r="N89">
            <v>198.22803999999999</v>
          </cell>
          <cell r="R89">
            <v>198.22803999999999</v>
          </cell>
          <cell r="T89">
            <v>6.29575</v>
          </cell>
          <cell r="U89">
            <v>14.73915</v>
          </cell>
          <cell r="V89">
            <v>-14.73915</v>
          </cell>
          <cell r="AB89">
            <v>183.48889</v>
          </cell>
        </row>
        <row r="90">
          <cell r="B90" t="str">
            <v>Fixed cost others</v>
          </cell>
          <cell r="J90">
            <v>23.400580000000001</v>
          </cell>
          <cell r="N90">
            <v>198.22803999999999</v>
          </cell>
          <cell r="R90">
            <v>0</v>
          </cell>
          <cell r="T90">
            <v>23.400580000000001</v>
          </cell>
          <cell r="U90">
            <v>14.73915</v>
          </cell>
          <cell r="V90">
            <v>0</v>
          </cell>
          <cell r="AB90">
            <v>0</v>
          </cell>
        </row>
        <row r="91">
          <cell r="B91" t="str">
            <v>Others.</v>
          </cell>
          <cell r="J91">
            <v>23.400580000000001</v>
          </cell>
          <cell r="R91">
            <v>0</v>
          </cell>
          <cell r="T91">
            <v>23.400580000000001</v>
          </cell>
          <cell r="U91">
            <v>17.596</v>
          </cell>
          <cell r="V91">
            <v>-17.596</v>
          </cell>
          <cell r="AB91">
            <v>-17.596</v>
          </cell>
        </row>
        <row r="92">
          <cell r="B92" t="str">
            <v>Others.</v>
          </cell>
          <cell r="C92" t="str">
            <v>TECHNOLOGIES - C</v>
          </cell>
          <cell r="F92">
            <v>0</v>
          </cell>
          <cell r="H92">
            <v>235.12779</v>
          </cell>
          <cell r="J92">
            <v>974.12426999999991</v>
          </cell>
          <cell r="L92">
            <v>167.24</v>
          </cell>
          <cell r="N92">
            <v>3207.3127600000003</v>
          </cell>
          <cell r="P92">
            <v>0</v>
          </cell>
          <cell r="R92">
            <v>4583.8048200000003</v>
          </cell>
          <cell r="S92">
            <v>55.154620000000001</v>
          </cell>
          <cell r="T92">
            <v>431.92860000000002</v>
          </cell>
          <cell r="U92">
            <v>688.11238999999978</v>
          </cell>
          <cell r="V92">
            <v>-1175.1956099999998</v>
          </cell>
          <cell r="X92">
            <v>0</v>
          </cell>
          <cell r="Z92">
            <v>0</v>
          </cell>
          <cell r="AB92">
            <v>3408.6092100000001</v>
          </cell>
        </row>
        <row r="93">
          <cell r="B93" t="str">
            <v>CME</v>
          </cell>
          <cell r="C93" t="str">
            <v>TECHNOLOGIES - C</v>
          </cell>
          <cell r="E93"/>
          <cell r="F93">
            <v>0</v>
          </cell>
          <cell r="H93">
            <v>235.12779</v>
          </cell>
          <cell r="J93">
            <v>974.12426999999991</v>
          </cell>
          <cell r="L93">
            <v>167.24</v>
          </cell>
          <cell r="N93">
            <v>3207.3127600000003</v>
          </cell>
          <cell r="P93">
            <v>0</v>
          </cell>
          <cell r="R93">
            <v>4583.8048200000003</v>
          </cell>
          <cell r="S93">
            <v>55.154620000000001</v>
          </cell>
          <cell r="T93">
            <v>431.92860000000002</v>
          </cell>
          <cell r="U93">
            <v>688.11238999999978</v>
          </cell>
          <cell r="V93">
            <v>-1175.1956099999998</v>
          </cell>
          <cell r="X93">
            <v>0</v>
          </cell>
          <cell r="Z93">
            <v>0</v>
          </cell>
          <cell r="AB93">
            <v>3408.6092100000001</v>
          </cell>
        </row>
        <row r="94">
          <cell r="B94" t="str">
            <v>3M R850 / R851</v>
          </cell>
          <cell r="E94"/>
          <cell r="H94">
            <v>0.51317000000000002</v>
          </cell>
          <cell r="R94">
            <v>0</v>
          </cell>
          <cell r="S94">
            <v>0.51317000000000002</v>
          </cell>
          <cell r="V94">
            <v>0</v>
          </cell>
          <cell r="AB94">
            <v>0</v>
          </cell>
        </row>
        <row r="95">
          <cell r="B95" t="str">
            <v>Methyl Acetonide</v>
          </cell>
          <cell r="H95">
            <v>0.51317000000000002</v>
          </cell>
          <cell r="J95">
            <v>6.29575</v>
          </cell>
          <cell r="N95">
            <v>17.475470000000001</v>
          </cell>
          <cell r="R95">
            <v>23.77122</v>
          </cell>
          <cell r="S95">
            <v>0.51317000000000002</v>
          </cell>
          <cell r="T95">
            <v>6.29575</v>
          </cell>
          <cell r="U95">
            <v>17.475470000000001</v>
          </cell>
          <cell r="V95">
            <v>-23.77122</v>
          </cell>
          <cell r="AB95">
            <v>0</v>
          </cell>
        </row>
        <row r="96">
          <cell r="B96" t="str">
            <v>ALT-962</v>
          </cell>
          <cell r="E96" t="str">
            <v>x</v>
          </cell>
          <cell r="J96">
            <v>6.29575</v>
          </cell>
          <cell r="N96">
            <v>17.475470000000001</v>
          </cell>
          <cell r="R96">
            <v>0</v>
          </cell>
          <cell r="T96">
            <v>6.29575</v>
          </cell>
          <cell r="U96">
            <v>17.475470000000001</v>
          </cell>
          <cell r="V96">
            <v>0</v>
          </cell>
          <cell r="AB96">
            <v>0</v>
          </cell>
        </row>
        <row r="97">
          <cell r="B97" t="str">
            <v>BHA</v>
          </cell>
          <cell r="H97">
            <v>6.1052</v>
          </cell>
          <cell r="J97">
            <v>23.400580000000001</v>
          </cell>
          <cell r="R97">
            <v>23.400580000000001</v>
          </cell>
          <cell r="S97">
            <v>6.1052</v>
          </cell>
          <cell r="T97">
            <v>23.400580000000001</v>
          </cell>
          <cell r="V97">
            <v>-23.400580000000001</v>
          </cell>
          <cell r="AB97">
            <v>0</v>
          </cell>
        </row>
        <row r="98">
          <cell r="B98" t="str">
            <v>Bromohydrin</v>
          </cell>
          <cell r="H98">
            <v>14.1097</v>
          </cell>
          <cell r="J98">
            <v>23.400580000000001</v>
          </cell>
          <cell r="R98">
            <v>0</v>
          </cell>
          <cell r="S98">
            <v>13.4604</v>
          </cell>
          <cell r="T98">
            <v>23.400580000000001</v>
          </cell>
          <cell r="V98">
            <v>0</v>
          </cell>
          <cell r="AB98">
            <v>0</v>
          </cell>
        </row>
        <row r="99">
          <cell r="B99" t="str">
            <v>CCA</v>
          </cell>
          <cell r="H99">
            <v>0.81657000000000002</v>
          </cell>
          <cell r="N99">
            <v>90.202160000000006</v>
          </cell>
          <cell r="R99">
            <v>0.81657000000000002</v>
          </cell>
          <cell r="S99">
            <v>0.81657000000000002</v>
          </cell>
          <cell r="U99">
            <v>90.202160000000006</v>
          </cell>
          <cell r="V99">
            <v>-0.81657000000000002</v>
          </cell>
          <cell r="AB99">
            <v>0</v>
          </cell>
        </row>
        <row r="100">
          <cell r="B100" t="str">
            <v>CME</v>
          </cell>
          <cell r="E100"/>
          <cell r="H100">
            <v>0.64488999999999996</v>
          </cell>
          <cell r="N100">
            <v>90.202160000000006</v>
          </cell>
          <cell r="R100">
            <v>0.64488999999999996</v>
          </cell>
          <cell r="S100">
            <v>0.64488999999999996</v>
          </cell>
          <cell r="U100">
            <v>90.202160000000006</v>
          </cell>
          <cell r="V100">
            <v>-0.64488999999999996</v>
          </cell>
          <cell r="AA100"/>
          <cell r="AB100">
            <v>0</v>
          </cell>
        </row>
        <row r="101">
          <cell r="B101" t="str">
            <v>Geltex</v>
          </cell>
          <cell r="E101"/>
          <cell r="H101">
            <v>0.51317000000000002</v>
          </cell>
          <cell r="R101">
            <v>0.51317000000000002</v>
          </cell>
          <cell r="S101">
            <v>0.51317000000000002</v>
          </cell>
          <cell r="V101">
            <v>-0.51317000000000002</v>
          </cell>
          <cell r="AA101"/>
          <cell r="AB101">
            <v>0</v>
          </cell>
        </row>
        <row r="102">
          <cell r="B102" t="str">
            <v>GW 397339</v>
          </cell>
          <cell r="H102">
            <v>0.51317000000000002</v>
          </cell>
          <cell r="N102">
            <v>19.909500000000001</v>
          </cell>
          <cell r="R102">
            <v>0</v>
          </cell>
          <cell r="S102">
            <v>0.51317000000000002</v>
          </cell>
          <cell r="U102">
            <v>19.909500000000001</v>
          </cell>
          <cell r="V102">
            <v>0</v>
          </cell>
          <cell r="AB102">
            <v>0</v>
          </cell>
        </row>
        <row r="103">
          <cell r="B103" t="str">
            <v>ICOS 1576</v>
          </cell>
          <cell r="H103">
            <v>4.0849299999999999</v>
          </cell>
          <cell r="N103">
            <v>0.16314999999999999</v>
          </cell>
          <cell r="R103">
            <v>0</v>
          </cell>
          <cell r="S103">
            <v>4.0849299999999999</v>
          </cell>
          <cell r="U103">
            <v>0.16314999999999999</v>
          </cell>
          <cell r="V103">
            <v>0</v>
          </cell>
          <cell r="AB103">
            <v>0</v>
          </cell>
        </row>
        <row r="104">
          <cell r="B104" t="str">
            <v>ICOS 485</v>
          </cell>
          <cell r="E104" t="str">
            <v>x</v>
          </cell>
          <cell r="H104">
            <v>6.1052</v>
          </cell>
          <cell r="N104">
            <v>0.16314999999999999</v>
          </cell>
          <cell r="R104">
            <v>6.1052</v>
          </cell>
          <cell r="S104">
            <v>6.1052</v>
          </cell>
          <cell r="U104">
            <v>0.16314999999999999</v>
          </cell>
          <cell r="V104">
            <v>-6.1052</v>
          </cell>
          <cell r="AB104">
            <v>0</v>
          </cell>
        </row>
        <row r="105">
          <cell r="B105" t="str">
            <v>Mill. Lactone</v>
          </cell>
          <cell r="H105">
            <v>14.1097</v>
          </cell>
          <cell r="R105">
            <v>14.1097</v>
          </cell>
          <cell r="S105">
            <v>14.1097</v>
          </cell>
          <cell r="V105">
            <v>-14.1097</v>
          </cell>
          <cell r="AB105">
            <v>0</v>
          </cell>
        </row>
        <row r="106">
          <cell r="B106" t="str">
            <v>Glycidyl Phthalimide</v>
          </cell>
          <cell r="H106">
            <v>2.1836000000000002</v>
          </cell>
          <cell r="N106">
            <v>90.202160000000006</v>
          </cell>
          <cell r="R106">
            <v>92.385760000000005</v>
          </cell>
          <cell r="S106">
            <v>2.1836000000000002</v>
          </cell>
          <cell r="U106">
            <v>90.202160000000006</v>
          </cell>
          <cell r="V106">
            <v>-92.385760000000005</v>
          </cell>
          <cell r="AB106">
            <v>0</v>
          </cell>
        </row>
        <row r="107">
          <cell r="B107" t="str">
            <v>Plaquenil</v>
          </cell>
          <cell r="H107">
            <v>0.40737000000000001</v>
          </cell>
          <cell r="N107">
            <v>90.202160000000006</v>
          </cell>
          <cell r="R107">
            <v>0.40737000000000001</v>
          </cell>
          <cell r="S107">
            <v>0.40737000000000001</v>
          </cell>
          <cell r="U107">
            <v>90.202160000000006</v>
          </cell>
          <cell r="V107">
            <v>-0.40737000000000001</v>
          </cell>
          <cell r="AA107"/>
          <cell r="AB107">
            <v>0</v>
          </cell>
        </row>
        <row r="108">
          <cell r="B108" t="str">
            <v>RCX 2037</v>
          </cell>
          <cell r="H108">
            <v>0.40737000000000001</v>
          </cell>
          <cell r="J108">
            <v>0.84267000000000003</v>
          </cell>
          <cell r="N108">
            <v>91.138750000000002</v>
          </cell>
          <cell r="R108">
            <v>0</v>
          </cell>
          <cell r="S108">
            <v>0.40737000000000001</v>
          </cell>
          <cell r="T108">
            <v>0.84267000000000003</v>
          </cell>
          <cell r="U108">
            <v>91.138750000000002</v>
          </cell>
          <cell r="V108">
            <v>0</v>
          </cell>
          <cell r="AA108"/>
          <cell r="AB108">
            <v>0</v>
          </cell>
        </row>
        <row r="109">
          <cell r="B109" t="str">
            <v>RCX 2047</v>
          </cell>
          <cell r="H109">
            <v>11.817780000000001</v>
          </cell>
          <cell r="J109">
            <v>126.54656</v>
          </cell>
          <cell r="N109">
            <v>19.909500000000001</v>
          </cell>
          <cell r="R109">
            <v>31.72728</v>
          </cell>
          <cell r="S109">
            <v>11.817780000000001</v>
          </cell>
          <cell r="T109">
            <v>126.54656</v>
          </cell>
          <cell r="U109">
            <v>19.909500000000001</v>
          </cell>
          <cell r="V109">
            <v>-31.72728</v>
          </cell>
          <cell r="AB109">
            <v>0</v>
          </cell>
        </row>
        <row r="110">
          <cell r="B110" t="str">
            <v>GW 801144X</v>
          </cell>
          <cell r="E110" t="str">
            <v>x</v>
          </cell>
          <cell r="H110">
            <v>4.8849299999999998</v>
          </cell>
          <cell r="J110">
            <v>126.54656</v>
          </cell>
          <cell r="N110">
            <v>0.16314999999999999</v>
          </cell>
          <cell r="R110">
            <v>5.0480799999999997</v>
          </cell>
          <cell r="S110">
            <v>4.8849299999999998</v>
          </cell>
          <cell r="T110">
            <v>126.54656</v>
          </cell>
          <cell r="U110">
            <v>0.16314999999999999</v>
          </cell>
          <cell r="V110">
            <v>-5.0480799999999997</v>
          </cell>
          <cell r="AB110">
            <v>0</v>
          </cell>
        </row>
        <row r="111">
          <cell r="B111" t="str">
            <v>BHUP</v>
          </cell>
          <cell r="C111" t="str">
            <v>OBSOLETE - D</v>
          </cell>
          <cell r="F111">
            <v>0</v>
          </cell>
          <cell r="H111">
            <v>0.82135999999999998</v>
          </cell>
          <cell r="J111">
            <v>157.08555999999999</v>
          </cell>
          <cell r="L111">
            <v>0</v>
          </cell>
          <cell r="N111">
            <v>0.16314999999999999</v>
          </cell>
          <cell r="P111">
            <v>0</v>
          </cell>
          <cell r="R111">
            <v>0.82135999999999998</v>
          </cell>
          <cell r="S111">
            <v>0.82135999999999998</v>
          </cell>
          <cell r="T111">
            <v>157.08555999999999</v>
          </cell>
          <cell r="U111">
            <v>0.16314999999999999</v>
          </cell>
          <cell r="V111">
            <v>-0.82135999999999998</v>
          </cell>
          <cell r="X111">
            <v>0</v>
          </cell>
          <cell r="Z111">
            <v>0</v>
          </cell>
          <cell r="AB111">
            <v>0</v>
          </cell>
        </row>
        <row r="112">
          <cell r="B112" t="str">
            <v>RH 3866</v>
          </cell>
          <cell r="C112" t="str">
            <v>OBSOLETE - D</v>
          </cell>
          <cell r="F112">
            <v>0</v>
          </cell>
          <cell r="H112">
            <v>1.76</v>
          </cell>
          <cell r="J112">
            <v>157.08555999999999</v>
          </cell>
          <cell r="L112">
            <v>0</v>
          </cell>
          <cell r="N112">
            <v>218.88902999999999</v>
          </cell>
          <cell r="P112">
            <v>0</v>
          </cell>
          <cell r="R112">
            <v>1.76</v>
          </cell>
          <cell r="S112">
            <v>1.76</v>
          </cell>
          <cell r="T112">
            <v>157.08555999999999</v>
          </cell>
          <cell r="U112">
            <v>218.88902999999999</v>
          </cell>
          <cell r="V112">
            <v>-1.76</v>
          </cell>
          <cell r="X112">
            <v>0</v>
          </cell>
          <cell r="Z112">
            <v>0</v>
          </cell>
          <cell r="AB112">
            <v>0</v>
          </cell>
        </row>
        <row r="113">
          <cell r="B113" t="str">
            <v>T-Baus</v>
          </cell>
          <cell r="H113">
            <v>7.2090000000000001E-2</v>
          </cell>
          <cell r="J113">
            <v>22.191369999999999</v>
          </cell>
          <cell r="L113">
            <v>0.54969999999999997</v>
          </cell>
          <cell r="N113">
            <v>5.77522</v>
          </cell>
          <cell r="R113">
            <v>7.2090000000000001E-2</v>
          </cell>
          <cell r="S113">
            <v>7.2090000000000001E-2</v>
          </cell>
          <cell r="T113">
            <v>6.5999299999999996</v>
          </cell>
          <cell r="U113">
            <v>1.2999999999999999E-4</v>
          </cell>
          <cell r="V113">
            <v>-7.2090000000000001E-2</v>
          </cell>
          <cell r="AB113">
            <v>0</v>
          </cell>
        </row>
        <row r="114">
          <cell r="B114" t="str">
            <v>Telik 19781</v>
          </cell>
          <cell r="H114">
            <v>1.7050000000000001</v>
          </cell>
          <cell r="J114">
            <v>22.191369999999999</v>
          </cell>
          <cell r="L114">
            <v>0.54969999999999997</v>
          </cell>
          <cell r="N114">
            <v>5.77522</v>
          </cell>
          <cell r="R114">
            <v>1.7050000000000001</v>
          </cell>
          <cell r="S114">
            <v>1.7050000000000001</v>
          </cell>
          <cell r="T114">
            <v>6.5999299999999996</v>
          </cell>
          <cell r="U114">
            <v>1.2999999999999999E-4</v>
          </cell>
          <cell r="V114">
            <v>-1.7050000000000001</v>
          </cell>
          <cell r="X114">
            <v>-12.471</v>
          </cell>
          <cell r="AB114">
            <v>0</v>
          </cell>
        </row>
        <row r="115">
          <cell r="B115" t="str">
            <v>Vertex 148</v>
          </cell>
          <cell r="H115">
            <v>1.7050000000000001</v>
          </cell>
          <cell r="J115">
            <v>0.84267000000000003</v>
          </cell>
          <cell r="N115">
            <v>91.138750000000002</v>
          </cell>
          <cell r="R115">
            <v>91.98142</v>
          </cell>
          <cell r="S115">
            <v>1.7050000000000001</v>
          </cell>
          <cell r="T115">
            <v>0.84267000000000003</v>
          </cell>
          <cell r="U115">
            <v>91.138750000000002</v>
          </cell>
          <cell r="V115">
            <v>-91.98142</v>
          </cell>
          <cell r="AB115">
            <v>0</v>
          </cell>
        </row>
        <row r="116">
          <cell r="B116" t="str">
            <v>Vertex 497</v>
          </cell>
          <cell r="H116">
            <v>3.3</v>
          </cell>
          <cell r="J116">
            <v>126.54656</v>
          </cell>
          <cell r="N116">
            <v>91.138750000000002</v>
          </cell>
          <cell r="R116">
            <v>129.84656000000001</v>
          </cell>
          <cell r="S116">
            <v>3.3</v>
          </cell>
          <cell r="T116">
            <v>126.54656</v>
          </cell>
          <cell r="U116">
            <v>91.138750000000002</v>
          </cell>
          <cell r="V116">
            <v>-129.84656000000001</v>
          </cell>
          <cell r="X116">
            <v>-12.471</v>
          </cell>
          <cell r="AB116">
            <v>0</v>
          </cell>
        </row>
        <row r="117">
          <cell r="B117" t="str">
            <v>ZD0947</v>
          </cell>
          <cell r="H117">
            <v>3.3</v>
          </cell>
          <cell r="J117">
            <v>126.54656</v>
          </cell>
          <cell r="N117">
            <v>0</v>
          </cell>
          <cell r="R117">
            <v>0</v>
          </cell>
          <cell r="S117">
            <v>3.3</v>
          </cell>
          <cell r="T117">
            <v>126.54656</v>
          </cell>
          <cell r="V117">
            <v>0</v>
          </cell>
          <cell r="AB117">
            <v>0</v>
          </cell>
        </row>
        <row r="118">
          <cell r="B118" t="str">
            <v>ZD0947</v>
          </cell>
          <cell r="C118" t="str">
            <v>OBSOLETE - D</v>
          </cell>
          <cell r="F118">
            <v>0</v>
          </cell>
          <cell r="H118">
            <v>49.141659999999987</v>
          </cell>
          <cell r="J118">
            <v>157.08555999999999</v>
          </cell>
          <cell r="L118">
            <v>0</v>
          </cell>
          <cell r="N118">
            <v>218.88902999999999</v>
          </cell>
          <cell r="P118">
            <v>0</v>
          </cell>
          <cell r="R118">
            <v>425.11625000000004</v>
          </cell>
          <cell r="S118">
            <v>49.141659999999987</v>
          </cell>
          <cell r="T118">
            <v>157.08555999999999</v>
          </cell>
          <cell r="U118">
            <v>218.88902999999999</v>
          </cell>
          <cell r="V118">
            <v>-425.11625000000004</v>
          </cell>
          <cell r="X118">
            <v>0</v>
          </cell>
          <cell r="Z118">
            <v>0</v>
          </cell>
          <cell r="AB118">
            <v>0</v>
          </cell>
        </row>
        <row r="119">
          <cell r="B119" t="str">
            <v>Ret Cont / Packaging / Waste</v>
          </cell>
          <cell r="C119" t="str">
            <v>OBSOLETE - D</v>
          </cell>
          <cell r="F119">
            <v>0</v>
          </cell>
          <cell r="H119">
            <v>49.141659999999987</v>
          </cell>
          <cell r="J119">
            <v>157.08555999999999</v>
          </cell>
          <cell r="L119">
            <v>0</v>
          </cell>
          <cell r="N119">
            <v>218.88902999999999</v>
          </cell>
          <cell r="P119">
            <v>0</v>
          </cell>
          <cell r="R119">
            <v>425.11625000000004</v>
          </cell>
          <cell r="S119">
            <v>49.141659999999987</v>
          </cell>
          <cell r="T119">
            <v>157.08555999999999</v>
          </cell>
          <cell r="U119">
            <v>218.88902999999999</v>
          </cell>
          <cell r="V119">
            <v>-425.11625000000004</v>
          </cell>
          <cell r="X119">
            <v>0</v>
          </cell>
          <cell r="Z119">
            <v>0</v>
          </cell>
          <cell r="AB119">
            <v>0</v>
          </cell>
        </row>
        <row r="120">
          <cell r="B120" t="str">
            <v>Non Allocated</v>
          </cell>
          <cell r="H120">
            <v>490.22515000000004</v>
          </cell>
          <cell r="J120">
            <v>4.349040000000004</v>
          </cell>
          <cell r="L120">
            <v>22.09507</v>
          </cell>
          <cell r="N120">
            <v>0.85806000000000004</v>
          </cell>
          <cell r="R120">
            <v>517.52732000000003</v>
          </cell>
          <cell r="S120">
            <v>38.101089999999999</v>
          </cell>
          <cell r="T120">
            <v>7.1815799999999994</v>
          </cell>
          <cell r="U120">
            <v>2.9999999999999997E-4</v>
          </cell>
          <cell r="V120">
            <v>-45.282969999999999</v>
          </cell>
          <cell r="AB120">
            <v>472.24435000000005</v>
          </cell>
        </row>
        <row r="121">
          <cell r="B121" t="str">
            <v>Cleanouts</v>
          </cell>
          <cell r="C121" t="str">
            <v>OTHERS - E</v>
          </cell>
          <cell r="F121">
            <v>0</v>
          </cell>
          <cell r="H121">
            <v>490.22515000000004</v>
          </cell>
          <cell r="J121">
            <v>4.349040000000004</v>
          </cell>
          <cell r="L121">
            <v>22.09507</v>
          </cell>
          <cell r="N121">
            <v>0.85806000000000004</v>
          </cell>
          <cell r="P121">
            <v>0</v>
          </cell>
          <cell r="R121">
            <v>0</v>
          </cell>
          <cell r="S121">
            <v>38.101089999999999</v>
          </cell>
          <cell r="T121">
            <v>7.1815799999999994</v>
          </cell>
          <cell r="U121">
            <v>2.9999999999999997E-4</v>
          </cell>
          <cell r="V121">
            <v>0</v>
          </cell>
          <cell r="X121">
            <v>-53.379000000000005</v>
          </cell>
          <cell r="Z121">
            <v>0</v>
          </cell>
          <cell r="AB121">
            <v>-53.379000000000005</v>
          </cell>
        </row>
        <row r="122">
          <cell r="B122" t="str">
            <v>Engineering Stores</v>
          </cell>
          <cell r="C122" t="str">
            <v>TOTAL</v>
          </cell>
          <cell r="F122">
            <v>0</v>
          </cell>
          <cell r="H122">
            <v>2492.87408</v>
          </cell>
          <cell r="J122">
            <v>5210.9241099999999</v>
          </cell>
          <cell r="L122">
            <v>1429.2923000000001</v>
          </cell>
          <cell r="N122">
            <v>1799.0356899999997</v>
          </cell>
          <cell r="P122">
            <v>0</v>
          </cell>
          <cell r="R122">
            <v>2492.87408</v>
          </cell>
          <cell r="S122">
            <v>1353.229</v>
          </cell>
          <cell r="T122">
            <v>956.75533999999993</v>
          </cell>
          <cell r="U122">
            <v>1073.2446899999998</v>
          </cell>
          <cell r="V122">
            <v>-1353.229</v>
          </cell>
          <cell r="X122">
            <v>-6.4710000000000001</v>
          </cell>
          <cell r="Z122">
            <v>0</v>
          </cell>
          <cell r="AB122">
            <v>1139.64508</v>
          </cell>
        </row>
        <row r="123">
          <cell r="B123" t="str">
            <v>Base Stocks</v>
          </cell>
          <cell r="H123">
            <v>393.44655999999998</v>
          </cell>
          <cell r="R123">
            <v>393.44655999999998</v>
          </cell>
          <cell r="S123">
            <v>213.44656000000001</v>
          </cell>
          <cell r="V123">
            <v>-213.44656000000001</v>
          </cell>
          <cell r="X123">
            <v>-53.379000000000005</v>
          </cell>
          <cell r="AB123">
            <v>179.99999999999997</v>
          </cell>
        </row>
        <row r="124">
          <cell r="B124" t="str">
            <v>Op Supplies/Ret Cont/Packaging/Waste</v>
          </cell>
          <cell r="C124" t="str">
            <v>TOTAL</v>
          </cell>
          <cell r="F124">
            <v>0</v>
          </cell>
          <cell r="H124">
            <v>630.99848999999995</v>
          </cell>
          <cell r="J124">
            <v>5210.6141100000004</v>
          </cell>
          <cell r="L124">
            <v>1429.2923000000001</v>
          </cell>
          <cell r="N124">
            <v>1798.62093</v>
          </cell>
          <cell r="P124">
            <v>0</v>
          </cell>
          <cell r="R124">
            <v>630.99848999999995</v>
          </cell>
          <cell r="S124">
            <v>136</v>
          </cell>
          <cell r="T124">
            <v>2.8836900000000001</v>
          </cell>
          <cell r="U124">
            <v>1073.2446899999998</v>
          </cell>
          <cell r="V124">
            <v>-138.88369</v>
          </cell>
          <cell r="X124">
            <v>-6.4710000000000001</v>
          </cell>
          <cell r="Z124">
            <v>0</v>
          </cell>
          <cell r="AB124">
            <v>492.11479999999995</v>
          </cell>
        </row>
        <row r="125">
          <cell r="B125" t="str">
            <v>Palladium/Platinum/Rhodium</v>
          </cell>
          <cell r="H125">
            <v>240.70374000000001</v>
          </cell>
          <cell r="R125">
            <v>240.70374000000001</v>
          </cell>
          <cell r="S125">
            <v>213.44656000000001</v>
          </cell>
          <cell r="V125">
            <v>0</v>
          </cell>
          <cell r="AB125">
            <v>240.70374000000001</v>
          </cell>
        </row>
        <row r="126">
          <cell r="B126" t="str">
            <v>Ret Cont / Packaging / Waste</v>
          </cell>
          <cell r="C126" t="str">
            <v>OTHERS - E</v>
          </cell>
          <cell r="F126">
            <v>0</v>
          </cell>
          <cell r="H126">
            <v>4248.24802</v>
          </cell>
          <cell r="J126">
            <v>4.349040000000004</v>
          </cell>
          <cell r="L126">
            <v>22.09507</v>
          </cell>
          <cell r="N126">
            <v>0.85806000000000004</v>
          </cell>
          <cell r="P126">
            <v>0</v>
          </cell>
          <cell r="R126">
            <v>4275.5501899999999</v>
          </cell>
          <cell r="S126">
            <v>1740.77665</v>
          </cell>
          <cell r="T126">
            <v>10.06527</v>
          </cell>
          <cell r="U126">
            <v>2.9999999999999997E-4</v>
          </cell>
          <cell r="V126">
            <v>-1750.84222</v>
          </cell>
          <cell r="X126">
            <v>-53.379000000000005</v>
          </cell>
          <cell r="Z126">
            <v>0</v>
          </cell>
          <cell r="AB126">
            <v>2471.32897</v>
          </cell>
        </row>
        <row r="127">
          <cell r="B127" t="str">
            <v>Palladium/Platinum/Rhodium</v>
          </cell>
          <cell r="H127">
            <v>240.70374000000001</v>
          </cell>
          <cell r="R127">
            <v>240.70374000000001</v>
          </cell>
          <cell r="V127">
            <v>0</v>
          </cell>
          <cell r="AB127">
            <v>240.70374000000001</v>
          </cell>
        </row>
        <row r="128">
          <cell r="B128"/>
          <cell r="C128" t="str">
            <v>OTHERS - E</v>
          </cell>
          <cell r="F128">
            <v>0</v>
          </cell>
          <cell r="H128">
            <v>4248.24802</v>
          </cell>
          <cell r="J128">
            <v>4.349040000000004</v>
          </cell>
          <cell r="L128">
            <v>22.09507</v>
          </cell>
          <cell r="N128">
            <v>0.85806000000000004</v>
          </cell>
          <cell r="P128">
            <v>0</v>
          </cell>
          <cell r="R128">
            <v>4275.5501899999999</v>
          </cell>
          <cell r="S128">
            <v>1740.77665</v>
          </cell>
          <cell r="T128">
            <v>10.06527</v>
          </cell>
          <cell r="U128">
            <v>2.9999999999999997E-4</v>
          </cell>
          <cell r="V128">
            <v>-1750.84222</v>
          </cell>
          <cell r="X128">
            <v>-53.379000000000005</v>
          </cell>
          <cell r="Z128">
            <v>0</v>
          </cell>
          <cell r="AB128">
            <v>2471.3289699999996</v>
          </cell>
        </row>
        <row r="129">
          <cell r="B129"/>
          <cell r="C129" t="str">
            <v>TOTAL</v>
          </cell>
          <cell r="F129">
            <v>0</v>
          </cell>
          <cell r="H129">
            <v>5695.5035800000005</v>
          </cell>
          <cell r="J129">
            <v>6825.2544600000001</v>
          </cell>
          <cell r="L129">
            <v>1076.0277899999999</v>
          </cell>
          <cell r="N129">
            <v>-6.7729300000000876</v>
          </cell>
          <cell r="P129">
            <v>0</v>
          </cell>
          <cell r="R129">
            <v>13590.012900000002</v>
          </cell>
          <cell r="S129">
            <v>1972.6905100000001</v>
          </cell>
          <cell r="T129">
            <v>922.82487000000003</v>
          </cell>
          <cell r="U129">
            <v>1087.5386199999998</v>
          </cell>
          <cell r="V129">
            <v>-3983.0540000000001</v>
          </cell>
          <cell r="X129">
            <v>-268.01299999999992</v>
          </cell>
          <cell r="Z129">
            <v>0</v>
          </cell>
          <cell r="AB129">
            <v>9338.9459000000006</v>
          </cell>
        </row>
        <row r="130">
          <cell r="B130"/>
          <cell r="AB130"/>
        </row>
        <row r="131">
          <cell r="B131"/>
          <cell r="C131" t="str">
            <v>TOTAL</v>
          </cell>
          <cell r="F131">
            <v>0</v>
          </cell>
          <cell r="H131">
            <v>5695.8116100000007</v>
          </cell>
          <cell r="J131">
            <v>6824.9444600000006</v>
          </cell>
          <cell r="L131">
            <v>1076.0277899999999</v>
          </cell>
          <cell r="N131">
            <v>-7.1876900000002024</v>
          </cell>
          <cell r="P131">
            <v>0</v>
          </cell>
          <cell r="R131">
            <v>13589.596170000001</v>
          </cell>
          <cell r="S131">
            <v>1972.6905100000001</v>
          </cell>
          <cell r="T131">
            <v>922.82487000000003</v>
          </cell>
          <cell r="U131">
            <v>1087.5386199999998</v>
          </cell>
          <cell r="V131">
            <v>-3983.0540000000001</v>
          </cell>
          <cell r="X131">
            <v>-268.01299999999992</v>
          </cell>
          <cell r="Z131">
            <v>0</v>
          </cell>
          <cell r="AB131">
            <v>9338.5291699999998</v>
          </cell>
        </row>
      </sheetData>
      <sheetData sheetId="21" refreshError="1">
        <row r="8">
          <cell r="B8" t="str">
            <v>Product</v>
          </cell>
        </row>
        <row r="13">
          <cell r="B13" t="str">
            <v>AVE 1330</v>
          </cell>
          <cell r="C13" t="str">
            <v>L</v>
          </cell>
          <cell r="D13" t="str">
            <v>Active</v>
          </cell>
          <cell r="G13">
            <v>1</v>
          </cell>
          <cell r="H13">
            <v>0.69518000000000002</v>
          </cell>
          <cell r="J13">
            <v>4.0000000000000001E-3</v>
          </cell>
          <cell r="K13">
            <v>46</v>
          </cell>
          <cell r="L13">
            <v>1</v>
          </cell>
          <cell r="O13">
            <v>-1</v>
          </cell>
          <cell r="Q13">
            <v>45</v>
          </cell>
          <cell r="R13">
            <v>0.69918000000000002</v>
          </cell>
          <cell r="S13">
            <v>0.69518000000000002</v>
          </cell>
          <cell r="T13">
            <v>4.0000000000000001E-3</v>
          </cell>
          <cell r="V13">
            <v>-0.69918000000000002</v>
          </cell>
          <cell r="AB13">
            <v>0</v>
          </cell>
        </row>
        <row r="14">
          <cell r="B14" t="str">
            <v>AZD 12389497</v>
          </cell>
          <cell r="C14" t="str">
            <v>L</v>
          </cell>
          <cell r="D14" t="str">
            <v>Active</v>
          </cell>
          <cell r="G14">
            <v>1159</v>
          </cell>
          <cell r="H14">
            <v>2</v>
          </cell>
          <cell r="J14">
            <v>275</v>
          </cell>
          <cell r="K14">
            <v>1436</v>
          </cell>
          <cell r="N14">
            <v>38</v>
          </cell>
          <cell r="O14">
            <v>-38</v>
          </cell>
          <cell r="Q14">
            <v>1398</v>
          </cell>
          <cell r="R14">
            <v>0</v>
          </cell>
          <cell r="V14">
            <v>0</v>
          </cell>
          <cell r="AB14">
            <v>0</v>
          </cell>
        </row>
        <row r="15">
          <cell r="B15" t="str">
            <v>BNP 7787</v>
          </cell>
          <cell r="C15" t="str">
            <v>L</v>
          </cell>
          <cell r="D15" t="str">
            <v>Active</v>
          </cell>
          <cell r="G15">
            <v>67</v>
          </cell>
          <cell r="H15">
            <v>19.03641</v>
          </cell>
          <cell r="I15">
            <v>62</v>
          </cell>
          <cell r="K15">
            <v>202</v>
          </cell>
          <cell r="O15">
            <v>0</v>
          </cell>
          <cell r="P15">
            <v>-22</v>
          </cell>
          <cell r="Q15">
            <v>180</v>
          </cell>
          <cell r="R15">
            <v>19.03641</v>
          </cell>
          <cell r="S15">
            <v>19.03641</v>
          </cell>
          <cell r="V15">
            <v>-19.03641</v>
          </cell>
          <cell r="AB15">
            <v>0</v>
          </cell>
        </row>
        <row r="16">
          <cell r="B16" t="str">
            <v>Epoxy 5 Hexane</v>
          </cell>
          <cell r="C16" t="str">
            <v>L</v>
          </cell>
          <cell r="D16" t="str">
            <v>Active</v>
          </cell>
          <cell r="G16">
            <v>60</v>
          </cell>
          <cell r="H16">
            <v>19</v>
          </cell>
          <cell r="J16">
            <v>0</v>
          </cell>
          <cell r="K16">
            <v>542</v>
          </cell>
          <cell r="M16">
            <v>57</v>
          </cell>
          <cell r="O16">
            <v>-57</v>
          </cell>
          <cell r="Q16">
            <v>485</v>
          </cell>
          <cell r="R16">
            <v>0</v>
          </cell>
          <cell r="S16">
            <v>19</v>
          </cell>
          <cell r="V16">
            <v>0</v>
          </cell>
          <cell r="AB16">
            <v>0</v>
          </cell>
        </row>
        <row r="17">
          <cell r="B17" t="str">
            <v>Fosamprenavir</v>
          </cell>
          <cell r="C17" t="str">
            <v>L</v>
          </cell>
          <cell r="D17" t="str">
            <v>Active</v>
          </cell>
          <cell r="G17">
            <v>208</v>
          </cell>
          <cell r="H17">
            <v>95.765159999999995</v>
          </cell>
          <cell r="I17">
            <v>53</v>
          </cell>
          <cell r="J17">
            <v>3</v>
          </cell>
          <cell r="K17">
            <v>782</v>
          </cell>
          <cell r="L17">
            <v>0.47615000000000002</v>
          </cell>
          <cell r="M17">
            <v>1</v>
          </cell>
          <cell r="N17">
            <v>-69.463480000000004</v>
          </cell>
          <cell r="O17">
            <v>-3</v>
          </cell>
          <cell r="Q17">
            <v>779</v>
          </cell>
          <cell r="R17">
            <v>29.777829999999994</v>
          </cell>
          <cell r="V17">
            <v>0</v>
          </cell>
          <cell r="X17">
            <v>247.161</v>
          </cell>
          <cell r="AB17">
            <v>276.93883</v>
          </cell>
        </row>
        <row r="18">
          <cell r="B18" t="str">
            <v>Memory 1003</v>
          </cell>
          <cell r="C18" t="str">
            <v>L</v>
          </cell>
          <cell r="D18" t="str">
            <v>Active</v>
          </cell>
          <cell r="G18">
            <v>35</v>
          </cell>
          <cell r="H18">
            <v>2.2841100000000001</v>
          </cell>
          <cell r="J18">
            <v>3</v>
          </cell>
          <cell r="K18">
            <v>43</v>
          </cell>
          <cell r="L18">
            <v>11</v>
          </cell>
          <cell r="N18">
            <v>54</v>
          </cell>
          <cell r="O18">
            <v>-8</v>
          </cell>
          <cell r="Q18">
            <v>35</v>
          </cell>
          <cell r="R18">
            <v>2.2841100000000001</v>
          </cell>
          <cell r="S18">
            <v>2.2841100000000001</v>
          </cell>
          <cell r="U18">
            <v>38</v>
          </cell>
          <cell r="V18">
            <v>-2.2841100000000001</v>
          </cell>
          <cell r="AB18">
            <v>0</v>
          </cell>
        </row>
        <row r="19">
          <cell r="B19" t="str">
            <v>SR-28043</v>
          </cell>
          <cell r="C19" t="str">
            <v>L</v>
          </cell>
          <cell r="D19" t="str">
            <v>Obs</v>
          </cell>
          <cell r="H19">
            <v>7.5277599999999998</v>
          </cell>
          <cell r="J19">
            <v>37</v>
          </cell>
          <cell r="K19">
            <v>0</v>
          </cell>
          <cell r="L19">
            <v>2</v>
          </cell>
          <cell r="N19">
            <v>0.29777999999999999</v>
          </cell>
          <cell r="O19">
            <v>0</v>
          </cell>
          <cell r="Q19">
            <v>0</v>
          </cell>
          <cell r="R19">
            <v>7.8255400000000002</v>
          </cell>
          <cell r="S19">
            <v>7.5277599999999998</v>
          </cell>
          <cell r="U19">
            <v>0.29777999999999999</v>
          </cell>
          <cell r="V19">
            <v>-7.8255400000000002</v>
          </cell>
          <cell r="AB19">
            <v>0</v>
          </cell>
        </row>
        <row r="20">
          <cell r="B20" t="str">
            <v>PTC</v>
          </cell>
          <cell r="C20" t="str">
            <v>L</v>
          </cell>
          <cell r="D20" t="str">
            <v>Obs</v>
          </cell>
          <cell r="H20">
            <v>17.249019999999998</v>
          </cell>
          <cell r="J20">
            <v>11.731219999999999</v>
          </cell>
          <cell r="K20">
            <v>0</v>
          </cell>
          <cell r="N20">
            <v>1.0120000000000001E-2</v>
          </cell>
          <cell r="O20">
            <v>0</v>
          </cell>
          <cell r="Q20">
            <v>0</v>
          </cell>
          <cell r="R20">
            <v>28.990359999999995</v>
          </cell>
          <cell r="S20">
            <v>17.249019999999998</v>
          </cell>
          <cell r="T20">
            <v>11.731219999999999</v>
          </cell>
          <cell r="U20">
            <v>1.0120000000000001E-2</v>
          </cell>
          <cell r="V20">
            <v>-28.990359999999995</v>
          </cell>
          <cell r="AB20">
            <v>0</v>
          </cell>
        </row>
        <row r="21">
          <cell r="B21" t="str">
            <v>ZT-1</v>
          </cell>
          <cell r="C21" t="str">
            <v>L</v>
          </cell>
          <cell r="D21" t="str">
            <v>Obs</v>
          </cell>
          <cell r="H21">
            <v>0.1736</v>
          </cell>
          <cell r="J21">
            <v>11</v>
          </cell>
          <cell r="K21">
            <v>0</v>
          </cell>
          <cell r="N21">
            <v>0.35289999999999999</v>
          </cell>
          <cell r="O21">
            <v>0</v>
          </cell>
          <cell r="Q21">
            <v>0</v>
          </cell>
          <cell r="R21">
            <v>0.52649999999999997</v>
          </cell>
          <cell r="S21">
            <v>17</v>
          </cell>
          <cell r="T21">
            <v>11</v>
          </cell>
          <cell r="V21">
            <v>0</v>
          </cell>
          <cell r="AB21">
            <v>0.52649999999999997</v>
          </cell>
        </row>
        <row r="22">
          <cell r="B22" t="str">
            <v>ER-806753</v>
          </cell>
          <cell r="C22" t="str">
            <v>L</v>
          </cell>
          <cell r="D22" t="str">
            <v>Obs</v>
          </cell>
          <cell r="G22">
            <v>2</v>
          </cell>
          <cell r="H22">
            <v>88.387420000000006</v>
          </cell>
          <cell r="K22">
            <v>2</v>
          </cell>
          <cell r="O22">
            <v>0</v>
          </cell>
          <cell r="Q22">
            <v>2</v>
          </cell>
          <cell r="R22">
            <v>88.387420000000006</v>
          </cell>
          <cell r="S22">
            <v>0.96948999999999996</v>
          </cell>
          <cell r="V22">
            <v>-0.96948999999999996</v>
          </cell>
          <cell r="AB22">
            <v>87.417930000000013</v>
          </cell>
        </row>
        <row r="23">
          <cell r="B23" t="str">
            <v>SB 748534A</v>
          </cell>
          <cell r="C23" t="str">
            <v>L</v>
          </cell>
          <cell r="D23" t="str">
            <v>Obs</v>
          </cell>
          <cell r="H23">
            <v>3</v>
          </cell>
          <cell r="K23">
            <v>0</v>
          </cell>
          <cell r="L23">
            <v>0.81916</v>
          </cell>
          <cell r="N23">
            <v>115.69184</v>
          </cell>
          <cell r="O23">
            <v>0</v>
          </cell>
          <cell r="Q23">
            <v>0</v>
          </cell>
          <cell r="R23">
            <v>116.511</v>
          </cell>
          <cell r="V23">
            <v>0</v>
          </cell>
          <cell r="AB23">
            <v>116.511</v>
          </cell>
        </row>
        <row r="24">
          <cell r="B24" t="str">
            <v>SB 7973131</v>
          </cell>
          <cell r="C24" t="str">
            <v>L</v>
          </cell>
          <cell r="D24" t="str">
            <v>Active</v>
          </cell>
          <cell r="G24">
            <v>11</v>
          </cell>
          <cell r="H24">
            <v>4.2563500000000003</v>
          </cell>
          <cell r="K24">
            <v>89</v>
          </cell>
          <cell r="L24">
            <v>400</v>
          </cell>
          <cell r="N24">
            <v>-51.467849999999999</v>
          </cell>
          <cell r="O24">
            <v>0</v>
          </cell>
          <cell r="Q24">
            <v>89</v>
          </cell>
          <cell r="R24">
            <v>-47.211500000000001</v>
          </cell>
          <cell r="S24">
            <v>10</v>
          </cell>
          <cell r="V24">
            <v>0</v>
          </cell>
          <cell r="AB24">
            <v>-47.211500000000001</v>
          </cell>
        </row>
        <row r="25">
          <cell r="B25" t="str">
            <v xml:space="preserve">Scios 469 </v>
          </cell>
          <cell r="C25" t="str">
            <v>L</v>
          </cell>
          <cell r="D25" t="str">
            <v>Slow Mvg</v>
          </cell>
          <cell r="H25">
            <v>7.76654</v>
          </cell>
          <cell r="K25">
            <v>0</v>
          </cell>
          <cell r="O25">
            <v>0</v>
          </cell>
          <cell r="Q25">
            <v>0</v>
          </cell>
          <cell r="R25">
            <v>7.76654</v>
          </cell>
          <cell r="S25">
            <v>7.3879799999999998</v>
          </cell>
          <cell r="V25">
            <v>-7.3879799999999998</v>
          </cell>
          <cell r="AB25">
            <v>0.37856000000000023</v>
          </cell>
        </row>
        <row r="26">
          <cell r="B26" t="str">
            <v>Valrocemide</v>
          </cell>
          <cell r="C26" t="str">
            <v>L</v>
          </cell>
          <cell r="D26" t="str">
            <v>Active</v>
          </cell>
          <cell r="G26">
            <v>299</v>
          </cell>
          <cell r="H26">
            <v>0.70865</v>
          </cell>
          <cell r="I26">
            <v>19</v>
          </cell>
          <cell r="J26">
            <v>75.308970000000002</v>
          </cell>
          <cell r="K26">
            <v>473</v>
          </cell>
          <cell r="L26">
            <v>17</v>
          </cell>
          <cell r="N26">
            <v>10</v>
          </cell>
          <cell r="O26">
            <v>-54</v>
          </cell>
          <cell r="Q26">
            <v>419</v>
          </cell>
          <cell r="R26">
            <v>76.017620000000008</v>
          </cell>
          <cell r="U26">
            <v>19</v>
          </cell>
          <cell r="V26">
            <v>0</v>
          </cell>
          <cell r="AB26">
            <v>76.017620000000008</v>
          </cell>
        </row>
        <row r="27">
          <cell r="B27" t="str">
            <v>Iloperidone</v>
          </cell>
          <cell r="H27">
            <v>13.664350000000001</v>
          </cell>
          <cell r="J27">
            <v>578.27155000000005</v>
          </cell>
          <cell r="L27">
            <v>91.919210000000007</v>
          </cell>
          <cell r="N27">
            <v>-636.76175999999998</v>
          </cell>
          <cell r="R27">
            <v>47.0933500000001</v>
          </cell>
          <cell r="S27">
            <v>1.0105599999999999</v>
          </cell>
          <cell r="T27">
            <v>26.453130000000002</v>
          </cell>
          <cell r="V27">
            <v>-27.46369</v>
          </cell>
          <cell r="AB27">
            <v>19.629660000000101</v>
          </cell>
        </row>
        <row r="28">
          <cell r="B28" t="str">
            <v>VEC 162</v>
          </cell>
          <cell r="C28" t="str">
            <v>Launch</v>
          </cell>
          <cell r="D28" t="str">
            <v>Total</v>
          </cell>
          <cell r="G28">
            <v>1854</v>
          </cell>
          <cell r="H28">
            <v>43.625100000000003</v>
          </cell>
          <cell r="I28">
            <v>333</v>
          </cell>
          <cell r="J28">
            <v>469.95661000000001</v>
          </cell>
          <cell r="K28">
            <v>4599</v>
          </cell>
          <cell r="L28">
            <v>3.9238499999999998</v>
          </cell>
          <cell r="M28">
            <v>78</v>
          </cell>
          <cell r="N28">
            <v>-392.34422999999998</v>
          </cell>
          <cell r="O28">
            <v>-193</v>
          </cell>
          <cell r="P28">
            <v>-22</v>
          </cell>
          <cell r="Q28">
            <v>4384</v>
          </cell>
          <cell r="R28">
            <v>125.16133000000008</v>
          </cell>
          <cell r="S28">
            <v>6.1060299999999996</v>
          </cell>
          <cell r="T28">
            <v>64.395920000000004</v>
          </cell>
          <cell r="U28">
            <v>26.445060000000002</v>
          </cell>
          <cell r="V28">
            <v>-96.947010000000006</v>
          </cell>
          <cell r="AB28">
            <v>28.214320000000072</v>
          </cell>
        </row>
        <row r="29">
          <cell r="B29" t="str">
            <v>Vertex 770</v>
          </cell>
          <cell r="H29">
            <v>1.4224000000000001</v>
          </cell>
          <cell r="L29">
            <v>116</v>
          </cell>
          <cell r="N29">
            <v>0</v>
          </cell>
          <cell r="R29">
            <v>1.4224000000000001</v>
          </cell>
          <cell r="S29">
            <v>0.11923</v>
          </cell>
          <cell r="V29">
            <v>-0.11923</v>
          </cell>
          <cell r="X29">
            <v>-115</v>
          </cell>
          <cell r="AB29">
            <v>1.3031700000000002</v>
          </cell>
        </row>
        <row r="30">
          <cell r="B30" t="str">
            <v>Vertex 950</v>
          </cell>
          <cell r="C30" t="str">
            <v>PL</v>
          </cell>
          <cell r="D30" t="str">
            <v>Obs</v>
          </cell>
          <cell r="H30">
            <v>379.68889999999999</v>
          </cell>
          <cell r="J30">
            <v>2049.72219</v>
          </cell>
          <cell r="K30">
            <v>0</v>
          </cell>
          <cell r="L30">
            <v>307.12633</v>
          </cell>
          <cell r="N30">
            <v>-2260.17625</v>
          </cell>
          <cell r="O30">
            <v>0</v>
          </cell>
          <cell r="Q30">
            <v>0</v>
          </cell>
          <cell r="R30">
            <v>476.36117000000013</v>
          </cell>
          <cell r="S30">
            <v>0.94289000000000001</v>
          </cell>
          <cell r="T30">
            <v>29.652549999999998</v>
          </cell>
          <cell r="V30">
            <v>-30.595439999999996</v>
          </cell>
          <cell r="AB30">
            <v>445.76573000000013</v>
          </cell>
        </row>
        <row r="31">
          <cell r="B31" t="str">
            <v>Iloperidone</v>
          </cell>
          <cell r="C31" t="str">
            <v>PRE LAUNCH - A</v>
          </cell>
          <cell r="D31" t="str">
            <v>Slow Mvg</v>
          </cell>
          <cell r="F31">
            <v>0</v>
          </cell>
          <cell r="H31">
            <v>682.25094999999988</v>
          </cell>
          <cell r="J31">
            <v>3187.9945399999997</v>
          </cell>
          <cell r="K31">
            <v>208</v>
          </cell>
          <cell r="L31">
            <v>404.2647</v>
          </cell>
          <cell r="N31">
            <v>-3293.8609299999998</v>
          </cell>
          <cell r="O31">
            <v>0</v>
          </cell>
          <cell r="P31">
            <v>0</v>
          </cell>
          <cell r="Q31">
            <v>208</v>
          </cell>
          <cell r="R31">
            <v>980.64926000000037</v>
          </cell>
          <cell r="S31">
            <v>63.328659999999992</v>
          </cell>
          <cell r="T31">
            <v>132.23681999999999</v>
          </cell>
          <cell r="U31">
            <v>26.752960000000002</v>
          </cell>
          <cell r="V31">
            <v>-222.31843999999998</v>
          </cell>
          <cell r="X31">
            <v>247.161</v>
          </cell>
          <cell r="Z31">
            <v>0</v>
          </cell>
          <cell r="AB31">
            <v>1005.4918200000004</v>
          </cell>
        </row>
        <row r="32">
          <cell r="B32" t="str">
            <v>VEC 162</v>
          </cell>
          <cell r="C32" t="str">
            <v>PL</v>
          </cell>
          <cell r="D32" t="str">
            <v>Obs</v>
          </cell>
          <cell r="H32">
            <v>52</v>
          </cell>
          <cell r="J32">
            <v>200</v>
          </cell>
          <cell r="K32">
            <v>0</v>
          </cell>
          <cell r="L32">
            <v>1</v>
          </cell>
          <cell r="N32">
            <v>-132</v>
          </cell>
          <cell r="O32">
            <v>0</v>
          </cell>
          <cell r="Q32">
            <v>0</v>
          </cell>
          <cell r="R32">
            <v>121</v>
          </cell>
          <cell r="S32">
            <v>39</v>
          </cell>
          <cell r="T32">
            <v>55</v>
          </cell>
          <cell r="U32">
            <v>26</v>
          </cell>
          <cell r="V32">
            <v>-120</v>
          </cell>
          <cell r="AB32">
            <v>1</v>
          </cell>
        </row>
        <row r="33">
          <cell r="B33" t="str">
            <v>Acrivastine</v>
          </cell>
          <cell r="C33" t="str">
            <v>PL</v>
          </cell>
          <cell r="D33" t="str">
            <v>Obs</v>
          </cell>
          <cell r="H33">
            <v>127.46247</v>
          </cell>
          <cell r="J33">
            <v>1176.5459900000001</v>
          </cell>
          <cell r="K33">
            <v>0</v>
          </cell>
          <cell r="L33">
            <v>170.61394000000001</v>
          </cell>
          <cell r="N33">
            <v>3.38591</v>
          </cell>
          <cell r="O33">
            <v>0</v>
          </cell>
          <cell r="Q33">
            <v>0</v>
          </cell>
          <cell r="R33">
            <v>1478.0083099999999</v>
          </cell>
          <cell r="S33">
            <v>1.51803</v>
          </cell>
          <cell r="T33">
            <v>20.017330000000001</v>
          </cell>
          <cell r="U33">
            <v>152</v>
          </cell>
          <cell r="V33">
            <v>-21.535360000000001</v>
          </cell>
          <cell r="AB33">
            <v>1456.4729499999999</v>
          </cell>
        </row>
        <row r="34">
          <cell r="B34" t="str">
            <v>Pro Jet 950NP</v>
          </cell>
          <cell r="C34" t="str">
            <v>PL</v>
          </cell>
          <cell r="D34" t="str">
            <v>Obs</v>
          </cell>
          <cell r="G34">
            <v>1</v>
          </cell>
          <cell r="H34">
            <v>201</v>
          </cell>
          <cell r="J34">
            <v>3247</v>
          </cell>
          <cell r="K34">
            <v>1</v>
          </cell>
          <cell r="L34">
            <v>15</v>
          </cell>
          <cell r="N34">
            <v>-2594</v>
          </cell>
          <cell r="O34">
            <v>-1</v>
          </cell>
          <cell r="Q34">
            <v>0</v>
          </cell>
          <cell r="R34">
            <v>0</v>
          </cell>
          <cell r="S34">
            <v>27</v>
          </cell>
          <cell r="T34">
            <v>30</v>
          </cell>
          <cell r="U34">
            <v>914</v>
          </cell>
          <cell r="V34">
            <v>0</v>
          </cell>
          <cell r="X34">
            <v>-197</v>
          </cell>
          <cell r="AB34">
            <v>0</v>
          </cell>
        </row>
        <row r="35">
          <cell r="B35" t="str">
            <v>AVP26452</v>
          </cell>
          <cell r="C35" t="str">
            <v>PRE LAUNCH - A</v>
          </cell>
          <cell r="D35" t="str">
            <v>Slow Mvg</v>
          </cell>
          <cell r="F35">
            <v>0</v>
          </cell>
          <cell r="H35">
            <v>3.7240000000000002E-2</v>
          </cell>
          <cell r="J35">
            <v>4381</v>
          </cell>
          <cell r="K35">
            <v>0</v>
          </cell>
          <cell r="L35">
            <v>292</v>
          </cell>
          <cell r="N35">
            <v>-3308</v>
          </cell>
          <cell r="O35">
            <v>0</v>
          </cell>
          <cell r="P35">
            <v>0</v>
          </cell>
          <cell r="Q35">
            <v>0</v>
          </cell>
          <cell r="R35">
            <v>3.7240000000000002E-2</v>
          </cell>
          <cell r="S35">
            <v>134</v>
          </cell>
          <cell r="T35">
            <v>105</v>
          </cell>
          <cell r="U35">
            <v>26</v>
          </cell>
          <cell r="V35">
            <v>0</v>
          </cell>
          <cell r="X35">
            <v>-475</v>
          </cell>
          <cell r="Z35">
            <v>0</v>
          </cell>
          <cell r="AB35">
            <v>3.7240000000000002E-2</v>
          </cell>
        </row>
        <row r="36">
          <cell r="B36" t="str">
            <v>Cerium Nitrate</v>
          </cell>
          <cell r="C36" t="str">
            <v>PL</v>
          </cell>
          <cell r="D36" t="str">
            <v>Obs</v>
          </cell>
          <cell r="G36">
            <v>1</v>
          </cell>
          <cell r="H36">
            <v>0.49389</v>
          </cell>
          <cell r="K36">
            <v>1</v>
          </cell>
          <cell r="L36">
            <v>1</v>
          </cell>
          <cell r="N36">
            <v>100.2996</v>
          </cell>
          <cell r="O36">
            <v>-1</v>
          </cell>
          <cell r="Q36">
            <v>0</v>
          </cell>
          <cell r="R36">
            <v>100.79348999999999</v>
          </cell>
          <cell r="U36">
            <v>60.179760000000002</v>
          </cell>
          <cell r="V36">
            <v>-60.179760000000002</v>
          </cell>
          <cell r="AB36">
            <v>40.61372999999999</v>
          </cell>
        </row>
        <row r="37">
          <cell r="B37" t="str">
            <v>Doxazocin</v>
          </cell>
          <cell r="C37" t="str">
            <v>PL</v>
          </cell>
          <cell r="D37" t="str">
            <v>Obs</v>
          </cell>
          <cell r="G37">
            <v>1</v>
          </cell>
          <cell r="H37">
            <v>1.38001</v>
          </cell>
          <cell r="J37">
            <v>26.436209999999999</v>
          </cell>
          <cell r="K37">
            <v>1</v>
          </cell>
          <cell r="L37">
            <v>5.1990600000000002</v>
          </cell>
          <cell r="O37">
            <v>-1</v>
          </cell>
          <cell r="Q37">
            <v>0</v>
          </cell>
          <cell r="R37">
            <v>33.015279999999997</v>
          </cell>
          <cell r="S37">
            <v>2</v>
          </cell>
          <cell r="T37">
            <v>20</v>
          </cell>
          <cell r="U37"/>
          <cell r="V37">
            <v>0</v>
          </cell>
          <cell r="X37">
            <v>-13</v>
          </cell>
          <cell r="AB37">
            <v>20.015279999999997</v>
          </cell>
        </row>
        <row r="38">
          <cell r="B38" t="str">
            <v>KBA</v>
          </cell>
          <cell r="C38" t="str">
            <v>PL</v>
          </cell>
          <cell r="D38" t="str">
            <v>Obs</v>
          </cell>
          <cell r="H38">
            <v>0.80342000000000002</v>
          </cell>
          <cell r="J38">
            <v>108.24393999999999</v>
          </cell>
          <cell r="K38">
            <v>23</v>
          </cell>
          <cell r="L38">
            <v>27.085709999999999</v>
          </cell>
          <cell r="M38">
            <v>23</v>
          </cell>
          <cell r="N38">
            <v>22.585239999999999</v>
          </cell>
          <cell r="O38">
            <v>-23</v>
          </cell>
          <cell r="Q38">
            <v>0</v>
          </cell>
          <cell r="R38">
            <v>136.13307</v>
          </cell>
          <cell r="S38">
            <v>1.745E-2</v>
          </cell>
          <cell r="T38">
            <v>80.58372</v>
          </cell>
          <cell r="V38">
            <v>-80.601169999999996</v>
          </cell>
          <cell r="AB38">
            <v>55.531900000000007</v>
          </cell>
        </row>
        <row r="39">
          <cell r="B39" t="str">
            <v>Labetalol</v>
          </cell>
          <cell r="C39" t="str">
            <v>PL</v>
          </cell>
          <cell r="D39" t="str">
            <v>Obs</v>
          </cell>
          <cell r="G39">
            <v>1</v>
          </cell>
          <cell r="H39">
            <v>218.17061000000001</v>
          </cell>
          <cell r="J39">
            <v>362.62581</v>
          </cell>
          <cell r="K39">
            <v>1</v>
          </cell>
          <cell r="L39">
            <v>4.8971400000000003</v>
          </cell>
          <cell r="O39">
            <v>-1</v>
          </cell>
          <cell r="Q39">
            <v>0</v>
          </cell>
          <cell r="R39">
            <v>585.69356000000005</v>
          </cell>
          <cell r="S39">
            <v>12.86529</v>
          </cell>
          <cell r="T39">
            <v>84.488839999999996</v>
          </cell>
          <cell r="V39">
            <v>-97.354129999999998</v>
          </cell>
          <cell r="X39">
            <v>21.815000000000001</v>
          </cell>
          <cell r="AB39">
            <v>510.15443000000005</v>
          </cell>
        </row>
        <row r="40">
          <cell r="B40" t="str">
            <v>Leval Buterol</v>
          </cell>
          <cell r="C40" t="str">
            <v>PL</v>
          </cell>
          <cell r="D40" t="str">
            <v>Obs</v>
          </cell>
          <cell r="G40">
            <v>19</v>
          </cell>
          <cell r="H40">
            <v>21.817170000000001</v>
          </cell>
          <cell r="J40">
            <v>0.51861999999999997</v>
          </cell>
          <cell r="K40">
            <v>19</v>
          </cell>
          <cell r="L40">
            <v>4.8971400000000003</v>
          </cell>
          <cell r="N40">
            <v>123.51567</v>
          </cell>
          <cell r="O40">
            <v>-19</v>
          </cell>
          <cell r="Q40">
            <v>0</v>
          </cell>
          <cell r="R40">
            <v>145.85146</v>
          </cell>
          <cell r="S40">
            <v>12.86529</v>
          </cell>
          <cell r="T40">
            <v>84.488839999999996</v>
          </cell>
          <cell r="U40">
            <v>72.979910000000004</v>
          </cell>
          <cell r="V40">
            <v>-72.979910000000004</v>
          </cell>
          <cell r="X40">
            <v>21.815000000000001</v>
          </cell>
          <cell r="AB40">
            <v>72.871549999999999</v>
          </cell>
        </row>
        <row r="41">
          <cell r="B41" t="str">
            <v>Octenidine</v>
          </cell>
          <cell r="C41" t="str">
            <v>PL</v>
          </cell>
          <cell r="D41" t="str">
            <v>Obs</v>
          </cell>
          <cell r="H41">
            <v>19.444769999999998</v>
          </cell>
          <cell r="J41">
            <v>0.45395999999999997</v>
          </cell>
          <cell r="K41">
            <v>0</v>
          </cell>
          <cell r="L41">
            <v>4</v>
          </cell>
          <cell r="N41">
            <v>7.54664</v>
          </cell>
          <cell r="O41">
            <v>0</v>
          </cell>
          <cell r="Q41">
            <v>0</v>
          </cell>
          <cell r="R41">
            <v>27.445369999999997</v>
          </cell>
          <cell r="S41">
            <v>1</v>
          </cell>
          <cell r="U41">
            <v>7.54664</v>
          </cell>
          <cell r="V41">
            <v>-7.54664</v>
          </cell>
          <cell r="AB41">
            <v>19.898729999999997</v>
          </cell>
        </row>
        <row r="42">
          <cell r="B42" t="str">
            <v>RBC</v>
          </cell>
          <cell r="C42" t="str">
            <v>PL</v>
          </cell>
          <cell r="D42" t="str">
            <v>Obs</v>
          </cell>
          <cell r="H42">
            <v>3.9559999999999998E-2</v>
          </cell>
          <cell r="J42">
            <v>0.45395999999999997</v>
          </cell>
          <cell r="K42">
            <v>0</v>
          </cell>
          <cell r="L42">
            <v>23</v>
          </cell>
          <cell r="N42">
            <v>7.54664</v>
          </cell>
          <cell r="O42">
            <v>0</v>
          </cell>
          <cell r="Q42">
            <v>0</v>
          </cell>
          <cell r="R42">
            <v>3.9559999999999998E-2</v>
          </cell>
          <cell r="S42">
            <v>3.9559999999999998E-2</v>
          </cell>
          <cell r="T42">
            <v>0</v>
          </cell>
          <cell r="U42">
            <v>7.54664</v>
          </cell>
          <cell r="V42">
            <v>-3.9559999999999998E-2</v>
          </cell>
          <cell r="X42">
            <v>-12</v>
          </cell>
          <cell r="AB42">
            <v>0</v>
          </cell>
        </row>
        <row r="43">
          <cell r="B43" t="str">
            <v>Zilueton</v>
          </cell>
          <cell r="C43" t="str">
            <v>PL</v>
          </cell>
          <cell r="D43" t="str">
            <v>Active</v>
          </cell>
          <cell r="H43">
            <v>232.83135000000001</v>
          </cell>
          <cell r="I43">
            <v>41</v>
          </cell>
          <cell r="J43">
            <v>978</v>
          </cell>
          <cell r="K43">
            <v>377</v>
          </cell>
          <cell r="L43">
            <v>356</v>
          </cell>
          <cell r="N43">
            <v>12.74949</v>
          </cell>
          <cell r="O43">
            <v>0</v>
          </cell>
          <cell r="Q43">
            <v>377</v>
          </cell>
          <cell r="R43">
            <v>245.58084000000002</v>
          </cell>
          <cell r="S43">
            <v>49.861319999999999</v>
          </cell>
          <cell r="T43">
            <v>84</v>
          </cell>
          <cell r="U43">
            <v>12.74949</v>
          </cell>
          <cell r="V43">
            <v>-62.610810000000001</v>
          </cell>
          <cell r="X43">
            <v>-12</v>
          </cell>
          <cell r="AB43">
            <v>182.97003000000001</v>
          </cell>
        </row>
        <row r="44">
          <cell r="B44" t="str">
            <v>TTA</v>
          </cell>
          <cell r="C44" t="str">
            <v>PL</v>
          </cell>
          <cell r="D44" t="str">
            <v>Active</v>
          </cell>
          <cell r="G44">
            <v>81</v>
          </cell>
          <cell r="H44">
            <v>232.83135000000001</v>
          </cell>
          <cell r="J44">
            <v>1</v>
          </cell>
          <cell r="K44">
            <v>387</v>
          </cell>
          <cell r="L44">
            <v>356</v>
          </cell>
          <cell r="N44">
            <v>12.74949</v>
          </cell>
          <cell r="O44">
            <v>-10</v>
          </cell>
          <cell r="P44">
            <v>221</v>
          </cell>
          <cell r="Q44">
            <v>598</v>
          </cell>
          <cell r="R44">
            <v>0</v>
          </cell>
          <cell r="S44">
            <v>49.861319999999999</v>
          </cell>
          <cell r="T44">
            <v>1</v>
          </cell>
          <cell r="U44">
            <v>12.74949</v>
          </cell>
          <cell r="V44">
            <v>0</v>
          </cell>
          <cell r="AB44">
            <v>0</v>
          </cell>
        </row>
        <row r="45">
          <cell r="B45" t="str">
            <v>SNA</v>
          </cell>
          <cell r="C45" t="str">
            <v>PL</v>
          </cell>
          <cell r="D45" t="str">
            <v>Obs</v>
          </cell>
          <cell r="H45">
            <v>19</v>
          </cell>
          <cell r="J45">
            <v>57.854959999999998</v>
          </cell>
          <cell r="K45">
            <v>0</v>
          </cell>
          <cell r="L45">
            <v>2</v>
          </cell>
          <cell r="N45">
            <v>8</v>
          </cell>
          <cell r="O45">
            <v>0</v>
          </cell>
          <cell r="Q45">
            <v>0</v>
          </cell>
          <cell r="R45">
            <v>57.854959999999998</v>
          </cell>
          <cell r="T45">
            <v>57.854959999999998</v>
          </cell>
          <cell r="U45">
            <v>8</v>
          </cell>
          <cell r="V45">
            <v>-57.854959999999998</v>
          </cell>
          <cell r="AB45">
            <v>0</v>
          </cell>
        </row>
        <row r="46">
          <cell r="B46" t="str">
            <v>Trientine</v>
          </cell>
          <cell r="C46" t="str">
            <v>PL</v>
          </cell>
          <cell r="D46" t="str">
            <v>Slow Mvg</v>
          </cell>
          <cell r="H46">
            <v>19</v>
          </cell>
          <cell r="I46">
            <v>8</v>
          </cell>
          <cell r="J46">
            <v>0.63166999999999995</v>
          </cell>
          <cell r="K46">
            <v>8</v>
          </cell>
          <cell r="N46">
            <v>8</v>
          </cell>
          <cell r="O46">
            <v>0</v>
          </cell>
          <cell r="Q46">
            <v>8</v>
          </cell>
          <cell r="R46">
            <v>0.63166999999999995</v>
          </cell>
          <cell r="T46">
            <v>0.63166999999999995</v>
          </cell>
          <cell r="U46">
            <v>8</v>
          </cell>
          <cell r="V46">
            <v>-0.63166999999999995</v>
          </cell>
          <cell r="AB46">
            <v>0</v>
          </cell>
        </row>
        <row r="47">
          <cell r="B47" t="str">
            <v>Univar RPS 2617</v>
          </cell>
          <cell r="C47" t="str">
            <v>LAUNCH - B</v>
          </cell>
          <cell r="D47" t="str">
            <v>Obs</v>
          </cell>
          <cell r="F47">
            <v>0</v>
          </cell>
          <cell r="H47">
            <v>622.48048999999992</v>
          </cell>
          <cell r="J47">
            <v>1733.3111600000002</v>
          </cell>
          <cell r="K47">
            <v>0</v>
          </cell>
          <cell r="L47">
            <v>207.79585000000003</v>
          </cell>
          <cell r="N47">
            <v>247.49731</v>
          </cell>
          <cell r="O47">
            <v>0</v>
          </cell>
          <cell r="P47">
            <v>0</v>
          </cell>
          <cell r="Q47">
            <v>0</v>
          </cell>
          <cell r="R47">
            <v>2811.0848100000007</v>
          </cell>
          <cell r="S47">
            <v>64.301649999999995</v>
          </cell>
          <cell r="T47">
            <v>243.57652000000002</v>
          </cell>
          <cell r="U47">
            <v>153.45580000000001</v>
          </cell>
          <cell r="V47">
            <v>-461.33397000000002</v>
          </cell>
          <cell r="X47">
            <v>8.8150000000000013</v>
          </cell>
          <cell r="Z47">
            <v>0</v>
          </cell>
          <cell r="AB47">
            <v>2358.5658399999998</v>
          </cell>
        </row>
        <row r="48">
          <cell r="B48" t="str">
            <v>TTA</v>
          </cell>
          <cell r="C48" t="str">
            <v>LAUNCH - B</v>
          </cell>
          <cell r="D48" t="str">
            <v>Slow Mvg</v>
          </cell>
          <cell r="F48">
            <v>0</v>
          </cell>
          <cell r="G48">
            <v>4</v>
          </cell>
          <cell r="H48">
            <v>624.78851999999995</v>
          </cell>
          <cell r="J48">
            <v>1736.0011600000003</v>
          </cell>
          <cell r="K48">
            <v>4</v>
          </cell>
          <cell r="L48">
            <v>207.79585000000003</v>
          </cell>
          <cell r="N48">
            <v>270.08254999999997</v>
          </cell>
          <cell r="O48">
            <v>-4</v>
          </cell>
          <cell r="P48">
            <v>0</v>
          </cell>
          <cell r="Q48">
            <v>0</v>
          </cell>
          <cell r="R48">
            <v>2838.6680800000008</v>
          </cell>
          <cell r="S48">
            <v>64.301649999999995</v>
          </cell>
          <cell r="T48">
            <v>243.57652000000002</v>
          </cell>
          <cell r="U48">
            <v>153.45580000000001</v>
          </cell>
          <cell r="V48">
            <v>-461.33397000000002</v>
          </cell>
          <cell r="X48">
            <v>8.8150000000000013</v>
          </cell>
          <cell r="Z48">
            <v>0</v>
          </cell>
          <cell r="AB48">
            <v>2386.1491099999998</v>
          </cell>
        </row>
        <row r="49">
          <cell r="B49" t="str">
            <v>Amino Indanol</v>
          </cell>
          <cell r="C49" t="str">
            <v>PL</v>
          </cell>
          <cell r="D49" t="str">
            <v>Obs</v>
          </cell>
          <cell r="J49">
            <v>109.21812</v>
          </cell>
          <cell r="K49">
            <v>0</v>
          </cell>
          <cell r="O49">
            <v>0</v>
          </cell>
          <cell r="Q49">
            <v>0</v>
          </cell>
          <cell r="R49">
            <v>109.21812</v>
          </cell>
          <cell r="T49">
            <v>109.21812</v>
          </cell>
          <cell r="V49">
            <v>-109.21812</v>
          </cell>
          <cell r="AB49">
            <v>0</v>
          </cell>
        </row>
        <row r="50">
          <cell r="B50" t="str">
            <v>Butanol</v>
          </cell>
          <cell r="C50" t="str">
            <v>PL</v>
          </cell>
          <cell r="D50" t="str">
            <v>Obs</v>
          </cell>
          <cell r="G50">
            <v>6</v>
          </cell>
          <cell r="H50">
            <v>23.128689999999999</v>
          </cell>
          <cell r="J50">
            <v>109.21812</v>
          </cell>
          <cell r="K50">
            <v>6</v>
          </cell>
          <cell r="L50">
            <v>6</v>
          </cell>
          <cell r="N50">
            <v>88.251769999999993</v>
          </cell>
          <cell r="O50">
            <v>-6</v>
          </cell>
          <cell r="Q50">
            <v>0</v>
          </cell>
          <cell r="R50">
            <v>111.38046</v>
          </cell>
          <cell r="S50">
            <v>23.128689999999999</v>
          </cell>
          <cell r="T50">
            <v>109.21812</v>
          </cell>
          <cell r="U50">
            <v>88.251769999999993</v>
          </cell>
          <cell r="V50">
            <v>-111.38046</v>
          </cell>
          <cell r="AB50">
            <v>0</v>
          </cell>
        </row>
        <row r="51">
          <cell r="B51" t="str">
            <v>CBDA</v>
          </cell>
          <cell r="C51" t="str">
            <v>LAUNCH - B</v>
          </cell>
          <cell r="D51" t="str">
            <v>Active</v>
          </cell>
          <cell r="F51">
            <v>0</v>
          </cell>
          <cell r="G51">
            <v>13</v>
          </cell>
          <cell r="H51">
            <v>3.0122399999999998</v>
          </cell>
          <cell r="I51">
            <v>161</v>
          </cell>
          <cell r="J51">
            <v>29.04299</v>
          </cell>
          <cell r="K51">
            <v>825</v>
          </cell>
          <cell r="L51">
            <v>15.765790000000001</v>
          </cell>
          <cell r="M51">
            <v>807</v>
          </cell>
          <cell r="N51">
            <v>51.132640000000002</v>
          </cell>
          <cell r="O51">
            <v>-809</v>
          </cell>
          <cell r="P51">
            <v>0</v>
          </cell>
          <cell r="Q51">
            <v>16</v>
          </cell>
          <cell r="R51">
            <v>98.953660000000013</v>
          </cell>
          <cell r="S51">
            <v>0.12286</v>
          </cell>
          <cell r="T51">
            <v>1.6568000000000001</v>
          </cell>
          <cell r="U51">
            <v>88.251769999999993</v>
          </cell>
          <cell r="V51">
            <v>-1.77966</v>
          </cell>
          <cell r="X51">
            <v>88</v>
          </cell>
          <cell r="Z51">
            <v>0</v>
          </cell>
          <cell r="AB51">
            <v>97.174000000000007</v>
          </cell>
        </row>
        <row r="52">
          <cell r="B52" t="str">
            <v>CDFA Me</v>
          </cell>
          <cell r="C52" t="str">
            <v>LAUNCH - B</v>
          </cell>
          <cell r="D52" t="str">
            <v>Slow Mvg</v>
          </cell>
          <cell r="F52">
            <v>0</v>
          </cell>
          <cell r="G52">
            <v>3</v>
          </cell>
          <cell r="H52">
            <v>3.1335600000000001</v>
          </cell>
          <cell r="J52">
            <v>29.04299</v>
          </cell>
          <cell r="K52">
            <v>3</v>
          </cell>
          <cell r="L52">
            <v>15.765790000000001</v>
          </cell>
          <cell r="N52">
            <v>163.87808000000001</v>
          </cell>
          <cell r="O52">
            <v>0</v>
          </cell>
          <cell r="P52">
            <v>0</v>
          </cell>
          <cell r="Q52">
            <v>3</v>
          </cell>
          <cell r="R52">
            <v>167.01164</v>
          </cell>
          <cell r="S52">
            <v>1.3429599999999999</v>
          </cell>
          <cell r="T52">
            <v>1.6568000000000001</v>
          </cell>
          <cell r="U52">
            <v>3.6467999999999998</v>
          </cell>
          <cell r="V52">
            <v>-4.9897599999999995</v>
          </cell>
          <cell r="X52">
            <v>88</v>
          </cell>
          <cell r="Z52">
            <v>0</v>
          </cell>
          <cell r="AB52">
            <v>162.02188000000001</v>
          </cell>
        </row>
        <row r="53">
          <cell r="B53" t="str">
            <v>CPD</v>
          </cell>
          <cell r="C53" t="str">
            <v>PL</v>
          </cell>
          <cell r="D53" t="str">
            <v>Active</v>
          </cell>
          <cell r="G53">
            <v>5</v>
          </cell>
          <cell r="H53">
            <v>3.1335600000000001</v>
          </cell>
          <cell r="I53">
            <v>2</v>
          </cell>
          <cell r="J53">
            <v>109</v>
          </cell>
          <cell r="K53">
            <v>143</v>
          </cell>
          <cell r="L53">
            <v>2</v>
          </cell>
          <cell r="M53">
            <v>1</v>
          </cell>
          <cell r="N53">
            <v>97.400589999999994</v>
          </cell>
          <cell r="O53">
            <v>-3</v>
          </cell>
          <cell r="Q53">
            <v>140</v>
          </cell>
          <cell r="R53">
            <v>97.400589999999994</v>
          </cell>
          <cell r="S53">
            <v>1.3429599999999999</v>
          </cell>
          <cell r="T53">
            <v>109</v>
          </cell>
          <cell r="U53">
            <v>17.706430000000001</v>
          </cell>
          <cell r="V53">
            <v>-17.706430000000001</v>
          </cell>
          <cell r="AB53">
            <v>79.694159999999997</v>
          </cell>
        </row>
        <row r="54">
          <cell r="B54" t="str">
            <v>DESMP</v>
          </cell>
          <cell r="C54" t="str">
            <v>PL</v>
          </cell>
          <cell r="D54" t="str">
            <v>Slow Mvg</v>
          </cell>
          <cell r="H54">
            <v>72</v>
          </cell>
          <cell r="J54">
            <v>109</v>
          </cell>
          <cell r="K54">
            <v>23</v>
          </cell>
          <cell r="M54">
            <v>6</v>
          </cell>
          <cell r="N54">
            <v>86.74915</v>
          </cell>
          <cell r="O54">
            <v>-23</v>
          </cell>
          <cell r="Q54">
            <v>0</v>
          </cell>
          <cell r="R54">
            <v>86.74915</v>
          </cell>
          <cell r="T54">
            <v>109</v>
          </cell>
          <cell r="U54">
            <v>17.706430000000001</v>
          </cell>
          <cell r="V54">
            <v>0</v>
          </cell>
          <cell r="AB54">
            <v>86.74915</v>
          </cell>
        </row>
        <row r="55">
          <cell r="B55" t="str">
            <v>DHQD</v>
          </cell>
          <cell r="C55" t="str">
            <v>PL</v>
          </cell>
          <cell r="D55" t="str">
            <v>Obs</v>
          </cell>
          <cell r="G55">
            <v>17</v>
          </cell>
          <cell r="H55">
            <v>23</v>
          </cell>
          <cell r="K55">
            <v>17</v>
          </cell>
          <cell r="L55">
            <v>14</v>
          </cell>
          <cell r="N55">
            <v>45.517530000000001</v>
          </cell>
          <cell r="O55">
            <v>-14</v>
          </cell>
          <cell r="Q55">
            <v>3</v>
          </cell>
          <cell r="R55">
            <v>45.517530000000001</v>
          </cell>
          <cell r="S55">
            <v>23</v>
          </cell>
          <cell r="U55">
            <v>2.2754300000000001</v>
          </cell>
          <cell r="V55">
            <v>-2.2754300000000001</v>
          </cell>
          <cell r="AB55">
            <v>43.242100000000001</v>
          </cell>
        </row>
        <row r="56">
          <cell r="B56" t="str">
            <v>(DHQ) 2 PHAL</v>
          </cell>
          <cell r="C56" t="str">
            <v>PL</v>
          </cell>
          <cell r="D56" t="str">
            <v>Slow Mvg</v>
          </cell>
          <cell r="G56">
            <v>9</v>
          </cell>
          <cell r="H56">
            <v>3</v>
          </cell>
          <cell r="J56">
            <v>2</v>
          </cell>
          <cell r="K56">
            <v>21</v>
          </cell>
          <cell r="L56">
            <v>8</v>
          </cell>
          <cell r="M56">
            <v>12</v>
          </cell>
          <cell r="N56">
            <v>45.517530000000001</v>
          </cell>
          <cell r="O56">
            <v>-21</v>
          </cell>
          <cell r="Q56">
            <v>0</v>
          </cell>
          <cell r="R56">
            <v>0</v>
          </cell>
          <cell r="S56">
            <v>2</v>
          </cell>
          <cell r="T56">
            <v>8</v>
          </cell>
          <cell r="U56">
            <v>2.2754300000000001</v>
          </cell>
          <cell r="V56">
            <v>0</v>
          </cell>
          <cell r="AB56">
            <v>0</v>
          </cell>
        </row>
        <row r="57">
          <cell r="B57" t="str">
            <v>EPI</v>
          </cell>
          <cell r="C57" t="str">
            <v>PL</v>
          </cell>
          <cell r="D57" t="str">
            <v>Obs</v>
          </cell>
          <cell r="H57">
            <v>5.9868100000000002</v>
          </cell>
          <cell r="J57">
            <v>94.157799999999995</v>
          </cell>
          <cell r="K57">
            <v>0</v>
          </cell>
          <cell r="L57">
            <v>8</v>
          </cell>
          <cell r="N57">
            <v>47.29139</v>
          </cell>
          <cell r="O57">
            <v>0</v>
          </cell>
          <cell r="Q57">
            <v>0</v>
          </cell>
          <cell r="R57">
            <v>147.43600000000001</v>
          </cell>
          <cell r="S57">
            <v>0.15559000000000001</v>
          </cell>
          <cell r="T57">
            <v>57.502609999999997</v>
          </cell>
          <cell r="U57">
            <v>28.667359999999999</v>
          </cell>
          <cell r="V57">
            <v>-86.325559999999996</v>
          </cell>
          <cell r="AB57">
            <v>61.110440000000011</v>
          </cell>
        </row>
        <row r="58">
          <cell r="B58" t="str">
            <v>ETFA</v>
          </cell>
          <cell r="C58" t="str">
            <v>PL</v>
          </cell>
          <cell r="D58" t="str">
            <v>Obs</v>
          </cell>
          <cell r="G58">
            <v>12</v>
          </cell>
          <cell r="H58">
            <v>3.9033899999999999</v>
          </cell>
          <cell r="J58">
            <v>94.157799999999995</v>
          </cell>
          <cell r="K58">
            <v>32</v>
          </cell>
          <cell r="L58">
            <v>80</v>
          </cell>
          <cell r="N58">
            <v>243.14082999999999</v>
          </cell>
          <cell r="O58">
            <v>-32</v>
          </cell>
          <cell r="Q58">
            <v>0</v>
          </cell>
          <cell r="R58">
            <v>247.04422</v>
          </cell>
          <cell r="S58">
            <v>0.15559000000000001</v>
          </cell>
          <cell r="T58">
            <v>57.502609999999997</v>
          </cell>
          <cell r="U58">
            <v>0.18168000000000001</v>
          </cell>
          <cell r="V58">
            <v>-0.18168000000000001</v>
          </cell>
          <cell r="AB58">
            <v>246.86254</v>
          </cell>
        </row>
        <row r="59">
          <cell r="B59" t="str">
            <v>Glycidyl Nosylate</v>
          </cell>
          <cell r="C59" t="str">
            <v>PL</v>
          </cell>
          <cell r="D59" t="str">
            <v>Active</v>
          </cell>
          <cell r="G59">
            <v>2</v>
          </cell>
          <cell r="H59">
            <v>0.20613000000000001</v>
          </cell>
          <cell r="K59">
            <v>2</v>
          </cell>
          <cell r="L59">
            <v>2</v>
          </cell>
          <cell r="N59">
            <v>243.14082999999999</v>
          </cell>
          <cell r="O59">
            <v>-2</v>
          </cell>
          <cell r="Q59">
            <v>0</v>
          </cell>
          <cell r="R59">
            <v>0.20613000000000001</v>
          </cell>
          <cell r="U59">
            <v>0.18168000000000001</v>
          </cell>
          <cell r="V59">
            <v>0</v>
          </cell>
          <cell r="AB59">
            <v>0.20613000000000001</v>
          </cell>
        </row>
        <row r="60">
          <cell r="B60" t="str">
            <v>Glycidyl Tosylate</v>
          </cell>
          <cell r="C60" t="str">
            <v>PL</v>
          </cell>
          <cell r="D60" t="str">
            <v>Slow Mvg</v>
          </cell>
          <cell r="H60">
            <v>0.20613000000000001</v>
          </cell>
          <cell r="J60">
            <v>3.96759</v>
          </cell>
          <cell r="K60">
            <v>0</v>
          </cell>
          <cell r="N60">
            <v>46</v>
          </cell>
          <cell r="O60">
            <v>0</v>
          </cell>
          <cell r="Q60">
            <v>0</v>
          </cell>
          <cell r="R60">
            <v>3.96759</v>
          </cell>
          <cell r="T60">
            <v>6.9999999999999994E-5</v>
          </cell>
          <cell r="U60">
            <v>2</v>
          </cell>
          <cell r="V60">
            <v>-6.9999999999999994E-5</v>
          </cell>
          <cell r="AB60">
            <v>3.9675199999999999</v>
          </cell>
        </row>
        <row r="61">
          <cell r="B61" t="str">
            <v>Isovanillin</v>
          </cell>
          <cell r="C61" t="str">
            <v>PL</v>
          </cell>
          <cell r="D61" t="str">
            <v>Slow Mvg</v>
          </cell>
          <cell r="G61">
            <v>4</v>
          </cell>
          <cell r="I61">
            <v>3</v>
          </cell>
          <cell r="J61">
            <v>3.96759</v>
          </cell>
          <cell r="K61">
            <v>36</v>
          </cell>
          <cell r="N61">
            <v>46</v>
          </cell>
          <cell r="O61">
            <v>-25</v>
          </cell>
          <cell r="Q61">
            <v>11</v>
          </cell>
          <cell r="R61">
            <v>0</v>
          </cell>
          <cell r="T61">
            <v>6.9999999999999994E-5</v>
          </cell>
          <cell r="U61">
            <v>2</v>
          </cell>
          <cell r="V61">
            <v>0</v>
          </cell>
          <cell r="AB61">
            <v>0</v>
          </cell>
        </row>
        <row r="62">
          <cell r="B62" t="str">
            <v>Jacobsen Catalyst</v>
          </cell>
          <cell r="C62" t="str">
            <v>PL</v>
          </cell>
          <cell r="D62" t="str">
            <v>Slow Mvg</v>
          </cell>
          <cell r="G62">
            <v>7</v>
          </cell>
          <cell r="H62">
            <v>10.55677</v>
          </cell>
          <cell r="J62">
            <v>230.91892000000001</v>
          </cell>
          <cell r="K62">
            <v>7</v>
          </cell>
          <cell r="L62">
            <v>7</v>
          </cell>
          <cell r="N62">
            <v>47</v>
          </cell>
          <cell r="O62">
            <v>-7</v>
          </cell>
          <cell r="Q62">
            <v>0</v>
          </cell>
          <cell r="R62">
            <v>241.47569000000001</v>
          </cell>
          <cell r="S62">
            <v>6.08657</v>
          </cell>
          <cell r="T62">
            <v>22.822990000000001</v>
          </cell>
          <cell r="U62">
            <v>29</v>
          </cell>
          <cell r="V62">
            <v>-28.909559999999999</v>
          </cell>
          <cell r="AB62">
            <v>212.56613000000002</v>
          </cell>
        </row>
        <row r="63">
          <cell r="B63" t="str">
            <v>L-Carnitine</v>
          </cell>
          <cell r="C63" t="str">
            <v>PL</v>
          </cell>
          <cell r="D63" t="str">
            <v>Slow Mvg</v>
          </cell>
          <cell r="G63">
            <v>7</v>
          </cell>
          <cell r="H63">
            <v>4.2187999999999999</v>
          </cell>
          <cell r="J63">
            <v>183.65242000000001</v>
          </cell>
          <cell r="K63">
            <v>7</v>
          </cell>
          <cell r="L63">
            <v>7</v>
          </cell>
          <cell r="N63">
            <v>113.81144999999999</v>
          </cell>
          <cell r="O63">
            <v>-7</v>
          </cell>
          <cell r="Q63">
            <v>0</v>
          </cell>
          <cell r="R63">
            <v>301.68266999999997</v>
          </cell>
          <cell r="S63">
            <v>4.2187999999999999</v>
          </cell>
          <cell r="T63">
            <v>183.65242000000001</v>
          </cell>
          <cell r="U63">
            <v>113.81144999999999</v>
          </cell>
          <cell r="V63">
            <v>-301.68266999999997</v>
          </cell>
          <cell r="AB63">
            <v>0</v>
          </cell>
        </row>
        <row r="64">
          <cell r="B64" t="str">
            <v>Methyl Glycidate</v>
          </cell>
          <cell r="C64" t="str">
            <v>PL</v>
          </cell>
          <cell r="D64" t="str">
            <v>Obs</v>
          </cell>
          <cell r="H64">
            <v>4.2187999999999999</v>
          </cell>
          <cell r="J64">
            <v>183.65242000000001</v>
          </cell>
          <cell r="K64">
            <v>0</v>
          </cell>
          <cell r="L64">
            <v>7</v>
          </cell>
          <cell r="N64">
            <v>44.658580000000001</v>
          </cell>
          <cell r="O64">
            <v>0</v>
          </cell>
          <cell r="Q64">
            <v>0</v>
          </cell>
          <cell r="R64">
            <v>44.658580000000001</v>
          </cell>
          <cell r="S64">
            <v>4.2187999999999999</v>
          </cell>
          <cell r="T64">
            <v>183.65242000000001</v>
          </cell>
          <cell r="U64">
            <v>44.658580000000001</v>
          </cell>
          <cell r="V64">
            <v>-44.658580000000001</v>
          </cell>
          <cell r="AB64">
            <v>0</v>
          </cell>
        </row>
        <row r="65">
          <cell r="B65" t="str">
            <v>Oligomeric Cat</v>
          </cell>
          <cell r="C65" t="str">
            <v>PL</v>
          </cell>
          <cell r="D65" t="str">
            <v>Obs</v>
          </cell>
          <cell r="H65">
            <v>7.2260200000000001</v>
          </cell>
          <cell r="J65">
            <v>159.87996999999999</v>
          </cell>
          <cell r="K65">
            <v>0</v>
          </cell>
          <cell r="N65">
            <v>44.658580000000001</v>
          </cell>
          <cell r="O65">
            <v>0</v>
          </cell>
          <cell r="Q65">
            <v>0</v>
          </cell>
          <cell r="R65">
            <v>167.10598999999999</v>
          </cell>
          <cell r="S65">
            <v>7.2260200000000001</v>
          </cell>
          <cell r="T65">
            <v>12.149760000000001</v>
          </cell>
          <cell r="U65">
            <v>44.658580000000001</v>
          </cell>
          <cell r="V65">
            <v>-19.375779999999999</v>
          </cell>
          <cell r="AB65">
            <v>147.73021</v>
          </cell>
        </row>
        <row r="66">
          <cell r="B66" t="str">
            <v>Pfizer Diol</v>
          </cell>
          <cell r="C66" t="str">
            <v>PL</v>
          </cell>
          <cell r="D66" t="str">
            <v>Active</v>
          </cell>
          <cell r="G66">
            <v>1</v>
          </cell>
          <cell r="H66">
            <v>7.2260200000000001</v>
          </cell>
          <cell r="J66">
            <v>159.87996999999999</v>
          </cell>
          <cell r="K66">
            <v>64</v>
          </cell>
          <cell r="N66">
            <v>49</v>
          </cell>
          <cell r="O66">
            <v>-49</v>
          </cell>
          <cell r="Q66">
            <v>15</v>
          </cell>
          <cell r="R66">
            <v>0</v>
          </cell>
          <cell r="S66">
            <v>7.2260200000000001</v>
          </cell>
          <cell r="T66">
            <v>12.149760000000001</v>
          </cell>
          <cell r="V66">
            <v>0</v>
          </cell>
          <cell r="AB66">
            <v>0</v>
          </cell>
        </row>
        <row r="67">
          <cell r="B67" t="str">
            <v>PG Carbonate</v>
          </cell>
          <cell r="C67" t="str">
            <v>PL</v>
          </cell>
          <cell r="D67" t="str">
            <v>Active</v>
          </cell>
          <cell r="G67">
            <v>78</v>
          </cell>
          <cell r="H67">
            <v>10</v>
          </cell>
          <cell r="J67">
            <v>7.6499999999999997E-3</v>
          </cell>
          <cell r="K67">
            <v>520</v>
          </cell>
          <cell r="L67">
            <v>1</v>
          </cell>
          <cell r="M67">
            <v>200</v>
          </cell>
          <cell r="N67">
            <v>330.0129</v>
          </cell>
          <cell r="O67">
            <v>-479</v>
          </cell>
          <cell r="Q67">
            <v>41</v>
          </cell>
          <cell r="R67">
            <v>330.02055000000001</v>
          </cell>
          <cell r="S67">
            <v>11</v>
          </cell>
          <cell r="T67">
            <v>7.6499999999999997E-3</v>
          </cell>
          <cell r="U67">
            <v>316.5129</v>
          </cell>
          <cell r="V67">
            <v>-316.52055000000001</v>
          </cell>
          <cell r="AB67">
            <v>13.5</v>
          </cell>
        </row>
        <row r="68">
          <cell r="B68" t="str">
            <v>Propylene Oxide</v>
          </cell>
          <cell r="C68" t="str">
            <v>PL</v>
          </cell>
          <cell r="D68" t="str">
            <v>Obs</v>
          </cell>
          <cell r="H68">
            <v>0.49503000000000003</v>
          </cell>
          <cell r="J68">
            <v>64.583539999999999</v>
          </cell>
          <cell r="K68">
            <v>92</v>
          </cell>
          <cell r="L68">
            <v>1</v>
          </cell>
          <cell r="M68">
            <v>1</v>
          </cell>
          <cell r="N68">
            <v>330.0129</v>
          </cell>
          <cell r="O68">
            <v>-92</v>
          </cell>
          <cell r="Q68">
            <v>0</v>
          </cell>
          <cell r="R68">
            <v>65.078569999999999</v>
          </cell>
          <cell r="S68">
            <v>4</v>
          </cell>
          <cell r="T68">
            <v>31.70608</v>
          </cell>
          <cell r="U68">
            <v>316.5129</v>
          </cell>
          <cell r="V68">
            <v>-31.70608</v>
          </cell>
          <cell r="AB68">
            <v>33.372489999999999</v>
          </cell>
        </row>
        <row r="69">
          <cell r="B69" t="str">
            <v>TBGE</v>
          </cell>
          <cell r="C69" t="str">
            <v>PL</v>
          </cell>
          <cell r="D69" t="str">
            <v>Obs</v>
          </cell>
          <cell r="G69">
            <v>3</v>
          </cell>
          <cell r="H69">
            <v>0.49503000000000003</v>
          </cell>
          <cell r="J69">
            <v>64.583539999999999</v>
          </cell>
          <cell r="K69">
            <v>130</v>
          </cell>
          <cell r="L69">
            <v>3</v>
          </cell>
          <cell r="M69">
            <v>127</v>
          </cell>
          <cell r="N69">
            <v>9.6588899999999995</v>
          </cell>
          <cell r="O69">
            <v>-130</v>
          </cell>
          <cell r="Q69">
            <v>0</v>
          </cell>
          <cell r="R69">
            <v>9.6588899999999995</v>
          </cell>
          <cell r="S69">
            <v>4</v>
          </cell>
          <cell r="T69">
            <v>31.70608</v>
          </cell>
          <cell r="U69">
            <v>45</v>
          </cell>
          <cell r="V69">
            <v>0</v>
          </cell>
          <cell r="AB69">
            <v>9.6588899999999995</v>
          </cell>
        </row>
        <row r="70">
          <cell r="B70" t="str">
            <v>TFBU</v>
          </cell>
          <cell r="C70" t="str">
            <v>PL</v>
          </cell>
          <cell r="D70" t="str">
            <v>Slow Mvg</v>
          </cell>
          <cell r="G70">
            <v>1</v>
          </cell>
          <cell r="H70">
            <v>7</v>
          </cell>
          <cell r="J70">
            <v>164</v>
          </cell>
          <cell r="K70">
            <v>153</v>
          </cell>
          <cell r="L70">
            <v>2</v>
          </cell>
          <cell r="N70">
            <v>187.69320000000002</v>
          </cell>
          <cell r="O70">
            <v>-153</v>
          </cell>
          <cell r="Q70">
            <v>0</v>
          </cell>
          <cell r="R70">
            <v>187.69320000000002</v>
          </cell>
          <cell r="S70">
            <v>7</v>
          </cell>
          <cell r="T70">
            <v>13</v>
          </cell>
          <cell r="U70">
            <v>45</v>
          </cell>
          <cell r="V70">
            <v>0</v>
          </cell>
          <cell r="AB70">
            <v>187.69320000000002</v>
          </cell>
        </row>
        <row r="71">
          <cell r="B71" t="str">
            <v>WS 23</v>
          </cell>
          <cell r="C71" t="str">
            <v>PL</v>
          </cell>
          <cell r="D71" t="str">
            <v>Active</v>
          </cell>
          <cell r="G71">
            <v>218</v>
          </cell>
          <cell r="H71">
            <v>154.01289</v>
          </cell>
          <cell r="I71">
            <v>3</v>
          </cell>
          <cell r="J71">
            <v>142.31912</v>
          </cell>
          <cell r="K71">
            <v>4432</v>
          </cell>
          <cell r="L71">
            <v>88.903030000000001</v>
          </cell>
          <cell r="M71">
            <v>2709</v>
          </cell>
          <cell r="N71">
            <v>1339.39338</v>
          </cell>
          <cell r="O71">
            <v>-3611</v>
          </cell>
          <cell r="P71">
            <v>-197</v>
          </cell>
          <cell r="Q71">
            <v>624</v>
          </cell>
          <cell r="R71">
            <v>1724.62842</v>
          </cell>
          <cell r="S71">
            <v>7.0980000000000001E-2</v>
          </cell>
          <cell r="T71">
            <v>13</v>
          </cell>
          <cell r="U71">
            <v>6.9454399999999996</v>
          </cell>
          <cell r="V71">
            <v>-7.0164199999999992</v>
          </cell>
          <cell r="X71">
            <v>23</v>
          </cell>
          <cell r="AB71">
            <v>1740.6120000000001</v>
          </cell>
        </row>
        <row r="72">
          <cell r="B72" t="str">
            <v>ETFA Held in Hong Kong</v>
          </cell>
          <cell r="C72" t="str">
            <v>PL</v>
          </cell>
          <cell r="D72" t="str">
            <v>Obs</v>
          </cell>
          <cell r="H72">
            <v>154.01289</v>
          </cell>
          <cell r="J72">
            <v>142.31912</v>
          </cell>
          <cell r="K72">
            <v>0</v>
          </cell>
          <cell r="L72">
            <v>88.903030000000001</v>
          </cell>
          <cell r="N72">
            <v>1339.39338</v>
          </cell>
          <cell r="O72">
            <v>0</v>
          </cell>
          <cell r="Q72">
            <v>0</v>
          </cell>
          <cell r="R72">
            <v>0</v>
          </cell>
          <cell r="S72">
            <v>7.0980000000000001E-2</v>
          </cell>
          <cell r="U72">
            <v>6.9454399999999996</v>
          </cell>
          <cell r="V72">
            <v>0</v>
          </cell>
          <cell r="X72">
            <v>23</v>
          </cell>
          <cell r="AB72">
            <v>0</v>
          </cell>
        </row>
        <row r="73">
          <cell r="B73" t="str">
            <v>PTFMXA</v>
          </cell>
          <cell r="C73" t="str">
            <v>PL</v>
          </cell>
          <cell r="D73" t="str">
            <v>Active</v>
          </cell>
          <cell r="J73">
            <v>48</v>
          </cell>
          <cell r="K73">
            <v>0</v>
          </cell>
          <cell r="N73">
            <v>0.40556999999999999</v>
          </cell>
          <cell r="O73">
            <v>0</v>
          </cell>
          <cell r="Q73">
            <v>0</v>
          </cell>
          <cell r="R73">
            <v>0.40556999999999999</v>
          </cell>
          <cell r="T73">
            <v>32</v>
          </cell>
          <cell r="U73">
            <v>0.40556999999999999</v>
          </cell>
          <cell r="V73">
            <v>-0.40556999999999999</v>
          </cell>
          <cell r="AB73">
            <v>0</v>
          </cell>
        </row>
        <row r="74">
          <cell r="B74" t="str">
            <v>L-Thyroxine</v>
          </cell>
          <cell r="J74">
            <v>48</v>
          </cell>
          <cell r="N74">
            <v>3.0064099999999998</v>
          </cell>
          <cell r="R74">
            <v>3.0064099999999998</v>
          </cell>
          <cell r="T74">
            <v>32</v>
          </cell>
          <cell r="U74">
            <v>3.0064099999999998</v>
          </cell>
          <cell r="V74">
            <v>-3.0064099999999998</v>
          </cell>
          <cell r="AB74">
            <v>0</v>
          </cell>
        </row>
        <row r="75">
          <cell r="B75" t="str">
            <v>3-NPP</v>
          </cell>
          <cell r="C75" t="str">
            <v>Pre Launch</v>
          </cell>
          <cell r="D75" t="str">
            <v>Total</v>
          </cell>
          <cell r="G75">
            <v>494</v>
          </cell>
          <cell r="H75">
            <v>5013</v>
          </cell>
          <cell r="I75">
            <v>218</v>
          </cell>
          <cell r="J75">
            <v>1818</v>
          </cell>
          <cell r="K75">
            <v>7543</v>
          </cell>
          <cell r="L75">
            <v>7</v>
          </cell>
          <cell r="M75">
            <v>3886</v>
          </cell>
          <cell r="N75">
            <v>27.49492</v>
          </cell>
          <cell r="O75">
            <v>-5523</v>
          </cell>
          <cell r="P75">
            <v>24</v>
          </cell>
          <cell r="Q75">
            <v>2044</v>
          </cell>
          <cell r="R75">
            <v>27.49492</v>
          </cell>
          <cell r="U75">
            <v>27.49492</v>
          </cell>
          <cell r="V75">
            <v>-27.49492</v>
          </cell>
          <cell r="AB75">
            <v>0</v>
          </cell>
        </row>
        <row r="76">
          <cell r="B76" t="str">
            <v>DESMP.</v>
          </cell>
          <cell r="L76">
            <v>7</v>
          </cell>
          <cell r="N76">
            <v>27.49492</v>
          </cell>
          <cell r="R76">
            <v>0</v>
          </cell>
          <cell r="U76">
            <v>27.49492</v>
          </cell>
          <cell r="V76">
            <v>0</v>
          </cell>
          <cell r="AB76">
            <v>0</v>
          </cell>
        </row>
        <row r="77">
          <cell r="B77" t="str">
            <v>TFBA</v>
          </cell>
          <cell r="C77" t="str">
            <v>T</v>
          </cell>
          <cell r="D77" t="str">
            <v>Slow Mvg</v>
          </cell>
          <cell r="H77">
            <v>3</v>
          </cell>
          <cell r="K77">
            <v>0</v>
          </cell>
          <cell r="M77">
            <v>2</v>
          </cell>
          <cell r="N77">
            <v>2</v>
          </cell>
          <cell r="O77">
            <v>-2</v>
          </cell>
          <cell r="Q77">
            <v>-2</v>
          </cell>
          <cell r="R77">
            <v>0</v>
          </cell>
          <cell r="S77">
            <v>3</v>
          </cell>
          <cell r="U77">
            <v>2</v>
          </cell>
          <cell r="V77">
            <v>0</v>
          </cell>
          <cell r="AB77">
            <v>0</v>
          </cell>
        </row>
        <row r="78">
          <cell r="B78" t="str">
            <v>NAAGA</v>
          </cell>
          <cell r="C78" t="str">
            <v>T</v>
          </cell>
          <cell r="D78" t="str">
            <v>Slow Mvg</v>
          </cell>
          <cell r="H78">
            <v>127</v>
          </cell>
          <cell r="J78">
            <v>325</v>
          </cell>
          <cell r="K78">
            <v>109</v>
          </cell>
          <cell r="L78">
            <v>157</v>
          </cell>
          <cell r="M78">
            <v>109</v>
          </cell>
          <cell r="N78">
            <v>19.16206</v>
          </cell>
          <cell r="O78">
            <v>-109</v>
          </cell>
          <cell r="Q78">
            <v>0</v>
          </cell>
          <cell r="R78">
            <v>19.16206</v>
          </cell>
          <cell r="S78">
            <v>1</v>
          </cell>
          <cell r="U78">
            <v>5</v>
          </cell>
          <cell r="V78">
            <v>0</v>
          </cell>
          <cell r="AB78">
            <v>19.16206</v>
          </cell>
        </row>
        <row r="79">
          <cell r="B79" t="str">
            <v>NTFMA</v>
          </cell>
          <cell r="C79" t="str">
            <v>T</v>
          </cell>
          <cell r="D79" t="str">
            <v>Active</v>
          </cell>
          <cell r="G79">
            <v>74</v>
          </cell>
          <cell r="H79">
            <v>127</v>
          </cell>
          <cell r="I79">
            <v>2</v>
          </cell>
          <cell r="J79">
            <v>325</v>
          </cell>
          <cell r="K79">
            <v>76</v>
          </cell>
          <cell r="L79">
            <v>157</v>
          </cell>
          <cell r="N79">
            <v>29.39668</v>
          </cell>
          <cell r="O79">
            <v>0</v>
          </cell>
          <cell r="Q79">
            <v>76</v>
          </cell>
          <cell r="R79">
            <v>29.39668</v>
          </cell>
          <cell r="S79">
            <v>1</v>
          </cell>
          <cell r="U79">
            <v>5</v>
          </cell>
          <cell r="V79">
            <v>0</v>
          </cell>
          <cell r="AB79">
            <v>29.39668</v>
          </cell>
        </row>
        <row r="80">
          <cell r="B80" t="str">
            <v>OADPE</v>
          </cell>
          <cell r="C80" t="str">
            <v>T</v>
          </cell>
          <cell r="D80" t="str">
            <v>Slow Mvg</v>
          </cell>
          <cell r="G80">
            <v>23</v>
          </cell>
          <cell r="J80">
            <v>88</v>
          </cell>
          <cell r="K80">
            <v>111</v>
          </cell>
          <cell r="L80">
            <v>23</v>
          </cell>
          <cell r="N80">
            <v>162.28531000000001</v>
          </cell>
          <cell r="O80">
            <v>-111</v>
          </cell>
          <cell r="Q80">
            <v>0</v>
          </cell>
          <cell r="R80">
            <v>162.28531000000001</v>
          </cell>
          <cell r="V80">
            <v>0</v>
          </cell>
          <cell r="AB80">
            <v>162.28531000000001</v>
          </cell>
        </row>
        <row r="81">
          <cell r="B81" t="str">
            <v>ANFP.</v>
          </cell>
          <cell r="C81" t="str">
            <v>T</v>
          </cell>
          <cell r="D81" t="str">
            <v>Active</v>
          </cell>
          <cell r="G81">
            <v>11</v>
          </cell>
          <cell r="H81">
            <v>2</v>
          </cell>
          <cell r="K81">
            <v>13</v>
          </cell>
          <cell r="M81">
            <v>2</v>
          </cell>
          <cell r="N81">
            <v>162.28531000000001</v>
          </cell>
          <cell r="O81">
            <v>-2</v>
          </cell>
          <cell r="Q81">
            <v>11</v>
          </cell>
          <cell r="R81">
            <v>0</v>
          </cell>
          <cell r="U81">
            <v>3</v>
          </cell>
          <cell r="V81">
            <v>0</v>
          </cell>
          <cell r="AB81">
            <v>0</v>
          </cell>
        </row>
        <row r="82">
          <cell r="B82" t="str">
            <v>SR-28043.</v>
          </cell>
          <cell r="C82" t="str">
            <v>T</v>
          </cell>
          <cell r="D82" t="str">
            <v>Slow Mvg</v>
          </cell>
          <cell r="G82">
            <v>3</v>
          </cell>
          <cell r="K82">
            <v>3</v>
          </cell>
          <cell r="L82">
            <v>3</v>
          </cell>
          <cell r="N82">
            <v>198.22803999999999</v>
          </cell>
          <cell r="O82">
            <v>-3</v>
          </cell>
          <cell r="Q82">
            <v>0</v>
          </cell>
          <cell r="R82">
            <v>198.22803999999999</v>
          </cell>
          <cell r="U82">
            <v>14.73915</v>
          </cell>
          <cell r="V82">
            <v>-14.73915</v>
          </cell>
          <cell r="AB82">
            <v>183.48889</v>
          </cell>
        </row>
        <row r="83">
          <cell r="B83" t="str">
            <v>Fixed cost others</v>
          </cell>
          <cell r="C83" t="str">
            <v>T</v>
          </cell>
          <cell r="D83" t="str">
            <v>Slow Mvg</v>
          </cell>
          <cell r="J83">
            <v>98</v>
          </cell>
          <cell r="K83">
            <v>98</v>
          </cell>
          <cell r="N83">
            <v>198.22803999999999</v>
          </cell>
          <cell r="O83">
            <v>-18</v>
          </cell>
          <cell r="Q83">
            <v>80</v>
          </cell>
          <cell r="R83">
            <v>0</v>
          </cell>
          <cell r="U83">
            <v>14.73915</v>
          </cell>
          <cell r="V83">
            <v>0</v>
          </cell>
          <cell r="AB83">
            <v>0</v>
          </cell>
        </row>
        <row r="84">
          <cell r="B84" t="str">
            <v>Others.</v>
          </cell>
          <cell r="C84" t="str">
            <v>T</v>
          </cell>
          <cell r="D84" t="str">
            <v>Obs</v>
          </cell>
          <cell r="K84">
            <v>0</v>
          </cell>
          <cell r="O84">
            <v>0</v>
          </cell>
          <cell r="Q84">
            <v>0</v>
          </cell>
          <cell r="R84">
            <v>0</v>
          </cell>
          <cell r="U84">
            <v>17.596</v>
          </cell>
          <cell r="V84">
            <v>-17.596</v>
          </cell>
          <cell r="AB84">
            <v>-17.596</v>
          </cell>
        </row>
        <row r="85">
          <cell r="B85" t="str">
            <v>Others.</v>
          </cell>
          <cell r="C85" t="str">
            <v>TECHNOLOGIES - C</v>
          </cell>
          <cell r="D85" t="str">
            <v>Slow Mvg</v>
          </cell>
          <cell r="F85">
            <v>0</v>
          </cell>
          <cell r="G85">
            <v>3</v>
          </cell>
          <cell r="H85">
            <v>215.88033000000001</v>
          </cell>
          <cell r="J85">
            <v>1017.74812</v>
          </cell>
          <cell r="K85">
            <v>55</v>
          </cell>
          <cell r="L85">
            <v>104.66882</v>
          </cell>
          <cell r="N85">
            <v>3288.5693699999997</v>
          </cell>
          <cell r="O85">
            <v>-2</v>
          </cell>
          <cell r="P85">
            <v>0</v>
          </cell>
          <cell r="Q85">
            <v>53</v>
          </cell>
          <cell r="R85">
            <v>4626.8666400000002</v>
          </cell>
          <cell r="S85">
            <v>42.352469999999997</v>
          </cell>
          <cell r="T85">
            <v>418.71650000000005</v>
          </cell>
          <cell r="U85">
            <v>685.8998899999998</v>
          </cell>
          <cell r="V85">
            <v>-1146.9688599999999</v>
          </cell>
          <cell r="X85">
            <v>23</v>
          </cell>
          <cell r="Z85">
            <v>0</v>
          </cell>
          <cell r="AB85">
            <v>3502.8977800000002</v>
          </cell>
        </row>
        <row r="86">
          <cell r="B86" t="str">
            <v>NTFMA</v>
          </cell>
          <cell r="C86" t="str">
            <v>TECHNOLOGIES - C</v>
          </cell>
          <cell r="D86" t="str">
            <v>Slow Mvg</v>
          </cell>
          <cell r="F86">
            <v>0</v>
          </cell>
          <cell r="G86">
            <v>6</v>
          </cell>
          <cell r="H86">
            <v>215.88033000000001</v>
          </cell>
          <cell r="J86">
            <v>1017.74812</v>
          </cell>
          <cell r="K86">
            <v>147</v>
          </cell>
          <cell r="L86">
            <v>104.66882</v>
          </cell>
          <cell r="M86">
            <v>58</v>
          </cell>
          <cell r="N86">
            <v>3288.5693699999997</v>
          </cell>
          <cell r="O86">
            <v>-87</v>
          </cell>
          <cell r="P86">
            <v>0</v>
          </cell>
          <cell r="Q86">
            <v>60</v>
          </cell>
          <cell r="R86">
            <v>4626.8666400000002</v>
          </cell>
          <cell r="S86">
            <v>42.352469999999997</v>
          </cell>
          <cell r="T86">
            <v>418.71650000000005</v>
          </cell>
          <cell r="U86">
            <v>685.8998899999998</v>
          </cell>
          <cell r="V86">
            <v>-1146.9688599999999</v>
          </cell>
          <cell r="X86">
            <v>23</v>
          </cell>
          <cell r="Z86">
            <v>0</v>
          </cell>
          <cell r="AB86">
            <v>3502.8977800000002</v>
          </cell>
        </row>
        <row r="87">
          <cell r="B87" t="str">
            <v>3M R850 / R851</v>
          </cell>
          <cell r="C87" t="str">
            <v>T</v>
          </cell>
          <cell r="D87" t="str">
            <v>Active</v>
          </cell>
          <cell r="G87">
            <v>4</v>
          </cell>
          <cell r="J87">
            <v>84</v>
          </cell>
          <cell r="K87">
            <v>88</v>
          </cell>
          <cell r="N87">
            <v>103</v>
          </cell>
          <cell r="O87">
            <v>0</v>
          </cell>
          <cell r="Q87">
            <v>88</v>
          </cell>
          <cell r="R87">
            <v>0</v>
          </cell>
          <cell r="V87">
            <v>0</v>
          </cell>
          <cell r="AB87">
            <v>0</v>
          </cell>
        </row>
        <row r="88">
          <cell r="B88" t="str">
            <v>Methyl Acetonide</v>
          </cell>
          <cell r="C88" t="str">
            <v>T</v>
          </cell>
          <cell r="D88" t="str">
            <v>Slow Mvg</v>
          </cell>
          <cell r="J88">
            <v>6.29575</v>
          </cell>
          <cell r="K88">
            <v>0</v>
          </cell>
          <cell r="N88">
            <v>17.475470000000001</v>
          </cell>
          <cell r="O88">
            <v>0</v>
          </cell>
          <cell r="Q88">
            <v>0</v>
          </cell>
          <cell r="R88">
            <v>23.77122</v>
          </cell>
          <cell r="T88">
            <v>6.29575</v>
          </cell>
          <cell r="U88">
            <v>17.475470000000001</v>
          </cell>
          <cell r="V88">
            <v>-23.77122</v>
          </cell>
          <cell r="AB88">
            <v>0</v>
          </cell>
        </row>
        <row r="89">
          <cell r="B89" t="str">
            <v>ALT-962</v>
          </cell>
          <cell r="C89" t="str">
            <v>T</v>
          </cell>
          <cell r="D89" t="str">
            <v>Active</v>
          </cell>
          <cell r="G89">
            <v>2</v>
          </cell>
          <cell r="J89">
            <v>6.29575</v>
          </cell>
          <cell r="K89">
            <v>92</v>
          </cell>
          <cell r="L89">
            <v>2</v>
          </cell>
          <cell r="N89">
            <v>17.475470000000001</v>
          </cell>
          <cell r="O89">
            <v>-92</v>
          </cell>
          <cell r="Q89">
            <v>0</v>
          </cell>
          <cell r="R89">
            <v>0</v>
          </cell>
          <cell r="T89">
            <v>6.29575</v>
          </cell>
          <cell r="U89">
            <v>17.475470000000001</v>
          </cell>
          <cell r="V89">
            <v>0</v>
          </cell>
          <cell r="X89">
            <v>161</v>
          </cell>
          <cell r="AB89">
            <v>0</v>
          </cell>
        </row>
        <row r="90">
          <cell r="B90" t="str">
            <v>BHA</v>
          </cell>
          <cell r="C90" t="str">
            <v>T</v>
          </cell>
          <cell r="D90" t="str">
            <v>Slow Mvg</v>
          </cell>
          <cell r="H90">
            <v>4</v>
          </cell>
          <cell r="J90">
            <v>23.400580000000001</v>
          </cell>
          <cell r="K90">
            <v>4</v>
          </cell>
          <cell r="M90">
            <v>4</v>
          </cell>
          <cell r="N90">
            <v>198</v>
          </cell>
          <cell r="O90">
            <v>-4</v>
          </cell>
          <cell r="Q90">
            <v>0</v>
          </cell>
          <cell r="R90">
            <v>23.400580000000001</v>
          </cell>
          <cell r="T90">
            <v>23.400580000000001</v>
          </cell>
          <cell r="U90">
            <v>15</v>
          </cell>
          <cell r="V90">
            <v>-23.400580000000001</v>
          </cell>
          <cell r="X90">
            <v>161</v>
          </cell>
          <cell r="AB90">
            <v>0</v>
          </cell>
        </row>
        <row r="91">
          <cell r="B91" t="str">
            <v>Bromohydrin</v>
          </cell>
          <cell r="C91" t="str">
            <v>T</v>
          </cell>
          <cell r="D91" t="str">
            <v>Obs</v>
          </cell>
          <cell r="J91">
            <v>23.400580000000001</v>
          </cell>
          <cell r="K91">
            <v>0</v>
          </cell>
          <cell r="O91">
            <v>0</v>
          </cell>
          <cell r="Q91">
            <v>0</v>
          </cell>
          <cell r="R91">
            <v>0</v>
          </cell>
          <cell r="T91">
            <v>23.400580000000001</v>
          </cell>
          <cell r="U91">
            <v>18</v>
          </cell>
          <cell r="V91">
            <v>0</v>
          </cell>
          <cell r="AB91">
            <v>0</v>
          </cell>
        </row>
        <row r="92">
          <cell r="B92" t="str">
            <v>CCA</v>
          </cell>
          <cell r="C92" t="str">
            <v>TECHNOLOGIES - C</v>
          </cell>
          <cell r="D92" t="str">
            <v>Slow Mvg</v>
          </cell>
          <cell r="F92">
            <v>0</v>
          </cell>
          <cell r="G92">
            <v>10</v>
          </cell>
          <cell r="H92">
            <v>0.81657000000000002</v>
          </cell>
          <cell r="J92">
            <v>1162</v>
          </cell>
          <cell r="K92">
            <v>240</v>
          </cell>
          <cell r="L92">
            <v>175</v>
          </cell>
          <cell r="M92">
            <v>28</v>
          </cell>
          <cell r="N92">
            <v>2744</v>
          </cell>
          <cell r="O92">
            <v>-38</v>
          </cell>
          <cell r="P92">
            <v>0</v>
          </cell>
          <cell r="Q92">
            <v>202</v>
          </cell>
          <cell r="R92">
            <v>0.81657000000000002</v>
          </cell>
          <cell r="S92">
            <v>54</v>
          </cell>
          <cell r="T92">
            <v>438</v>
          </cell>
          <cell r="U92">
            <v>691</v>
          </cell>
          <cell r="V92">
            <v>0</v>
          </cell>
          <cell r="X92">
            <v>0</v>
          </cell>
          <cell r="Z92">
            <v>0</v>
          </cell>
          <cell r="AB92">
            <v>0.81657000000000002</v>
          </cell>
        </row>
        <row r="93">
          <cell r="B93" t="str">
            <v>CME</v>
          </cell>
          <cell r="C93" t="str">
            <v>TECHNOLOGIES - C</v>
          </cell>
          <cell r="D93" t="str">
            <v>Slow Mvg</v>
          </cell>
          <cell r="E93"/>
          <cell r="F93">
            <v>0</v>
          </cell>
          <cell r="G93">
            <v>4</v>
          </cell>
          <cell r="H93">
            <v>0.64488999999999996</v>
          </cell>
          <cell r="J93">
            <v>1162</v>
          </cell>
          <cell r="K93">
            <v>302</v>
          </cell>
          <cell r="L93">
            <v>175</v>
          </cell>
          <cell r="M93">
            <v>184</v>
          </cell>
          <cell r="N93">
            <v>2744</v>
          </cell>
          <cell r="O93">
            <v>-302</v>
          </cell>
          <cell r="P93">
            <v>0</v>
          </cell>
          <cell r="Q93">
            <v>0</v>
          </cell>
          <cell r="R93">
            <v>0.64488999999999996</v>
          </cell>
          <cell r="S93">
            <v>0.64488999999999996</v>
          </cell>
          <cell r="T93">
            <v>438</v>
          </cell>
          <cell r="U93">
            <v>691</v>
          </cell>
          <cell r="V93">
            <v>-0.64488999999999996</v>
          </cell>
          <cell r="X93">
            <v>0</v>
          </cell>
          <cell r="Z93">
            <v>0</v>
          </cell>
          <cell r="AB93">
            <v>0</v>
          </cell>
        </row>
        <row r="94">
          <cell r="B94" t="str">
            <v>Geltex</v>
          </cell>
          <cell r="C94" t="str">
            <v>T</v>
          </cell>
          <cell r="D94" t="str">
            <v>Slow Mvg</v>
          </cell>
          <cell r="E94"/>
          <cell r="H94">
            <v>0.51317000000000002</v>
          </cell>
          <cell r="J94">
            <v>29</v>
          </cell>
          <cell r="K94">
            <v>29</v>
          </cell>
          <cell r="N94">
            <v>29</v>
          </cell>
          <cell r="O94">
            <v>-29</v>
          </cell>
          <cell r="Q94">
            <v>0</v>
          </cell>
          <cell r="R94">
            <v>0.51317000000000002</v>
          </cell>
          <cell r="S94">
            <v>0.51317000000000002</v>
          </cell>
          <cell r="V94">
            <v>-0.51317000000000002</v>
          </cell>
          <cell r="AB94">
            <v>0</v>
          </cell>
        </row>
        <row r="95">
          <cell r="B95" t="str">
            <v>GW 397339</v>
          </cell>
          <cell r="C95" t="str">
            <v>T</v>
          </cell>
          <cell r="D95" t="str">
            <v>Slow Mvg</v>
          </cell>
          <cell r="G95">
            <v>7</v>
          </cell>
          <cell r="H95">
            <v>0.51317000000000002</v>
          </cell>
          <cell r="I95">
            <v>1</v>
          </cell>
          <cell r="J95">
            <v>6</v>
          </cell>
          <cell r="K95">
            <v>151</v>
          </cell>
          <cell r="L95">
            <v>7</v>
          </cell>
          <cell r="M95">
            <v>15</v>
          </cell>
          <cell r="N95">
            <v>17</v>
          </cell>
          <cell r="O95">
            <v>-22</v>
          </cell>
          <cell r="Q95">
            <v>129</v>
          </cell>
          <cell r="R95">
            <v>0</v>
          </cell>
          <cell r="S95">
            <v>0.51317000000000002</v>
          </cell>
          <cell r="T95">
            <v>6</v>
          </cell>
          <cell r="U95">
            <v>17</v>
          </cell>
          <cell r="V95">
            <v>0</v>
          </cell>
          <cell r="AB95">
            <v>0</v>
          </cell>
        </row>
        <row r="96">
          <cell r="B96" t="str">
            <v>ICOS 1576</v>
          </cell>
          <cell r="C96" t="str">
            <v>T</v>
          </cell>
          <cell r="D96" t="str">
            <v>Obs</v>
          </cell>
          <cell r="J96">
            <v>6</v>
          </cell>
          <cell r="K96">
            <v>0</v>
          </cell>
          <cell r="N96">
            <v>17</v>
          </cell>
          <cell r="O96">
            <v>0</v>
          </cell>
          <cell r="Q96">
            <v>0</v>
          </cell>
          <cell r="R96">
            <v>0</v>
          </cell>
          <cell r="T96">
            <v>6</v>
          </cell>
          <cell r="U96">
            <v>17</v>
          </cell>
          <cell r="V96">
            <v>0</v>
          </cell>
          <cell r="AB96">
            <v>0</v>
          </cell>
        </row>
        <row r="97">
          <cell r="B97" t="str">
            <v>ICOS 485</v>
          </cell>
          <cell r="C97" t="str">
            <v>T</v>
          </cell>
          <cell r="D97" t="str">
            <v>Slow Mvg</v>
          </cell>
          <cell r="H97">
            <v>6.1052</v>
          </cell>
          <cell r="J97">
            <v>23</v>
          </cell>
          <cell r="K97">
            <v>322</v>
          </cell>
          <cell r="N97">
            <v>308</v>
          </cell>
          <cell r="O97">
            <v>-308</v>
          </cell>
          <cell r="Q97">
            <v>14</v>
          </cell>
          <cell r="R97">
            <v>6.1052</v>
          </cell>
          <cell r="S97">
            <v>6.1052</v>
          </cell>
          <cell r="T97">
            <v>23</v>
          </cell>
          <cell r="V97">
            <v>-6.1052</v>
          </cell>
          <cell r="AB97">
            <v>0</v>
          </cell>
        </row>
        <row r="98">
          <cell r="B98" t="str">
            <v>Mill. Lactone</v>
          </cell>
          <cell r="C98" t="str">
            <v>T</v>
          </cell>
          <cell r="D98" t="str">
            <v>Slow Mvg</v>
          </cell>
          <cell r="H98">
            <v>14.1097</v>
          </cell>
          <cell r="J98">
            <v>23</v>
          </cell>
          <cell r="K98">
            <v>48</v>
          </cell>
          <cell r="M98">
            <v>32</v>
          </cell>
          <cell r="O98">
            <v>-32</v>
          </cell>
          <cell r="Q98">
            <v>16</v>
          </cell>
          <cell r="R98">
            <v>14.1097</v>
          </cell>
          <cell r="S98">
            <v>13.4604</v>
          </cell>
          <cell r="T98">
            <v>23</v>
          </cell>
          <cell r="V98">
            <v>-13.4604</v>
          </cell>
          <cell r="AB98">
            <v>0.64930000000000021</v>
          </cell>
        </row>
        <row r="99">
          <cell r="B99" t="str">
            <v>Glycidyl Phthalimide</v>
          </cell>
          <cell r="C99" t="str">
            <v>T</v>
          </cell>
          <cell r="D99" t="str">
            <v>Slow Mvg</v>
          </cell>
          <cell r="H99">
            <v>2.1836000000000002</v>
          </cell>
          <cell r="J99">
            <v>6</v>
          </cell>
          <cell r="K99">
            <v>6</v>
          </cell>
          <cell r="N99">
            <v>90.202160000000006</v>
          </cell>
          <cell r="O99">
            <v>0</v>
          </cell>
          <cell r="Q99">
            <v>6</v>
          </cell>
          <cell r="R99">
            <v>92.385760000000005</v>
          </cell>
          <cell r="S99">
            <v>0.42520000000000002</v>
          </cell>
          <cell r="U99">
            <v>90.202160000000006</v>
          </cell>
          <cell r="V99">
            <v>-90.62736000000001</v>
          </cell>
          <cell r="AB99">
            <v>1.7583999999999946</v>
          </cell>
        </row>
        <row r="100">
          <cell r="B100" t="str">
            <v>Plaquenil</v>
          </cell>
          <cell r="C100" t="str">
            <v>T</v>
          </cell>
          <cell r="D100" t="str">
            <v>Slow Mvg</v>
          </cell>
          <cell r="E100"/>
          <cell r="G100">
            <v>3</v>
          </cell>
          <cell r="H100">
            <v>0.40737000000000001</v>
          </cell>
          <cell r="K100">
            <v>3</v>
          </cell>
          <cell r="L100">
            <v>3</v>
          </cell>
          <cell r="N100">
            <v>90.202160000000006</v>
          </cell>
          <cell r="O100">
            <v>-3</v>
          </cell>
          <cell r="Q100">
            <v>0</v>
          </cell>
          <cell r="R100">
            <v>0.40737000000000001</v>
          </cell>
          <cell r="S100">
            <v>0.40737000000000001</v>
          </cell>
          <cell r="U100">
            <v>90.202160000000006</v>
          </cell>
          <cell r="V100">
            <v>-0.40737000000000001</v>
          </cell>
          <cell r="AA100"/>
          <cell r="AB100">
            <v>0</v>
          </cell>
        </row>
        <row r="101">
          <cell r="B101" t="str">
            <v>RCX 2037</v>
          </cell>
          <cell r="C101" t="str">
            <v>T</v>
          </cell>
          <cell r="D101" t="str">
            <v>Active</v>
          </cell>
          <cell r="E101"/>
          <cell r="H101">
            <v>0.40737000000000001</v>
          </cell>
          <cell r="J101">
            <v>10</v>
          </cell>
          <cell r="K101">
            <v>10</v>
          </cell>
          <cell r="O101">
            <v>0</v>
          </cell>
          <cell r="Q101">
            <v>10</v>
          </cell>
          <cell r="R101">
            <v>0</v>
          </cell>
          <cell r="S101">
            <v>0.40737000000000001</v>
          </cell>
          <cell r="V101">
            <v>0</v>
          </cell>
          <cell r="AA101"/>
          <cell r="AB101">
            <v>0</v>
          </cell>
        </row>
        <row r="102">
          <cell r="B102" t="str">
            <v>RCX 2047</v>
          </cell>
          <cell r="C102" t="str">
            <v>T</v>
          </cell>
          <cell r="D102" t="str">
            <v>Active</v>
          </cell>
          <cell r="G102">
            <v>100</v>
          </cell>
          <cell r="H102">
            <v>11.817780000000001</v>
          </cell>
          <cell r="I102">
            <v>127</v>
          </cell>
          <cell r="J102">
            <v>685</v>
          </cell>
          <cell r="K102">
            <v>1241</v>
          </cell>
          <cell r="L102">
            <v>4</v>
          </cell>
          <cell r="N102">
            <v>19.909500000000001</v>
          </cell>
          <cell r="O102">
            <v>-4</v>
          </cell>
          <cell r="Q102">
            <v>1237</v>
          </cell>
          <cell r="R102">
            <v>31.72728</v>
          </cell>
          <cell r="S102">
            <v>11.817780000000001</v>
          </cell>
          <cell r="U102">
            <v>19.909500000000001</v>
          </cell>
          <cell r="V102">
            <v>-31.72728</v>
          </cell>
          <cell r="AB102">
            <v>0</v>
          </cell>
        </row>
        <row r="103">
          <cell r="B103" t="str">
            <v>GW 801144X</v>
          </cell>
          <cell r="C103" t="str">
            <v>TM</v>
          </cell>
          <cell r="D103" t="str">
            <v>Obs</v>
          </cell>
          <cell r="H103">
            <v>4.8849299999999998</v>
          </cell>
          <cell r="K103">
            <v>0</v>
          </cell>
          <cell r="N103">
            <v>0.16314999999999999</v>
          </cell>
          <cell r="O103">
            <v>0</v>
          </cell>
          <cell r="Q103">
            <v>0</v>
          </cell>
          <cell r="R103">
            <v>5.0480799999999997</v>
          </cell>
          <cell r="S103">
            <v>4.08249</v>
          </cell>
          <cell r="U103">
            <v>0.16314999999999999</v>
          </cell>
          <cell r="V103">
            <v>-4.2456399999999999</v>
          </cell>
          <cell r="AB103">
            <v>0.80243999999999982</v>
          </cell>
        </row>
        <row r="104">
          <cell r="B104" t="str">
            <v>BHUP</v>
          </cell>
          <cell r="C104" t="str">
            <v>TM</v>
          </cell>
          <cell r="D104" t="str">
            <v>Obs</v>
          </cell>
          <cell r="H104">
            <v>0.82135999999999998</v>
          </cell>
          <cell r="J104">
            <v>28</v>
          </cell>
          <cell r="K104">
            <v>28</v>
          </cell>
          <cell r="N104">
            <v>0.16314999999999999</v>
          </cell>
          <cell r="O104">
            <v>-28</v>
          </cell>
          <cell r="Q104">
            <v>0</v>
          </cell>
          <cell r="R104">
            <v>0.82135999999999998</v>
          </cell>
          <cell r="S104">
            <v>0.82135999999999998</v>
          </cell>
          <cell r="U104">
            <v>0.16314999999999999</v>
          </cell>
          <cell r="V104">
            <v>-0.82135999999999998</v>
          </cell>
          <cell r="AB104">
            <v>0</v>
          </cell>
        </row>
        <row r="105">
          <cell r="B105" t="str">
            <v>RH 3866</v>
          </cell>
          <cell r="C105" t="str">
            <v>TM</v>
          </cell>
          <cell r="D105" t="str">
            <v>Active</v>
          </cell>
          <cell r="H105">
            <v>1.76</v>
          </cell>
          <cell r="J105">
            <v>74</v>
          </cell>
          <cell r="K105">
            <v>74</v>
          </cell>
          <cell r="O105">
            <v>0</v>
          </cell>
          <cell r="Q105">
            <v>74</v>
          </cell>
          <cell r="R105">
            <v>1.76</v>
          </cell>
          <cell r="S105">
            <v>1.76</v>
          </cell>
          <cell r="V105">
            <v>-1.76</v>
          </cell>
          <cell r="AB105">
            <v>0</v>
          </cell>
        </row>
        <row r="106">
          <cell r="B106" t="str">
            <v>T-Baus</v>
          </cell>
          <cell r="C106" t="str">
            <v>TM</v>
          </cell>
          <cell r="D106" t="str">
            <v>Obs</v>
          </cell>
          <cell r="H106">
            <v>7.2090000000000001E-2</v>
          </cell>
          <cell r="K106">
            <v>0</v>
          </cell>
          <cell r="N106">
            <v>90</v>
          </cell>
          <cell r="O106">
            <v>0</v>
          </cell>
          <cell r="Q106">
            <v>0</v>
          </cell>
          <cell r="R106">
            <v>7.2090000000000001E-2</v>
          </cell>
          <cell r="S106">
            <v>1.76</v>
          </cell>
          <cell r="U106">
            <v>90</v>
          </cell>
          <cell r="V106">
            <v>0</v>
          </cell>
          <cell r="AB106">
            <v>7.2090000000000001E-2</v>
          </cell>
        </row>
        <row r="107">
          <cell r="B107" t="str">
            <v>Telik 19781</v>
          </cell>
          <cell r="C107" t="str">
            <v>TM</v>
          </cell>
          <cell r="D107" t="str">
            <v>Active</v>
          </cell>
          <cell r="H107">
            <v>1.7050000000000001</v>
          </cell>
          <cell r="J107">
            <v>3</v>
          </cell>
          <cell r="K107">
            <v>3</v>
          </cell>
          <cell r="N107">
            <v>90</v>
          </cell>
          <cell r="O107">
            <v>-21</v>
          </cell>
          <cell r="Q107">
            <v>-18</v>
          </cell>
          <cell r="R107">
            <v>1.7050000000000001</v>
          </cell>
          <cell r="S107">
            <v>1.7050000000000001</v>
          </cell>
          <cell r="U107">
            <v>90</v>
          </cell>
          <cell r="V107">
            <v>-1.7050000000000001</v>
          </cell>
          <cell r="AA107"/>
          <cell r="AB107">
            <v>0</v>
          </cell>
        </row>
        <row r="108">
          <cell r="B108" t="str">
            <v>Vertex 148</v>
          </cell>
          <cell r="C108" t="str">
            <v>TM</v>
          </cell>
          <cell r="D108" t="str">
            <v>Active</v>
          </cell>
          <cell r="H108">
            <v>1.7050000000000001</v>
          </cell>
          <cell r="J108">
            <v>0.84267000000000003</v>
          </cell>
          <cell r="K108">
            <v>78</v>
          </cell>
          <cell r="N108">
            <v>91.138750000000002</v>
          </cell>
          <cell r="O108">
            <v>0</v>
          </cell>
          <cell r="Q108">
            <v>78</v>
          </cell>
          <cell r="R108">
            <v>91.98142</v>
          </cell>
          <cell r="S108">
            <v>1.7050000000000001</v>
          </cell>
          <cell r="T108">
            <v>0.84267000000000003</v>
          </cell>
          <cell r="U108">
            <v>91.138750000000002</v>
          </cell>
          <cell r="V108">
            <v>-91.98142</v>
          </cell>
          <cell r="AA108"/>
          <cell r="AB108">
            <v>0</v>
          </cell>
        </row>
        <row r="109">
          <cell r="B109" t="str">
            <v>Vertex 497</v>
          </cell>
          <cell r="C109" t="str">
            <v>TM</v>
          </cell>
          <cell r="D109" t="str">
            <v>Obs</v>
          </cell>
          <cell r="H109">
            <v>3.3</v>
          </cell>
          <cell r="J109">
            <v>126.54656</v>
          </cell>
          <cell r="K109">
            <v>0</v>
          </cell>
          <cell r="N109">
            <v>91.138750000000002</v>
          </cell>
          <cell r="O109">
            <v>0</v>
          </cell>
          <cell r="Q109">
            <v>0</v>
          </cell>
          <cell r="R109">
            <v>129.84656000000001</v>
          </cell>
          <cell r="S109">
            <v>3.3</v>
          </cell>
          <cell r="T109">
            <v>126.54656</v>
          </cell>
          <cell r="U109">
            <v>91.138750000000002</v>
          </cell>
          <cell r="V109">
            <v>-129.84656000000001</v>
          </cell>
          <cell r="AB109">
            <v>0</v>
          </cell>
        </row>
        <row r="110">
          <cell r="B110" t="str">
            <v>ZD0947</v>
          </cell>
          <cell r="C110" t="str">
            <v>TM</v>
          </cell>
          <cell r="D110" t="str">
            <v>Active</v>
          </cell>
          <cell r="H110">
            <v>3.3</v>
          </cell>
          <cell r="J110">
            <v>126.54656</v>
          </cell>
          <cell r="K110">
            <v>50</v>
          </cell>
          <cell r="N110">
            <v>20</v>
          </cell>
          <cell r="O110">
            <v>0</v>
          </cell>
          <cell r="Q110">
            <v>50</v>
          </cell>
          <cell r="R110">
            <v>0</v>
          </cell>
          <cell r="S110">
            <v>3.3</v>
          </cell>
          <cell r="T110">
            <v>126.54656</v>
          </cell>
          <cell r="U110">
            <v>20</v>
          </cell>
          <cell r="V110">
            <v>0</v>
          </cell>
          <cell r="AB110">
            <v>0</v>
          </cell>
        </row>
        <row r="111">
          <cell r="B111" t="str">
            <v>ZD0947</v>
          </cell>
          <cell r="C111" t="str">
            <v>OBSOLETE - D</v>
          </cell>
          <cell r="D111" t="str">
            <v>Obs</v>
          </cell>
          <cell r="F111">
            <v>0</v>
          </cell>
          <cell r="H111">
            <v>49.141659999999987</v>
          </cell>
          <cell r="J111">
            <v>157.08555999999999</v>
          </cell>
          <cell r="K111">
            <v>0</v>
          </cell>
          <cell r="L111">
            <v>0</v>
          </cell>
          <cell r="N111">
            <v>218.88902999999999</v>
          </cell>
          <cell r="O111">
            <v>0</v>
          </cell>
          <cell r="P111">
            <v>0</v>
          </cell>
          <cell r="Q111">
            <v>0</v>
          </cell>
          <cell r="R111">
            <v>425.11625000000004</v>
          </cell>
          <cell r="S111">
            <v>45.04285999999999</v>
          </cell>
          <cell r="T111">
            <v>157.08555999999999</v>
          </cell>
          <cell r="U111">
            <v>218.88902999999999</v>
          </cell>
          <cell r="V111">
            <v>-421.01745000000005</v>
          </cell>
          <cell r="X111">
            <v>0</v>
          </cell>
          <cell r="Z111">
            <v>0</v>
          </cell>
          <cell r="AB111">
            <v>4.0987999999999944</v>
          </cell>
        </row>
        <row r="112">
          <cell r="B112" t="str">
            <v>RH 3866</v>
          </cell>
          <cell r="C112" t="str">
            <v>OBSOLETE - D</v>
          </cell>
          <cell r="D112" t="str">
            <v>Slow Mvg</v>
          </cell>
          <cell r="F112">
            <v>0</v>
          </cell>
          <cell r="H112">
            <v>49.141659999999987</v>
          </cell>
          <cell r="J112">
            <v>157.08555999999999</v>
          </cell>
          <cell r="K112">
            <v>175</v>
          </cell>
          <cell r="L112">
            <v>0</v>
          </cell>
          <cell r="N112">
            <v>218.88902999999999</v>
          </cell>
          <cell r="O112">
            <v>-3</v>
          </cell>
          <cell r="P112">
            <v>0</v>
          </cell>
          <cell r="Q112">
            <v>172</v>
          </cell>
          <cell r="R112">
            <v>425.11625000000004</v>
          </cell>
          <cell r="S112">
            <v>45.04285999999999</v>
          </cell>
          <cell r="T112">
            <v>157.08555999999999</v>
          </cell>
          <cell r="U112">
            <v>218.88902999999999</v>
          </cell>
          <cell r="V112">
            <v>-421.01745000000005</v>
          </cell>
          <cell r="X112">
            <v>0</v>
          </cell>
          <cell r="Z112">
            <v>0</v>
          </cell>
          <cell r="AB112">
            <v>4.0987999999999944</v>
          </cell>
        </row>
        <row r="113">
          <cell r="B113" t="str">
            <v>Non Allocated</v>
          </cell>
          <cell r="C113" t="str">
            <v>TM</v>
          </cell>
          <cell r="D113" t="str">
            <v>Obs</v>
          </cell>
          <cell r="H113">
            <v>504.57136999999989</v>
          </cell>
          <cell r="J113">
            <v>8.6299100000000006</v>
          </cell>
          <cell r="K113">
            <v>0</v>
          </cell>
          <cell r="L113">
            <v>28.63589</v>
          </cell>
          <cell r="N113">
            <v>19.847139999999996</v>
          </cell>
          <cell r="O113">
            <v>0</v>
          </cell>
          <cell r="Q113">
            <v>0</v>
          </cell>
          <cell r="R113">
            <v>561.68430999999987</v>
          </cell>
          <cell r="S113">
            <v>42.541350000000001</v>
          </cell>
          <cell r="T113">
            <v>7.1437200000000001</v>
          </cell>
          <cell r="U113">
            <v>1.2999999999999999E-4</v>
          </cell>
          <cell r="V113">
            <v>-49.685200000000002</v>
          </cell>
          <cell r="X113">
            <v>-157.51999999999998</v>
          </cell>
          <cell r="AB113">
            <v>354.47910999999988</v>
          </cell>
        </row>
        <row r="114">
          <cell r="B114" t="str">
            <v>Cleanouts</v>
          </cell>
          <cell r="C114" t="str">
            <v>TM</v>
          </cell>
          <cell r="D114" t="str">
            <v>Obs</v>
          </cell>
          <cell r="H114">
            <v>504.57136999999989</v>
          </cell>
          <cell r="J114">
            <v>8.6299100000000006</v>
          </cell>
          <cell r="K114">
            <v>0</v>
          </cell>
          <cell r="L114">
            <v>28.63589</v>
          </cell>
          <cell r="N114">
            <v>19.847139999999996</v>
          </cell>
          <cell r="O114">
            <v>0</v>
          </cell>
          <cell r="Q114">
            <v>0</v>
          </cell>
          <cell r="R114">
            <v>0</v>
          </cell>
          <cell r="S114">
            <v>42.541350000000001</v>
          </cell>
          <cell r="T114">
            <v>7.1437200000000001</v>
          </cell>
          <cell r="U114">
            <v>1.2999999999999999E-4</v>
          </cell>
          <cell r="V114">
            <v>0</v>
          </cell>
          <cell r="X114">
            <v>-25.585000000000001</v>
          </cell>
          <cell r="AB114">
            <v>-25.585000000000001</v>
          </cell>
        </row>
        <row r="115">
          <cell r="B115" t="str">
            <v>Engineering Stores</v>
          </cell>
          <cell r="C115" t="str">
            <v>TM</v>
          </cell>
          <cell r="D115" t="str">
            <v>Obs</v>
          </cell>
          <cell r="H115">
            <v>2515.8655400000002</v>
          </cell>
          <cell r="J115">
            <v>1</v>
          </cell>
          <cell r="K115">
            <v>0</v>
          </cell>
          <cell r="N115">
            <v>91</v>
          </cell>
          <cell r="O115">
            <v>0</v>
          </cell>
          <cell r="Q115">
            <v>0</v>
          </cell>
          <cell r="R115">
            <v>2515.8655400000002</v>
          </cell>
          <cell r="S115">
            <v>1353.229</v>
          </cell>
          <cell r="T115">
            <v>1</v>
          </cell>
          <cell r="U115">
            <v>91</v>
          </cell>
          <cell r="V115">
            <v>-1353.229</v>
          </cell>
          <cell r="AB115">
            <v>1162.6365400000002</v>
          </cell>
        </row>
        <row r="116">
          <cell r="B116" t="str">
            <v>Base Stocks</v>
          </cell>
          <cell r="H116">
            <v>393.44655999999998</v>
          </cell>
          <cell r="J116">
            <v>127</v>
          </cell>
          <cell r="N116">
            <v>91</v>
          </cell>
          <cell r="R116">
            <v>393.44655999999998</v>
          </cell>
          <cell r="S116">
            <v>213.44656000000001</v>
          </cell>
          <cell r="T116">
            <v>127</v>
          </cell>
          <cell r="U116">
            <v>91</v>
          </cell>
          <cell r="V116">
            <v>-213.44656000000001</v>
          </cell>
          <cell r="X116">
            <v>-25.585000000000001</v>
          </cell>
          <cell r="AB116">
            <v>179.99999999999997</v>
          </cell>
        </row>
        <row r="117">
          <cell r="B117" t="str">
            <v>Op Supplies/Ret Cont/Packaging/Waste</v>
          </cell>
          <cell r="C117" t="str">
            <v>Technology</v>
          </cell>
          <cell r="D117" t="str">
            <v>Total</v>
          </cell>
          <cell r="G117">
            <v>250</v>
          </cell>
          <cell r="H117">
            <v>642.59321999999997</v>
          </cell>
          <cell r="I117">
            <v>130</v>
          </cell>
          <cell r="J117">
            <v>127</v>
          </cell>
          <cell r="K117">
            <v>3556</v>
          </cell>
          <cell r="L117">
            <v>56</v>
          </cell>
          <cell r="M117">
            <v>434</v>
          </cell>
          <cell r="N117">
            <v>730</v>
          </cell>
          <cell r="O117">
            <v>-1220</v>
          </cell>
          <cell r="P117">
            <v>0</v>
          </cell>
          <cell r="Q117">
            <v>2336</v>
          </cell>
          <cell r="R117">
            <v>642.59321999999997</v>
          </cell>
          <cell r="S117">
            <v>136</v>
          </cell>
          <cell r="T117">
            <v>3.1927400000000001</v>
          </cell>
          <cell r="V117">
            <v>-139.19273999999999</v>
          </cell>
          <cell r="AB117">
            <v>503.40048000000002</v>
          </cell>
        </row>
        <row r="118">
          <cell r="B118" t="str">
            <v>Palladium/Platinum/Rhodium</v>
          </cell>
          <cell r="C118" t="str">
            <v>OBSOLETE - D</v>
          </cell>
          <cell r="F118">
            <v>0</v>
          </cell>
          <cell r="H118">
            <v>317.72672999999998</v>
          </cell>
          <cell r="J118">
            <v>157</v>
          </cell>
          <cell r="L118">
            <v>0</v>
          </cell>
          <cell r="N118">
            <v>218</v>
          </cell>
          <cell r="P118">
            <v>0</v>
          </cell>
          <cell r="R118">
            <v>317.72672999999998</v>
          </cell>
          <cell r="S118">
            <v>213.44656000000001</v>
          </cell>
          <cell r="T118">
            <v>157</v>
          </cell>
          <cell r="U118">
            <v>218</v>
          </cell>
          <cell r="V118">
            <v>0</v>
          </cell>
          <cell r="X118">
            <v>0</v>
          </cell>
          <cell r="Z118">
            <v>0</v>
          </cell>
          <cell r="AB118">
            <v>317.72672999999998</v>
          </cell>
        </row>
        <row r="119">
          <cell r="B119" t="str">
            <v>Ret Cont / Packaging / Waste</v>
          </cell>
          <cell r="C119" t="str">
            <v>OTHERS - E</v>
          </cell>
          <cell r="F119">
            <v>0</v>
          </cell>
          <cell r="G119">
            <v>575</v>
          </cell>
          <cell r="H119">
            <v>4374.2034200000007</v>
          </cell>
          <cell r="I119">
            <v>8</v>
          </cell>
          <cell r="J119">
            <v>8.6299100000000006</v>
          </cell>
          <cell r="K119">
            <v>692</v>
          </cell>
          <cell r="L119">
            <v>28.63589</v>
          </cell>
          <cell r="N119">
            <v>19.847139999999996</v>
          </cell>
          <cell r="O119">
            <v>-48</v>
          </cell>
          <cell r="P119">
            <v>0</v>
          </cell>
          <cell r="Q119">
            <v>644</v>
          </cell>
          <cell r="R119">
            <v>4431.3163600000007</v>
          </cell>
          <cell r="S119">
            <v>1745.2169100000001</v>
          </cell>
          <cell r="T119">
            <v>10.336460000000001</v>
          </cell>
          <cell r="U119">
            <v>1.2999999999999999E-4</v>
          </cell>
          <cell r="V119">
            <v>-1755.5535</v>
          </cell>
          <cell r="X119">
            <v>-183.10499999999999</v>
          </cell>
          <cell r="Z119">
            <v>0</v>
          </cell>
          <cell r="AB119">
            <v>2492.6578599999998</v>
          </cell>
        </row>
        <row r="120">
          <cell r="B120" t="str">
            <v>Palladium/Platinum/Rhodium</v>
          </cell>
          <cell r="H120">
            <v>317.72672999999998</v>
          </cell>
          <cell r="J120">
            <v>13</v>
          </cell>
          <cell r="K120">
            <v>0</v>
          </cell>
          <cell r="L120">
            <v>1</v>
          </cell>
          <cell r="N120">
            <v>-104</v>
          </cell>
          <cell r="O120">
            <v>0</v>
          </cell>
          <cell r="P120">
            <v>-42</v>
          </cell>
          <cell r="Q120">
            <v>-42</v>
          </cell>
          <cell r="R120">
            <v>317.72672999999998</v>
          </cell>
          <cell r="S120">
            <v>36</v>
          </cell>
          <cell r="T120">
            <v>7</v>
          </cell>
          <cell r="U120">
            <v>4</v>
          </cell>
          <cell r="V120">
            <v>0</v>
          </cell>
          <cell r="AB120">
            <v>317.72672999999998</v>
          </cell>
        </row>
        <row r="121">
          <cell r="B121"/>
          <cell r="C121" t="str">
            <v>OTHERS - E</v>
          </cell>
          <cell r="F121">
            <v>0</v>
          </cell>
          <cell r="G121">
            <v>2455</v>
          </cell>
          <cell r="H121">
            <v>4374.2034200000007</v>
          </cell>
          <cell r="J121">
            <v>8.6299100000000006</v>
          </cell>
          <cell r="K121">
            <v>2455</v>
          </cell>
          <cell r="L121">
            <v>28.63589</v>
          </cell>
          <cell r="N121">
            <v>19.847139999999996</v>
          </cell>
          <cell r="O121">
            <v>-1375</v>
          </cell>
          <cell r="P121">
            <v>0</v>
          </cell>
          <cell r="Q121">
            <v>1080</v>
          </cell>
          <cell r="R121">
            <v>4431.3163600000007</v>
          </cell>
          <cell r="S121">
            <v>1745.2169100000001</v>
          </cell>
          <cell r="T121">
            <v>10.336460000000001</v>
          </cell>
          <cell r="U121">
            <v>1.2999999999999999E-4</v>
          </cell>
          <cell r="V121">
            <v>-1755.5535</v>
          </cell>
          <cell r="X121">
            <v>-183.10499999999999</v>
          </cell>
          <cell r="Z121">
            <v>0</v>
          </cell>
          <cell r="AB121">
            <v>2492.6578599999998</v>
          </cell>
        </row>
        <row r="122">
          <cell r="B122"/>
          <cell r="C122" t="str">
            <v>TOTAL</v>
          </cell>
          <cell r="F122">
            <v>0</v>
          </cell>
          <cell r="G122">
            <v>394</v>
          </cell>
          <cell r="H122">
            <v>5943.9568500000005</v>
          </cell>
          <cell r="J122">
            <v>6104.7692900000002</v>
          </cell>
          <cell r="K122">
            <v>394</v>
          </cell>
          <cell r="L122">
            <v>745.36526000000003</v>
          </cell>
          <cell r="N122">
            <v>480.94192000000021</v>
          </cell>
          <cell r="O122">
            <v>-223</v>
          </cell>
          <cell r="P122">
            <v>0</v>
          </cell>
          <cell r="Q122">
            <v>171</v>
          </cell>
          <cell r="R122">
            <v>13275.03332</v>
          </cell>
          <cell r="S122">
            <v>1960.2425500000002</v>
          </cell>
          <cell r="T122">
            <v>961.95186000000001</v>
          </cell>
          <cell r="U122">
            <v>1084.9978099999998</v>
          </cell>
          <cell r="V122">
            <v>-4007.1922200000004</v>
          </cell>
          <cell r="X122">
            <v>95.871000000000009</v>
          </cell>
          <cell r="Z122">
            <v>0</v>
          </cell>
          <cell r="AB122">
            <v>9363.7121000000006</v>
          </cell>
        </row>
        <row r="123">
          <cell r="B123"/>
          <cell r="G123">
            <v>648</v>
          </cell>
          <cell r="H123">
            <v>393</v>
          </cell>
          <cell r="K123">
            <v>648</v>
          </cell>
          <cell r="L123">
            <v>105</v>
          </cell>
          <cell r="M123">
            <v>5</v>
          </cell>
          <cell r="O123">
            <v>-110</v>
          </cell>
          <cell r="Q123">
            <v>538</v>
          </cell>
          <cell r="R123">
            <v>393</v>
          </cell>
          <cell r="S123">
            <v>213</v>
          </cell>
          <cell r="V123">
            <v>-213</v>
          </cell>
          <cell r="X123">
            <v>-45</v>
          </cell>
          <cell r="AB123"/>
        </row>
        <row r="124">
          <cell r="B124"/>
          <cell r="C124" t="str">
            <v>TOTAL</v>
          </cell>
          <cell r="F124">
            <v>0</v>
          </cell>
          <cell r="G124">
            <v>174</v>
          </cell>
          <cell r="H124">
            <v>5944.2648800000006</v>
          </cell>
          <cell r="J124">
            <v>6104.4592899999998</v>
          </cell>
          <cell r="K124">
            <v>174</v>
          </cell>
          <cell r="L124">
            <v>745.36526000000003</v>
          </cell>
          <cell r="N124">
            <v>480.52716000000009</v>
          </cell>
          <cell r="O124">
            <v>0</v>
          </cell>
          <cell r="P124">
            <v>0</v>
          </cell>
          <cell r="Q124">
            <v>174</v>
          </cell>
          <cell r="R124">
            <v>13274.616590000001</v>
          </cell>
          <cell r="S124">
            <v>1960.2425500000002</v>
          </cell>
          <cell r="T124">
            <v>961.95186000000001</v>
          </cell>
          <cell r="U124">
            <v>1084.9978099999998</v>
          </cell>
          <cell r="V124">
            <v>-4007.1922200000004</v>
          </cell>
          <cell r="X124">
            <v>95.871000000000009</v>
          </cell>
          <cell r="Z124">
            <v>0</v>
          </cell>
          <cell r="AB124">
            <v>9363.2953700000016</v>
          </cell>
        </row>
      </sheetData>
      <sheetData sheetId="22" refreshError="1"/>
      <sheetData sheetId="23">
        <row r="8">
          <cell r="B8" t="str">
            <v>Product</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ock Movement Analysis"/>
      <sheetName val="Mnth by Mnth"/>
      <sheetName val="2008-05 (80-20)"/>
      <sheetName val="2008-04 (80-20)"/>
      <sheetName val="2008-03 (80-20)"/>
      <sheetName val="2008-05"/>
      <sheetName val="2008-04"/>
      <sheetName val="2008-03"/>
      <sheetName val="2008-08 (80-20)"/>
      <sheetName val="2008-07 (80-20)"/>
      <sheetName val="2008-06 (80-20)"/>
      <sheetName val="2008-08"/>
      <sheetName val="2008-07"/>
      <sheetName val="2008-06"/>
      <sheetName val="2008-09 (80-20)"/>
      <sheetName val="2008-09"/>
      <sheetName val="2009-03 (80-20)"/>
      <sheetName val="2009-02 (80-20)"/>
      <sheetName val="2009-01 (80-20)"/>
      <sheetName val="2008-12 (80-20)"/>
      <sheetName val="2008-11 (80-20)"/>
      <sheetName val="2008-10 (80-20)"/>
      <sheetName val="2009-03"/>
      <sheetName val="2009-02"/>
      <sheetName val="2009-01"/>
      <sheetName val="2008-12"/>
      <sheetName val="2008-11"/>
      <sheetName val="2008-10"/>
    </sheetNames>
    <sheetDataSet>
      <sheetData sheetId="0"/>
      <sheetData sheetId="1"/>
      <sheetData sheetId="2">
        <row r="10">
          <cell r="B10" t="str">
            <v>Acrivastine</v>
          </cell>
        </row>
      </sheetData>
      <sheetData sheetId="3">
        <row r="10">
          <cell r="B10" t="str">
            <v>Acrivastine</v>
          </cell>
        </row>
      </sheetData>
      <sheetData sheetId="4">
        <row r="10">
          <cell r="B10" t="str">
            <v>Acrivastine</v>
          </cell>
        </row>
      </sheetData>
      <sheetData sheetId="5">
        <row r="10">
          <cell r="B10" t="str">
            <v>Acrivastine</v>
          </cell>
          <cell r="C10" t="str">
            <v>L</v>
          </cell>
          <cell r="D10" t="str">
            <v>Active</v>
          </cell>
          <cell r="G10">
            <v>24</v>
          </cell>
          <cell r="H10">
            <v>450</v>
          </cell>
          <cell r="I10">
            <v>11</v>
          </cell>
          <cell r="K10">
            <v>485</v>
          </cell>
          <cell r="L10">
            <v>4</v>
          </cell>
          <cell r="M10">
            <v>20</v>
          </cell>
          <cell r="O10">
            <v>-24</v>
          </cell>
          <cell r="Q10">
            <v>461</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J13">
            <v>7</v>
          </cell>
          <cell r="K13">
            <v>46</v>
          </cell>
          <cell r="L13">
            <v>1</v>
          </cell>
          <cell r="O13">
            <v>-1</v>
          </cell>
          <cell r="Q13">
            <v>45</v>
          </cell>
        </row>
        <row r="14">
          <cell r="B14" t="str">
            <v>Fosamprenavir</v>
          </cell>
          <cell r="C14" t="str">
            <v>L</v>
          </cell>
          <cell r="D14" t="str">
            <v>Active</v>
          </cell>
          <cell r="G14">
            <v>108</v>
          </cell>
          <cell r="H14">
            <v>7</v>
          </cell>
          <cell r="I14">
            <v>76</v>
          </cell>
          <cell r="J14">
            <v>77</v>
          </cell>
          <cell r="K14">
            <v>192</v>
          </cell>
          <cell r="L14">
            <v>122</v>
          </cell>
          <cell r="N14">
            <v>32</v>
          </cell>
          <cell r="O14">
            <v>-154</v>
          </cell>
          <cell r="Q14">
            <v>38</v>
          </cell>
        </row>
        <row r="15">
          <cell r="B15" t="str">
            <v>KBA</v>
          </cell>
          <cell r="C15" t="str">
            <v>L</v>
          </cell>
          <cell r="D15" t="str">
            <v>Active</v>
          </cell>
          <cell r="G15">
            <v>81</v>
          </cell>
          <cell r="H15">
            <v>102</v>
          </cell>
          <cell r="I15">
            <v>41</v>
          </cell>
          <cell r="J15">
            <v>29</v>
          </cell>
          <cell r="K15">
            <v>253</v>
          </cell>
          <cell r="L15">
            <v>73</v>
          </cell>
          <cell r="M15">
            <v>8</v>
          </cell>
          <cell r="N15">
            <v>29</v>
          </cell>
          <cell r="O15">
            <v>-37</v>
          </cell>
          <cell r="Q15">
            <v>216</v>
          </cell>
        </row>
        <row r="16">
          <cell r="B16" t="str">
            <v>Labetalol</v>
          </cell>
          <cell r="C16" t="str">
            <v>L</v>
          </cell>
          <cell r="D16" t="str">
            <v>Active</v>
          </cell>
          <cell r="G16">
            <v>60</v>
          </cell>
          <cell r="H16">
            <v>482</v>
          </cell>
          <cell r="I16">
            <v>41</v>
          </cell>
          <cell r="J16">
            <v>1</v>
          </cell>
          <cell r="K16">
            <v>542</v>
          </cell>
          <cell r="L16">
            <v>12</v>
          </cell>
          <cell r="M16">
            <v>81</v>
          </cell>
          <cell r="O16">
            <v>-93</v>
          </cell>
          <cell r="Q16">
            <v>449</v>
          </cell>
        </row>
        <row r="17">
          <cell r="B17" t="str">
            <v>Leval Buterol</v>
          </cell>
          <cell r="C17" t="str">
            <v>L</v>
          </cell>
          <cell r="D17" t="str">
            <v>Active</v>
          </cell>
          <cell r="G17">
            <v>316</v>
          </cell>
          <cell r="H17">
            <v>236</v>
          </cell>
          <cell r="I17">
            <v>1</v>
          </cell>
          <cell r="J17">
            <v>22</v>
          </cell>
          <cell r="K17">
            <v>574</v>
          </cell>
          <cell r="L17">
            <v>21</v>
          </cell>
          <cell r="M17">
            <v>64</v>
          </cell>
          <cell r="N17">
            <v>5</v>
          </cell>
          <cell r="O17">
            <v>-90</v>
          </cell>
          <cell r="P17">
            <v>5</v>
          </cell>
          <cell r="Q17">
            <v>484</v>
          </cell>
        </row>
        <row r="18">
          <cell r="B18" t="str">
            <v>Octenidine</v>
          </cell>
          <cell r="C18" t="str">
            <v>L</v>
          </cell>
          <cell r="D18" t="str">
            <v>Active</v>
          </cell>
          <cell r="G18">
            <v>12</v>
          </cell>
          <cell r="H18">
            <v>89</v>
          </cell>
          <cell r="I18">
            <v>105</v>
          </cell>
          <cell r="J18">
            <v>7</v>
          </cell>
          <cell r="K18">
            <v>108</v>
          </cell>
          <cell r="L18">
            <v>1</v>
          </cell>
          <cell r="M18">
            <v>1</v>
          </cell>
          <cell r="N18">
            <v>7</v>
          </cell>
          <cell r="O18">
            <v>-9</v>
          </cell>
          <cell r="Q18">
            <v>99</v>
          </cell>
        </row>
        <row r="19">
          <cell r="B19" t="str">
            <v>Plaquenil</v>
          </cell>
          <cell r="C19" t="str">
            <v>L</v>
          </cell>
          <cell r="D19" t="str">
            <v>Obs</v>
          </cell>
          <cell r="G19">
            <v>7</v>
          </cell>
          <cell r="H19">
            <v>53</v>
          </cell>
          <cell r="I19">
            <v>5</v>
          </cell>
          <cell r="J19">
            <v>131</v>
          </cell>
          <cell r="K19">
            <v>0</v>
          </cell>
          <cell r="L19">
            <v>1</v>
          </cell>
          <cell r="M19">
            <v>1</v>
          </cell>
          <cell r="N19">
            <v>12</v>
          </cell>
          <cell r="O19">
            <v>0</v>
          </cell>
          <cell r="Q19">
            <v>0</v>
          </cell>
        </row>
        <row r="20">
          <cell r="B20" t="str">
            <v>Pro Jet 950NP</v>
          </cell>
          <cell r="C20" t="str">
            <v>L</v>
          </cell>
          <cell r="D20" t="str">
            <v>Obs</v>
          </cell>
          <cell r="K20">
            <v>0</v>
          </cell>
          <cell r="O20">
            <v>0</v>
          </cell>
          <cell r="Q20">
            <v>0</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G23">
            <v>2</v>
          </cell>
          <cell r="K23">
            <v>0</v>
          </cell>
          <cell r="L23">
            <v>2</v>
          </cell>
          <cell r="O23">
            <v>0</v>
          </cell>
          <cell r="Q23">
            <v>0</v>
          </cell>
        </row>
        <row r="24">
          <cell r="B24" t="str">
            <v>Trientine</v>
          </cell>
          <cell r="C24" t="str">
            <v>L</v>
          </cell>
          <cell r="D24" t="str">
            <v>Active</v>
          </cell>
          <cell r="G24">
            <v>6</v>
          </cell>
          <cell r="H24">
            <v>153</v>
          </cell>
          <cell r="I24">
            <v>31</v>
          </cell>
          <cell r="J24">
            <v>94</v>
          </cell>
          <cell r="K24">
            <v>284</v>
          </cell>
          <cell r="O24">
            <v>0</v>
          </cell>
          <cell r="Q24">
            <v>284</v>
          </cell>
        </row>
        <row r="25">
          <cell r="B25" t="str">
            <v>TTA</v>
          </cell>
          <cell r="C25" t="str">
            <v>L</v>
          </cell>
          <cell r="D25" t="str">
            <v>Slow Mvg</v>
          </cell>
          <cell r="G25">
            <v>2</v>
          </cell>
          <cell r="H25">
            <v>31</v>
          </cell>
          <cell r="J25">
            <v>9</v>
          </cell>
          <cell r="K25">
            <v>0</v>
          </cell>
          <cell r="L25">
            <v>2</v>
          </cell>
          <cell r="M25">
            <v>4</v>
          </cell>
          <cell r="N25">
            <v>9</v>
          </cell>
          <cell r="O25">
            <v>0</v>
          </cell>
          <cell r="Q25">
            <v>0</v>
          </cell>
        </row>
        <row r="26">
          <cell r="B26" t="str">
            <v>Zilueton</v>
          </cell>
          <cell r="C26" t="str">
            <v>L</v>
          </cell>
          <cell r="D26" t="str">
            <v>Active</v>
          </cell>
          <cell r="G26">
            <v>181</v>
          </cell>
          <cell r="I26">
            <v>1</v>
          </cell>
          <cell r="J26">
            <v>771</v>
          </cell>
          <cell r="K26">
            <v>953</v>
          </cell>
          <cell r="L26">
            <v>48</v>
          </cell>
          <cell r="N26">
            <v>21</v>
          </cell>
          <cell r="O26">
            <v>-69</v>
          </cell>
          <cell r="P26">
            <v>64</v>
          </cell>
          <cell r="Q26">
            <v>948</v>
          </cell>
        </row>
        <row r="27">
          <cell r="B27" t="str">
            <v>Zilueton</v>
          </cell>
          <cell r="C27" t="str">
            <v>L</v>
          </cell>
          <cell r="D27" t="str">
            <v>Active</v>
          </cell>
          <cell r="G27">
            <v>730</v>
          </cell>
          <cell r="I27">
            <v>34</v>
          </cell>
          <cell r="J27">
            <v>457</v>
          </cell>
          <cell r="K27">
            <v>1221</v>
          </cell>
          <cell r="L27">
            <v>53</v>
          </cell>
          <cell r="N27">
            <v>427</v>
          </cell>
          <cell r="O27">
            <v>0</v>
          </cell>
          <cell r="P27">
            <v>-34</v>
          </cell>
          <cell r="Q27">
            <v>707</v>
          </cell>
        </row>
        <row r="28">
          <cell r="C28" t="str">
            <v>Launch</v>
          </cell>
          <cell r="D28" t="str">
            <v>Total</v>
          </cell>
          <cell r="G28">
            <v>791</v>
          </cell>
          <cell r="H28">
            <v>1564</v>
          </cell>
          <cell r="I28">
            <v>84</v>
          </cell>
          <cell r="J28">
            <v>1000</v>
          </cell>
          <cell r="K28">
            <v>3439</v>
          </cell>
          <cell r="L28">
            <v>211</v>
          </cell>
          <cell r="M28">
            <v>174</v>
          </cell>
          <cell r="N28">
            <v>94</v>
          </cell>
          <cell r="O28">
            <v>-479</v>
          </cell>
          <cell r="P28">
            <v>64</v>
          </cell>
          <cell r="Q28">
            <v>3024</v>
          </cell>
        </row>
        <row r="29">
          <cell r="C29" t="str">
            <v>Launch</v>
          </cell>
          <cell r="D29" t="str">
            <v>Total</v>
          </cell>
          <cell r="G29">
            <v>1028</v>
          </cell>
          <cell r="H29">
            <v>2369</v>
          </cell>
          <cell r="I29">
            <v>476</v>
          </cell>
          <cell r="J29">
            <v>822</v>
          </cell>
          <cell r="K29">
            <v>4695</v>
          </cell>
          <cell r="L29">
            <v>162</v>
          </cell>
          <cell r="M29">
            <v>1957</v>
          </cell>
          <cell r="N29">
            <v>538</v>
          </cell>
          <cell r="O29">
            <v>0</v>
          </cell>
          <cell r="P29">
            <v>-29</v>
          </cell>
          <cell r="Q29">
            <v>2009</v>
          </cell>
        </row>
        <row r="30">
          <cell r="B30" t="str">
            <v>AGN-209323-LF</v>
          </cell>
          <cell r="C30" t="str">
            <v>PL</v>
          </cell>
          <cell r="D30" t="str">
            <v>Active</v>
          </cell>
          <cell r="H30">
            <v>3</v>
          </cell>
          <cell r="J30">
            <v>96</v>
          </cell>
          <cell r="K30">
            <v>99</v>
          </cell>
          <cell r="M30">
            <v>1</v>
          </cell>
          <cell r="N30">
            <v>96</v>
          </cell>
          <cell r="O30">
            <v>-97</v>
          </cell>
          <cell r="Q30">
            <v>2</v>
          </cell>
        </row>
        <row r="31">
          <cell r="B31" t="str">
            <v>ANAGRELIDE</v>
          </cell>
          <cell r="C31" t="str">
            <v>PL</v>
          </cell>
          <cell r="D31" t="str">
            <v>Active</v>
          </cell>
          <cell r="G31">
            <v>2</v>
          </cell>
          <cell r="H31">
            <v>3</v>
          </cell>
          <cell r="K31">
            <v>2</v>
          </cell>
          <cell r="M31">
            <v>3</v>
          </cell>
          <cell r="O31">
            <v>0</v>
          </cell>
          <cell r="Q31">
            <v>2</v>
          </cell>
        </row>
        <row r="32">
          <cell r="B32" t="str">
            <v>AVP26452</v>
          </cell>
          <cell r="C32" t="str">
            <v>PL</v>
          </cell>
          <cell r="D32" t="str">
            <v>Obs</v>
          </cell>
          <cell r="G32">
            <v>9</v>
          </cell>
          <cell r="H32">
            <v>4</v>
          </cell>
          <cell r="I32">
            <v>231</v>
          </cell>
          <cell r="J32">
            <v>56</v>
          </cell>
          <cell r="K32">
            <v>0</v>
          </cell>
          <cell r="L32">
            <v>9</v>
          </cell>
          <cell r="M32">
            <v>182</v>
          </cell>
          <cell r="N32">
            <v>56</v>
          </cell>
          <cell r="O32">
            <v>0</v>
          </cell>
          <cell r="P32">
            <v>-51</v>
          </cell>
          <cell r="Q32">
            <v>0</v>
          </cell>
        </row>
        <row r="33">
          <cell r="B33" t="str">
            <v>TFBU</v>
          </cell>
          <cell r="C33" t="str">
            <v>PL</v>
          </cell>
          <cell r="D33" t="str">
            <v>Slow Mvg</v>
          </cell>
          <cell r="J33">
            <v>208</v>
          </cell>
          <cell r="K33">
            <v>208</v>
          </cell>
          <cell r="O33">
            <v>0</v>
          </cell>
          <cell r="Q33">
            <v>208</v>
          </cell>
        </row>
        <row r="34">
          <cell r="B34" t="str">
            <v>3M R850 / R851</v>
          </cell>
          <cell r="C34" t="str">
            <v>PL</v>
          </cell>
          <cell r="D34" t="str">
            <v>Obs</v>
          </cell>
          <cell r="J34">
            <v>208</v>
          </cell>
          <cell r="K34">
            <v>0</v>
          </cell>
          <cell r="O34">
            <v>0</v>
          </cell>
          <cell r="Q34">
            <v>0</v>
          </cell>
        </row>
        <row r="35">
          <cell r="B35" t="str">
            <v>ALT-962</v>
          </cell>
          <cell r="C35" t="str">
            <v>PL</v>
          </cell>
          <cell r="D35" t="str">
            <v>Obs</v>
          </cell>
          <cell r="K35">
            <v>0</v>
          </cell>
          <cell r="O35">
            <v>0</v>
          </cell>
          <cell r="Q35">
            <v>0</v>
          </cell>
        </row>
        <row r="36">
          <cell r="B36" t="str">
            <v>AVE 1330</v>
          </cell>
          <cell r="C36" t="str">
            <v>PL</v>
          </cell>
          <cell r="D36" t="str">
            <v>Obs</v>
          </cell>
          <cell r="K36">
            <v>0</v>
          </cell>
          <cell r="O36">
            <v>0</v>
          </cell>
          <cell r="Q36">
            <v>0</v>
          </cell>
        </row>
        <row r="37">
          <cell r="B37" t="str">
            <v>AZD 12389497</v>
          </cell>
          <cell r="C37" t="str">
            <v>PL</v>
          </cell>
          <cell r="D37" t="str">
            <v>Slow Mvg</v>
          </cell>
          <cell r="K37">
            <v>0</v>
          </cell>
          <cell r="O37">
            <v>0</v>
          </cell>
          <cell r="Q37">
            <v>0</v>
          </cell>
        </row>
        <row r="38">
          <cell r="B38" t="str">
            <v>AZD 2230</v>
          </cell>
          <cell r="C38" t="str">
            <v>PL</v>
          </cell>
          <cell r="D38" t="str">
            <v>Obs</v>
          </cell>
          <cell r="K38">
            <v>0</v>
          </cell>
          <cell r="O38">
            <v>0</v>
          </cell>
          <cell r="Q38">
            <v>0</v>
          </cell>
        </row>
        <row r="39">
          <cell r="B39" t="str">
            <v>AZD 6714</v>
          </cell>
          <cell r="C39" t="str">
            <v>PL</v>
          </cell>
          <cell r="D39" t="str">
            <v>Active</v>
          </cell>
          <cell r="G39">
            <v>5</v>
          </cell>
          <cell r="J39">
            <v>68</v>
          </cell>
          <cell r="K39">
            <v>73</v>
          </cell>
          <cell r="L39">
            <v>5</v>
          </cell>
          <cell r="N39">
            <v>68</v>
          </cell>
          <cell r="O39">
            <v>-73</v>
          </cell>
          <cell r="Q39">
            <v>0</v>
          </cell>
        </row>
        <row r="40">
          <cell r="B40" t="str">
            <v>BHA</v>
          </cell>
          <cell r="C40" t="str">
            <v>PL</v>
          </cell>
          <cell r="D40" t="str">
            <v>Obs</v>
          </cell>
          <cell r="G40">
            <v>2</v>
          </cell>
          <cell r="H40">
            <v>23</v>
          </cell>
          <cell r="K40">
            <v>25</v>
          </cell>
          <cell r="L40">
            <v>5</v>
          </cell>
          <cell r="M40">
            <v>23</v>
          </cell>
          <cell r="O40">
            <v>-23</v>
          </cell>
          <cell r="Q40">
            <v>2</v>
          </cell>
        </row>
        <row r="41">
          <cell r="B41" t="str">
            <v>BHUP</v>
          </cell>
          <cell r="C41" t="str">
            <v>PL</v>
          </cell>
          <cell r="D41" t="str">
            <v>Obs</v>
          </cell>
          <cell r="H41">
            <v>23</v>
          </cell>
          <cell r="K41">
            <v>0</v>
          </cell>
          <cell r="M41">
            <v>23</v>
          </cell>
          <cell r="O41">
            <v>0</v>
          </cell>
          <cell r="Q41">
            <v>0</v>
          </cell>
        </row>
        <row r="42">
          <cell r="B42" t="str">
            <v>BNP 7787</v>
          </cell>
          <cell r="C42" t="str">
            <v>PL</v>
          </cell>
          <cell r="D42" t="str">
            <v>Obs</v>
          </cell>
          <cell r="G42">
            <v>19</v>
          </cell>
          <cell r="K42">
            <v>19</v>
          </cell>
          <cell r="L42">
            <v>19</v>
          </cell>
          <cell r="O42">
            <v>-19</v>
          </cell>
          <cell r="Q42">
            <v>0</v>
          </cell>
        </row>
        <row r="43">
          <cell r="B43" t="str">
            <v>Bromohydrin</v>
          </cell>
          <cell r="C43" t="str">
            <v>PL</v>
          </cell>
          <cell r="D43" t="str">
            <v>Obs</v>
          </cell>
          <cell r="G43">
            <v>19</v>
          </cell>
          <cell r="K43">
            <v>0</v>
          </cell>
          <cell r="L43">
            <v>19</v>
          </cell>
          <cell r="O43">
            <v>0</v>
          </cell>
          <cell r="Q43">
            <v>0</v>
          </cell>
        </row>
        <row r="44">
          <cell r="B44" t="str">
            <v>CCA</v>
          </cell>
          <cell r="C44" t="str">
            <v>PL</v>
          </cell>
          <cell r="D44" t="str">
            <v>Obs</v>
          </cell>
          <cell r="K44">
            <v>0</v>
          </cell>
          <cell r="O44">
            <v>0</v>
          </cell>
          <cell r="Q44">
            <v>0</v>
          </cell>
        </row>
        <row r="45">
          <cell r="B45" t="str">
            <v>Epoxy 5 Hexane</v>
          </cell>
          <cell r="C45" t="str">
            <v>PL</v>
          </cell>
          <cell r="D45" t="str">
            <v>Active</v>
          </cell>
          <cell r="H45">
            <v>104</v>
          </cell>
          <cell r="I45">
            <v>12</v>
          </cell>
          <cell r="K45">
            <v>116</v>
          </cell>
          <cell r="O45">
            <v>0</v>
          </cell>
          <cell r="Q45">
            <v>116</v>
          </cell>
        </row>
        <row r="46">
          <cell r="B46" t="str">
            <v>ER-806753</v>
          </cell>
          <cell r="C46" t="str">
            <v>PL</v>
          </cell>
          <cell r="D46" t="str">
            <v>Active</v>
          </cell>
          <cell r="G46">
            <v>188</v>
          </cell>
          <cell r="H46">
            <v>195</v>
          </cell>
          <cell r="I46">
            <v>1</v>
          </cell>
          <cell r="K46">
            <v>384</v>
          </cell>
          <cell r="L46">
            <v>18</v>
          </cell>
          <cell r="M46">
            <v>10</v>
          </cell>
          <cell r="O46">
            <v>-28</v>
          </cell>
          <cell r="P46">
            <v>-64</v>
          </cell>
          <cell r="Q46">
            <v>292</v>
          </cell>
        </row>
        <row r="47">
          <cell r="B47" t="str">
            <v>Geltex</v>
          </cell>
          <cell r="C47" t="str">
            <v>PL</v>
          </cell>
          <cell r="D47" t="str">
            <v>Obs</v>
          </cell>
          <cell r="K47">
            <v>0</v>
          </cell>
          <cell r="O47">
            <v>0</v>
          </cell>
          <cell r="Q47">
            <v>0</v>
          </cell>
        </row>
        <row r="48">
          <cell r="B48" t="str">
            <v>GSK 1000064</v>
          </cell>
          <cell r="C48" t="str">
            <v>PL</v>
          </cell>
          <cell r="D48" t="str">
            <v>Slow Mvg</v>
          </cell>
          <cell r="G48">
            <v>179</v>
          </cell>
          <cell r="H48">
            <v>234</v>
          </cell>
          <cell r="K48">
            <v>0</v>
          </cell>
          <cell r="L48">
            <v>31</v>
          </cell>
          <cell r="M48">
            <v>119</v>
          </cell>
          <cell r="O48">
            <v>0</v>
          </cell>
          <cell r="Q48">
            <v>0</v>
          </cell>
        </row>
        <row r="49">
          <cell r="B49" t="str">
            <v>GSK 1014802A</v>
          </cell>
          <cell r="C49" t="str">
            <v>PL</v>
          </cell>
          <cell r="D49" t="str">
            <v>Active</v>
          </cell>
          <cell r="K49">
            <v>0</v>
          </cell>
          <cell r="O49">
            <v>0</v>
          </cell>
          <cell r="Q49">
            <v>0</v>
          </cell>
        </row>
        <row r="50">
          <cell r="B50" t="str">
            <v>GSK 1034702</v>
          </cell>
          <cell r="C50" t="str">
            <v>PL</v>
          </cell>
          <cell r="D50" t="str">
            <v>Active</v>
          </cell>
          <cell r="K50">
            <v>0</v>
          </cell>
          <cell r="O50">
            <v>0</v>
          </cell>
          <cell r="Q50">
            <v>0</v>
          </cell>
        </row>
        <row r="51">
          <cell r="B51" t="str">
            <v>GSK 1497235A</v>
          </cell>
          <cell r="C51" t="str">
            <v>PL</v>
          </cell>
          <cell r="D51" t="str">
            <v>Active</v>
          </cell>
          <cell r="G51">
            <v>31</v>
          </cell>
          <cell r="K51">
            <v>31</v>
          </cell>
          <cell r="L51">
            <v>31</v>
          </cell>
          <cell r="O51">
            <v>-31</v>
          </cell>
          <cell r="Q51">
            <v>0</v>
          </cell>
        </row>
        <row r="52">
          <cell r="B52" t="str">
            <v>GW 397339</v>
          </cell>
          <cell r="C52" t="str">
            <v>PL</v>
          </cell>
          <cell r="D52" t="str">
            <v>Obs</v>
          </cell>
          <cell r="K52">
            <v>0</v>
          </cell>
          <cell r="O52">
            <v>0</v>
          </cell>
          <cell r="Q52">
            <v>0</v>
          </cell>
        </row>
        <row r="53">
          <cell r="B53" t="str">
            <v>GW 801144X</v>
          </cell>
          <cell r="C53" t="str">
            <v>PL</v>
          </cell>
          <cell r="D53" t="str">
            <v>Slow Mvg</v>
          </cell>
          <cell r="G53">
            <v>4</v>
          </cell>
          <cell r="K53">
            <v>4</v>
          </cell>
          <cell r="L53">
            <v>4</v>
          </cell>
          <cell r="O53">
            <v>-4</v>
          </cell>
          <cell r="Q53">
            <v>0</v>
          </cell>
        </row>
        <row r="54">
          <cell r="B54" t="str">
            <v>ICOS 1576</v>
          </cell>
          <cell r="C54" t="str">
            <v>PL</v>
          </cell>
          <cell r="D54" t="str">
            <v>Obs</v>
          </cell>
          <cell r="K54">
            <v>0</v>
          </cell>
          <cell r="O54">
            <v>0</v>
          </cell>
          <cell r="Q54">
            <v>0</v>
          </cell>
        </row>
        <row r="55">
          <cell r="B55" t="str">
            <v>ICOS 485</v>
          </cell>
          <cell r="C55" t="str">
            <v>PL</v>
          </cell>
          <cell r="D55" t="str">
            <v>Obs</v>
          </cell>
          <cell r="G55">
            <v>4</v>
          </cell>
          <cell r="K55">
            <v>0</v>
          </cell>
          <cell r="L55">
            <v>4</v>
          </cell>
          <cell r="O55">
            <v>0</v>
          </cell>
          <cell r="Q55">
            <v>0</v>
          </cell>
        </row>
        <row r="56">
          <cell r="B56" t="str">
            <v>Iloperidone</v>
          </cell>
          <cell r="C56" t="str">
            <v>PL</v>
          </cell>
          <cell r="D56" t="str">
            <v>Active</v>
          </cell>
          <cell r="G56">
            <v>13</v>
          </cell>
          <cell r="H56">
            <v>143</v>
          </cell>
          <cell r="J56">
            <v>588</v>
          </cell>
          <cell r="K56">
            <v>744</v>
          </cell>
          <cell r="L56">
            <v>13</v>
          </cell>
          <cell r="M56">
            <v>143</v>
          </cell>
          <cell r="N56">
            <v>588</v>
          </cell>
          <cell r="O56">
            <v>-744</v>
          </cell>
          <cell r="Q56">
            <v>0</v>
          </cell>
        </row>
        <row r="57">
          <cell r="B57" t="str">
            <v>KAN 747</v>
          </cell>
          <cell r="C57" t="str">
            <v>PL</v>
          </cell>
          <cell r="D57" t="str">
            <v>Slow Mvg</v>
          </cell>
          <cell r="K57">
            <v>0</v>
          </cell>
          <cell r="O57">
            <v>0</v>
          </cell>
          <cell r="Q57">
            <v>0</v>
          </cell>
        </row>
        <row r="58">
          <cell r="B58" t="str">
            <v>Memory 1003</v>
          </cell>
          <cell r="C58" t="str">
            <v>PL</v>
          </cell>
          <cell r="D58" t="str">
            <v>Active</v>
          </cell>
          <cell r="G58">
            <v>5</v>
          </cell>
          <cell r="H58">
            <v>1</v>
          </cell>
          <cell r="J58">
            <v>199</v>
          </cell>
          <cell r="K58">
            <v>205</v>
          </cell>
          <cell r="L58">
            <v>5</v>
          </cell>
          <cell r="M58">
            <v>1</v>
          </cell>
          <cell r="N58">
            <v>199</v>
          </cell>
          <cell r="O58">
            <v>-205</v>
          </cell>
          <cell r="Q58">
            <v>0</v>
          </cell>
        </row>
        <row r="59">
          <cell r="B59" t="str">
            <v>Methyl Acetonide</v>
          </cell>
          <cell r="C59" t="str">
            <v>PL</v>
          </cell>
          <cell r="D59" t="str">
            <v>Slow Mvg</v>
          </cell>
          <cell r="J59">
            <v>17</v>
          </cell>
          <cell r="K59">
            <v>17</v>
          </cell>
          <cell r="N59">
            <v>17</v>
          </cell>
          <cell r="O59">
            <v>-17</v>
          </cell>
          <cell r="Q59">
            <v>0</v>
          </cell>
        </row>
        <row r="60">
          <cell r="B60" t="str">
            <v>Mill. Lactone</v>
          </cell>
          <cell r="C60" t="str">
            <v>PL</v>
          </cell>
          <cell r="D60" t="str">
            <v>Obs</v>
          </cell>
          <cell r="G60">
            <v>13</v>
          </cell>
          <cell r="H60">
            <v>1</v>
          </cell>
          <cell r="J60">
            <v>199</v>
          </cell>
          <cell r="K60">
            <v>13</v>
          </cell>
          <cell r="L60">
            <v>13</v>
          </cell>
          <cell r="M60">
            <v>1</v>
          </cell>
          <cell r="N60">
            <v>199</v>
          </cell>
          <cell r="O60">
            <v>-13</v>
          </cell>
          <cell r="Q60">
            <v>0</v>
          </cell>
        </row>
        <row r="61">
          <cell r="B61" t="str">
            <v>PTC</v>
          </cell>
          <cell r="C61" t="str">
            <v>PL</v>
          </cell>
          <cell r="D61" t="str">
            <v>Slow Mvg</v>
          </cell>
          <cell r="H61">
            <v>12</v>
          </cell>
          <cell r="J61">
            <v>17</v>
          </cell>
          <cell r="K61">
            <v>12</v>
          </cell>
          <cell r="M61">
            <v>12</v>
          </cell>
          <cell r="N61">
            <v>17</v>
          </cell>
          <cell r="O61">
            <v>-12</v>
          </cell>
          <cell r="Q61">
            <v>0</v>
          </cell>
        </row>
        <row r="62">
          <cell r="B62" t="str">
            <v>RCX 2037</v>
          </cell>
          <cell r="C62" t="str">
            <v>PL</v>
          </cell>
          <cell r="D62" t="str">
            <v>Obs</v>
          </cell>
          <cell r="G62">
            <v>13</v>
          </cell>
          <cell r="K62">
            <v>0</v>
          </cell>
          <cell r="L62">
            <v>13</v>
          </cell>
          <cell r="O62">
            <v>0</v>
          </cell>
          <cell r="Q62">
            <v>0</v>
          </cell>
        </row>
        <row r="63">
          <cell r="B63" t="str">
            <v>RCX 2047</v>
          </cell>
          <cell r="C63" t="str">
            <v>PL</v>
          </cell>
          <cell r="D63" t="str">
            <v>Obs</v>
          </cell>
          <cell r="G63">
            <v>12</v>
          </cell>
          <cell r="J63">
            <v>20</v>
          </cell>
          <cell r="K63">
            <v>32</v>
          </cell>
          <cell r="L63">
            <v>12</v>
          </cell>
          <cell r="N63">
            <v>20</v>
          </cell>
          <cell r="O63">
            <v>-32</v>
          </cell>
          <cell r="Q63">
            <v>0</v>
          </cell>
        </row>
        <row r="64">
          <cell r="B64" t="str">
            <v>SB 580254</v>
          </cell>
          <cell r="C64" t="str">
            <v>PL</v>
          </cell>
          <cell r="D64" t="str">
            <v>Active</v>
          </cell>
          <cell r="G64">
            <v>2</v>
          </cell>
          <cell r="K64">
            <v>2</v>
          </cell>
          <cell r="L64">
            <v>2</v>
          </cell>
          <cell r="O64">
            <v>-2</v>
          </cell>
          <cell r="Q64">
            <v>0</v>
          </cell>
        </row>
        <row r="65">
          <cell r="B65" t="str">
            <v>SB 748534A</v>
          </cell>
          <cell r="C65" t="str">
            <v>PL</v>
          </cell>
          <cell r="D65" t="str">
            <v>Slow Mvg</v>
          </cell>
          <cell r="G65">
            <v>12</v>
          </cell>
          <cell r="J65">
            <v>20</v>
          </cell>
          <cell r="K65">
            <v>0</v>
          </cell>
          <cell r="L65">
            <v>12</v>
          </cell>
          <cell r="N65">
            <v>20</v>
          </cell>
          <cell r="O65">
            <v>0</v>
          </cell>
          <cell r="Q65">
            <v>0</v>
          </cell>
        </row>
        <row r="66">
          <cell r="B66" t="str">
            <v>SB 7973131</v>
          </cell>
          <cell r="C66" t="str">
            <v>PL</v>
          </cell>
          <cell r="D66" t="str">
            <v>Slow Mvg</v>
          </cell>
          <cell r="G66">
            <v>5</v>
          </cell>
          <cell r="J66">
            <v>29</v>
          </cell>
          <cell r="K66">
            <v>34</v>
          </cell>
          <cell r="L66">
            <v>5</v>
          </cell>
          <cell r="N66">
            <v>29</v>
          </cell>
          <cell r="O66">
            <v>-34</v>
          </cell>
          <cell r="Q66">
            <v>0</v>
          </cell>
        </row>
        <row r="67">
          <cell r="B67" t="str">
            <v>Sestamibi</v>
          </cell>
          <cell r="C67" t="str">
            <v>PL</v>
          </cell>
          <cell r="D67" t="str">
            <v>Active</v>
          </cell>
          <cell r="G67">
            <v>1</v>
          </cell>
          <cell r="H67">
            <v>1</v>
          </cell>
          <cell r="K67">
            <v>2</v>
          </cell>
          <cell r="L67">
            <v>1</v>
          </cell>
          <cell r="M67">
            <v>1</v>
          </cell>
          <cell r="O67">
            <v>-2</v>
          </cell>
          <cell r="Q67">
            <v>0</v>
          </cell>
        </row>
        <row r="68">
          <cell r="B68" t="str">
            <v xml:space="preserve">Scios 469 </v>
          </cell>
          <cell r="C68" t="str">
            <v>PL</v>
          </cell>
          <cell r="D68" t="str">
            <v>Slow Mvg</v>
          </cell>
          <cell r="G68">
            <v>1</v>
          </cell>
          <cell r="J68">
            <v>29</v>
          </cell>
          <cell r="K68">
            <v>1</v>
          </cell>
          <cell r="L68">
            <v>1</v>
          </cell>
          <cell r="N68">
            <v>29</v>
          </cell>
          <cell r="O68">
            <v>-1</v>
          </cell>
          <cell r="Q68">
            <v>0</v>
          </cell>
        </row>
        <row r="69">
          <cell r="B69" t="str">
            <v>SR-28043</v>
          </cell>
          <cell r="C69" t="str">
            <v>PL</v>
          </cell>
          <cell r="D69" t="str">
            <v>Slow Mvg</v>
          </cell>
          <cell r="G69">
            <v>180</v>
          </cell>
          <cell r="H69">
            <v>161</v>
          </cell>
          <cell r="I69">
            <v>6</v>
          </cell>
          <cell r="K69">
            <v>341</v>
          </cell>
          <cell r="L69">
            <v>8</v>
          </cell>
          <cell r="M69">
            <v>4</v>
          </cell>
          <cell r="O69">
            <v>-8</v>
          </cell>
          <cell r="Q69">
            <v>333</v>
          </cell>
        </row>
        <row r="70">
          <cell r="B70" t="str">
            <v>T-Baus</v>
          </cell>
          <cell r="C70" t="str">
            <v>PL</v>
          </cell>
          <cell r="D70" t="str">
            <v>Obs</v>
          </cell>
          <cell r="G70">
            <v>1</v>
          </cell>
          <cell r="K70">
            <v>0</v>
          </cell>
          <cell r="L70">
            <v>1</v>
          </cell>
          <cell r="O70">
            <v>0</v>
          </cell>
          <cell r="Q70">
            <v>0</v>
          </cell>
        </row>
        <row r="71">
          <cell r="B71" t="str">
            <v>Telik 19781</v>
          </cell>
          <cell r="C71" t="str">
            <v>PL</v>
          </cell>
          <cell r="D71" t="str">
            <v>Obs</v>
          </cell>
          <cell r="G71">
            <v>31</v>
          </cell>
          <cell r="H71">
            <v>293</v>
          </cell>
          <cell r="I71">
            <v>95</v>
          </cell>
          <cell r="J71">
            <v>149</v>
          </cell>
          <cell r="K71">
            <v>0</v>
          </cell>
          <cell r="L71">
            <v>8</v>
          </cell>
          <cell r="M71">
            <v>238</v>
          </cell>
          <cell r="N71">
            <v>98</v>
          </cell>
          <cell r="O71">
            <v>0</v>
          </cell>
          <cell r="Q71">
            <v>0</v>
          </cell>
        </row>
        <row r="72">
          <cell r="B72" t="str">
            <v>Valrocemide</v>
          </cell>
          <cell r="C72" t="str">
            <v>PL</v>
          </cell>
          <cell r="D72" t="str">
            <v>Active</v>
          </cell>
          <cell r="G72">
            <v>6</v>
          </cell>
          <cell r="H72">
            <v>14</v>
          </cell>
          <cell r="K72">
            <v>20</v>
          </cell>
          <cell r="L72">
            <v>6</v>
          </cell>
          <cell r="M72">
            <v>14</v>
          </cell>
          <cell r="O72">
            <v>-20</v>
          </cell>
          <cell r="Q72">
            <v>0</v>
          </cell>
        </row>
        <row r="73">
          <cell r="B73" t="str">
            <v>VEC 162</v>
          </cell>
          <cell r="C73" t="str">
            <v>PL</v>
          </cell>
          <cell r="D73" t="str">
            <v>Active</v>
          </cell>
          <cell r="G73">
            <v>65</v>
          </cell>
          <cell r="H73">
            <v>142</v>
          </cell>
          <cell r="I73">
            <v>2</v>
          </cell>
          <cell r="J73">
            <v>497</v>
          </cell>
          <cell r="K73">
            <v>706</v>
          </cell>
          <cell r="L73">
            <v>65</v>
          </cell>
          <cell r="M73">
            <v>142</v>
          </cell>
          <cell r="N73">
            <v>497</v>
          </cell>
          <cell r="O73">
            <v>-704</v>
          </cell>
          <cell r="Q73">
            <v>2</v>
          </cell>
        </row>
        <row r="74">
          <cell r="B74" t="str">
            <v>Vertex 148</v>
          </cell>
          <cell r="C74" t="str">
            <v>PL</v>
          </cell>
          <cell r="D74" t="str">
            <v>Obs</v>
          </cell>
          <cell r="G74">
            <v>6</v>
          </cell>
          <cell r="H74">
            <v>1</v>
          </cell>
          <cell r="J74">
            <v>91</v>
          </cell>
          <cell r="K74">
            <v>92</v>
          </cell>
          <cell r="L74">
            <v>6</v>
          </cell>
          <cell r="M74">
            <v>1</v>
          </cell>
          <cell r="N74">
            <v>91</v>
          </cell>
          <cell r="O74">
            <v>-92</v>
          </cell>
          <cell r="Q74">
            <v>0</v>
          </cell>
        </row>
        <row r="75">
          <cell r="B75" t="str">
            <v>Vertex 497</v>
          </cell>
          <cell r="C75" t="str">
            <v>PL</v>
          </cell>
          <cell r="D75" t="str">
            <v>Obs</v>
          </cell>
          <cell r="G75">
            <v>3</v>
          </cell>
          <cell r="H75">
            <v>127</v>
          </cell>
          <cell r="K75">
            <v>130</v>
          </cell>
          <cell r="L75">
            <v>3</v>
          </cell>
          <cell r="M75">
            <v>127</v>
          </cell>
          <cell r="O75">
            <v>-130</v>
          </cell>
          <cell r="Q75">
            <v>0</v>
          </cell>
        </row>
        <row r="76">
          <cell r="B76" t="str">
            <v>Vertex 770</v>
          </cell>
          <cell r="C76" t="str">
            <v>PL</v>
          </cell>
          <cell r="D76" t="str">
            <v>Slow Mvg</v>
          </cell>
          <cell r="G76">
            <v>1</v>
          </cell>
          <cell r="H76">
            <v>1</v>
          </cell>
          <cell r="J76">
            <v>91</v>
          </cell>
          <cell r="K76">
            <v>1</v>
          </cell>
          <cell r="L76">
            <v>1</v>
          </cell>
          <cell r="M76">
            <v>1</v>
          </cell>
          <cell r="N76">
            <v>91</v>
          </cell>
          <cell r="O76">
            <v>-1</v>
          </cell>
          <cell r="Q76">
            <v>0</v>
          </cell>
        </row>
        <row r="77">
          <cell r="B77" t="str">
            <v>Vertex 950</v>
          </cell>
          <cell r="C77" t="str">
            <v>PL</v>
          </cell>
          <cell r="D77" t="str">
            <v>Active</v>
          </cell>
          <cell r="G77">
            <v>394</v>
          </cell>
          <cell r="H77">
            <v>236</v>
          </cell>
          <cell r="I77">
            <v>24</v>
          </cell>
          <cell r="K77">
            <v>654</v>
          </cell>
          <cell r="L77">
            <v>112</v>
          </cell>
          <cell r="M77">
            <v>-35</v>
          </cell>
          <cell r="O77">
            <v>-77</v>
          </cell>
          <cell r="Q77">
            <v>577</v>
          </cell>
        </row>
        <row r="78">
          <cell r="B78" t="str">
            <v>ZD0947</v>
          </cell>
          <cell r="C78" t="str">
            <v>PL</v>
          </cell>
          <cell r="D78" t="str">
            <v>Obs</v>
          </cell>
          <cell r="G78">
            <v>1</v>
          </cell>
          <cell r="K78">
            <v>0</v>
          </cell>
          <cell r="L78">
            <v>1</v>
          </cell>
          <cell r="O78">
            <v>0</v>
          </cell>
          <cell r="Q78">
            <v>0</v>
          </cell>
        </row>
        <row r="79">
          <cell r="B79" t="str">
            <v>ZT-1</v>
          </cell>
          <cell r="C79" t="str">
            <v>PL</v>
          </cell>
          <cell r="D79" t="str">
            <v>Active</v>
          </cell>
          <cell r="G79">
            <v>734</v>
          </cell>
          <cell r="H79">
            <v>126</v>
          </cell>
          <cell r="I79">
            <v>2</v>
          </cell>
          <cell r="J79">
            <v>371</v>
          </cell>
          <cell r="K79">
            <v>0</v>
          </cell>
          <cell r="L79">
            <v>410</v>
          </cell>
          <cell r="M79">
            <v>-19</v>
          </cell>
          <cell r="N79">
            <v>371</v>
          </cell>
          <cell r="O79">
            <v>0</v>
          </cell>
          <cell r="Q79">
            <v>0</v>
          </cell>
        </row>
        <row r="80">
          <cell r="B80" t="str">
            <v>ZD0947</v>
          </cell>
          <cell r="C80" t="str">
            <v>PL</v>
          </cell>
          <cell r="D80" t="str">
            <v>Obs</v>
          </cell>
          <cell r="K80">
            <v>0</v>
          </cell>
          <cell r="O80">
            <v>0</v>
          </cell>
          <cell r="Q80">
            <v>0</v>
          </cell>
        </row>
        <row r="81">
          <cell r="B81" t="str">
            <v>ZT-1</v>
          </cell>
          <cell r="C81" t="str">
            <v>Pre Launch</v>
          </cell>
          <cell r="D81" t="str">
            <v>Total</v>
          </cell>
          <cell r="G81">
            <v>952</v>
          </cell>
          <cell r="H81">
            <v>1163</v>
          </cell>
          <cell r="I81">
            <v>39</v>
          </cell>
          <cell r="J81">
            <v>1813</v>
          </cell>
          <cell r="K81">
            <v>3967</v>
          </cell>
          <cell r="L81">
            <v>324</v>
          </cell>
          <cell r="M81">
            <v>440</v>
          </cell>
          <cell r="N81">
            <v>1605</v>
          </cell>
          <cell r="O81">
            <v>-2369</v>
          </cell>
          <cell r="P81">
            <v>-64</v>
          </cell>
          <cell r="Q81">
            <v>1534</v>
          </cell>
        </row>
        <row r="82">
          <cell r="O82">
            <v>0</v>
          </cell>
        </row>
        <row r="83">
          <cell r="B83" t="str">
            <v>(DHQ) 2 PHAL</v>
          </cell>
          <cell r="C83" t="str">
            <v>T</v>
          </cell>
          <cell r="D83" t="str">
            <v>Slow Mvg</v>
          </cell>
          <cell r="G83">
            <v>1135</v>
          </cell>
          <cell r="H83">
            <v>1</v>
          </cell>
          <cell r="I83">
            <v>334</v>
          </cell>
          <cell r="J83">
            <v>1613</v>
          </cell>
          <cell r="K83">
            <v>1</v>
          </cell>
          <cell r="L83">
            <v>640</v>
          </cell>
          <cell r="M83">
            <v>981</v>
          </cell>
          <cell r="N83">
            <v>1354</v>
          </cell>
          <cell r="O83">
            <v>0</v>
          </cell>
          <cell r="P83">
            <v>-51</v>
          </cell>
          <cell r="Q83">
            <v>1</v>
          </cell>
        </row>
        <row r="84">
          <cell r="B84" t="str">
            <v>Amino Indanol</v>
          </cell>
          <cell r="C84" t="str">
            <v>T</v>
          </cell>
          <cell r="D84" t="str">
            <v>Slow Mvg</v>
          </cell>
          <cell r="H84">
            <v>109</v>
          </cell>
          <cell r="K84">
            <v>109</v>
          </cell>
          <cell r="M84">
            <v>109</v>
          </cell>
          <cell r="O84">
            <v>-109</v>
          </cell>
          <cell r="Q84">
            <v>0</v>
          </cell>
        </row>
        <row r="85">
          <cell r="B85" t="str">
            <v>ANFP</v>
          </cell>
          <cell r="C85" t="str">
            <v>T</v>
          </cell>
          <cell r="D85" t="str">
            <v>Active</v>
          </cell>
          <cell r="G85">
            <v>75</v>
          </cell>
          <cell r="I85">
            <v>11</v>
          </cell>
          <cell r="J85">
            <v>88</v>
          </cell>
          <cell r="K85">
            <v>174</v>
          </cell>
          <cell r="O85">
            <v>0</v>
          </cell>
          <cell r="Q85">
            <v>174</v>
          </cell>
        </row>
        <row r="86">
          <cell r="B86" t="str">
            <v>Butanol</v>
          </cell>
          <cell r="C86" t="str">
            <v>T</v>
          </cell>
          <cell r="D86" t="str">
            <v>Slow Mvg</v>
          </cell>
          <cell r="G86">
            <v>23</v>
          </cell>
          <cell r="H86">
            <v>109</v>
          </cell>
          <cell r="J86">
            <v>88</v>
          </cell>
          <cell r="K86">
            <v>111</v>
          </cell>
          <cell r="L86">
            <v>23</v>
          </cell>
          <cell r="M86">
            <v>109</v>
          </cell>
          <cell r="N86">
            <v>88</v>
          </cell>
          <cell r="O86">
            <v>-111</v>
          </cell>
          <cell r="Q86">
            <v>0</v>
          </cell>
        </row>
        <row r="87">
          <cell r="B87" t="str">
            <v>CBDA</v>
          </cell>
          <cell r="C87" t="str">
            <v>T</v>
          </cell>
          <cell r="D87" t="str">
            <v>Active</v>
          </cell>
          <cell r="G87">
            <v>2</v>
          </cell>
          <cell r="H87">
            <v>2</v>
          </cell>
          <cell r="J87">
            <v>88</v>
          </cell>
          <cell r="K87">
            <v>4</v>
          </cell>
          <cell r="L87">
            <v>2</v>
          </cell>
          <cell r="M87">
            <v>2</v>
          </cell>
          <cell r="O87">
            <v>-4</v>
          </cell>
          <cell r="Q87">
            <v>0</v>
          </cell>
        </row>
        <row r="88">
          <cell r="B88" t="str">
            <v>CDFA Me</v>
          </cell>
          <cell r="C88" t="str">
            <v>T</v>
          </cell>
          <cell r="D88" t="str">
            <v>Slow Mvg</v>
          </cell>
          <cell r="G88">
            <v>238</v>
          </cell>
          <cell r="I88">
            <v>2</v>
          </cell>
          <cell r="J88">
            <v>88</v>
          </cell>
          <cell r="K88">
            <v>240</v>
          </cell>
          <cell r="L88">
            <v>3</v>
          </cell>
          <cell r="N88">
            <v>88</v>
          </cell>
          <cell r="O88">
            <v>-3</v>
          </cell>
          <cell r="Q88">
            <v>237</v>
          </cell>
        </row>
        <row r="89">
          <cell r="B89" t="str">
            <v>CPD</v>
          </cell>
          <cell r="C89" t="str">
            <v>T</v>
          </cell>
          <cell r="D89" t="str">
            <v>Slow Mvg</v>
          </cell>
          <cell r="G89">
            <v>13</v>
          </cell>
          <cell r="H89">
            <v>31</v>
          </cell>
          <cell r="I89">
            <v>2</v>
          </cell>
          <cell r="J89">
            <v>44</v>
          </cell>
          <cell r="K89">
            <v>44</v>
          </cell>
          <cell r="L89">
            <v>1</v>
          </cell>
          <cell r="M89">
            <v>2</v>
          </cell>
          <cell r="N89">
            <v>18</v>
          </cell>
          <cell r="O89">
            <v>-18</v>
          </cell>
          <cell r="Q89">
            <v>26</v>
          </cell>
        </row>
        <row r="90">
          <cell r="B90" t="str">
            <v>DESMP</v>
          </cell>
          <cell r="C90" t="str">
            <v>T</v>
          </cell>
          <cell r="D90" t="str">
            <v>Obs</v>
          </cell>
          <cell r="G90">
            <v>4</v>
          </cell>
          <cell r="J90">
            <v>1</v>
          </cell>
          <cell r="K90">
            <v>0</v>
          </cell>
          <cell r="L90">
            <v>4</v>
          </cell>
          <cell r="N90">
            <v>1</v>
          </cell>
          <cell r="O90">
            <v>0</v>
          </cell>
          <cell r="Q90">
            <v>0</v>
          </cell>
        </row>
        <row r="91">
          <cell r="B91" t="str">
            <v>DHQD</v>
          </cell>
          <cell r="C91" t="str">
            <v>T</v>
          </cell>
          <cell r="D91" t="str">
            <v>Slow Mvg</v>
          </cell>
          <cell r="G91">
            <v>3</v>
          </cell>
          <cell r="J91">
            <v>50</v>
          </cell>
          <cell r="K91">
            <v>53</v>
          </cell>
          <cell r="N91">
            <v>2</v>
          </cell>
          <cell r="O91">
            <v>-2</v>
          </cell>
          <cell r="Q91">
            <v>51</v>
          </cell>
        </row>
        <row r="92">
          <cell r="B92" t="str">
            <v>EPI</v>
          </cell>
          <cell r="C92" t="str">
            <v>T</v>
          </cell>
          <cell r="D92" t="str">
            <v>Slow Mvg</v>
          </cell>
          <cell r="G92">
            <v>6</v>
          </cell>
          <cell r="H92">
            <v>75</v>
          </cell>
          <cell r="J92">
            <v>47</v>
          </cell>
          <cell r="K92">
            <v>128</v>
          </cell>
          <cell r="L92">
            <v>1</v>
          </cell>
          <cell r="M92">
            <v>54</v>
          </cell>
          <cell r="N92">
            <v>29</v>
          </cell>
          <cell r="O92">
            <v>-84</v>
          </cell>
          <cell r="Q92">
            <v>44</v>
          </cell>
        </row>
        <row r="93">
          <cell r="B93" t="str">
            <v>ETFA</v>
          </cell>
          <cell r="C93" t="str">
            <v>T</v>
          </cell>
          <cell r="D93" t="str">
            <v>Active</v>
          </cell>
          <cell r="G93">
            <v>2</v>
          </cell>
          <cell r="J93">
            <v>22</v>
          </cell>
          <cell r="K93">
            <v>24</v>
          </cell>
          <cell r="L93">
            <v>2</v>
          </cell>
          <cell r="N93">
            <v>22</v>
          </cell>
          <cell r="O93">
            <v>-24</v>
          </cell>
          <cell r="Q93">
            <v>0</v>
          </cell>
        </row>
        <row r="94">
          <cell r="B94" t="str">
            <v>Glycidyl Nosylate</v>
          </cell>
          <cell r="C94" t="str">
            <v>T</v>
          </cell>
          <cell r="D94" t="str">
            <v>Slow Mvg</v>
          </cell>
          <cell r="G94">
            <v>3</v>
          </cell>
          <cell r="H94">
            <v>33</v>
          </cell>
          <cell r="J94">
            <v>52</v>
          </cell>
          <cell r="K94">
            <v>3</v>
          </cell>
          <cell r="L94">
            <v>3</v>
          </cell>
          <cell r="M94">
            <v>16</v>
          </cell>
          <cell r="N94">
            <v>33</v>
          </cell>
          <cell r="O94">
            <v>-3</v>
          </cell>
          <cell r="Q94">
            <v>0</v>
          </cell>
        </row>
        <row r="95">
          <cell r="B95" t="str">
            <v>Glycidyl Phthalimide</v>
          </cell>
          <cell r="C95" t="str">
            <v>T</v>
          </cell>
          <cell r="D95" t="str">
            <v>Active</v>
          </cell>
          <cell r="G95">
            <v>11</v>
          </cell>
          <cell r="J95">
            <v>98</v>
          </cell>
          <cell r="K95">
            <v>109</v>
          </cell>
          <cell r="L95">
            <v>2</v>
          </cell>
          <cell r="N95">
            <v>98</v>
          </cell>
          <cell r="O95">
            <v>-100</v>
          </cell>
          <cell r="Q95">
            <v>9</v>
          </cell>
        </row>
        <row r="96">
          <cell r="B96" t="str">
            <v>Glycidyl Tosylate</v>
          </cell>
          <cell r="C96" t="str">
            <v>T</v>
          </cell>
          <cell r="D96" t="str">
            <v>Slow Mvg</v>
          </cell>
          <cell r="G96">
            <v>3</v>
          </cell>
          <cell r="H96">
            <v>4</v>
          </cell>
          <cell r="K96">
            <v>4</v>
          </cell>
          <cell r="L96">
            <v>3</v>
          </cell>
          <cell r="M96">
            <v>4</v>
          </cell>
          <cell r="O96">
            <v>-4</v>
          </cell>
          <cell r="Q96">
            <v>0</v>
          </cell>
        </row>
        <row r="97">
          <cell r="B97" t="str">
            <v>Isovanillin</v>
          </cell>
          <cell r="C97" t="str">
            <v>T</v>
          </cell>
          <cell r="D97" t="str">
            <v>Obs</v>
          </cell>
          <cell r="G97">
            <v>11</v>
          </cell>
          <cell r="J97">
            <v>98</v>
          </cell>
          <cell r="K97">
            <v>0</v>
          </cell>
          <cell r="L97">
            <v>2</v>
          </cell>
          <cell r="N97">
            <v>98</v>
          </cell>
          <cell r="O97">
            <v>0</v>
          </cell>
          <cell r="Q97">
            <v>0</v>
          </cell>
        </row>
        <row r="98">
          <cell r="B98" t="str">
            <v>Jacobsen Catalyst</v>
          </cell>
          <cell r="C98" t="str">
            <v>T</v>
          </cell>
          <cell r="D98" t="str">
            <v>Slow Mvg</v>
          </cell>
          <cell r="G98">
            <v>10</v>
          </cell>
          <cell r="H98">
            <v>223</v>
          </cell>
          <cell r="K98">
            <v>233</v>
          </cell>
          <cell r="L98">
            <v>10</v>
          </cell>
          <cell r="M98">
            <v>26</v>
          </cell>
          <cell r="O98">
            <v>-36</v>
          </cell>
          <cell r="Q98">
            <v>197</v>
          </cell>
        </row>
        <row r="99">
          <cell r="B99" t="str">
            <v>L-Carnitine</v>
          </cell>
          <cell r="C99" t="str">
            <v>T</v>
          </cell>
          <cell r="D99" t="str">
            <v>Slow Mvg</v>
          </cell>
          <cell r="G99">
            <v>4</v>
          </cell>
          <cell r="H99">
            <v>184</v>
          </cell>
          <cell r="J99">
            <v>114</v>
          </cell>
          <cell r="K99">
            <v>302</v>
          </cell>
          <cell r="L99">
            <v>4</v>
          </cell>
          <cell r="M99">
            <v>184</v>
          </cell>
          <cell r="N99">
            <v>114</v>
          </cell>
          <cell r="O99">
            <v>-302</v>
          </cell>
          <cell r="Q99">
            <v>0</v>
          </cell>
        </row>
        <row r="100">
          <cell r="B100" t="str">
            <v>Methyl Glycidate</v>
          </cell>
          <cell r="C100" t="str">
            <v>T</v>
          </cell>
          <cell r="D100" t="str">
            <v>Slow Mvg</v>
          </cell>
          <cell r="G100">
            <v>11</v>
          </cell>
          <cell r="H100">
            <v>222</v>
          </cell>
          <cell r="J100">
            <v>18</v>
          </cell>
          <cell r="K100">
            <v>18</v>
          </cell>
          <cell r="L100">
            <v>11</v>
          </cell>
          <cell r="M100">
            <v>26</v>
          </cell>
          <cell r="N100">
            <v>18</v>
          </cell>
          <cell r="O100">
            <v>-18</v>
          </cell>
          <cell r="Q100">
            <v>0</v>
          </cell>
        </row>
        <row r="101">
          <cell r="B101" t="str">
            <v>OADPE</v>
          </cell>
          <cell r="C101" t="str">
            <v>T</v>
          </cell>
          <cell r="D101" t="str">
            <v>Slow Mvg</v>
          </cell>
          <cell r="G101">
            <v>4</v>
          </cell>
          <cell r="H101">
            <v>184</v>
          </cell>
          <cell r="J101">
            <v>114</v>
          </cell>
          <cell r="K101">
            <v>0</v>
          </cell>
          <cell r="L101">
            <v>4</v>
          </cell>
          <cell r="M101">
            <v>184</v>
          </cell>
          <cell r="N101">
            <v>114</v>
          </cell>
          <cell r="O101">
            <v>0</v>
          </cell>
          <cell r="Q101">
            <v>0</v>
          </cell>
        </row>
        <row r="102">
          <cell r="B102" t="str">
            <v>Oligomeric Cat</v>
          </cell>
          <cell r="C102" t="str">
            <v>T</v>
          </cell>
          <cell r="D102" t="str">
            <v>Slow Mvg</v>
          </cell>
          <cell r="G102">
            <v>6</v>
          </cell>
          <cell r="H102">
            <v>280</v>
          </cell>
          <cell r="I102">
            <v>2</v>
          </cell>
          <cell r="J102">
            <v>18</v>
          </cell>
          <cell r="K102">
            <v>288</v>
          </cell>
          <cell r="L102">
            <v>6</v>
          </cell>
          <cell r="M102">
            <v>104</v>
          </cell>
          <cell r="N102">
            <v>18</v>
          </cell>
          <cell r="O102">
            <v>-110</v>
          </cell>
          <cell r="P102">
            <v>-30</v>
          </cell>
          <cell r="Q102">
            <v>148</v>
          </cell>
        </row>
        <row r="103">
          <cell r="B103" t="str">
            <v>Pfizer Diol</v>
          </cell>
          <cell r="C103" t="str">
            <v>T</v>
          </cell>
          <cell r="D103" t="str">
            <v>Obs</v>
          </cell>
          <cell r="K103">
            <v>0</v>
          </cell>
          <cell r="O103">
            <v>0</v>
          </cell>
          <cell r="Q103">
            <v>0</v>
          </cell>
        </row>
        <row r="104">
          <cell r="B104" t="str">
            <v>PG Carbonate</v>
          </cell>
          <cell r="C104" t="str">
            <v>T</v>
          </cell>
          <cell r="D104" t="str">
            <v>Slow Mvg</v>
          </cell>
          <cell r="G104">
            <v>87</v>
          </cell>
          <cell r="H104">
            <v>335</v>
          </cell>
          <cell r="J104">
            <v>257</v>
          </cell>
          <cell r="K104">
            <v>257</v>
          </cell>
          <cell r="L104">
            <v>1</v>
          </cell>
          <cell r="M104">
            <v>52</v>
          </cell>
          <cell r="N104">
            <v>257</v>
          </cell>
          <cell r="O104">
            <v>-257</v>
          </cell>
          <cell r="Q104">
            <v>0</v>
          </cell>
        </row>
        <row r="105">
          <cell r="B105" t="str">
            <v>Propylene Oxide</v>
          </cell>
          <cell r="C105" t="str">
            <v>T</v>
          </cell>
          <cell r="D105" t="str">
            <v>Slow Mvg</v>
          </cell>
          <cell r="G105">
            <v>1</v>
          </cell>
          <cell r="H105">
            <v>47</v>
          </cell>
          <cell r="K105">
            <v>48</v>
          </cell>
          <cell r="M105">
            <v>31</v>
          </cell>
          <cell r="O105">
            <v>-31</v>
          </cell>
          <cell r="Q105">
            <v>17</v>
          </cell>
        </row>
        <row r="106">
          <cell r="B106" t="str">
            <v>RUPHOS</v>
          </cell>
          <cell r="C106" t="str">
            <v>T</v>
          </cell>
          <cell r="D106" t="str">
            <v>Slow Mvg</v>
          </cell>
          <cell r="J106">
            <v>226</v>
          </cell>
          <cell r="K106">
            <v>0</v>
          </cell>
          <cell r="N106">
            <v>226</v>
          </cell>
          <cell r="O106">
            <v>0</v>
          </cell>
          <cell r="Q106">
            <v>0</v>
          </cell>
        </row>
        <row r="107">
          <cell r="B107" t="str">
            <v>S-Phos</v>
          </cell>
          <cell r="C107" t="str">
            <v>T</v>
          </cell>
          <cell r="D107" t="str">
            <v>Slow Mvg</v>
          </cell>
          <cell r="G107">
            <v>1</v>
          </cell>
          <cell r="H107">
            <v>47</v>
          </cell>
          <cell r="J107">
            <v>6</v>
          </cell>
          <cell r="K107">
            <v>6</v>
          </cell>
          <cell r="L107">
            <v>1</v>
          </cell>
          <cell r="M107">
            <v>31</v>
          </cell>
          <cell r="O107">
            <v>0</v>
          </cell>
          <cell r="Q107">
            <v>6</v>
          </cell>
        </row>
        <row r="108">
          <cell r="B108" t="str">
            <v>Styrene Oxide</v>
          </cell>
          <cell r="C108" t="str">
            <v>T</v>
          </cell>
          <cell r="D108" t="str">
            <v>Slow Mvg</v>
          </cell>
          <cell r="G108">
            <v>3</v>
          </cell>
          <cell r="K108">
            <v>3</v>
          </cell>
          <cell r="L108">
            <v>3</v>
          </cell>
          <cell r="O108">
            <v>-3</v>
          </cell>
          <cell r="Q108">
            <v>0</v>
          </cell>
        </row>
        <row r="109">
          <cell r="B109" t="str">
            <v>TBGE</v>
          </cell>
          <cell r="C109" t="str">
            <v>T</v>
          </cell>
          <cell r="D109" t="str">
            <v>Active</v>
          </cell>
          <cell r="J109">
            <v>10</v>
          </cell>
          <cell r="K109">
            <v>10</v>
          </cell>
          <cell r="O109">
            <v>0</v>
          </cell>
          <cell r="Q109">
            <v>10</v>
          </cell>
        </row>
        <row r="110">
          <cell r="B110" t="str">
            <v>WS 23</v>
          </cell>
          <cell r="C110" t="str">
            <v>T</v>
          </cell>
          <cell r="D110" t="str">
            <v>Active</v>
          </cell>
          <cell r="G110">
            <v>157</v>
          </cell>
          <cell r="H110">
            <v>97</v>
          </cell>
          <cell r="I110">
            <v>131</v>
          </cell>
          <cell r="J110">
            <v>517</v>
          </cell>
          <cell r="K110">
            <v>902</v>
          </cell>
          <cell r="L110">
            <v>3</v>
          </cell>
          <cell r="M110">
            <v>29</v>
          </cell>
          <cell r="O110">
            <v>-29</v>
          </cell>
          <cell r="Q110">
            <v>873</v>
          </cell>
        </row>
        <row r="111">
          <cell r="B111" t="str">
            <v>ETFA Held in Hong Kong</v>
          </cell>
          <cell r="C111" t="str">
            <v>TM</v>
          </cell>
          <cell r="D111" t="str">
            <v>Obs</v>
          </cell>
          <cell r="J111">
            <v>10</v>
          </cell>
          <cell r="K111">
            <v>0</v>
          </cell>
          <cell r="N111">
            <v>10</v>
          </cell>
          <cell r="O111">
            <v>0</v>
          </cell>
          <cell r="Q111">
            <v>0</v>
          </cell>
        </row>
        <row r="112">
          <cell r="B112" t="str">
            <v>3-NPP</v>
          </cell>
          <cell r="C112" t="str">
            <v>TM</v>
          </cell>
          <cell r="D112" t="str">
            <v>Obs</v>
          </cell>
          <cell r="G112">
            <v>155</v>
          </cell>
          <cell r="H112">
            <v>78</v>
          </cell>
          <cell r="I112">
            <v>96</v>
          </cell>
          <cell r="J112">
            <v>560</v>
          </cell>
          <cell r="K112">
            <v>0</v>
          </cell>
          <cell r="L112">
            <v>1</v>
          </cell>
          <cell r="O112">
            <v>0</v>
          </cell>
          <cell r="Q112">
            <v>0</v>
          </cell>
        </row>
        <row r="113">
          <cell r="B113" t="str">
            <v>ANFP.</v>
          </cell>
          <cell r="C113" t="str">
            <v>TM</v>
          </cell>
          <cell r="D113" t="str">
            <v>Active</v>
          </cell>
          <cell r="K113">
            <v>0</v>
          </cell>
          <cell r="O113">
            <v>0</v>
          </cell>
          <cell r="Q113">
            <v>0</v>
          </cell>
        </row>
        <row r="114">
          <cell r="B114" t="str">
            <v>DESMP.</v>
          </cell>
          <cell r="C114" t="str">
            <v>TM</v>
          </cell>
          <cell r="D114" t="str">
            <v>Obs</v>
          </cell>
          <cell r="K114">
            <v>0</v>
          </cell>
          <cell r="O114">
            <v>0</v>
          </cell>
          <cell r="Q114">
            <v>0</v>
          </cell>
        </row>
        <row r="115">
          <cell r="B115" t="str">
            <v>L-Thyroxine</v>
          </cell>
          <cell r="C115" t="str">
            <v>TM</v>
          </cell>
          <cell r="D115" t="str">
            <v>Active</v>
          </cell>
          <cell r="K115">
            <v>0</v>
          </cell>
          <cell r="O115">
            <v>0</v>
          </cell>
          <cell r="Q115">
            <v>0</v>
          </cell>
        </row>
        <row r="116">
          <cell r="B116" t="str">
            <v>NAAGA</v>
          </cell>
          <cell r="C116" t="str">
            <v>TM</v>
          </cell>
          <cell r="D116" t="str">
            <v>Active</v>
          </cell>
          <cell r="K116">
            <v>0</v>
          </cell>
          <cell r="O116">
            <v>0</v>
          </cell>
          <cell r="Q116">
            <v>0</v>
          </cell>
        </row>
        <row r="117">
          <cell r="B117" t="str">
            <v>NTFMA</v>
          </cell>
          <cell r="C117" t="str">
            <v>TM</v>
          </cell>
          <cell r="D117" t="str">
            <v>Obs</v>
          </cell>
          <cell r="K117">
            <v>0</v>
          </cell>
          <cell r="O117">
            <v>0</v>
          </cell>
          <cell r="Q117">
            <v>0</v>
          </cell>
        </row>
        <row r="118">
          <cell r="B118" t="str">
            <v>OADPE</v>
          </cell>
          <cell r="C118" t="str">
            <v>TM</v>
          </cell>
          <cell r="D118" t="str">
            <v>Active</v>
          </cell>
          <cell r="K118">
            <v>0</v>
          </cell>
          <cell r="O118">
            <v>0</v>
          </cell>
          <cell r="Q118">
            <v>0</v>
          </cell>
        </row>
        <row r="119">
          <cell r="B119" t="str">
            <v>PTFMXA</v>
          </cell>
          <cell r="C119" t="str">
            <v>TM</v>
          </cell>
          <cell r="D119" t="str">
            <v>Obs</v>
          </cell>
          <cell r="K119">
            <v>0</v>
          </cell>
          <cell r="O119">
            <v>0</v>
          </cell>
          <cell r="Q119">
            <v>0</v>
          </cell>
        </row>
        <row r="120">
          <cell r="B120" t="str">
            <v>SR-28043.</v>
          </cell>
          <cell r="C120" t="str">
            <v>TM</v>
          </cell>
          <cell r="D120" t="str">
            <v>Slow Mvg</v>
          </cell>
          <cell r="K120">
            <v>0</v>
          </cell>
          <cell r="O120">
            <v>0</v>
          </cell>
          <cell r="Q120">
            <v>0</v>
          </cell>
        </row>
        <row r="121">
          <cell r="B121" t="str">
            <v>TFBA</v>
          </cell>
          <cell r="C121" t="str">
            <v>TM</v>
          </cell>
          <cell r="D121" t="str">
            <v>Obs</v>
          </cell>
          <cell r="K121">
            <v>0</v>
          </cell>
          <cell r="O121">
            <v>0</v>
          </cell>
          <cell r="Q121">
            <v>0</v>
          </cell>
        </row>
        <row r="122">
          <cell r="B122" t="str">
            <v>Fixed cost others</v>
          </cell>
          <cell r="C122" t="str">
            <v>TM</v>
          </cell>
          <cell r="D122" t="str">
            <v>Obs</v>
          </cell>
          <cell r="K122">
            <v>0</v>
          </cell>
          <cell r="O122">
            <v>0</v>
          </cell>
          <cell r="Q122">
            <v>0</v>
          </cell>
        </row>
        <row r="123">
          <cell r="B123" t="str">
            <v>Others.</v>
          </cell>
          <cell r="C123" t="str">
            <v>TM</v>
          </cell>
          <cell r="D123" t="str">
            <v>Obs</v>
          </cell>
          <cell r="K123">
            <v>0</v>
          </cell>
          <cell r="O123">
            <v>0</v>
          </cell>
          <cell r="Q123">
            <v>0</v>
          </cell>
        </row>
        <row r="124">
          <cell r="B124" t="str">
            <v>Fixed cost others</v>
          </cell>
          <cell r="C124" t="str">
            <v>TM</v>
          </cell>
          <cell r="D124" t="str">
            <v>Obs</v>
          </cell>
          <cell r="K124">
            <v>0</v>
          </cell>
          <cell r="O124">
            <v>0</v>
          </cell>
          <cell r="Q124">
            <v>0</v>
          </cell>
        </row>
        <row r="125">
          <cell r="B125" t="str">
            <v>Others.</v>
          </cell>
          <cell r="C125" t="str">
            <v>Technology</v>
          </cell>
          <cell r="D125" t="str">
            <v>Total</v>
          </cell>
          <cell r="G125">
            <v>544</v>
          </cell>
          <cell r="H125">
            <v>1022</v>
          </cell>
          <cell r="I125">
            <v>146</v>
          </cell>
          <cell r="J125">
            <v>1359</v>
          </cell>
          <cell r="K125">
            <v>3071</v>
          </cell>
          <cell r="L125">
            <v>59</v>
          </cell>
          <cell r="M125">
            <v>543</v>
          </cell>
          <cell r="N125">
            <v>646</v>
          </cell>
          <cell r="O125">
            <v>-1248</v>
          </cell>
          <cell r="P125">
            <v>-30</v>
          </cell>
          <cell r="Q125">
            <v>1793</v>
          </cell>
        </row>
        <row r="127">
          <cell r="B127" t="str">
            <v>Non Allocated</v>
          </cell>
          <cell r="C127" t="str">
            <v>Technology</v>
          </cell>
          <cell r="D127" t="str">
            <v>Total</v>
          </cell>
          <cell r="G127">
            <v>617</v>
          </cell>
          <cell r="H127">
            <v>-22</v>
          </cell>
          <cell r="I127">
            <v>8</v>
          </cell>
          <cell r="J127">
            <v>26</v>
          </cell>
          <cell r="K127">
            <v>629</v>
          </cell>
          <cell r="L127">
            <v>200</v>
          </cell>
          <cell r="M127">
            <v>424</v>
          </cell>
          <cell r="N127">
            <v>27</v>
          </cell>
          <cell r="O127">
            <v>-227</v>
          </cell>
          <cell r="P127">
            <v>-13</v>
          </cell>
          <cell r="Q127">
            <v>389</v>
          </cell>
        </row>
        <row r="128">
          <cell r="B128" t="str">
            <v>Cleanouts</v>
          </cell>
          <cell r="K128">
            <v>0</v>
          </cell>
          <cell r="O128">
            <v>0</v>
          </cell>
          <cell r="P128">
            <v>-60</v>
          </cell>
          <cell r="Q128">
            <v>-60</v>
          </cell>
        </row>
        <row r="129">
          <cell r="B129" t="str">
            <v>Engineering Stores</v>
          </cell>
          <cell r="G129">
            <v>2444</v>
          </cell>
          <cell r="H129">
            <v>-63</v>
          </cell>
          <cell r="I129">
            <v>3</v>
          </cell>
          <cell r="J129">
            <v>-102</v>
          </cell>
          <cell r="K129">
            <v>2444</v>
          </cell>
          <cell r="L129">
            <v>1438</v>
          </cell>
          <cell r="M129">
            <v>114</v>
          </cell>
          <cell r="N129">
            <v>26</v>
          </cell>
          <cell r="O129">
            <v>-1438</v>
          </cell>
          <cell r="P129">
            <v>-50</v>
          </cell>
          <cell r="Q129">
            <v>1006</v>
          </cell>
        </row>
        <row r="130">
          <cell r="B130" t="str">
            <v>Base Stocks</v>
          </cell>
          <cell r="G130">
            <v>321</v>
          </cell>
          <cell r="K130">
            <v>321</v>
          </cell>
          <cell r="L130">
            <v>160</v>
          </cell>
          <cell r="O130">
            <v>-160</v>
          </cell>
          <cell r="P130">
            <v>-25</v>
          </cell>
          <cell r="Q130">
            <v>161</v>
          </cell>
        </row>
        <row r="131">
          <cell r="B131" t="str">
            <v>Op Supplies/Ret Cont/Packaging/Waste</v>
          </cell>
          <cell r="G131">
            <v>600</v>
          </cell>
          <cell r="K131">
            <v>600</v>
          </cell>
          <cell r="L131">
            <v>115</v>
          </cell>
          <cell r="M131">
            <v>5</v>
          </cell>
          <cell r="O131">
            <v>-120</v>
          </cell>
          <cell r="Q131">
            <v>480</v>
          </cell>
        </row>
        <row r="132">
          <cell r="B132" t="str">
            <v>Palladium/Platinum/Rhodium</v>
          </cell>
          <cell r="G132">
            <v>340</v>
          </cell>
          <cell r="K132">
            <v>340</v>
          </cell>
          <cell r="L132">
            <v>160</v>
          </cell>
          <cell r="O132">
            <v>0</v>
          </cell>
          <cell r="Q132">
            <v>340</v>
          </cell>
        </row>
      </sheetData>
      <sheetData sheetId="6">
        <row r="10">
          <cell r="B10" t="str">
            <v>Acrivastine</v>
          </cell>
        </row>
      </sheetData>
      <sheetData sheetId="7">
        <row r="10">
          <cell r="B10" t="str">
            <v>Acrivastine</v>
          </cell>
        </row>
      </sheetData>
      <sheetData sheetId="8">
        <row r="10">
          <cell r="B10" t="str">
            <v>Acrivastine</v>
          </cell>
        </row>
      </sheetData>
      <sheetData sheetId="9">
        <row r="10">
          <cell r="B10" t="str">
            <v>Acrivastine</v>
          </cell>
        </row>
      </sheetData>
      <sheetData sheetId="10">
        <row r="10">
          <cell r="B10" t="str">
            <v>Acrivastine</v>
          </cell>
        </row>
      </sheetData>
      <sheetData sheetId="11">
        <row r="10">
          <cell r="B10" t="str">
            <v>Acrivastine</v>
          </cell>
          <cell r="C10" t="str">
            <v>L</v>
          </cell>
          <cell r="D10" t="str">
            <v>Active</v>
          </cell>
          <cell r="G10">
            <v>19</v>
          </cell>
          <cell r="H10">
            <v>805</v>
          </cell>
          <cell r="I10">
            <v>57</v>
          </cell>
          <cell r="K10">
            <v>881</v>
          </cell>
          <cell r="L10">
            <v>2</v>
          </cell>
          <cell r="M10">
            <v>510</v>
          </cell>
          <cell r="O10">
            <v>-512</v>
          </cell>
          <cell r="P10">
            <v>-23</v>
          </cell>
          <cell r="Q10">
            <v>369</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I13">
            <v>6</v>
          </cell>
          <cell r="J13">
            <v>7</v>
          </cell>
          <cell r="K13">
            <v>46</v>
          </cell>
          <cell r="L13">
            <v>1</v>
          </cell>
          <cell r="M13">
            <v>2</v>
          </cell>
          <cell r="N13">
            <v>2</v>
          </cell>
          <cell r="O13">
            <v>-1</v>
          </cell>
          <cell r="Q13">
            <v>45</v>
          </cell>
        </row>
        <row r="14">
          <cell r="B14" t="str">
            <v>Fosamprenavir</v>
          </cell>
          <cell r="C14" t="str">
            <v>L</v>
          </cell>
          <cell r="D14" t="str">
            <v>Active</v>
          </cell>
          <cell r="G14">
            <v>108</v>
          </cell>
          <cell r="H14">
            <v>7</v>
          </cell>
          <cell r="J14">
            <v>77</v>
          </cell>
          <cell r="K14">
            <v>192</v>
          </cell>
          <cell r="L14">
            <v>122</v>
          </cell>
          <cell r="M14">
            <v>4</v>
          </cell>
          <cell r="N14">
            <v>32</v>
          </cell>
          <cell r="O14">
            <v>-154</v>
          </cell>
          <cell r="Q14">
            <v>38</v>
          </cell>
        </row>
        <row r="15">
          <cell r="B15" t="str">
            <v>KBA</v>
          </cell>
          <cell r="C15" t="str">
            <v>L</v>
          </cell>
          <cell r="D15" t="str">
            <v>Active</v>
          </cell>
          <cell r="G15">
            <v>108</v>
          </cell>
          <cell r="H15">
            <v>80</v>
          </cell>
          <cell r="I15">
            <v>283</v>
          </cell>
          <cell r="J15">
            <v>32</v>
          </cell>
          <cell r="K15">
            <v>471</v>
          </cell>
          <cell r="L15">
            <v>50</v>
          </cell>
          <cell r="M15">
            <v>23</v>
          </cell>
          <cell r="N15">
            <v>32</v>
          </cell>
          <cell r="O15">
            <v>-23</v>
          </cell>
          <cell r="Q15">
            <v>448</v>
          </cell>
        </row>
        <row r="16">
          <cell r="B16" t="str">
            <v>Labetalol</v>
          </cell>
          <cell r="C16" t="str">
            <v>L</v>
          </cell>
          <cell r="D16" t="str">
            <v>Active</v>
          </cell>
          <cell r="G16">
            <v>216</v>
          </cell>
          <cell r="H16">
            <v>821</v>
          </cell>
          <cell r="I16">
            <v>126</v>
          </cell>
          <cell r="J16">
            <v>53</v>
          </cell>
          <cell r="K16">
            <v>1216</v>
          </cell>
          <cell r="L16">
            <v>12</v>
          </cell>
          <cell r="M16">
            <v>58</v>
          </cell>
          <cell r="N16">
            <v>10</v>
          </cell>
          <cell r="O16">
            <v>-70</v>
          </cell>
          <cell r="P16">
            <v>50</v>
          </cell>
          <cell r="Q16">
            <v>1196</v>
          </cell>
        </row>
        <row r="17">
          <cell r="B17" t="str">
            <v>Leval Buterol</v>
          </cell>
          <cell r="C17" t="str">
            <v>L</v>
          </cell>
          <cell r="D17" t="str">
            <v>Active</v>
          </cell>
          <cell r="G17">
            <v>30</v>
          </cell>
          <cell r="H17">
            <v>834</v>
          </cell>
          <cell r="I17">
            <v>16</v>
          </cell>
          <cell r="J17">
            <v>247</v>
          </cell>
          <cell r="K17">
            <v>1127</v>
          </cell>
          <cell r="L17">
            <v>12</v>
          </cell>
          <cell r="M17">
            <v>14</v>
          </cell>
          <cell r="N17">
            <v>13</v>
          </cell>
          <cell r="O17">
            <v>-39</v>
          </cell>
          <cell r="P17">
            <v>-14</v>
          </cell>
          <cell r="Q17">
            <v>1074</v>
          </cell>
        </row>
        <row r="18">
          <cell r="B18" t="str">
            <v>Octenidine</v>
          </cell>
          <cell r="C18" t="str">
            <v>L</v>
          </cell>
          <cell r="D18" t="str">
            <v>Active</v>
          </cell>
          <cell r="G18">
            <v>2</v>
          </cell>
          <cell r="H18">
            <v>48</v>
          </cell>
          <cell r="I18">
            <v>1</v>
          </cell>
          <cell r="J18">
            <v>7</v>
          </cell>
          <cell r="K18">
            <v>58</v>
          </cell>
          <cell r="L18">
            <v>2</v>
          </cell>
          <cell r="M18">
            <v>1</v>
          </cell>
          <cell r="N18">
            <v>7</v>
          </cell>
          <cell r="O18">
            <v>-10</v>
          </cell>
          <cell r="Q18">
            <v>48</v>
          </cell>
        </row>
        <row r="19">
          <cell r="B19" t="str">
            <v>Plaquenil</v>
          </cell>
          <cell r="C19" t="str">
            <v>L</v>
          </cell>
          <cell r="D19" t="str">
            <v>Obs</v>
          </cell>
          <cell r="G19">
            <v>4</v>
          </cell>
          <cell r="H19">
            <v>30</v>
          </cell>
          <cell r="I19">
            <v>5</v>
          </cell>
          <cell r="J19">
            <v>12</v>
          </cell>
          <cell r="K19">
            <v>0</v>
          </cell>
          <cell r="L19">
            <v>1</v>
          </cell>
          <cell r="M19">
            <v>1</v>
          </cell>
          <cell r="N19">
            <v>12</v>
          </cell>
          <cell r="O19">
            <v>0</v>
          </cell>
          <cell r="Q19">
            <v>0</v>
          </cell>
        </row>
        <row r="20">
          <cell r="B20" t="str">
            <v>Pro Jet 950NP</v>
          </cell>
          <cell r="C20" t="str">
            <v>L</v>
          </cell>
          <cell r="D20" t="str">
            <v>Obs</v>
          </cell>
          <cell r="I20">
            <v>2</v>
          </cell>
          <cell r="K20">
            <v>2</v>
          </cell>
          <cell r="O20">
            <v>0</v>
          </cell>
          <cell r="Q20">
            <v>2</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G23">
            <v>2</v>
          </cell>
          <cell r="K23">
            <v>0</v>
          </cell>
          <cell r="L23">
            <v>2</v>
          </cell>
          <cell r="O23">
            <v>0</v>
          </cell>
          <cell r="Q23">
            <v>0</v>
          </cell>
        </row>
        <row r="24">
          <cell r="B24" t="str">
            <v>Trientine</v>
          </cell>
          <cell r="C24" t="str">
            <v>L</v>
          </cell>
          <cell r="D24" t="str">
            <v>Active</v>
          </cell>
          <cell r="G24">
            <v>2</v>
          </cell>
          <cell r="H24">
            <v>31</v>
          </cell>
          <cell r="J24">
            <v>9</v>
          </cell>
          <cell r="K24">
            <v>42</v>
          </cell>
          <cell r="M24">
            <v>4</v>
          </cell>
          <cell r="N24">
            <v>9</v>
          </cell>
          <cell r="O24">
            <v>-4</v>
          </cell>
          <cell r="Q24">
            <v>38</v>
          </cell>
        </row>
        <row r="25">
          <cell r="B25" t="str">
            <v>TTA</v>
          </cell>
          <cell r="C25" t="str">
            <v>L</v>
          </cell>
          <cell r="D25" t="str">
            <v>Slow Mvg</v>
          </cell>
          <cell r="G25">
            <v>2</v>
          </cell>
          <cell r="H25">
            <v>31</v>
          </cell>
          <cell r="J25">
            <v>9</v>
          </cell>
          <cell r="K25">
            <v>0</v>
          </cell>
          <cell r="L25">
            <v>2</v>
          </cell>
          <cell r="M25">
            <v>4</v>
          </cell>
          <cell r="N25">
            <v>9</v>
          </cell>
          <cell r="O25">
            <v>0</v>
          </cell>
          <cell r="Q25">
            <v>0</v>
          </cell>
        </row>
        <row r="26">
          <cell r="B26" t="str">
            <v>Zilueton</v>
          </cell>
          <cell r="C26" t="str">
            <v>L</v>
          </cell>
          <cell r="D26" t="str">
            <v>Active</v>
          </cell>
          <cell r="G26">
            <v>262</v>
          </cell>
          <cell r="J26">
            <v>771</v>
          </cell>
          <cell r="K26">
            <v>1033</v>
          </cell>
          <cell r="L26">
            <v>49</v>
          </cell>
          <cell r="N26">
            <v>58</v>
          </cell>
          <cell r="O26">
            <v>-107</v>
          </cell>
          <cell r="P26">
            <v>64</v>
          </cell>
          <cell r="Q26">
            <v>990</v>
          </cell>
        </row>
        <row r="27">
          <cell r="B27" t="str">
            <v>Zilueton</v>
          </cell>
          <cell r="C27" t="str">
            <v>L</v>
          </cell>
          <cell r="D27" t="str">
            <v>Active</v>
          </cell>
          <cell r="G27">
            <v>1040</v>
          </cell>
          <cell r="J27">
            <v>14</v>
          </cell>
          <cell r="K27">
            <v>1054</v>
          </cell>
          <cell r="L27">
            <v>62</v>
          </cell>
          <cell r="N27">
            <v>5</v>
          </cell>
          <cell r="O27">
            <v>0</v>
          </cell>
          <cell r="Q27">
            <v>987</v>
          </cell>
        </row>
        <row r="28">
          <cell r="C28" t="str">
            <v>Launch</v>
          </cell>
          <cell r="D28" t="str">
            <v>Total</v>
          </cell>
          <cell r="G28">
            <v>750</v>
          </cell>
          <cell r="H28">
            <v>2671</v>
          </cell>
          <cell r="I28">
            <v>485</v>
          </cell>
          <cell r="J28">
            <v>1164</v>
          </cell>
          <cell r="K28">
            <v>5070</v>
          </cell>
          <cell r="L28">
            <v>202</v>
          </cell>
          <cell r="M28">
            <v>610</v>
          </cell>
          <cell r="N28">
            <v>110</v>
          </cell>
          <cell r="O28">
            <v>-922</v>
          </cell>
          <cell r="P28">
            <v>100</v>
          </cell>
          <cell r="Q28">
            <v>4248</v>
          </cell>
        </row>
        <row r="29">
          <cell r="C29" t="str">
            <v>Launch</v>
          </cell>
          <cell r="D29" t="str">
            <v>Total</v>
          </cell>
          <cell r="G29">
            <v>1293</v>
          </cell>
          <cell r="H29">
            <v>1927</v>
          </cell>
          <cell r="I29">
            <v>470</v>
          </cell>
          <cell r="J29">
            <v>317</v>
          </cell>
          <cell r="K29">
            <v>4007</v>
          </cell>
          <cell r="L29">
            <v>166</v>
          </cell>
          <cell r="M29">
            <v>2151</v>
          </cell>
          <cell r="N29">
            <v>279</v>
          </cell>
          <cell r="O29">
            <v>0</v>
          </cell>
          <cell r="P29">
            <v>64</v>
          </cell>
          <cell r="Q29">
            <v>1475</v>
          </cell>
        </row>
        <row r="30">
          <cell r="B30" t="str">
            <v>AGN-209323-LF</v>
          </cell>
          <cell r="C30" t="str">
            <v>PL</v>
          </cell>
          <cell r="D30" t="str">
            <v>Active</v>
          </cell>
          <cell r="H30">
            <v>3</v>
          </cell>
          <cell r="I30">
            <v>2</v>
          </cell>
          <cell r="J30">
            <v>3</v>
          </cell>
          <cell r="K30">
            <v>8</v>
          </cell>
          <cell r="M30">
            <v>2</v>
          </cell>
          <cell r="N30">
            <v>3</v>
          </cell>
          <cell r="O30">
            <v>-5</v>
          </cell>
          <cell r="Q30">
            <v>3</v>
          </cell>
        </row>
        <row r="31">
          <cell r="B31" t="str">
            <v>ANAGRELIDE</v>
          </cell>
          <cell r="C31" t="str">
            <v>PL</v>
          </cell>
          <cell r="D31" t="str">
            <v>Active</v>
          </cell>
          <cell r="G31">
            <v>14</v>
          </cell>
          <cell r="H31">
            <v>24</v>
          </cell>
          <cell r="I31">
            <v>19</v>
          </cell>
          <cell r="J31">
            <v>192</v>
          </cell>
          <cell r="K31">
            <v>206</v>
          </cell>
          <cell r="L31">
            <v>1</v>
          </cell>
          <cell r="N31">
            <v>48</v>
          </cell>
          <cell r="O31">
            <v>-49</v>
          </cell>
          <cell r="Q31">
            <v>157</v>
          </cell>
        </row>
        <row r="32">
          <cell r="B32" t="str">
            <v>AVP26452</v>
          </cell>
          <cell r="C32" t="str">
            <v>PL</v>
          </cell>
          <cell r="D32" t="str">
            <v>Obs</v>
          </cell>
          <cell r="H32">
            <v>3</v>
          </cell>
          <cell r="K32">
            <v>0</v>
          </cell>
          <cell r="M32">
            <v>3</v>
          </cell>
          <cell r="O32">
            <v>0</v>
          </cell>
          <cell r="Q32">
            <v>0</v>
          </cell>
        </row>
        <row r="33">
          <cell r="B33" t="str">
            <v>TFBU</v>
          </cell>
          <cell r="C33" t="str">
            <v>PL</v>
          </cell>
          <cell r="D33" t="str">
            <v>Slow Mvg</v>
          </cell>
          <cell r="G33">
            <v>9</v>
          </cell>
          <cell r="H33">
            <v>4</v>
          </cell>
          <cell r="I33">
            <v>2</v>
          </cell>
          <cell r="J33">
            <v>208</v>
          </cell>
          <cell r="K33">
            <v>208</v>
          </cell>
          <cell r="L33">
            <v>9</v>
          </cell>
          <cell r="M33">
            <v>4</v>
          </cell>
          <cell r="N33">
            <v>148</v>
          </cell>
          <cell r="O33">
            <v>0</v>
          </cell>
          <cell r="Q33">
            <v>208</v>
          </cell>
        </row>
        <row r="34">
          <cell r="B34" t="str">
            <v>3M R850 / R851</v>
          </cell>
          <cell r="C34" t="str">
            <v>PL</v>
          </cell>
          <cell r="D34" t="str">
            <v>Obs</v>
          </cell>
          <cell r="K34">
            <v>0</v>
          </cell>
          <cell r="O34">
            <v>0</v>
          </cell>
          <cell r="Q34">
            <v>0</v>
          </cell>
        </row>
        <row r="35">
          <cell r="B35" t="str">
            <v>ALT-962</v>
          </cell>
          <cell r="C35" t="str">
            <v>PL</v>
          </cell>
          <cell r="D35" t="str">
            <v>Obs</v>
          </cell>
          <cell r="J35">
            <v>208</v>
          </cell>
          <cell r="K35">
            <v>0</v>
          </cell>
          <cell r="O35">
            <v>0</v>
          </cell>
          <cell r="Q35">
            <v>0</v>
          </cell>
        </row>
        <row r="36">
          <cell r="B36" t="str">
            <v>AVE 1330</v>
          </cell>
          <cell r="C36" t="str">
            <v>PL</v>
          </cell>
          <cell r="D36" t="str">
            <v>Obs</v>
          </cell>
          <cell r="K36">
            <v>0</v>
          </cell>
          <cell r="O36">
            <v>0</v>
          </cell>
          <cell r="Q36">
            <v>0</v>
          </cell>
        </row>
        <row r="37">
          <cell r="B37" t="str">
            <v>AZD 12389497</v>
          </cell>
          <cell r="C37" t="str">
            <v>PL</v>
          </cell>
          <cell r="D37" t="str">
            <v>Slow Mvg</v>
          </cell>
          <cell r="K37">
            <v>0</v>
          </cell>
          <cell r="O37">
            <v>0</v>
          </cell>
          <cell r="Q37">
            <v>0</v>
          </cell>
        </row>
        <row r="38">
          <cell r="B38" t="str">
            <v>AZD 2230</v>
          </cell>
          <cell r="C38" t="str">
            <v>PL</v>
          </cell>
          <cell r="D38" t="str">
            <v>Obs</v>
          </cell>
          <cell r="K38">
            <v>0</v>
          </cell>
          <cell r="O38">
            <v>0</v>
          </cell>
          <cell r="Q38">
            <v>0</v>
          </cell>
        </row>
        <row r="39">
          <cell r="B39" t="str">
            <v>AZD 6714</v>
          </cell>
          <cell r="C39" t="str">
            <v>PL</v>
          </cell>
          <cell r="D39" t="str">
            <v>Active</v>
          </cell>
          <cell r="G39">
            <v>5</v>
          </cell>
          <cell r="J39">
            <v>68</v>
          </cell>
          <cell r="K39">
            <v>73</v>
          </cell>
          <cell r="L39">
            <v>5</v>
          </cell>
          <cell r="N39">
            <v>68</v>
          </cell>
          <cell r="O39">
            <v>-73</v>
          </cell>
          <cell r="Q39">
            <v>0</v>
          </cell>
        </row>
        <row r="40">
          <cell r="B40" t="str">
            <v>BHA</v>
          </cell>
          <cell r="C40" t="str">
            <v>PL</v>
          </cell>
          <cell r="D40" t="str">
            <v>Obs</v>
          </cell>
          <cell r="H40">
            <v>23</v>
          </cell>
          <cell r="K40">
            <v>23</v>
          </cell>
          <cell r="M40">
            <v>23</v>
          </cell>
          <cell r="O40">
            <v>-23</v>
          </cell>
          <cell r="Q40">
            <v>0</v>
          </cell>
        </row>
        <row r="41">
          <cell r="B41" t="str">
            <v>BHUP</v>
          </cell>
          <cell r="C41" t="str">
            <v>PL</v>
          </cell>
          <cell r="D41" t="str">
            <v>Obs</v>
          </cell>
          <cell r="G41">
            <v>6</v>
          </cell>
          <cell r="K41">
            <v>0</v>
          </cell>
          <cell r="L41">
            <v>5</v>
          </cell>
          <cell r="O41">
            <v>0</v>
          </cell>
          <cell r="Q41">
            <v>0</v>
          </cell>
        </row>
        <row r="42">
          <cell r="B42" t="str">
            <v>BNP 7787</v>
          </cell>
          <cell r="C42" t="str">
            <v>PL</v>
          </cell>
          <cell r="D42" t="str">
            <v>Obs</v>
          </cell>
          <cell r="G42">
            <v>19</v>
          </cell>
          <cell r="H42">
            <v>23</v>
          </cell>
          <cell r="K42">
            <v>19</v>
          </cell>
          <cell r="L42">
            <v>19</v>
          </cell>
          <cell r="M42">
            <v>23</v>
          </cell>
          <cell r="O42">
            <v>-19</v>
          </cell>
          <cell r="Q42">
            <v>0</v>
          </cell>
        </row>
        <row r="43">
          <cell r="B43" t="str">
            <v>Bromohydrin</v>
          </cell>
          <cell r="C43" t="str">
            <v>PL</v>
          </cell>
          <cell r="D43" t="str">
            <v>Obs</v>
          </cell>
          <cell r="K43">
            <v>0</v>
          </cell>
          <cell r="O43">
            <v>0</v>
          </cell>
          <cell r="Q43">
            <v>0</v>
          </cell>
        </row>
        <row r="44">
          <cell r="B44" t="str">
            <v>CCA</v>
          </cell>
          <cell r="C44" t="str">
            <v>PL</v>
          </cell>
          <cell r="D44" t="str">
            <v>Obs</v>
          </cell>
          <cell r="G44">
            <v>19</v>
          </cell>
          <cell r="K44">
            <v>0</v>
          </cell>
          <cell r="L44">
            <v>19</v>
          </cell>
          <cell r="O44">
            <v>0</v>
          </cell>
          <cell r="Q44">
            <v>0</v>
          </cell>
        </row>
        <row r="45">
          <cell r="B45" t="str">
            <v>Epoxy 5 Hexane</v>
          </cell>
          <cell r="C45" t="str">
            <v>PL</v>
          </cell>
          <cell r="D45" t="str">
            <v>Active</v>
          </cell>
          <cell r="K45">
            <v>0</v>
          </cell>
          <cell r="O45">
            <v>0</v>
          </cell>
          <cell r="Q45">
            <v>0</v>
          </cell>
        </row>
        <row r="46">
          <cell r="B46" t="str">
            <v>ER-306074</v>
          </cell>
          <cell r="C46" t="str">
            <v>PL</v>
          </cell>
          <cell r="D46" t="str">
            <v>Active</v>
          </cell>
          <cell r="I46">
            <v>3</v>
          </cell>
          <cell r="K46">
            <v>3</v>
          </cell>
          <cell r="O46">
            <v>0</v>
          </cell>
          <cell r="Q46">
            <v>3</v>
          </cell>
        </row>
        <row r="47">
          <cell r="B47" t="str">
            <v>ER-806753</v>
          </cell>
          <cell r="C47" t="str">
            <v>PL</v>
          </cell>
          <cell r="D47" t="str">
            <v>Active</v>
          </cell>
          <cell r="G47">
            <v>224</v>
          </cell>
          <cell r="H47">
            <v>303</v>
          </cell>
          <cell r="I47">
            <v>81</v>
          </cell>
          <cell r="J47">
            <v>339</v>
          </cell>
          <cell r="K47">
            <v>608</v>
          </cell>
          <cell r="L47">
            <v>15</v>
          </cell>
          <cell r="M47">
            <v>10</v>
          </cell>
          <cell r="N47">
            <v>339</v>
          </cell>
          <cell r="O47">
            <v>-25</v>
          </cell>
          <cell r="Q47">
            <v>583</v>
          </cell>
        </row>
        <row r="48">
          <cell r="B48" t="str">
            <v>Geltex</v>
          </cell>
          <cell r="C48" t="str">
            <v>PL</v>
          </cell>
          <cell r="D48" t="str">
            <v>Obs</v>
          </cell>
          <cell r="K48">
            <v>0</v>
          </cell>
          <cell r="O48">
            <v>0</v>
          </cell>
          <cell r="Q48">
            <v>0</v>
          </cell>
        </row>
        <row r="49">
          <cell r="B49" t="str">
            <v>GSK 1000064</v>
          </cell>
          <cell r="C49" t="str">
            <v>PL</v>
          </cell>
          <cell r="D49" t="str">
            <v>Slow Mvg</v>
          </cell>
          <cell r="G49">
            <v>179</v>
          </cell>
          <cell r="H49">
            <v>234</v>
          </cell>
          <cell r="K49">
            <v>0</v>
          </cell>
          <cell r="L49">
            <v>174</v>
          </cell>
          <cell r="M49">
            <v>10</v>
          </cell>
          <cell r="O49">
            <v>0</v>
          </cell>
          <cell r="Q49">
            <v>0</v>
          </cell>
        </row>
        <row r="50">
          <cell r="B50" t="str">
            <v>GSK 1014802A</v>
          </cell>
          <cell r="C50" t="str">
            <v>PL</v>
          </cell>
          <cell r="D50" t="str">
            <v>Active</v>
          </cell>
          <cell r="K50">
            <v>0</v>
          </cell>
          <cell r="O50">
            <v>0</v>
          </cell>
          <cell r="Q50">
            <v>0</v>
          </cell>
        </row>
        <row r="51">
          <cell r="B51" t="str">
            <v>GSK 1034702</v>
          </cell>
          <cell r="C51" t="str">
            <v>PL</v>
          </cell>
          <cell r="D51" t="str">
            <v>Active</v>
          </cell>
          <cell r="K51">
            <v>0</v>
          </cell>
          <cell r="O51">
            <v>0</v>
          </cell>
          <cell r="Q51">
            <v>0</v>
          </cell>
        </row>
        <row r="52">
          <cell r="B52" t="str">
            <v>GSK 1497235A</v>
          </cell>
          <cell r="C52" t="str">
            <v>PL</v>
          </cell>
          <cell r="D52" t="str">
            <v>Active</v>
          </cell>
          <cell r="G52">
            <v>31</v>
          </cell>
          <cell r="K52">
            <v>31</v>
          </cell>
          <cell r="L52">
            <v>31</v>
          </cell>
          <cell r="O52">
            <v>-31</v>
          </cell>
          <cell r="Q52">
            <v>0</v>
          </cell>
        </row>
        <row r="53">
          <cell r="B53" t="str">
            <v>GW 397339</v>
          </cell>
          <cell r="C53" t="str">
            <v>PL</v>
          </cell>
          <cell r="D53" t="str">
            <v>Obs</v>
          </cell>
          <cell r="K53">
            <v>0</v>
          </cell>
          <cell r="O53">
            <v>0</v>
          </cell>
          <cell r="Q53">
            <v>0</v>
          </cell>
        </row>
        <row r="54">
          <cell r="B54" t="str">
            <v>GW 801144X</v>
          </cell>
          <cell r="C54" t="str">
            <v>PL</v>
          </cell>
          <cell r="D54" t="str">
            <v>Slow Mvg</v>
          </cell>
          <cell r="G54">
            <v>4</v>
          </cell>
          <cell r="K54">
            <v>4</v>
          </cell>
          <cell r="L54">
            <v>4</v>
          </cell>
          <cell r="O54">
            <v>-4</v>
          </cell>
          <cell r="Q54">
            <v>0</v>
          </cell>
        </row>
        <row r="55">
          <cell r="B55" t="str">
            <v>ICOS 1576</v>
          </cell>
          <cell r="C55" t="str">
            <v>PL</v>
          </cell>
          <cell r="D55" t="str">
            <v>Obs</v>
          </cell>
          <cell r="K55">
            <v>0</v>
          </cell>
          <cell r="O55">
            <v>0</v>
          </cell>
          <cell r="Q55">
            <v>0</v>
          </cell>
        </row>
        <row r="56">
          <cell r="B56" t="str">
            <v>ICOS 485</v>
          </cell>
          <cell r="C56" t="str">
            <v>PL</v>
          </cell>
          <cell r="D56" t="str">
            <v>Obs</v>
          </cell>
          <cell r="G56">
            <v>13</v>
          </cell>
          <cell r="K56">
            <v>0</v>
          </cell>
          <cell r="L56">
            <v>4</v>
          </cell>
          <cell r="O56">
            <v>0</v>
          </cell>
          <cell r="Q56">
            <v>0</v>
          </cell>
        </row>
        <row r="57">
          <cell r="B57" t="str">
            <v>Iloperidone</v>
          </cell>
          <cell r="C57" t="str">
            <v>PL</v>
          </cell>
          <cell r="D57" t="str">
            <v>Active</v>
          </cell>
          <cell r="G57">
            <v>13</v>
          </cell>
          <cell r="H57">
            <v>143</v>
          </cell>
          <cell r="J57">
            <v>473</v>
          </cell>
          <cell r="K57">
            <v>629</v>
          </cell>
          <cell r="L57">
            <v>13</v>
          </cell>
          <cell r="M57">
            <v>143</v>
          </cell>
          <cell r="N57">
            <v>473</v>
          </cell>
          <cell r="O57">
            <v>-629</v>
          </cell>
          <cell r="Q57">
            <v>0</v>
          </cell>
        </row>
        <row r="58">
          <cell r="B58" t="str">
            <v>KAN 747</v>
          </cell>
          <cell r="C58" t="str">
            <v>PL</v>
          </cell>
          <cell r="D58" t="str">
            <v>Slow Mvg</v>
          </cell>
          <cell r="K58">
            <v>0</v>
          </cell>
          <cell r="O58">
            <v>0</v>
          </cell>
          <cell r="Q58">
            <v>0</v>
          </cell>
        </row>
        <row r="59">
          <cell r="B59" t="str">
            <v>Memory 1003</v>
          </cell>
          <cell r="C59" t="str">
            <v>PL</v>
          </cell>
          <cell r="D59" t="str">
            <v>Active</v>
          </cell>
          <cell r="G59">
            <v>5</v>
          </cell>
          <cell r="H59">
            <v>1</v>
          </cell>
          <cell r="J59">
            <v>199</v>
          </cell>
          <cell r="K59">
            <v>205</v>
          </cell>
          <cell r="L59">
            <v>5</v>
          </cell>
          <cell r="M59">
            <v>1</v>
          </cell>
          <cell r="N59">
            <v>199</v>
          </cell>
          <cell r="O59">
            <v>-205</v>
          </cell>
          <cell r="Q59">
            <v>0</v>
          </cell>
        </row>
        <row r="60">
          <cell r="B60" t="str">
            <v>Methyl Acetonide</v>
          </cell>
          <cell r="C60" t="str">
            <v>PL</v>
          </cell>
          <cell r="D60" t="str">
            <v>Slow Mvg</v>
          </cell>
          <cell r="J60">
            <v>17</v>
          </cell>
          <cell r="K60">
            <v>17</v>
          </cell>
          <cell r="N60">
            <v>17</v>
          </cell>
          <cell r="O60">
            <v>-17</v>
          </cell>
          <cell r="Q60">
            <v>0</v>
          </cell>
        </row>
        <row r="61">
          <cell r="B61" t="str">
            <v>Mill. Lactone</v>
          </cell>
          <cell r="C61" t="str">
            <v>PL</v>
          </cell>
          <cell r="D61" t="str">
            <v>Obs</v>
          </cell>
          <cell r="G61">
            <v>13</v>
          </cell>
          <cell r="H61">
            <v>1</v>
          </cell>
          <cell r="J61">
            <v>199</v>
          </cell>
          <cell r="K61">
            <v>13</v>
          </cell>
          <cell r="L61">
            <v>13</v>
          </cell>
          <cell r="M61">
            <v>1</v>
          </cell>
          <cell r="N61">
            <v>199</v>
          </cell>
          <cell r="O61">
            <v>-13</v>
          </cell>
          <cell r="Q61">
            <v>0</v>
          </cell>
        </row>
        <row r="62">
          <cell r="B62" t="str">
            <v>PTC</v>
          </cell>
          <cell r="C62" t="str">
            <v>PL</v>
          </cell>
          <cell r="D62" t="str">
            <v>Slow Mvg</v>
          </cell>
          <cell r="H62">
            <v>12</v>
          </cell>
          <cell r="J62">
            <v>17</v>
          </cell>
          <cell r="K62">
            <v>12</v>
          </cell>
          <cell r="M62">
            <v>12</v>
          </cell>
          <cell r="N62">
            <v>17</v>
          </cell>
          <cell r="O62">
            <v>-12</v>
          </cell>
          <cell r="Q62">
            <v>0</v>
          </cell>
        </row>
        <row r="63">
          <cell r="B63" t="str">
            <v>RCX 2037</v>
          </cell>
          <cell r="C63" t="str">
            <v>PL</v>
          </cell>
          <cell r="D63" t="str">
            <v>Obs</v>
          </cell>
          <cell r="G63">
            <v>13</v>
          </cell>
          <cell r="K63">
            <v>0</v>
          </cell>
          <cell r="L63">
            <v>13</v>
          </cell>
          <cell r="O63">
            <v>0</v>
          </cell>
          <cell r="Q63">
            <v>0</v>
          </cell>
        </row>
        <row r="64">
          <cell r="B64" t="str">
            <v>RCX 2047</v>
          </cell>
          <cell r="C64" t="str">
            <v>PL</v>
          </cell>
          <cell r="D64" t="str">
            <v>Obs</v>
          </cell>
          <cell r="G64">
            <v>12</v>
          </cell>
          <cell r="J64">
            <v>20</v>
          </cell>
          <cell r="K64">
            <v>32</v>
          </cell>
          <cell r="L64">
            <v>12</v>
          </cell>
          <cell r="N64">
            <v>20</v>
          </cell>
          <cell r="O64">
            <v>-32</v>
          </cell>
          <cell r="Q64">
            <v>0</v>
          </cell>
        </row>
        <row r="65">
          <cell r="B65" t="str">
            <v>SB 580254</v>
          </cell>
          <cell r="C65" t="str">
            <v>PL</v>
          </cell>
          <cell r="D65" t="str">
            <v>Active</v>
          </cell>
          <cell r="G65">
            <v>2</v>
          </cell>
          <cell r="K65">
            <v>2</v>
          </cell>
          <cell r="L65">
            <v>2</v>
          </cell>
          <cell r="O65">
            <v>-2</v>
          </cell>
          <cell r="Q65">
            <v>0</v>
          </cell>
        </row>
        <row r="66">
          <cell r="B66" t="str">
            <v>SB 748534A</v>
          </cell>
          <cell r="C66" t="str">
            <v>PL</v>
          </cell>
          <cell r="D66" t="str">
            <v>Slow Mvg</v>
          </cell>
          <cell r="G66">
            <v>12</v>
          </cell>
          <cell r="J66">
            <v>20</v>
          </cell>
          <cell r="K66">
            <v>0</v>
          </cell>
          <cell r="L66">
            <v>12</v>
          </cell>
          <cell r="N66">
            <v>20</v>
          </cell>
          <cell r="O66">
            <v>0</v>
          </cell>
          <cell r="Q66">
            <v>0</v>
          </cell>
        </row>
        <row r="67">
          <cell r="B67" t="str">
            <v>SB 7973131</v>
          </cell>
          <cell r="C67" t="str">
            <v>PL</v>
          </cell>
          <cell r="D67" t="str">
            <v>Slow Mvg</v>
          </cell>
          <cell r="G67">
            <v>5</v>
          </cell>
          <cell r="J67">
            <v>29</v>
          </cell>
          <cell r="K67">
            <v>34</v>
          </cell>
          <cell r="L67">
            <v>5</v>
          </cell>
          <cell r="N67">
            <v>29</v>
          </cell>
          <cell r="O67">
            <v>-34</v>
          </cell>
          <cell r="Q67">
            <v>0</v>
          </cell>
        </row>
        <row r="68">
          <cell r="B68" t="str">
            <v>Sestamibi</v>
          </cell>
          <cell r="C68" t="str">
            <v>PL</v>
          </cell>
          <cell r="D68" t="str">
            <v>Active</v>
          </cell>
          <cell r="G68">
            <v>1</v>
          </cell>
          <cell r="H68">
            <v>1</v>
          </cell>
          <cell r="I68">
            <v>2</v>
          </cell>
          <cell r="K68">
            <v>2</v>
          </cell>
          <cell r="L68">
            <v>1</v>
          </cell>
          <cell r="M68">
            <v>1</v>
          </cell>
          <cell r="O68">
            <v>-2</v>
          </cell>
          <cell r="Q68">
            <v>0</v>
          </cell>
        </row>
        <row r="69">
          <cell r="B69" t="str">
            <v xml:space="preserve">Scios 469 </v>
          </cell>
          <cell r="C69" t="str">
            <v>PL</v>
          </cell>
          <cell r="D69" t="str">
            <v>Slow Mvg</v>
          </cell>
          <cell r="G69">
            <v>1</v>
          </cell>
          <cell r="J69">
            <v>29</v>
          </cell>
          <cell r="K69">
            <v>1</v>
          </cell>
          <cell r="L69">
            <v>1</v>
          </cell>
          <cell r="N69">
            <v>29</v>
          </cell>
          <cell r="O69">
            <v>-1</v>
          </cell>
          <cell r="Q69">
            <v>0</v>
          </cell>
        </row>
        <row r="70">
          <cell r="B70" t="str">
            <v>SR-28043</v>
          </cell>
          <cell r="C70" t="str">
            <v>PL</v>
          </cell>
          <cell r="D70" t="str">
            <v>Slow Mvg</v>
          </cell>
          <cell r="G70">
            <v>97</v>
          </cell>
          <cell r="H70">
            <v>161</v>
          </cell>
          <cell r="I70">
            <v>5</v>
          </cell>
          <cell r="K70">
            <v>258</v>
          </cell>
          <cell r="L70">
            <v>9</v>
          </cell>
          <cell r="M70">
            <v>4</v>
          </cell>
          <cell r="O70">
            <v>-9</v>
          </cell>
          <cell r="Q70">
            <v>249</v>
          </cell>
        </row>
        <row r="71">
          <cell r="B71" t="str">
            <v>T-Baus</v>
          </cell>
          <cell r="C71" t="str">
            <v>PL</v>
          </cell>
          <cell r="D71" t="str">
            <v>Obs</v>
          </cell>
          <cell r="G71">
            <v>1</v>
          </cell>
          <cell r="K71">
            <v>0</v>
          </cell>
          <cell r="L71">
            <v>1</v>
          </cell>
          <cell r="O71">
            <v>0</v>
          </cell>
          <cell r="Q71">
            <v>0</v>
          </cell>
        </row>
        <row r="72">
          <cell r="B72" t="str">
            <v>Telik 19781</v>
          </cell>
          <cell r="C72" t="str">
            <v>PL</v>
          </cell>
          <cell r="D72" t="str">
            <v>Obs</v>
          </cell>
          <cell r="G72">
            <v>695</v>
          </cell>
          <cell r="H72">
            <v>382</v>
          </cell>
          <cell r="I72">
            <v>164</v>
          </cell>
          <cell r="J72">
            <v>160</v>
          </cell>
          <cell r="K72">
            <v>0</v>
          </cell>
          <cell r="L72">
            <v>9</v>
          </cell>
          <cell r="M72">
            <v>225</v>
          </cell>
          <cell r="N72">
            <v>16</v>
          </cell>
          <cell r="O72">
            <v>0</v>
          </cell>
          <cell r="Q72">
            <v>0</v>
          </cell>
        </row>
        <row r="73">
          <cell r="B73" t="str">
            <v>Valrocemide</v>
          </cell>
          <cell r="C73" t="str">
            <v>PL</v>
          </cell>
          <cell r="D73" t="str">
            <v>Active</v>
          </cell>
          <cell r="G73">
            <v>6</v>
          </cell>
          <cell r="H73">
            <v>14</v>
          </cell>
          <cell r="K73">
            <v>20</v>
          </cell>
          <cell r="L73">
            <v>6</v>
          </cell>
          <cell r="M73">
            <v>14</v>
          </cell>
          <cell r="O73">
            <v>-20</v>
          </cell>
          <cell r="Q73">
            <v>0</v>
          </cell>
        </row>
        <row r="74">
          <cell r="B74" t="str">
            <v>VEC 162</v>
          </cell>
          <cell r="C74" t="str">
            <v>PL</v>
          </cell>
          <cell r="D74" t="str">
            <v>Active</v>
          </cell>
          <cell r="G74">
            <v>64</v>
          </cell>
          <cell r="H74">
            <v>142</v>
          </cell>
          <cell r="K74">
            <v>206</v>
          </cell>
          <cell r="L74">
            <v>64</v>
          </cell>
          <cell r="M74">
            <v>142</v>
          </cell>
          <cell r="O74">
            <v>-206</v>
          </cell>
          <cell r="Q74">
            <v>0</v>
          </cell>
        </row>
        <row r="75">
          <cell r="B75" t="str">
            <v>Vertex 148</v>
          </cell>
          <cell r="C75" t="str">
            <v>PL</v>
          </cell>
          <cell r="D75" t="str">
            <v>Obs</v>
          </cell>
          <cell r="G75">
            <v>6</v>
          </cell>
          <cell r="H75">
            <v>1</v>
          </cell>
          <cell r="J75">
            <v>91</v>
          </cell>
          <cell r="K75">
            <v>92</v>
          </cell>
          <cell r="L75">
            <v>6</v>
          </cell>
          <cell r="M75">
            <v>1</v>
          </cell>
          <cell r="N75">
            <v>91</v>
          </cell>
          <cell r="O75">
            <v>-92</v>
          </cell>
          <cell r="Q75">
            <v>0</v>
          </cell>
        </row>
        <row r="76">
          <cell r="B76" t="str">
            <v>Vertex 497</v>
          </cell>
          <cell r="C76" t="str">
            <v>PL</v>
          </cell>
          <cell r="D76" t="str">
            <v>Obs</v>
          </cell>
          <cell r="G76">
            <v>3</v>
          </cell>
          <cell r="H76">
            <v>127</v>
          </cell>
          <cell r="K76">
            <v>130</v>
          </cell>
          <cell r="L76">
            <v>3</v>
          </cell>
          <cell r="M76">
            <v>127</v>
          </cell>
          <cell r="O76">
            <v>-130</v>
          </cell>
          <cell r="Q76">
            <v>0</v>
          </cell>
        </row>
        <row r="77">
          <cell r="B77" t="str">
            <v>Vertex 770</v>
          </cell>
          <cell r="C77" t="str">
            <v>PL</v>
          </cell>
          <cell r="D77" t="str">
            <v>Slow Mvg</v>
          </cell>
          <cell r="G77">
            <v>1</v>
          </cell>
          <cell r="H77">
            <v>1</v>
          </cell>
          <cell r="J77">
            <v>91</v>
          </cell>
          <cell r="K77">
            <v>1</v>
          </cell>
          <cell r="L77">
            <v>1</v>
          </cell>
          <cell r="M77">
            <v>1</v>
          </cell>
          <cell r="N77">
            <v>91</v>
          </cell>
          <cell r="O77">
            <v>-1</v>
          </cell>
          <cell r="Q77">
            <v>0</v>
          </cell>
        </row>
        <row r="78">
          <cell r="B78" t="str">
            <v>Vertex 950</v>
          </cell>
          <cell r="C78" t="str">
            <v>PL</v>
          </cell>
          <cell r="D78" t="str">
            <v>Active</v>
          </cell>
          <cell r="G78">
            <v>188</v>
          </cell>
          <cell r="H78">
            <v>747</v>
          </cell>
          <cell r="I78">
            <v>128</v>
          </cell>
          <cell r="J78">
            <v>741</v>
          </cell>
          <cell r="K78">
            <v>1804</v>
          </cell>
          <cell r="L78">
            <v>111</v>
          </cell>
          <cell r="M78">
            <v>339</v>
          </cell>
          <cell r="N78">
            <v>485</v>
          </cell>
          <cell r="O78">
            <v>-935</v>
          </cell>
          <cell r="Q78">
            <v>869</v>
          </cell>
        </row>
        <row r="79">
          <cell r="B79" t="str">
            <v>ZD0947</v>
          </cell>
          <cell r="C79" t="str">
            <v>PL</v>
          </cell>
          <cell r="D79" t="str">
            <v>Obs</v>
          </cell>
          <cell r="G79">
            <v>1</v>
          </cell>
          <cell r="K79">
            <v>0</v>
          </cell>
          <cell r="L79">
            <v>1</v>
          </cell>
          <cell r="O79">
            <v>0</v>
          </cell>
          <cell r="Q79">
            <v>0</v>
          </cell>
        </row>
        <row r="80">
          <cell r="B80" t="str">
            <v>ZT-1</v>
          </cell>
          <cell r="C80" t="str">
            <v>PL</v>
          </cell>
          <cell r="D80" t="str">
            <v>Active</v>
          </cell>
          <cell r="G80">
            <v>555</v>
          </cell>
          <cell r="H80">
            <v>1</v>
          </cell>
          <cell r="I80">
            <v>221</v>
          </cell>
          <cell r="J80">
            <v>274</v>
          </cell>
          <cell r="K80">
            <v>1</v>
          </cell>
          <cell r="L80">
            <v>509</v>
          </cell>
          <cell r="M80">
            <v>391</v>
          </cell>
          <cell r="N80">
            <v>371</v>
          </cell>
          <cell r="O80">
            <v>0</v>
          </cell>
          <cell r="Q80">
            <v>1</v>
          </cell>
        </row>
        <row r="81">
          <cell r="B81" t="str">
            <v>ZD0947</v>
          </cell>
          <cell r="C81" t="str">
            <v>PL</v>
          </cell>
          <cell r="D81" t="str">
            <v>Obs</v>
          </cell>
          <cell r="K81">
            <v>0</v>
          </cell>
          <cell r="O81">
            <v>0</v>
          </cell>
          <cell r="Q81">
            <v>0</v>
          </cell>
        </row>
        <row r="82">
          <cell r="B82" t="str">
            <v>ZT-1</v>
          </cell>
          <cell r="C82" t="str">
            <v>Pre Launch</v>
          </cell>
          <cell r="D82" t="str">
            <v>Total</v>
          </cell>
          <cell r="G82">
            <v>708</v>
          </cell>
          <cell r="H82">
            <v>1679</v>
          </cell>
          <cell r="I82">
            <v>214</v>
          </cell>
          <cell r="J82">
            <v>2041</v>
          </cell>
          <cell r="K82">
            <v>4642</v>
          </cell>
          <cell r="L82">
            <v>321</v>
          </cell>
          <cell r="M82">
            <v>815</v>
          </cell>
          <cell r="N82">
            <v>1433</v>
          </cell>
          <cell r="O82">
            <v>-2569</v>
          </cell>
          <cell r="P82">
            <v>0</v>
          </cell>
          <cell r="Q82">
            <v>2073</v>
          </cell>
        </row>
        <row r="83">
          <cell r="O83">
            <v>0</v>
          </cell>
        </row>
        <row r="84">
          <cell r="B84" t="str">
            <v>(DHQ) 2 PHAL</v>
          </cell>
          <cell r="C84" t="str">
            <v>T</v>
          </cell>
          <cell r="D84" t="str">
            <v>Slow Mvg</v>
          </cell>
          <cell r="G84">
            <v>8</v>
          </cell>
          <cell r="H84">
            <v>1</v>
          </cell>
          <cell r="I84">
            <v>411</v>
          </cell>
          <cell r="J84">
            <v>1761</v>
          </cell>
          <cell r="K84">
            <v>9</v>
          </cell>
          <cell r="L84">
            <v>883</v>
          </cell>
          <cell r="M84">
            <v>1089</v>
          </cell>
          <cell r="N84">
            <v>1411</v>
          </cell>
          <cell r="O84">
            <v>0</v>
          </cell>
          <cell r="P84">
            <v>0</v>
          </cell>
          <cell r="Q84">
            <v>9</v>
          </cell>
        </row>
        <row r="85">
          <cell r="B85" t="str">
            <v>Amino Indanol</v>
          </cell>
          <cell r="C85" t="str">
            <v>T</v>
          </cell>
          <cell r="D85" t="str">
            <v>Slow Mvg</v>
          </cell>
          <cell r="H85">
            <v>109</v>
          </cell>
          <cell r="K85">
            <v>109</v>
          </cell>
          <cell r="M85">
            <v>109</v>
          </cell>
          <cell r="O85">
            <v>-109</v>
          </cell>
          <cell r="Q85">
            <v>0</v>
          </cell>
        </row>
        <row r="86">
          <cell r="B86" t="str">
            <v>ANFP</v>
          </cell>
          <cell r="C86" t="str">
            <v>T</v>
          </cell>
          <cell r="D86" t="str">
            <v>Active</v>
          </cell>
          <cell r="G86">
            <v>75</v>
          </cell>
          <cell r="J86">
            <v>88</v>
          </cell>
          <cell r="K86">
            <v>163</v>
          </cell>
          <cell r="O86">
            <v>0</v>
          </cell>
          <cell r="Q86">
            <v>163</v>
          </cell>
        </row>
        <row r="87">
          <cell r="B87" t="str">
            <v>Butanol</v>
          </cell>
          <cell r="C87" t="str">
            <v>T</v>
          </cell>
          <cell r="D87" t="str">
            <v>Slow Mvg</v>
          </cell>
          <cell r="G87">
            <v>23</v>
          </cell>
          <cell r="H87">
            <v>109</v>
          </cell>
          <cell r="J87">
            <v>88</v>
          </cell>
          <cell r="K87">
            <v>111</v>
          </cell>
          <cell r="L87">
            <v>23</v>
          </cell>
          <cell r="M87">
            <v>109</v>
          </cell>
          <cell r="N87">
            <v>88</v>
          </cell>
          <cell r="O87">
            <v>-111</v>
          </cell>
          <cell r="Q87">
            <v>0</v>
          </cell>
        </row>
        <row r="88">
          <cell r="B88" t="str">
            <v>CBDA</v>
          </cell>
          <cell r="C88" t="str">
            <v>T</v>
          </cell>
          <cell r="D88" t="str">
            <v>Active</v>
          </cell>
          <cell r="G88">
            <v>2</v>
          </cell>
          <cell r="H88">
            <v>2</v>
          </cell>
          <cell r="I88">
            <v>1</v>
          </cell>
          <cell r="J88">
            <v>88</v>
          </cell>
          <cell r="K88">
            <v>4</v>
          </cell>
          <cell r="L88">
            <v>2</v>
          </cell>
          <cell r="M88">
            <v>2</v>
          </cell>
          <cell r="O88">
            <v>-4</v>
          </cell>
          <cell r="Q88">
            <v>0</v>
          </cell>
        </row>
        <row r="89">
          <cell r="B89" t="str">
            <v>CDFA Me</v>
          </cell>
          <cell r="C89" t="str">
            <v>T</v>
          </cell>
          <cell r="D89" t="str">
            <v>Slow Mvg</v>
          </cell>
          <cell r="G89">
            <v>4</v>
          </cell>
          <cell r="I89">
            <v>97</v>
          </cell>
          <cell r="J89">
            <v>223</v>
          </cell>
          <cell r="K89">
            <v>324</v>
          </cell>
          <cell r="L89">
            <v>3</v>
          </cell>
          <cell r="N89">
            <v>88</v>
          </cell>
          <cell r="O89">
            <v>-3</v>
          </cell>
          <cell r="Q89">
            <v>321</v>
          </cell>
        </row>
        <row r="90">
          <cell r="B90" t="str">
            <v>CPD</v>
          </cell>
          <cell r="C90" t="str">
            <v>T</v>
          </cell>
          <cell r="D90" t="str">
            <v>Slow Mvg</v>
          </cell>
          <cell r="G90">
            <v>13</v>
          </cell>
          <cell r="H90">
            <v>2</v>
          </cell>
          <cell r="J90">
            <v>44</v>
          </cell>
          <cell r="K90">
            <v>44</v>
          </cell>
          <cell r="L90">
            <v>2</v>
          </cell>
          <cell r="M90">
            <v>2</v>
          </cell>
          <cell r="N90">
            <v>18</v>
          </cell>
          <cell r="O90">
            <v>-18</v>
          </cell>
          <cell r="Q90">
            <v>26</v>
          </cell>
        </row>
        <row r="91">
          <cell r="B91" t="str">
            <v>DESMP</v>
          </cell>
          <cell r="C91" t="str">
            <v>T</v>
          </cell>
          <cell r="D91" t="str">
            <v>Obs</v>
          </cell>
          <cell r="G91">
            <v>4</v>
          </cell>
          <cell r="J91">
            <v>1</v>
          </cell>
          <cell r="K91">
            <v>0</v>
          </cell>
          <cell r="L91">
            <v>4</v>
          </cell>
          <cell r="N91">
            <v>1</v>
          </cell>
          <cell r="O91">
            <v>0</v>
          </cell>
          <cell r="Q91">
            <v>0</v>
          </cell>
        </row>
        <row r="92">
          <cell r="B92" t="str">
            <v>DHQD</v>
          </cell>
          <cell r="C92" t="str">
            <v>T</v>
          </cell>
          <cell r="D92" t="str">
            <v>Slow Mvg</v>
          </cell>
          <cell r="G92">
            <v>3</v>
          </cell>
          <cell r="J92">
            <v>37</v>
          </cell>
          <cell r="K92">
            <v>40</v>
          </cell>
          <cell r="N92">
            <v>2</v>
          </cell>
          <cell r="O92">
            <v>-2</v>
          </cell>
          <cell r="Q92">
            <v>38</v>
          </cell>
        </row>
        <row r="93">
          <cell r="B93" t="str">
            <v>EPI</v>
          </cell>
          <cell r="C93" t="str">
            <v>T</v>
          </cell>
          <cell r="D93" t="str">
            <v>Slow Mvg</v>
          </cell>
          <cell r="G93">
            <v>6</v>
          </cell>
          <cell r="H93">
            <v>74</v>
          </cell>
          <cell r="J93">
            <v>47</v>
          </cell>
          <cell r="K93">
            <v>127</v>
          </cell>
          <cell r="L93">
            <v>1</v>
          </cell>
          <cell r="M93">
            <v>53</v>
          </cell>
          <cell r="N93">
            <v>28</v>
          </cell>
          <cell r="O93">
            <v>-82</v>
          </cell>
          <cell r="Q93">
            <v>45</v>
          </cell>
        </row>
        <row r="94">
          <cell r="B94" t="str">
            <v>ETFA</v>
          </cell>
          <cell r="C94" t="str">
            <v>T</v>
          </cell>
          <cell r="D94" t="str">
            <v>Active</v>
          </cell>
          <cell r="G94">
            <v>2</v>
          </cell>
          <cell r="J94">
            <v>22</v>
          </cell>
          <cell r="K94">
            <v>24</v>
          </cell>
          <cell r="L94">
            <v>2</v>
          </cell>
          <cell r="N94">
            <v>22</v>
          </cell>
          <cell r="O94">
            <v>-24</v>
          </cell>
          <cell r="Q94">
            <v>0</v>
          </cell>
        </row>
        <row r="95">
          <cell r="B95" t="str">
            <v>Glycidyl Nosylate</v>
          </cell>
          <cell r="C95" t="str">
            <v>T</v>
          </cell>
          <cell r="D95" t="str">
            <v>Slow Mvg</v>
          </cell>
          <cell r="G95">
            <v>3</v>
          </cell>
          <cell r="H95">
            <v>33</v>
          </cell>
          <cell r="J95">
            <v>48</v>
          </cell>
          <cell r="K95">
            <v>3</v>
          </cell>
          <cell r="L95">
            <v>3</v>
          </cell>
          <cell r="M95">
            <v>8</v>
          </cell>
          <cell r="N95">
            <v>20</v>
          </cell>
          <cell r="O95">
            <v>-3</v>
          </cell>
          <cell r="Q95">
            <v>0</v>
          </cell>
        </row>
        <row r="96">
          <cell r="B96" t="str">
            <v>Glycidyl Phthalimide</v>
          </cell>
          <cell r="C96" t="str">
            <v>T</v>
          </cell>
          <cell r="D96" t="str">
            <v>Active</v>
          </cell>
          <cell r="G96">
            <v>11</v>
          </cell>
          <cell r="J96">
            <v>98</v>
          </cell>
          <cell r="K96">
            <v>109</v>
          </cell>
          <cell r="L96">
            <v>2</v>
          </cell>
          <cell r="N96">
            <v>98</v>
          </cell>
          <cell r="O96">
            <v>-100</v>
          </cell>
          <cell r="Q96">
            <v>9</v>
          </cell>
        </row>
        <row r="97">
          <cell r="B97" t="str">
            <v>Glycidyl Tosylate</v>
          </cell>
          <cell r="C97" t="str">
            <v>T</v>
          </cell>
          <cell r="D97" t="str">
            <v>Slow Mvg</v>
          </cell>
          <cell r="G97">
            <v>3</v>
          </cell>
          <cell r="H97">
            <v>4</v>
          </cell>
          <cell r="K97">
            <v>4</v>
          </cell>
          <cell r="L97">
            <v>3</v>
          </cell>
          <cell r="M97">
            <v>4</v>
          </cell>
          <cell r="O97">
            <v>-4</v>
          </cell>
          <cell r="Q97">
            <v>0</v>
          </cell>
        </row>
        <row r="98">
          <cell r="B98" t="str">
            <v>Isovanillin</v>
          </cell>
          <cell r="C98" t="str">
            <v>T</v>
          </cell>
          <cell r="D98" t="str">
            <v>Obs</v>
          </cell>
          <cell r="G98">
            <v>11</v>
          </cell>
          <cell r="J98">
            <v>98</v>
          </cell>
          <cell r="K98">
            <v>0</v>
          </cell>
          <cell r="L98">
            <v>11</v>
          </cell>
          <cell r="N98">
            <v>98</v>
          </cell>
          <cell r="O98">
            <v>0</v>
          </cell>
          <cell r="Q98">
            <v>0</v>
          </cell>
        </row>
        <row r="99">
          <cell r="B99" t="str">
            <v>Jacobsen Catalyst</v>
          </cell>
          <cell r="C99" t="str">
            <v>T</v>
          </cell>
          <cell r="D99" t="str">
            <v>Slow Mvg</v>
          </cell>
          <cell r="G99">
            <v>10</v>
          </cell>
          <cell r="H99">
            <v>222</v>
          </cell>
          <cell r="K99">
            <v>232</v>
          </cell>
          <cell r="L99">
            <v>10</v>
          </cell>
          <cell r="M99">
            <v>26</v>
          </cell>
          <cell r="O99">
            <v>-36</v>
          </cell>
          <cell r="Q99">
            <v>196</v>
          </cell>
        </row>
        <row r="100">
          <cell r="B100" t="str">
            <v>L-Carnitine</v>
          </cell>
          <cell r="C100" t="str">
            <v>T</v>
          </cell>
          <cell r="D100" t="str">
            <v>Slow Mvg</v>
          </cell>
          <cell r="G100">
            <v>4</v>
          </cell>
          <cell r="H100">
            <v>184</v>
          </cell>
          <cell r="J100">
            <v>114</v>
          </cell>
          <cell r="K100">
            <v>302</v>
          </cell>
          <cell r="L100">
            <v>4</v>
          </cell>
          <cell r="M100">
            <v>184</v>
          </cell>
          <cell r="N100">
            <v>114</v>
          </cell>
          <cell r="O100">
            <v>-302</v>
          </cell>
          <cell r="Q100">
            <v>0</v>
          </cell>
        </row>
        <row r="101">
          <cell r="B101" t="str">
            <v>Methyl Glycidate</v>
          </cell>
          <cell r="C101" t="str">
            <v>T</v>
          </cell>
          <cell r="D101" t="str">
            <v>Slow Mvg</v>
          </cell>
          <cell r="G101">
            <v>11</v>
          </cell>
          <cell r="H101">
            <v>222</v>
          </cell>
          <cell r="J101">
            <v>18</v>
          </cell>
          <cell r="K101">
            <v>18</v>
          </cell>
          <cell r="L101">
            <v>11</v>
          </cell>
          <cell r="M101">
            <v>42</v>
          </cell>
          <cell r="N101">
            <v>18</v>
          </cell>
          <cell r="O101">
            <v>-18</v>
          </cell>
          <cell r="Q101">
            <v>0</v>
          </cell>
        </row>
        <row r="102">
          <cell r="B102" t="str">
            <v>OADPE</v>
          </cell>
          <cell r="C102" t="str">
            <v>T</v>
          </cell>
          <cell r="D102" t="str">
            <v>Slow Mvg</v>
          </cell>
          <cell r="G102">
            <v>3</v>
          </cell>
          <cell r="K102">
            <v>0</v>
          </cell>
          <cell r="L102">
            <v>3</v>
          </cell>
          <cell r="O102">
            <v>0</v>
          </cell>
          <cell r="Q102">
            <v>0</v>
          </cell>
        </row>
        <row r="103">
          <cell r="B103" t="str">
            <v>Oligomeric Cat</v>
          </cell>
          <cell r="C103" t="str">
            <v>T</v>
          </cell>
          <cell r="D103" t="str">
            <v>Slow Mvg</v>
          </cell>
          <cell r="G103">
            <v>9</v>
          </cell>
          <cell r="H103">
            <v>290</v>
          </cell>
          <cell r="I103">
            <v>20</v>
          </cell>
          <cell r="J103">
            <v>18</v>
          </cell>
          <cell r="K103">
            <v>319</v>
          </cell>
          <cell r="L103">
            <v>4</v>
          </cell>
          <cell r="M103">
            <v>142</v>
          </cell>
          <cell r="N103">
            <v>18</v>
          </cell>
          <cell r="O103">
            <v>-146</v>
          </cell>
          <cell r="Q103">
            <v>173</v>
          </cell>
        </row>
        <row r="104">
          <cell r="B104" t="str">
            <v>Pfizer Diol</v>
          </cell>
          <cell r="C104" t="str">
            <v>T</v>
          </cell>
          <cell r="D104" t="str">
            <v>Obs</v>
          </cell>
          <cell r="K104">
            <v>0</v>
          </cell>
          <cell r="O104">
            <v>0</v>
          </cell>
          <cell r="Q104">
            <v>0</v>
          </cell>
        </row>
        <row r="105">
          <cell r="B105" t="str">
            <v>PG Carbonate</v>
          </cell>
          <cell r="C105" t="str">
            <v>T</v>
          </cell>
          <cell r="D105" t="str">
            <v>Slow Mvg</v>
          </cell>
          <cell r="G105">
            <v>100</v>
          </cell>
          <cell r="H105">
            <v>495</v>
          </cell>
          <cell r="J105">
            <v>226</v>
          </cell>
          <cell r="K105">
            <v>226</v>
          </cell>
          <cell r="L105">
            <v>1</v>
          </cell>
          <cell r="M105">
            <v>52</v>
          </cell>
          <cell r="N105">
            <v>226</v>
          </cell>
          <cell r="O105">
            <v>-226</v>
          </cell>
          <cell r="Q105">
            <v>0</v>
          </cell>
        </row>
        <row r="106">
          <cell r="B106" t="str">
            <v>Propylene Oxide</v>
          </cell>
          <cell r="C106" t="str">
            <v>T</v>
          </cell>
          <cell r="D106" t="str">
            <v>Slow Mvg</v>
          </cell>
          <cell r="G106">
            <v>1</v>
          </cell>
          <cell r="H106">
            <v>47</v>
          </cell>
          <cell r="K106">
            <v>48</v>
          </cell>
          <cell r="M106">
            <v>31</v>
          </cell>
          <cell r="O106">
            <v>-31</v>
          </cell>
          <cell r="Q106">
            <v>17</v>
          </cell>
        </row>
        <row r="107">
          <cell r="B107" t="str">
            <v>RUPHOS</v>
          </cell>
          <cell r="C107" t="str">
            <v>T</v>
          </cell>
          <cell r="D107" t="str">
            <v>Slow Mvg</v>
          </cell>
          <cell r="J107">
            <v>226</v>
          </cell>
          <cell r="K107">
            <v>0</v>
          </cell>
          <cell r="N107">
            <v>226</v>
          </cell>
          <cell r="O107">
            <v>0</v>
          </cell>
          <cell r="Q107">
            <v>0</v>
          </cell>
        </row>
        <row r="108">
          <cell r="B108" t="str">
            <v>S-Phos</v>
          </cell>
          <cell r="C108" t="str">
            <v>T</v>
          </cell>
          <cell r="D108" t="str">
            <v>Slow Mvg</v>
          </cell>
          <cell r="G108">
            <v>1</v>
          </cell>
          <cell r="H108">
            <v>47</v>
          </cell>
          <cell r="J108">
            <v>6</v>
          </cell>
          <cell r="K108">
            <v>6</v>
          </cell>
          <cell r="L108">
            <v>1</v>
          </cell>
          <cell r="M108">
            <v>39</v>
          </cell>
          <cell r="O108">
            <v>0</v>
          </cell>
          <cell r="Q108">
            <v>6</v>
          </cell>
        </row>
        <row r="109">
          <cell r="B109" t="str">
            <v>Styrene Oxide</v>
          </cell>
          <cell r="C109" t="str">
            <v>T</v>
          </cell>
          <cell r="D109" t="str">
            <v>Slow Mvg</v>
          </cell>
          <cell r="G109">
            <v>3</v>
          </cell>
          <cell r="K109">
            <v>3</v>
          </cell>
          <cell r="L109">
            <v>3</v>
          </cell>
          <cell r="O109">
            <v>-3</v>
          </cell>
          <cell r="Q109">
            <v>0</v>
          </cell>
        </row>
        <row r="110">
          <cell r="B110" t="str">
            <v>TBGE</v>
          </cell>
          <cell r="C110" t="str">
            <v>T</v>
          </cell>
          <cell r="D110" t="str">
            <v>Active</v>
          </cell>
          <cell r="J110">
            <v>10</v>
          </cell>
          <cell r="K110">
            <v>10</v>
          </cell>
          <cell r="N110">
            <v>3</v>
          </cell>
          <cell r="O110">
            <v>0</v>
          </cell>
          <cell r="Q110">
            <v>10</v>
          </cell>
        </row>
        <row r="111">
          <cell r="B111" t="str">
            <v>WS 23</v>
          </cell>
          <cell r="C111" t="str">
            <v>T</v>
          </cell>
          <cell r="D111" t="str">
            <v>Active</v>
          </cell>
          <cell r="G111">
            <v>129</v>
          </cell>
          <cell r="H111">
            <v>67</v>
          </cell>
          <cell r="I111">
            <v>128</v>
          </cell>
          <cell r="J111">
            <v>264</v>
          </cell>
          <cell r="K111">
            <v>588</v>
          </cell>
          <cell r="L111">
            <v>1</v>
          </cell>
          <cell r="O111">
            <v>-1</v>
          </cell>
          <cell r="Q111">
            <v>587</v>
          </cell>
        </row>
        <row r="112">
          <cell r="B112" t="str">
            <v>ETFA Held in Hong Kong</v>
          </cell>
          <cell r="C112" t="str">
            <v>TM</v>
          </cell>
          <cell r="D112" t="str">
            <v>Obs</v>
          </cell>
          <cell r="J112">
            <v>10</v>
          </cell>
          <cell r="K112">
            <v>0</v>
          </cell>
          <cell r="N112">
            <v>10</v>
          </cell>
          <cell r="O112">
            <v>0</v>
          </cell>
          <cell r="Q112">
            <v>0</v>
          </cell>
        </row>
        <row r="113">
          <cell r="B113" t="str">
            <v>3-NPP</v>
          </cell>
          <cell r="C113" t="str">
            <v>TM</v>
          </cell>
          <cell r="D113" t="str">
            <v>Obs</v>
          </cell>
          <cell r="G113">
            <v>154</v>
          </cell>
          <cell r="H113">
            <v>80</v>
          </cell>
          <cell r="I113">
            <v>61</v>
          </cell>
          <cell r="J113">
            <v>139</v>
          </cell>
          <cell r="K113">
            <v>0</v>
          </cell>
          <cell r="L113">
            <v>1</v>
          </cell>
          <cell r="N113">
            <v>2</v>
          </cell>
          <cell r="O113">
            <v>0</v>
          </cell>
          <cell r="Q113">
            <v>0</v>
          </cell>
        </row>
        <row r="114">
          <cell r="B114" t="str">
            <v>ANFP.</v>
          </cell>
          <cell r="C114" t="str">
            <v>TM</v>
          </cell>
          <cell r="D114" t="str">
            <v>Active</v>
          </cell>
          <cell r="K114">
            <v>0</v>
          </cell>
          <cell r="O114">
            <v>0</v>
          </cell>
          <cell r="Q114">
            <v>0</v>
          </cell>
        </row>
        <row r="115">
          <cell r="B115" t="str">
            <v>DESMP.</v>
          </cell>
          <cell r="C115" t="str">
            <v>TM</v>
          </cell>
          <cell r="D115" t="str">
            <v>Obs</v>
          </cell>
          <cell r="K115">
            <v>0</v>
          </cell>
          <cell r="O115">
            <v>0</v>
          </cell>
          <cell r="Q115">
            <v>0</v>
          </cell>
        </row>
        <row r="116">
          <cell r="B116" t="str">
            <v>L-Thyroxine</v>
          </cell>
          <cell r="C116" t="str">
            <v>TM</v>
          </cell>
          <cell r="D116" t="str">
            <v>Active</v>
          </cell>
          <cell r="K116">
            <v>0</v>
          </cell>
          <cell r="O116">
            <v>0</v>
          </cell>
          <cell r="Q116">
            <v>0</v>
          </cell>
        </row>
        <row r="117">
          <cell r="B117" t="str">
            <v>NAAGA</v>
          </cell>
          <cell r="C117" t="str">
            <v>TM</v>
          </cell>
          <cell r="D117" t="str">
            <v>Active</v>
          </cell>
          <cell r="K117">
            <v>0</v>
          </cell>
          <cell r="O117">
            <v>0</v>
          </cell>
          <cell r="Q117">
            <v>0</v>
          </cell>
        </row>
        <row r="118">
          <cell r="B118" t="str">
            <v>NTFMA</v>
          </cell>
          <cell r="C118" t="str">
            <v>TM</v>
          </cell>
          <cell r="D118" t="str">
            <v>Obs</v>
          </cell>
          <cell r="K118">
            <v>0</v>
          </cell>
          <cell r="O118">
            <v>0</v>
          </cell>
          <cell r="Q118">
            <v>0</v>
          </cell>
        </row>
        <row r="119">
          <cell r="B119" t="str">
            <v>OADPE</v>
          </cell>
          <cell r="C119" t="str">
            <v>TM</v>
          </cell>
          <cell r="D119" t="str">
            <v>Active</v>
          </cell>
          <cell r="K119">
            <v>0</v>
          </cell>
          <cell r="O119">
            <v>0</v>
          </cell>
          <cell r="Q119">
            <v>0</v>
          </cell>
        </row>
        <row r="120">
          <cell r="B120" t="str">
            <v>PTFMXA</v>
          </cell>
          <cell r="C120" t="str">
            <v>TM</v>
          </cell>
          <cell r="D120" t="str">
            <v>Obs</v>
          </cell>
          <cell r="K120">
            <v>0</v>
          </cell>
          <cell r="O120">
            <v>0</v>
          </cell>
          <cell r="Q120">
            <v>0</v>
          </cell>
        </row>
        <row r="121">
          <cell r="B121" t="str">
            <v>SR-28043.</v>
          </cell>
          <cell r="C121" t="str">
            <v>TM</v>
          </cell>
          <cell r="D121" t="str">
            <v>Slow Mvg</v>
          </cell>
          <cell r="K121">
            <v>0</v>
          </cell>
          <cell r="O121">
            <v>0</v>
          </cell>
          <cell r="Q121">
            <v>0</v>
          </cell>
        </row>
        <row r="122">
          <cell r="B122" t="str">
            <v>TFBA</v>
          </cell>
          <cell r="C122" t="str">
            <v>TM</v>
          </cell>
          <cell r="D122" t="str">
            <v>Obs</v>
          </cell>
          <cell r="K122">
            <v>0</v>
          </cell>
          <cell r="O122">
            <v>0</v>
          </cell>
          <cell r="Q122">
            <v>0</v>
          </cell>
        </row>
        <row r="123">
          <cell r="B123" t="str">
            <v>Fixed cost others</v>
          </cell>
          <cell r="C123" t="str">
            <v>TM</v>
          </cell>
          <cell r="D123" t="str">
            <v>Obs</v>
          </cell>
          <cell r="K123">
            <v>0</v>
          </cell>
          <cell r="O123">
            <v>0</v>
          </cell>
          <cell r="Q123">
            <v>0</v>
          </cell>
        </row>
        <row r="124">
          <cell r="B124" t="str">
            <v>Others.</v>
          </cell>
          <cell r="C124" t="str">
            <v>TM</v>
          </cell>
          <cell r="D124" t="str">
            <v>Obs</v>
          </cell>
          <cell r="K124">
            <v>0</v>
          </cell>
          <cell r="O124">
            <v>0</v>
          </cell>
          <cell r="Q124">
            <v>0</v>
          </cell>
        </row>
        <row r="125">
          <cell r="B125" t="str">
            <v>Fixed cost others</v>
          </cell>
          <cell r="C125" t="str">
            <v>TM</v>
          </cell>
          <cell r="D125" t="str">
            <v>Obs</v>
          </cell>
          <cell r="K125">
            <v>0</v>
          </cell>
          <cell r="O125">
            <v>0</v>
          </cell>
          <cell r="Q125">
            <v>0</v>
          </cell>
        </row>
        <row r="126">
          <cell r="B126" t="str">
            <v>Others.</v>
          </cell>
          <cell r="C126" t="str">
            <v>Technology</v>
          </cell>
          <cell r="D126" t="str">
            <v>Total</v>
          </cell>
          <cell r="G126">
            <v>293</v>
          </cell>
          <cell r="H126">
            <v>1000</v>
          </cell>
          <cell r="I126">
            <v>245</v>
          </cell>
          <cell r="J126">
            <v>1285</v>
          </cell>
          <cell r="K126">
            <v>2823</v>
          </cell>
          <cell r="L126">
            <v>58</v>
          </cell>
          <cell r="M126">
            <v>551</v>
          </cell>
          <cell r="N126">
            <v>614</v>
          </cell>
          <cell r="O126">
            <v>-1223</v>
          </cell>
          <cell r="P126">
            <v>0</v>
          </cell>
          <cell r="Q126">
            <v>1600</v>
          </cell>
        </row>
        <row r="128">
          <cell r="B128" t="str">
            <v>Non Allocated</v>
          </cell>
          <cell r="C128" t="str">
            <v>Technology</v>
          </cell>
          <cell r="D128" t="str">
            <v>Total</v>
          </cell>
          <cell r="G128">
            <v>547</v>
          </cell>
          <cell r="H128">
            <v>-98</v>
          </cell>
          <cell r="I128">
            <v>7</v>
          </cell>
          <cell r="J128">
            <v>27</v>
          </cell>
          <cell r="K128">
            <v>483</v>
          </cell>
          <cell r="L128">
            <v>43</v>
          </cell>
          <cell r="M128">
            <v>1</v>
          </cell>
          <cell r="N128">
            <v>28</v>
          </cell>
          <cell r="O128">
            <v>-72</v>
          </cell>
          <cell r="P128">
            <v>0</v>
          </cell>
          <cell r="Q128">
            <v>411</v>
          </cell>
        </row>
        <row r="129">
          <cell r="B129" t="str">
            <v>Cleanouts</v>
          </cell>
          <cell r="K129">
            <v>0</v>
          </cell>
          <cell r="O129">
            <v>0</v>
          </cell>
          <cell r="P129">
            <v>-87</v>
          </cell>
          <cell r="Q129">
            <v>-87</v>
          </cell>
        </row>
        <row r="130">
          <cell r="B130" t="str">
            <v>Engineering Stores</v>
          </cell>
          <cell r="G130">
            <v>2443</v>
          </cell>
          <cell r="H130">
            <v>19</v>
          </cell>
          <cell r="I130">
            <v>17</v>
          </cell>
          <cell r="J130">
            <v>27</v>
          </cell>
          <cell r="K130">
            <v>2443</v>
          </cell>
          <cell r="L130">
            <v>1456</v>
          </cell>
          <cell r="M130">
            <v>3</v>
          </cell>
          <cell r="N130">
            <v>27</v>
          </cell>
          <cell r="O130">
            <v>-1456</v>
          </cell>
          <cell r="Q130">
            <v>987</v>
          </cell>
        </row>
        <row r="131">
          <cell r="B131" t="str">
            <v>Base Stocks</v>
          </cell>
          <cell r="G131">
            <v>321</v>
          </cell>
          <cell r="K131">
            <v>321</v>
          </cell>
          <cell r="L131">
            <v>160</v>
          </cell>
          <cell r="O131">
            <v>-160</v>
          </cell>
          <cell r="P131">
            <v>-53</v>
          </cell>
          <cell r="Q131">
            <v>161</v>
          </cell>
        </row>
        <row r="132">
          <cell r="B132" t="str">
            <v>Op Supplies/Ret Cont/Packaging/Waste</v>
          </cell>
          <cell r="G132">
            <v>599</v>
          </cell>
          <cell r="K132">
            <v>599</v>
          </cell>
          <cell r="L132">
            <v>133</v>
          </cell>
          <cell r="M132">
            <v>5</v>
          </cell>
          <cell r="O132">
            <v>-138</v>
          </cell>
          <cell r="Q132">
            <v>461</v>
          </cell>
        </row>
        <row r="133">
          <cell r="B133" t="str">
            <v>Palladium/Platinum/Rhodium</v>
          </cell>
          <cell r="G133">
            <v>44</v>
          </cell>
          <cell r="K133">
            <v>44</v>
          </cell>
          <cell r="L133">
            <v>182</v>
          </cell>
          <cell r="O133">
            <v>0</v>
          </cell>
          <cell r="Q133">
            <v>44</v>
          </cell>
        </row>
      </sheetData>
      <sheetData sheetId="12">
        <row r="10">
          <cell r="B10" t="str">
            <v>Acrivastine</v>
          </cell>
          <cell r="C10" t="str">
            <v>L</v>
          </cell>
          <cell r="D10" t="str">
            <v>Active</v>
          </cell>
          <cell r="G10">
            <v>97</v>
          </cell>
          <cell r="H10">
            <v>650</v>
          </cell>
          <cell r="I10">
            <v>18</v>
          </cell>
          <cell r="K10">
            <v>765</v>
          </cell>
          <cell r="L10">
            <v>3</v>
          </cell>
          <cell r="M10">
            <v>310</v>
          </cell>
          <cell r="O10">
            <v>-313</v>
          </cell>
          <cell r="Q10">
            <v>452</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K13">
            <v>46</v>
          </cell>
          <cell r="L13">
            <v>1</v>
          </cell>
          <cell r="O13">
            <v>-1</v>
          </cell>
          <cell r="Q13">
            <v>45</v>
          </cell>
        </row>
        <row r="14">
          <cell r="B14" t="str">
            <v>Fosamprenavir</v>
          </cell>
          <cell r="C14" t="str">
            <v>L</v>
          </cell>
          <cell r="D14" t="str">
            <v>Active</v>
          </cell>
          <cell r="G14">
            <v>108</v>
          </cell>
          <cell r="H14">
            <v>7</v>
          </cell>
          <cell r="I14">
            <v>24</v>
          </cell>
          <cell r="J14">
            <v>77</v>
          </cell>
          <cell r="K14">
            <v>192</v>
          </cell>
          <cell r="L14">
            <v>122</v>
          </cell>
          <cell r="N14">
            <v>32</v>
          </cell>
          <cell r="O14">
            <v>-154</v>
          </cell>
          <cell r="Q14">
            <v>38</v>
          </cell>
        </row>
        <row r="15">
          <cell r="B15" t="str">
            <v>KBA</v>
          </cell>
          <cell r="C15" t="str">
            <v>L</v>
          </cell>
          <cell r="D15" t="str">
            <v>Active</v>
          </cell>
          <cell r="G15">
            <v>56</v>
          </cell>
          <cell r="H15">
            <v>7</v>
          </cell>
          <cell r="I15">
            <v>21</v>
          </cell>
          <cell r="J15">
            <v>32</v>
          </cell>
          <cell r="K15">
            <v>77</v>
          </cell>
          <cell r="L15">
            <v>50</v>
          </cell>
          <cell r="M15">
            <v>7</v>
          </cell>
          <cell r="N15">
            <v>32</v>
          </cell>
          <cell r="O15">
            <v>0</v>
          </cell>
          <cell r="Q15">
            <v>77</v>
          </cell>
        </row>
        <row r="16">
          <cell r="B16" t="str">
            <v>Labetalol</v>
          </cell>
          <cell r="C16" t="str">
            <v>L</v>
          </cell>
          <cell r="D16" t="str">
            <v>Active</v>
          </cell>
          <cell r="G16">
            <v>147</v>
          </cell>
          <cell r="H16">
            <v>655</v>
          </cell>
          <cell r="I16">
            <v>34</v>
          </cell>
          <cell r="J16">
            <v>24</v>
          </cell>
          <cell r="K16">
            <v>836</v>
          </cell>
          <cell r="L16">
            <v>12</v>
          </cell>
          <cell r="M16">
            <v>76</v>
          </cell>
          <cell r="N16">
            <v>7</v>
          </cell>
          <cell r="O16">
            <v>-88</v>
          </cell>
          <cell r="P16">
            <v>65</v>
          </cell>
          <cell r="Q16">
            <v>813</v>
          </cell>
        </row>
        <row r="17">
          <cell r="B17" t="str">
            <v>Leval Buterol</v>
          </cell>
          <cell r="C17" t="str">
            <v>L</v>
          </cell>
          <cell r="D17" t="str">
            <v>Active</v>
          </cell>
          <cell r="G17">
            <v>256</v>
          </cell>
          <cell r="H17">
            <v>492</v>
          </cell>
          <cell r="I17">
            <v>16</v>
          </cell>
          <cell r="J17">
            <v>30</v>
          </cell>
          <cell r="K17">
            <v>794</v>
          </cell>
          <cell r="L17">
            <v>16</v>
          </cell>
          <cell r="M17">
            <v>14</v>
          </cell>
          <cell r="N17">
            <v>13</v>
          </cell>
          <cell r="O17">
            <v>-43</v>
          </cell>
          <cell r="P17">
            <v>58</v>
          </cell>
          <cell r="Q17">
            <v>751</v>
          </cell>
        </row>
        <row r="18">
          <cell r="B18" t="str">
            <v>Octenidine</v>
          </cell>
          <cell r="C18" t="str">
            <v>L</v>
          </cell>
          <cell r="D18" t="str">
            <v>Active</v>
          </cell>
          <cell r="G18">
            <v>2</v>
          </cell>
          <cell r="H18">
            <v>48</v>
          </cell>
          <cell r="I18">
            <v>1</v>
          </cell>
          <cell r="J18">
            <v>104</v>
          </cell>
          <cell r="K18">
            <v>155</v>
          </cell>
          <cell r="L18">
            <v>2</v>
          </cell>
          <cell r="M18">
            <v>1</v>
          </cell>
          <cell r="N18">
            <v>7</v>
          </cell>
          <cell r="O18">
            <v>-10</v>
          </cell>
          <cell r="Q18">
            <v>145</v>
          </cell>
        </row>
        <row r="19">
          <cell r="B19" t="str">
            <v>Plaquenil</v>
          </cell>
          <cell r="C19" t="str">
            <v>L</v>
          </cell>
          <cell r="D19" t="str">
            <v>Obs</v>
          </cell>
          <cell r="G19">
            <v>4</v>
          </cell>
          <cell r="H19">
            <v>30</v>
          </cell>
          <cell r="I19">
            <v>5</v>
          </cell>
          <cell r="J19">
            <v>12</v>
          </cell>
          <cell r="K19">
            <v>0</v>
          </cell>
          <cell r="L19">
            <v>1</v>
          </cell>
          <cell r="M19">
            <v>1</v>
          </cell>
          <cell r="N19">
            <v>12</v>
          </cell>
          <cell r="O19">
            <v>0</v>
          </cell>
          <cell r="Q19">
            <v>0</v>
          </cell>
        </row>
        <row r="20">
          <cell r="B20" t="str">
            <v>Pro Jet 950NP</v>
          </cell>
          <cell r="C20" t="str">
            <v>L</v>
          </cell>
          <cell r="D20" t="str">
            <v>Obs</v>
          </cell>
          <cell r="I20">
            <v>2</v>
          </cell>
          <cell r="K20">
            <v>2</v>
          </cell>
          <cell r="O20">
            <v>0</v>
          </cell>
          <cell r="Q20">
            <v>2</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G23">
            <v>2</v>
          </cell>
          <cell r="K23">
            <v>0</v>
          </cell>
          <cell r="L23">
            <v>2</v>
          </cell>
          <cell r="O23">
            <v>0</v>
          </cell>
          <cell r="Q23">
            <v>0</v>
          </cell>
        </row>
        <row r="24">
          <cell r="B24" t="str">
            <v>Trientine</v>
          </cell>
          <cell r="C24" t="str">
            <v>L</v>
          </cell>
          <cell r="D24" t="str">
            <v>Active</v>
          </cell>
          <cell r="G24">
            <v>2</v>
          </cell>
          <cell r="H24">
            <v>31</v>
          </cell>
          <cell r="J24">
            <v>9</v>
          </cell>
          <cell r="K24">
            <v>42</v>
          </cell>
          <cell r="M24">
            <v>4</v>
          </cell>
          <cell r="O24">
            <v>-4</v>
          </cell>
          <cell r="Q24">
            <v>38</v>
          </cell>
        </row>
        <row r="25">
          <cell r="B25" t="str">
            <v>TTA</v>
          </cell>
          <cell r="C25" t="str">
            <v>L</v>
          </cell>
          <cell r="D25" t="str">
            <v>Slow Mvg</v>
          </cell>
          <cell r="G25">
            <v>2</v>
          </cell>
          <cell r="H25">
            <v>31</v>
          </cell>
          <cell r="J25">
            <v>9</v>
          </cell>
          <cell r="K25">
            <v>0</v>
          </cell>
          <cell r="L25">
            <v>2</v>
          </cell>
          <cell r="M25">
            <v>4</v>
          </cell>
          <cell r="N25">
            <v>9</v>
          </cell>
          <cell r="O25">
            <v>0</v>
          </cell>
          <cell r="Q25">
            <v>0</v>
          </cell>
        </row>
        <row r="26">
          <cell r="B26" t="str">
            <v>Zilueton</v>
          </cell>
          <cell r="C26" t="str">
            <v>L</v>
          </cell>
          <cell r="D26" t="str">
            <v>Active</v>
          </cell>
          <cell r="G26">
            <v>262</v>
          </cell>
          <cell r="J26">
            <v>771</v>
          </cell>
          <cell r="K26">
            <v>1033</v>
          </cell>
          <cell r="L26">
            <v>48</v>
          </cell>
          <cell r="N26">
            <v>58</v>
          </cell>
          <cell r="O26">
            <v>-106</v>
          </cell>
          <cell r="P26">
            <v>64</v>
          </cell>
          <cell r="Q26">
            <v>991</v>
          </cell>
        </row>
        <row r="27">
          <cell r="B27" t="str">
            <v>Zilueton</v>
          </cell>
          <cell r="C27" t="str">
            <v>L</v>
          </cell>
          <cell r="D27" t="str">
            <v>Active</v>
          </cell>
          <cell r="G27">
            <v>1002</v>
          </cell>
          <cell r="I27">
            <v>1</v>
          </cell>
          <cell r="J27">
            <v>37</v>
          </cell>
          <cell r="K27">
            <v>1040</v>
          </cell>
          <cell r="L27">
            <v>60</v>
          </cell>
          <cell r="N27">
            <v>6</v>
          </cell>
          <cell r="O27">
            <v>0</v>
          </cell>
          <cell r="Q27">
            <v>974</v>
          </cell>
        </row>
        <row r="28">
          <cell r="C28" t="str">
            <v>Launch</v>
          </cell>
          <cell r="D28" t="str">
            <v>Total</v>
          </cell>
          <cell r="G28">
            <v>933</v>
          </cell>
          <cell r="H28">
            <v>1928</v>
          </cell>
          <cell r="I28">
            <v>92</v>
          </cell>
          <cell r="J28">
            <v>991</v>
          </cell>
          <cell r="K28">
            <v>3944</v>
          </cell>
          <cell r="L28">
            <v>206</v>
          </cell>
          <cell r="M28">
            <v>405</v>
          </cell>
          <cell r="N28">
            <v>110</v>
          </cell>
          <cell r="O28">
            <v>-721</v>
          </cell>
          <cell r="P28">
            <v>129</v>
          </cell>
          <cell r="Q28">
            <v>3352</v>
          </cell>
        </row>
        <row r="29">
          <cell r="C29" t="str">
            <v>Launch</v>
          </cell>
          <cell r="D29" t="str">
            <v>Total</v>
          </cell>
          <cell r="G29">
            <v>1334</v>
          </cell>
          <cell r="H29">
            <v>1978</v>
          </cell>
          <cell r="I29">
            <v>784</v>
          </cell>
          <cell r="J29">
            <v>583</v>
          </cell>
          <cell r="K29">
            <v>4679</v>
          </cell>
          <cell r="L29">
            <v>137</v>
          </cell>
          <cell r="M29">
            <v>1612</v>
          </cell>
          <cell r="N29">
            <v>164</v>
          </cell>
          <cell r="O29">
            <v>0</v>
          </cell>
          <cell r="P29">
            <v>58</v>
          </cell>
          <cell r="Q29">
            <v>2824</v>
          </cell>
        </row>
        <row r="30">
          <cell r="B30" t="str">
            <v>AGN-209323-LF</v>
          </cell>
          <cell r="C30" t="str">
            <v>PL</v>
          </cell>
          <cell r="D30" t="str">
            <v>Active</v>
          </cell>
          <cell r="H30">
            <v>3</v>
          </cell>
          <cell r="J30">
            <v>3</v>
          </cell>
          <cell r="K30">
            <v>6</v>
          </cell>
          <cell r="M30">
            <v>1</v>
          </cell>
          <cell r="N30">
            <v>3</v>
          </cell>
          <cell r="O30">
            <v>-4</v>
          </cell>
          <cell r="Q30">
            <v>2</v>
          </cell>
        </row>
        <row r="31">
          <cell r="B31" t="str">
            <v>ANAGRELIDE</v>
          </cell>
          <cell r="C31" t="str">
            <v>PL</v>
          </cell>
          <cell r="D31" t="str">
            <v>Active</v>
          </cell>
          <cell r="G31">
            <v>16</v>
          </cell>
          <cell r="H31">
            <v>143</v>
          </cell>
          <cell r="I31">
            <v>1</v>
          </cell>
          <cell r="J31">
            <v>84</v>
          </cell>
          <cell r="K31">
            <v>160</v>
          </cell>
          <cell r="N31">
            <v>28</v>
          </cell>
          <cell r="O31">
            <v>0</v>
          </cell>
          <cell r="Q31">
            <v>160</v>
          </cell>
        </row>
        <row r="32">
          <cell r="B32" t="str">
            <v>AVP26452</v>
          </cell>
          <cell r="C32" t="str">
            <v>PL</v>
          </cell>
          <cell r="D32" t="str">
            <v>Obs</v>
          </cell>
          <cell r="H32">
            <v>3</v>
          </cell>
          <cell r="K32">
            <v>0</v>
          </cell>
          <cell r="M32">
            <v>3</v>
          </cell>
          <cell r="O32">
            <v>0</v>
          </cell>
          <cell r="Q32">
            <v>0</v>
          </cell>
        </row>
        <row r="33">
          <cell r="B33" t="str">
            <v>TFBU</v>
          </cell>
          <cell r="C33" t="str">
            <v>PL</v>
          </cell>
          <cell r="D33" t="str">
            <v>Slow Mvg</v>
          </cell>
          <cell r="G33">
            <v>9</v>
          </cell>
          <cell r="H33">
            <v>4</v>
          </cell>
          <cell r="I33">
            <v>3</v>
          </cell>
          <cell r="J33">
            <v>208</v>
          </cell>
          <cell r="K33">
            <v>208</v>
          </cell>
          <cell r="L33">
            <v>9</v>
          </cell>
          <cell r="M33">
            <v>4</v>
          </cell>
          <cell r="N33">
            <v>142</v>
          </cell>
          <cell r="O33">
            <v>0</v>
          </cell>
          <cell r="Q33">
            <v>208</v>
          </cell>
        </row>
        <row r="34">
          <cell r="B34" t="str">
            <v>3M R850 / R851</v>
          </cell>
          <cell r="C34" t="str">
            <v>PL</v>
          </cell>
          <cell r="D34" t="str">
            <v>Obs</v>
          </cell>
          <cell r="K34">
            <v>0</v>
          </cell>
          <cell r="O34">
            <v>0</v>
          </cell>
          <cell r="Q34">
            <v>0</v>
          </cell>
        </row>
        <row r="35">
          <cell r="B35" t="str">
            <v>ALT-962</v>
          </cell>
          <cell r="C35" t="str">
            <v>PL</v>
          </cell>
          <cell r="D35" t="str">
            <v>Obs</v>
          </cell>
          <cell r="J35">
            <v>208</v>
          </cell>
          <cell r="K35">
            <v>0</v>
          </cell>
          <cell r="O35">
            <v>0</v>
          </cell>
          <cell r="Q35">
            <v>0</v>
          </cell>
        </row>
        <row r="36">
          <cell r="B36" t="str">
            <v>AVE 1330</v>
          </cell>
          <cell r="C36" t="str">
            <v>PL</v>
          </cell>
          <cell r="D36" t="str">
            <v>Obs</v>
          </cell>
          <cell r="K36">
            <v>0</v>
          </cell>
          <cell r="O36">
            <v>0</v>
          </cell>
          <cell r="Q36">
            <v>0</v>
          </cell>
        </row>
        <row r="37">
          <cell r="B37" t="str">
            <v>AZD 12389497</v>
          </cell>
          <cell r="C37" t="str">
            <v>PL</v>
          </cell>
          <cell r="D37" t="str">
            <v>Slow Mvg</v>
          </cell>
          <cell r="K37">
            <v>0</v>
          </cell>
          <cell r="O37">
            <v>0</v>
          </cell>
          <cell r="Q37">
            <v>0</v>
          </cell>
        </row>
        <row r="38">
          <cell r="B38" t="str">
            <v>AZD 2230</v>
          </cell>
          <cell r="C38" t="str">
            <v>PL</v>
          </cell>
          <cell r="D38" t="str">
            <v>Obs</v>
          </cell>
          <cell r="K38">
            <v>0</v>
          </cell>
          <cell r="O38">
            <v>0</v>
          </cell>
          <cell r="Q38">
            <v>0</v>
          </cell>
        </row>
        <row r="39">
          <cell r="B39" t="str">
            <v>AZD 6714</v>
          </cell>
          <cell r="C39" t="str">
            <v>PL</v>
          </cell>
          <cell r="D39" t="str">
            <v>Active</v>
          </cell>
          <cell r="G39">
            <v>5</v>
          </cell>
          <cell r="J39">
            <v>68</v>
          </cell>
          <cell r="K39">
            <v>73</v>
          </cell>
          <cell r="L39">
            <v>5</v>
          </cell>
          <cell r="N39">
            <v>68</v>
          </cell>
          <cell r="O39">
            <v>-73</v>
          </cell>
          <cell r="Q39">
            <v>0</v>
          </cell>
        </row>
        <row r="40">
          <cell r="B40" t="str">
            <v>BHA</v>
          </cell>
          <cell r="C40" t="str">
            <v>PL</v>
          </cell>
          <cell r="D40" t="str">
            <v>Obs</v>
          </cell>
          <cell r="H40">
            <v>23</v>
          </cell>
          <cell r="K40">
            <v>23</v>
          </cell>
          <cell r="M40">
            <v>23</v>
          </cell>
          <cell r="O40">
            <v>-23</v>
          </cell>
          <cell r="Q40">
            <v>0</v>
          </cell>
        </row>
        <row r="41">
          <cell r="B41" t="str">
            <v>BHUP</v>
          </cell>
          <cell r="C41" t="str">
            <v>PL</v>
          </cell>
          <cell r="D41" t="str">
            <v>Obs</v>
          </cell>
          <cell r="G41">
            <v>6</v>
          </cell>
          <cell r="K41">
            <v>0</v>
          </cell>
          <cell r="L41">
            <v>5</v>
          </cell>
          <cell r="O41">
            <v>0</v>
          </cell>
          <cell r="Q41">
            <v>0</v>
          </cell>
        </row>
        <row r="42">
          <cell r="B42" t="str">
            <v>BNP 7787</v>
          </cell>
          <cell r="C42" t="str">
            <v>PL</v>
          </cell>
          <cell r="D42" t="str">
            <v>Obs</v>
          </cell>
          <cell r="G42">
            <v>19</v>
          </cell>
          <cell r="H42">
            <v>23</v>
          </cell>
          <cell r="K42">
            <v>19</v>
          </cell>
          <cell r="L42">
            <v>19</v>
          </cell>
          <cell r="M42">
            <v>23</v>
          </cell>
          <cell r="O42">
            <v>-19</v>
          </cell>
          <cell r="Q42">
            <v>0</v>
          </cell>
        </row>
        <row r="43">
          <cell r="B43" t="str">
            <v>Bromohydrin</v>
          </cell>
          <cell r="C43" t="str">
            <v>PL</v>
          </cell>
          <cell r="D43" t="str">
            <v>Obs</v>
          </cell>
          <cell r="K43">
            <v>0</v>
          </cell>
          <cell r="O43">
            <v>0</v>
          </cell>
          <cell r="Q43">
            <v>0</v>
          </cell>
        </row>
        <row r="44">
          <cell r="B44" t="str">
            <v>CCA</v>
          </cell>
          <cell r="C44" t="str">
            <v>PL</v>
          </cell>
          <cell r="D44" t="str">
            <v>Obs</v>
          </cell>
          <cell r="G44">
            <v>19</v>
          </cell>
          <cell r="K44">
            <v>0</v>
          </cell>
          <cell r="L44">
            <v>19</v>
          </cell>
          <cell r="O44">
            <v>0</v>
          </cell>
          <cell r="Q44">
            <v>0</v>
          </cell>
        </row>
        <row r="45">
          <cell r="B45" t="str">
            <v>Epoxy 5 Hexane</v>
          </cell>
          <cell r="C45" t="str">
            <v>PL</v>
          </cell>
          <cell r="D45" t="str">
            <v>Active</v>
          </cell>
          <cell r="K45">
            <v>0</v>
          </cell>
          <cell r="O45">
            <v>0</v>
          </cell>
          <cell r="Q45">
            <v>0</v>
          </cell>
        </row>
        <row r="46">
          <cell r="B46" t="str">
            <v>ER-306074</v>
          </cell>
          <cell r="C46" t="str">
            <v>PL</v>
          </cell>
          <cell r="D46" t="str">
            <v>Active</v>
          </cell>
          <cell r="G46">
            <v>1</v>
          </cell>
          <cell r="I46">
            <v>5</v>
          </cell>
          <cell r="K46">
            <v>6</v>
          </cell>
          <cell r="O46">
            <v>0</v>
          </cell>
          <cell r="Q46">
            <v>6</v>
          </cell>
        </row>
        <row r="47">
          <cell r="B47" t="str">
            <v>ER-806753</v>
          </cell>
          <cell r="C47" t="str">
            <v>PL</v>
          </cell>
          <cell r="D47" t="str">
            <v>Active</v>
          </cell>
          <cell r="G47">
            <v>230</v>
          </cell>
          <cell r="H47">
            <v>367</v>
          </cell>
          <cell r="I47">
            <v>2</v>
          </cell>
          <cell r="K47">
            <v>599</v>
          </cell>
          <cell r="L47">
            <v>16</v>
          </cell>
          <cell r="M47">
            <v>10</v>
          </cell>
          <cell r="O47">
            <v>-26</v>
          </cell>
          <cell r="Q47">
            <v>573</v>
          </cell>
        </row>
        <row r="48">
          <cell r="B48" t="str">
            <v>Geltex</v>
          </cell>
          <cell r="C48" t="str">
            <v>PL</v>
          </cell>
          <cell r="D48" t="str">
            <v>Obs</v>
          </cell>
          <cell r="K48">
            <v>0</v>
          </cell>
          <cell r="O48">
            <v>0</v>
          </cell>
          <cell r="Q48">
            <v>0</v>
          </cell>
        </row>
        <row r="49">
          <cell r="B49" t="str">
            <v>GSK 1000064</v>
          </cell>
          <cell r="C49" t="str">
            <v>PL</v>
          </cell>
          <cell r="D49" t="str">
            <v>Slow Mvg</v>
          </cell>
          <cell r="G49">
            <v>179</v>
          </cell>
          <cell r="H49">
            <v>234</v>
          </cell>
          <cell r="K49">
            <v>0</v>
          </cell>
          <cell r="L49">
            <v>174</v>
          </cell>
          <cell r="M49">
            <v>10</v>
          </cell>
          <cell r="O49">
            <v>0</v>
          </cell>
          <cell r="Q49">
            <v>0</v>
          </cell>
        </row>
        <row r="50">
          <cell r="B50" t="str">
            <v>GSK 1014802A</v>
          </cell>
          <cell r="C50" t="str">
            <v>PL</v>
          </cell>
          <cell r="D50" t="str">
            <v>Active</v>
          </cell>
          <cell r="K50">
            <v>0</v>
          </cell>
          <cell r="O50">
            <v>0</v>
          </cell>
          <cell r="Q50">
            <v>0</v>
          </cell>
        </row>
        <row r="51">
          <cell r="B51" t="str">
            <v>GSK 1034702</v>
          </cell>
          <cell r="C51" t="str">
            <v>PL</v>
          </cell>
          <cell r="D51" t="str">
            <v>Active</v>
          </cell>
          <cell r="K51">
            <v>0</v>
          </cell>
          <cell r="O51">
            <v>0</v>
          </cell>
          <cell r="Q51">
            <v>0</v>
          </cell>
        </row>
        <row r="52">
          <cell r="B52" t="str">
            <v>GSK 1497235A</v>
          </cell>
          <cell r="C52" t="str">
            <v>PL</v>
          </cell>
          <cell r="D52" t="str">
            <v>Active</v>
          </cell>
          <cell r="G52">
            <v>31</v>
          </cell>
          <cell r="K52">
            <v>31</v>
          </cell>
          <cell r="L52">
            <v>31</v>
          </cell>
          <cell r="O52">
            <v>-31</v>
          </cell>
          <cell r="Q52">
            <v>0</v>
          </cell>
        </row>
        <row r="53">
          <cell r="B53" t="str">
            <v>GW 397339</v>
          </cell>
          <cell r="C53" t="str">
            <v>PL</v>
          </cell>
          <cell r="D53" t="str">
            <v>Obs</v>
          </cell>
          <cell r="K53">
            <v>0</v>
          </cell>
          <cell r="O53">
            <v>0</v>
          </cell>
          <cell r="Q53">
            <v>0</v>
          </cell>
        </row>
        <row r="54">
          <cell r="B54" t="str">
            <v>GW 801144X</v>
          </cell>
          <cell r="C54" t="str">
            <v>PL</v>
          </cell>
          <cell r="D54" t="str">
            <v>Slow Mvg</v>
          </cell>
          <cell r="G54">
            <v>4</v>
          </cell>
          <cell r="K54">
            <v>4</v>
          </cell>
          <cell r="L54">
            <v>4</v>
          </cell>
          <cell r="O54">
            <v>-4</v>
          </cell>
          <cell r="Q54">
            <v>0</v>
          </cell>
        </row>
        <row r="55">
          <cell r="B55" t="str">
            <v>ICOS 1576</v>
          </cell>
          <cell r="C55" t="str">
            <v>PL</v>
          </cell>
          <cell r="D55" t="str">
            <v>Obs</v>
          </cell>
          <cell r="K55">
            <v>0</v>
          </cell>
          <cell r="O55">
            <v>0</v>
          </cell>
          <cell r="Q55">
            <v>0</v>
          </cell>
        </row>
        <row r="56">
          <cell r="B56" t="str">
            <v>ICOS 485</v>
          </cell>
          <cell r="C56" t="str">
            <v>PL</v>
          </cell>
          <cell r="D56" t="str">
            <v>Obs</v>
          </cell>
          <cell r="G56">
            <v>4</v>
          </cell>
          <cell r="K56">
            <v>0</v>
          </cell>
          <cell r="L56">
            <v>4</v>
          </cell>
          <cell r="O56">
            <v>0</v>
          </cell>
          <cell r="Q56">
            <v>0</v>
          </cell>
        </row>
        <row r="57">
          <cell r="B57" t="str">
            <v>Iloperidone</v>
          </cell>
          <cell r="C57" t="str">
            <v>PL</v>
          </cell>
          <cell r="D57" t="str">
            <v>Active</v>
          </cell>
          <cell r="G57">
            <v>13</v>
          </cell>
          <cell r="H57">
            <v>143</v>
          </cell>
          <cell r="J57">
            <v>473</v>
          </cell>
          <cell r="K57">
            <v>629</v>
          </cell>
          <cell r="L57">
            <v>13</v>
          </cell>
          <cell r="M57">
            <v>143</v>
          </cell>
          <cell r="N57">
            <v>473</v>
          </cell>
          <cell r="O57">
            <v>-629</v>
          </cell>
          <cell r="Q57">
            <v>0</v>
          </cell>
        </row>
        <row r="58">
          <cell r="B58" t="str">
            <v>KAN 747</v>
          </cell>
          <cell r="C58" t="str">
            <v>PL</v>
          </cell>
          <cell r="D58" t="str">
            <v>Slow Mvg</v>
          </cell>
          <cell r="K58">
            <v>0</v>
          </cell>
          <cell r="O58">
            <v>0</v>
          </cell>
          <cell r="Q58">
            <v>0</v>
          </cell>
        </row>
        <row r="59">
          <cell r="B59" t="str">
            <v>Memory 1003</v>
          </cell>
          <cell r="C59" t="str">
            <v>PL</v>
          </cell>
          <cell r="D59" t="str">
            <v>Active</v>
          </cell>
          <cell r="G59">
            <v>5</v>
          </cell>
          <cell r="H59">
            <v>1</v>
          </cell>
          <cell r="J59">
            <v>199</v>
          </cell>
          <cell r="K59">
            <v>205</v>
          </cell>
          <cell r="L59">
            <v>5</v>
          </cell>
          <cell r="M59">
            <v>1</v>
          </cell>
          <cell r="N59">
            <v>199</v>
          </cell>
          <cell r="O59">
            <v>-205</v>
          </cell>
          <cell r="Q59">
            <v>0</v>
          </cell>
        </row>
        <row r="60">
          <cell r="B60" t="str">
            <v>Methyl Acetonide</v>
          </cell>
          <cell r="C60" t="str">
            <v>PL</v>
          </cell>
          <cell r="D60" t="str">
            <v>Slow Mvg</v>
          </cell>
          <cell r="J60">
            <v>17</v>
          </cell>
          <cell r="K60">
            <v>17</v>
          </cell>
          <cell r="N60">
            <v>17</v>
          </cell>
          <cell r="O60">
            <v>-17</v>
          </cell>
          <cell r="Q60">
            <v>0</v>
          </cell>
        </row>
        <row r="61">
          <cell r="B61" t="str">
            <v>Mill. Lactone</v>
          </cell>
          <cell r="C61" t="str">
            <v>PL</v>
          </cell>
          <cell r="D61" t="str">
            <v>Obs</v>
          </cell>
          <cell r="G61">
            <v>13</v>
          </cell>
          <cell r="H61">
            <v>1</v>
          </cell>
          <cell r="J61">
            <v>199</v>
          </cell>
          <cell r="K61">
            <v>13</v>
          </cell>
          <cell r="L61">
            <v>13</v>
          </cell>
          <cell r="M61">
            <v>1</v>
          </cell>
          <cell r="N61">
            <v>199</v>
          </cell>
          <cell r="O61">
            <v>-13</v>
          </cell>
          <cell r="Q61">
            <v>0</v>
          </cell>
        </row>
        <row r="62">
          <cell r="B62" t="str">
            <v>PTC</v>
          </cell>
          <cell r="C62" t="str">
            <v>PL</v>
          </cell>
          <cell r="D62" t="str">
            <v>Slow Mvg</v>
          </cell>
          <cell r="H62">
            <v>12</v>
          </cell>
          <cell r="J62">
            <v>17</v>
          </cell>
          <cell r="K62">
            <v>12</v>
          </cell>
          <cell r="M62">
            <v>12</v>
          </cell>
          <cell r="N62">
            <v>17</v>
          </cell>
          <cell r="O62">
            <v>-12</v>
          </cell>
          <cell r="Q62">
            <v>0</v>
          </cell>
        </row>
        <row r="63">
          <cell r="B63" t="str">
            <v>RCX 2037</v>
          </cell>
          <cell r="C63" t="str">
            <v>PL</v>
          </cell>
          <cell r="D63" t="str">
            <v>Obs</v>
          </cell>
          <cell r="G63">
            <v>13</v>
          </cell>
          <cell r="K63">
            <v>0</v>
          </cell>
          <cell r="L63">
            <v>13</v>
          </cell>
          <cell r="O63">
            <v>0</v>
          </cell>
          <cell r="Q63">
            <v>0</v>
          </cell>
        </row>
        <row r="64">
          <cell r="B64" t="str">
            <v>RCX 2047</v>
          </cell>
          <cell r="C64" t="str">
            <v>PL</v>
          </cell>
          <cell r="D64" t="str">
            <v>Obs</v>
          </cell>
          <cell r="G64">
            <v>12</v>
          </cell>
          <cell r="J64">
            <v>20</v>
          </cell>
          <cell r="K64">
            <v>32</v>
          </cell>
          <cell r="L64">
            <v>12</v>
          </cell>
          <cell r="N64">
            <v>20</v>
          </cell>
          <cell r="O64">
            <v>-32</v>
          </cell>
          <cell r="Q64">
            <v>0</v>
          </cell>
        </row>
        <row r="65">
          <cell r="B65" t="str">
            <v>SB 580254</v>
          </cell>
          <cell r="C65" t="str">
            <v>PL</v>
          </cell>
          <cell r="D65" t="str">
            <v>Active</v>
          </cell>
          <cell r="G65">
            <v>2</v>
          </cell>
          <cell r="K65">
            <v>2</v>
          </cell>
          <cell r="L65">
            <v>2</v>
          </cell>
          <cell r="O65">
            <v>-2</v>
          </cell>
          <cell r="Q65">
            <v>0</v>
          </cell>
        </row>
        <row r="66">
          <cell r="B66" t="str">
            <v>SB 748534A</v>
          </cell>
          <cell r="C66" t="str">
            <v>PL</v>
          </cell>
          <cell r="D66" t="str">
            <v>Slow Mvg</v>
          </cell>
          <cell r="G66">
            <v>12</v>
          </cell>
          <cell r="J66">
            <v>20</v>
          </cell>
          <cell r="K66">
            <v>0</v>
          </cell>
          <cell r="L66">
            <v>12</v>
          </cell>
          <cell r="N66">
            <v>20</v>
          </cell>
          <cell r="O66">
            <v>0</v>
          </cell>
          <cell r="Q66">
            <v>0</v>
          </cell>
        </row>
        <row r="67">
          <cell r="B67" t="str">
            <v>SB 7973131</v>
          </cell>
          <cell r="C67" t="str">
            <v>PL</v>
          </cell>
          <cell r="D67" t="str">
            <v>Slow Mvg</v>
          </cell>
          <cell r="G67">
            <v>5</v>
          </cell>
          <cell r="J67">
            <v>29</v>
          </cell>
          <cell r="K67">
            <v>34</v>
          </cell>
          <cell r="L67">
            <v>5</v>
          </cell>
          <cell r="N67">
            <v>29</v>
          </cell>
          <cell r="O67">
            <v>-34</v>
          </cell>
          <cell r="Q67">
            <v>0</v>
          </cell>
        </row>
        <row r="68">
          <cell r="B68" t="str">
            <v>Sestamibi</v>
          </cell>
          <cell r="C68" t="str">
            <v>PL</v>
          </cell>
          <cell r="D68" t="str">
            <v>Active</v>
          </cell>
          <cell r="G68">
            <v>1</v>
          </cell>
          <cell r="H68">
            <v>1</v>
          </cell>
          <cell r="K68">
            <v>2</v>
          </cell>
          <cell r="L68">
            <v>1</v>
          </cell>
          <cell r="M68">
            <v>1</v>
          </cell>
          <cell r="O68">
            <v>-2</v>
          </cell>
          <cell r="Q68">
            <v>0</v>
          </cell>
        </row>
        <row r="69">
          <cell r="B69" t="str">
            <v xml:space="preserve">Scios 469 </v>
          </cell>
          <cell r="C69" t="str">
            <v>PL</v>
          </cell>
          <cell r="D69" t="str">
            <v>Slow Mvg</v>
          </cell>
          <cell r="G69">
            <v>1</v>
          </cell>
          <cell r="J69">
            <v>29</v>
          </cell>
          <cell r="K69">
            <v>1</v>
          </cell>
          <cell r="L69">
            <v>1</v>
          </cell>
          <cell r="N69">
            <v>29</v>
          </cell>
          <cell r="O69">
            <v>-1</v>
          </cell>
          <cell r="Q69">
            <v>0</v>
          </cell>
        </row>
        <row r="70">
          <cell r="B70" t="str">
            <v>SR-28043</v>
          </cell>
          <cell r="C70" t="str">
            <v>PL</v>
          </cell>
          <cell r="D70" t="str">
            <v>Slow Mvg</v>
          </cell>
          <cell r="G70">
            <v>97</v>
          </cell>
          <cell r="H70">
            <v>161</v>
          </cell>
          <cell r="I70">
            <v>5</v>
          </cell>
          <cell r="K70">
            <v>258</v>
          </cell>
          <cell r="L70">
            <v>8</v>
          </cell>
          <cell r="M70">
            <v>4</v>
          </cell>
          <cell r="O70">
            <v>-8</v>
          </cell>
          <cell r="Q70">
            <v>250</v>
          </cell>
        </row>
        <row r="71">
          <cell r="B71" t="str">
            <v>T-Baus</v>
          </cell>
          <cell r="C71" t="str">
            <v>PL</v>
          </cell>
          <cell r="D71" t="str">
            <v>Obs</v>
          </cell>
          <cell r="G71">
            <v>1</v>
          </cell>
          <cell r="K71">
            <v>0</v>
          </cell>
          <cell r="L71">
            <v>1</v>
          </cell>
          <cell r="O71">
            <v>0</v>
          </cell>
          <cell r="Q71">
            <v>0</v>
          </cell>
        </row>
        <row r="72">
          <cell r="B72" t="str">
            <v>Telik 19781</v>
          </cell>
          <cell r="C72" t="str">
            <v>PL</v>
          </cell>
          <cell r="D72" t="str">
            <v>Obs</v>
          </cell>
          <cell r="G72">
            <v>510</v>
          </cell>
          <cell r="H72">
            <v>195</v>
          </cell>
          <cell r="I72">
            <v>203</v>
          </cell>
          <cell r="J72">
            <v>73</v>
          </cell>
          <cell r="K72">
            <v>0</v>
          </cell>
          <cell r="L72">
            <v>9</v>
          </cell>
          <cell r="M72">
            <v>48</v>
          </cell>
          <cell r="N72">
            <v>73</v>
          </cell>
          <cell r="O72">
            <v>0</v>
          </cell>
          <cell r="Q72">
            <v>0</v>
          </cell>
        </row>
        <row r="73">
          <cell r="B73" t="str">
            <v>Valrocemide</v>
          </cell>
          <cell r="C73" t="str">
            <v>PL</v>
          </cell>
          <cell r="D73" t="str">
            <v>Active</v>
          </cell>
          <cell r="G73">
            <v>6</v>
          </cell>
          <cell r="H73">
            <v>14</v>
          </cell>
          <cell r="K73">
            <v>20</v>
          </cell>
          <cell r="L73">
            <v>6</v>
          </cell>
          <cell r="M73">
            <v>14</v>
          </cell>
          <cell r="O73">
            <v>-20</v>
          </cell>
          <cell r="Q73">
            <v>0</v>
          </cell>
        </row>
        <row r="74">
          <cell r="B74" t="str">
            <v>VEC 162</v>
          </cell>
          <cell r="C74" t="str">
            <v>PL</v>
          </cell>
          <cell r="D74" t="str">
            <v>Active</v>
          </cell>
          <cell r="G74">
            <v>64</v>
          </cell>
          <cell r="H74">
            <v>142</v>
          </cell>
          <cell r="K74">
            <v>206</v>
          </cell>
          <cell r="L74">
            <v>64</v>
          </cell>
          <cell r="M74">
            <v>142</v>
          </cell>
          <cell r="O74">
            <v>-206</v>
          </cell>
          <cell r="Q74">
            <v>0</v>
          </cell>
        </row>
        <row r="75">
          <cell r="B75" t="str">
            <v>Vertex 148</v>
          </cell>
          <cell r="C75" t="str">
            <v>PL</v>
          </cell>
          <cell r="D75" t="str">
            <v>Obs</v>
          </cell>
          <cell r="G75">
            <v>6</v>
          </cell>
          <cell r="H75">
            <v>1</v>
          </cell>
          <cell r="J75">
            <v>91</v>
          </cell>
          <cell r="K75">
            <v>92</v>
          </cell>
          <cell r="L75">
            <v>6</v>
          </cell>
          <cell r="M75">
            <v>1</v>
          </cell>
          <cell r="N75">
            <v>91</v>
          </cell>
          <cell r="O75">
            <v>-92</v>
          </cell>
          <cell r="Q75">
            <v>0</v>
          </cell>
        </row>
        <row r="76">
          <cell r="B76" t="str">
            <v>Vertex 497</v>
          </cell>
          <cell r="C76" t="str">
            <v>PL</v>
          </cell>
          <cell r="D76" t="str">
            <v>Obs</v>
          </cell>
          <cell r="G76">
            <v>3</v>
          </cell>
          <cell r="H76">
            <v>127</v>
          </cell>
          <cell r="K76">
            <v>130</v>
          </cell>
          <cell r="L76">
            <v>3</v>
          </cell>
          <cell r="M76">
            <v>127</v>
          </cell>
          <cell r="O76">
            <v>-130</v>
          </cell>
          <cell r="Q76">
            <v>0</v>
          </cell>
        </row>
        <row r="77">
          <cell r="B77" t="str">
            <v>Vertex 770</v>
          </cell>
          <cell r="C77" t="str">
            <v>PL</v>
          </cell>
          <cell r="D77" t="str">
            <v>Slow Mvg</v>
          </cell>
          <cell r="G77">
            <v>1</v>
          </cell>
          <cell r="H77">
            <v>1</v>
          </cell>
          <cell r="J77">
            <v>91</v>
          </cell>
          <cell r="K77">
            <v>1</v>
          </cell>
          <cell r="L77">
            <v>1</v>
          </cell>
          <cell r="M77">
            <v>1</v>
          </cell>
          <cell r="N77">
            <v>91</v>
          </cell>
          <cell r="O77">
            <v>-1</v>
          </cell>
          <cell r="Q77">
            <v>0</v>
          </cell>
        </row>
        <row r="78">
          <cell r="B78" t="str">
            <v>Vertex 950</v>
          </cell>
          <cell r="C78" t="str">
            <v>PL</v>
          </cell>
          <cell r="D78" t="str">
            <v>Active</v>
          </cell>
          <cell r="G78">
            <v>336</v>
          </cell>
          <cell r="H78">
            <v>670</v>
          </cell>
          <cell r="I78">
            <v>60</v>
          </cell>
          <cell r="J78">
            <v>268</v>
          </cell>
          <cell r="K78">
            <v>1334</v>
          </cell>
          <cell r="L78">
            <v>111</v>
          </cell>
          <cell r="M78">
            <v>68</v>
          </cell>
          <cell r="N78">
            <v>248</v>
          </cell>
          <cell r="O78">
            <v>-427</v>
          </cell>
          <cell r="Q78">
            <v>907</v>
          </cell>
        </row>
        <row r="79">
          <cell r="B79" t="str">
            <v>ZD0947</v>
          </cell>
          <cell r="C79" t="str">
            <v>PL</v>
          </cell>
          <cell r="D79" t="str">
            <v>Obs</v>
          </cell>
          <cell r="G79">
            <v>1</v>
          </cell>
          <cell r="K79">
            <v>0</v>
          </cell>
          <cell r="L79">
            <v>1</v>
          </cell>
          <cell r="O79">
            <v>0</v>
          </cell>
          <cell r="Q79">
            <v>0</v>
          </cell>
        </row>
        <row r="80">
          <cell r="B80" t="str">
            <v>ZT-1</v>
          </cell>
          <cell r="C80" t="str">
            <v>PL</v>
          </cell>
          <cell r="D80" t="str">
            <v>Active</v>
          </cell>
          <cell r="G80">
            <v>581</v>
          </cell>
          <cell r="H80">
            <v>1</v>
          </cell>
          <cell r="I80">
            <v>188</v>
          </cell>
          <cell r="J80">
            <v>371</v>
          </cell>
          <cell r="K80">
            <v>1</v>
          </cell>
          <cell r="L80">
            <v>411</v>
          </cell>
          <cell r="M80">
            <v>-19</v>
          </cell>
          <cell r="N80">
            <v>371</v>
          </cell>
          <cell r="O80">
            <v>0</v>
          </cell>
          <cell r="Q80">
            <v>1</v>
          </cell>
        </row>
        <row r="81">
          <cell r="B81" t="str">
            <v>ZD0947</v>
          </cell>
          <cell r="C81" t="str">
            <v>PL</v>
          </cell>
          <cell r="D81" t="str">
            <v>Obs</v>
          </cell>
          <cell r="K81">
            <v>0</v>
          </cell>
          <cell r="O81">
            <v>0</v>
          </cell>
          <cell r="Q81">
            <v>0</v>
          </cell>
        </row>
        <row r="82">
          <cell r="B82" t="str">
            <v>ZT-1</v>
          </cell>
          <cell r="C82" t="str">
            <v>Pre Launch</v>
          </cell>
          <cell r="D82" t="str">
            <v>Total</v>
          </cell>
          <cell r="G82">
            <v>865</v>
          </cell>
          <cell r="H82">
            <v>1809</v>
          </cell>
          <cell r="I82">
            <v>68</v>
          </cell>
          <cell r="J82">
            <v>1376</v>
          </cell>
          <cell r="K82">
            <v>4118</v>
          </cell>
          <cell r="L82">
            <v>320</v>
          </cell>
          <cell r="M82">
            <v>543</v>
          </cell>
          <cell r="N82">
            <v>1148</v>
          </cell>
          <cell r="O82">
            <v>-2011</v>
          </cell>
          <cell r="P82">
            <v>0</v>
          </cell>
          <cell r="Q82">
            <v>2107</v>
          </cell>
        </row>
        <row r="83">
          <cell r="O83">
            <v>0</v>
          </cell>
        </row>
        <row r="84">
          <cell r="B84" t="str">
            <v>(DHQ) 2 PHAL</v>
          </cell>
          <cell r="C84" t="str">
            <v>T</v>
          </cell>
          <cell r="D84" t="str">
            <v>Slow Mvg</v>
          </cell>
          <cell r="G84">
            <v>1462</v>
          </cell>
          <cell r="H84">
            <v>1</v>
          </cell>
          <cell r="I84">
            <v>409</v>
          </cell>
          <cell r="J84">
            <v>1707</v>
          </cell>
          <cell r="K84">
            <v>1</v>
          </cell>
          <cell r="L84">
            <v>785</v>
          </cell>
          <cell r="M84">
            <v>502</v>
          </cell>
          <cell r="N84">
            <v>1443</v>
          </cell>
          <cell r="O84">
            <v>0</v>
          </cell>
          <cell r="P84">
            <v>0</v>
          </cell>
          <cell r="Q84">
            <v>1</v>
          </cell>
        </row>
        <row r="85">
          <cell r="B85" t="str">
            <v>Amino Indanol</v>
          </cell>
          <cell r="C85" t="str">
            <v>T</v>
          </cell>
          <cell r="D85" t="str">
            <v>Slow Mvg</v>
          </cell>
          <cell r="H85">
            <v>109</v>
          </cell>
          <cell r="K85">
            <v>109</v>
          </cell>
          <cell r="M85">
            <v>109</v>
          </cell>
          <cell r="O85">
            <v>-109</v>
          </cell>
          <cell r="Q85">
            <v>0</v>
          </cell>
        </row>
        <row r="86">
          <cell r="B86" t="str">
            <v>ANFP</v>
          </cell>
          <cell r="C86" t="str">
            <v>T</v>
          </cell>
          <cell r="D86" t="str">
            <v>Active</v>
          </cell>
          <cell r="G86">
            <v>75</v>
          </cell>
          <cell r="J86">
            <v>88</v>
          </cell>
          <cell r="K86">
            <v>163</v>
          </cell>
          <cell r="O86">
            <v>0</v>
          </cell>
          <cell r="Q86">
            <v>163</v>
          </cell>
        </row>
        <row r="87">
          <cell r="B87" t="str">
            <v>Butanol</v>
          </cell>
          <cell r="C87" t="str">
            <v>T</v>
          </cell>
          <cell r="D87" t="str">
            <v>Slow Mvg</v>
          </cell>
          <cell r="G87">
            <v>23</v>
          </cell>
          <cell r="H87">
            <v>109</v>
          </cell>
          <cell r="J87">
            <v>88</v>
          </cell>
          <cell r="K87">
            <v>111</v>
          </cell>
          <cell r="L87">
            <v>23</v>
          </cell>
          <cell r="M87">
            <v>109</v>
          </cell>
          <cell r="N87">
            <v>88</v>
          </cell>
          <cell r="O87">
            <v>-111</v>
          </cell>
          <cell r="Q87">
            <v>0</v>
          </cell>
        </row>
        <row r="88">
          <cell r="B88" t="str">
            <v>CBDA</v>
          </cell>
          <cell r="C88" t="str">
            <v>T</v>
          </cell>
          <cell r="D88" t="str">
            <v>Active</v>
          </cell>
          <cell r="G88">
            <v>2</v>
          </cell>
          <cell r="H88">
            <v>2</v>
          </cell>
          <cell r="J88">
            <v>88</v>
          </cell>
          <cell r="K88">
            <v>4</v>
          </cell>
          <cell r="L88">
            <v>2</v>
          </cell>
          <cell r="M88">
            <v>2</v>
          </cell>
          <cell r="O88">
            <v>-4</v>
          </cell>
          <cell r="Q88">
            <v>0</v>
          </cell>
        </row>
        <row r="89">
          <cell r="B89" t="str">
            <v>CDFA Me</v>
          </cell>
          <cell r="C89" t="str">
            <v>T</v>
          </cell>
          <cell r="D89" t="str">
            <v>Slow Mvg</v>
          </cell>
          <cell r="G89">
            <v>211</v>
          </cell>
          <cell r="I89">
            <v>42</v>
          </cell>
          <cell r="J89">
            <v>236</v>
          </cell>
          <cell r="K89">
            <v>489</v>
          </cell>
          <cell r="L89">
            <v>3</v>
          </cell>
          <cell r="N89">
            <v>88</v>
          </cell>
          <cell r="O89">
            <v>-3</v>
          </cell>
          <cell r="Q89">
            <v>486</v>
          </cell>
        </row>
        <row r="90">
          <cell r="B90" t="str">
            <v>CPD</v>
          </cell>
          <cell r="C90" t="str">
            <v>T</v>
          </cell>
          <cell r="D90" t="str">
            <v>Slow Mvg</v>
          </cell>
          <cell r="G90">
            <v>13</v>
          </cell>
          <cell r="H90">
            <v>2</v>
          </cell>
          <cell r="J90">
            <v>44</v>
          </cell>
          <cell r="K90">
            <v>44</v>
          </cell>
          <cell r="L90">
            <v>2</v>
          </cell>
          <cell r="M90">
            <v>2</v>
          </cell>
          <cell r="N90">
            <v>18</v>
          </cell>
          <cell r="O90">
            <v>-18</v>
          </cell>
          <cell r="Q90">
            <v>26</v>
          </cell>
        </row>
        <row r="91">
          <cell r="B91" t="str">
            <v>DESMP</v>
          </cell>
          <cell r="C91" t="str">
            <v>T</v>
          </cell>
          <cell r="D91" t="str">
            <v>Obs</v>
          </cell>
          <cell r="G91">
            <v>4</v>
          </cell>
          <cell r="J91">
            <v>1</v>
          </cell>
          <cell r="K91">
            <v>0</v>
          </cell>
          <cell r="L91">
            <v>4</v>
          </cell>
          <cell r="N91">
            <v>1</v>
          </cell>
          <cell r="O91">
            <v>0</v>
          </cell>
          <cell r="Q91">
            <v>0</v>
          </cell>
        </row>
        <row r="92">
          <cell r="B92" t="str">
            <v>DHQD</v>
          </cell>
          <cell r="C92" t="str">
            <v>T</v>
          </cell>
          <cell r="D92" t="str">
            <v>Slow Mvg</v>
          </cell>
          <cell r="G92">
            <v>3</v>
          </cell>
          <cell r="J92">
            <v>37</v>
          </cell>
          <cell r="K92">
            <v>40</v>
          </cell>
          <cell r="N92">
            <v>2</v>
          </cell>
          <cell r="O92">
            <v>-2</v>
          </cell>
          <cell r="Q92">
            <v>38</v>
          </cell>
        </row>
        <row r="93">
          <cell r="B93" t="str">
            <v>EPI</v>
          </cell>
          <cell r="C93" t="str">
            <v>T</v>
          </cell>
          <cell r="D93" t="str">
            <v>Slow Mvg</v>
          </cell>
          <cell r="G93">
            <v>6</v>
          </cell>
          <cell r="H93">
            <v>75</v>
          </cell>
          <cell r="J93">
            <v>47</v>
          </cell>
          <cell r="K93">
            <v>128</v>
          </cell>
          <cell r="L93">
            <v>1</v>
          </cell>
          <cell r="M93">
            <v>54</v>
          </cell>
          <cell r="N93">
            <v>28</v>
          </cell>
          <cell r="O93">
            <v>-83</v>
          </cell>
          <cell r="Q93">
            <v>45</v>
          </cell>
        </row>
        <row r="94">
          <cell r="B94" t="str">
            <v>ETFA</v>
          </cell>
          <cell r="C94" t="str">
            <v>T</v>
          </cell>
          <cell r="D94" t="str">
            <v>Active</v>
          </cell>
          <cell r="G94">
            <v>2</v>
          </cell>
          <cell r="J94">
            <v>22</v>
          </cell>
          <cell r="K94">
            <v>24</v>
          </cell>
          <cell r="L94">
            <v>2</v>
          </cell>
          <cell r="N94">
            <v>22</v>
          </cell>
          <cell r="O94">
            <v>-24</v>
          </cell>
          <cell r="Q94">
            <v>0</v>
          </cell>
        </row>
        <row r="95">
          <cell r="B95" t="str">
            <v>Glycidyl Nosylate</v>
          </cell>
          <cell r="C95" t="str">
            <v>T</v>
          </cell>
          <cell r="D95" t="str">
            <v>Slow Mvg</v>
          </cell>
          <cell r="G95">
            <v>3</v>
          </cell>
          <cell r="H95">
            <v>33</v>
          </cell>
          <cell r="J95">
            <v>52</v>
          </cell>
          <cell r="K95">
            <v>3</v>
          </cell>
          <cell r="L95">
            <v>3</v>
          </cell>
          <cell r="M95">
            <v>8</v>
          </cell>
          <cell r="N95">
            <v>20</v>
          </cell>
          <cell r="O95">
            <v>-3</v>
          </cell>
          <cell r="Q95">
            <v>0</v>
          </cell>
        </row>
        <row r="96">
          <cell r="B96" t="str">
            <v>Glycidyl Phthalimide</v>
          </cell>
          <cell r="C96" t="str">
            <v>T</v>
          </cell>
          <cell r="D96" t="str">
            <v>Active</v>
          </cell>
          <cell r="G96">
            <v>11</v>
          </cell>
          <cell r="J96">
            <v>98</v>
          </cell>
          <cell r="K96">
            <v>109</v>
          </cell>
          <cell r="L96">
            <v>2</v>
          </cell>
          <cell r="N96">
            <v>98</v>
          </cell>
          <cell r="O96">
            <v>-100</v>
          </cell>
          <cell r="Q96">
            <v>9</v>
          </cell>
        </row>
        <row r="97">
          <cell r="B97" t="str">
            <v>Glycidyl Tosylate</v>
          </cell>
          <cell r="C97" t="str">
            <v>T</v>
          </cell>
          <cell r="D97" t="str">
            <v>Slow Mvg</v>
          </cell>
          <cell r="G97">
            <v>3</v>
          </cell>
          <cell r="H97">
            <v>4</v>
          </cell>
          <cell r="K97">
            <v>4</v>
          </cell>
          <cell r="L97">
            <v>3</v>
          </cell>
          <cell r="M97">
            <v>4</v>
          </cell>
          <cell r="O97">
            <v>-4</v>
          </cell>
          <cell r="Q97">
            <v>0</v>
          </cell>
        </row>
        <row r="98">
          <cell r="B98" t="str">
            <v>Isovanillin</v>
          </cell>
          <cell r="C98" t="str">
            <v>T</v>
          </cell>
          <cell r="D98" t="str">
            <v>Obs</v>
          </cell>
          <cell r="G98">
            <v>11</v>
          </cell>
          <cell r="J98">
            <v>98</v>
          </cell>
          <cell r="K98">
            <v>0</v>
          </cell>
          <cell r="L98">
            <v>2</v>
          </cell>
          <cell r="N98">
            <v>98</v>
          </cell>
          <cell r="O98">
            <v>0</v>
          </cell>
          <cell r="Q98">
            <v>0</v>
          </cell>
        </row>
        <row r="99">
          <cell r="B99" t="str">
            <v>Jacobsen Catalyst</v>
          </cell>
          <cell r="C99" t="str">
            <v>T</v>
          </cell>
          <cell r="D99" t="str">
            <v>Slow Mvg</v>
          </cell>
          <cell r="G99">
            <v>10</v>
          </cell>
          <cell r="H99">
            <v>223</v>
          </cell>
          <cell r="K99">
            <v>233</v>
          </cell>
          <cell r="L99">
            <v>10</v>
          </cell>
          <cell r="M99">
            <v>26</v>
          </cell>
          <cell r="O99">
            <v>-36</v>
          </cell>
          <cell r="Q99">
            <v>197</v>
          </cell>
        </row>
        <row r="100">
          <cell r="B100" t="str">
            <v>L-Carnitine</v>
          </cell>
          <cell r="C100" t="str">
            <v>T</v>
          </cell>
          <cell r="D100" t="str">
            <v>Slow Mvg</v>
          </cell>
          <cell r="G100">
            <v>4</v>
          </cell>
          <cell r="H100">
            <v>184</v>
          </cell>
          <cell r="J100">
            <v>114</v>
          </cell>
          <cell r="K100">
            <v>302</v>
          </cell>
          <cell r="L100">
            <v>4</v>
          </cell>
          <cell r="M100">
            <v>184</v>
          </cell>
          <cell r="N100">
            <v>114</v>
          </cell>
          <cell r="O100">
            <v>-302</v>
          </cell>
          <cell r="Q100">
            <v>0</v>
          </cell>
        </row>
        <row r="101">
          <cell r="B101" t="str">
            <v>Methyl Glycidate</v>
          </cell>
          <cell r="C101" t="str">
            <v>T</v>
          </cell>
          <cell r="D101" t="str">
            <v>Slow Mvg</v>
          </cell>
          <cell r="G101">
            <v>11</v>
          </cell>
          <cell r="H101">
            <v>222</v>
          </cell>
          <cell r="J101">
            <v>18</v>
          </cell>
          <cell r="K101">
            <v>18</v>
          </cell>
          <cell r="L101">
            <v>11</v>
          </cell>
          <cell r="M101">
            <v>42</v>
          </cell>
          <cell r="N101">
            <v>18</v>
          </cell>
          <cell r="O101">
            <v>-18</v>
          </cell>
          <cell r="Q101">
            <v>0</v>
          </cell>
        </row>
        <row r="102">
          <cell r="B102" t="str">
            <v>OADPE</v>
          </cell>
          <cell r="C102" t="str">
            <v>T</v>
          </cell>
          <cell r="D102" t="str">
            <v>Slow Mvg</v>
          </cell>
          <cell r="G102">
            <v>4</v>
          </cell>
          <cell r="H102">
            <v>184</v>
          </cell>
          <cell r="J102">
            <v>114</v>
          </cell>
          <cell r="K102">
            <v>0</v>
          </cell>
          <cell r="L102">
            <v>4</v>
          </cell>
          <cell r="M102">
            <v>184</v>
          </cell>
          <cell r="N102">
            <v>114</v>
          </cell>
          <cell r="O102">
            <v>0</v>
          </cell>
          <cell r="Q102">
            <v>0</v>
          </cell>
        </row>
        <row r="103">
          <cell r="B103" t="str">
            <v>Oligomeric Cat</v>
          </cell>
          <cell r="C103" t="str">
            <v>T</v>
          </cell>
          <cell r="D103" t="str">
            <v>Slow Mvg</v>
          </cell>
          <cell r="G103">
            <v>10</v>
          </cell>
          <cell r="H103">
            <v>278</v>
          </cell>
          <cell r="J103">
            <v>18</v>
          </cell>
          <cell r="K103">
            <v>288</v>
          </cell>
          <cell r="L103">
            <v>6</v>
          </cell>
          <cell r="M103">
            <v>136</v>
          </cell>
          <cell r="N103">
            <v>18</v>
          </cell>
          <cell r="O103">
            <v>-142</v>
          </cell>
          <cell r="Q103">
            <v>146</v>
          </cell>
        </row>
        <row r="104">
          <cell r="B104" t="str">
            <v>Pfizer Diol</v>
          </cell>
          <cell r="C104" t="str">
            <v>T</v>
          </cell>
          <cell r="D104" t="str">
            <v>Obs</v>
          </cell>
          <cell r="K104">
            <v>0</v>
          </cell>
          <cell r="O104">
            <v>0</v>
          </cell>
          <cell r="Q104">
            <v>0</v>
          </cell>
        </row>
        <row r="105">
          <cell r="B105" t="str">
            <v>PG Carbonate</v>
          </cell>
          <cell r="C105" t="str">
            <v>T</v>
          </cell>
          <cell r="D105" t="str">
            <v>Slow Mvg</v>
          </cell>
          <cell r="G105">
            <v>100</v>
          </cell>
          <cell r="H105">
            <v>495</v>
          </cell>
          <cell r="J105">
            <v>226</v>
          </cell>
          <cell r="K105">
            <v>226</v>
          </cell>
          <cell r="L105">
            <v>1</v>
          </cell>
          <cell r="M105">
            <v>52</v>
          </cell>
          <cell r="N105">
            <v>226</v>
          </cell>
          <cell r="O105">
            <v>-226</v>
          </cell>
          <cell r="Q105">
            <v>0</v>
          </cell>
        </row>
        <row r="106">
          <cell r="B106" t="str">
            <v>Propylene Oxide</v>
          </cell>
          <cell r="C106" t="str">
            <v>T</v>
          </cell>
          <cell r="D106" t="str">
            <v>Slow Mvg</v>
          </cell>
          <cell r="G106">
            <v>1</v>
          </cell>
          <cell r="H106">
            <v>47</v>
          </cell>
          <cell r="K106">
            <v>48</v>
          </cell>
          <cell r="M106">
            <v>31</v>
          </cell>
          <cell r="O106">
            <v>-31</v>
          </cell>
          <cell r="Q106">
            <v>17</v>
          </cell>
        </row>
        <row r="107">
          <cell r="B107" t="str">
            <v>RUPHOS</v>
          </cell>
          <cell r="C107" t="str">
            <v>T</v>
          </cell>
          <cell r="D107" t="str">
            <v>Slow Mvg</v>
          </cell>
          <cell r="J107">
            <v>226</v>
          </cell>
          <cell r="K107">
            <v>0</v>
          </cell>
          <cell r="N107">
            <v>226</v>
          </cell>
          <cell r="O107">
            <v>0</v>
          </cell>
          <cell r="Q107">
            <v>0</v>
          </cell>
        </row>
        <row r="108">
          <cell r="B108" t="str">
            <v>S-Phos</v>
          </cell>
          <cell r="C108" t="str">
            <v>T</v>
          </cell>
          <cell r="D108" t="str">
            <v>Slow Mvg</v>
          </cell>
          <cell r="G108">
            <v>1</v>
          </cell>
          <cell r="H108">
            <v>47</v>
          </cell>
          <cell r="J108">
            <v>6</v>
          </cell>
          <cell r="K108">
            <v>6</v>
          </cell>
          <cell r="L108">
            <v>1</v>
          </cell>
          <cell r="M108">
            <v>39</v>
          </cell>
          <cell r="O108">
            <v>0</v>
          </cell>
          <cell r="Q108">
            <v>6</v>
          </cell>
        </row>
        <row r="109">
          <cell r="B109" t="str">
            <v>Styrene Oxide</v>
          </cell>
          <cell r="C109" t="str">
            <v>T</v>
          </cell>
          <cell r="D109" t="str">
            <v>Slow Mvg</v>
          </cell>
          <cell r="G109">
            <v>3</v>
          </cell>
          <cell r="K109">
            <v>3</v>
          </cell>
          <cell r="L109">
            <v>3</v>
          </cell>
          <cell r="O109">
            <v>-3</v>
          </cell>
          <cell r="Q109">
            <v>0</v>
          </cell>
        </row>
        <row r="110">
          <cell r="B110" t="str">
            <v>TBGE</v>
          </cell>
          <cell r="C110" t="str">
            <v>T</v>
          </cell>
          <cell r="D110" t="str">
            <v>Active</v>
          </cell>
          <cell r="J110">
            <v>10</v>
          </cell>
          <cell r="K110">
            <v>10</v>
          </cell>
          <cell r="O110">
            <v>0</v>
          </cell>
          <cell r="Q110">
            <v>10</v>
          </cell>
        </row>
        <row r="111">
          <cell r="B111" t="str">
            <v>WS 23</v>
          </cell>
          <cell r="C111" t="str">
            <v>T</v>
          </cell>
          <cell r="D111" t="str">
            <v>Active</v>
          </cell>
          <cell r="G111">
            <v>132</v>
          </cell>
          <cell r="H111">
            <v>157</v>
          </cell>
          <cell r="I111">
            <v>4</v>
          </cell>
          <cell r="J111">
            <v>537</v>
          </cell>
          <cell r="K111">
            <v>830</v>
          </cell>
          <cell r="L111">
            <v>3</v>
          </cell>
          <cell r="O111">
            <v>0</v>
          </cell>
          <cell r="Q111">
            <v>830</v>
          </cell>
        </row>
        <row r="112">
          <cell r="B112" t="str">
            <v>ETFA Held in Hong Kong</v>
          </cell>
          <cell r="C112" t="str">
            <v>TM</v>
          </cell>
          <cell r="D112" t="str">
            <v>Obs</v>
          </cell>
          <cell r="J112">
            <v>10</v>
          </cell>
          <cell r="K112">
            <v>0</v>
          </cell>
          <cell r="N112">
            <v>10</v>
          </cell>
          <cell r="O112">
            <v>0</v>
          </cell>
          <cell r="Q112">
            <v>0</v>
          </cell>
        </row>
        <row r="113">
          <cell r="B113" t="str">
            <v>3-NPP</v>
          </cell>
          <cell r="C113" t="str">
            <v>TM</v>
          </cell>
          <cell r="D113" t="str">
            <v>Obs</v>
          </cell>
          <cell r="G113">
            <v>201</v>
          </cell>
          <cell r="H113">
            <v>3</v>
          </cell>
          <cell r="I113">
            <v>65</v>
          </cell>
          <cell r="J113">
            <v>434</v>
          </cell>
          <cell r="K113">
            <v>0</v>
          </cell>
          <cell r="L113">
            <v>1</v>
          </cell>
          <cell r="O113">
            <v>0</v>
          </cell>
          <cell r="Q113">
            <v>0</v>
          </cell>
        </row>
        <row r="114">
          <cell r="B114" t="str">
            <v>ANFP.</v>
          </cell>
          <cell r="C114" t="str">
            <v>TM</v>
          </cell>
          <cell r="D114" t="str">
            <v>Active</v>
          </cell>
          <cell r="K114">
            <v>0</v>
          </cell>
          <cell r="O114">
            <v>0</v>
          </cell>
          <cell r="Q114">
            <v>0</v>
          </cell>
        </row>
        <row r="115">
          <cell r="B115" t="str">
            <v>DESMP.</v>
          </cell>
          <cell r="C115" t="str">
            <v>TM</v>
          </cell>
          <cell r="D115" t="str">
            <v>Obs</v>
          </cell>
          <cell r="K115">
            <v>0</v>
          </cell>
          <cell r="O115">
            <v>0</v>
          </cell>
          <cell r="Q115">
            <v>0</v>
          </cell>
        </row>
        <row r="116">
          <cell r="B116" t="str">
            <v>L-Thyroxine</v>
          </cell>
          <cell r="C116" t="str">
            <v>TM</v>
          </cell>
          <cell r="D116" t="str">
            <v>Active</v>
          </cell>
          <cell r="K116">
            <v>0</v>
          </cell>
          <cell r="O116">
            <v>0</v>
          </cell>
          <cell r="Q116">
            <v>0</v>
          </cell>
        </row>
        <row r="117">
          <cell r="B117" t="str">
            <v>NAAGA</v>
          </cell>
          <cell r="C117" t="str">
            <v>TM</v>
          </cell>
          <cell r="D117" t="str">
            <v>Active</v>
          </cell>
          <cell r="K117">
            <v>0</v>
          </cell>
          <cell r="O117">
            <v>0</v>
          </cell>
          <cell r="Q117">
            <v>0</v>
          </cell>
        </row>
        <row r="118">
          <cell r="B118" t="str">
            <v>NTFMA</v>
          </cell>
          <cell r="C118" t="str">
            <v>TM</v>
          </cell>
          <cell r="D118" t="str">
            <v>Obs</v>
          </cell>
          <cell r="K118">
            <v>0</v>
          </cell>
          <cell r="O118">
            <v>0</v>
          </cell>
          <cell r="Q118">
            <v>0</v>
          </cell>
        </row>
        <row r="119">
          <cell r="B119" t="str">
            <v>OADPE</v>
          </cell>
          <cell r="C119" t="str">
            <v>TM</v>
          </cell>
          <cell r="D119" t="str">
            <v>Active</v>
          </cell>
          <cell r="K119">
            <v>0</v>
          </cell>
          <cell r="O119">
            <v>0</v>
          </cell>
          <cell r="Q119">
            <v>0</v>
          </cell>
        </row>
        <row r="120">
          <cell r="B120" t="str">
            <v>PTFMXA</v>
          </cell>
          <cell r="C120" t="str">
            <v>TM</v>
          </cell>
          <cell r="D120" t="str">
            <v>Obs</v>
          </cell>
          <cell r="K120">
            <v>0</v>
          </cell>
          <cell r="O120">
            <v>0</v>
          </cell>
          <cell r="Q120">
            <v>0</v>
          </cell>
        </row>
        <row r="121">
          <cell r="B121" t="str">
            <v>SR-28043.</v>
          </cell>
          <cell r="C121" t="str">
            <v>TM</v>
          </cell>
          <cell r="D121" t="str">
            <v>Slow Mvg</v>
          </cell>
          <cell r="K121">
            <v>0</v>
          </cell>
          <cell r="O121">
            <v>0</v>
          </cell>
          <cell r="Q121">
            <v>0</v>
          </cell>
        </row>
        <row r="122">
          <cell r="B122" t="str">
            <v>TFBA</v>
          </cell>
          <cell r="C122" t="str">
            <v>TM</v>
          </cell>
          <cell r="D122" t="str">
            <v>Obs</v>
          </cell>
          <cell r="K122">
            <v>0</v>
          </cell>
          <cell r="O122">
            <v>0</v>
          </cell>
          <cell r="Q122">
            <v>0</v>
          </cell>
        </row>
        <row r="123">
          <cell r="B123" t="str">
            <v>Fixed cost others</v>
          </cell>
          <cell r="C123" t="str">
            <v>TM</v>
          </cell>
          <cell r="D123" t="str">
            <v>Obs</v>
          </cell>
          <cell r="K123">
            <v>0</v>
          </cell>
          <cell r="O123">
            <v>0</v>
          </cell>
          <cell r="Q123">
            <v>0</v>
          </cell>
        </row>
        <row r="124">
          <cell r="B124" t="str">
            <v>Others.</v>
          </cell>
          <cell r="C124" t="str">
            <v>TM</v>
          </cell>
          <cell r="D124" t="str">
            <v>Obs</v>
          </cell>
          <cell r="K124">
            <v>0</v>
          </cell>
          <cell r="O124">
            <v>0</v>
          </cell>
          <cell r="Q124">
            <v>0</v>
          </cell>
        </row>
        <row r="125">
          <cell r="B125" t="str">
            <v>Fixed cost others</v>
          </cell>
          <cell r="C125" t="str">
            <v>TM</v>
          </cell>
          <cell r="D125" t="str">
            <v>Obs</v>
          </cell>
          <cell r="K125">
            <v>0</v>
          </cell>
          <cell r="O125">
            <v>0</v>
          </cell>
          <cell r="Q125">
            <v>0</v>
          </cell>
        </row>
        <row r="126">
          <cell r="B126" t="str">
            <v>Others.</v>
          </cell>
          <cell r="C126" t="str">
            <v>Technology</v>
          </cell>
          <cell r="D126" t="str">
            <v>Total</v>
          </cell>
          <cell r="G126">
            <v>496</v>
          </cell>
          <cell r="H126">
            <v>1080</v>
          </cell>
          <cell r="I126">
            <v>46</v>
          </cell>
          <cell r="J126">
            <v>1571</v>
          </cell>
          <cell r="K126">
            <v>3193</v>
          </cell>
          <cell r="L126">
            <v>59</v>
          </cell>
          <cell r="M126">
            <v>546</v>
          </cell>
          <cell r="N126">
            <v>614</v>
          </cell>
          <cell r="O126">
            <v>-1219</v>
          </cell>
          <cell r="P126">
            <v>0</v>
          </cell>
          <cell r="Q126">
            <v>1974</v>
          </cell>
        </row>
        <row r="128">
          <cell r="B128" t="str">
            <v>Non Allocated</v>
          </cell>
          <cell r="C128" t="str">
            <v>Technology</v>
          </cell>
          <cell r="D128" t="str">
            <v>Total</v>
          </cell>
          <cell r="G128">
            <v>617</v>
          </cell>
          <cell r="H128">
            <v>-12</v>
          </cell>
          <cell r="I128">
            <v>109</v>
          </cell>
          <cell r="J128">
            <v>25</v>
          </cell>
          <cell r="K128">
            <v>739</v>
          </cell>
          <cell r="L128">
            <v>40</v>
          </cell>
          <cell r="M128">
            <v>104</v>
          </cell>
          <cell r="N128">
            <v>27</v>
          </cell>
          <cell r="O128">
            <v>-171</v>
          </cell>
          <cell r="P128">
            <v>-7</v>
          </cell>
          <cell r="Q128">
            <v>561</v>
          </cell>
        </row>
        <row r="129">
          <cell r="B129" t="str">
            <v>Cleanouts</v>
          </cell>
          <cell r="K129">
            <v>0</v>
          </cell>
          <cell r="O129">
            <v>0</v>
          </cell>
          <cell r="P129">
            <v>-45</v>
          </cell>
          <cell r="Q129">
            <v>-45</v>
          </cell>
        </row>
        <row r="130">
          <cell r="B130" t="str">
            <v>Engineering Stores</v>
          </cell>
          <cell r="G130">
            <v>2449</v>
          </cell>
          <cell r="H130">
            <v>-196</v>
          </cell>
          <cell r="I130">
            <v>7</v>
          </cell>
          <cell r="J130">
            <v>-42</v>
          </cell>
          <cell r="K130">
            <v>2449</v>
          </cell>
          <cell r="L130">
            <v>1456</v>
          </cell>
          <cell r="M130">
            <v>1</v>
          </cell>
          <cell r="N130">
            <v>26</v>
          </cell>
          <cell r="O130">
            <v>-1456</v>
          </cell>
          <cell r="Q130">
            <v>993</v>
          </cell>
        </row>
        <row r="131">
          <cell r="B131" t="str">
            <v>Base Stocks</v>
          </cell>
          <cell r="G131">
            <v>321</v>
          </cell>
          <cell r="K131">
            <v>321</v>
          </cell>
          <cell r="L131">
            <v>160</v>
          </cell>
          <cell r="O131">
            <v>-160</v>
          </cell>
          <cell r="P131">
            <v>-117</v>
          </cell>
          <cell r="Q131">
            <v>161</v>
          </cell>
        </row>
        <row r="132">
          <cell r="B132" t="str">
            <v>Op Supplies/Ret Cont/Packaging/Waste</v>
          </cell>
          <cell r="G132">
            <v>617</v>
          </cell>
          <cell r="K132">
            <v>617</v>
          </cell>
          <cell r="L132">
            <v>133</v>
          </cell>
          <cell r="M132">
            <v>9</v>
          </cell>
          <cell r="O132">
            <v>-142</v>
          </cell>
          <cell r="Q132">
            <v>475</v>
          </cell>
        </row>
        <row r="133">
          <cell r="B133" t="str">
            <v>Palladium/Platinum/Rhodium</v>
          </cell>
          <cell r="G133">
            <v>253</v>
          </cell>
          <cell r="K133">
            <v>253</v>
          </cell>
          <cell r="L133">
            <v>182</v>
          </cell>
          <cell r="O133">
            <v>0</v>
          </cell>
          <cell r="Q133">
            <v>253</v>
          </cell>
        </row>
      </sheetData>
      <sheetData sheetId="13">
        <row r="10">
          <cell r="B10" t="str">
            <v>Acrivastine</v>
          </cell>
          <cell r="C10" t="str">
            <v>L</v>
          </cell>
          <cell r="D10" t="str">
            <v>Active</v>
          </cell>
          <cell r="G10">
            <v>95</v>
          </cell>
          <cell r="H10">
            <v>502</v>
          </cell>
          <cell r="I10">
            <v>13</v>
          </cell>
          <cell r="K10">
            <v>610</v>
          </cell>
          <cell r="L10">
            <v>3</v>
          </cell>
          <cell r="M10">
            <v>156</v>
          </cell>
          <cell r="O10">
            <v>-159</v>
          </cell>
          <cell r="Q10">
            <v>451</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J13">
            <v>2</v>
          </cell>
          <cell r="K13">
            <v>46</v>
          </cell>
          <cell r="L13">
            <v>1</v>
          </cell>
          <cell r="O13">
            <v>-1</v>
          </cell>
          <cell r="Q13">
            <v>45</v>
          </cell>
        </row>
        <row r="14">
          <cell r="B14" t="str">
            <v>Fosamprenavir</v>
          </cell>
          <cell r="C14" t="str">
            <v>L</v>
          </cell>
          <cell r="D14" t="str">
            <v>Active</v>
          </cell>
          <cell r="G14">
            <v>108</v>
          </cell>
          <cell r="H14">
            <v>7</v>
          </cell>
          <cell r="I14">
            <v>74</v>
          </cell>
          <cell r="J14">
            <v>77</v>
          </cell>
          <cell r="K14">
            <v>192</v>
          </cell>
          <cell r="L14">
            <v>122</v>
          </cell>
          <cell r="N14">
            <v>32</v>
          </cell>
          <cell r="O14">
            <v>-154</v>
          </cell>
          <cell r="P14">
            <v>-25</v>
          </cell>
          <cell r="Q14">
            <v>38</v>
          </cell>
        </row>
        <row r="15">
          <cell r="B15" t="str">
            <v>KBA</v>
          </cell>
          <cell r="C15" t="str">
            <v>L</v>
          </cell>
          <cell r="D15" t="str">
            <v>Active</v>
          </cell>
          <cell r="G15">
            <v>87</v>
          </cell>
          <cell r="H15">
            <v>7</v>
          </cell>
          <cell r="I15">
            <v>41</v>
          </cell>
          <cell r="J15">
            <v>4</v>
          </cell>
          <cell r="K15">
            <v>132</v>
          </cell>
          <cell r="L15">
            <v>73</v>
          </cell>
          <cell r="M15">
            <v>7</v>
          </cell>
          <cell r="N15">
            <v>4</v>
          </cell>
          <cell r="O15">
            <v>-4</v>
          </cell>
          <cell r="Q15">
            <v>128</v>
          </cell>
        </row>
        <row r="16">
          <cell r="B16" t="str">
            <v>Labetalol</v>
          </cell>
          <cell r="C16" t="str">
            <v>L</v>
          </cell>
          <cell r="D16" t="str">
            <v>Active</v>
          </cell>
          <cell r="G16">
            <v>108</v>
          </cell>
          <cell r="H16">
            <v>498</v>
          </cell>
          <cell r="I16">
            <v>13</v>
          </cell>
          <cell r="J16">
            <v>261</v>
          </cell>
          <cell r="K16">
            <v>619</v>
          </cell>
          <cell r="L16">
            <v>12</v>
          </cell>
          <cell r="M16">
            <v>81</v>
          </cell>
          <cell r="N16">
            <v>78</v>
          </cell>
          <cell r="O16">
            <v>-93</v>
          </cell>
          <cell r="P16">
            <v>36</v>
          </cell>
          <cell r="Q16">
            <v>562</v>
          </cell>
        </row>
        <row r="17">
          <cell r="B17" t="str">
            <v>Leval Buterol</v>
          </cell>
          <cell r="C17" t="str">
            <v>L</v>
          </cell>
          <cell r="D17" t="str">
            <v>Active</v>
          </cell>
          <cell r="G17">
            <v>265</v>
          </cell>
          <cell r="H17">
            <v>399</v>
          </cell>
          <cell r="I17">
            <v>3</v>
          </cell>
          <cell r="J17">
            <v>30</v>
          </cell>
          <cell r="K17">
            <v>697</v>
          </cell>
          <cell r="L17">
            <v>21</v>
          </cell>
          <cell r="M17">
            <v>78</v>
          </cell>
          <cell r="N17">
            <v>13</v>
          </cell>
          <cell r="O17">
            <v>-112</v>
          </cell>
          <cell r="P17">
            <v>78</v>
          </cell>
          <cell r="Q17">
            <v>585</v>
          </cell>
        </row>
        <row r="18">
          <cell r="B18" t="str">
            <v>Octenidine</v>
          </cell>
          <cell r="C18" t="str">
            <v>L</v>
          </cell>
          <cell r="D18" t="str">
            <v>Active</v>
          </cell>
          <cell r="G18">
            <v>2</v>
          </cell>
          <cell r="H18">
            <v>47</v>
          </cell>
          <cell r="I18">
            <v>1</v>
          </cell>
          <cell r="J18">
            <v>104</v>
          </cell>
          <cell r="K18">
            <v>154</v>
          </cell>
          <cell r="L18">
            <v>2</v>
          </cell>
          <cell r="M18">
            <v>1</v>
          </cell>
          <cell r="N18">
            <v>7</v>
          </cell>
          <cell r="O18">
            <v>-10</v>
          </cell>
          <cell r="Q18">
            <v>144</v>
          </cell>
        </row>
        <row r="19">
          <cell r="B19" t="str">
            <v>Plaquenil</v>
          </cell>
          <cell r="C19" t="str">
            <v>L</v>
          </cell>
          <cell r="D19" t="str">
            <v>Obs</v>
          </cell>
          <cell r="G19">
            <v>4</v>
          </cell>
          <cell r="H19">
            <v>30</v>
          </cell>
          <cell r="I19">
            <v>5</v>
          </cell>
          <cell r="J19">
            <v>251</v>
          </cell>
          <cell r="K19">
            <v>0</v>
          </cell>
          <cell r="L19">
            <v>1</v>
          </cell>
          <cell r="M19">
            <v>1</v>
          </cell>
          <cell r="N19">
            <v>12</v>
          </cell>
          <cell r="O19">
            <v>0</v>
          </cell>
          <cell r="Q19">
            <v>0</v>
          </cell>
        </row>
        <row r="20">
          <cell r="B20" t="str">
            <v>Pro Jet 950NP</v>
          </cell>
          <cell r="C20" t="str">
            <v>L</v>
          </cell>
          <cell r="D20" t="str">
            <v>Obs</v>
          </cell>
          <cell r="I20">
            <v>2</v>
          </cell>
          <cell r="K20">
            <v>2</v>
          </cell>
          <cell r="O20">
            <v>0</v>
          </cell>
          <cell r="Q20">
            <v>2</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G23">
            <v>2</v>
          </cell>
          <cell r="K23">
            <v>0</v>
          </cell>
          <cell r="L23">
            <v>2</v>
          </cell>
          <cell r="O23">
            <v>0</v>
          </cell>
          <cell r="Q23">
            <v>0</v>
          </cell>
        </row>
        <row r="24">
          <cell r="B24" t="str">
            <v>Trientine</v>
          </cell>
          <cell r="C24" t="str">
            <v>L</v>
          </cell>
          <cell r="D24" t="str">
            <v>Active</v>
          </cell>
          <cell r="G24">
            <v>3</v>
          </cell>
          <cell r="H24">
            <v>61</v>
          </cell>
          <cell r="K24">
            <v>64</v>
          </cell>
          <cell r="M24">
            <v>4</v>
          </cell>
          <cell r="O24">
            <v>-4</v>
          </cell>
          <cell r="Q24">
            <v>60</v>
          </cell>
        </row>
        <row r="25">
          <cell r="B25" t="str">
            <v>TTA</v>
          </cell>
          <cell r="C25" t="str">
            <v>L</v>
          </cell>
          <cell r="D25" t="str">
            <v>Slow Mvg</v>
          </cell>
          <cell r="G25">
            <v>2</v>
          </cell>
          <cell r="H25">
            <v>31</v>
          </cell>
          <cell r="J25">
            <v>9</v>
          </cell>
          <cell r="K25">
            <v>0</v>
          </cell>
          <cell r="L25">
            <v>2</v>
          </cell>
          <cell r="M25">
            <v>4</v>
          </cell>
          <cell r="N25">
            <v>9</v>
          </cell>
          <cell r="O25">
            <v>0</v>
          </cell>
          <cell r="Q25">
            <v>0</v>
          </cell>
        </row>
        <row r="26">
          <cell r="B26" t="str">
            <v>Zilueton</v>
          </cell>
          <cell r="C26" t="str">
            <v>L</v>
          </cell>
          <cell r="D26" t="str">
            <v>Active</v>
          </cell>
          <cell r="G26">
            <v>263</v>
          </cell>
          <cell r="J26">
            <v>771</v>
          </cell>
          <cell r="K26">
            <v>1034</v>
          </cell>
          <cell r="L26">
            <v>48</v>
          </cell>
          <cell r="N26">
            <v>21</v>
          </cell>
          <cell r="O26">
            <v>-69</v>
          </cell>
          <cell r="P26">
            <v>64</v>
          </cell>
          <cell r="Q26">
            <v>1029</v>
          </cell>
        </row>
        <row r="27">
          <cell r="B27" t="str">
            <v>Zilueton</v>
          </cell>
          <cell r="C27" t="str">
            <v>L</v>
          </cell>
          <cell r="D27" t="str">
            <v>Active</v>
          </cell>
          <cell r="G27">
            <v>758</v>
          </cell>
          <cell r="J27">
            <v>217</v>
          </cell>
          <cell r="K27">
            <v>975</v>
          </cell>
          <cell r="L27">
            <v>55</v>
          </cell>
          <cell r="N27">
            <v>187</v>
          </cell>
          <cell r="O27">
            <v>0</v>
          </cell>
          <cell r="Q27">
            <v>733</v>
          </cell>
        </row>
        <row r="28">
          <cell r="C28" t="str">
            <v>Launch</v>
          </cell>
          <cell r="D28" t="str">
            <v>Total</v>
          </cell>
          <cell r="G28">
            <v>934</v>
          </cell>
          <cell r="H28">
            <v>1559</v>
          </cell>
          <cell r="I28">
            <v>73</v>
          </cell>
          <cell r="J28">
            <v>986</v>
          </cell>
          <cell r="K28">
            <v>3552</v>
          </cell>
          <cell r="L28">
            <v>211</v>
          </cell>
          <cell r="M28">
            <v>320</v>
          </cell>
          <cell r="N28">
            <v>77</v>
          </cell>
          <cell r="O28">
            <v>-608</v>
          </cell>
          <cell r="P28">
            <v>100</v>
          </cell>
          <cell r="Q28">
            <v>3044</v>
          </cell>
        </row>
        <row r="29">
          <cell r="C29" t="str">
            <v>Launch</v>
          </cell>
          <cell r="D29" t="str">
            <v>Total</v>
          </cell>
          <cell r="G29">
            <v>1201</v>
          </cell>
          <cell r="H29">
            <v>1920</v>
          </cell>
          <cell r="I29">
            <v>397</v>
          </cell>
          <cell r="J29">
            <v>1370</v>
          </cell>
          <cell r="K29">
            <v>4888</v>
          </cell>
          <cell r="L29">
            <v>164</v>
          </cell>
          <cell r="M29">
            <v>1420</v>
          </cell>
          <cell r="N29">
            <v>376</v>
          </cell>
          <cell r="O29">
            <v>0</v>
          </cell>
          <cell r="P29">
            <v>53</v>
          </cell>
          <cell r="Q29">
            <v>2981</v>
          </cell>
        </row>
        <row r="30">
          <cell r="B30" t="str">
            <v>AGN-209323-LF</v>
          </cell>
          <cell r="C30" t="str">
            <v>PL</v>
          </cell>
          <cell r="D30" t="str">
            <v>Active</v>
          </cell>
          <cell r="H30">
            <v>3</v>
          </cell>
          <cell r="I30">
            <v>95</v>
          </cell>
          <cell r="J30">
            <v>3</v>
          </cell>
          <cell r="K30">
            <v>101</v>
          </cell>
          <cell r="M30">
            <v>96</v>
          </cell>
          <cell r="N30">
            <v>3</v>
          </cell>
          <cell r="O30">
            <v>-99</v>
          </cell>
          <cell r="Q30">
            <v>2</v>
          </cell>
        </row>
        <row r="31">
          <cell r="B31" t="str">
            <v>ANAGRELIDE</v>
          </cell>
          <cell r="C31" t="str">
            <v>PL</v>
          </cell>
          <cell r="D31" t="str">
            <v>Active</v>
          </cell>
          <cell r="G31">
            <v>70</v>
          </cell>
          <cell r="H31">
            <v>12</v>
          </cell>
          <cell r="I31">
            <v>1</v>
          </cell>
          <cell r="K31">
            <v>71</v>
          </cell>
          <cell r="O31">
            <v>0</v>
          </cell>
          <cell r="Q31">
            <v>71</v>
          </cell>
        </row>
        <row r="32">
          <cell r="B32" t="str">
            <v>AVP26452</v>
          </cell>
          <cell r="C32" t="str">
            <v>PL</v>
          </cell>
          <cell r="D32" t="str">
            <v>Obs</v>
          </cell>
          <cell r="H32">
            <v>3</v>
          </cell>
          <cell r="K32">
            <v>0</v>
          </cell>
          <cell r="M32">
            <v>3</v>
          </cell>
          <cell r="O32">
            <v>0</v>
          </cell>
          <cell r="Q32">
            <v>0</v>
          </cell>
        </row>
        <row r="33">
          <cell r="B33" t="str">
            <v>TFBU</v>
          </cell>
          <cell r="C33" t="str">
            <v>PL</v>
          </cell>
          <cell r="D33" t="str">
            <v>Slow Mvg</v>
          </cell>
          <cell r="G33">
            <v>9</v>
          </cell>
          <cell r="H33">
            <v>4</v>
          </cell>
          <cell r="I33">
            <v>3</v>
          </cell>
          <cell r="J33">
            <v>208</v>
          </cell>
          <cell r="K33">
            <v>208</v>
          </cell>
          <cell r="L33">
            <v>9</v>
          </cell>
          <cell r="M33">
            <v>4</v>
          </cell>
          <cell r="N33">
            <v>148</v>
          </cell>
          <cell r="O33">
            <v>0</v>
          </cell>
          <cell r="Q33">
            <v>208</v>
          </cell>
        </row>
        <row r="34">
          <cell r="B34" t="str">
            <v>3M R850 / R851</v>
          </cell>
          <cell r="C34" t="str">
            <v>PL</v>
          </cell>
          <cell r="D34" t="str">
            <v>Obs</v>
          </cell>
          <cell r="K34">
            <v>0</v>
          </cell>
          <cell r="O34">
            <v>0</v>
          </cell>
          <cell r="Q34">
            <v>0</v>
          </cell>
        </row>
        <row r="35">
          <cell r="B35" t="str">
            <v>ALT-962</v>
          </cell>
          <cell r="C35" t="str">
            <v>PL</v>
          </cell>
          <cell r="D35" t="str">
            <v>Obs</v>
          </cell>
          <cell r="J35">
            <v>208</v>
          </cell>
          <cell r="K35">
            <v>0</v>
          </cell>
          <cell r="O35">
            <v>0</v>
          </cell>
          <cell r="Q35">
            <v>0</v>
          </cell>
        </row>
        <row r="36">
          <cell r="B36" t="str">
            <v>AVE 1330</v>
          </cell>
          <cell r="C36" t="str">
            <v>PL</v>
          </cell>
          <cell r="D36" t="str">
            <v>Obs</v>
          </cell>
          <cell r="K36">
            <v>0</v>
          </cell>
          <cell r="O36">
            <v>0</v>
          </cell>
          <cell r="Q36">
            <v>0</v>
          </cell>
        </row>
        <row r="37">
          <cell r="B37" t="str">
            <v>AZD 12389497</v>
          </cell>
          <cell r="C37" t="str">
            <v>PL</v>
          </cell>
          <cell r="D37" t="str">
            <v>Slow Mvg</v>
          </cell>
          <cell r="K37">
            <v>0</v>
          </cell>
          <cell r="O37">
            <v>0</v>
          </cell>
          <cell r="Q37">
            <v>0</v>
          </cell>
        </row>
        <row r="38">
          <cell r="B38" t="str">
            <v>AZD 2230</v>
          </cell>
          <cell r="C38" t="str">
            <v>PL</v>
          </cell>
          <cell r="D38" t="str">
            <v>Obs</v>
          </cell>
          <cell r="K38">
            <v>0</v>
          </cell>
          <cell r="O38">
            <v>0</v>
          </cell>
          <cell r="Q38">
            <v>0</v>
          </cell>
        </row>
        <row r="39">
          <cell r="B39" t="str">
            <v>AZD 6714</v>
          </cell>
          <cell r="C39" t="str">
            <v>PL</v>
          </cell>
          <cell r="D39" t="str">
            <v>Active</v>
          </cell>
          <cell r="G39">
            <v>5</v>
          </cell>
          <cell r="J39">
            <v>68</v>
          </cell>
          <cell r="K39">
            <v>73</v>
          </cell>
          <cell r="L39">
            <v>5</v>
          </cell>
          <cell r="N39">
            <v>68</v>
          </cell>
          <cell r="O39">
            <v>-73</v>
          </cell>
          <cell r="Q39">
            <v>0</v>
          </cell>
        </row>
        <row r="40">
          <cell r="B40" t="str">
            <v>BHA</v>
          </cell>
          <cell r="C40" t="str">
            <v>PL</v>
          </cell>
          <cell r="D40" t="str">
            <v>Obs</v>
          </cell>
          <cell r="G40">
            <v>1</v>
          </cell>
          <cell r="H40">
            <v>23</v>
          </cell>
          <cell r="K40">
            <v>24</v>
          </cell>
          <cell r="M40">
            <v>23</v>
          </cell>
          <cell r="O40">
            <v>-23</v>
          </cell>
          <cell r="Q40">
            <v>1</v>
          </cell>
        </row>
        <row r="41">
          <cell r="B41" t="str">
            <v>BHUP</v>
          </cell>
          <cell r="C41" t="str">
            <v>PL</v>
          </cell>
          <cell r="D41" t="str">
            <v>Obs</v>
          </cell>
          <cell r="G41">
            <v>5</v>
          </cell>
          <cell r="K41">
            <v>0</v>
          </cell>
          <cell r="L41">
            <v>5</v>
          </cell>
          <cell r="O41">
            <v>0</v>
          </cell>
          <cell r="Q41">
            <v>0</v>
          </cell>
        </row>
        <row r="42">
          <cell r="B42" t="str">
            <v>BNP 7787</v>
          </cell>
          <cell r="C42" t="str">
            <v>PL</v>
          </cell>
          <cell r="D42" t="str">
            <v>Obs</v>
          </cell>
          <cell r="G42">
            <v>19</v>
          </cell>
          <cell r="H42">
            <v>23</v>
          </cell>
          <cell r="K42">
            <v>19</v>
          </cell>
          <cell r="L42">
            <v>19</v>
          </cell>
          <cell r="M42">
            <v>23</v>
          </cell>
          <cell r="O42">
            <v>-19</v>
          </cell>
          <cell r="Q42">
            <v>0</v>
          </cell>
        </row>
        <row r="43">
          <cell r="B43" t="str">
            <v>Bromohydrin</v>
          </cell>
          <cell r="C43" t="str">
            <v>PL</v>
          </cell>
          <cell r="D43" t="str">
            <v>Obs</v>
          </cell>
          <cell r="K43">
            <v>0</v>
          </cell>
          <cell r="O43">
            <v>0</v>
          </cell>
          <cell r="Q43">
            <v>0</v>
          </cell>
        </row>
        <row r="44">
          <cell r="B44" t="str">
            <v>CCA</v>
          </cell>
          <cell r="C44" t="str">
            <v>PL</v>
          </cell>
          <cell r="D44" t="str">
            <v>Obs</v>
          </cell>
          <cell r="G44">
            <v>19</v>
          </cell>
          <cell r="K44">
            <v>0</v>
          </cell>
          <cell r="L44">
            <v>19</v>
          </cell>
          <cell r="O44">
            <v>0</v>
          </cell>
          <cell r="Q44">
            <v>0</v>
          </cell>
        </row>
        <row r="45">
          <cell r="B45" t="str">
            <v>Epoxy 5 Hexane</v>
          </cell>
          <cell r="C45" t="str">
            <v>PL</v>
          </cell>
          <cell r="D45" t="str">
            <v>Active</v>
          </cell>
          <cell r="K45">
            <v>0</v>
          </cell>
          <cell r="O45">
            <v>0</v>
          </cell>
          <cell r="Q45">
            <v>0</v>
          </cell>
        </row>
        <row r="46">
          <cell r="B46" t="str">
            <v>ER-806753</v>
          </cell>
          <cell r="C46" t="str">
            <v>PL</v>
          </cell>
          <cell r="D46" t="str">
            <v>Active</v>
          </cell>
          <cell r="G46">
            <v>183</v>
          </cell>
          <cell r="H46">
            <v>279</v>
          </cell>
          <cell r="I46">
            <v>62</v>
          </cell>
          <cell r="K46">
            <v>524</v>
          </cell>
          <cell r="L46">
            <v>19</v>
          </cell>
          <cell r="M46">
            <v>10</v>
          </cell>
          <cell r="O46">
            <v>-29</v>
          </cell>
          <cell r="P46">
            <v>-36</v>
          </cell>
          <cell r="Q46">
            <v>459</v>
          </cell>
        </row>
        <row r="47">
          <cell r="B47" t="str">
            <v>Geltex</v>
          </cell>
          <cell r="C47" t="str">
            <v>PL</v>
          </cell>
          <cell r="D47" t="str">
            <v>Obs</v>
          </cell>
          <cell r="K47">
            <v>0</v>
          </cell>
          <cell r="O47">
            <v>0</v>
          </cell>
          <cell r="Q47">
            <v>0</v>
          </cell>
        </row>
        <row r="48">
          <cell r="B48" t="str">
            <v>GSK 1000064</v>
          </cell>
          <cell r="C48" t="str">
            <v>PL</v>
          </cell>
          <cell r="D48" t="str">
            <v>Slow Mvg</v>
          </cell>
          <cell r="K48">
            <v>0</v>
          </cell>
          <cell r="O48">
            <v>0</v>
          </cell>
          <cell r="Q48">
            <v>0</v>
          </cell>
        </row>
        <row r="49">
          <cell r="B49" t="str">
            <v>GSK 1014802A</v>
          </cell>
          <cell r="C49" t="str">
            <v>PL</v>
          </cell>
          <cell r="D49" t="str">
            <v>Active</v>
          </cell>
          <cell r="G49">
            <v>179</v>
          </cell>
          <cell r="H49">
            <v>234</v>
          </cell>
          <cell r="K49">
            <v>0</v>
          </cell>
          <cell r="L49">
            <v>31</v>
          </cell>
          <cell r="M49">
            <v>119</v>
          </cell>
          <cell r="O49">
            <v>0</v>
          </cell>
          <cell r="Q49">
            <v>0</v>
          </cell>
        </row>
        <row r="50">
          <cell r="B50" t="str">
            <v>GSK 1034702</v>
          </cell>
          <cell r="C50" t="str">
            <v>PL</v>
          </cell>
          <cell r="D50" t="str">
            <v>Active</v>
          </cell>
          <cell r="K50">
            <v>0</v>
          </cell>
          <cell r="O50">
            <v>0</v>
          </cell>
          <cell r="Q50">
            <v>0</v>
          </cell>
        </row>
        <row r="51">
          <cell r="B51" t="str">
            <v>GSK 1497235A</v>
          </cell>
          <cell r="C51" t="str">
            <v>PL</v>
          </cell>
          <cell r="D51" t="str">
            <v>Active</v>
          </cell>
          <cell r="G51">
            <v>31</v>
          </cell>
          <cell r="K51">
            <v>31</v>
          </cell>
          <cell r="L51">
            <v>31</v>
          </cell>
          <cell r="O51">
            <v>-31</v>
          </cell>
          <cell r="Q51">
            <v>0</v>
          </cell>
        </row>
        <row r="52">
          <cell r="B52" t="str">
            <v>GW 397339</v>
          </cell>
          <cell r="C52" t="str">
            <v>PL</v>
          </cell>
          <cell r="D52" t="str">
            <v>Obs</v>
          </cell>
          <cell r="K52">
            <v>0</v>
          </cell>
          <cell r="O52">
            <v>0</v>
          </cell>
          <cell r="Q52">
            <v>0</v>
          </cell>
        </row>
        <row r="53">
          <cell r="B53" t="str">
            <v>GW 801144X</v>
          </cell>
          <cell r="C53" t="str">
            <v>PL</v>
          </cell>
          <cell r="D53" t="str">
            <v>Slow Mvg</v>
          </cell>
          <cell r="G53">
            <v>4</v>
          </cell>
          <cell r="K53">
            <v>4</v>
          </cell>
          <cell r="L53">
            <v>4</v>
          </cell>
          <cell r="O53">
            <v>-4</v>
          </cell>
          <cell r="Q53">
            <v>0</v>
          </cell>
        </row>
        <row r="54">
          <cell r="B54" t="str">
            <v>ICOS 1576</v>
          </cell>
          <cell r="C54" t="str">
            <v>PL</v>
          </cell>
          <cell r="D54" t="str">
            <v>Obs</v>
          </cell>
          <cell r="G54">
            <v>31</v>
          </cell>
          <cell r="K54">
            <v>0</v>
          </cell>
          <cell r="L54">
            <v>31</v>
          </cell>
          <cell r="O54">
            <v>0</v>
          </cell>
          <cell r="Q54">
            <v>0</v>
          </cell>
        </row>
        <row r="55">
          <cell r="B55" t="str">
            <v>ICOS 485</v>
          </cell>
          <cell r="C55" t="str">
            <v>PL</v>
          </cell>
          <cell r="D55" t="str">
            <v>Obs</v>
          </cell>
          <cell r="K55">
            <v>0</v>
          </cell>
          <cell r="O55">
            <v>0</v>
          </cell>
          <cell r="Q55">
            <v>0</v>
          </cell>
        </row>
        <row r="56">
          <cell r="B56" t="str">
            <v>Iloperidone</v>
          </cell>
          <cell r="C56" t="str">
            <v>PL</v>
          </cell>
          <cell r="D56" t="str">
            <v>Active</v>
          </cell>
          <cell r="G56">
            <v>13</v>
          </cell>
          <cell r="H56">
            <v>143</v>
          </cell>
          <cell r="J56">
            <v>588</v>
          </cell>
          <cell r="K56">
            <v>744</v>
          </cell>
          <cell r="L56">
            <v>13</v>
          </cell>
          <cell r="M56">
            <v>143</v>
          </cell>
          <cell r="N56">
            <v>588</v>
          </cell>
          <cell r="O56">
            <v>-744</v>
          </cell>
          <cell r="Q56">
            <v>0</v>
          </cell>
        </row>
        <row r="57">
          <cell r="B57" t="str">
            <v>KAN 747</v>
          </cell>
          <cell r="C57" t="str">
            <v>PL</v>
          </cell>
          <cell r="D57" t="str">
            <v>Slow Mvg</v>
          </cell>
          <cell r="K57">
            <v>0</v>
          </cell>
          <cell r="O57">
            <v>0</v>
          </cell>
          <cell r="Q57">
            <v>0</v>
          </cell>
        </row>
        <row r="58">
          <cell r="B58" t="str">
            <v>Memory 1003</v>
          </cell>
          <cell r="C58" t="str">
            <v>PL</v>
          </cell>
          <cell r="D58" t="str">
            <v>Active</v>
          </cell>
          <cell r="G58">
            <v>5</v>
          </cell>
          <cell r="H58">
            <v>1</v>
          </cell>
          <cell r="J58">
            <v>199</v>
          </cell>
          <cell r="K58">
            <v>205</v>
          </cell>
          <cell r="L58">
            <v>5</v>
          </cell>
          <cell r="M58">
            <v>1</v>
          </cell>
          <cell r="N58">
            <v>199</v>
          </cell>
          <cell r="O58">
            <v>-205</v>
          </cell>
          <cell r="Q58">
            <v>0</v>
          </cell>
        </row>
        <row r="59">
          <cell r="B59" t="str">
            <v>Methyl Acetonide</v>
          </cell>
          <cell r="C59" t="str">
            <v>PL</v>
          </cell>
          <cell r="D59" t="str">
            <v>Slow Mvg</v>
          </cell>
          <cell r="G59">
            <v>13</v>
          </cell>
          <cell r="H59">
            <v>143</v>
          </cell>
          <cell r="J59">
            <v>17</v>
          </cell>
          <cell r="K59">
            <v>17</v>
          </cell>
          <cell r="L59">
            <v>13</v>
          </cell>
          <cell r="M59">
            <v>143</v>
          </cell>
          <cell r="N59">
            <v>17</v>
          </cell>
          <cell r="O59">
            <v>-17</v>
          </cell>
          <cell r="Q59">
            <v>0</v>
          </cell>
        </row>
        <row r="60">
          <cell r="B60" t="str">
            <v>Mill. Lactone</v>
          </cell>
          <cell r="C60" t="str">
            <v>PL</v>
          </cell>
          <cell r="D60" t="str">
            <v>Obs</v>
          </cell>
          <cell r="G60">
            <v>13</v>
          </cell>
          <cell r="K60">
            <v>13</v>
          </cell>
          <cell r="L60">
            <v>13</v>
          </cell>
          <cell r="O60">
            <v>-13</v>
          </cell>
          <cell r="Q60">
            <v>0</v>
          </cell>
        </row>
        <row r="61">
          <cell r="B61" t="str">
            <v>PTC</v>
          </cell>
          <cell r="C61" t="str">
            <v>PL</v>
          </cell>
          <cell r="D61" t="str">
            <v>Slow Mvg</v>
          </cell>
          <cell r="G61">
            <v>5</v>
          </cell>
          <cell r="H61">
            <v>12</v>
          </cell>
          <cell r="J61">
            <v>200</v>
          </cell>
          <cell r="K61">
            <v>12</v>
          </cell>
          <cell r="L61">
            <v>5</v>
          </cell>
          <cell r="M61">
            <v>12</v>
          </cell>
          <cell r="N61">
            <v>199</v>
          </cell>
          <cell r="O61">
            <v>-12</v>
          </cell>
          <cell r="Q61">
            <v>0</v>
          </cell>
        </row>
        <row r="62">
          <cell r="B62" t="str">
            <v>RCX 2037</v>
          </cell>
          <cell r="C62" t="str">
            <v>PL</v>
          </cell>
          <cell r="D62" t="str">
            <v>Obs</v>
          </cell>
          <cell r="J62">
            <v>17</v>
          </cell>
          <cell r="K62">
            <v>0</v>
          </cell>
          <cell r="N62">
            <v>17</v>
          </cell>
          <cell r="O62">
            <v>0</v>
          </cell>
          <cell r="Q62">
            <v>0</v>
          </cell>
        </row>
        <row r="63">
          <cell r="B63" t="str">
            <v>RCX 2047</v>
          </cell>
          <cell r="C63" t="str">
            <v>PL</v>
          </cell>
          <cell r="D63" t="str">
            <v>Obs</v>
          </cell>
          <cell r="G63">
            <v>12</v>
          </cell>
          <cell r="J63">
            <v>20</v>
          </cell>
          <cell r="K63">
            <v>32</v>
          </cell>
          <cell r="L63">
            <v>12</v>
          </cell>
          <cell r="N63">
            <v>20</v>
          </cell>
          <cell r="O63">
            <v>-32</v>
          </cell>
          <cell r="Q63">
            <v>0</v>
          </cell>
        </row>
        <row r="64">
          <cell r="B64" t="str">
            <v>SB 580254</v>
          </cell>
          <cell r="C64" t="str">
            <v>PL</v>
          </cell>
          <cell r="D64" t="str">
            <v>Active</v>
          </cell>
          <cell r="G64">
            <v>2</v>
          </cell>
          <cell r="K64">
            <v>2</v>
          </cell>
          <cell r="L64">
            <v>2</v>
          </cell>
          <cell r="O64">
            <v>-2</v>
          </cell>
          <cell r="Q64">
            <v>0</v>
          </cell>
        </row>
        <row r="65">
          <cell r="B65" t="str">
            <v>SB 748534A</v>
          </cell>
          <cell r="C65" t="str">
            <v>PL</v>
          </cell>
          <cell r="D65" t="str">
            <v>Slow Mvg</v>
          </cell>
          <cell r="K65">
            <v>0</v>
          </cell>
          <cell r="O65">
            <v>0</v>
          </cell>
          <cell r="Q65">
            <v>0</v>
          </cell>
        </row>
        <row r="66">
          <cell r="B66" t="str">
            <v>SB 7973131</v>
          </cell>
          <cell r="C66" t="str">
            <v>PL</v>
          </cell>
          <cell r="D66" t="str">
            <v>Slow Mvg</v>
          </cell>
          <cell r="G66">
            <v>5</v>
          </cell>
          <cell r="J66">
            <v>29</v>
          </cell>
          <cell r="K66">
            <v>34</v>
          </cell>
          <cell r="L66">
            <v>5</v>
          </cell>
          <cell r="N66">
            <v>29</v>
          </cell>
          <cell r="O66">
            <v>-34</v>
          </cell>
          <cell r="Q66">
            <v>0</v>
          </cell>
        </row>
        <row r="67">
          <cell r="B67" t="str">
            <v>Sestamibi</v>
          </cell>
          <cell r="C67" t="str">
            <v>PL</v>
          </cell>
          <cell r="D67" t="str">
            <v>Active</v>
          </cell>
          <cell r="G67">
            <v>1</v>
          </cell>
          <cell r="H67">
            <v>1</v>
          </cell>
          <cell r="K67">
            <v>2</v>
          </cell>
          <cell r="L67">
            <v>1</v>
          </cell>
          <cell r="M67">
            <v>1</v>
          </cell>
          <cell r="O67">
            <v>-2</v>
          </cell>
          <cell r="Q67">
            <v>0</v>
          </cell>
        </row>
        <row r="68">
          <cell r="B68" t="str">
            <v xml:space="preserve">Scios 469 </v>
          </cell>
          <cell r="C68" t="str">
            <v>PL</v>
          </cell>
          <cell r="D68" t="str">
            <v>Slow Mvg</v>
          </cell>
          <cell r="G68">
            <v>14</v>
          </cell>
          <cell r="K68">
            <v>14</v>
          </cell>
          <cell r="L68">
            <v>1</v>
          </cell>
          <cell r="O68">
            <v>-1</v>
          </cell>
          <cell r="Q68">
            <v>13</v>
          </cell>
        </row>
        <row r="69">
          <cell r="B69" t="str">
            <v>SR-28043</v>
          </cell>
          <cell r="C69" t="str">
            <v>PL</v>
          </cell>
          <cell r="D69" t="str">
            <v>Slow Mvg</v>
          </cell>
          <cell r="G69">
            <v>97</v>
          </cell>
          <cell r="H69">
            <v>161</v>
          </cell>
          <cell r="J69">
            <v>29</v>
          </cell>
          <cell r="K69">
            <v>258</v>
          </cell>
          <cell r="L69">
            <v>8</v>
          </cell>
          <cell r="N69">
            <v>29</v>
          </cell>
          <cell r="O69">
            <v>-8</v>
          </cell>
          <cell r="Q69">
            <v>250</v>
          </cell>
        </row>
        <row r="70">
          <cell r="B70" t="str">
            <v>T-Baus</v>
          </cell>
          <cell r="C70" t="str">
            <v>PL</v>
          </cell>
          <cell r="D70" t="str">
            <v>Obs</v>
          </cell>
          <cell r="G70">
            <v>1</v>
          </cell>
          <cell r="H70">
            <v>4</v>
          </cell>
          <cell r="I70">
            <v>6</v>
          </cell>
          <cell r="K70">
            <v>0</v>
          </cell>
          <cell r="L70">
            <v>1</v>
          </cell>
          <cell r="M70">
            <v>4</v>
          </cell>
          <cell r="O70">
            <v>0</v>
          </cell>
          <cell r="Q70">
            <v>0</v>
          </cell>
        </row>
        <row r="71">
          <cell r="B71" t="str">
            <v>Telik 19781</v>
          </cell>
          <cell r="C71" t="str">
            <v>PL</v>
          </cell>
          <cell r="D71" t="str">
            <v>Obs</v>
          </cell>
          <cell r="G71">
            <v>1</v>
          </cell>
          <cell r="K71">
            <v>0</v>
          </cell>
          <cell r="L71">
            <v>1</v>
          </cell>
          <cell r="O71">
            <v>0</v>
          </cell>
          <cell r="Q71">
            <v>0</v>
          </cell>
        </row>
        <row r="72">
          <cell r="B72" t="str">
            <v>Valrocemide</v>
          </cell>
          <cell r="C72" t="str">
            <v>PL</v>
          </cell>
          <cell r="D72" t="str">
            <v>Active</v>
          </cell>
          <cell r="G72">
            <v>6</v>
          </cell>
          <cell r="H72">
            <v>14</v>
          </cell>
          <cell r="I72">
            <v>136</v>
          </cell>
          <cell r="K72">
            <v>20</v>
          </cell>
          <cell r="L72">
            <v>6</v>
          </cell>
          <cell r="M72">
            <v>14</v>
          </cell>
          <cell r="O72">
            <v>-20</v>
          </cell>
          <cell r="P72">
            <v>-10</v>
          </cell>
          <cell r="Q72">
            <v>0</v>
          </cell>
        </row>
        <row r="73">
          <cell r="B73" t="str">
            <v>VEC 162</v>
          </cell>
          <cell r="C73" t="str">
            <v>PL</v>
          </cell>
          <cell r="D73" t="str">
            <v>Active</v>
          </cell>
          <cell r="G73">
            <v>64</v>
          </cell>
          <cell r="H73">
            <v>269</v>
          </cell>
          <cell r="I73">
            <v>2</v>
          </cell>
          <cell r="J73">
            <v>497</v>
          </cell>
          <cell r="K73">
            <v>832</v>
          </cell>
          <cell r="L73">
            <v>64</v>
          </cell>
          <cell r="M73">
            <v>142</v>
          </cell>
          <cell r="N73">
            <v>497</v>
          </cell>
          <cell r="O73">
            <v>-703</v>
          </cell>
          <cell r="Q73">
            <v>129</v>
          </cell>
        </row>
        <row r="74">
          <cell r="B74" t="str">
            <v>Vertex 148</v>
          </cell>
          <cell r="C74" t="str">
            <v>PL</v>
          </cell>
          <cell r="D74" t="str">
            <v>Obs</v>
          </cell>
          <cell r="H74">
            <v>1</v>
          </cell>
          <cell r="J74">
            <v>91</v>
          </cell>
          <cell r="K74">
            <v>92</v>
          </cell>
          <cell r="M74">
            <v>1</v>
          </cell>
          <cell r="N74">
            <v>91</v>
          </cell>
          <cell r="O74">
            <v>-92</v>
          </cell>
          <cell r="Q74">
            <v>0</v>
          </cell>
        </row>
        <row r="75">
          <cell r="B75" t="str">
            <v>Vertex 497</v>
          </cell>
          <cell r="C75" t="str">
            <v>PL</v>
          </cell>
          <cell r="D75" t="str">
            <v>Obs</v>
          </cell>
          <cell r="G75">
            <v>3</v>
          </cell>
          <cell r="H75">
            <v>14</v>
          </cell>
          <cell r="K75">
            <v>3</v>
          </cell>
          <cell r="L75">
            <v>3</v>
          </cell>
          <cell r="M75">
            <v>127</v>
          </cell>
          <cell r="O75">
            <v>-130</v>
          </cell>
          <cell r="Q75">
            <v>-127</v>
          </cell>
        </row>
        <row r="76">
          <cell r="B76" t="str">
            <v>Vertex 770</v>
          </cell>
          <cell r="C76" t="str">
            <v>PL</v>
          </cell>
          <cell r="D76" t="str">
            <v>Slow Mvg</v>
          </cell>
          <cell r="G76">
            <v>1</v>
          </cell>
          <cell r="H76">
            <v>142</v>
          </cell>
          <cell r="K76">
            <v>1</v>
          </cell>
          <cell r="L76">
            <v>1</v>
          </cell>
          <cell r="M76">
            <v>142</v>
          </cell>
          <cell r="O76">
            <v>-1</v>
          </cell>
          <cell r="Q76">
            <v>0</v>
          </cell>
        </row>
        <row r="77">
          <cell r="B77" t="str">
            <v>Vertex 950</v>
          </cell>
          <cell r="C77" t="str">
            <v>PL</v>
          </cell>
          <cell r="D77" t="str">
            <v>Active</v>
          </cell>
          <cell r="G77">
            <v>437</v>
          </cell>
          <cell r="H77">
            <v>424</v>
          </cell>
          <cell r="I77">
            <v>66</v>
          </cell>
          <cell r="J77">
            <v>91</v>
          </cell>
          <cell r="K77">
            <v>927</v>
          </cell>
          <cell r="L77">
            <v>111</v>
          </cell>
          <cell r="M77">
            <v>7</v>
          </cell>
          <cell r="N77">
            <v>91</v>
          </cell>
          <cell r="O77">
            <v>-118</v>
          </cell>
          <cell r="Q77">
            <v>809</v>
          </cell>
        </row>
        <row r="78">
          <cell r="B78" t="str">
            <v>ZD0947</v>
          </cell>
          <cell r="C78" t="str">
            <v>PL</v>
          </cell>
          <cell r="D78" t="str">
            <v>Obs</v>
          </cell>
          <cell r="G78">
            <v>3</v>
          </cell>
          <cell r="H78">
            <v>127</v>
          </cell>
          <cell r="K78">
            <v>0</v>
          </cell>
          <cell r="L78">
            <v>3</v>
          </cell>
          <cell r="M78">
            <v>127</v>
          </cell>
          <cell r="O78">
            <v>0</v>
          </cell>
          <cell r="Q78">
            <v>0</v>
          </cell>
        </row>
        <row r="79">
          <cell r="B79" t="str">
            <v>ZT-1</v>
          </cell>
          <cell r="C79" t="str">
            <v>PL</v>
          </cell>
          <cell r="D79" t="str">
            <v>Active</v>
          </cell>
          <cell r="G79">
            <v>1</v>
          </cell>
          <cell r="H79">
            <v>1</v>
          </cell>
          <cell r="K79">
            <v>1</v>
          </cell>
          <cell r="L79">
            <v>1</v>
          </cell>
          <cell r="O79">
            <v>0</v>
          </cell>
          <cell r="Q79">
            <v>1</v>
          </cell>
        </row>
        <row r="80">
          <cell r="B80" t="str">
            <v>Vertex 950</v>
          </cell>
          <cell r="C80" t="str">
            <v>PL</v>
          </cell>
          <cell r="D80" t="str">
            <v>Active</v>
          </cell>
          <cell r="G80">
            <v>604</v>
          </cell>
          <cell r="H80">
            <v>507</v>
          </cell>
          <cell r="I80">
            <v>109</v>
          </cell>
          <cell r="J80">
            <v>371</v>
          </cell>
          <cell r="K80">
            <v>1591</v>
          </cell>
          <cell r="L80">
            <v>412</v>
          </cell>
          <cell r="M80">
            <v>-19</v>
          </cell>
          <cell r="N80">
            <v>371</v>
          </cell>
          <cell r="O80">
            <v>0</v>
          </cell>
          <cell r="Q80">
            <v>827</v>
          </cell>
        </row>
        <row r="81">
          <cell r="B81" t="str">
            <v>ZD0947</v>
          </cell>
          <cell r="C81" t="str">
            <v>Pre Launch</v>
          </cell>
          <cell r="D81" t="str">
            <v>Total</v>
          </cell>
          <cell r="G81">
            <v>986</v>
          </cell>
          <cell r="H81">
            <v>1332</v>
          </cell>
          <cell r="I81">
            <v>226</v>
          </cell>
          <cell r="J81">
            <v>1720</v>
          </cell>
          <cell r="K81">
            <v>4264</v>
          </cell>
          <cell r="L81">
            <v>323</v>
          </cell>
          <cell r="M81">
            <v>577</v>
          </cell>
          <cell r="N81">
            <v>1512</v>
          </cell>
          <cell r="O81">
            <v>-2412</v>
          </cell>
          <cell r="P81">
            <v>-36</v>
          </cell>
          <cell r="Q81">
            <v>1816</v>
          </cell>
        </row>
        <row r="82">
          <cell r="B82" t="str">
            <v>ZT-1</v>
          </cell>
          <cell r="C82" t="str">
            <v>PL</v>
          </cell>
          <cell r="D82" t="str">
            <v>Active</v>
          </cell>
          <cell r="H82">
            <v>3</v>
          </cell>
          <cell r="K82">
            <v>3</v>
          </cell>
          <cell r="M82">
            <v>3</v>
          </cell>
          <cell r="O82">
            <v>0</v>
          </cell>
          <cell r="Q82">
            <v>0</v>
          </cell>
        </row>
        <row r="83">
          <cell r="B83" t="str">
            <v>(DHQ) 2 PHAL</v>
          </cell>
          <cell r="C83" t="str">
            <v>T</v>
          </cell>
          <cell r="D83" t="str">
            <v>Slow Mvg</v>
          </cell>
          <cell r="H83">
            <v>1</v>
          </cell>
          <cell r="K83">
            <v>1</v>
          </cell>
          <cell r="O83">
            <v>0</v>
          </cell>
          <cell r="Q83">
            <v>1</v>
          </cell>
        </row>
        <row r="84">
          <cell r="B84" t="str">
            <v>Amino Indanol</v>
          </cell>
          <cell r="C84" t="str">
            <v>T</v>
          </cell>
          <cell r="D84" t="str">
            <v>Slow Mvg</v>
          </cell>
          <cell r="G84">
            <v>1285</v>
          </cell>
          <cell r="H84">
            <v>109</v>
          </cell>
          <cell r="I84">
            <v>259</v>
          </cell>
          <cell r="J84">
            <v>1557</v>
          </cell>
          <cell r="K84">
            <v>109</v>
          </cell>
          <cell r="L84">
            <v>642</v>
          </cell>
          <cell r="M84">
            <v>109</v>
          </cell>
          <cell r="N84">
            <v>1348</v>
          </cell>
          <cell r="O84">
            <v>-109</v>
          </cell>
          <cell r="P84">
            <v>-10</v>
          </cell>
          <cell r="Q84">
            <v>0</v>
          </cell>
        </row>
        <row r="85">
          <cell r="B85" t="str">
            <v>ANFP</v>
          </cell>
          <cell r="C85" t="str">
            <v>T</v>
          </cell>
          <cell r="D85" t="str">
            <v>Active</v>
          </cell>
          <cell r="G85">
            <v>75</v>
          </cell>
          <cell r="I85">
            <v>11</v>
          </cell>
          <cell r="J85">
            <v>88</v>
          </cell>
          <cell r="K85">
            <v>174</v>
          </cell>
          <cell r="O85">
            <v>0</v>
          </cell>
          <cell r="Q85">
            <v>174</v>
          </cell>
        </row>
        <row r="86">
          <cell r="B86" t="str">
            <v>Butanol</v>
          </cell>
          <cell r="C86" t="str">
            <v>T</v>
          </cell>
          <cell r="D86" t="str">
            <v>Slow Mvg</v>
          </cell>
          <cell r="G86">
            <v>23</v>
          </cell>
          <cell r="J86">
            <v>88</v>
          </cell>
          <cell r="K86">
            <v>111</v>
          </cell>
          <cell r="L86">
            <v>23</v>
          </cell>
          <cell r="N86">
            <v>88</v>
          </cell>
          <cell r="O86">
            <v>-111</v>
          </cell>
          <cell r="Q86">
            <v>0</v>
          </cell>
        </row>
        <row r="87">
          <cell r="B87" t="str">
            <v>CBDA</v>
          </cell>
          <cell r="C87" t="str">
            <v>T</v>
          </cell>
          <cell r="D87" t="str">
            <v>Active</v>
          </cell>
          <cell r="G87">
            <v>2</v>
          </cell>
          <cell r="H87">
            <v>2</v>
          </cell>
          <cell r="K87">
            <v>4</v>
          </cell>
          <cell r="L87">
            <v>2</v>
          </cell>
          <cell r="M87">
            <v>2</v>
          </cell>
          <cell r="O87">
            <v>-4</v>
          </cell>
          <cell r="Q87">
            <v>0</v>
          </cell>
        </row>
        <row r="88">
          <cell r="B88" t="str">
            <v>CDFA Me</v>
          </cell>
          <cell r="C88" t="str">
            <v>T</v>
          </cell>
          <cell r="D88" t="str">
            <v>Slow Mvg</v>
          </cell>
          <cell r="G88">
            <v>76</v>
          </cell>
          <cell r="I88">
            <v>168</v>
          </cell>
          <cell r="J88">
            <v>88</v>
          </cell>
          <cell r="K88">
            <v>244</v>
          </cell>
          <cell r="L88">
            <v>3</v>
          </cell>
          <cell r="O88">
            <v>-3</v>
          </cell>
          <cell r="Q88">
            <v>241</v>
          </cell>
        </row>
        <row r="89">
          <cell r="B89" t="str">
            <v>CPD</v>
          </cell>
          <cell r="C89" t="str">
            <v>T</v>
          </cell>
          <cell r="D89" t="str">
            <v>Slow Mvg</v>
          </cell>
          <cell r="G89">
            <v>23</v>
          </cell>
          <cell r="J89">
            <v>44</v>
          </cell>
          <cell r="K89">
            <v>44</v>
          </cell>
          <cell r="L89">
            <v>23</v>
          </cell>
          <cell r="N89">
            <v>18</v>
          </cell>
          <cell r="O89">
            <v>-18</v>
          </cell>
          <cell r="Q89">
            <v>26</v>
          </cell>
        </row>
        <row r="90">
          <cell r="B90" t="str">
            <v>DESMP</v>
          </cell>
          <cell r="C90" t="str">
            <v>T</v>
          </cell>
          <cell r="D90" t="str">
            <v>Obs</v>
          </cell>
          <cell r="G90">
            <v>13</v>
          </cell>
          <cell r="H90">
            <v>2</v>
          </cell>
          <cell r="I90">
            <v>2</v>
          </cell>
          <cell r="J90">
            <v>50</v>
          </cell>
          <cell r="K90">
            <v>0</v>
          </cell>
          <cell r="L90">
            <v>2</v>
          </cell>
          <cell r="M90">
            <v>2</v>
          </cell>
          <cell r="O90">
            <v>0</v>
          </cell>
          <cell r="Q90">
            <v>0</v>
          </cell>
        </row>
        <row r="91">
          <cell r="B91" t="str">
            <v>DHQD</v>
          </cell>
          <cell r="C91" t="str">
            <v>T</v>
          </cell>
          <cell r="D91" t="str">
            <v>Slow Mvg</v>
          </cell>
          <cell r="G91">
            <v>3</v>
          </cell>
          <cell r="J91">
            <v>50</v>
          </cell>
          <cell r="K91">
            <v>53</v>
          </cell>
          <cell r="L91">
            <v>4</v>
          </cell>
          <cell r="N91">
            <v>2</v>
          </cell>
          <cell r="O91">
            <v>-2</v>
          </cell>
          <cell r="Q91">
            <v>51</v>
          </cell>
        </row>
        <row r="92">
          <cell r="B92" t="str">
            <v>EPI</v>
          </cell>
          <cell r="C92" t="str">
            <v>T</v>
          </cell>
          <cell r="D92" t="str">
            <v>Slow Mvg</v>
          </cell>
          <cell r="G92">
            <v>6</v>
          </cell>
          <cell r="H92">
            <v>75</v>
          </cell>
          <cell r="J92">
            <v>47</v>
          </cell>
          <cell r="K92">
            <v>128</v>
          </cell>
          <cell r="L92">
            <v>1</v>
          </cell>
          <cell r="M92">
            <v>54</v>
          </cell>
          <cell r="N92">
            <v>28</v>
          </cell>
          <cell r="O92">
            <v>-83</v>
          </cell>
          <cell r="Q92">
            <v>45</v>
          </cell>
        </row>
        <row r="93">
          <cell r="B93" t="str">
            <v>ETFA</v>
          </cell>
          <cell r="C93" t="str">
            <v>T</v>
          </cell>
          <cell r="D93" t="str">
            <v>Active</v>
          </cell>
          <cell r="G93">
            <v>2</v>
          </cell>
          <cell r="J93">
            <v>22</v>
          </cell>
          <cell r="K93">
            <v>24</v>
          </cell>
          <cell r="L93">
            <v>2</v>
          </cell>
          <cell r="N93">
            <v>22</v>
          </cell>
          <cell r="O93">
            <v>-24</v>
          </cell>
          <cell r="Q93">
            <v>0</v>
          </cell>
        </row>
        <row r="94">
          <cell r="B94" t="str">
            <v>Glycidyl Nosylate</v>
          </cell>
          <cell r="C94" t="str">
            <v>T</v>
          </cell>
          <cell r="D94" t="str">
            <v>Slow Mvg</v>
          </cell>
          <cell r="G94">
            <v>3</v>
          </cell>
          <cell r="J94">
            <v>32</v>
          </cell>
          <cell r="K94">
            <v>3</v>
          </cell>
          <cell r="L94">
            <v>3</v>
          </cell>
          <cell r="N94">
            <v>2</v>
          </cell>
          <cell r="O94">
            <v>-3</v>
          </cell>
          <cell r="Q94">
            <v>0</v>
          </cell>
        </row>
        <row r="95">
          <cell r="B95" t="str">
            <v>Glycidyl Phthalimide</v>
          </cell>
          <cell r="C95" t="str">
            <v>T</v>
          </cell>
          <cell r="D95" t="str">
            <v>Active</v>
          </cell>
          <cell r="G95">
            <v>11</v>
          </cell>
          <cell r="H95">
            <v>33</v>
          </cell>
          <cell r="J95">
            <v>98</v>
          </cell>
          <cell r="K95">
            <v>109</v>
          </cell>
          <cell r="L95">
            <v>2</v>
          </cell>
          <cell r="M95">
            <v>12</v>
          </cell>
          <cell r="N95">
            <v>98</v>
          </cell>
          <cell r="O95">
            <v>-100</v>
          </cell>
          <cell r="Q95">
            <v>9</v>
          </cell>
        </row>
        <row r="96">
          <cell r="B96" t="str">
            <v>Glycidyl Tosylate</v>
          </cell>
          <cell r="C96" t="str">
            <v>T</v>
          </cell>
          <cell r="D96" t="str">
            <v>Slow Mvg</v>
          </cell>
          <cell r="G96">
            <v>1</v>
          </cell>
          <cell r="H96">
            <v>4</v>
          </cell>
          <cell r="J96">
            <v>22</v>
          </cell>
          <cell r="K96">
            <v>4</v>
          </cell>
          <cell r="L96">
            <v>1</v>
          </cell>
          <cell r="M96">
            <v>4</v>
          </cell>
          <cell r="N96">
            <v>22</v>
          </cell>
          <cell r="O96">
            <v>-4</v>
          </cell>
          <cell r="Q96">
            <v>0</v>
          </cell>
        </row>
        <row r="97">
          <cell r="B97" t="str">
            <v>Isovanillin</v>
          </cell>
          <cell r="C97" t="str">
            <v>T</v>
          </cell>
          <cell r="D97" t="str">
            <v>Obs</v>
          </cell>
          <cell r="G97">
            <v>3</v>
          </cell>
          <cell r="K97">
            <v>0</v>
          </cell>
          <cell r="L97">
            <v>3</v>
          </cell>
          <cell r="O97">
            <v>0</v>
          </cell>
          <cell r="Q97">
            <v>0</v>
          </cell>
        </row>
        <row r="98">
          <cell r="B98" t="str">
            <v>Jacobsen Catalyst</v>
          </cell>
          <cell r="C98" t="str">
            <v>T</v>
          </cell>
          <cell r="D98" t="str">
            <v>Slow Mvg</v>
          </cell>
          <cell r="G98">
            <v>10</v>
          </cell>
          <cell r="H98">
            <v>223</v>
          </cell>
          <cell r="J98">
            <v>98</v>
          </cell>
          <cell r="K98">
            <v>233</v>
          </cell>
          <cell r="L98">
            <v>10</v>
          </cell>
          <cell r="M98">
            <v>26</v>
          </cell>
          <cell r="N98">
            <v>98</v>
          </cell>
          <cell r="O98">
            <v>-36</v>
          </cell>
          <cell r="Q98">
            <v>197</v>
          </cell>
        </row>
        <row r="99">
          <cell r="B99" t="str">
            <v>L-Carnitine</v>
          </cell>
          <cell r="C99" t="str">
            <v>T</v>
          </cell>
          <cell r="D99" t="str">
            <v>Slow Mvg</v>
          </cell>
          <cell r="G99">
            <v>4</v>
          </cell>
          <cell r="H99">
            <v>184</v>
          </cell>
          <cell r="J99">
            <v>114</v>
          </cell>
          <cell r="K99">
            <v>302</v>
          </cell>
          <cell r="L99">
            <v>4</v>
          </cell>
          <cell r="M99">
            <v>184</v>
          </cell>
          <cell r="N99">
            <v>114</v>
          </cell>
          <cell r="O99">
            <v>-302</v>
          </cell>
          <cell r="Q99">
            <v>0</v>
          </cell>
        </row>
        <row r="100">
          <cell r="B100" t="str">
            <v>Methyl Glycidate</v>
          </cell>
          <cell r="C100" t="str">
            <v>T</v>
          </cell>
          <cell r="D100" t="str">
            <v>Slow Mvg</v>
          </cell>
          <cell r="J100">
            <v>18</v>
          </cell>
          <cell r="K100">
            <v>18</v>
          </cell>
          <cell r="N100">
            <v>18</v>
          </cell>
          <cell r="O100">
            <v>-18</v>
          </cell>
          <cell r="Q100">
            <v>0</v>
          </cell>
        </row>
        <row r="101">
          <cell r="B101" t="str">
            <v>OADPE</v>
          </cell>
          <cell r="C101" t="str">
            <v>T</v>
          </cell>
          <cell r="D101" t="str">
            <v>Slow Mvg</v>
          </cell>
          <cell r="G101">
            <v>11</v>
          </cell>
          <cell r="H101">
            <v>222</v>
          </cell>
          <cell r="K101">
            <v>0</v>
          </cell>
          <cell r="L101">
            <v>11</v>
          </cell>
          <cell r="M101">
            <v>26</v>
          </cell>
          <cell r="O101">
            <v>0</v>
          </cell>
          <cell r="Q101">
            <v>0</v>
          </cell>
        </row>
        <row r="102">
          <cell r="B102" t="str">
            <v>Oligomeric Cat</v>
          </cell>
          <cell r="C102" t="str">
            <v>T</v>
          </cell>
          <cell r="D102" t="str">
            <v>Slow Mvg</v>
          </cell>
          <cell r="G102">
            <v>10</v>
          </cell>
          <cell r="H102">
            <v>280</v>
          </cell>
          <cell r="J102">
            <v>114</v>
          </cell>
          <cell r="K102">
            <v>290</v>
          </cell>
          <cell r="L102">
            <v>6</v>
          </cell>
          <cell r="M102">
            <v>104</v>
          </cell>
          <cell r="N102">
            <v>114</v>
          </cell>
          <cell r="O102">
            <v>-110</v>
          </cell>
          <cell r="P102">
            <v>-30</v>
          </cell>
          <cell r="Q102">
            <v>150</v>
          </cell>
        </row>
        <row r="103">
          <cell r="B103" t="str">
            <v>Pfizer Diol</v>
          </cell>
          <cell r="C103" t="str">
            <v>T</v>
          </cell>
          <cell r="D103" t="str">
            <v>Obs</v>
          </cell>
          <cell r="J103">
            <v>18</v>
          </cell>
          <cell r="K103">
            <v>0</v>
          </cell>
          <cell r="N103">
            <v>18</v>
          </cell>
          <cell r="O103">
            <v>0</v>
          </cell>
          <cell r="Q103">
            <v>0</v>
          </cell>
        </row>
        <row r="104">
          <cell r="B104" t="str">
            <v>PG Carbonate</v>
          </cell>
          <cell r="C104" t="str">
            <v>T</v>
          </cell>
          <cell r="D104" t="str">
            <v>Slow Mvg</v>
          </cell>
          <cell r="J104">
            <v>257</v>
          </cell>
          <cell r="K104">
            <v>257</v>
          </cell>
          <cell r="N104">
            <v>257</v>
          </cell>
          <cell r="O104">
            <v>-257</v>
          </cell>
          <cell r="Q104">
            <v>0</v>
          </cell>
        </row>
        <row r="105">
          <cell r="B105" t="str">
            <v>Propylene Oxide</v>
          </cell>
          <cell r="C105" t="str">
            <v>T</v>
          </cell>
          <cell r="D105" t="str">
            <v>Slow Mvg</v>
          </cell>
          <cell r="G105">
            <v>1</v>
          </cell>
          <cell r="H105">
            <v>47</v>
          </cell>
          <cell r="I105">
            <v>6</v>
          </cell>
          <cell r="K105">
            <v>48</v>
          </cell>
          <cell r="L105">
            <v>1</v>
          </cell>
          <cell r="M105">
            <v>31</v>
          </cell>
          <cell r="O105">
            <v>-31</v>
          </cell>
          <cell r="Q105">
            <v>17</v>
          </cell>
        </row>
        <row r="106">
          <cell r="B106" t="str">
            <v>RUPHOS</v>
          </cell>
          <cell r="C106" t="str">
            <v>T</v>
          </cell>
          <cell r="D106" t="str">
            <v>Slow Mvg</v>
          </cell>
          <cell r="K106">
            <v>0</v>
          </cell>
          <cell r="O106">
            <v>0</v>
          </cell>
          <cell r="Q106">
            <v>0</v>
          </cell>
        </row>
        <row r="107">
          <cell r="B107" t="str">
            <v>S-Phos</v>
          </cell>
          <cell r="C107" t="str">
            <v>T</v>
          </cell>
          <cell r="D107" t="str">
            <v>Slow Mvg</v>
          </cell>
          <cell r="J107">
            <v>6</v>
          </cell>
          <cell r="K107">
            <v>6</v>
          </cell>
          <cell r="N107">
            <v>226</v>
          </cell>
          <cell r="O107">
            <v>0</v>
          </cell>
          <cell r="Q107">
            <v>6</v>
          </cell>
        </row>
        <row r="108">
          <cell r="B108" t="str">
            <v>Styrene Oxide</v>
          </cell>
          <cell r="C108" t="str">
            <v>T</v>
          </cell>
          <cell r="D108" t="str">
            <v>Slow Mvg</v>
          </cell>
          <cell r="G108">
            <v>3</v>
          </cell>
          <cell r="H108">
            <v>47</v>
          </cell>
          <cell r="K108">
            <v>3</v>
          </cell>
          <cell r="L108">
            <v>3</v>
          </cell>
          <cell r="M108">
            <v>31</v>
          </cell>
          <cell r="O108">
            <v>-3</v>
          </cell>
          <cell r="Q108">
            <v>0</v>
          </cell>
        </row>
        <row r="109">
          <cell r="B109" t="str">
            <v>TBGE</v>
          </cell>
          <cell r="C109" t="str">
            <v>T</v>
          </cell>
          <cell r="D109" t="str">
            <v>Active</v>
          </cell>
          <cell r="J109">
            <v>10</v>
          </cell>
          <cell r="K109">
            <v>10</v>
          </cell>
          <cell r="O109">
            <v>0</v>
          </cell>
          <cell r="Q109">
            <v>10</v>
          </cell>
        </row>
        <row r="110">
          <cell r="B110" t="str">
            <v>WS 23</v>
          </cell>
          <cell r="C110" t="str">
            <v>T</v>
          </cell>
          <cell r="D110" t="str">
            <v>Active</v>
          </cell>
          <cell r="G110">
            <v>165</v>
          </cell>
          <cell r="H110">
            <v>37</v>
          </cell>
          <cell r="I110">
            <v>235</v>
          </cell>
          <cell r="J110">
            <v>451</v>
          </cell>
          <cell r="K110">
            <v>888</v>
          </cell>
          <cell r="O110">
            <v>0</v>
          </cell>
          <cell r="P110">
            <v>-30</v>
          </cell>
          <cell r="Q110">
            <v>858</v>
          </cell>
        </row>
        <row r="111">
          <cell r="B111" t="str">
            <v>ETFA Held in Hong Kong</v>
          </cell>
          <cell r="C111" t="str">
            <v>TM</v>
          </cell>
          <cell r="D111" t="str">
            <v>Obs</v>
          </cell>
          <cell r="G111">
            <v>3</v>
          </cell>
          <cell r="K111">
            <v>0</v>
          </cell>
          <cell r="L111">
            <v>3</v>
          </cell>
          <cell r="O111">
            <v>0</v>
          </cell>
          <cell r="Q111">
            <v>0</v>
          </cell>
        </row>
        <row r="112">
          <cell r="B112" t="str">
            <v>3-NPP</v>
          </cell>
          <cell r="C112" t="str">
            <v>TM</v>
          </cell>
          <cell r="D112" t="str">
            <v>Obs</v>
          </cell>
          <cell r="J112">
            <v>10</v>
          </cell>
          <cell r="K112">
            <v>0</v>
          </cell>
          <cell r="N112">
            <v>10</v>
          </cell>
          <cell r="O112">
            <v>0</v>
          </cell>
          <cell r="Q112">
            <v>0</v>
          </cell>
        </row>
        <row r="113">
          <cell r="B113" t="str">
            <v>ANFP.</v>
          </cell>
          <cell r="C113" t="str">
            <v>TM</v>
          </cell>
          <cell r="D113" t="str">
            <v>Active</v>
          </cell>
          <cell r="G113">
            <v>127</v>
          </cell>
          <cell r="H113">
            <v>85</v>
          </cell>
          <cell r="I113">
            <v>138</v>
          </cell>
          <cell r="J113">
            <v>360</v>
          </cell>
          <cell r="K113">
            <v>0</v>
          </cell>
          <cell r="L113">
            <v>1</v>
          </cell>
          <cell r="O113">
            <v>0</v>
          </cell>
          <cell r="Q113">
            <v>0</v>
          </cell>
        </row>
        <row r="114">
          <cell r="B114" t="str">
            <v>DESMP.</v>
          </cell>
          <cell r="C114" t="str">
            <v>TM</v>
          </cell>
          <cell r="D114" t="str">
            <v>Obs</v>
          </cell>
          <cell r="K114">
            <v>0</v>
          </cell>
          <cell r="O114">
            <v>0</v>
          </cell>
          <cell r="Q114">
            <v>0</v>
          </cell>
        </row>
        <row r="115">
          <cell r="B115" t="str">
            <v>L-Thyroxine</v>
          </cell>
          <cell r="C115" t="str">
            <v>TM</v>
          </cell>
          <cell r="D115" t="str">
            <v>Active</v>
          </cell>
          <cell r="K115">
            <v>0</v>
          </cell>
          <cell r="O115">
            <v>0</v>
          </cell>
          <cell r="Q115">
            <v>0</v>
          </cell>
        </row>
        <row r="116">
          <cell r="B116" t="str">
            <v>NAAGA</v>
          </cell>
          <cell r="C116" t="str">
            <v>TM</v>
          </cell>
          <cell r="D116" t="str">
            <v>Active</v>
          </cell>
          <cell r="K116">
            <v>0</v>
          </cell>
          <cell r="O116">
            <v>0</v>
          </cell>
          <cell r="Q116">
            <v>0</v>
          </cell>
        </row>
        <row r="117">
          <cell r="B117" t="str">
            <v>NTFMA</v>
          </cell>
          <cell r="C117" t="str">
            <v>TM</v>
          </cell>
          <cell r="D117" t="str">
            <v>Obs</v>
          </cell>
          <cell r="K117">
            <v>0</v>
          </cell>
          <cell r="O117">
            <v>0</v>
          </cell>
          <cell r="Q117">
            <v>0</v>
          </cell>
        </row>
        <row r="118">
          <cell r="B118" t="str">
            <v>OADPE</v>
          </cell>
          <cell r="C118" t="str">
            <v>TM</v>
          </cell>
          <cell r="D118" t="str">
            <v>Active</v>
          </cell>
          <cell r="K118">
            <v>0</v>
          </cell>
          <cell r="O118">
            <v>0</v>
          </cell>
          <cell r="Q118">
            <v>0</v>
          </cell>
        </row>
        <row r="119">
          <cell r="B119" t="str">
            <v>PTFMXA</v>
          </cell>
          <cell r="C119" t="str">
            <v>TM</v>
          </cell>
          <cell r="D119" t="str">
            <v>Obs</v>
          </cell>
          <cell r="K119">
            <v>0</v>
          </cell>
          <cell r="O119">
            <v>0</v>
          </cell>
          <cell r="Q119">
            <v>0</v>
          </cell>
        </row>
        <row r="120">
          <cell r="B120" t="str">
            <v>SR-28043.</v>
          </cell>
          <cell r="C120" t="str">
            <v>TM</v>
          </cell>
          <cell r="D120" t="str">
            <v>Slow Mvg</v>
          </cell>
          <cell r="K120">
            <v>0</v>
          </cell>
          <cell r="O120">
            <v>0</v>
          </cell>
          <cell r="Q120">
            <v>0</v>
          </cell>
        </row>
        <row r="121">
          <cell r="B121" t="str">
            <v>TFBA</v>
          </cell>
          <cell r="C121" t="str">
            <v>TM</v>
          </cell>
          <cell r="D121" t="str">
            <v>Obs</v>
          </cell>
          <cell r="K121">
            <v>0</v>
          </cell>
          <cell r="O121">
            <v>0</v>
          </cell>
          <cell r="Q121">
            <v>0</v>
          </cell>
        </row>
        <row r="122">
          <cell r="B122" t="str">
            <v>Fixed cost others</v>
          </cell>
          <cell r="C122" t="str">
            <v>TM</v>
          </cell>
          <cell r="D122" t="str">
            <v>Obs</v>
          </cell>
          <cell r="K122">
            <v>0</v>
          </cell>
          <cell r="O122">
            <v>0</v>
          </cell>
          <cell r="Q122">
            <v>0</v>
          </cell>
        </row>
        <row r="123">
          <cell r="B123" t="str">
            <v>Others.</v>
          </cell>
          <cell r="C123" t="str">
            <v>TM</v>
          </cell>
          <cell r="D123" t="str">
            <v>Obs</v>
          </cell>
          <cell r="K123">
            <v>0</v>
          </cell>
          <cell r="O123">
            <v>0</v>
          </cell>
          <cell r="Q123">
            <v>0</v>
          </cell>
        </row>
        <row r="124">
          <cell r="B124" t="str">
            <v>TFBA</v>
          </cell>
          <cell r="C124" t="str">
            <v>TM</v>
          </cell>
          <cell r="D124" t="str">
            <v>Obs</v>
          </cell>
          <cell r="K124">
            <v>0</v>
          </cell>
          <cell r="O124">
            <v>0</v>
          </cell>
          <cell r="Q124">
            <v>0</v>
          </cell>
        </row>
        <row r="125">
          <cell r="B125" t="str">
            <v>Fixed cost others</v>
          </cell>
          <cell r="C125" t="str">
            <v>Technology</v>
          </cell>
          <cell r="D125" t="str">
            <v>Total</v>
          </cell>
          <cell r="G125">
            <v>394</v>
          </cell>
          <cell r="H125">
            <v>962</v>
          </cell>
          <cell r="I125">
            <v>414</v>
          </cell>
          <cell r="J125">
            <v>1293</v>
          </cell>
          <cell r="K125">
            <v>3063</v>
          </cell>
          <cell r="L125">
            <v>59</v>
          </cell>
          <cell r="M125">
            <v>514</v>
          </cell>
          <cell r="N125">
            <v>645</v>
          </cell>
          <cell r="O125">
            <v>-1218</v>
          </cell>
          <cell r="P125">
            <v>-60</v>
          </cell>
          <cell r="Q125">
            <v>1785</v>
          </cell>
        </row>
        <row r="126">
          <cell r="B126" t="str">
            <v>Others.</v>
          </cell>
          <cell r="C126" t="str">
            <v>TM</v>
          </cell>
          <cell r="D126" t="str">
            <v>Obs</v>
          </cell>
          <cell r="K126">
            <v>0</v>
          </cell>
          <cell r="O126">
            <v>0</v>
          </cell>
          <cell r="Q126">
            <v>0</v>
          </cell>
        </row>
        <row r="127">
          <cell r="B127" t="str">
            <v>Non Allocated</v>
          </cell>
          <cell r="G127">
            <v>521</v>
          </cell>
          <cell r="H127">
            <v>71</v>
          </cell>
          <cell r="I127">
            <v>51</v>
          </cell>
          <cell r="J127">
            <v>24</v>
          </cell>
          <cell r="K127">
            <v>667</v>
          </cell>
          <cell r="L127">
            <v>107</v>
          </cell>
          <cell r="M127">
            <v>94</v>
          </cell>
          <cell r="N127">
            <v>28</v>
          </cell>
          <cell r="O127">
            <v>-229</v>
          </cell>
          <cell r="P127">
            <v>11</v>
          </cell>
          <cell r="Q127">
            <v>449</v>
          </cell>
        </row>
        <row r="128">
          <cell r="B128" t="str">
            <v>Cleanouts</v>
          </cell>
          <cell r="C128" t="str">
            <v>Technology</v>
          </cell>
          <cell r="D128" t="str">
            <v>Total</v>
          </cell>
          <cell r="G128">
            <v>374</v>
          </cell>
          <cell r="H128">
            <v>1181</v>
          </cell>
          <cell r="I128">
            <v>146</v>
          </cell>
          <cell r="J128">
            <v>1207</v>
          </cell>
          <cell r="K128">
            <v>0</v>
          </cell>
          <cell r="L128">
            <v>57</v>
          </cell>
          <cell r="M128">
            <v>420</v>
          </cell>
          <cell r="N128">
            <v>630</v>
          </cell>
          <cell r="O128">
            <v>0</v>
          </cell>
          <cell r="P128">
            <v>-35</v>
          </cell>
          <cell r="Q128">
            <v>-35</v>
          </cell>
        </row>
        <row r="129">
          <cell r="B129" t="str">
            <v>Engineering Stores</v>
          </cell>
          <cell r="G129">
            <v>2455</v>
          </cell>
          <cell r="K129">
            <v>2455</v>
          </cell>
          <cell r="L129">
            <v>1438</v>
          </cell>
          <cell r="O129">
            <v>-1438</v>
          </cell>
          <cell r="P129">
            <v>-18</v>
          </cell>
          <cell r="Q129">
            <v>999</v>
          </cell>
        </row>
        <row r="130">
          <cell r="B130" t="str">
            <v>Base Stocks</v>
          </cell>
          <cell r="G130">
            <v>321</v>
          </cell>
          <cell r="H130">
            <v>-116</v>
          </cell>
          <cell r="J130">
            <v>-73</v>
          </cell>
          <cell r="K130">
            <v>321</v>
          </cell>
          <cell r="L130">
            <v>160</v>
          </cell>
          <cell r="M130">
            <v>5</v>
          </cell>
          <cell r="N130">
            <v>26</v>
          </cell>
          <cell r="O130">
            <v>-160</v>
          </cell>
          <cell r="P130">
            <v>-57</v>
          </cell>
          <cell r="Q130">
            <v>161</v>
          </cell>
        </row>
        <row r="131">
          <cell r="B131" t="str">
            <v>Op Supplies/Ret Cont/Packaging/Waste</v>
          </cell>
          <cell r="G131">
            <v>618</v>
          </cell>
          <cell r="K131">
            <v>618</v>
          </cell>
          <cell r="L131">
            <v>115</v>
          </cell>
          <cell r="M131">
            <v>8</v>
          </cell>
          <cell r="O131">
            <v>-123</v>
          </cell>
          <cell r="P131">
            <v>-68</v>
          </cell>
          <cell r="Q131">
            <v>495</v>
          </cell>
        </row>
        <row r="132">
          <cell r="B132" t="str">
            <v>Palladium/Platinum/Rhodium</v>
          </cell>
          <cell r="G132">
            <v>235</v>
          </cell>
          <cell r="K132">
            <v>235</v>
          </cell>
          <cell r="L132">
            <v>1456</v>
          </cell>
          <cell r="O132">
            <v>0</v>
          </cell>
          <cell r="Q132">
            <v>235</v>
          </cell>
        </row>
      </sheetData>
      <sheetData sheetId="14"/>
      <sheetData sheetId="15">
        <row r="10">
          <cell r="B10" t="str">
            <v>Acrivastine</v>
          </cell>
          <cell r="C10" t="str">
            <v>L</v>
          </cell>
          <cell r="D10" t="str">
            <v>Active</v>
          </cell>
          <cell r="G10">
            <v>8</v>
          </cell>
          <cell r="H10">
            <v>1305</v>
          </cell>
          <cell r="I10">
            <v>239</v>
          </cell>
          <cell r="K10">
            <v>1552</v>
          </cell>
          <cell r="L10">
            <v>3</v>
          </cell>
          <cell r="M10">
            <v>1508</v>
          </cell>
          <cell r="O10">
            <v>-1511</v>
          </cell>
          <cell r="P10">
            <v>-23</v>
          </cell>
          <cell r="Q10">
            <v>18</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Dihex Fumerate</v>
          </cell>
          <cell r="C13" t="str">
            <v>L</v>
          </cell>
          <cell r="D13" t="str">
            <v>Active</v>
          </cell>
          <cell r="G13">
            <v>26</v>
          </cell>
          <cell r="H13">
            <v>6</v>
          </cell>
          <cell r="I13">
            <v>6</v>
          </cell>
          <cell r="J13">
            <v>7</v>
          </cell>
          <cell r="K13">
            <v>13</v>
          </cell>
          <cell r="L13">
            <v>1</v>
          </cell>
          <cell r="M13">
            <v>2</v>
          </cell>
          <cell r="N13">
            <v>2</v>
          </cell>
          <cell r="O13">
            <v>-4</v>
          </cell>
          <cell r="Q13">
            <v>9</v>
          </cell>
        </row>
        <row r="14">
          <cell r="B14" t="str">
            <v>Doxazocin</v>
          </cell>
          <cell r="C14" t="str">
            <v>L</v>
          </cell>
          <cell r="D14" t="str">
            <v>Active</v>
          </cell>
          <cell r="G14">
            <v>7</v>
          </cell>
          <cell r="H14">
            <v>4</v>
          </cell>
          <cell r="J14">
            <v>77</v>
          </cell>
          <cell r="K14">
            <v>11</v>
          </cell>
          <cell r="L14">
            <v>3</v>
          </cell>
          <cell r="M14">
            <v>4</v>
          </cell>
          <cell r="N14">
            <v>32</v>
          </cell>
          <cell r="O14">
            <v>-7</v>
          </cell>
          <cell r="Q14">
            <v>4</v>
          </cell>
        </row>
        <row r="15">
          <cell r="B15" t="str">
            <v>Fosamprenavir</v>
          </cell>
          <cell r="C15" t="str">
            <v>L</v>
          </cell>
          <cell r="D15" t="str">
            <v>Active</v>
          </cell>
          <cell r="G15">
            <v>50</v>
          </cell>
          <cell r="H15">
            <v>7</v>
          </cell>
          <cell r="I15">
            <v>28</v>
          </cell>
          <cell r="J15">
            <v>32</v>
          </cell>
          <cell r="K15">
            <v>89</v>
          </cell>
          <cell r="L15">
            <v>50</v>
          </cell>
          <cell r="M15">
            <v>7</v>
          </cell>
          <cell r="N15">
            <v>32</v>
          </cell>
          <cell r="O15">
            <v>-89</v>
          </cell>
          <cell r="Q15">
            <v>0</v>
          </cell>
        </row>
        <row r="16">
          <cell r="B16" t="str">
            <v>KBA</v>
          </cell>
          <cell r="C16" t="str">
            <v>L</v>
          </cell>
          <cell r="D16" t="str">
            <v>Active</v>
          </cell>
          <cell r="G16">
            <v>97</v>
          </cell>
          <cell r="H16">
            <v>36</v>
          </cell>
          <cell r="I16">
            <v>61</v>
          </cell>
          <cell r="J16">
            <v>34</v>
          </cell>
          <cell r="K16">
            <v>228</v>
          </cell>
          <cell r="L16">
            <v>12</v>
          </cell>
          <cell r="M16">
            <v>11</v>
          </cell>
          <cell r="N16">
            <v>10</v>
          </cell>
          <cell r="O16">
            <v>-21</v>
          </cell>
          <cell r="P16">
            <v>50</v>
          </cell>
          <cell r="Q16">
            <v>207</v>
          </cell>
        </row>
        <row r="17">
          <cell r="B17" t="str">
            <v>Labetalol</v>
          </cell>
          <cell r="C17" t="str">
            <v>L</v>
          </cell>
          <cell r="D17" t="str">
            <v>Active</v>
          </cell>
          <cell r="G17">
            <v>64</v>
          </cell>
          <cell r="H17">
            <v>416</v>
          </cell>
          <cell r="I17">
            <v>165</v>
          </cell>
          <cell r="J17">
            <v>111</v>
          </cell>
          <cell r="K17">
            <v>756</v>
          </cell>
          <cell r="L17">
            <v>32</v>
          </cell>
          <cell r="M17">
            <v>550</v>
          </cell>
          <cell r="N17">
            <v>111</v>
          </cell>
          <cell r="O17">
            <v>-693</v>
          </cell>
          <cell r="P17">
            <v>87</v>
          </cell>
          <cell r="Q17">
            <v>150</v>
          </cell>
        </row>
        <row r="18">
          <cell r="B18" t="str">
            <v>Leval Buterol</v>
          </cell>
          <cell r="C18" t="str">
            <v>L</v>
          </cell>
          <cell r="D18" t="str">
            <v>Active</v>
          </cell>
          <cell r="G18">
            <v>19</v>
          </cell>
          <cell r="H18">
            <v>92</v>
          </cell>
          <cell r="I18">
            <v>1</v>
          </cell>
          <cell r="J18">
            <v>98</v>
          </cell>
          <cell r="K18">
            <v>209</v>
          </cell>
          <cell r="L18">
            <v>11</v>
          </cell>
          <cell r="M18">
            <v>64</v>
          </cell>
          <cell r="N18">
            <v>98</v>
          </cell>
          <cell r="O18">
            <v>-173</v>
          </cell>
          <cell r="Q18">
            <v>36</v>
          </cell>
        </row>
        <row r="19">
          <cell r="B19" t="str">
            <v>Octenidine</v>
          </cell>
          <cell r="C19" t="str">
            <v>L</v>
          </cell>
          <cell r="D19" t="str">
            <v>Active</v>
          </cell>
          <cell r="G19">
            <v>4</v>
          </cell>
          <cell r="H19">
            <v>30</v>
          </cell>
          <cell r="I19">
            <v>5</v>
          </cell>
          <cell r="J19">
            <v>12</v>
          </cell>
          <cell r="K19">
            <v>51</v>
          </cell>
          <cell r="L19">
            <v>1</v>
          </cell>
          <cell r="M19">
            <v>1</v>
          </cell>
          <cell r="N19">
            <v>12</v>
          </cell>
          <cell r="O19">
            <v>-14</v>
          </cell>
          <cell r="Q19">
            <v>37</v>
          </cell>
        </row>
        <row r="20">
          <cell r="B20" t="str">
            <v>Plaquenil</v>
          </cell>
          <cell r="C20" t="str">
            <v>L</v>
          </cell>
          <cell r="D20" t="str">
            <v>Obs</v>
          </cell>
          <cell r="I20">
            <v>2</v>
          </cell>
          <cell r="K20">
            <v>0</v>
          </cell>
          <cell r="O20">
            <v>0</v>
          </cell>
          <cell r="Q20">
            <v>0</v>
          </cell>
        </row>
        <row r="21">
          <cell r="B21" t="str">
            <v>Pro Jet 950NP</v>
          </cell>
          <cell r="C21" t="str">
            <v>L</v>
          </cell>
          <cell r="D21" t="str">
            <v>Obs</v>
          </cell>
          <cell r="K21">
            <v>0</v>
          </cell>
          <cell r="O21">
            <v>0</v>
          </cell>
          <cell r="Q21">
            <v>0</v>
          </cell>
        </row>
        <row r="22">
          <cell r="B22" t="str">
            <v>RBC</v>
          </cell>
          <cell r="C22" t="str">
            <v>L</v>
          </cell>
          <cell r="D22" t="str">
            <v>Obs</v>
          </cell>
          <cell r="G22">
            <v>2</v>
          </cell>
          <cell r="K22">
            <v>0</v>
          </cell>
          <cell r="L22">
            <v>2</v>
          </cell>
          <cell r="O22">
            <v>0</v>
          </cell>
          <cell r="Q22">
            <v>0</v>
          </cell>
        </row>
        <row r="23">
          <cell r="B23" t="str">
            <v>RH 3866</v>
          </cell>
          <cell r="C23" t="str">
            <v>L</v>
          </cell>
          <cell r="D23" t="str">
            <v>Obs</v>
          </cell>
          <cell r="G23">
            <v>2</v>
          </cell>
          <cell r="K23">
            <v>2</v>
          </cell>
          <cell r="L23">
            <v>2</v>
          </cell>
          <cell r="O23">
            <v>-2</v>
          </cell>
          <cell r="Q23">
            <v>0</v>
          </cell>
        </row>
        <row r="24">
          <cell r="B24" t="str">
            <v>SNA</v>
          </cell>
          <cell r="C24" t="str">
            <v>L</v>
          </cell>
          <cell r="D24" t="str">
            <v>Obs</v>
          </cell>
          <cell r="G24">
            <v>2</v>
          </cell>
          <cell r="H24">
            <v>31</v>
          </cell>
          <cell r="J24">
            <v>9</v>
          </cell>
          <cell r="K24">
            <v>0</v>
          </cell>
          <cell r="M24">
            <v>4</v>
          </cell>
          <cell r="N24">
            <v>9</v>
          </cell>
          <cell r="O24">
            <v>0</v>
          </cell>
          <cell r="Q24">
            <v>0</v>
          </cell>
        </row>
        <row r="25">
          <cell r="B25" t="str">
            <v>Trientine</v>
          </cell>
          <cell r="C25" t="str">
            <v>L</v>
          </cell>
          <cell r="D25" t="str">
            <v>Active</v>
          </cell>
          <cell r="G25">
            <v>2</v>
          </cell>
          <cell r="H25">
            <v>31</v>
          </cell>
          <cell r="J25">
            <v>9</v>
          </cell>
          <cell r="K25">
            <v>42</v>
          </cell>
          <cell r="L25">
            <v>2</v>
          </cell>
          <cell r="M25">
            <v>4</v>
          </cell>
          <cell r="N25">
            <v>9</v>
          </cell>
          <cell r="O25">
            <v>-15</v>
          </cell>
          <cell r="Q25">
            <v>27</v>
          </cell>
        </row>
        <row r="26">
          <cell r="B26" t="str">
            <v>TTA</v>
          </cell>
          <cell r="C26" t="str">
            <v>L</v>
          </cell>
          <cell r="D26" t="str">
            <v>Slow Mvg</v>
          </cell>
          <cell r="G26">
            <v>262</v>
          </cell>
          <cell r="J26">
            <v>771</v>
          </cell>
          <cell r="K26">
            <v>0</v>
          </cell>
          <cell r="L26">
            <v>49</v>
          </cell>
          <cell r="N26">
            <v>58</v>
          </cell>
          <cell r="O26">
            <v>0</v>
          </cell>
          <cell r="P26">
            <v>64</v>
          </cell>
          <cell r="Q26">
            <v>0</v>
          </cell>
        </row>
        <row r="27">
          <cell r="B27" t="str">
            <v>Zilueton</v>
          </cell>
          <cell r="C27" t="str">
            <v>L</v>
          </cell>
          <cell r="D27" t="str">
            <v>Active</v>
          </cell>
          <cell r="G27">
            <v>1040</v>
          </cell>
          <cell r="J27">
            <v>14</v>
          </cell>
          <cell r="K27">
            <v>1054</v>
          </cell>
          <cell r="L27">
            <v>62</v>
          </cell>
          <cell r="N27">
            <v>5</v>
          </cell>
          <cell r="O27">
            <v>-67</v>
          </cell>
          <cell r="Q27">
            <v>987</v>
          </cell>
        </row>
        <row r="28">
          <cell r="C28" t="str">
            <v>Launch</v>
          </cell>
          <cell r="D28" t="str">
            <v>Total</v>
          </cell>
          <cell r="G28">
            <v>607</v>
          </cell>
          <cell r="H28">
            <v>2099</v>
          </cell>
          <cell r="I28">
            <v>169</v>
          </cell>
          <cell r="J28">
            <v>1199</v>
          </cell>
          <cell r="K28">
            <v>4074</v>
          </cell>
          <cell r="L28">
            <v>178</v>
          </cell>
          <cell r="M28">
            <v>1378</v>
          </cell>
          <cell r="N28">
            <v>167</v>
          </cell>
          <cell r="O28">
            <v>0</v>
          </cell>
          <cell r="P28">
            <v>89</v>
          </cell>
          <cell r="Q28">
            <v>2440</v>
          </cell>
        </row>
        <row r="29">
          <cell r="C29" t="str">
            <v>Launch</v>
          </cell>
          <cell r="D29" t="str">
            <v>Total</v>
          </cell>
          <cell r="G29">
            <v>1293</v>
          </cell>
          <cell r="H29">
            <v>1927</v>
          </cell>
          <cell r="I29">
            <v>470</v>
          </cell>
          <cell r="J29">
            <v>317</v>
          </cell>
          <cell r="K29">
            <v>4007</v>
          </cell>
          <cell r="L29">
            <v>166</v>
          </cell>
          <cell r="M29">
            <v>2151</v>
          </cell>
          <cell r="N29">
            <v>279</v>
          </cell>
          <cell r="O29">
            <v>-2596</v>
          </cell>
          <cell r="P29">
            <v>64</v>
          </cell>
          <cell r="Q29">
            <v>1475</v>
          </cell>
        </row>
        <row r="30">
          <cell r="B30" t="str">
            <v>AGN-209323-LF</v>
          </cell>
          <cell r="C30" t="str">
            <v>PL</v>
          </cell>
          <cell r="D30" t="str">
            <v>Active</v>
          </cell>
          <cell r="H30">
            <v>3</v>
          </cell>
          <cell r="I30">
            <v>2</v>
          </cell>
          <cell r="J30">
            <v>3</v>
          </cell>
          <cell r="K30">
            <v>3</v>
          </cell>
          <cell r="M30">
            <v>2</v>
          </cell>
          <cell r="N30">
            <v>3</v>
          </cell>
          <cell r="O30">
            <v>0</v>
          </cell>
          <cell r="Q30">
            <v>1</v>
          </cell>
        </row>
        <row r="31">
          <cell r="B31" t="str">
            <v>2,5-BAEA</v>
          </cell>
          <cell r="C31" t="str">
            <v>PL</v>
          </cell>
          <cell r="D31" t="str">
            <v>Active</v>
          </cell>
          <cell r="G31">
            <v>31</v>
          </cell>
          <cell r="H31">
            <v>24</v>
          </cell>
          <cell r="I31">
            <v>19</v>
          </cell>
          <cell r="J31">
            <v>142</v>
          </cell>
          <cell r="K31">
            <v>185</v>
          </cell>
          <cell r="L31">
            <v>12</v>
          </cell>
          <cell r="N31">
            <v>47</v>
          </cell>
          <cell r="O31">
            <v>-47</v>
          </cell>
          <cell r="Q31">
            <v>138</v>
          </cell>
        </row>
        <row r="32">
          <cell r="B32" t="str">
            <v>AGN-209323-LF</v>
          </cell>
          <cell r="C32" t="str">
            <v>PL</v>
          </cell>
          <cell r="D32" t="str">
            <v>Active</v>
          </cell>
          <cell r="H32">
            <v>3</v>
          </cell>
          <cell r="K32">
            <v>3</v>
          </cell>
          <cell r="M32">
            <v>3</v>
          </cell>
          <cell r="O32">
            <v>-3</v>
          </cell>
          <cell r="Q32">
            <v>0</v>
          </cell>
        </row>
        <row r="33">
          <cell r="B33" t="str">
            <v>ANAGRELIDE</v>
          </cell>
          <cell r="C33" t="str">
            <v>PL</v>
          </cell>
          <cell r="D33" t="str">
            <v>Active</v>
          </cell>
          <cell r="G33">
            <v>9</v>
          </cell>
          <cell r="H33">
            <v>4</v>
          </cell>
          <cell r="I33">
            <v>2</v>
          </cell>
          <cell r="J33">
            <v>148</v>
          </cell>
          <cell r="K33">
            <v>163</v>
          </cell>
          <cell r="L33">
            <v>9</v>
          </cell>
          <cell r="M33">
            <v>4</v>
          </cell>
          <cell r="N33">
            <v>148</v>
          </cell>
          <cell r="O33">
            <v>-161</v>
          </cell>
          <cell r="Q33">
            <v>2</v>
          </cell>
        </row>
        <row r="34">
          <cell r="B34" t="str">
            <v>AVP26452</v>
          </cell>
          <cell r="C34" t="str">
            <v>PL</v>
          </cell>
          <cell r="D34" t="str">
            <v>Obs</v>
          </cell>
          <cell r="K34">
            <v>0</v>
          </cell>
          <cell r="O34">
            <v>0</v>
          </cell>
          <cell r="Q34">
            <v>0</v>
          </cell>
        </row>
        <row r="35">
          <cell r="B35" t="str">
            <v>TFBU</v>
          </cell>
          <cell r="C35" t="str">
            <v>PL</v>
          </cell>
          <cell r="D35" t="str">
            <v>Slow Mvg</v>
          </cell>
          <cell r="J35">
            <v>208</v>
          </cell>
          <cell r="K35">
            <v>208</v>
          </cell>
          <cell r="O35">
            <v>0</v>
          </cell>
          <cell r="Q35">
            <v>208</v>
          </cell>
        </row>
        <row r="36">
          <cell r="B36" t="str">
            <v>3M R850 / R851</v>
          </cell>
          <cell r="C36" t="str">
            <v>PL</v>
          </cell>
          <cell r="D36" t="str">
            <v>Obs</v>
          </cell>
          <cell r="K36">
            <v>0</v>
          </cell>
          <cell r="O36">
            <v>0</v>
          </cell>
          <cell r="Q36">
            <v>0</v>
          </cell>
        </row>
        <row r="37">
          <cell r="B37" t="str">
            <v>ALT-962</v>
          </cell>
          <cell r="C37" t="str">
            <v>PL</v>
          </cell>
          <cell r="D37" t="str">
            <v>Obs</v>
          </cell>
          <cell r="K37">
            <v>0</v>
          </cell>
          <cell r="O37">
            <v>0</v>
          </cell>
          <cell r="Q37">
            <v>0</v>
          </cell>
        </row>
        <row r="38">
          <cell r="B38" t="str">
            <v>AVE 1330</v>
          </cell>
          <cell r="C38" t="str">
            <v>PL</v>
          </cell>
          <cell r="D38" t="str">
            <v>Obs</v>
          </cell>
          <cell r="K38">
            <v>0</v>
          </cell>
          <cell r="O38">
            <v>0</v>
          </cell>
          <cell r="Q38">
            <v>0</v>
          </cell>
        </row>
        <row r="39">
          <cell r="B39" t="str">
            <v>AZD 12389497</v>
          </cell>
          <cell r="C39" t="str">
            <v>PL</v>
          </cell>
          <cell r="D39" t="str">
            <v>Slow Mvg</v>
          </cell>
          <cell r="G39">
            <v>5</v>
          </cell>
          <cell r="J39">
            <v>68</v>
          </cell>
          <cell r="K39">
            <v>0</v>
          </cell>
          <cell r="L39">
            <v>5</v>
          </cell>
          <cell r="N39">
            <v>68</v>
          </cell>
          <cell r="O39">
            <v>0</v>
          </cell>
          <cell r="Q39">
            <v>0</v>
          </cell>
        </row>
        <row r="40">
          <cell r="B40" t="str">
            <v>AZD 2230</v>
          </cell>
          <cell r="C40" t="str">
            <v>PL</v>
          </cell>
          <cell r="D40" t="str">
            <v>Obs</v>
          </cell>
          <cell r="H40">
            <v>23</v>
          </cell>
          <cell r="K40">
            <v>0</v>
          </cell>
          <cell r="M40">
            <v>23</v>
          </cell>
          <cell r="O40">
            <v>0</v>
          </cell>
          <cell r="Q40">
            <v>0</v>
          </cell>
        </row>
        <row r="41">
          <cell r="B41" t="str">
            <v>AZD 6714</v>
          </cell>
          <cell r="C41" t="str">
            <v>PL</v>
          </cell>
          <cell r="D41" t="str">
            <v>Active</v>
          </cell>
          <cell r="G41">
            <v>6</v>
          </cell>
          <cell r="K41">
            <v>6</v>
          </cell>
          <cell r="L41">
            <v>5</v>
          </cell>
          <cell r="O41">
            <v>-5</v>
          </cell>
          <cell r="Q41">
            <v>1</v>
          </cell>
        </row>
        <row r="42">
          <cell r="B42" t="str">
            <v>BHA</v>
          </cell>
          <cell r="C42" t="str">
            <v>PL</v>
          </cell>
          <cell r="D42" t="str">
            <v>Obs</v>
          </cell>
          <cell r="G42">
            <v>19</v>
          </cell>
          <cell r="H42">
            <v>23</v>
          </cell>
          <cell r="K42">
            <v>23</v>
          </cell>
          <cell r="L42">
            <v>19</v>
          </cell>
          <cell r="M42">
            <v>23</v>
          </cell>
          <cell r="O42">
            <v>-23</v>
          </cell>
          <cell r="Q42">
            <v>0</v>
          </cell>
        </row>
        <row r="43">
          <cell r="B43" t="str">
            <v>BHUP</v>
          </cell>
          <cell r="C43" t="str">
            <v>PL</v>
          </cell>
          <cell r="D43" t="str">
            <v>Obs</v>
          </cell>
          <cell r="K43">
            <v>0</v>
          </cell>
          <cell r="O43">
            <v>0</v>
          </cell>
          <cell r="Q43">
            <v>0</v>
          </cell>
        </row>
        <row r="44">
          <cell r="B44" t="str">
            <v>BNP 7787</v>
          </cell>
          <cell r="C44" t="str">
            <v>PL</v>
          </cell>
          <cell r="D44" t="str">
            <v>Obs</v>
          </cell>
          <cell r="G44">
            <v>19</v>
          </cell>
          <cell r="K44">
            <v>19</v>
          </cell>
          <cell r="L44">
            <v>19</v>
          </cell>
          <cell r="O44">
            <v>-19</v>
          </cell>
          <cell r="Q44">
            <v>0</v>
          </cell>
        </row>
        <row r="45">
          <cell r="B45" t="str">
            <v>Bromohydrin</v>
          </cell>
          <cell r="C45" t="str">
            <v>PL</v>
          </cell>
          <cell r="D45" t="str">
            <v>Obs</v>
          </cell>
          <cell r="K45">
            <v>0</v>
          </cell>
          <cell r="O45">
            <v>0</v>
          </cell>
          <cell r="Q45">
            <v>0</v>
          </cell>
        </row>
        <row r="46">
          <cell r="B46" t="str">
            <v>CCA</v>
          </cell>
          <cell r="C46" t="str">
            <v>PL</v>
          </cell>
          <cell r="D46" t="str">
            <v>Obs</v>
          </cell>
          <cell r="I46">
            <v>3</v>
          </cell>
          <cell r="K46">
            <v>0</v>
          </cell>
          <cell r="O46">
            <v>0</v>
          </cell>
          <cell r="Q46">
            <v>0</v>
          </cell>
        </row>
        <row r="47">
          <cell r="B47" t="str">
            <v>Epoxy 5 Hexane</v>
          </cell>
          <cell r="C47" t="str">
            <v>PL</v>
          </cell>
          <cell r="D47" t="str">
            <v>Active</v>
          </cell>
          <cell r="G47">
            <v>199</v>
          </cell>
          <cell r="H47">
            <v>426</v>
          </cell>
          <cell r="I47">
            <v>-19</v>
          </cell>
          <cell r="J47">
            <v>339</v>
          </cell>
          <cell r="K47">
            <v>0</v>
          </cell>
          <cell r="L47">
            <v>14</v>
          </cell>
          <cell r="M47">
            <v>312</v>
          </cell>
          <cell r="N47">
            <v>339</v>
          </cell>
          <cell r="O47">
            <v>0</v>
          </cell>
          <cell r="Q47">
            <v>0</v>
          </cell>
        </row>
        <row r="48">
          <cell r="B48" t="str">
            <v>ER-306074</v>
          </cell>
          <cell r="C48" t="str">
            <v>PL</v>
          </cell>
          <cell r="D48" t="str">
            <v>Active</v>
          </cell>
          <cell r="K48">
            <v>0</v>
          </cell>
          <cell r="O48">
            <v>0</v>
          </cell>
          <cell r="Q48">
            <v>0</v>
          </cell>
        </row>
        <row r="49">
          <cell r="B49" t="str">
            <v>ER-806753</v>
          </cell>
          <cell r="C49" t="str">
            <v>PL</v>
          </cell>
          <cell r="D49" t="str">
            <v>Active</v>
          </cell>
          <cell r="G49">
            <v>179</v>
          </cell>
          <cell r="H49">
            <v>234</v>
          </cell>
          <cell r="K49">
            <v>413</v>
          </cell>
          <cell r="L49">
            <v>174</v>
          </cell>
          <cell r="M49">
            <v>10</v>
          </cell>
          <cell r="O49">
            <v>-184</v>
          </cell>
          <cell r="Q49">
            <v>229</v>
          </cell>
        </row>
        <row r="50">
          <cell r="B50" t="str">
            <v>Geltex</v>
          </cell>
          <cell r="C50" t="str">
            <v>PL</v>
          </cell>
          <cell r="D50" t="str">
            <v>Obs</v>
          </cell>
          <cell r="K50">
            <v>0</v>
          </cell>
          <cell r="O50">
            <v>0</v>
          </cell>
          <cell r="Q50">
            <v>0</v>
          </cell>
        </row>
        <row r="51">
          <cell r="B51" t="str">
            <v>GSK 1000064</v>
          </cell>
          <cell r="C51" t="str">
            <v>PL</v>
          </cell>
          <cell r="D51" t="str">
            <v>Slow Mvg</v>
          </cell>
          <cell r="K51">
            <v>0</v>
          </cell>
          <cell r="O51">
            <v>0</v>
          </cell>
          <cell r="Q51">
            <v>0</v>
          </cell>
        </row>
        <row r="52">
          <cell r="B52" t="str">
            <v>GSK 1014802A</v>
          </cell>
          <cell r="C52" t="str">
            <v>PL</v>
          </cell>
          <cell r="D52" t="str">
            <v>Active</v>
          </cell>
          <cell r="G52">
            <v>31</v>
          </cell>
          <cell r="K52">
            <v>0</v>
          </cell>
          <cell r="L52">
            <v>31</v>
          </cell>
          <cell r="O52">
            <v>0</v>
          </cell>
          <cell r="Q52">
            <v>0</v>
          </cell>
        </row>
        <row r="53">
          <cell r="B53" t="str">
            <v>GSK 1034702</v>
          </cell>
          <cell r="C53" t="str">
            <v>PL</v>
          </cell>
          <cell r="D53" t="str">
            <v>Active</v>
          </cell>
          <cell r="K53">
            <v>0</v>
          </cell>
          <cell r="O53">
            <v>0</v>
          </cell>
          <cell r="Q53">
            <v>0</v>
          </cell>
        </row>
        <row r="54">
          <cell r="B54" t="str">
            <v>GSK 1497235A</v>
          </cell>
          <cell r="C54" t="str">
            <v>PL</v>
          </cell>
          <cell r="D54" t="str">
            <v>Active</v>
          </cell>
          <cell r="G54">
            <v>31</v>
          </cell>
          <cell r="K54">
            <v>31</v>
          </cell>
          <cell r="L54">
            <v>31</v>
          </cell>
          <cell r="O54">
            <v>-31</v>
          </cell>
          <cell r="Q54">
            <v>0</v>
          </cell>
        </row>
        <row r="55">
          <cell r="B55" t="str">
            <v>GW 397339</v>
          </cell>
          <cell r="C55" t="str">
            <v>PL</v>
          </cell>
          <cell r="D55" t="str">
            <v>Obs</v>
          </cell>
          <cell r="K55">
            <v>0</v>
          </cell>
          <cell r="O55">
            <v>0</v>
          </cell>
          <cell r="Q55">
            <v>0</v>
          </cell>
        </row>
        <row r="56">
          <cell r="B56" t="str">
            <v>GW 801144X</v>
          </cell>
          <cell r="C56" t="str">
            <v>PL</v>
          </cell>
          <cell r="D56" t="str">
            <v>Slow Mvg</v>
          </cell>
          <cell r="G56">
            <v>13</v>
          </cell>
          <cell r="K56">
            <v>13</v>
          </cell>
          <cell r="L56">
            <v>4</v>
          </cell>
          <cell r="O56">
            <v>-4</v>
          </cell>
          <cell r="Q56">
            <v>9</v>
          </cell>
        </row>
        <row r="57">
          <cell r="B57" t="str">
            <v>ICOS 1576</v>
          </cell>
          <cell r="C57" t="str">
            <v>PL</v>
          </cell>
          <cell r="D57" t="str">
            <v>Obs</v>
          </cell>
          <cell r="G57">
            <v>13</v>
          </cell>
          <cell r="H57">
            <v>143</v>
          </cell>
          <cell r="J57">
            <v>473</v>
          </cell>
          <cell r="K57">
            <v>0</v>
          </cell>
          <cell r="L57">
            <v>13</v>
          </cell>
          <cell r="M57">
            <v>143</v>
          </cell>
          <cell r="N57">
            <v>473</v>
          </cell>
          <cell r="O57">
            <v>0</v>
          </cell>
          <cell r="Q57">
            <v>0</v>
          </cell>
        </row>
        <row r="58">
          <cell r="B58" t="str">
            <v>ICOS 485</v>
          </cell>
          <cell r="C58" t="str">
            <v>PL</v>
          </cell>
          <cell r="D58" t="str">
            <v>Obs</v>
          </cell>
          <cell r="K58">
            <v>0</v>
          </cell>
          <cell r="O58">
            <v>0</v>
          </cell>
          <cell r="Q58">
            <v>0</v>
          </cell>
        </row>
        <row r="59">
          <cell r="B59" t="str">
            <v>Iloperidone</v>
          </cell>
          <cell r="C59" t="str">
            <v>PL</v>
          </cell>
          <cell r="D59" t="str">
            <v>Active</v>
          </cell>
          <cell r="G59">
            <v>13</v>
          </cell>
          <cell r="H59">
            <v>143</v>
          </cell>
          <cell r="J59">
            <v>473</v>
          </cell>
          <cell r="K59">
            <v>629</v>
          </cell>
          <cell r="L59">
            <v>13</v>
          </cell>
          <cell r="M59">
            <v>143</v>
          </cell>
          <cell r="N59">
            <v>473</v>
          </cell>
          <cell r="O59">
            <v>-629</v>
          </cell>
          <cell r="Q59">
            <v>0</v>
          </cell>
        </row>
        <row r="60">
          <cell r="B60" t="str">
            <v>KAN 747</v>
          </cell>
          <cell r="C60" t="str">
            <v>PL</v>
          </cell>
          <cell r="D60" t="str">
            <v>Slow Mvg</v>
          </cell>
          <cell r="J60">
            <v>17</v>
          </cell>
          <cell r="K60">
            <v>0</v>
          </cell>
          <cell r="N60">
            <v>17</v>
          </cell>
          <cell r="O60">
            <v>0</v>
          </cell>
          <cell r="Q60">
            <v>0</v>
          </cell>
        </row>
        <row r="61">
          <cell r="B61" t="str">
            <v>Memory 1003</v>
          </cell>
          <cell r="C61" t="str">
            <v>PL</v>
          </cell>
          <cell r="D61" t="str">
            <v>Active</v>
          </cell>
          <cell r="G61">
            <v>5</v>
          </cell>
          <cell r="H61">
            <v>1</v>
          </cell>
          <cell r="J61">
            <v>199</v>
          </cell>
          <cell r="K61">
            <v>205</v>
          </cell>
          <cell r="L61">
            <v>5</v>
          </cell>
          <cell r="M61">
            <v>1</v>
          </cell>
          <cell r="N61">
            <v>199</v>
          </cell>
          <cell r="O61">
            <v>-205</v>
          </cell>
          <cell r="Q61">
            <v>0</v>
          </cell>
        </row>
        <row r="62">
          <cell r="B62" t="str">
            <v>Methyl Acetonide</v>
          </cell>
          <cell r="C62" t="str">
            <v>PL</v>
          </cell>
          <cell r="D62" t="str">
            <v>Slow Mvg</v>
          </cell>
          <cell r="H62">
            <v>12</v>
          </cell>
          <cell r="J62">
            <v>17</v>
          </cell>
          <cell r="K62">
            <v>17</v>
          </cell>
          <cell r="M62">
            <v>12</v>
          </cell>
          <cell r="N62">
            <v>17</v>
          </cell>
          <cell r="O62">
            <v>-17</v>
          </cell>
          <cell r="Q62">
            <v>0</v>
          </cell>
        </row>
        <row r="63">
          <cell r="B63" t="str">
            <v>Mill. Lactone</v>
          </cell>
          <cell r="C63" t="str">
            <v>PL</v>
          </cell>
          <cell r="D63" t="str">
            <v>Obs</v>
          </cell>
          <cell r="G63">
            <v>13</v>
          </cell>
          <cell r="K63">
            <v>13</v>
          </cell>
          <cell r="L63">
            <v>13</v>
          </cell>
          <cell r="O63">
            <v>-13</v>
          </cell>
          <cell r="Q63">
            <v>0</v>
          </cell>
        </row>
        <row r="64">
          <cell r="B64" t="str">
            <v>PTC</v>
          </cell>
          <cell r="C64" t="str">
            <v>PL</v>
          </cell>
          <cell r="D64" t="str">
            <v>Slow Mvg</v>
          </cell>
          <cell r="G64">
            <v>12</v>
          </cell>
          <cell r="J64">
            <v>20</v>
          </cell>
          <cell r="K64">
            <v>0</v>
          </cell>
          <cell r="L64">
            <v>12</v>
          </cell>
          <cell r="N64">
            <v>20</v>
          </cell>
          <cell r="O64">
            <v>0</v>
          </cell>
          <cell r="Q64">
            <v>0</v>
          </cell>
        </row>
        <row r="65">
          <cell r="B65" t="str">
            <v>RCX 2037</v>
          </cell>
          <cell r="C65" t="str">
            <v>PL</v>
          </cell>
          <cell r="D65" t="str">
            <v>Obs</v>
          </cell>
          <cell r="G65">
            <v>2</v>
          </cell>
          <cell r="K65">
            <v>0</v>
          </cell>
          <cell r="L65">
            <v>2</v>
          </cell>
          <cell r="O65">
            <v>0</v>
          </cell>
          <cell r="Q65">
            <v>0</v>
          </cell>
        </row>
        <row r="66">
          <cell r="B66" t="str">
            <v>RCX 2047</v>
          </cell>
          <cell r="C66" t="str">
            <v>PL</v>
          </cell>
          <cell r="D66" t="str">
            <v>Obs</v>
          </cell>
          <cell r="G66">
            <v>12</v>
          </cell>
          <cell r="J66">
            <v>20</v>
          </cell>
          <cell r="K66">
            <v>32</v>
          </cell>
          <cell r="L66">
            <v>12</v>
          </cell>
          <cell r="N66">
            <v>20</v>
          </cell>
          <cell r="O66">
            <v>-32</v>
          </cell>
          <cell r="Q66">
            <v>0</v>
          </cell>
        </row>
        <row r="67">
          <cell r="B67" t="str">
            <v>SB 580254</v>
          </cell>
          <cell r="C67" t="str">
            <v>PL</v>
          </cell>
          <cell r="D67" t="str">
            <v>Active</v>
          </cell>
          <cell r="G67">
            <v>2</v>
          </cell>
          <cell r="J67">
            <v>29</v>
          </cell>
          <cell r="K67">
            <v>2</v>
          </cell>
          <cell r="L67">
            <v>2</v>
          </cell>
          <cell r="N67">
            <v>29</v>
          </cell>
          <cell r="O67">
            <v>-2</v>
          </cell>
          <cell r="Q67">
            <v>0</v>
          </cell>
        </row>
        <row r="68">
          <cell r="B68" t="str">
            <v>SB 748534A</v>
          </cell>
          <cell r="C68" t="str">
            <v>PL</v>
          </cell>
          <cell r="D68" t="str">
            <v>Slow Mvg</v>
          </cell>
          <cell r="G68">
            <v>2</v>
          </cell>
          <cell r="H68">
            <v>3</v>
          </cell>
          <cell r="I68">
            <v>2</v>
          </cell>
          <cell r="K68">
            <v>0</v>
          </cell>
          <cell r="L68">
            <v>1</v>
          </cell>
          <cell r="M68">
            <v>1</v>
          </cell>
          <cell r="O68">
            <v>0</v>
          </cell>
          <cell r="Q68">
            <v>0</v>
          </cell>
        </row>
        <row r="69">
          <cell r="B69" t="str">
            <v>SB 7973131</v>
          </cell>
          <cell r="C69" t="str">
            <v>PL</v>
          </cell>
          <cell r="D69" t="str">
            <v>Slow Mvg</v>
          </cell>
          <cell r="G69">
            <v>2</v>
          </cell>
          <cell r="J69">
            <v>29</v>
          </cell>
          <cell r="K69">
            <v>31</v>
          </cell>
          <cell r="L69">
            <v>2</v>
          </cell>
          <cell r="N69">
            <v>29</v>
          </cell>
          <cell r="O69">
            <v>-31</v>
          </cell>
          <cell r="Q69">
            <v>0</v>
          </cell>
        </row>
        <row r="70">
          <cell r="B70" t="str">
            <v>Sestamibi</v>
          </cell>
          <cell r="C70" t="str">
            <v>PL</v>
          </cell>
          <cell r="D70" t="str">
            <v>Active</v>
          </cell>
          <cell r="G70">
            <v>1</v>
          </cell>
          <cell r="H70">
            <v>4</v>
          </cell>
          <cell r="I70">
            <v>5</v>
          </cell>
          <cell r="K70">
            <v>10</v>
          </cell>
          <cell r="L70">
            <v>1</v>
          </cell>
          <cell r="M70">
            <v>4</v>
          </cell>
          <cell r="O70">
            <v>-5</v>
          </cell>
          <cell r="Q70">
            <v>5</v>
          </cell>
        </row>
        <row r="71">
          <cell r="B71" t="str">
            <v xml:space="preserve">Scios 469 </v>
          </cell>
          <cell r="C71" t="str">
            <v>PL</v>
          </cell>
          <cell r="D71" t="str">
            <v>Slow Mvg</v>
          </cell>
          <cell r="G71">
            <v>1</v>
          </cell>
          <cell r="K71">
            <v>1</v>
          </cell>
          <cell r="L71">
            <v>1</v>
          </cell>
          <cell r="O71">
            <v>-1</v>
          </cell>
          <cell r="Q71">
            <v>0</v>
          </cell>
        </row>
        <row r="72">
          <cell r="B72" t="str">
            <v>SR-28043</v>
          </cell>
          <cell r="C72" t="str">
            <v>PL</v>
          </cell>
          <cell r="D72" t="str">
            <v>Slow Mvg</v>
          </cell>
          <cell r="G72">
            <v>695</v>
          </cell>
          <cell r="H72">
            <v>382</v>
          </cell>
          <cell r="I72">
            <v>164</v>
          </cell>
          <cell r="J72">
            <v>160</v>
          </cell>
          <cell r="K72">
            <v>1401</v>
          </cell>
          <cell r="L72">
            <v>9</v>
          </cell>
          <cell r="M72">
            <v>225</v>
          </cell>
          <cell r="N72">
            <v>16</v>
          </cell>
          <cell r="O72">
            <v>-250</v>
          </cell>
          <cell r="Q72">
            <v>1151</v>
          </cell>
        </row>
        <row r="73">
          <cell r="B73" t="str">
            <v>T-Baus</v>
          </cell>
          <cell r="C73" t="str">
            <v>PL</v>
          </cell>
          <cell r="D73" t="str">
            <v>Obs</v>
          </cell>
          <cell r="G73">
            <v>6</v>
          </cell>
          <cell r="H73">
            <v>14</v>
          </cell>
          <cell r="K73">
            <v>0</v>
          </cell>
          <cell r="L73">
            <v>6</v>
          </cell>
          <cell r="M73">
            <v>14</v>
          </cell>
          <cell r="O73">
            <v>0</v>
          </cell>
          <cell r="Q73">
            <v>0</v>
          </cell>
        </row>
        <row r="74">
          <cell r="B74" t="str">
            <v>Telik 19781</v>
          </cell>
          <cell r="C74" t="str">
            <v>PL</v>
          </cell>
          <cell r="D74" t="str">
            <v>Obs</v>
          </cell>
          <cell r="G74">
            <v>64</v>
          </cell>
          <cell r="H74">
            <v>142</v>
          </cell>
          <cell r="K74">
            <v>0</v>
          </cell>
          <cell r="L74">
            <v>64</v>
          </cell>
          <cell r="M74">
            <v>142</v>
          </cell>
          <cell r="O74">
            <v>0</v>
          </cell>
          <cell r="Q74">
            <v>0</v>
          </cell>
        </row>
        <row r="75">
          <cell r="B75" t="str">
            <v>Valrocemide</v>
          </cell>
          <cell r="C75" t="str">
            <v>PL</v>
          </cell>
          <cell r="D75" t="str">
            <v>Active</v>
          </cell>
          <cell r="G75">
            <v>6</v>
          </cell>
          <cell r="H75">
            <v>14</v>
          </cell>
          <cell r="J75">
            <v>91</v>
          </cell>
          <cell r="K75">
            <v>20</v>
          </cell>
          <cell r="L75">
            <v>6</v>
          </cell>
          <cell r="M75">
            <v>14</v>
          </cell>
          <cell r="N75">
            <v>91</v>
          </cell>
          <cell r="O75">
            <v>-20</v>
          </cell>
          <cell r="Q75">
            <v>0</v>
          </cell>
        </row>
        <row r="76">
          <cell r="B76" t="str">
            <v>VEC 162</v>
          </cell>
          <cell r="C76" t="str">
            <v>PL</v>
          </cell>
          <cell r="D76" t="str">
            <v>Active</v>
          </cell>
          <cell r="G76">
            <v>64</v>
          </cell>
          <cell r="H76">
            <v>142</v>
          </cell>
          <cell r="K76">
            <v>206</v>
          </cell>
          <cell r="L76">
            <v>64</v>
          </cell>
          <cell r="M76">
            <v>142</v>
          </cell>
          <cell r="O76">
            <v>-206</v>
          </cell>
          <cell r="Q76">
            <v>0</v>
          </cell>
        </row>
        <row r="77">
          <cell r="B77" t="str">
            <v>Vertex 148</v>
          </cell>
          <cell r="C77" t="str">
            <v>PL</v>
          </cell>
          <cell r="D77" t="str">
            <v>Obs</v>
          </cell>
          <cell r="G77">
            <v>1</v>
          </cell>
          <cell r="H77">
            <v>1</v>
          </cell>
          <cell r="J77">
            <v>91</v>
          </cell>
          <cell r="K77">
            <v>92</v>
          </cell>
          <cell r="L77">
            <v>1</v>
          </cell>
          <cell r="M77">
            <v>1</v>
          </cell>
          <cell r="N77">
            <v>91</v>
          </cell>
          <cell r="O77">
            <v>-92</v>
          </cell>
          <cell r="Q77">
            <v>0</v>
          </cell>
        </row>
        <row r="78">
          <cell r="B78" t="str">
            <v>Vertex 497</v>
          </cell>
          <cell r="C78" t="str">
            <v>PL</v>
          </cell>
          <cell r="D78" t="str">
            <v>Obs</v>
          </cell>
          <cell r="G78">
            <v>3</v>
          </cell>
          <cell r="H78">
            <v>127</v>
          </cell>
          <cell r="I78">
            <v>2</v>
          </cell>
          <cell r="J78">
            <v>848</v>
          </cell>
          <cell r="K78">
            <v>130</v>
          </cell>
          <cell r="L78">
            <v>3</v>
          </cell>
          <cell r="M78">
            <v>127</v>
          </cell>
          <cell r="N78">
            <v>828</v>
          </cell>
          <cell r="O78">
            <v>-130</v>
          </cell>
          <cell r="Q78">
            <v>0</v>
          </cell>
        </row>
        <row r="79">
          <cell r="B79" t="str">
            <v>Vertex 770</v>
          </cell>
          <cell r="C79" t="str">
            <v>PL</v>
          </cell>
          <cell r="D79" t="str">
            <v>Slow Mvg</v>
          </cell>
          <cell r="G79">
            <v>1</v>
          </cell>
          <cell r="K79">
            <v>1</v>
          </cell>
          <cell r="L79">
            <v>1</v>
          </cell>
          <cell r="O79">
            <v>-1</v>
          </cell>
          <cell r="Q79">
            <v>0</v>
          </cell>
        </row>
        <row r="80">
          <cell r="B80" t="str">
            <v>Vertex 950</v>
          </cell>
          <cell r="C80" t="str">
            <v>PL</v>
          </cell>
          <cell r="D80" t="str">
            <v>Active</v>
          </cell>
          <cell r="G80">
            <v>555</v>
          </cell>
          <cell r="H80">
            <v>293</v>
          </cell>
          <cell r="I80">
            <v>221</v>
          </cell>
          <cell r="J80">
            <v>274</v>
          </cell>
          <cell r="K80">
            <v>1343</v>
          </cell>
          <cell r="L80">
            <v>509</v>
          </cell>
          <cell r="M80">
            <v>391</v>
          </cell>
          <cell r="N80">
            <v>371</v>
          </cell>
          <cell r="O80">
            <v>-1271</v>
          </cell>
          <cell r="Q80">
            <v>72</v>
          </cell>
        </row>
        <row r="81">
          <cell r="B81" t="str">
            <v>ZD0947</v>
          </cell>
          <cell r="C81" t="str">
            <v>PL</v>
          </cell>
          <cell r="D81" t="str">
            <v>Obs</v>
          </cell>
          <cell r="K81">
            <v>0</v>
          </cell>
          <cell r="O81">
            <v>0</v>
          </cell>
          <cell r="Q81">
            <v>0</v>
          </cell>
        </row>
        <row r="82">
          <cell r="B82" t="str">
            <v>ZT-1</v>
          </cell>
          <cell r="C82" t="str">
            <v>PL</v>
          </cell>
          <cell r="D82" t="str">
            <v>Active</v>
          </cell>
          <cell r="G82">
            <v>695</v>
          </cell>
          <cell r="H82">
            <v>1</v>
          </cell>
          <cell r="I82">
            <v>-6</v>
          </cell>
          <cell r="J82">
            <v>2292</v>
          </cell>
          <cell r="K82">
            <v>1</v>
          </cell>
          <cell r="L82">
            <v>421</v>
          </cell>
          <cell r="M82">
            <v>1</v>
          </cell>
          <cell r="N82">
            <v>2064</v>
          </cell>
          <cell r="O82">
            <v>-1</v>
          </cell>
          <cell r="P82">
            <v>0</v>
          </cell>
          <cell r="Q82">
            <v>0</v>
          </cell>
        </row>
        <row r="83">
          <cell r="O83">
            <v>0</v>
          </cell>
        </row>
        <row r="84">
          <cell r="B84" t="str">
            <v>(DHQ) 2 PHAL</v>
          </cell>
          <cell r="C84" t="str">
            <v>Pre Launch</v>
          </cell>
          <cell r="D84" t="str">
            <v>Total</v>
          </cell>
          <cell r="G84">
            <v>1630</v>
          </cell>
          <cell r="H84">
            <v>1396</v>
          </cell>
          <cell r="I84">
            <v>411</v>
          </cell>
          <cell r="J84">
            <v>1761</v>
          </cell>
          <cell r="K84">
            <v>5198</v>
          </cell>
          <cell r="L84">
            <v>883</v>
          </cell>
          <cell r="M84">
            <v>1089</v>
          </cell>
          <cell r="N84">
            <v>1411</v>
          </cell>
          <cell r="O84">
            <v>-3383</v>
          </cell>
          <cell r="P84">
            <v>0</v>
          </cell>
          <cell r="Q84">
            <v>1815</v>
          </cell>
        </row>
        <row r="85">
          <cell r="B85" t="str">
            <v>Amino Indanol</v>
          </cell>
          <cell r="C85" t="str">
            <v>T</v>
          </cell>
          <cell r="D85" t="str">
            <v>Slow Mvg</v>
          </cell>
          <cell r="H85">
            <v>109</v>
          </cell>
          <cell r="K85">
            <v>109</v>
          </cell>
          <cell r="M85">
            <v>109</v>
          </cell>
          <cell r="O85">
            <v>0</v>
          </cell>
          <cell r="Q85">
            <v>0</v>
          </cell>
        </row>
        <row r="86">
          <cell r="B86" t="str">
            <v>(DHQ) 2 PHAL</v>
          </cell>
          <cell r="C86" t="str">
            <v>T</v>
          </cell>
          <cell r="D86" t="str">
            <v>Slow Mvg</v>
          </cell>
          <cell r="G86">
            <v>75</v>
          </cell>
          <cell r="J86">
            <v>88</v>
          </cell>
          <cell r="K86">
            <v>0</v>
          </cell>
          <cell r="O86">
            <v>0</v>
          </cell>
          <cell r="Q86">
            <v>0</v>
          </cell>
        </row>
        <row r="87">
          <cell r="B87" t="str">
            <v>Amino Indanol</v>
          </cell>
          <cell r="C87" t="str">
            <v>T</v>
          </cell>
          <cell r="D87" t="str">
            <v>Slow Mvg</v>
          </cell>
          <cell r="G87">
            <v>23</v>
          </cell>
          <cell r="H87">
            <v>109</v>
          </cell>
          <cell r="J87">
            <v>88</v>
          </cell>
          <cell r="K87">
            <v>109</v>
          </cell>
          <cell r="L87">
            <v>23</v>
          </cell>
          <cell r="M87">
            <v>109</v>
          </cell>
          <cell r="N87">
            <v>88</v>
          </cell>
          <cell r="O87">
            <v>-109</v>
          </cell>
          <cell r="Q87">
            <v>0</v>
          </cell>
        </row>
        <row r="88">
          <cell r="B88" t="str">
            <v>ANFP</v>
          </cell>
          <cell r="C88" t="str">
            <v>T</v>
          </cell>
          <cell r="D88" t="str">
            <v>Active</v>
          </cell>
          <cell r="G88">
            <v>77</v>
          </cell>
          <cell r="H88">
            <v>2</v>
          </cell>
          <cell r="I88">
            <v>1</v>
          </cell>
          <cell r="J88">
            <v>88</v>
          </cell>
          <cell r="K88">
            <v>165</v>
          </cell>
          <cell r="L88">
            <v>1</v>
          </cell>
          <cell r="M88">
            <v>2</v>
          </cell>
          <cell r="O88">
            <v>-1</v>
          </cell>
          <cell r="Q88">
            <v>164</v>
          </cell>
        </row>
        <row r="89">
          <cell r="B89" t="str">
            <v>Butanol</v>
          </cell>
          <cell r="C89" t="str">
            <v>T</v>
          </cell>
          <cell r="D89" t="str">
            <v>Slow Mvg</v>
          </cell>
          <cell r="G89">
            <v>23</v>
          </cell>
          <cell r="I89">
            <v>5</v>
          </cell>
          <cell r="J89">
            <v>88</v>
          </cell>
          <cell r="K89">
            <v>111</v>
          </cell>
          <cell r="L89">
            <v>23</v>
          </cell>
          <cell r="N89">
            <v>88</v>
          </cell>
          <cell r="O89">
            <v>-111</v>
          </cell>
          <cell r="Q89">
            <v>0</v>
          </cell>
        </row>
        <row r="90">
          <cell r="B90" t="str">
            <v>CBDA</v>
          </cell>
          <cell r="C90" t="str">
            <v>T</v>
          </cell>
          <cell r="D90" t="str">
            <v>Active</v>
          </cell>
          <cell r="G90">
            <v>13</v>
          </cell>
          <cell r="H90">
            <v>2</v>
          </cell>
          <cell r="J90">
            <v>44</v>
          </cell>
          <cell r="K90">
            <v>15</v>
          </cell>
          <cell r="L90">
            <v>2</v>
          </cell>
          <cell r="M90">
            <v>2</v>
          </cell>
          <cell r="N90">
            <v>18</v>
          </cell>
          <cell r="O90">
            <v>-4</v>
          </cell>
          <cell r="Q90">
            <v>11</v>
          </cell>
        </row>
        <row r="91">
          <cell r="B91" t="str">
            <v>CDFA Me</v>
          </cell>
          <cell r="C91" t="str">
            <v>T</v>
          </cell>
          <cell r="D91" t="str">
            <v>Slow Mvg</v>
          </cell>
          <cell r="G91">
            <v>4</v>
          </cell>
          <cell r="J91">
            <v>1</v>
          </cell>
          <cell r="K91">
            <v>5</v>
          </cell>
          <cell r="L91">
            <v>4</v>
          </cell>
          <cell r="N91">
            <v>1</v>
          </cell>
          <cell r="O91">
            <v>-5</v>
          </cell>
          <cell r="Q91">
            <v>0</v>
          </cell>
        </row>
        <row r="92">
          <cell r="B92" t="str">
            <v>CPD</v>
          </cell>
          <cell r="C92" t="str">
            <v>T</v>
          </cell>
          <cell r="D92" t="str">
            <v>Slow Mvg</v>
          </cell>
          <cell r="G92">
            <v>3</v>
          </cell>
          <cell r="J92">
            <v>43</v>
          </cell>
          <cell r="K92">
            <v>43</v>
          </cell>
          <cell r="N92">
            <v>43</v>
          </cell>
          <cell r="O92">
            <v>-43</v>
          </cell>
          <cell r="Q92">
            <v>0</v>
          </cell>
        </row>
        <row r="93">
          <cell r="B93" t="str">
            <v>DESMP</v>
          </cell>
          <cell r="C93" t="str">
            <v>T</v>
          </cell>
          <cell r="D93" t="str">
            <v>Obs</v>
          </cell>
          <cell r="G93">
            <v>6</v>
          </cell>
          <cell r="H93">
            <v>33</v>
          </cell>
          <cell r="J93">
            <v>84</v>
          </cell>
          <cell r="K93">
            <v>0</v>
          </cell>
          <cell r="L93">
            <v>1</v>
          </cell>
          <cell r="M93">
            <v>12</v>
          </cell>
          <cell r="N93">
            <v>65</v>
          </cell>
          <cell r="O93">
            <v>0</v>
          </cell>
          <cell r="Q93">
            <v>0</v>
          </cell>
        </row>
        <row r="94">
          <cell r="B94" t="str">
            <v>DHQD</v>
          </cell>
          <cell r="C94" t="str">
            <v>T</v>
          </cell>
          <cell r="D94" t="str">
            <v>Slow Mvg</v>
          </cell>
          <cell r="G94">
            <v>3</v>
          </cell>
          <cell r="J94">
            <v>32</v>
          </cell>
          <cell r="K94">
            <v>35</v>
          </cell>
          <cell r="L94">
            <v>1</v>
          </cell>
          <cell r="N94">
            <v>25</v>
          </cell>
          <cell r="O94">
            <v>-25</v>
          </cell>
          <cell r="Q94">
            <v>10</v>
          </cell>
        </row>
        <row r="95">
          <cell r="B95" t="str">
            <v>EPI</v>
          </cell>
          <cell r="C95" t="str">
            <v>T</v>
          </cell>
          <cell r="D95" t="str">
            <v>Slow Mvg</v>
          </cell>
          <cell r="G95">
            <v>6</v>
          </cell>
          <cell r="H95">
            <v>33</v>
          </cell>
          <cell r="J95">
            <v>48</v>
          </cell>
          <cell r="K95">
            <v>87</v>
          </cell>
          <cell r="L95">
            <v>6</v>
          </cell>
          <cell r="M95">
            <v>8</v>
          </cell>
          <cell r="N95">
            <v>20</v>
          </cell>
          <cell r="O95">
            <v>-34</v>
          </cell>
          <cell r="Q95">
            <v>53</v>
          </cell>
        </row>
        <row r="96">
          <cell r="B96" t="str">
            <v>ETFA</v>
          </cell>
          <cell r="C96" t="str">
            <v>T</v>
          </cell>
          <cell r="D96" t="str">
            <v>Active</v>
          </cell>
          <cell r="G96">
            <v>1</v>
          </cell>
          <cell r="J96">
            <v>22</v>
          </cell>
          <cell r="K96">
            <v>23</v>
          </cell>
          <cell r="L96">
            <v>1</v>
          </cell>
          <cell r="N96">
            <v>22</v>
          </cell>
          <cell r="O96">
            <v>-23</v>
          </cell>
          <cell r="Q96">
            <v>0</v>
          </cell>
        </row>
        <row r="97">
          <cell r="B97" t="str">
            <v>Glycidyl Nosylate</v>
          </cell>
          <cell r="C97" t="str">
            <v>T</v>
          </cell>
          <cell r="D97" t="str">
            <v>Slow Mvg</v>
          </cell>
          <cell r="G97">
            <v>3</v>
          </cell>
          <cell r="H97">
            <v>4</v>
          </cell>
          <cell r="K97">
            <v>3</v>
          </cell>
          <cell r="L97">
            <v>3</v>
          </cell>
          <cell r="M97">
            <v>4</v>
          </cell>
          <cell r="O97">
            <v>-3</v>
          </cell>
          <cell r="Q97">
            <v>0</v>
          </cell>
        </row>
        <row r="98">
          <cell r="B98" t="str">
            <v>Glycidyl Phthalimide</v>
          </cell>
          <cell r="C98" t="str">
            <v>T</v>
          </cell>
          <cell r="D98" t="str">
            <v>Active</v>
          </cell>
          <cell r="G98">
            <v>11</v>
          </cell>
          <cell r="J98">
            <v>98</v>
          </cell>
          <cell r="K98">
            <v>109</v>
          </cell>
          <cell r="L98">
            <v>11</v>
          </cell>
          <cell r="N98">
            <v>98</v>
          </cell>
          <cell r="O98">
            <v>-109</v>
          </cell>
          <cell r="Q98">
            <v>0</v>
          </cell>
        </row>
        <row r="99">
          <cell r="B99" t="str">
            <v>Glycidyl Tosylate</v>
          </cell>
          <cell r="C99" t="str">
            <v>T</v>
          </cell>
          <cell r="D99" t="str">
            <v>Slow Mvg</v>
          </cell>
          <cell r="G99">
            <v>10</v>
          </cell>
          <cell r="H99">
            <v>4</v>
          </cell>
          <cell r="K99">
            <v>4</v>
          </cell>
          <cell r="L99">
            <v>10</v>
          </cell>
          <cell r="M99">
            <v>4</v>
          </cell>
          <cell r="O99">
            <v>-4</v>
          </cell>
          <cell r="Q99">
            <v>0</v>
          </cell>
        </row>
        <row r="100">
          <cell r="B100" t="str">
            <v>Isovanillin</v>
          </cell>
          <cell r="C100" t="str">
            <v>T</v>
          </cell>
          <cell r="D100" t="str">
            <v>Obs</v>
          </cell>
          <cell r="G100">
            <v>4</v>
          </cell>
          <cell r="H100">
            <v>184</v>
          </cell>
          <cell r="J100">
            <v>114</v>
          </cell>
          <cell r="K100">
            <v>0</v>
          </cell>
          <cell r="L100">
            <v>4</v>
          </cell>
          <cell r="M100">
            <v>184</v>
          </cell>
          <cell r="N100">
            <v>114</v>
          </cell>
          <cell r="O100">
            <v>0</v>
          </cell>
          <cell r="Q100">
            <v>0</v>
          </cell>
        </row>
        <row r="101">
          <cell r="B101" t="str">
            <v>Jacobsen Catalyst</v>
          </cell>
          <cell r="C101" t="str">
            <v>T</v>
          </cell>
          <cell r="D101" t="str">
            <v>Slow Mvg</v>
          </cell>
          <cell r="G101">
            <v>11</v>
          </cell>
          <cell r="H101">
            <v>222</v>
          </cell>
          <cell r="J101">
            <v>18</v>
          </cell>
          <cell r="K101">
            <v>233</v>
          </cell>
          <cell r="L101">
            <v>11</v>
          </cell>
          <cell r="M101">
            <v>42</v>
          </cell>
          <cell r="N101">
            <v>18</v>
          </cell>
          <cell r="O101">
            <v>-53</v>
          </cell>
          <cell r="Q101">
            <v>180</v>
          </cell>
        </row>
        <row r="102">
          <cell r="B102" t="str">
            <v>L-Carnitine</v>
          </cell>
          <cell r="C102" t="str">
            <v>T</v>
          </cell>
          <cell r="D102" t="str">
            <v>Slow Mvg</v>
          </cell>
          <cell r="G102">
            <v>3</v>
          </cell>
          <cell r="K102">
            <v>3</v>
          </cell>
          <cell r="L102">
            <v>3</v>
          </cell>
          <cell r="O102">
            <v>-3</v>
          </cell>
          <cell r="Q102">
            <v>0</v>
          </cell>
        </row>
        <row r="103">
          <cell r="B103" t="str">
            <v>Methyl Glycidate</v>
          </cell>
          <cell r="C103" t="str">
            <v>T</v>
          </cell>
          <cell r="D103" t="str">
            <v>Slow Mvg</v>
          </cell>
          <cell r="G103">
            <v>11</v>
          </cell>
          <cell r="H103">
            <v>266</v>
          </cell>
          <cell r="I103">
            <v>20</v>
          </cell>
          <cell r="J103">
            <v>18</v>
          </cell>
          <cell r="K103">
            <v>18</v>
          </cell>
          <cell r="L103">
            <v>3</v>
          </cell>
          <cell r="M103">
            <v>122</v>
          </cell>
          <cell r="N103">
            <v>18</v>
          </cell>
          <cell r="O103">
            <v>-18</v>
          </cell>
          <cell r="Q103">
            <v>0</v>
          </cell>
        </row>
        <row r="104">
          <cell r="B104" t="str">
            <v>OADPE</v>
          </cell>
          <cell r="C104" t="str">
            <v>T</v>
          </cell>
          <cell r="D104" t="str">
            <v>Slow Mvg</v>
          </cell>
          <cell r="K104">
            <v>0</v>
          </cell>
          <cell r="O104">
            <v>0</v>
          </cell>
          <cell r="Q104">
            <v>0</v>
          </cell>
        </row>
        <row r="105">
          <cell r="B105" t="str">
            <v>Oligomeric Cat</v>
          </cell>
          <cell r="C105" t="str">
            <v>T</v>
          </cell>
          <cell r="D105" t="str">
            <v>Slow Mvg</v>
          </cell>
          <cell r="G105">
            <v>100</v>
          </cell>
          <cell r="H105">
            <v>495</v>
          </cell>
          <cell r="J105">
            <v>226</v>
          </cell>
          <cell r="K105">
            <v>595</v>
          </cell>
          <cell r="L105">
            <v>1</v>
          </cell>
          <cell r="M105">
            <v>52</v>
          </cell>
          <cell r="N105">
            <v>226</v>
          </cell>
          <cell r="O105">
            <v>-53</v>
          </cell>
          <cell r="Q105">
            <v>542</v>
          </cell>
        </row>
        <row r="106">
          <cell r="B106" t="str">
            <v>Pfizer Diol</v>
          </cell>
          <cell r="C106" t="str">
            <v>T</v>
          </cell>
          <cell r="D106" t="str">
            <v>Obs</v>
          </cell>
          <cell r="G106">
            <v>1</v>
          </cell>
          <cell r="H106">
            <v>47</v>
          </cell>
          <cell r="K106">
            <v>0</v>
          </cell>
          <cell r="M106">
            <v>31</v>
          </cell>
          <cell r="O106">
            <v>0</v>
          </cell>
          <cell r="Q106">
            <v>0</v>
          </cell>
        </row>
        <row r="107">
          <cell r="B107" t="str">
            <v>PG Carbonate</v>
          </cell>
          <cell r="C107" t="str">
            <v>T</v>
          </cell>
          <cell r="D107" t="str">
            <v>Slow Mvg</v>
          </cell>
          <cell r="J107">
            <v>226</v>
          </cell>
          <cell r="K107">
            <v>226</v>
          </cell>
          <cell r="N107">
            <v>226</v>
          </cell>
          <cell r="O107">
            <v>-226</v>
          </cell>
          <cell r="Q107">
            <v>0</v>
          </cell>
        </row>
        <row r="108">
          <cell r="B108" t="str">
            <v>Propylene Oxide</v>
          </cell>
          <cell r="C108" t="str">
            <v>T</v>
          </cell>
          <cell r="D108" t="str">
            <v>Slow Mvg</v>
          </cell>
          <cell r="G108">
            <v>1</v>
          </cell>
          <cell r="H108">
            <v>47</v>
          </cell>
          <cell r="J108">
            <v>6</v>
          </cell>
          <cell r="K108">
            <v>48</v>
          </cell>
          <cell r="L108">
            <v>1</v>
          </cell>
          <cell r="M108">
            <v>39</v>
          </cell>
          <cell r="O108">
            <v>-40</v>
          </cell>
          <cell r="Q108">
            <v>8</v>
          </cell>
        </row>
        <row r="109">
          <cell r="B109" t="str">
            <v>RUPHOS</v>
          </cell>
          <cell r="C109" t="str">
            <v>T</v>
          </cell>
          <cell r="D109" t="str">
            <v>Slow Mvg</v>
          </cell>
          <cell r="G109">
            <v>3</v>
          </cell>
          <cell r="K109">
            <v>0</v>
          </cell>
          <cell r="L109">
            <v>3</v>
          </cell>
          <cell r="O109">
            <v>0</v>
          </cell>
          <cell r="Q109">
            <v>0</v>
          </cell>
        </row>
        <row r="110">
          <cell r="B110" t="str">
            <v>S-Phos</v>
          </cell>
          <cell r="C110" t="str">
            <v>T</v>
          </cell>
          <cell r="D110" t="str">
            <v>Slow Mvg</v>
          </cell>
          <cell r="J110">
            <v>3</v>
          </cell>
          <cell r="K110">
            <v>3</v>
          </cell>
          <cell r="N110">
            <v>3</v>
          </cell>
          <cell r="O110">
            <v>-3</v>
          </cell>
          <cell r="Q110">
            <v>0</v>
          </cell>
        </row>
        <row r="111">
          <cell r="B111" t="str">
            <v>Styrene Oxide</v>
          </cell>
          <cell r="C111" t="str">
            <v>T</v>
          </cell>
          <cell r="D111" t="str">
            <v>Slow Mvg</v>
          </cell>
          <cell r="G111">
            <v>3</v>
          </cell>
          <cell r="H111">
            <v>68</v>
          </cell>
          <cell r="I111">
            <v>161</v>
          </cell>
          <cell r="J111">
            <v>396</v>
          </cell>
          <cell r="K111">
            <v>3</v>
          </cell>
          <cell r="L111">
            <v>3</v>
          </cell>
          <cell r="O111">
            <v>-3</v>
          </cell>
          <cell r="Q111">
            <v>0</v>
          </cell>
        </row>
        <row r="112">
          <cell r="B112" t="str">
            <v>TBGE</v>
          </cell>
          <cell r="C112" t="str">
            <v>T</v>
          </cell>
          <cell r="D112" t="str">
            <v>Active</v>
          </cell>
          <cell r="J112">
            <v>10</v>
          </cell>
          <cell r="K112">
            <v>10</v>
          </cell>
          <cell r="N112">
            <v>10</v>
          </cell>
          <cell r="O112">
            <v>-10</v>
          </cell>
          <cell r="Q112">
            <v>0</v>
          </cell>
        </row>
        <row r="113">
          <cell r="B113" t="str">
            <v>WS 23</v>
          </cell>
          <cell r="C113" t="str">
            <v>T</v>
          </cell>
          <cell r="D113" t="str">
            <v>Active</v>
          </cell>
          <cell r="G113">
            <v>154</v>
          </cell>
          <cell r="H113">
            <v>80</v>
          </cell>
          <cell r="I113">
            <v>61</v>
          </cell>
          <cell r="J113">
            <v>139</v>
          </cell>
          <cell r="K113">
            <v>434</v>
          </cell>
          <cell r="L113">
            <v>1</v>
          </cell>
          <cell r="N113">
            <v>2</v>
          </cell>
          <cell r="O113">
            <v>-3</v>
          </cell>
          <cell r="Q113">
            <v>431</v>
          </cell>
        </row>
        <row r="114">
          <cell r="B114" t="str">
            <v>ETFA Held in Hong Kong</v>
          </cell>
          <cell r="C114" t="str">
            <v>TM</v>
          </cell>
          <cell r="D114" t="str">
            <v>Obs</v>
          </cell>
          <cell r="K114">
            <v>0</v>
          </cell>
          <cell r="O114">
            <v>0</v>
          </cell>
          <cell r="Q114">
            <v>0</v>
          </cell>
        </row>
        <row r="115">
          <cell r="B115" t="str">
            <v>3-NPP</v>
          </cell>
          <cell r="C115" t="str">
            <v>TM</v>
          </cell>
          <cell r="D115" t="str">
            <v>Obs</v>
          </cell>
          <cell r="K115">
            <v>0</v>
          </cell>
          <cell r="O115">
            <v>0</v>
          </cell>
          <cell r="Q115">
            <v>0</v>
          </cell>
        </row>
        <row r="116">
          <cell r="B116" t="str">
            <v>ANFP.</v>
          </cell>
          <cell r="C116" t="str">
            <v>TM</v>
          </cell>
          <cell r="D116" t="str">
            <v>Active</v>
          </cell>
          <cell r="K116">
            <v>0</v>
          </cell>
          <cell r="O116">
            <v>0</v>
          </cell>
          <cell r="Q116">
            <v>0</v>
          </cell>
        </row>
        <row r="117">
          <cell r="B117" t="str">
            <v>DESMP.</v>
          </cell>
          <cell r="C117" t="str">
            <v>TM</v>
          </cell>
          <cell r="D117" t="str">
            <v>Obs</v>
          </cell>
          <cell r="K117">
            <v>0</v>
          </cell>
          <cell r="O117">
            <v>0</v>
          </cell>
          <cell r="Q117">
            <v>0</v>
          </cell>
        </row>
        <row r="118">
          <cell r="B118" t="str">
            <v>L-Thyroxine</v>
          </cell>
          <cell r="C118" t="str">
            <v>TM</v>
          </cell>
          <cell r="D118" t="str">
            <v>Active</v>
          </cell>
          <cell r="K118">
            <v>0</v>
          </cell>
          <cell r="O118">
            <v>0</v>
          </cell>
          <cell r="Q118">
            <v>0</v>
          </cell>
        </row>
        <row r="119">
          <cell r="B119" t="str">
            <v>NAAGA</v>
          </cell>
          <cell r="C119" t="str">
            <v>TM</v>
          </cell>
          <cell r="D119" t="str">
            <v>Active</v>
          </cell>
          <cell r="K119">
            <v>0</v>
          </cell>
          <cell r="O119">
            <v>0</v>
          </cell>
          <cell r="Q119">
            <v>0</v>
          </cell>
        </row>
        <row r="120">
          <cell r="B120" t="str">
            <v>NTFMA</v>
          </cell>
          <cell r="C120" t="str">
            <v>TM</v>
          </cell>
          <cell r="D120" t="str">
            <v>Obs</v>
          </cell>
          <cell r="K120">
            <v>0</v>
          </cell>
          <cell r="O120">
            <v>0</v>
          </cell>
          <cell r="Q120">
            <v>0</v>
          </cell>
        </row>
        <row r="121">
          <cell r="B121" t="str">
            <v>OADPE</v>
          </cell>
          <cell r="C121" t="str">
            <v>TM</v>
          </cell>
          <cell r="D121" t="str">
            <v>Active</v>
          </cell>
          <cell r="K121">
            <v>0</v>
          </cell>
          <cell r="O121">
            <v>0</v>
          </cell>
          <cell r="Q121">
            <v>0</v>
          </cell>
        </row>
        <row r="122">
          <cell r="B122" t="str">
            <v>PTFMXA</v>
          </cell>
          <cell r="C122" t="str">
            <v>TM</v>
          </cell>
          <cell r="D122" t="str">
            <v>Obs</v>
          </cell>
          <cell r="K122">
            <v>0</v>
          </cell>
          <cell r="O122">
            <v>0</v>
          </cell>
          <cell r="Q122">
            <v>0</v>
          </cell>
        </row>
        <row r="123">
          <cell r="B123" t="str">
            <v>SR-28043.</v>
          </cell>
          <cell r="C123" t="str">
            <v>TM</v>
          </cell>
          <cell r="D123" t="str">
            <v>Slow Mvg</v>
          </cell>
          <cell r="K123">
            <v>0</v>
          </cell>
          <cell r="O123">
            <v>0</v>
          </cell>
          <cell r="Q123">
            <v>0</v>
          </cell>
        </row>
        <row r="124">
          <cell r="B124" t="str">
            <v>TFBA</v>
          </cell>
          <cell r="C124" t="str">
            <v>TM</v>
          </cell>
          <cell r="D124" t="str">
            <v>Obs</v>
          </cell>
          <cell r="K124">
            <v>0</v>
          </cell>
          <cell r="O124">
            <v>0</v>
          </cell>
          <cell r="Q124">
            <v>0</v>
          </cell>
        </row>
        <row r="125">
          <cell r="B125" t="str">
            <v>Fixed cost others</v>
          </cell>
          <cell r="C125" t="str">
            <v>TM</v>
          </cell>
          <cell r="D125" t="str">
            <v>Obs</v>
          </cell>
          <cell r="K125">
            <v>0</v>
          </cell>
          <cell r="O125">
            <v>0</v>
          </cell>
          <cell r="Q125">
            <v>0</v>
          </cell>
        </row>
        <row r="126">
          <cell r="B126" t="str">
            <v>Others.</v>
          </cell>
          <cell r="C126" t="str">
            <v>TM</v>
          </cell>
          <cell r="D126" t="str">
            <v>Obs</v>
          </cell>
          <cell r="G126">
            <v>292</v>
          </cell>
          <cell r="H126">
            <v>940</v>
          </cell>
          <cell r="I126">
            <v>167</v>
          </cell>
          <cell r="J126">
            <v>1249</v>
          </cell>
          <cell r="K126">
            <v>0</v>
          </cell>
          <cell r="L126">
            <v>56</v>
          </cell>
          <cell r="M126">
            <v>490</v>
          </cell>
          <cell r="N126">
            <v>651</v>
          </cell>
          <cell r="O126">
            <v>0</v>
          </cell>
          <cell r="P126">
            <v>0</v>
          </cell>
          <cell r="Q126">
            <v>0</v>
          </cell>
        </row>
        <row r="128">
          <cell r="B128" t="str">
            <v>Non Allocated</v>
          </cell>
          <cell r="C128" t="str">
            <v>Technology</v>
          </cell>
          <cell r="D128" t="str">
            <v>Total</v>
          </cell>
          <cell r="G128">
            <v>413</v>
          </cell>
          <cell r="H128">
            <v>992</v>
          </cell>
          <cell r="I128">
            <v>61</v>
          </cell>
          <cell r="J128">
            <v>816</v>
          </cell>
          <cell r="K128">
            <v>2282</v>
          </cell>
          <cell r="L128">
            <v>71</v>
          </cell>
          <cell r="M128">
            <v>256</v>
          </cell>
          <cell r="N128">
            <v>556</v>
          </cell>
          <cell r="O128">
            <v>-883</v>
          </cell>
          <cell r="P128">
            <v>0</v>
          </cell>
          <cell r="Q128">
            <v>1399</v>
          </cell>
        </row>
        <row r="129">
          <cell r="B129" t="str">
            <v>Cleanouts</v>
          </cell>
          <cell r="K129">
            <v>0</v>
          </cell>
          <cell r="O129">
            <v>0</v>
          </cell>
          <cell r="P129">
            <v>-15</v>
          </cell>
          <cell r="Q129">
            <v>-15</v>
          </cell>
        </row>
        <row r="130">
          <cell r="B130" t="str">
            <v>Non Allocated</v>
          </cell>
          <cell r="G130">
            <v>654</v>
          </cell>
          <cell r="H130">
            <v>19</v>
          </cell>
          <cell r="I130">
            <v>17</v>
          </cell>
          <cell r="J130">
            <v>27</v>
          </cell>
          <cell r="K130">
            <v>717</v>
          </cell>
          <cell r="L130">
            <v>376</v>
          </cell>
          <cell r="M130">
            <v>3</v>
          </cell>
          <cell r="N130">
            <v>27</v>
          </cell>
          <cell r="O130">
            <v>-406</v>
          </cell>
          <cell r="Q130">
            <v>311</v>
          </cell>
        </row>
        <row r="131">
          <cell r="B131" t="str">
            <v>Cleanouts</v>
          </cell>
          <cell r="G131">
            <v>321</v>
          </cell>
          <cell r="K131">
            <v>0</v>
          </cell>
          <cell r="L131">
            <v>160</v>
          </cell>
          <cell r="O131">
            <v>0</v>
          </cell>
          <cell r="P131">
            <v>-53</v>
          </cell>
          <cell r="Q131">
            <v>-53</v>
          </cell>
        </row>
        <row r="132">
          <cell r="B132" t="str">
            <v>Engineering Stores</v>
          </cell>
          <cell r="G132">
            <v>2371</v>
          </cell>
          <cell r="K132">
            <v>2371</v>
          </cell>
          <cell r="L132">
            <v>1423</v>
          </cell>
          <cell r="M132">
            <v>5</v>
          </cell>
          <cell r="O132">
            <v>-1423</v>
          </cell>
          <cell r="Q132">
            <v>948</v>
          </cell>
        </row>
        <row r="133">
          <cell r="B133" t="str">
            <v>Base Stocks</v>
          </cell>
          <cell r="G133">
            <v>365</v>
          </cell>
          <cell r="K133">
            <v>365</v>
          </cell>
          <cell r="L133">
            <v>182</v>
          </cell>
          <cell r="O133">
            <v>-182</v>
          </cell>
          <cell r="Q133">
            <v>183</v>
          </cell>
        </row>
      </sheetData>
      <sheetData sheetId="16">
        <row r="10">
          <cell r="B10" t="str">
            <v>Acrivastine</v>
          </cell>
        </row>
      </sheetData>
      <sheetData sheetId="17">
        <row r="10">
          <cell r="B10" t="str">
            <v>Acrivastine</v>
          </cell>
        </row>
      </sheetData>
      <sheetData sheetId="18">
        <row r="10">
          <cell r="B10" t="str">
            <v>Acrivastine</v>
          </cell>
        </row>
      </sheetData>
      <sheetData sheetId="19">
        <row r="10">
          <cell r="B10" t="str">
            <v>Acrivastine</v>
          </cell>
        </row>
      </sheetData>
      <sheetData sheetId="20">
        <row r="10">
          <cell r="B10" t="str">
            <v>Acrivastine</v>
          </cell>
        </row>
      </sheetData>
      <sheetData sheetId="21">
        <row r="10">
          <cell r="B10" t="str">
            <v>Acrivastine</v>
          </cell>
        </row>
      </sheetData>
      <sheetData sheetId="22">
        <row r="10">
          <cell r="B10" t="str">
            <v>Acrivastine</v>
          </cell>
          <cell r="C10" t="str">
            <v>L</v>
          </cell>
          <cell r="D10" t="str">
            <v>Active</v>
          </cell>
          <cell r="G10">
            <v>19</v>
          </cell>
          <cell r="H10">
            <v>805</v>
          </cell>
          <cell r="I10">
            <v>57</v>
          </cell>
          <cell r="K10">
            <v>881</v>
          </cell>
          <cell r="L10">
            <v>2</v>
          </cell>
          <cell r="M10">
            <v>510</v>
          </cell>
          <cell r="O10">
            <v>-512</v>
          </cell>
          <cell r="P10">
            <v>-23</v>
          </cell>
          <cell r="Q10">
            <v>369</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I13">
            <v>6</v>
          </cell>
          <cell r="J13">
            <v>7</v>
          </cell>
          <cell r="K13">
            <v>46</v>
          </cell>
          <cell r="L13">
            <v>1</v>
          </cell>
          <cell r="M13">
            <v>2</v>
          </cell>
          <cell r="N13">
            <v>2</v>
          </cell>
          <cell r="O13">
            <v>-1</v>
          </cell>
          <cell r="Q13">
            <v>45</v>
          </cell>
        </row>
        <row r="14">
          <cell r="B14" t="str">
            <v>Fosamprenavir</v>
          </cell>
          <cell r="C14" t="str">
            <v>L</v>
          </cell>
          <cell r="D14" t="str">
            <v>Active</v>
          </cell>
          <cell r="G14">
            <v>108</v>
          </cell>
          <cell r="H14">
            <v>7</v>
          </cell>
          <cell r="J14">
            <v>77</v>
          </cell>
          <cell r="K14">
            <v>192</v>
          </cell>
          <cell r="L14">
            <v>122</v>
          </cell>
          <cell r="M14">
            <v>4</v>
          </cell>
          <cell r="N14">
            <v>32</v>
          </cell>
          <cell r="O14">
            <v>-154</v>
          </cell>
          <cell r="Q14">
            <v>38</v>
          </cell>
        </row>
        <row r="15">
          <cell r="B15" t="str">
            <v>KBA</v>
          </cell>
          <cell r="C15" t="str">
            <v>L</v>
          </cell>
          <cell r="D15" t="str">
            <v>Active</v>
          </cell>
          <cell r="G15">
            <v>108</v>
          </cell>
          <cell r="H15">
            <v>80</v>
          </cell>
          <cell r="I15">
            <v>283</v>
          </cell>
          <cell r="J15">
            <v>32</v>
          </cell>
          <cell r="K15">
            <v>471</v>
          </cell>
          <cell r="L15">
            <v>50</v>
          </cell>
          <cell r="M15">
            <v>23</v>
          </cell>
          <cell r="N15">
            <v>32</v>
          </cell>
          <cell r="O15">
            <v>-23</v>
          </cell>
          <cell r="Q15">
            <v>448</v>
          </cell>
        </row>
        <row r="16">
          <cell r="B16" t="str">
            <v>Labetalol</v>
          </cell>
          <cell r="C16" t="str">
            <v>L</v>
          </cell>
          <cell r="D16" t="str">
            <v>Active</v>
          </cell>
          <cell r="G16">
            <v>216</v>
          </cell>
          <cell r="H16">
            <v>821</v>
          </cell>
          <cell r="I16">
            <v>126</v>
          </cell>
          <cell r="J16">
            <v>53</v>
          </cell>
          <cell r="K16">
            <v>1216</v>
          </cell>
          <cell r="L16">
            <v>12</v>
          </cell>
          <cell r="M16">
            <v>58</v>
          </cell>
          <cell r="N16">
            <v>10</v>
          </cell>
          <cell r="O16">
            <v>-70</v>
          </cell>
          <cell r="P16">
            <v>50</v>
          </cell>
          <cell r="Q16">
            <v>1196</v>
          </cell>
        </row>
        <row r="17">
          <cell r="B17" t="str">
            <v>Leval Buterol</v>
          </cell>
          <cell r="C17" t="str">
            <v>L</v>
          </cell>
          <cell r="D17" t="str">
            <v>Active</v>
          </cell>
          <cell r="G17">
            <v>30</v>
          </cell>
          <cell r="H17">
            <v>834</v>
          </cell>
          <cell r="I17">
            <v>16</v>
          </cell>
          <cell r="J17">
            <v>247</v>
          </cell>
          <cell r="K17">
            <v>1127</v>
          </cell>
          <cell r="L17">
            <v>12</v>
          </cell>
          <cell r="M17">
            <v>14</v>
          </cell>
          <cell r="N17">
            <v>13</v>
          </cell>
          <cell r="O17">
            <v>-39</v>
          </cell>
          <cell r="P17">
            <v>-14</v>
          </cell>
          <cell r="Q17">
            <v>1074</v>
          </cell>
        </row>
        <row r="18">
          <cell r="B18" t="str">
            <v>Octenidine</v>
          </cell>
          <cell r="C18" t="str">
            <v>L</v>
          </cell>
          <cell r="D18" t="str">
            <v>Active</v>
          </cell>
          <cell r="G18">
            <v>2</v>
          </cell>
          <cell r="H18">
            <v>48</v>
          </cell>
          <cell r="I18">
            <v>1</v>
          </cell>
          <cell r="J18">
            <v>7</v>
          </cell>
          <cell r="K18">
            <v>58</v>
          </cell>
          <cell r="L18">
            <v>2</v>
          </cell>
          <cell r="M18">
            <v>1</v>
          </cell>
          <cell r="N18">
            <v>7</v>
          </cell>
          <cell r="O18">
            <v>-10</v>
          </cell>
          <cell r="Q18">
            <v>48</v>
          </cell>
        </row>
        <row r="19">
          <cell r="B19" t="str">
            <v>Plaquenil</v>
          </cell>
          <cell r="C19" t="str">
            <v>L</v>
          </cell>
          <cell r="D19" t="str">
            <v>Obs</v>
          </cell>
          <cell r="G19">
            <v>4</v>
          </cell>
          <cell r="H19">
            <v>30</v>
          </cell>
          <cell r="I19">
            <v>5</v>
          </cell>
          <cell r="J19">
            <v>12</v>
          </cell>
          <cell r="K19">
            <v>0</v>
          </cell>
          <cell r="L19">
            <v>1</v>
          </cell>
          <cell r="M19">
            <v>1</v>
          </cell>
          <cell r="N19">
            <v>12</v>
          </cell>
          <cell r="O19">
            <v>0</v>
          </cell>
          <cell r="Q19">
            <v>0</v>
          </cell>
        </row>
        <row r="20">
          <cell r="B20" t="str">
            <v>Pro Jet 950NP</v>
          </cell>
          <cell r="C20" t="str">
            <v>L</v>
          </cell>
          <cell r="D20" t="str">
            <v>Obs</v>
          </cell>
          <cell r="I20">
            <v>2</v>
          </cell>
          <cell r="K20">
            <v>2</v>
          </cell>
          <cell r="O20">
            <v>0</v>
          </cell>
          <cell r="Q20">
            <v>2</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G23">
            <v>2</v>
          </cell>
          <cell r="K23">
            <v>0</v>
          </cell>
          <cell r="L23">
            <v>2</v>
          </cell>
          <cell r="O23">
            <v>0</v>
          </cell>
          <cell r="Q23">
            <v>0</v>
          </cell>
        </row>
        <row r="24">
          <cell r="B24" t="str">
            <v>Trientine</v>
          </cell>
          <cell r="C24" t="str">
            <v>L</v>
          </cell>
          <cell r="D24" t="str">
            <v>Active</v>
          </cell>
          <cell r="G24">
            <v>2</v>
          </cell>
          <cell r="H24">
            <v>31</v>
          </cell>
          <cell r="J24">
            <v>9</v>
          </cell>
          <cell r="K24">
            <v>42</v>
          </cell>
          <cell r="M24">
            <v>4</v>
          </cell>
          <cell r="N24">
            <v>9</v>
          </cell>
          <cell r="O24">
            <v>-4</v>
          </cell>
          <cell r="Q24">
            <v>38</v>
          </cell>
        </row>
        <row r="25">
          <cell r="B25" t="str">
            <v>TTA</v>
          </cell>
          <cell r="C25" t="str">
            <v>L</v>
          </cell>
          <cell r="D25" t="str">
            <v>Slow Mvg</v>
          </cell>
          <cell r="G25">
            <v>2</v>
          </cell>
          <cell r="H25">
            <v>31</v>
          </cell>
          <cell r="J25">
            <v>9</v>
          </cell>
          <cell r="K25">
            <v>0</v>
          </cell>
          <cell r="L25">
            <v>2</v>
          </cell>
          <cell r="M25">
            <v>4</v>
          </cell>
          <cell r="N25">
            <v>9</v>
          </cell>
          <cell r="O25">
            <v>0</v>
          </cell>
          <cell r="Q25">
            <v>0</v>
          </cell>
        </row>
        <row r="26">
          <cell r="B26" t="str">
            <v>Zilueton</v>
          </cell>
          <cell r="C26" t="str">
            <v>L</v>
          </cell>
          <cell r="D26" t="str">
            <v>Active</v>
          </cell>
          <cell r="G26">
            <v>262</v>
          </cell>
          <cell r="J26">
            <v>771</v>
          </cell>
          <cell r="K26">
            <v>1033</v>
          </cell>
          <cell r="L26">
            <v>49</v>
          </cell>
          <cell r="N26">
            <v>58</v>
          </cell>
          <cell r="O26">
            <v>-107</v>
          </cell>
          <cell r="P26">
            <v>64</v>
          </cell>
          <cell r="Q26">
            <v>990</v>
          </cell>
        </row>
        <row r="27">
          <cell r="B27" t="str">
            <v>Zilueton</v>
          </cell>
          <cell r="C27" t="str">
            <v>L</v>
          </cell>
          <cell r="D27" t="str">
            <v>Active</v>
          </cell>
          <cell r="G27">
            <v>1040</v>
          </cell>
          <cell r="J27">
            <v>14</v>
          </cell>
          <cell r="K27">
            <v>1054</v>
          </cell>
          <cell r="L27">
            <v>62</v>
          </cell>
          <cell r="N27">
            <v>5</v>
          </cell>
          <cell r="O27">
            <v>0</v>
          </cell>
          <cell r="Q27">
            <v>987</v>
          </cell>
        </row>
        <row r="28">
          <cell r="C28" t="str">
            <v>Launch</v>
          </cell>
          <cell r="D28" t="str">
            <v>Total</v>
          </cell>
          <cell r="G28">
            <v>750</v>
          </cell>
          <cell r="H28">
            <v>2671</v>
          </cell>
          <cell r="I28">
            <v>485</v>
          </cell>
          <cell r="J28">
            <v>1164</v>
          </cell>
          <cell r="K28">
            <v>5070</v>
          </cell>
          <cell r="L28">
            <v>202</v>
          </cell>
          <cell r="M28">
            <v>610</v>
          </cell>
          <cell r="N28">
            <v>110</v>
          </cell>
          <cell r="O28">
            <v>-922</v>
          </cell>
          <cell r="P28">
            <v>100</v>
          </cell>
          <cell r="Q28">
            <v>4248</v>
          </cell>
        </row>
        <row r="29">
          <cell r="C29" t="str">
            <v>Launch</v>
          </cell>
          <cell r="D29" t="str">
            <v>Total</v>
          </cell>
          <cell r="G29">
            <v>1293</v>
          </cell>
          <cell r="H29">
            <v>1927</v>
          </cell>
          <cell r="I29">
            <v>470</v>
          </cell>
          <cell r="J29">
            <v>317</v>
          </cell>
          <cell r="K29">
            <v>4007</v>
          </cell>
          <cell r="L29">
            <v>166</v>
          </cell>
          <cell r="M29">
            <v>2151</v>
          </cell>
          <cell r="N29">
            <v>279</v>
          </cell>
          <cell r="O29">
            <v>0</v>
          </cell>
          <cell r="P29">
            <v>64</v>
          </cell>
          <cell r="Q29">
            <v>1475</v>
          </cell>
        </row>
        <row r="30">
          <cell r="B30" t="str">
            <v>AGN-209323-LF</v>
          </cell>
          <cell r="C30" t="str">
            <v>PL</v>
          </cell>
          <cell r="D30" t="str">
            <v>Active</v>
          </cell>
          <cell r="H30">
            <v>3</v>
          </cell>
          <cell r="I30">
            <v>2</v>
          </cell>
          <cell r="J30">
            <v>3</v>
          </cell>
          <cell r="K30">
            <v>8</v>
          </cell>
          <cell r="M30">
            <v>2</v>
          </cell>
          <cell r="N30">
            <v>3</v>
          </cell>
          <cell r="O30">
            <v>-5</v>
          </cell>
          <cell r="Q30">
            <v>3</v>
          </cell>
        </row>
        <row r="31">
          <cell r="B31" t="str">
            <v>ANAGRELIDE</v>
          </cell>
          <cell r="C31" t="str">
            <v>PL</v>
          </cell>
          <cell r="D31" t="str">
            <v>Active</v>
          </cell>
          <cell r="G31">
            <v>14</v>
          </cell>
          <cell r="H31">
            <v>24</v>
          </cell>
          <cell r="I31">
            <v>19</v>
          </cell>
          <cell r="J31">
            <v>192</v>
          </cell>
          <cell r="K31">
            <v>206</v>
          </cell>
          <cell r="L31">
            <v>1</v>
          </cell>
          <cell r="N31">
            <v>48</v>
          </cell>
          <cell r="O31">
            <v>-49</v>
          </cell>
          <cell r="Q31">
            <v>157</v>
          </cell>
        </row>
        <row r="32">
          <cell r="B32" t="str">
            <v>AVP26452</v>
          </cell>
          <cell r="C32" t="str">
            <v>PL</v>
          </cell>
          <cell r="D32" t="str">
            <v>Obs</v>
          </cell>
          <cell r="H32">
            <v>3</v>
          </cell>
          <cell r="K32">
            <v>0</v>
          </cell>
          <cell r="M32">
            <v>3</v>
          </cell>
          <cell r="O32">
            <v>0</v>
          </cell>
          <cell r="Q32">
            <v>0</v>
          </cell>
        </row>
        <row r="33">
          <cell r="B33" t="str">
            <v>TFBU</v>
          </cell>
          <cell r="C33" t="str">
            <v>PL</v>
          </cell>
          <cell r="D33" t="str">
            <v>Slow Mvg</v>
          </cell>
          <cell r="G33">
            <v>9</v>
          </cell>
          <cell r="H33">
            <v>4</v>
          </cell>
          <cell r="I33">
            <v>2</v>
          </cell>
          <cell r="J33">
            <v>208</v>
          </cell>
          <cell r="K33">
            <v>208</v>
          </cell>
          <cell r="L33">
            <v>9</v>
          </cell>
          <cell r="M33">
            <v>4</v>
          </cell>
          <cell r="N33">
            <v>148</v>
          </cell>
          <cell r="O33">
            <v>0</v>
          </cell>
          <cell r="Q33">
            <v>208</v>
          </cell>
        </row>
        <row r="34">
          <cell r="B34" t="str">
            <v>3M R850 / R851</v>
          </cell>
          <cell r="C34" t="str">
            <v>PL</v>
          </cell>
          <cell r="D34" t="str">
            <v>Obs</v>
          </cell>
          <cell r="K34">
            <v>0</v>
          </cell>
          <cell r="O34">
            <v>0</v>
          </cell>
          <cell r="Q34">
            <v>0</v>
          </cell>
        </row>
        <row r="35">
          <cell r="B35" t="str">
            <v>ALT-962</v>
          </cell>
          <cell r="C35" t="str">
            <v>PL</v>
          </cell>
          <cell r="D35" t="str">
            <v>Obs</v>
          </cell>
          <cell r="J35">
            <v>208</v>
          </cell>
          <cell r="K35">
            <v>0</v>
          </cell>
          <cell r="O35">
            <v>0</v>
          </cell>
          <cell r="Q35">
            <v>0</v>
          </cell>
        </row>
        <row r="36">
          <cell r="B36" t="str">
            <v>AVE 1330</v>
          </cell>
          <cell r="C36" t="str">
            <v>PL</v>
          </cell>
          <cell r="D36" t="str">
            <v>Obs</v>
          </cell>
          <cell r="K36">
            <v>0</v>
          </cell>
          <cell r="O36">
            <v>0</v>
          </cell>
          <cell r="Q36">
            <v>0</v>
          </cell>
        </row>
        <row r="37">
          <cell r="B37" t="str">
            <v>AZD 12389497</v>
          </cell>
          <cell r="C37" t="str">
            <v>PL</v>
          </cell>
          <cell r="D37" t="str">
            <v>Slow Mvg</v>
          </cell>
          <cell r="K37">
            <v>0</v>
          </cell>
          <cell r="O37">
            <v>0</v>
          </cell>
          <cell r="Q37">
            <v>0</v>
          </cell>
        </row>
        <row r="38">
          <cell r="B38" t="str">
            <v>AZD 2230</v>
          </cell>
          <cell r="C38" t="str">
            <v>PL</v>
          </cell>
          <cell r="D38" t="str">
            <v>Obs</v>
          </cell>
          <cell r="K38">
            <v>0</v>
          </cell>
          <cell r="O38">
            <v>0</v>
          </cell>
          <cell r="Q38">
            <v>0</v>
          </cell>
        </row>
        <row r="39">
          <cell r="B39" t="str">
            <v>AZD 6714</v>
          </cell>
          <cell r="C39" t="str">
            <v>PL</v>
          </cell>
          <cell r="D39" t="str">
            <v>Active</v>
          </cell>
          <cell r="G39">
            <v>5</v>
          </cell>
          <cell r="J39">
            <v>68</v>
          </cell>
          <cell r="K39">
            <v>73</v>
          </cell>
          <cell r="L39">
            <v>5</v>
          </cell>
          <cell r="N39">
            <v>68</v>
          </cell>
          <cell r="O39">
            <v>-73</v>
          </cell>
          <cell r="Q39">
            <v>0</v>
          </cell>
        </row>
        <row r="40">
          <cell r="B40" t="str">
            <v>BHA</v>
          </cell>
          <cell r="C40" t="str">
            <v>PL</v>
          </cell>
          <cell r="D40" t="str">
            <v>Obs</v>
          </cell>
          <cell r="H40">
            <v>23</v>
          </cell>
          <cell r="K40">
            <v>23</v>
          </cell>
          <cell r="M40">
            <v>23</v>
          </cell>
          <cell r="O40">
            <v>-23</v>
          </cell>
          <cell r="Q40">
            <v>0</v>
          </cell>
        </row>
        <row r="41">
          <cell r="B41" t="str">
            <v>BHUP</v>
          </cell>
          <cell r="C41" t="str">
            <v>PL</v>
          </cell>
          <cell r="D41" t="str">
            <v>Obs</v>
          </cell>
          <cell r="G41">
            <v>6</v>
          </cell>
          <cell r="K41">
            <v>0</v>
          </cell>
          <cell r="L41">
            <v>5</v>
          </cell>
          <cell r="O41">
            <v>0</v>
          </cell>
          <cell r="Q41">
            <v>0</v>
          </cell>
        </row>
        <row r="42">
          <cell r="B42" t="str">
            <v>BNP 7787</v>
          </cell>
          <cell r="C42" t="str">
            <v>PL</v>
          </cell>
          <cell r="D42" t="str">
            <v>Obs</v>
          </cell>
          <cell r="G42">
            <v>19</v>
          </cell>
          <cell r="H42">
            <v>23</v>
          </cell>
          <cell r="K42">
            <v>19</v>
          </cell>
          <cell r="L42">
            <v>19</v>
          </cell>
          <cell r="M42">
            <v>23</v>
          </cell>
          <cell r="O42">
            <v>-19</v>
          </cell>
          <cell r="Q42">
            <v>0</v>
          </cell>
        </row>
        <row r="43">
          <cell r="B43" t="str">
            <v>Bromohydrin</v>
          </cell>
          <cell r="C43" t="str">
            <v>PL</v>
          </cell>
          <cell r="D43" t="str">
            <v>Obs</v>
          </cell>
          <cell r="K43">
            <v>0</v>
          </cell>
          <cell r="O43">
            <v>0</v>
          </cell>
          <cell r="Q43">
            <v>0</v>
          </cell>
        </row>
        <row r="44">
          <cell r="B44" t="str">
            <v>CCA</v>
          </cell>
          <cell r="C44" t="str">
            <v>PL</v>
          </cell>
          <cell r="D44" t="str">
            <v>Obs</v>
          </cell>
          <cell r="G44">
            <v>19</v>
          </cell>
          <cell r="K44">
            <v>0</v>
          </cell>
          <cell r="L44">
            <v>19</v>
          </cell>
          <cell r="O44">
            <v>0</v>
          </cell>
          <cell r="Q44">
            <v>0</v>
          </cell>
        </row>
        <row r="45">
          <cell r="B45" t="str">
            <v>Epoxy 5 Hexane</v>
          </cell>
          <cell r="C45" t="str">
            <v>PL</v>
          </cell>
          <cell r="D45" t="str">
            <v>Active</v>
          </cell>
          <cell r="K45">
            <v>0</v>
          </cell>
          <cell r="O45">
            <v>0</v>
          </cell>
          <cell r="Q45">
            <v>0</v>
          </cell>
        </row>
        <row r="46">
          <cell r="B46" t="str">
            <v>ER-306074</v>
          </cell>
          <cell r="C46" t="str">
            <v>PL</v>
          </cell>
          <cell r="D46" t="str">
            <v>Active</v>
          </cell>
          <cell r="I46">
            <v>3</v>
          </cell>
          <cell r="K46">
            <v>3</v>
          </cell>
          <cell r="O46">
            <v>0</v>
          </cell>
          <cell r="Q46">
            <v>3</v>
          </cell>
        </row>
        <row r="47">
          <cell r="B47" t="str">
            <v>ER-806753</v>
          </cell>
          <cell r="C47" t="str">
            <v>PL</v>
          </cell>
          <cell r="D47" t="str">
            <v>Active</v>
          </cell>
          <cell r="G47">
            <v>224</v>
          </cell>
          <cell r="H47">
            <v>303</v>
          </cell>
          <cell r="I47">
            <v>81</v>
          </cell>
          <cell r="J47">
            <v>339</v>
          </cell>
          <cell r="K47">
            <v>608</v>
          </cell>
          <cell r="L47">
            <v>15</v>
          </cell>
          <cell r="M47">
            <v>10</v>
          </cell>
          <cell r="N47">
            <v>339</v>
          </cell>
          <cell r="O47">
            <v>-25</v>
          </cell>
          <cell r="Q47">
            <v>583</v>
          </cell>
        </row>
        <row r="48">
          <cell r="B48" t="str">
            <v>Geltex</v>
          </cell>
          <cell r="C48" t="str">
            <v>PL</v>
          </cell>
          <cell r="D48" t="str">
            <v>Obs</v>
          </cell>
          <cell r="K48">
            <v>0</v>
          </cell>
          <cell r="O48">
            <v>0</v>
          </cell>
          <cell r="Q48">
            <v>0</v>
          </cell>
        </row>
        <row r="49">
          <cell r="B49" t="str">
            <v>GSK 1000064</v>
          </cell>
          <cell r="C49" t="str">
            <v>PL</v>
          </cell>
          <cell r="D49" t="str">
            <v>Slow Mvg</v>
          </cell>
          <cell r="G49">
            <v>179</v>
          </cell>
          <cell r="H49">
            <v>234</v>
          </cell>
          <cell r="K49">
            <v>0</v>
          </cell>
          <cell r="L49">
            <v>174</v>
          </cell>
          <cell r="M49">
            <v>10</v>
          </cell>
          <cell r="O49">
            <v>0</v>
          </cell>
          <cell r="Q49">
            <v>0</v>
          </cell>
        </row>
        <row r="50">
          <cell r="B50" t="str">
            <v>GSK 1014802A</v>
          </cell>
          <cell r="C50" t="str">
            <v>PL</v>
          </cell>
          <cell r="D50" t="str">
            <v>Active</v>
          </cell>
          <cell r="K50">
            <v>0</v>
          </cell>
          <cell r="O50">
            <v>0</v>
          </cell>
          <cell r="Q50">
            <v>0</v>
          </cell>
        </row>
        <row r="51">
          <cell r="B51" t="str">
            <v>GSK 1034702</v>
          </cell>
          <cell r="C51" t="str">
            <v>PL</v>
          </cell>
          <cell r="D51" t="str">
            <v>Active</v>
          </cell>
          <cell r="K51">
            <v>0</v>
          </cell>
          <cell r="O51">
            <v>0</v>
          </cell>
          <cell r="Q51">
            <v>0</v>
          </cell>
        </row>
        <row r="52">
          <cell r="B52" t="str">
            <v>GSK 1497235A</v>
          </cell>
          <cell r="C52" t="str">
            <v>PL</v>
          </cell>
          <cell r="D52" t="str">
            <v>Active</v>
          </cell>
          <cell r="G52">
            <v>31</v>
          </cell>
          <cell r="K52">
            <v>31</v>
          </cell>
          <cell r="L52">
            <v>31</v>
          </cell>
          <cell r="O52">
            <v>-31</v>
          </cell>
          <cell r="Q52">
            <v>0</v>
          </cell>
        </row>
        <row r="53">
          <cell r="B53" t="str">
            <v>GW 397339</v>
          </cell>
          <cell r="C53" t="str">
            <v>PL</v>
          </cell>
          <cell r="D53" t="str">
            <v>Obs</v>
          </cell>
          <cell r="K53">
            <v>0</v>
          </cell>
          <cell r="O53">
            <v>0</v>
          </cell>
          <cell r="Q53">
            <v>0</v>
          </cell>
        </row>
        <row r="54">
          <cell r="B54" t="str">
            <v>GW 801144X</v>
          </cell>
          <cell r="C54" t="str">
            <v>PL</v>
          </cell>
          <cell r="D54" t="str">
            <v>Slow Mvg</v>
          </cell>
          <cell r="G54">
            <v>4</v>
          </cell>
          <cell r="K54">
            <v>4</v>
          </cell>
          <cell r="L54">
            <v>4</v>
          </cell>
          <cell r="O54">
            <v>-4</v>
          </cell>
          <cell r="Q54">
            <v>0</v>
          </cell>
        </row>
        <row r="55">
          <cell r="B55" t="str">
            <v>ICOS 1576</v>
          </cell>
          <cell r="C55" t="str">
            <v>PL</v>
          </cell>
          <cell r="D55" t="str">
            <v>Obs</v>
          </cell>
          <cell r="K55">
            <v>0</v>
          </cell>
          <cell r="O55">
            <v>0</v>
          </cell>
          <cell r="Q55">
            <v>0</v>
          </cell>
        </row>
        <row r="56">
          <cell r="B56" t="str">
            <v>ICOS 485</v>
          </cell>
          <cell r="C56" t="str">
            <v>PL</v>
          </cell>
          <cell r="D56" t="str">
            <v>Obs</v>
          </cell>
          <cell r="G56">
            <v>13</v>
          </cell>
          <cell r="K56">
            <v>0</v>
          </cell>
          <cell r="L56">
            <v>4</v>
          </cell>
          <cell r="O56">
            <v>0</v>
          </cell>
          <cell r="Q56">
            <v>0</v>
          </cell>
        </row>
        <row r="57">
          <cell r="B57" t="str">
            <v>Iloperidone</v>
          </cell>
          <cell r="C57" t="str">
            <v>PL</v>
          </cell>
          <cell r="D57" t="str">
            <v>Active</v>
          </cell>
          <cell r="G57">
            <v>13</v>
          </cell>
          <cell r="H57">
            <v>143</v>
          </cell>
          <cell r="J57">
            <v>473</v>
          </cell>
          <cell r="K57">
            <v>629</v>
          </cell>
          <cell r="L57">
            <v>13</v>
          </cell>
          <cell r="M57">
            <v>143</v>
          </cell>
          <cell r="N57">
            <v>473</v>
          </cell>
          <cell r="O57">
            <v>-629</v>
          </cell>
          <cell r="Q57">
            <v>0</v>
          </cell>
        </row>
        <row r="58">
          <cell r="B58" t="str">
            <v>KAN 747</v>
          </cell>
          <cell r="C58" t="str">
            <v>PL</v>
          </cell>
          <cell r="D58" t="str">
            <v>Slow Mvg</v>
          </cell>
          <cell r="K58">
            <v>0</v>
          </cell>
          <cell r="O58">
            <v>0</v>
          </cell>
          <cell r="Q58">
            <v>0</v>
          </cell>
        </row>
        <row r="59">
          <cell r="B59" t="str">
            <v>Memory 1003</v>
          </cell>
          <cell r="C59" t="str">
            <v>PL</v>
          </cell>
          <cell r="D59" t="str">
            <v>Active</v>
          </cell>
          <cell r="G59">
            <v>5</v>
          </cell>
          <cell r="H59">
            <v>1</v>
          </cell>
          <cell r="J59">
            <v>199</v>
          </cell>
          <cell r="K59">
            <v>205</v>
          </cell>
          <cell r="L59">
            <v>5</v>
          </cell>
          <cell r="M59">
            <v>1</v>
          </cell>
          <cell r="N59">
            <v>199</v>
          </cell>
          <cell r="O59">
            <v>-205</v>
          </cell>
          <cell r="Q59">
            <v>0</v>
          </cell>
        </row>
        <row r="60">
          <cell r="B60" t="str">
            <v>Methyl Acetonide</v>
          </cell>
          <cell r="C60" t="str">
            <v>PL</v>
          </cell>
          <cell r="D60" t="str">
            <v>Slow Mvg</v>
          </cell>
          <cell r="J60">
            <v>17</v>
          </cell>
          <cell r="K60">
            <v>17</v>
          </cell>
          <cell r="N60">
            <v>17</v>
          </cell>
          <cell r="O60">
            <v>-17</v>
          </cell>
          <cell r="Q60">
            <v>0</v>
          </cell>
        </row>
        <row r="61">
          <cell r="B61" t="str">
            <v>Mill. Lactone</v>
          </cell>
          <cell r="C61" t="str">
            <v>PL</v>
          </cell>
          <cell r="D61" t="str">
            <v>Obs</v>
          </cell>
          <cell r="G61">
            <v>13</v>
          </cell>
          <cell r="H61">
            <v>1</v>
          </cell>
          <cell r="J61">
            <v>199</v>
          </cell>
          <cell r="K61">
            <v>13</v>
          </cell>
          <cell r="L61">
            <v>13</v>
          </cell>
          <cell r="M61">
            <v>1</v>
          </cell>
          <cell r="N61">
            <v>199</v>
          </cell>
          <cell r="O61">
            <v>-13</v>
          </cell>
          <cell r="Q61">
            <v>0</v>
          </cell>
        </row>
        <row r="62">
          <cell r="B62" t="str">
            <v>PTC</v>
          </cell>
          <cell r="C62" t="str">
            <v>PL</v>
          </cell>
          <cell r="D62" t="str">
            <v>Slow Mvg</v>
          </cell>
          <cell r="H62">
            <v>12</v>
          </cell>
          <cell r="J62">
            <v>17</v>
          </cell>
          <cell r="K62">
            <v>12</v>
          </cell>
          <cell r="M62">
            <v>12</v>
          </cell>
          <cell r="N62">
            <v>17</v>
          </cell>
          <cell r="O62">
            <v>-12</v>
          </cell>
          <cell r="Q62">
            <v>0</v>
          </cell>
        </row>
        <row r="63">
          <cell r="B63" t="str">
            <v>RCX 2037</v>
          </cell>
          <cell r="C63" t="str">
            <v>PL</v>
          </cell>
          <cell r="D63" t="str">
            <v>Obs</v>
          </cell>
          <cell r="G63">
            <v>13</v>
          </cell>
          <cell r="K63">
            <v>0</v>
          </cell>
          <cell r="L63">
            <v>13</v>
          </cell>
          <cell r="O63">
            <v>0</v>
          </cell>
          <cell r="Q63">
            <v>0</v>
          </cell>
        </row>
        <row r="64">
          <cell r="B64" t="str">
            <v>RCX 2047</v>
          </cell>
          <cell r="C64" t="str">
            <v>PL</v>
          </cell>
          <cell r="D64" t="str">
            <v>Obs</v>
          </cell>
          <cell r="G64">
            <v>12</v>
          </cell>
          <cell r="J64">
            <v>20</v>
          </cell>
          <cell r="K64">
            <v>32</v>
          </cell>
          <cell r="L64">
            <v>12</v>
          </cell>
          <cell r="N64">
            <v>20</v>
          </cell>
          <cell r="O64">
            <v>-32</v>
          </cell>
          <cell r="Q64">
            <v>0</v>
          </cell>
        </row>
        <row r="65">
          <cell r="B65" t="str">
            <v>SB 580254</v>
          </cell>
          <cell r="C65" t="str">
            <v>PL</v>
          </cell>
          <cell r="D65" t="str">
            <v>Active</v>
          </cell>
          <cell r="G65">
            <v>2</v>
          </cell>
          <cell r="K65">
            <v>2</v>
          </cell>
          <cell r="L65">
            <v>2</v>
          </cell>
          <cell r="O65">
            <v>-2</v>
          </cell>
          <cell r="Q65">
            <v>0</v>
          </cell>
        </row>
        <row r="66">
          <cell r="B66" t="str">
            <v>SB 748534A</v>
          </cell>
          <cell r="C66" t="str">
            <v>PL</v>
          </cell>
          <cell r="D66" t="str">
            <v>Slow Mvg</v>
          </cell>
          <cell r="G66">
            <v>12</v>
          </cell>
          <cell r="J66">
            <v>20</v>
          </cell>
          <cell r="K66">
            <v>0</v>
          </cell>
          <cell r="L66">
            <v>12</v>
          </cell>
          <cell r="N66">
            <v>20</v>
          </cell>
          <cell r="O66">
            <v>0</v>
          </cell>
          <cell r="Q66">
            <v>0</v>
          </cell>
        </row>
        <row r="67">
          <cell r="B67" t="str">
            <v>SB 7973131</v>
          </cell>
          <cell r="C67" t="str">
            <v>PL</v>
          </cell>
          <cell r="D67" t="str">
            <v>Slow Mvg</v>
          </cell>
          <cell r="G67">
            <v>5</v>
          </cell>
          <cell r="J67">
            <v>29</v>
          </cell>
          <cell r="K67">
            <v>34</v>
          </cell>
          <cell r="L67">
            <v>5</v>
          </cell>
          <cell r="N67">
            <v>29</v>
          </cell>
          <cell r="O67">
            <v>-34</v>
          </cell>
          <cell r="Q67">
            <v>0</v>
          </cell>
        </row>
        <row r="68">
          <cell r="B68" t="str">
            <v>Sestamibi</v>
          </cell>
          <cell r="C68" t="str">
            <v>PL</v>
          </cell>
          <cell r="D68" t="str">
            <v>Active</v>
          </cell>
          <cell r="G68">
            <v>1</v>
          </cell>
          <cell r="H68">
            <v>1</v>
          </cell>
          <cell r="I68">
            <v>2</v>
          </cell>
          <cell r="K68">
            <v>2</v>
          </cell>
          <cell r="L68">
            <v>1</v>
          </cell>
          <cell r="M68">
            <v>1</v>
          </cell>
          <cell r="O68">
            <v>-2</v>
          </cell>
          <cell r="Q68">
            <v>0</v>
          </cell>
        </row>
        <row r="69">
          <cell r="B69" t="str">
            <v xml:space="preserve">Scios 469 </v>
          </cell>
          <cell r="C69" t="str">
            <v>PL</v>
          </cell>
          <cell r="D69" t="str">
            <v>Slow Mvg</v>
          </cell>
          <cell r="G69">
            <v>1</v>
          </cell>
          <cell r="J69">
            <v>29</v>
          </cell>
          <cell r="K69">
            <v>1</v>
          </cell>
          <cell r="L69">
            <v>1</v>
          </cell>
          <cell r="N69">
            <v>29</v>
          </cell>
          <cell r="O69">
            <v>-1</v>
          </cell>
          <cell r="Q69">
            <v>0</v>
          </cell>
        </row>
        <row r="70">
          <cell r="B70" t="str">
            <v>SR-28043</v>
          </cell>
          <cell r="C70" t="str">
            <v>PL</v>
          </cell>
          <cell r="D70" t="str">
            <v>Slow Mvg</v>
          </cell>
          <cell r="G70">
            <v>97</v>
          </cell>
          <cell r="H70">
            <v>161</v>
          </cell>
          <cell r="I70">
            <v>5</v>
          </cell>
          <cell r="K70">
            <v>258</v>
          </cell>
          <cell r="L70">
            <v>9</v>
          </cell>
          <cell r="M70">
            <v>4</v>
          </cell>
          <cell r="O70">
            <v>-9</v>
          </cell>
          <cell r="Q70">
            <v>249</v>
          </cell>
        </row>
        <row r="71">
          <cell r="B71" t="str">
            <v>T-Baus</v>
          </cell>
          <cell r="C71" t="str">
            <v>PL</v>
          </cell>
          <cell r="D71" t="str">
            <v>Obs</v>
          </cell>
          <cell r="G71">
            <v>1</v>
          </cell>
          <cell r="K71">
            <v>0</v>
          </cell>
          <cell r="L71">
            <v>1</v>
          </cell>
          <cell r="O71">
            <v>0</v>
          </cell>
          <cell r="Q71">
            <v>0</v>
          </cell>
        </row>
        <row r="72">
          <cell r="B72" t="str">
            <v>Telik 19781</v>
          </cell>
          <cell r="C72" t="str">
            <v>PL</v>
          </cell>
          <cell r="D72" t="str">
            <v>Obs</v>
          </cell>
          <cell r="G72">
            <v>695</v>
          </cell>
          <cell r="H72">
            <v>382</v>
          </cell>
          <cell r="I72">
            <v>164</v>
          </cell>
          <cell r="J72">
            <v>160</v>
          </cell>
          <cell r="K72">
            <v>0</v>
          </cell>
          <cell r="L72">
            <v>9</v>
          </cell>
          <cell r="M72">
            <v>225</v>
          </cell>
          <cell r="N72">
            <v>16</v>
          </cell>
          <cell r="O72">
            <v>0</v>
          </cell>
          <cell r="Q72">
            <v>0</v>
          </cell>
        </row>
        <row r="73">
          <cell r="B73" t="str">
            <v>Valrocemide</v>
          </cell>
          <cell r="C73" t="str">
            <v>PL</v>
          </cell>
          <cell r="D73" t="str">
            <v>Active</v>
          </cell>
          <cell r="G73">
            <v>6</v>
          </cell>
          <cell r="H73">
            <v>14</v>
          </cell>
          <cell r="K73">
            <v>20</v>
          </cell>
          <cell r="L73">
            <v>6</v>
          </cell>
          <cell r="M73">
            <v>14</v>
          </cell>
          <cell r="O73">
            <v>-20</v>
          </cell>
          <cell r="Q73">
            <v>0</v>
          </cell>
        </row>
        <row r="74">
          <cell r="B74" t="str">
            <v>VEC 162</v>
          </cell>
          <cell r="C74" t="str">
            <v>PL</v>
          </cell>
          <cell r="D74" t="str">
            <v>Active</v>
          </cell>
          <cell r="G74">
            <v>64</v>
          </cell>
          <cell r="H74">
            <v>142</v>
          </cell>
          <cell r="K74">
            <v>206</v>
          </cell>
          <cell r="L74">
            <v>64</v>
          </cell>
          <cell r="M74">
            <v>142</v>
          </cell>
          <cell r="O74">
            <v>-206</v>
          </cell>
          <cell r="Q74">
            <v>0</v>
          </cell>
        </row>
        <row r="75">
          <cell r="B75" t="str">
            <v>Vertex 148</v>
          </cell>
          <cell r="C75" t="str">
            <v>PL</v>
          </cell>
          <cell r="D75" t="str">
            <v>Obs</v>
          </cell>
          <cell r="G75">
            <v>6</v>
          </cell>
          <cell r="H75">
            <v>1</v>
          </cell>
          <cell r="J75">
            <v>91</v>
          </cell>
          <cell r="K75">
            <v>92</v>
          </cell>
          <cell r="L75">
            <v>6</v>
          </cell>
          <cell r="M75">
            <v>1</v>
          </cell>
          <cell r="N75">
            <v>91</v>
          </cell>
          <cell r="O75">
            <v>-92</v>
          </cell>
          <cell r="Q75">
            <v>0</v>
          </cell>
        </row>
        <row r="76">
          <cell r="B76" t="str">
            <v>Vertex 497</v>
          </cell>
          <cell r="C76" t="str">
            <v>PL</v>
          </cell>
          <cell r="D76" t="str">
            <v>Obs</v>
          </cell>
          <cell r="G76">
            <v>3</v>
          </cell>
          <cell r="H76">
            <v>127</v>
          </cell>
          <cell r="K76">
            <v>130</v>
          </cell>
          <cell r="L76">
            <v>3</v>
          </cell>
          <cell r="M76">
            <v>127</v>
          </cell>
          <cell r="O76">
            <v>-130</v>
          </cell>
          <cell r="Q76">
            <v>0</v>
          </cell>
        </row>
        <row r="77">
          <cell r="B77" t="str">
            <v>Vertex 770</v>
          </cell>
          <cell r="C77" t="str">
            <v>PL</v>
          </cell>
          <cell r="D77" t="str">
            <v>Slow Mvg</v>
          </cell>
          <cell r="G77">
            <v>1</v>
          </cell>
          <cell r="H77">
            <v>1</v>
          </cell>
          <cell r="J77">
            <v>91</v>
          </cell>
          <cell r="K77">
            <v>1</v>
          </cell>
          <cell r="L77">
            <v>1</v>
          </cell>
          <cell r="M77">
            <v>1</v>
          </cell>
          <cell r="N77">
            <v>91</v>
          </cell>
          <cell r="O77">
            <v>-1</v>
          </cell>
          <cell r="Q77">
            <v>0</v>
          </cell>
        </row>
        <row r="78">
          <cell r="B78" t="str">
            <v>Vertex 950</v>
          </cell>
          <cell r="C78" t="str">
            <v>PL</v>
          </cell>
          <cell r="D78" t="str">
            <v>Active</v>
          </cell>
          <cell r="G78">
            <v>188</v>
          </cell>
          <cell r="H78">
            <v>747</v>
          </cell>
          <cell r="I78">
            <v>128</v>
          </cell>
          <cell r="J78">
            <v>741</v>
          </cell>
          <cell r="K78">
            <v>1804</v>
          </cell>
          <cell r="L78">
            <v>111</v>
          </cell>
          <cell r="M78">
            <v>339</v>
          </cell>
          <cell r="N78">
            <v>485</v>
          </cell>
          <cell r="O78">
            <v>-935</v>
          </cell>
          <cell r="Q78">
            <v>869</v>
          </cell>
        </row>
        <row r="79">
          <cell r="B79" t="str">
            <v>ZD0947</v>
          </cell>
          <cell r="C79" t="str">
            <v>PL</v>
          </cell>
          <cell r="D79" t="str">
            <v>Obs</v>
          </cell>
          <cell r="G79">
            <v>1</v>
          </cell>
          <cell r="K79">
            <v>0</v>
          </cell>
          <cell r="L79">
            <v>1</v>
          </cell>
          <cell r="O79">
            <v>0</v>
          </cell>
          <cell r="Q79">
            <v>0</v>
          </cell>
        </row>
        <row r="80">
          <cell r="B80" t="str">
            <v>ZT-1</v>
          </cell>
          <cell r="C80" t="str">
            <v>PL</v>
          </cell>
          <cell r="D80" t="str">
            <v>Active</v>
          </cell>
          <cell r="G80">
            <v>555</v>
          </cell>
          <cell r="H80">
            <v>1</v>
          </cell>
          <cell r="I80">
            <v>221</v>
          </cell>
          <cell r="J80">
            <v>274</v>
          </cell>
          <cell r="K80">
            <v>1</v>
          </cell>
          <cell r="L80">
            <v>509</v>
          </cell>
          <cell r="M80">
            <v>391</v>
          </cell>
          <cell r="N80">
            <v>371</v>
          </cell>
          <cell r="O80">
            <v>0</v>
          </cell>
          <cell r="Q80">
            <v>1</v>
          </cell>
        </row>
        <row r="81">
          <cell r="B81" t="str">
            <v>ZD0947</v>
          </cell>
          <cell r="C81" t="str">
            <v>PL</v>
          </cell>
          <cell r="D81" t="str">
            <v>Obs</v>
          </cell>
          <cell r="K81">
            <v>0</v>
          </cell>
          <cell r="O81">
            <v>0</v>
          </cell>
          <cell r="Q81">
            <v>0</v>
          </cell>
        </row>
        <row r="82">
          <cell r="B82" t="str">
            <v>ZT-1</v>
          </cell>
          <cell r="C82" t="str">
            <v>Pre Launch</v>
          </cell>
          <cell r="D82" t="str">
            <v>Total</v>
          </cell>
          <cell r="G82">
            <v>708</v>
          </cell>
          <cell r="H82">
            <v>1679</v>
          </cell>
          <cell r="I82">
            <v>214</v>
          </cell>
          <cell r="J82">
            <v>2041</v>
          </cell>
          <cell r="K82">
            <v>4642</v>
          </cell>
          <cell r="L82">
            <v>321</v>
          </cell>
          <cell r="M82">
            <v>815</v>
          </cell>
          <cell r="N82">
            <v>1433</v>
          </cell>
          <cell r="O82">
            <v>-2569</v>
          </cell>
          <cell r="P82">
            <v>0</v>
          </cell>
          <cell r="Q82">
            <v>2073</v>
          </cell>
        </row>
        <row r="83">
          <cell r="O83">
            <v>0</v>
          </cell>
        </row>
        <row r="84">
          <cell r="B84" t="str">
            <v>(DHQ) 2 PHAL</v>
          </cell>
          <cell r="C84" t="str">
            <v>T</v>
          </cell>
          <cell r="D84" t="str">
            <v>Slow Mvg</v>
          </cell>
          <cell r="G84">
            <v>8</v>
          </cell>
          <cell r="H84">
            <v>1</v>
          </cell>
          <cell r="I84">
            <v>411</v>
          </cell>
          <cell r="J84">
            <v>1761</v>
          </cell>
          <cell r="K84">
            <v>9</v>
          </cell>
          <cell r="L84">
            <v>883</v>
          </cell>
          <cell r="M84">
            <v>1089</v>
          </cell>
          <cell r="N84">
            <v>1411</v>
          </cell>
          <cell r="O84">
            <v>0</v>
          </cell>
          <cell r="P84">
            <v>0</v>
          </cell>
          <cell r="Q84">
            <v>9</v>
          </cell>
        </row>
        <row r="85">
          <cell r="B85" t="str">
            <v>Amino Indanol</v>
          </cell>
          <cell r="C85" t="str">
            <v>T</v>
          </cell>
          <cell r="D85" t="str">
            <v>Slow Mvg</v>
          </cell>
          <cell r="H85">
            <v>109</v>
          </cell>
          <cell r="K85">
            <v>109</v>
          </cell>
          <cell r="M85">
            <v>109</v>
          </cell>
          <cell r="O85">
            <v>-109</v>
          </cell>
          <cell r="Q85">
            <v>0</v>
          </cell>
        </row>
        <row r="86">
          <cell r="B86" t="str">
            <v>ANFP</v>
          </cell>
          <cell r="C86" t="str">
            <v>T</v>
          </cell>
          <cell r="D86" t="str">
            <v>Active</v>
          </cell>
          <cell r="G86">
            <v>75</v>
          </cell>
          <cell r="J86">
            <v>88</v>
          </cell>
          <cell r="K86">
            <v>163</v>
          </cell>
          <cell r="O86">
            <v>0</v>
          </cell>
          <cell r="Q86">
            <v>163</v>
          </cell>
        </row>
        <row r="87">
          <cell r="B87" t="str">
            <v>Butanol</v>
          </cell>
          <cell r="C87" t="str">
            <v>T</v>
          </cell>
          <cell r="D87" t="str">
            <v>Slow Mvg</v>
          </cell>
          <cell r="G87">
            <v>23</v>
          </cell>
          <cell r="H87">
            <v>109</v>
          </cell>
          <cell r="J87">
            <v>88</v>
          </cell>
          <cell r="K87">
            <v>111</v>
          </cell>
          <cell r="L87">
            <v>23</v>
          </cell>
          <cell r="M87">
            <v>109</v>
          </cell>
          <cell r="N87">
            <v>88</v>
          </cell>
          <cell r="O87">
            <v>-111</v>
          </cell>
          <cell r="Q87">
            <v>0</v>
          </cell>
        </row>
        <row r="88">
          <cell r="B88" t="str">
            <v>CBDA</v>
          </cell>
          <cell r="C88" t="str">
            <v>T</v>
          </cell>
          <cell r="D88" t="str">
            <v>Active</v>
          </cell>
          <cell r="G88">
            <v>2</v>
          </cell>
          <cell r="H88">
            <v>2</v>
          </cell>
          <cell r="I88">
            <v>1</v>
          </cell>
          <cell r="J88">
            <v>88</v>
          </cell>
          <cell r="K88">
            <v>4</v>
          </cell>
          <cell r="L88">
            <v>2</v>
          </cell>
          <cell r="M88">
            <v>2</v>
          </cell>
          <cell r="O88">
            <v>-4</v>
          </cell>
          <cell r="Q88">
            <v>0</v>
          </cell>
        </row>
        <row r="89">
          <cell r="B89" t="str">
            <v>CDFA Me</v>
          </cell>
          <cell r="C89" t="str">
            <v>T</v>
          </cell>
          <cell r="D89" t="str">
            <v>Slow Mvg</v>
          </cell>
          <cell r="G89">
            <v>4</v>
          </cell>
          <cell r="I89">
            <v>97</v>
          </cell>
          <cell r="J89">
            <v>223</v>
          </cell>
          <cell r="K89">
            <v>324</v>
          </cell>
          <cell r="L89">
            <v>3</v>
          </cell>
          <cell r="N89">
            <v>88</v>
          </cell>
          <cell r="O89">
            <v>-3</v>
          </cell>
          <cell r="Q89">
            <v>321</v>
          </cell>
        </row>
        <row r="90">
          <cell r="B90" t="str">
            <v>CPD</v>
          </cell>
          <cell r="C90" t="str">
            <v>T</v>
          </cell>
          <cell r="D90" t="str">
            <v>Slow Mvg</v>
          </cell>
          <cell r="G90">
            <v>13</v>
          </cell>
          <cell r="H90">
            <v>2</v>
          </cell>
          <cell r="J90">
            <v>44</v>
          </cell>
          <cell r="K90">
            <v>44</v>
          </cell>
          <cell r="L90">
            <v>2</v>
          </cell>
          <cell r="M90">
            <v>2</v>
          </cell>
          <cell r="N90">
            <v>18</v>
          </cell>
          <cell r="O90">
            <v>-18</v>
          </cell>
          <cell r="Q90">
            <v>26</v>
          </cell>
        </row>
        <row r="91">
          <cell r="B91" t="str">
            <v>DESMP</v>
          </cell>
          <cell r="C91" t="str">
            <v>T</v>
          </cell>
          <cell r="D91" t="str">
            <v>Obs</v>
          </cell>
          <cell r="G91">
            <v>4</v>
          </cell>
          <cell r="J91">
            <v>1</v>
          </cell>
          <cell r="K91">
            <v>0</v>
          </cell>
          <cell r="L91">
            <v>4</v>
          </cell>
          <cell r="N91">
            <v>1</v>
          </cell>
          <cell r="O91">
            <v>0</v>
          </cell>
          <cell r="Q91">
            <v>0</v>
          </cell>
        </row>
        <row r="92">
          <cell r="B92" t="str">
            <v>DHQD</v>
          </cell>
          <cell r="C92" t="str">
            <v>T</v>
          </cell>
          <cell r="D92" t="str">
            <v>Slow Mvg</v>
          </cell>
          <cell r="G92">
            <v>3</v>
          </cell>
          <cell r="J92">
            <v>37</v>
          </cell>
          <cell r="K92">
            <v>40</v>
          </cell>
          <cell r="N92">
            <v>2</v>
          </cell>
          <cell r="O92">
            <v>-2</v>
          </cell>
          <cell r="Q92">
            <v>38</v>
          </cell>
        </row>
        <row r="93">
          <cell r="B93" t="str">
            <v>EPI</v>
          </cell>
          <cell r="C93" t="str">
            <v>T</v>
          </cell>
          <cell r="D93" t="str">
            <v>Slow Mvg</v>
          </cell>
          <cell r="G93">
            <v>6</v>
          </cell>
          <cell r="H93">
            <v>74</v>
          </cell>
          <cell r="J93">
            <v>47</v>
          </cell>
          <cell r="K93">
            <v>127</v>
          </cell>
          <cell r="L93">
            <v>1</v>
          </cell>
          <cell r="M93">
            <v>53</v>
          </cell>
          <cell r="N93">
            <v>28</v>
          </cell>
          <cell r="O93">
            <v>-82</v>
          </cell>
          <cell r="Q93">
            <v>45</v>
          </cell>
        </row>
        <row r="94">
          <cell r="B94" t="str">
            <v>ETFA</v>
          </cell>
          <cell r="C94" t="str">
            <v>T</v>
          </cell>
          <cell r="D94" t="str">
            <v>Active</v>
          </cell>
          <cell r="G94">
            <v>2</v>
          </cell>
          <cell r="J94">
            <v>22</v>
          </cell>
          <cell r="K94">
            <v>24</v>
          </cell>
          <cell r="L94">
            <v>2</v>
          </cell>
          <cell r="N94">
            <v>22</v>
          </cell>
          <cell r="O94">
            <v>-24</v>
          </cell>
          <cell r="Q94">
            <v>0</v>
          </cell>
        </row>
        <row r="95">
          <cell r="B95" t="str">
            <v>Glycidyl Nosylate</v>
          </cell>
          <cell r="C95" t="str">
            <v>T</v>
          </cell>
          <cell r="D95" t="str">
            <v>Slow Mvg</v>
          </cell>
          <cell r="G95">
            <v>3</v>
          </cell>
          <cell r="H95">
            <v>33</v>
          </cell>
          <cell r="J95">
            <v>48</v>
          </cell>
          <cell r="K95">
            <v>3</v>
          </cell>
          <cell r="L95">
            <v>3</v>
          </cell>
          <cell r="M95">
            <v>8</v>
          </cell>
          <cell r="N95">
            <v>20</v>
          </cell>
          <cell r="O95">
            <v>-3</v>
          </cell>
          <cell r="Q95">
            <v>0</v>
          </cell>
        </row>
        <row r="96">
          <cell r="B96" t="str">
            <v>Glycidyl Phthalimide</v>
          </cell>
          <cell r="C96" t="str">
            <v>T</v>
          </cell>
          <cell r="D96" t="str">
            <v>Active</v>
          </cell>
          <cell r="G96">
            <v>11</v>
          </cell>
          <cell r="J96">
            <v>98</v>
          </cell>
          <cell r="K96">
            <v>109</v>
          </cell>
          <cell r="L96">
            <v>2</v>
          </cell>
          <cell r="N96">
            <v>98</v>
          </cell>
          <cell r="O96">
            <v>-100</v>
          </cell>
          <cell r="Q96">
            <v>9</v>
          </cell>
        </row>
        <row r="97">
          <cell r="B97" t="str">
            <v>Glycidyl Tosylate</v>
          </cell>
          <cell r="C97" t="str">
            <v>T</v>
          </cell>
          <cell r="D97" t="str">
            <v>Slow Mvg</v>
          </cell>
          <cell r="G97">
            <v>3</v>
          </cell>
          <cell r="H97">
            <v>4</v>
          </cell>
          <cell r="K97">
            <v>4</v>
          </cell>
          <cell r="L97">
            <v>3</v>
          </cell>
          <cell r="M97">
            <v>4</v>
          </cell>
          <cell r="O97">
            <v>-4</v>
          </cell>
          <cell r="Q97">
            <v>0</v>
          </cell>
        </row>
        <row r="98">
          <cell r="B98" t="str">
            <v>Isovanillin</v>
          </cell>
          <cell r="C98" t="str">
            <v>T</v>
          </cell>
          <cell r="D98" t="str">
            <v>Obs</v>
          </cell>
          <cell r="G98">
            <v>11</v>
          </cell>
          <cell r="J98">
            <v>98</v>
          </cell>
          <cell r="K98">
            <v>0</v>
          </cell>
          <cell r="L98">
            <v>11</v>
          </cell>
          <cell r="N98">
            <v>98</v>
          </cell>
          <cell r="O98">
            <v>0</v>
          </cell>
          <cell r="Q98">
            <v>0</v>
          </cell>
        </row>
        <row r="99">
          <cell r="B99" t="str">
            <v>Jacobsen Catalyst</v>
          </cell>
          <cell r="C99" t="str">
            <v>T</v>
          </cell>
          <cell r="D99" t="str">
            <v>Slow Mvg</v>
          </cell>
          <cell r="G99">
            <v>10</v>
          </cell>
          <cell r="H99">
            <v>222</v>
          </cell>
          <cell r="K99">
            <v>232</v>
          </cell>
          <cell r="L99">
            <v>10</v>
          </cell>
          <cell r="M99">
            <v>26</v>
          </cell>
          <cell r="O99">
            <v>-36</v>
          </cell>
          <cell r="Q99">
            <v>196</v>
          </cell>
        </row>
        <row r="100">
          <cell r="B100" t="str">
            <v>L-Carnitine</v>
          </cell>
          <cell r="C100" t="str">
            <v>T</v>
          </cell>
          <cell r="D100" t="str">
            <v>Slow Mvg</v>
          </cell>
          <cell r="G100">
            <v>4</v>
          </cell>
          <cell r="H100">
            <v>184</v>
          </cell>
          <cell r="J100">
            <v>114</v>
          </cell>
          <cell r="K100">
            <v>302</v>
          </cell>
          <cell r="L100">
            <v>4</v>
          </cell>
          <cell r="M100">
            <v>184</v>
          </cell>
          <cell r="N100">
            <v>114</v>
          </cell>
          <cell r="O100">
            <v>-302</v>
          </cell>
          <cell r="Q100">
            <v>0</v>
          </cell>
        </row>
        <row r="101">
          <cell r="B101" t="str">
            <v>Methyl Glycidate</v>
          </cell>
          <cell r="C101" t="str">
            <v>T</v>
          </cell>
          <cell r="D101" t="str">
            <v>Slow Mvg</v>
          </cell>
          <cell r="G101">
            <v>11</v>
          </cell>
          <cell r="H101">
            <v>222</v>
          </cell>
          <cell r="J101">
            <v>18</v>
          </cell>
          <cell r="K101">
            <v>18</v>
          </cell>
          <cell r="L101">
            <v>11</v>
          </cell>
          <cell r="M101">
            <v>42</v>
          </cell>
          <cell r="N101">
            <v>18</v>
          </cell>
          <cell r="O101">
            <v>-18</v>
          </cell>
          <cell r="Q101">
            <v>0</v>
          </cell>
        </row>
        <row r="102">
          <cell r="B102" t="str">
            <v>OADPE</v>
          </cell>
          <cell r="C102" t="str">
            <v>T</v>
          </cell>
          <cell r="D102" t="str">
            <v>Slow Mvg</v>
          </cell>
          <cell r="G102">
            <v>3</v>
          </cell>
          <cell r="K102">
            <v>0</v>
          </cell>
          <cell r="L102">
            <v>3</v>
          </cell>
          <cell r="O102">
            <v>0</v>
          </cell>
          <cell r="Q102">
            <v>0</v>
          </cell>
        </row>
        <row r="103">
          <cell r="B103" t="str">
            <v>Oligomeric Cat</v>
          </cell>
          <cell r="C103" t="str">
            <v>T</v>
          </cell>
          <cell r="D103" t="str">
            <v>Slow Mvg</v>
          </cell>
          <cell r="G103">
            <v>9</v>
          </cell>
          <cell r="H103">
            <v>290</v>
          </cell>
          <cell r="I103">
            <v>20</v>
          </cell>
          <cell r="J103">
            <v>18</v>
          </cell>
          <cell r="K103">
            <v>319</v>
          </cell>
          <cell r="L103">
            <v>4</v>
          </cell>
          <cell r="M103">
            <v>142</v>
          </cell>
          <cell r="N103">
            <v>18</v>
          </cell>
          <cell r="O103">
            <v>-146</v>
          </cell>
          <cell r="Q103">
            <v>173</v>
          </cell>
        </row>
        <row r="104">
          <cell r="B104" t="str">
            <v>Pfizer Diol</v>
          </cell>
          <cell r="C104" t="str">
            <v>T</v>
          </cell>
          <cell r="D104" t="str">
            <v>Obs</v>
          </cell>
          <cell r="K104">
            <v>0</v>
          </cell>
          <cell r="O104">
            <v>0</v>
          </cell>
          <cell r="Q104">
            <v>0</v>
          </cell>
        </row>
        <row r="105">
          <cell r="B105" t="str">
            <v>PG Carbonate</v>
          </cell>
          <cell r="C105" t="str">
            <v>T</v>
          </cell>
          <cell r="D105" t="str">
            <v>Slow Mvg</v>
          </cell>
          <cell r="G105">
            <v>100</v>
          </cell>
          <cell r="H105">
            <v>495</v>
          </cell>
          <cell r="J105">
            <v>226</v>
          </cell>
          <cell r="K105">
            <v>226</v>
          </cell>
          <cell r="L105">
            <v>1</v>
          </cell>
          <cell r="M105">
            <v>52</v>
          </cell>
          <cell r="N105">
            <v>226</v>
          </cell>
          <cell r="O105">
            <v>-226</v>
          </cell>
          <cell r="Q105">
            <v>0</v>
          </cell>
        </row>
        <row r="106">
          <cell r="B106" t="str">
            <v>Propylene Oxide</v>
          </cell>
          <cell r="C106" t="str">
            <v>T</v>
          </cell>
          <cell r="D106" t="str">
            <v>Slow Mvg</v>
          </cell>
          <cell r="G106">
            <v>1</v>
          </cell>
          <cell r="H106">
            <v>47</v>
          </cell>
          <cell r="K106">
            <v>48</v>
          </cell>
          <cell r="M106">
            <v>31</v>
          </cell>
          <cell r="O106">
            <v>-31</v>
          </cell>
          <cell r="Q106">
            <v>17</v>
          </cell>
        </row>
        <row r="107">
          <cell r="B107" t="str">
            <v>RUPHOS</v>
          </cell>
          <cell r="C107" t="str">
            <v>T</v>
          </cell>
          <cell r="D107" t="str">
            <v>Slow Mvg</v>
          </cell>
          <cell r="J107">
            <v>226</v>
          </cell>
          <cell r="K107">
            <v>0</v>
          </cell>
          <cell r="N107">
            <v>226</v>
          </cell>
          <cell r="O107">
            <v>0</v>
          </cell>
          <cell r="Q107">
            <v>0</v>
          </cell>
        </row>
        <row r="108">
          <cell r="B108" t="str">
            <v>S-Phos</v>
          </cell>
          <cell r="C108" t="str">
            <v>T</v>
          </cell>
          <cell r="D108" t="str">
            <v>Slow Mvg</v>
          </cell>
          <cell r="G108">
            <v>1</v>
          </cell>
          <cell r="H108">
            <v>47</v>
          </cell>
          <cell r="J108">
            <v>6</v>
          </cell>
          <cell r="K108">
            <v>6</v>
          </cell>
          <cell r="L108">
            <v>1</v>
          </cell>
          <cell r="M108">
            <v>39</v>
          </cell>
          <cell r="O108">
            <v>0</v>
          </cell>
          <cell r="Q108">
            <v>6</v>
          </cell>
        </row>
        <row r="109">
          <cell r="B109" t="str">
            <v>Styrene Oxide</v>
          </cell>
          <cell r="C109" t="str">
            <v>T</v>
          </cell>
          <cell r="D109" t="str">
            <v>Slow Mvg</v>
          </cell>
          <cell r="G109">
            <v>3</v>
          </cell>
          <cell r="K109">
            <v>3</v>
          </cell>
          <cell r="L109">
            <v>3</v>
          </cell>
          <cell r="O109">
            <v>-3</v>
          </cell>
          <cell r="Q109">
            <v>0</v>
          </cell>
        </row>
        <row r="110">
          <cell r="B110" t="str">
            <v>TBGE</v>
          </cell>
          <cell r="C110" t="str">
            <v>T</v>
          </cell>
          <cell r="D110" t="str">
            <v>Active</v>
          </cell>
          <cell r="J110">
            <v>10</v>
          </cell>
          <cell r="K110">
            <v>10</v>
          </cell>
          <cell r="N110">
            <v>3</v>
          </cell>
          <cell r="O110">
            <v>0</v>
          </cell>
          <cell r="Q110">
            <v>10</v>
          </cell>
        </row>
        <row r="111">
          <cell r="B111" t="str">
            <v>WS 23</v>
          </cell>
          <cell r="C111" t="str">
            <v>T</v>
          </cell>
          <cell r="D111" t="str">
            <v>Active</v>
          </cell>
          <cell r="G111">
            <v>129</v>
          </cell>
          <cell r="H111">
            <v>67</v>
          </cell>
          <cell r="I111">
            <v>128</v>
          </cell>
          <cell r="J111">
            <v>264</v>
          </cell>
          <cell r="K111">
            <v>588</v>
          </cell>
          <cell r="L111">
            <v>1</v>
          </cell>
          <cell r="O111">
            <v>-1</v>
          </cell>
          <cell r="Q111">
            <v>587</v>
          </cell>
        </row>
        <row r="112">
          <cell r="B112" t="str">
            <v>ETFA Held in Hong Kong</v>
          </cell>
          <cell r="C112" t="str">
            <v>TM</v>
          </cell>
          <cell r="D112" t="str">
            <v>Obs</v>
          </cell>
          <cell r="J112">
            <v>10</v>
          </cell>
          <cell r="K112">
            <v>0</v>
          </cell>
          <cell r="N112">
            <v>10</v>
          </cell>
          <cell r="O112">
            <v>0</v>
          </cell>
          <cell r="Q112">
            <v>0</v>
          </cell>
        </row>
        <row r="113">
          <cell r="B113" t="str">
            <v>3-NPP</v>
          </cell>
          <cell r="C113" t="str">
            <v>TM</v>
          </cell>
          <cell r="D113" t="str">
            <v>Obs</v>
          </cell>
          <cell r="G113">
            <v>154</v>
          </cell>
          <cell r="H113">
            <v>80</v>
          </cell>
          <cell r="I113">
            <v>61</v>
          </cell>
          <cell r="J113">
            <v>139</v>
          </cell>
          <cell r="K113">
            <v>0</v>
          </cell>
          <cell r="L113">
            <v>1</v>
          </cell>
          <cell r="N113">
            <v>2</v>
          </cell>
          <cell r="O113">
            <v>0</v>
          </cell>
          <cell r="Q113">
            <v>0</v>
          </cell>
        </row>
        <row r="114">
          <cell r="B114" t="str">
            <v>ANFP.</v>
          </cell>
          <cell r="C114" t="str">
            <v>TM</v>
          </cell>
          <cell r="D114" t="str">
            <v>Active</v>
          </cell>
          <cell r="K114">
            <v>0</v>
          </cell>
          <cell r="O114">
            <v>0</v>
          </cell>
          <cell r="Q114">
            <v>0</v>
          </cell>
        </row>
        <row r="115">
          <cell r="B115" t="str">
            <v>DESMP.</v>
          </cell>
          <cell r="C115" t="str">
            <v>TM</v>
          </cell>
          <cell r="D115" t="str">
            <v>Obs</v>
          </cell>
          <cell r="K115">
            <v>0</v>
          </cell>
          <cell r="O115">
            <v>0</v>
          </cell>
          <cell r="Q115">
            <v>0</v>
          </cell>
        </row>
        <row r="116">
          <cell r="B116" t="str">
            <v>L-Thyroxine</v>
          </cell>
          <cell r="C116" t="str">
            <v>TM</v>
          </cell>
          <cell r="D116" t="str">
            <v>Active</v>
          </cell>
          <cell r="K116">
            <v>0</v>
          </cell>
          <cell r="O116">
            <v>0</v>
          </cell>
          <cell r="Q116">
            <v>0</v>
          </cell>
        </row>
        <row r="117">
          <cell r="B117" t="str">
            <v>NAAGA</v>
          </cell>
          <cell r="C117" t="str">
            <v>TM</v>
          </cell>
          <cell r="D117" t="str">
            <v>Active</v>
          </cell>
          <cell r="K117">
            <v>0</v>
          </cell>
          <cell r="O117">
            <v>0</v>
          </cell>
          <cell r="Q117">
            <v>0</v>
          </cell>
        </row>
        <row r="118">
          <cell r="B118" t="str">
            <v>NTFMA</v>
          </cell>
          <cell r="C118" t="str">
            <v>TM</v>
          </cell>
          <cell r="D118" t="str">
            <v>Obs</v>
          </cell>
          <cell r="K118">
            <v>0</v>
          </cell>
          <cell r="O118">
            <v>0</v>
          </cell>
          <cell r="Q118">
            <v>0</v>
          </cell>
        </row>
        <row r="119">
          <cell r="B119" t="str">
            <v>OADPE</v>
          </cell>
          <cell r="C119" t="str">
            <v>TM</v>
          </cell>
          <cell r="D119" t="str">
            <v>Active</v>
          </cell>
          <cell r="K119">
            <v>0</v>
          </cell>
          <cell r="O119">
            <v>0</v>
          </cell>
          <cell r="Q119">
            <v>0</v>
          </cell>
        </row>
        <row r="120">
          <cell r="B120" t="str">
            <v>PTFMXA</v>
          </cell>
          <cell r="C120" t="str">
            <v>TM</v>
          </cell>
          <cell r="D120" t="str">
            <v>Obs</v>
          </cell>
          <cell r="K120">
            <v>0</v>
          </cell>
          <cell r="O120">
            <v>0</v>
          </cell>
          <cell r="Q120">
            <v>0</v>
          </cell>
        </row>
        <row r="121">
          <cell r="B121" t="str">
            <v>SR-28043.</v>
          </cell>
          <cell r="C121" t="str">
            <v>TM</v>
          </cell>
          <cell r="D121" t="str">
            <v>Slow Mvg</v>
          </cell>
          <cell r="K121">
            <v>0</v>
          </cell>
          <cell r="O121">
            <v>0</v>
          </cell>
          <cell r="Q121">
            <v>0</v>
          </cell>
        </row>
        <row r="122">
          <cell r="B122" t="str">
            <v>TFBA</v>
          </cell>
          <cell r="C122" t="str">
            <v>TM</v>
          </cell>
          <cell r="D122" t="str">
            <v>Obs</v>
          </cell>
          <cell r="K122">
            <v>0</v>
          </cell>
          <cell r="O122">
            <v>0</v>
          </cell>
          <cell r="Q122">
            <v>0</v>
          </cell>
        </row>
        <row r="123">
          <cell r="B123" t="str">
            <v>Fixed cost others</v>
          </cell>
          <cell r="C123" t="str">
            <v>TM</v>
          </cell>
          <cell r="D123" t="str">
            <v>Obs</v>
          </cell>
          <cell r="K123">
            <v>0</v>
          </cell>
          <cell r="O123">
            <v>0</v>
          </cell>
          <cell r="Q123">
            <v>0</v>
          </cell>
        </row>
        <row r="124">
          <cell r="B124" t="str">
            <v>Others.</v>
          </cell>
          <cell r="C124" t="str">
            <v>TM</v>
          </cell>
          <cell r="D124" t="str">
            <v>Obs</v>
          </cell>
          <cell r="K124">
            <v>0</v>
          </cell>
          <cell r="O124">
            <v>0</v>
          </cell>
          <cell r="Q124">
            <v>0</v>
          </cell>
        </row>
        <row r="125">
          <cell r="B125" t="str">
            <v>Fixed cost others</v>
          </cell>
          <cell r="C125" t="str">
            <v>TM</v>
          </cell>
          <cell r="D125" t="str">
            <v>Obs</v>
          </cell>
          <cell r="K125">
            <v>0</v>
          </cell>
          <cell r="O125">
            <v>0</v>
          </cell>
          <cell r="Q125">
            <v>0</v>
          </cell>
        </row>
        <row r="126">
          <cell r="B126" t="str">
            <v>Others.</v>
          </cell>
          <cell r="C126" t="str">
            <v>Technology</v>
          </cell>
          <cell r="D126" t="str">
            <v>Total</v>
          </cell>
          <cell r="G126">
            <v>293</v>
          </cell>
          <cell r="H126">
            <v>1000</v>
          </cell>
          <cell r="I126">
            <v>245</v>
          </cell>
          <cell r="J126">
            <v>1285</v>
          </cell>
          <cell r="K126">
            <v>2823</v>
          </cell>
          <cell r="L126">
            <v>58</v>
          </cell>
          <cell r="M126">
            <v>551</v>
          </cell>
          <cell r="N126">
            <v>614</v>
          </cell>
          <cell r="O126">
            <v>-1223</v>
          </cell>
          <cell r="P126">
            <v>0</v>
          </cell>
          <cell r="Q126">
            <v>1600</v>
          </cell>
        </row>
        <row r="128">
          <cell r="B128" t="str">
            <v>Non Allocated</v>
          </cell>
          <cell r="C128" t="str">
            <v>Technology</v>
          </cell>
          <cell r="D128" t="str">
            <v>Total</v>
          </cell>
          <cell r="G128">
            <v>547</v>
          </cell>
          <cell r="H128">
            <v>-98</v>
          </cell>
          <cell r="I128">
            <v>7</v>
          </cell>
          <cell r="J128">
            <v>27</v>
          </cell>
          <cell r="K128">
            <v>483</v>
          </cell>
          <cell r="L128">
            <v>43</v>
          </cell>
          <cell r="M128">
            <v>1</v>
          </cell>
          <cell r="N128">
            <v>28</v>
          </cell>
          <cell r="O128">
            <v>-72</v>
          </cell>
          <cell r="P128">
            <v>0</v>
          </cell>
          <cell r="Q128">
            <v>411</v>
          </cell>
        </row>
        <row r="129">
          <cell r="B129" t="str">
            <v>Cleanouts</v>
          </cell>
          <cell r="K129">
            <v>0</v>
          </cell>
          <cell r="O129">
            <v>0</v>
          </cell>
          <cell r="P129">
            <v>-87</v>
          </cell>
          <cell r="Q129">
            <v>-87</v>
          </cell>
        </row>
        <row r="130">
          <cell r="B130" t="str">
            <v>Engineering Stores</v>
          </cell>
          <cell r="G130">
            <v>2443</v>
          </cell>
          <cell r="H130">
            <v>19</v>
          </cell>
          <cell r="I130">
            <v>17</v>
          </cell>
          <cell r="J130">
            <v>27</v>
          </cell>
          <cell r="K130">
            <v>2443</v>
          </cell>
          <cell r="L130">
            <v>1456</v>
          </cell>
          <cell r="M130">
            <v>3</v>
          </cell>
          <cell r="N130">
            <v>27</v>
          </cell>
          <cell r="O130">
            <v>-1456</v>
          </cell>
          <cell r="Q130">
            <v>987</v>
          </cell>
        </row>
        <row r="131">
          <cell r="B131" t="str">
            <v>Base Stocks</v>
          </cell>
          <cell r="G131">
            <v>321</v>
          </cell>
          <cell r="K131">
            <v>321</v>
          </cell>
          <cell r="L131">
            <v>160</v>
          </cell>
          <cell r="O131">
            <v>-160</v>
          </cell>
          <cell r="P131">
            <v>-53</v>
          </cell>
          <cell r="Q131">
            <v>161</v>
          </cell>
        </row>
        <row r="132">
          <cell r="B132" t="str">
            <v>Op Supplies/Ret Cont/Packaging/Waste</v>
          </cell>
          <cell r="G132">
            <v>599</v>
          </cell>
          <cell r="K132">
            <v>599</v>
          </cell>
          <cell r="L132">
            <v>133</v>
          </cell>
          <cell r="M132">
            <v>5</v>
          </cell>
          <cell r="O132">
            <v>-138</v>
          </cell>
          <cell r="Q132">
            <v>461</v>
          </cell>
        </row>
        <row r="133">
          <cell r="B133" t="str">
            <v>Palladium/Platinum/Rhodium</v>
          </cell>
          <cell r="G133">
            <v>44</v>
          </cell>
          <cell r="K133">
            <v>44</v>
          </cell>
          <cell r="L133">
            <v>182</v>
          </cell>
          <cell r="O133">
            <v>0</v>
          </cell>
          <cell r="Q133">
            <v>44</v>
          </cell>
        </row>
        <row r="134">
          <cell r="B134" t="str">
            <v>Op Supplies/Ret Cont/Packaging/Waste</v>
          </cell>
          <cell r="G134">
            <v>513</v>
          </cell>
          <cell r="K134">
            <v>513</v>
          </cell>
          <cell r="L134">
            <v>130</v>
          </cell>
          <cell r="M134">
            <v>4</v>
          </cell>
          <cell r="O134">
            <v>-134</v>
          </cell>
          <cell r="Q134">
            <v>379</v>
          </cell>
        </row>
        <row r="135">
          <cell r="B135" t="str">
            <v>Palladium/Platinum/Rhodium</v>
          </cell>
          <cell r="G135">
            <v>-160</v>
          </cell>
          <cell r="K135">
            <v>-160</v>
          </cell>
          <cell r="O135">
            <v>0</v>
          </cell>
          <cell r="Q135">
            <v>-160</v>
          </cell>
        </row>
      </sheetData>
      <sheetData sheetId="23">
        <row r="10">
          <cell r="B10" t="str">
            <v>Acrivastine</v>
          </cell>
          <cell r="C10" t="str">
            <v>L</v>
          </cell>
          <cell r="D10" t="str">
            <v>Active</v>
          </cell>
          <cell r="G10">
            <v>97</v>
          </cell>
          <cell r="H10">
            <v>650</v>
          </cell>
          <cell r="I10">
            <v>18</v>
          </cell>
          <cell r="K10">
            <v>765</v>
          </cell>
          <cell r="L10">
            <v>3</v>
          </cell>
          <cell r="M10">
            <v>310</v>
          </cell>
          <cell r="O10">
            <v>-313</v>
          </cell>
          <cell r="Q10">
            <v>452</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K13">
            <v>46</v>
          </cell>
          <cell r="L13">
            <v>1</v>
          </cell>
          <cell r="O13">
            <v>-1</v>
          </cell>
          <cell r="Q13">
            <v>45</v>
          </cell>
        </row>
        <row r="14">
          <cell r="B14" t="str">
            <v>Fosamprenavir</v>
          </cell>
          <cell r="C14" t="str">
            <v>L</v>
          </cell>
          <cell r="D14" t="str">
            <v>Active</v>
          </cell>
          <cell r="G14">
            <v>108</v>
          </cell>
          <cell r="H14">
            <v>7</v>
          </cell>
          <cell r="I14">
            <v>24</v>
          </cell>
          <cell r="J14">
            <v>77</v>
          </cell>
          <cell r="K14">
            <v>192</v>
          </cell>
          <cell r="L14">
            <v>122</v>
          </cell>
          <cell r="N14">
            <v>32</v>
          </cell>
          <cell r="O14">
            <v>-154</v>
          </cell>
          <cell r="Q14">
            <v>38</v>
          </cell>
        </row>
        <row r="15">
          <cell r="B15" t="str">
            <v>KBA</v>
          </cell>
          <cell r="C15" t="str">
            <v>L</v>
          </cell>
          <cell r="D15" t="str">
            <v>Active</v>
          </cell>
          <cell r="G15">
            <v>56</v>
          </cell>
          <cell r="H15">
            <v>7</v>
          </cell>
          <cell r="I15">
            <v>21</v>
          </cell>
          <cell r="J15">
            <v>32</v>
          </cell>
          <cell r="K15">
            <v>77</v>
          </cell>
          <cell r="L15">
            <v>50</v>
          </cell>
          <cell r="M15">
            <v>7</v>
          </cell>
          <cell r="N15">
            <v>32</v>
          </cell>
          <cell r="O15">
            <v>0</v>
          </cell>
          <cell r="Q15">
            <v>77</v>
          </cell>
        </row>
        <row r="16">
          <cell r="B16" t="str">
            <v>Labetalol</v>
          </cell>
          <cell r="C16" t="str">
            <v>L</v>
          </cell>
          <cell r="D16" t="str">
            <v>Active</v>
          </cell>
          <cell r="G16">
            <v>147</v>
          </cell>
          <cell r="H16">
            <v>655</v>
          </cell>
          <cell r="I16">
            <v>34</v>
          </cell>
          <cell r="J16">
            <v>24</v>
          </cell>
          <cell r="K16">
            <v>836</v>
          </cell>
          <cell r="L16">
            <v>12</v>
          </cell>
          <cell r="M16">
            <v>76</v>
          </cell>
          <cell r="N16">
            <v>7</v>
          </cell>
          <cell r="O16">
            <v>-88</v>
          </cell>
          <cell r="P16">
            <v>65</v>
          </cell>
          <cell r="Q16">
            <v>813</v>
          </cell>
        </row>
        <row r="17">
          <cell r="B17" t="str">
            <v>Leval Buterol</v>
          </cell>
          <cell r="C17" t="str">
            <v>L</v>
          </cell>
          <cell r="D17" t="str">
            <v>Active</v>
          </cell>
          <cell r="G17">
            <v>256</v>
          </cell>
          <cell r="H17">
            <v>492</v>
          </cell>
          <cell r="I17">
            <v>16</v>
          </cell>
          <cell r="J17">
            <v>30</v>
          </cell>
          <cell r="K17">
            <v>794</v>
          </cell>
          <cell r="L17">
            <v>16</v>
          </cell>
          <cell r="M17">
            <v>14</v>
          </cell>
          <cell r="N17">
            <v>13</v>
          </cell>
          <cell r="O17">
            <v>-43</v>
          </cell>
          <cell r="P17">
            <v>58</v>
          </cell>
          <cell r="Q17">
            <v>751</v>
          </cell>
        </row>
        <row r="18">
          <cell r="B18" t="str">
            <v>Octenidine</v>
          </cell>
          <cell r="C18" t="str">
            <v>L</v>
          </cell>
          <cell r="D18" t="str">
            <v>Active</v>
          </cell>
          <cell r="G18">
            <v>2</v>
          </cell>
          <cell r="H18">
            <v>48</v>
          </cell>
          <cell r="I18">
            <v>1</v>
          </cell>
          <cell r="J18">
            <v>104</v>
          </cell>
          <cell r="K18">
            <v>155</v>
          </cell>
          <cell r="L18">
            <v>2</v>
          </cell>
          <cell r="M18">
            <v>1</v>
          </cell>
          <cell r="N18">
            <v>7</v>
          </cell>
          <cell r="O18">
            <v>-10</v>
          </cell>
          <cell r="Q18">
            <v>145</v>
          </cell>
        </row>
        <row r="19">
          <cell r="B19" t="str">
            <v>Plaquenil</v>
          </cell>
          <cell r="C19" t="str">
            <v>L</v>
          </cell>
          <cell r="D19" t="str">
            <v>Obs</v>
          </cell>
          <cell r="G19">
            <v>4</v>
          </cell>
          <cell r="H19">
            <v>30</v>
          </cell>
          <cell r="I19">
            <v>5</v>
          </cell>
          <cell r="J19">
            <v>12</v>
          </cell>
          <cell r="K19">
            <v>0</v>
          </cell>
          <cell r="L19">
            <v>1</v>
          </cell>
          <cell r="M19">
            <v>1</v>
          </cell>
          <cell r="N19">
            <v>12</v>
          </cell>
          <cell r="O19">
            <v>0</v>
          </cell>
          <cell r="Q19">
            <v>0</v>
          </cell>
        </row>
        <row r="20">
          <cell r="B20" t="str">
            <v>Pro Jet 950NP</v>
          </cell>
          <cell r="C20" t="str">
            <v>L</v>
          </cell>
          <cell r="D20" t="str">
            <v>Obs</v>
          </cell>
          <cell r="I20">
            <v>2</v>
          </cell>
          <cell r="K20">
            <v>2</v>
          </cell>
          <cell r="O20">
            <v>0</v>
          </cell>
          <cell r="Q20">
            <v>2</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G23">
            <v>2</v>
          </cell>
          <cell r="K23">
            <v>0</v>
          </cell>
          <cell r="L23">
            <v>2</v>
          </cell>
          <cell r="O23">
            <v>0</v>
          </cell>
          <cell r="Q23">
            <v>0</v>
          </cell>
        </row>
        <row r="24">
          <cell r="B24" t="str">
            <v>Trientine</v>
          </cell>
          <cell r="C24" t="str">
            <v>L</v>
          </cell>
          <cell r="D24" t="str">
            <v>Active</v>
          </cell>
          <cell r="G24">
            <v>2</v>
          </cell>
          <cell r="H24">
            <v>31</v>
          </cell>
          <cell r="J24">
            <v>9</v>
          </cell>
          <cell r="K24">
            <v>42</v>
          </cell>
          <cell r="M24">
            <v>4</v>
          </cell>
          <cell r="O24">
            <v>-4</v>
          </cell>
          <cell r="Q24">
            <v>38</v>
          </cell>
        </row>
        <row r="25">
          <cell r="B25" t="str">
            <v>TTA</v>
          </cell>
          <cell r="C25" t="str">
            <v>L</v>
          </cell>
          <cell r="D25" t="str">
            <v>Slow Mvg</v>
          </cell>
          <cell r="G25">
            <v>2</v>
          </cell>
          <cell r="H25">
            <v>31</v>
          </cell>
          <cell r="J25">
            <v>9</v>
          </cell>
          <cell r="K25">
            <v>0</v>
          </cell>
          <cell r="L25">
            <v>2</v>
          </cell>
          <cell r="M25">
            <v>4</v>
          </cell>
          <cell r="N25">
            <v>9</v>
          </cell>
          <cell r="O25">
            <v>0</v>
          </cell>
          <cell r="Q25">
            <v>0</v>
          </cell>
        </row>
        <row r="26">
          <cell r="B26" t="str">
            <v>Zilueton</v>
          </cell>
          <cell r="C26" t="str">
            <v>L</v>
          </cell>
          <cell r="D26" t="str">
            <v>Active</v>
          </cell>
          <cell r="G26">
            <v>262</v>
          </cell>
          <cell r="J26">
            <v>771</v>
          </cell>
          <cell r="K26">
            <v>1033</v>
          </cell>
          <cell r="L26">
            <v>48</v>
          </cell>
          <cell r="N26">
            <v>58</v>
          </cell>
          <cell r="O26">
            <v>-106</v>
          </cell>
          <cell r="P26">
            <v>64</v>
          </cell>
          <cell r="Q26">
            <v>991</v>
          </cell>
        </row>
        <row r="27">
          <cell r="B27" t="str">
            <v>Zilueton</v>
          </cell>
          <cell r="C27" t="str">
            <v>L</v>
          </cell>
          <cell r="D27" t="str">
            <v>Active</v>
          </cell>
          <cell r="G27">
            <v>1002</v>
          </cell>
          <cell r="I27">
            <v>1</v>
          </cell>
          <cell r="J27">
            <v>37</v>
          </cell>
          <cell r="K27">
            <v>1040</v>
          </cell>
          <cell r="L27">
            <v>60</v>
          </cell>
          <cell r="N27">
            <v>6</v>
          </cell>
          <cell r="O27">
            <v>0</v>
          </cell>
          <cell r="Q27">
            <v>974</v>
          </cell>
        </row>
        <row r="28">
          <cell r="C28" t="str">
            <v>Launch</v>
          </cell>
          <cell r="D28" t="str">
            <v>Total</v>
          </cell>
          <cell r="G28">
            <v>933</v>
          </cell>
          <cell r="H28">
            <v>1928</v>
          </cell>
          <cell r="I28">
            <v>92</v>
          </cell>
          <cell r="J28">
            <v>991</v>
          </cell>
          <cell r="K28">
            <v>3944</v>
          </cell>
          <cell r="L28">
            <v>206</v>
          </cell>
          <cell r="M28">
            <v>405</v>
          </cell>
          <cell r="N28">
            <v>110</v>
          </cell>
          <cell r="O28">
            <v>-721</v>
          </cell>
          <cell r="P28">
            <v>129</v>
          </cell>
          <cell r="Q28">
            <v>3352</v>
          </cell>
        </row>
        <row r="29">
          <cell r="C29" t="str">
            <v>Launch</v>
          </cell>
          <cell r="D29" t="str">
            <v>Total</v>
          </cell>
          <cell r="G29">
            <v>1334</v>
          </cell>
          <cell r="H29">
            <v>1978</v>
          </cell>
          <cell r="I29">
            <v>784</v>
          </cell>
          <cell r="J29">
            <v>583</v>
          </cell>
          <cell r="K29">
            <v>4679</v>
          </cell>
          <cell r="L29">
            <v>137</v>
          </cell>
          <cell r="M29">
            <v>1612</v>
          </cell>
          <cell r="N29">
            <v>164</v>
          </cell>
          <cell r="O29">
            <v>0</v>
          </cell>
          <cell r="P29">
            <v>58</v>
          </cell>
          <cell r="Q29">
            <v>2824</v>
          </cell>
        </row>
        <row r="30">
          <cell r="B30" t="str">
            <v>AGN-209323-LF</v>
          </cell>
          <cell r="C30" t="str">
            <v>PL</v>
          </cell>
          <cell r="D30" t="str">
            <v>Active</v>
          </cell>
          <cell r="H30">
            <v>3</v>
          </cell>
          <cell r="J30">
            <v>3</v>
          </cell>
          <cell r="K30">
            <v>6</v>
          </cell>
          <cell r="M30">
            <v>1</v>
          </cell>
          <cell r="N30">
            <v>3</v>
          </cell>
          <cell r="O30">
            <v>-4</v>
          </cell>
          <cell r="Q30">
            <v>2</v>
          </cell>
        </row>
        <row r="31">
          <cell r="B31" t="str">
            <v>ANAGRELIDE</v>
          </cell>
          <cell r="C31" t="str">
            <v>PL</v>
          </cell>
          <cell r="D31" t="str">
            <v>Active</v>
          </cell>
          <cell r="G31">
            <v>16</v>
          </cell>
          <cell r="H31">
            <v>143</v>
          </cell>
          <cell r="I31">
            <v>1</v>
          </cell>
          <cell r="J31">
            <v>84</v>
          </cell>
          <cell r="K31">
            <v>160</v>
          </cell>
          <cell r="N31">
            <v>28</v>
          </cell>
          <cell r="O31">
            <v>0</v>
          </cell>
          <cell r="Q31">
            <v>160</v>
          </cell>
        </row>
        <row r="32">
          <cell r="B32" t="str">
            <v>AVP26452</v>
          </cell>
          <cell r="C32" t="str">
            <v>PL</v>
          </cell>
          <cell r="D32" t="str">
            <v>Obs</v>
          </cell>
          <cell r="H32">
            <v>3</v>
          </cell>
          <cell r="K32">
            <v>0</v>
          </cell>
          <cell r="M32">
            <v>3</v>
          </cell>
          <cell r="O32">
            <v>0</v>
          </cell>
          <cell r="Q32">
            <v>0</v>
          </cell>
        </row>
        <row r="33">
          <cell r="B33" t="str">
            <v>TFBU</v>
          </cell>
          <cell r="C33" t="str">
            <v>PL</v>
          </cell>
          <cell r="D33" t="str">
            <v>Slow Mvg</v>
          </cell>
          <cell r="G33">
            <v>9</v>
          </cell>
          <cell r="H33">
            <v>4</v>
          </cell>
          <cell r="I33">
            <v>3</v>
          </cell>
          <cell r="J33">
            <v>208</v>
          </cell>
          <cell r="K33">
            <v>208</v>
          </cell>
          <cell r="L33">
            <v>9</v>
          </cell>
          <cell r="M33">
            <v>4</v>
          </cell>
          <cell r="N33">
            <v>142</v>
          </cell>
          <cell r="O33">
            <v>0</v>
          </cell>
          <cell r="Q33">
            <v>208</v>
          </cell>
        </row>
        <row r="34">
          <cell r="B34" t="str">
            <v>3M R850 / R851</v>
          </cell>
          <cell r="C34" t="str">
            <v>PL</v>
          </cell>
          <cell r="D34" t="str">
            <v>Obs</v>
          </cell>
          <cell r="K34">
            <v>0</v>
          </cell>
          <cell r="O34">
            <v>0</v>
          </cell>
          <cell r="Q34">
            <v>0</v>
          </cell>
        </row>
        <row r="35">
          <cell r="B35" t="str">
            <v>ALT-962</v>
          </cell>
          <cell r="C35" t="str">
            <v>PL</v>
          </cell>
          <cell r="D35" t="str">
            <v>Obs</v>
          </cell>
          <cell r="J35">
            <v>208</v>
          </cell>
          <cell r="K35">
            <v>0</v>
          </cell>
          <cell r="O35">
            <v>0</v>
          </cell>
          <cell r="Q35">
            <v>0</v>
          </cell>
        </row>
        <row r="36">
          <cell r="B36" t="str">
            <v>AVE 1330</v>
          </cell>
          <cell r="C36" t="str">
            <v>PL</v>
          </cell>
          <cell r="D36" t="str">
            <v>Obs</v>
          </cell>
          <cell r="K36">
            <v>0</v>
          </cell>
          <cell r="O36">
            <v>0</v>
          </cell>
          <cell r="Q36">
            <v>0</v>
          </cell>
        </row>
        <row r="37">
          <cell r="B37" t="str">
            <v>AZD 12389497</v>
          </cell>
          <cell r="C37" t="str">
            <v>PL</v>
          </cell>
          <cell r="D37" t="str">
            <v>Slow Mvg</v>
          </cell>
          <cell r="K37">
            <v>0</v>
          </cell>
          <cell r="O37">
            <v>0</v>
          </cell>
          <cell r="Q37">
            <v>0</v>
          </cell>
        </row>
        <row r="38">
          <cell r="B38" t="str">
            <v>AZD 2230</v>
          </cell>
          <cell r="C38" t="str">
            <v>PL</v>
          </cell>
          <cell r="D38" t="str">
            <v>Obs</v>
          </cell>
          <cell r="K38">
            <v>0</v>
          </cell>
          <cell r="O38">
            <v>0</v>
          </cell>
          <cell r="Q38">
            <v>0</v>
          </cell>
        </row>
        <row r="39">
          <cell r="B39" t="str">
            <v>AZD 6714</v>
          </cell>
          <cell r="C39" t="str">
            <v>PL</v>
          </cell>
          <cell r="D39" t="str">
            <v>Active</v>
          </cell>
          <cell r="G39">
            <v>5</v>
          </cell>
          <cell r="J39">
            <v>68</v>
          </cell>
          <cell r="K39">
            <v>73</v>
          </cell>
          <cell r="L39">
            <v>5</v>
          </cell>
          <cell r="N39">
            <v>68</v>
          </cell>
          <cell r="O39">
            <v>-73</v>
          </cell>
          <cell r="Q39">
            <v>0</v>
          </cell>
        </row>
        <row r="40">
          <cell r="B40" t="str">
            <v>BHA</v>
          </cell>
          <cell r="C40" t="str">
            <v>PL</v>
          </cell>
          <cell r="D40" t="str">
            <v>Obs</v>
          </cell>
          <cell r="H40">
            <v>23</v>
          </cell>
          <cell r="K40">
            <v>23</v>
          </cell>
          <cell r="M40">
            <v>23</v>
          </cell>
          <cell r="O40">
            <v>-23</v>
          </cell>
          <cell r="Q40">
            <v>0</v>
          </cell>
        </row>
        <row r="41">
          <cell r="B41" t="str">
            <v>BHUP</v>
          </cell>
          <cell r="C41" t="str">
            <v>PL</v>
          </cell>
          <cell r="D41" t="str">
            <v>Obs</v>
          </cell>
          <cell r="G41">
            <v>6</v>
          </cell>
          <cell r="K41">
            <v>0</v>
          </cell>
          <cell r="L41">
            <v>5</v>
          </cell>
          <cell r="O41">
            <v>0</v>
          </cell>
          <cell r="Q41">
            <v>0</v>
          </cell>
        </row>
        <row r="42">
          <cell r="B42" t="str">
            <v>BNP 7787</v>
          </cell>
          <cell r="C42" t="str">
            <v>PL</v>
          </cell>
          <cell r="D42" t="str">
            <v>Obs</v>
          </cell>
          <cell r="G42">
            <v>19</v>
          </cell>
          <cell r="H42">
            <v>23</v>
          </cell>
          <cell r="K42">
            <v>19</v>
          </cell>
          <cell r="L42">
            <v>19</v>
          </cell>
          <cell r="M42">
            <v>23</v>
          </cell>
          <cell r="O42">
            <v>-19</v>
          </cell>
          <cell r="Q42">
            <v>0</v>
          </cell>
        </row>
        <row r="43">
          <cell r="B43" t="str">
            <v>Bromohydrin</v>
          </cell>
          <cell r="C43" t="str">
            <v>PL</v>
          </cell>
          <cell r="D43" t="str">
            <v>Obs</v>
          </cell>
          <cell r="K43">
            <v>0</v>
          </cell>
          <cell r="O43">
            <v>0</v>
          </cell>
          <cell r="Q43">
            <v>0</v>
          </cell>
        </row>
        <row r="44">
          <cell r="B44" t="str">
            <v>CCA</v>
          </cell>
          <cell r="C44" t="str">
            <v>PL</v>
          </cell>
          <cell r="D44" t="str">
            <v>Obs</v>
          </cell>
          <cell r="G44">
            <v>19</v>
          </cell>
          <cell r="K44">
            <v>0</v>
          </cell>
          <cell r="L44">
            <v>19</v>
          </cell>
          <cell r="O44">
            <v>0</v>
          </cell>
          <cell r="Q44">
            <v>0</v>
          </cell>
        </row>
        <row r="45">
          <cell r="B45" t="str">
            <v>Epoxy 5 Hexane</v>
          </cell>
          <cell r="C45" t="str">
            <v>PL</v>
          </cell>
          <cell r="D45" t="str">
            <v>Active</v>
          </cell>
          <cell r="K45">
            <v>0</v>
          </cell>
          <cell r="O45">
            <v>0</v>
          </cell>
          <cell r="Q45">
            <v>0</v>
          </cell>
        </row>
        <row r="46">
          <cell r="B46" t="str">
            <v>ER-306074</v>
          </cell>
          <cell r="C46" t="str">
            <v>PL</v>
          </cell>
          <cell r="D46" t="str">
            <v>Active</v>
          </cell>
          <cell r="G46">
            <v>1</v>
          </cell>
          <cell r="I46">
            <v>5</v>
          </cell>
          <cell r="K46">
            <v>6</v>
          </cell>
          <cell r="O46">
            <v>0</v>
          </cell>
          <cell r="Q46">
            <v>6</v>
          </cell>
        </row>
        <row r="47">
          <cell r="B47" t="str">
            <v>ER-806753</v>
          </cell>
          <cell r="C47" t="str">
            <v>PL</v>
          </cell>
          <cell r="D47" t="str">
            <v>Active</v>
          </cell>
          <cell r="G47">
            <v>230</v>
          </cell>
          <cell r="H47">
            <v>367</v>
          </cell>
          <cell r="I47">
            <v>2</v>
          </cell>
          <cell r="K47">
            <v>599</v>
          </cell>
          <cell r="L47">
            <v>16</v>
          </cell>
          <cell r="M47">
            <v>10</v>
          </cell>
          <cell r="O47">
            <v>-26</v>
          </cell>
          <cell r="Q47">
            <v>573</v>
          </cell>
        </row>
        <row r="48">
          <cell r="B48" t="str">
            <v>Geltex</v>
          </cell>
          <cell r="C48" t="str">
            <v>PL</v>
          </cell>
          <cell r="D48" t="str">
            <v>Obs</v>
          </cell>
          <cell r="K48">
            <v>0</v>
          </cell>
          <cell r="O48">
            <v>0</v>
          </cell>
          <cell r="Q48">
            <v>0</v>
          </cell>
        </row>
        <row r="49">
          <cell r="B49" t="str">
            <v>GSK 1000064</v>
          </cell>
          <cell r="C49" t="str">
            <v>PL</v>
          </cell>
          <cell r="D49" t="str">
            <v>Slow Mvg</v>
          </cell>
          <cell r="G49">
            <v>179</v>
          </cell>
          <cell r="H49">
            <v>234</v>
          </cell>
          <cell r="K49">
            <v>0</v>
          </cell>
          <cell r="L49">
            <v>174</v>
          </cell>
          <cell r="M49">
            <v>10</v>
          </cell>
          <cell r="O49">
            <v>0</v>
          </cell>
          <cell r="Q49">
            <v>0</v>
          </cell>
        </row>
        <row r="50">
          <cell r="B50" t="str">
            <v>GSK 1014802A</v>
          </cell>
          <cell r="C50" t="str">
            <v>PL</v>
          </cell>
          <cell r="D50" t="str">
            <v>Active</v>
          </cell>
          <cell r="K50">
            <v>0</v>
          </cell>
          <cell r="O50">
            <v>0</v>
          </cell>
          <cell r="Q50">
            <v>0</v>
          </cell>
        </row>
        <row r="51">
          <cell r="B51" t="str">
            <v>GSK 1034702</v>
          </cell>
          <cell r="C51" t="str">
            <v>PL</v>
          </cell>
          <cell r="D51" t="str">
            <v>Active</v>
          </cell>
          <cell r="K51">
            <v>0</v>
          </cell>
          <cell r="O51">
            <v>0</v>
          </cell>
          <cell r="Q51">
            <v>0</v>
          </cell>
        </row>
        <row r="52">
          <cell r="B52" t="str">
            <v>GSK 1497235A</v>
          </cell>
          <cell r="C52" t="str">
            <v>PL</v>
          </cell>
          <cell r="D52" t="str">
            <v>Active</v>
          </cell>
          <cell r="G52">
            <v>31</v>
          </cell>
          <cell r="K52">
            <v>31</v>
          </cell>
          <cell r="L52">
            <v>31</v>
          </cell>
          <cell r="O52">
            <v>-31</v>
          </cell>
          <cell r="Q52">
            <v>0</v>
          </cell>
        </row>
        <row r="53">
          <cell r="B53" t="str">
            <v>GW 397339</v>
          </cell>
          <cell r="C53" t="str">
            <v>PL</v>
          </cell>
          <cell r="D53" t="str">
            <v>Obs</v>
          </cell>
          <cell r="K53">
            <v>0</v>
          </cell>
          <cell r="O53">
            <v>0</v>
          </cell>
          <cell r="Q53">
            <v>0</v>
          </cell>
        </row>
        <row r="54">
          <cell r="B54" t="str">
            <v>GW 801144X</v>
          </cell>
          <cell r="C54" t="str">
            <v>PL</v>
          </cell>
          <cell r="D54" t="str">
            <v>Slow Mvg</v>
          </cell>
          <cell r="G54">
            <v>4</v>
          </cell>
          <cell r="K54">
            <v>4</v>
          </cell>
          <cell r="L54">
            <v>4</v>
          </cell>
          <cell r="O54">
            <v>-4</v>
          </cell>
          <cell r="Q54">
            <v>0</v>
          </cell>
        </row>
        <row r="55">
          <cell r="B55" t="str">
            <v>ICOS 1576</v>
          </cell>
          <cell r="C55" t="str">
            <v>PL</v>
          </cell>
          <cell r="D55" t="str">
            <v>Obs</v>
          </cell>
          <cell r="K55">
            <v>0</v>
          </cell>
          <cell r="O55">
            <v>0</v>
          </cell>
          <cell r="Q55">
            <v>0</v>
          </cell>
        </row>
        <row r="56">
          <cell r="B56" t="str">
            <v>ICOS 485</v>
          </cell>
          <cell r="C56" t="str">
            <v>PL</v>
          </cell>
          <cell r="D56" t="str">
            <v>Obs</v>
          </cell>
          <cell r="G56">
            <v>4</v>
          </cell>
          <cell r="K56">
            <v>0</v>
          </cell>
          <cell r="L56">
            <v>4</v>
          </cell>
          <cell r="O56">
            <v>0</v>
          </cell>
          <cell r="Q56">
            <v>0</v>
          </cell>
        </row>
        <row r="57">
          <cell r="B57" t="str">
            <v>Iloperidone</v>
          </cell>
          <cell r="C57" t="str">
            <v>PL</v>
          </cell>
          <cell r="D57" t="str">
            <v>Active</v>
          </cell>
          <cell r="G57">
            <v>13</v>
          </cell>
          <cell r="H57">
            <v>143</v>
          </cell>
          <cell r="J57">
            <v>473</v>
          </cell>
          <cell r="K57">
            <v>629</v>
          </cell>
          <cell r="L57">
            <v>13</v>
          </cell>
          <cell r="M57">
            <v>143</v>
          </cell>
          <cell r="N57">
            <v>473</v>
          </cell>
          <cell r="O57">
            <v>-629</v>
          </cell>
          <cell r="Q57">
            <v>0</v>
          </cell>
        </row>
        <row r="58">
          <cell r="B58" t="str">
            <v>KAN 747</v>
          </cell>
          <cell r="C58" t="str">
            <v>PL</v>
          </cell>
          <cell r="D58" t="str">
            <v>Slow Mvg</v>
          </cell>
          <cell r="K58">
            <v>0</v>
          </cell>
          <cell r="O58">
            <v>0</v>
          </cell>
          <cell r="Q58">
            <v>0</v>
          </cell>
        </row>
        <row r="59">
          <cell r="B59" t="str">
            <v>Memory 1003</v>
          </cell>
          <cell r="C59" t="str">
            <v>PL</v>
          </cell>
          <cell r="D59" t="str">
            <v>Active</v>
          </cell>
          <cell r="G59">
            <v>5</v>
          </cell>
          <cell r="H59">
            <v>1</v>
          </cell>
          <cell r="J59">
            <v>199</v>
          </cell>
          <cell r="K59">
            <v>205</v>
          </cell>
          <cell r="L59">
            <v>5</v>
          </cell>
          <cell r="M59">
            <v>1</v>
          </cell>
          <cell r="N59">
            <v>199</v>
          </cell>
          <cell r="O59">
            <v>-205</v>
          </cell>
          <cell r="Q59">
            <v>0</v>
          </cell>
        </row>
        <row r="60">
          <cell r="B60" t="str">
            <v>Methyl Acetonide</v>
          </cell>
          <cell r="C60" t="str">
            <v>PL</v>
          </cell>
          <cell r="D60" t="str">
            <v>Slow Mvg</v>
          </cell>
          <cell r="J60">
            <v>17</v>
          </cell>
          <cell r="K60">
            <v>17</v>
          </cell>
          <cell r="N60">
            <v>17</v>
          </cell>
          <cell r="O60">
            <v>-17</v>
          </cell>
          <cell r="Q60">
            <v>0</v>
          </cell>
        </row>
        <row r="61">
          <cell r="B61" t="str">
            <v>Mill. Lactone</v>
          </cell>
          <cell r="C61" t="str">
            <v>PL</v>
          </cell>
          <cell r="D61" t="str">
            <v>Obs</v>
          </cell>
          <cell r="G61">
            <v>13</v>
          </cell>
          <cell r="H61">
            <v>1</v>
          </cell>
          <cell r="J61">
            <v>199</v>
          </cell>
          <cell r="K61">
            <v>13</v>
          </cell>
          <cell r="L61">
            <v>13</v>
          </cell>
          <cell r="M61">
            <v>1</v>
          </cell>
          <cell r="N61">
            <v>199</v>
          </cell>
          <cell r="O61">
            <v>-13</v>
          </cell>
          <cell r="Q61">
            <v>0</v>
          </cell>
        </row>
        <row r="62">
          <cell r="B62" t="str">
            <v>PTC</v>
          </cell>
          <cell r="C62" t="str">
            <v>PL</v>
          </cell>
          <cell r="D62" t="str">
            <v>Slow Mvg</v>
          </cell>
          <cell r="H62">
            <v>12</v>
          </cell>
          <cell r="J62">
            <v>17</v>
          </cell>
          <cell r="K62">
            <v>12</v>
          </cell>
          <cell r="M62">
            <v>12</v>
          </cell>
          <cell r="N62">
            <v>17</v>
          </cell>
          <cell r="O62">
            <v>-12</v>
          </cell>
          <cell r="Q62">
            <v>0</v>
          </cell>
        </row>
        <row r="63">
          <cell r="B63" t="str">
            <v>RCX 2037</v>
          </cell>
          <cell r="C63" t="str">
            <v>PL</v>
          </cell>
          <cell r="D63" t="str">
            <v>Obs</v>
          </cell>
          <cell r="G63">
            <v>13</v>
          </cell>
          <cell r="K63">
            <v>0</v>
          </cell>
          <cell r="L63">
            <v>13</v>
          </cell>
          <cell r="O63">
            <v>0</v>
          </cell>
          <cell r="Q63">
            <v>0</v>
          </cell>
        </row>
        <row r="64">
          <cell r="B64" t="str">
            <v>RCX 2047</v>
          </cell>
          <cell r="C64" t="str">
            <v>PL</v>
          </cell>
          <cell r="D64" t="str">
            <v>Obs</v>
          </cell>
          <cell r="G64">
            <v>12</v>
          </cell>
          <cell r="J64">
            <v>20</v>
          </cell>
          <cell r="K64">
            <v>32</v>
          </cell>
          <cell r="L64">
            <v>12</v>
          </cell>
          <cell r="N64">
            <v>20</v>
          </cell>
          <cell r="O64">
            <v>-32</v>
          </cell>
          <cell r="Q64">
            <v>0</v>
          </cell>
        </row>
        <row r="65">
          <cell r="B65" t="str">
            <v>SB 580254</v>
          </cell>
          <cell r="C65" t="str">
            <v>PL</v>
          </cell>
          <cell r="D65" t="str">
            <v>Active</v>
          </cell>
          <cell r="G65">
            <v>2</v>
          </cell>
          <cell r="K65">
            <v>2</v>
          </cell>
          <cell r="L65">
            <v>2</v>
          </cell>
          <cell r="O65">
            <v>-2</v>
          </cell>
          <cell r="Q65">
            <v>0</v>
          </cell>
        </row>
        <row r="66">
          <cell r="B66" t="str">
            <v>SB 748534A</v>
          </cell>
          <cell r="C66" t="str">
            <v>PL</v>
          </cell>
          <cell r="D66" t="str">
            <v>Slow Mvg</v>
          </cell>
          <cell r="G66">
            <v>12</v>
          </cell>
          <cell r="J66">
            <v>20</v>
          </cell>
          <cell r="K66">
            <v>0</v>
          </cell>
          <cell r="L66">
            <v>12</v>
          </cell>
          <cell r="N66">
            <v>20</v>
          </cell>
          <cell r="O66">
            <v>0</v>
          </cell>
          <cell r="Q66">
            <v>0</v>
          </cell>
        </row>
        <row r="67">
          <cell r="B67" t="str">
            <v>SB 7973131</v>
          </cell>
          <cell r="C67" t="str">
            <v>PL</v>
          </cell>
          <cell r="D67" t="str">
            <v>Slow Mvg</v>
          </cell>
          <cell r="G67">
            <v>5</v>
          </cell>
          <cell r="J67">
            <v>29</v>
          </cell>
          <cell r="K67">
            <v>34</v>
          </cell>
          <cell r="L67">
            <v>5</v>
          </cell>
          <cell r="N67">
            <v>29</v>
          </cell>
          <cell r="O67">
            <v>-34</v>
          </cell>
          <cell r="Q67">
            <v>0</v>
          </cell>
        </row>
        <row r="68">
          <cell r="B68" t="str">
            <v>Sestamibi</v>
          </cell>
          <cell r="C68" t="str">
            <v>PL</v>
          </cell>
          <cell r="D68" t="str">
            <v>Active</v>
          </cell>
          <cell r="G68">
            <v>1</v>
          </cell>
          <cell r="H68">
            <v>1</v>
          </cell>
          <cell r="K68">
            <v>2</v>
          </cell>
          <cell r="L68">
            <v>1</v>
          </cell>
          <cell r="M68">
            <v>1</v>
          </cell>
          <cell r="O68">
            <v>-2</v>
          </cell>
          <cell r="Q68">
            <v>0</v>
          </cell>
        </row>
        <row r="69">
          <cell r="B69" t="str">
            <v xml:space="preserve">Scios 469 </v>
          </cell>
          <cell r="C69" t="str">
            <v>PL</v>
          </cell>
          <cell r="D69" t="str">
            <v>Slow Mvg</v>
          </cell>
          <cell r="G69">
            <v>1</v>
          </cell>
          <cell r="J69">
            <v>29</v>
          </cell>
          <cell r="K69">
            <v>1</v>
          </cell>
          <cell r="L69">
            <v>1</v>
          </cell>
          <cell r="N69">
            <v>29</v>
          </cell>
          <cell r="O69">
            <v>-1</v>
          </cell>
          <cell r="Q69">
            <v>0</v>
          </cell>
        </row>
        <row r="70">
          <cell r="B70" t="str">
            <v>SR-28043</v>
          </cell>
          <cell r="C70" t="str">
            <v>PL</v>
          </cell>
          <cell r="D70" t="str">
            <v>Slow Mvg</v>
          </cell>
          <cell r="G70">
            <v>97</v>
          </cell>
          <cell r="H70">
            <v>161</v>
          </cell>
          <cell r="I70">
            <v>5</v>
          </cell>
          <cell r="K70">
            <v>258</v>
          </cell>
          <cell r="L70">
            <v>8</v>
          </cell>
          <cell r="M70">
            <v>4</v>
          </cell>
          <cell r="O70">
            <v>-8</v>
          </cell>
          <cell r="Q70">
            <v>250</v>
          </cell>
        </row>
        <row r="71">
          <cell r="B71" t="str">
            <v>T-Baus</v>
          </cell>
          <cell r="C71" t="str">
            <v>PL</v>
          </cell>
          <cell r="D71" t="str">
            <v>Obs</v>
          </cell>
          <cell r="G71">
            <v>1</v>
          </cell>
          <cell r="K71">
            <v>0</v>
          </cell>
          <cell r="L71">
            <v>1</v>
          </cell>
          <cell r="O71">
            <v>0</v>
          </cell>
          <cell r="Q71">
            <v>0</v>
          </cell>
        </row>
        <row r="72">
          <cell r="B72" t="str">
            <v>Telik 19781</v>
          </cell>
          <cell r="C72" t="str">
            <v>PL</v>
          </cell>
          <cell r="D72" t="str">
            <v>Obs</v>
          </cell>
          <cell r="G72">
            <v>510</v>
          </cell>
          <cell r="H72">
            <v>195</v>
          </cell>
          <cell r="I72">
            <v>203</v>
          </cell>
          <cell r="J72">
            <v>73</v>
          </cell>
          <cell r="K72">
            <v>0</v>
          </cell>
          <cell r="L72">
            <v>9</v>
          </cell>
          <cell r="M72">
            <v>48</v>
          </cell>
          <cell r="N72">
            <v>73</v>
          </cell>
          <cell r="O72">
            <v>0</v>
          </cell>
          <cell r="Q72">
            <v>0</v>
          </cell>
        </row>
        <row r="73">
          <cell r="B73" t="str">
            <v>Valrocemide</v>
          </cell>
          <cell r="C73" t="str">
            <v>PL</v>
          </cell>
          <cell r="D73" t="str">
            <v>Active</v>
          </cell>
          <cell r="G73">
            <v>6</v>
          </cell>
          <cell r="H73">
            <v>14</v>
          </cell>
          <cell r="K73">
            <v>20</v>
          </cell>
          <cell r="L73">
            <v>6</v>
          </cell>
          <cell r="M73">
            <v>14</v>
          </cell>
          <cell r="O73">
            <v>-20</v>
          </cell>
          <cell r="Q73">
            <v>0</v>
          </cell>
        </row>
        <row r="74">
          <cell r="B74" t="str">
            <v>VEC 162</v>
          </cell>
          <cell r="C74" t="str">
            <v>PL</v>
          </cell>
          <cell r="D74" t="str">
            <v>Active</v>
          </cell>
          <cell r="G74">
            <v>64</v>
          </cell>
          <cell r="H74">
            <v>142</v>
          </cell>
          <cell r="K74">
            <v>206</v>
          </cell>
          <cell r="L74">
            <v>64</v>
          </cell>
          <cell r="M74">
            <v>142</v>
          </cell>
          <cell r="O74">
            <v>-206</v>
          </cell>
          <cell r="Q74">
            <v>0</v>
          </cell>
        </row>
        <row r="75">
          <cell r="B75" t="str">
            <v>Vertex 148</v>
          </cell>
          <cell r="C75" t="str">
            <v>PL</v>
          </cell>
          <cell r="D75" t="str">
            <v>Obs</v>
          </cell>
          <cell r="G75">
            <v>6</v>
          </cell>
          <cell r="H75">
            <v>1</v>
          </cell>
          <cell r="J75">
            <v>91</v>
          </cell>
          <cell r="K75">
            <v>92</v>
          </cell>
          <cell r="L75">
            <v>6</v>
          </cell>
          <cell r="M75">
            <v>1</v>
          </cell>
          <cell r="N75">
            <v>91</v>
          </cell>
          <cell r="O75">
            <v>-92</v>
          </cell>
          <cell r="Q75">
            <v>0</v>
          </cell>
        </row>
        <row r="76">
          <cell r="B76" t="str">
            <v>Vertex 497</v>
          </cell>
          <cell r="C76" t="str">
            <v>PL</v>
          </cell>
          <cell r="D76" t="str">
            <v>Obs</v>
          </cell>
          <cell r="G76">
            <v>3</v>
          </cell>
          <cell r="H76">
            <v>127</v>
          </cell>
          <cell r="K76">
            <v>130</v>
          </cell>
          <cell r="L76">
            <v>3</v>
          </cell>
          <cell r="M76">
            <v>127</v>
          </cell>
          <cell r="O76">
            <v>-130</v>
          </cell>
          <cell r="Q76">
            <v>0</v>
          </cell>
        </row>
        <row r="77">
          <cell r="B77" t="str">
            <v>Vertex 770</v>
          </cell>
          <cell r="C77" t="str">
            <v>PL</v>
          </cell>
          <cell r="D77" t="str">
            <v>Slow Mvg</v>
          </cell>
          <cell r="G77">
            <v>1</v>
          </cell>
          <cell r="H77">
            <v>1</v>
          </cell>
          <cell r="J77">
            <v>91</v>
          </cell>
          <cell r="K77">
            <v>1</v>
          </cell>
          <cell r="L77">
            <v>1</v>
          </cell>
          <cell r="M77">
            <v>1</v>
          </cell>
          <cell r="N77">
            <v>91</v>
          </cell>
          <cell r="O77">
            <v>-1</v>
          </cell>
          <cell r="Q77">
            <v>0</v>
          </cell>
        </row>
        <row r="78">
          <cell r="B78" t="str">
            <v>Vertex 950</v>
          </cell>
          <cell r="C78" t="str">
            <v>PL</v>
          </cell>
          <cell r="D78" t="str">
            <v>Active</v>
          </cell>
          <cell r="G78">
            <v>336</v>
          </cell>
          <cell r="H78">
            <v>670</v>
          </cell>
          <cell r="I78">
            <v>60</v>
          </cell>
          <cell r="J78">
            <v>268</v>
          </cell>
          <cell r="K78">
            <v>1334</v>
          </cell>
          <cell r="L78">
            <v>111</v>
          </cell>
          <cell r="M78">
            <v>68</v>
          </cell>
          <cell r="N78">
            <v>248</v>
          </cell>
          <cell r="O78">
            <v>-427</v>
          </cell>
          <cell r="Q78">
            <v>907</v>
          </cell>
        </row>
        <row r="79">
          <cell r="B79" t="str">
            <v>ZD0947</v>
          </cell>
          <cell r="C79" t="str">
            <v>PL</v>
          </cell>
          <cell r="D79" t="str">
            <v>Obs</v>
          </cell>
          <cell r="G79">
            <v>1</v>
          </cell>
          <cell r="K79">
            <v>0</v>
          </cell>
          <cell r="L79">
            <v>1</v>
          </cell>
          <cell r="O79">
            <v>0</v>
          </cell>
          <cell r="Q79">
            <v>0</v>
          </cell>
        </row>
        <row r="80">
          <cell r="B80" t="str">
            <v>ZT-1</v>
          </cell>
          <cell r="C80" t="str">
            <v>PL</v>
          </cell>
          <cell r="D80" t="str">
            <v>Active</v>
          </cell>
          <cell r="G80">
            <v>581</v>
          </cell>
          <cell r="H80">
            <v>1</v>
          </cell>
          <cell r="I80">
            <v>188</v>
          </cell>
          <cell r="J80">
            <v>371</v>
          </cell>
          <cell r="K80">
            <v>1</v>
          </cell>
          <cell r="L80">
            <v>411</v>
          </cell>
          <cell r="M80">
            <v>-19</v>
          </cell>
          <cell r="N80">
            <v>371</v>
          </cell>
          <cell r="O80">
            <v>0</v>
          </cell>
          <cell r="Q80">
            <v>1</v>
          </cell>
        </row>
        <row r="81">
          <cell r="B81" t="str">
            <v>ZD0947</v>
          </cell>
          <cell r="C81" t="str">
            <v>PL</v>
          </cell>
          <cell r="D81" t="str">
            <v>Obs</v>
          </cell>
          <cell r="K81">
            <v>0</v>
          </cell>
          <cell r="O81">
            <v>0</v>
          </cell>
          <cell r="Q81">
            <v>0</v>
          </cell>
        </row>
        <row r="82">
          <cell r="B82" t="str">
            <v>ZT-1</v>
          </cell>
          <cell r="C82" t="str">
            <v>Pre Launch</v>
          </cell>
          <cell r="D82" t="str">
            <v>Total</v>
          </cell>
          <cell r="G82">
            <v>865</v>
          </cell>
          <cell r="H82">
            <v>1809</v>
          </cell>
          <cell r="I82">
            <v>68</v>
          </cell>
          <cell r="J82">
            <v>1376</v>
          </cell>
          <cell r="K82">
            <v>4118</v>
          </cell>
          <cell r="L82">
            <v>320</v>
          </cell>
          <cell r="M82">
            <v>543</v>
          </cell>
          <cell r="N82">
            <v>1148</v>
          </cell>
          <cell r="O82">
            <v>-2011</v>
          </cell>
          <cell r="P82">
            <v>0</v>
          </cell>
          <cell r="Q82">
            <v>2107</v>
          </cell>
        </row>
        <row r="83">
          <cell r="O83">
            <v>0</v>
          </cell>
        </row>
        <row r="84">
          <cell r="B84" t="str">
            <v>(DHQ) 2 PHAL</v>
          </cell>
          <cell r="C84" t="str">
            <v>T</v>
          </cell>
          <cell r="D84" t="str">
            <v>Slow Mvg</v>
          </cell>
          <cell r="G84">
            <v>1462</v>
          </cell>
          <cell r="H84">
            <v>1</v>
          </cell>
          <cell r="I84">
            <v>409</v>
          </cell>
          <cell r="J84">
            <v>1707</v>
          </cell>
          <cell r="K84">
            <v>1</v>
          </cell>
          <cell r="L84">
            <v>785</v>
          </cell>
          <cell r="M84">
            <v>502</v>
          </cell>
          <cell r="N84">
            <v>1443</v>
          </cell>
          <cell r="O84">
            <v>0</v>
          </cell>
          <cell r="P84">
            <v>0</v>
          </cell>
          <cell r="Q84">
            <v>1</v>
          </cell>
        </row>
        <row r="85">
          <cell r="B85" t="str">
            <v>Amino Indanol</v>
          </cell>
          <cell r="C85" t="str">
            <v>T</v>
          </cell>
          <cell r="D85" t="str">
            <v>Slow Mvg</v>
          </cell>
          <cell r="H85">
            <v>109</v>
          </cell>
          <cell r="K85">
            <v>109</v>
          </cell>
          <cell r="M85">
            <v>109</v>
          </cell>
          <cell r="O85">
            <v>-109</v>
          </cell>
          <cell r="Q85">
            <v>0</v>
          </cell>
        </row>
        <row r="86">
          <cell r="B86" t="str">
            <v>ANFP</v>
          </cell>
          <cell r="C86" t="str">
            <v>T</v>
          </cell>
          <cell r="D86" t="str">
            <v>Active</v>
          </cell>
          <cell r="G86">
            <v>75</v>
          </cell>
          <cell r="J86">
            <v>88</v>
          </cell>
          <cell r="K86">
            <v>163</v>
          </cell>
          <cell r="O86">
            <v>0</v>
          </cell>
          <cell r="Q86">
            <v>163</v>
          </cell>
        </row>
        <row r="87">
          <cell r="B87" t="str">
            <v>Butanol</v>
          </cell>
          <cell r="C87" t="str">
            <v>T</v>
          </cell>
          <cell r="D87" t="str">
            <v>Slow Mvg</v>
          </cell>
          <cell r="G87">
            <v>23</v>
          </cell>
          <cell r="H87">
            <v>109</v>
          </cell>
          <cell r="J87">
            <v>88</v>
          </cell>
          <cell r="K87">
            <v>111</v>
          </cell>
          <cell r="L87">
            <v>23</v>
          </cell>
          <cell r="M87">
            <v>109</v>
          </cell>
          <cell r="N87">
            <v>88</v>
          </cell>
          <cell r="O87">
            <v>-111</v>
          </cell>
          <cell r="Q87">
            <v>0</v>
          </cell>
        </row>
        <row r="88">
          <cell r="B88" t="str">
            <v>CBDA</v>
          </cell>
          <cell r="C88" t="str">
            <v>T</v>
          </cell>
          <cell r="D88" t="str">
            <v>Active</v>
          </cell>
          <cell r="G88">
            <v>2</v>
          </cell>
          <cell r="H88">
            <v>2</v>
          </cell>
          <cell r="J88">
            <v>88</v>
          </cell>
          <cell r="K88">
            <v>4</v>
          </cell>
          <cell r="L88">
            <v>2</v>
          </cell>
          <cell r="M88">
            <v>2</v>
          </cell>
          <cell r="O88">
            <v>-4</v>
          </cell>
          <cell r="Q88">
            <v>0</v>
          </cell>
        </row>
        <row r="89">
          <cell r="B89" t="str">
            <v>CDFA Me</v>
          </cell>
          <cell r="C89" t="str">
            <v>T</v>
          </cell>
          <cell r="D89" t="str">
            <v>Slow Mvg</v>
          </cell>
          <cell r="G89">
            <v>211</v>
          </cell>
          <cell r="I89">
            <v>42</v>
          </cell>
          <cell r="J89">
            <v>236</v>
          </cell>
          <cell r="K89">
            <v>489</v>
          </cell>
          <cell r="L89">
            <v>3</v>
          </cell>
          <cell r="N89">
            <v>88</v>
          </cell>
          <cell r="O89">
            <v>-3</v>
          </cell>
          <cell r="Q89">
            <v>486</v>
          </cell>
        </row>
        <row r="90">
          <cell r="B90" t="str">
            <v>CPD</v>
          </cell>
          <cell r="C90" t="str">
            <v>T</v>
          </cell>
          <cell r="D90" t="str">
            <v>Slow Mvg</v>
          </cell>
          <cell r="G90">
            <v>13</v>
          </cell>
          <cell r="H90">
            <v>2</v>
          </cell>
          <cell r="J90">
            <v>44</v>
          </cell>
          <cell r="K90">
            <v>44</v>
          </cell>
          <cell r="L90">
            <v>2</v>
          </cell>
          <cell r="M90">
            <v>2</v>
          </cell>
          <cell r="N90">
            <v>18</v>
          </cell>
          <cell r="O90">
            <v>-18</v>
          </cell>
          <cell r="Q90">
            <v>26</v>
          </cell>
        </row>
        <row r="91">
          <cell r="B91" t="str">
            <v>DESMP</v>
          </cell>
          <cell r="C91" t="str">
            <v>T</v>
          </cell>
          <cell r="D91" t="str">
            <v>Obs</v>
          </cell>
          <cell r="G91">
            <v>4</v>
          </cell>
          <cell r="J91">
            <v>1</v>
          </cell>
          <cell r="K91">
            <v>0</v>
          </cell>
          <cell r="L91">
            <v>4</v>
          </cell>
          <cell r="N91">
            <v>1</v>
          </cell>
          <cell r="O91">
            <v>0</v>
          </cell>
          <cell r="Q91">
            <v>0</v>
          </cell>
        </row>
        <row r="92">
          <cell r="B92" t="str">
            <v>DHQD</v>
          </cell>
          <cell r="C92" t="str">
            <v>T</v>
          </cell>
          <cell r="D92" t="str">
            <v>Slow Mvg</v>
          </cell>
          <cell r="G92">
            <v>3</v>
          </cell>
          <cell r="J92">
            <v>37</v>
          </cell>
          <cell r="K92">
            <v>40</v>
          </cell>
          <cell r="N92">
            <v>2</v>
          </cell>
          <cell r="O92">
            <v>-2</v>
          </cell>
          <cell r="Q92">
            <v>38</v>
          </cell>
        </row>
        <row r="93">
          <cell r="B93" t="str">
            <v>EPI</v>
          </cell>
          <cell r="C93" t="str">
            <v>T</v>
          </cell>
          <cell r="D93" t="str">
            <v>Slow Mvg</v>
          </cell>
          <cell r="G93">
            <v>6</v>
          </cell>
          <cell r="H93">
            <v>75</v>
          </cell>
          <cell r="J93">
            <v>47</v>
          </cell>
          <cell r="K93">
            <v>128</v>
          </cell>
          <cell r="L93">
            <v>1</v>
          </cell>
          <cell r="M93">
            <v>54</v>
          </cell>
          <cell r="N93">
            <v>28</v>
          </cell>
          <cell r="O93">
            <v>-83</v>
          </cell>
          <cell r="Q93">
            <v>45</v>
          </cell>
        </row>
        <row r="94">
          <cell r="B94" t="str">
            <v>ETFA</v>
          </cell>
          <cell r="C94" t="str">
            <v>T</v>
          </cell>
          <cell r="D94" t="str">
            <v>Active</v>
          </cell>
          <cell r="G94">
            <v>2</v>
          </cell>
          <cell r="J94">
            <v>22</v>
          </cell>
          <cell r="K94">
            <v>24</v>
          </cell>
          <cell r="L94">
            <v>2</v>
          </cell>
          <cell r="N94">
            <v>22</v>
          </cell>
          <cell r="O94">
            <v>-24</v>
          </cell>
          <cell r="Q94">
            <v>0</v>
          </cell>
        </row>
        <row r="95">
          <cell r="B95" t="str">
            <v>Glycidyl Nosylate</v>
          </cell>
          <cell r="C95" t="str">
            <v>T</v>
          </cell>
          <cell r="D95" t="str">
            <v>Slow Mvg</v>
          </cell>
          <cell r="G95">
            <v>3</v>
          </cell>
          <cell r="H95">
            <v>33</v>
          </cell>
          <cell r="J95">
            <v>52</v>
          </cell>
          <cell r="K95">
            <v>3</v>
          </cell>
          <cell r="L95">
            <v>3</v>
          </cell>
          <cell r="M95">
            <v>8</v>
          </cell>
          <cell r="N95">
            <v>20</v>
          </cell>
          <cell r="O95">
            <v>-3</v>
          </cell>
          <cell r="Q95">
            <v>0</v>
          </cell>
        </row>
        <row r="96">
          <cell r="B96" t="str">
            <v>Glycidyl Phthalimide</v>
          </cell>
          <cell r="C96" t="str">
            <v>T</v>
          </cell>
          <cell r="D96" t="str">
            <v>Active</v>
          </cell>
          <cell r="G96">
            <v>11</v>
          </cell>
          <cell r="J96">
            <v>98</v>
          </cell>
          <cell r="K96">
            <v>109</v>
          </cell>
          <cell r="L96">
            <v>2</v>
          </cell>
          <cell r="N96">
            <v>98</v>
          </cell>
          <cell r="O96">
            <v>-100</v>
          </cell>
          <cell r="Q96">
            <v>9</v>
          </cell>
        </row>
        <row r="97">
          <cell r="B97" t="str">
            <v>Glycidyl Tosylate</v>
          </cell>
          <cell r="C97" t="str">
            <v>T</v>
          </cell>
          <cell r="D97" t="str">
            <v>Slow Mvg</v>
          </cell>
          <cell r="G97">
            <v>3</v>
          </cell>
          <cell r="H97">
            <v>4</v>
          </cell>
          <cell r="K97">
            <v>4</v>
          </cell>
          <cell r="L97">
            <v>3</v>
          </cell>
          <cell r="M97">
            <v>4</v>
          </cell>
          <cell r="O97">
            <v>-4</v>
          </cell>
          <cell r="Q97">
            <v>0</v>
          </cell>
        </row>
        <row r="98">
          <cell r="B98" t="str">
            <v>Isovanillin</v>
          </cell>
          <cell r="C98" t="str">
            <v>T</v>
          </cell>
          <cell r="D98" t="str">
            <v>Obs</v>
          </cell>
          <cell r="G98">
            <v>11</v>
          </cell>
          <cell r="J98">
            <v>98</v>
          </cell>
          <cell r="K98">
            <v>0</v>
          </cell>
          <cell r="L98">
            <v>2</v>
          </cell>
          <cell r="N98">
            <v>98</v>
          </cell>
          <cell r="O98">
            <v>0</v>
          </cell>
          <cell r="Q98">
            <v>0</v>
          </cell>
        </row>
        <row r="99">
          <cell r="B99" t="str">
            <v>Jacobsen Catalyst</v>
          </cell>
          <cell r="C99" t="str">
            <v>T</v>
          </cell>
          <cell r="D99" t="str">
            <v>Slow Mvg</v>
          </cell>
          <cell r="G99">
            <v>10</v>
          </cell>
          <cell r="H99">
            <v>223</v>
          </cell>
          <cell r="K99">
            <v>233</v>
          </cell>
          <cell r="L99">
            <v>10</v>
          </cell>
          <cell r="M99">
            <v>26</v>
          </cell>
          <cell r="O99">
            <v>-36</v>
          </cell>
          <cell r="Q99">
            <v>197</v>
          </cell>
        </row>
        <row r="100">
          <cell r="B100" t="str">
            <v>L-Carnitine</v>
          </cell>
          <cell r="C100" t="str">
            <v>T</v>
          </cell>
          <cell r="D100" t="str">
            <v>Slow Mvg</v>
          </cell>
          <cell r="G100">
            <v>4</v>
          </cell>
          <cell r="H100">
            <v>184</v>
          </cell>
          <cell r="J100">
            <v>114</v>
          </cell>
          <cell r="K100">
            <v>302</v>
          </cell>
          <cell r="L100">
            <v>4</v>
          </cell>
          <cell r="M100">
            <v>184</v>
          </cell>
          <cell r="N100">
            <v>114</v>
          </cell>
          <cell r="O100">
            <v>-302</v>
          </cell>
          <cell r="Q100">
            <v>0</v>
          </cell>
        </row>
        <row r="101">
          <cell r="B101" t="str">
            <v>Methyl Glycidate</v>
          </cell>
          <cell r="C101" t="str">
            <v>T</v>
          </cell>
          <cell r="D101" t="str">
            <v>Slow Mvg</v>
          </cell>
          <cell r="G101">
            <v>11</v>
          </cell>
          <cell r="H101">
            <v>222</v>
          </cell>
          <cell r="J101">
            <v>18</v>
          </cell>
          <cell r="K101">
            <v>18</v>
          </cell>
          <cell r="L101">
            <v>11</v>
          </cell>
          <cell r="M101">
            <v>42</v>
          </cell>
          <cell r="N101">
            <v>18</v>
          </cell>
          <cell r="O101">
            <v>-18</v>
          </cell>
          <cell r="Q101">
            <v>0</v>
          </cell>
        </row>
        <row r="102">
          <cell r="B102" t="str">
            <v>OADPE</v>
          </cell>
          <cell r="C102" t="str">
            <v>T</v>
          </cell>
          <cell r="D102" t="str">
            <v>Slow Mvg</v>
          </cell>
          <cell r="G102">
            <v>4</v>
          </cell>
          <cell r="H102">
            <v>184</v>
          </cell>
          <cell r="J102">
            <v>114</v>
          </cell>
          <cell r="K102">
            <v>0</v>
          </cell>
          <cell r="L102">
            <v>4</v>
          </cell>
          <cell r="M102">
            <v>184</v>
          </cell>
          <cell r="N102">
            <v>114</v>
          </cell>
          <cell r="O102">
            <v>0</v>
          </cell>
          <cell r="Q102">
            <v>0</v>
          </cell>
        </row>
        <row r="103">
          <cell r="B103" t="str">
            <v>Oligomeric Cat</v>
          </cell>
          <cell r="C103" t="str">
            <v>T</v>
          </cell>
          <cell r="D103" t="str">
            <v>Slow Mvg</v>
          </cell>
          <cell r="G103">
            <v>10</v>
          </cell>
          <cell r="H103">
            <v>278</v>
          </cell>
          <cell r="J103">
            <v>18</v>
          </cell>
          <cell r="K103">
            <v>288</v>
          </cell>
          <cell r="L103">
            <v>6</v>
          </cell>
          <cell r="M103">
            <v>136</v>
          </cell>
          <cell r="N103">
            <v>18</v>
          </cell>
          <cell r="O103">
            <v>-142</v>
          </cell>
          <cell r="Q103">
            <v>146</v>
          </cell>
        </row>
        <row r="104">
          <cell r="B104" t="str">
            <v>Pfizer Diol</v>
          </cell>
          <cell r="C104" t="str">
            <v>T</v>
          </cell>
          <cell r="D104" t="str">
            <v>Obs</v>
          </cell>
          <cell r="K104">
            <v>0</v>
          </cell>
          <cell r="O104">
            <v>0</v>
          </cell>
          <cell r="Q104">
            <v>0</v>
          </cell>
        </row>
        <row r="105">
          <cell r="B105" t="str">
            <v>PG Carbonate</v>
          </cell>
          <cell r="C105" t="str">
            <v>T</v>
          </cell>
          <cell r="D105" t="str">
            <v>Slow Mvg</v>
          </cell>
          <cell r="G105">
            <v>100</v>
          </cell>
          <cell r="H105">
            <v>495</v>
          </cell>
          <cell r="J105">
            <v>226</v>
          </cell>
          <cell r="K105">
            <v>226</v>
          </cell>
          <cell r="L105">
            <v>1</v>
          </cell>
          <cell r="M105">
            <v>52</v>
          </cell>
          <cell r="N105">
            <v>226</v>
          </cell>
          <cell r="O105">
            <v>-226</v>
          </cell>
          <cell r="Q105">
            <v>0</v>
          </cell>
        </row>
        <row r="106">
          <cell r="B106" t="str">
            <v>Propylene Oxide</v>
          </cell>
          <cell r="C106" t="str">
            <v>T</v>
          </cell>
          <cell r="D106" t="str">
            <v>Slow Mvg</v>
          </cell>
          <cell r="G106">
            <v>1</v>
          </cell>
          <cell r="H106">
            <v>47</v>
          </cell>
          <cell r="K106">
            <v>48</v>
          </cell>
          <cell r="M106">
            <v>31</v>
          </cell>
          <cell r="O106">
            <v>-31</v>
          </cell>
          <cell r="Q106">
            <v>17</v>
          </cell>
        </row>
        <row r="107">
          <cell r="B107" t="str">
            <v>RUPHOS</v>
          </cell>
          <cell r="C107" t="str">
            <v>T</v>
          </cell>
          <cell r="D107" t="str">
            <v>Slow Mvg</v>
          </cell>
          <cell r="J107">
            <v>226</v>
          </cell>
          <cell r="K107">
            <v>0</v>
          </cell>
          <cell r="N107">
            <v>226</v>
          </cell>
          <cell r="O107">
            <v>0</v>
          </cell>
          <cell r="Q107">
            <v>0</v>
          </cell>
        </row>
        <row r="108">
          <cell r="B108" t="str">
            <v>S-Phos</v>
          </cell>
          <cell r="C108" t="str">
            <v>T</v>
          </cell>
          <cell r="D108" t="str">
            <v>Slow Mvg</v>
          </cell>
          <cell r="G108">
            <v>1</v>
          </cell>
          <cell r="H108">
            <v>47</v>
          </cell>
          <cell r="J108">
            <v>6</v>
          </cell>
          <cell r="K108">
            <v>6</v>
          </cell>
          <cell r="L108">
            <v>1</v>
          </cell>
          <cell r="M108">
            <v>39</v>
          </cell>
          <cell r="O108">
            <v>0</v>
          </cell>
          <cell r="Q108">
            <v>6</v>
          </cell>
        </row>
        <row r="109">
          <cell r="B109" t="str">
            <v>Styrene Oxide</v>
          </cell>
          <cell r="C109" t="str">
            <v>T</v>
          </cell>
          <cell r="D109" t="str">
            <v>Slow Mvg</v>
          </cell>
          <cell r="G109">
            <v>3</v>
          </cell>
          <cell r="K109">
            <v>3</v>
          </cell>
          <cell r="L109">
            <v>3</v>
          </cell>
          <cell r="O109">
            <v>-3</v>
          </cell>
          <cell r="Q109">
            <v>0</v>
          </cell>
        </row>
        <row r="110">
          <cell r="B110" t="str">
            <v>TBGE</v>
          </cell>
          <cell r="C110" t="str">
            <v>T</v>
          </cell>
          <cell r="D110" t="str">
            <v>Active</v>
          </cell>
          <cell r="J110">
            <v>10</v>
          </cell>
          <cell r="K110">
            <v>10</v>
          </cell>
          <cell r="O110">
            <v>0</v>
          </cell>
          <cell r="Q110">
            <v>10</v>
          </cell>
        </row>
        <row r="111">
          <cell r="B111" t="str">
            <v>WS 23</v>
          </cell>
          <cell r="C111" t="str">
            <v>T</v>
          </cell>
          <cell r="D111" t="str">
            <v>Active</v>
          </cell>
          <cell r="G111">
            <v>132</v>
          </cell>
          <cell r="H111">
            <v>157</v>
          </cell>
          <cell r="I111">
            <v>4</v>
          </cell>
          <cell r="J111">
            <v>537</v>
          </cell>
          <cell r="K111">
            <v>830</v>
          </cell>
          <cell r="L111">
            <v>3</v>
          </cell>
          <cell r="O111">
            <v>0</v>
          </cell>
          <cell r="Q111">
            <v>830</v>
          </cell>
        </row>
        <row r="112">
          <cell r="B112" t="str">
            <v>ETFA Held in Hong Kong</v>
          </cell>
          <cell r="C112" t="str">
            <v>TM</v>
          </cell>
          <cell r="D112" t="str">
            <v>Obs</v>
          </cell>
          <cell r="J112">
            <v>10</v>
          </cell>
          <cell r="K112">
            <v>0</v>
          </cell>
          <cell r="N112">
            <v>10</v>
          </cell>
          <cell r="O112">
            <v>0</v>
          </cell>
          <cell r="Q112">
            <v>0</v>
          </cell>
        </row>
        <row r="113">
          <cell r="B113" t="str">
            <v>3-NPP</v>
          </cell>
          <cell r="C113" t="str">
            <v>TM</v>
          </cell>
          <cell r="D113" t="str">
            <v>Obs</v>
          </cell>
          <cell r="G113">
            <v>201</v>
          </cell>
          <cell r="H113">
            <v>3</v>
          </cell>
          <cell r="I113">
            <v>65</v>
          </cell>
          <cell r="J113">
            <v>434</v>
          </cell>
          <cell r="K113">
            <v>0</v>
          </cell>
          <cell r="L113">
            <v>1</v>
          </cell>
          <cell r="O113">
            <v>0</v>
          </cell>
          <cell r="Q113">
            <v>0</v>
          </cell>
        </row>
        <row r="114">
          <cell r="B114" t="str">
            <v>ANFP.</v>
          </cell>
          <cell r="C114" t="str">
            <v>TM</v>
          </cell>
          <cell r="D114" t="str">
            <v>Active</v>
          </cell>
          <cell r="K114">
            <v>0</v>
          </cell>
          <cell r="O114">
            <v>0</v>
          </cell>
          <cell r="Q114">
            <v>0</v>
          </cell>
        </row>
        <row r="115">
          <cell r="B115" t="str">
            <v>DESMP.</v>
          </cell>
          <cell r="C115" t="str">
            <v>TM</v>
          </cell>
          <cell r="D115" t="str">
            <v>Obs</v>
          </cell>
          <cell r="K115">
            <v>0</v>
          </cell>
          <cell r="O115">
            <v>0</v>
          </cell>
          <cell r="Q115">
            <v>0</v>
          </cell>
        </row>
        <row r="116">
          <cell r="B116" t="str">
            <v>L-Thyroxine</v>
          </cell>
          <cell r="C116" t="str">
            <v>TM</v>
          </cell>
          <cell r="D116" t="str">
            <v>Active</v>
          </cell>
          <cell r="K116">
            <v>0</v>
          </cell>
          <cell r="O116">
            <v>0</v>
          </cell>
          <cell r="Q116">
            <v>0</v>
          </cell>
        </row>
        <row r="117">
          <cell r="B117" t="str">
            <v>NAAGA</v>
          </cell>
          <cell r="C117" t="str">
            <v>TM</v>
          </cell>
          <cell r="D117" t="str">
            <v>Active</v>
          </cell>
          <cell r="K117">
            <v>0</v>
          </cell>
          <cell r="O117">
            <v>0</v>
          </cell>
          <cell r="Q117">
            <v>0</v>
          </cell>
        </row>
        <row r="118">
          <cell r="B118" t="str">
            <v>NTFMA</v>
          </cell>
          <cell r="C118" t="str">
            <v>TM</v>
          </cell>
          <cell r="D118" t="str">
            <v>Obs</v>
          </cell>
          <cell r="K118">
            <v>0</v>
          </cell>
          <cell r="O118">
            <v>0</v>
          </cell>
          <cell r="Q118">
            <v>0</v>
          </cell>
        </row>
        <row r="119">
          <cell r="B119" t="str">
            <v>OADPE</v>
          </cell>
          <cell r="C119" t="str">
            <v>TM</v>
          </cell>
          <cell r="D119" t="str">
            <v>Active</v>
          </cell>
          <cell r="K119">
            <v>0</v>
          </cell>
          <cell r="O119">
            <v>0</v>
          </cell>
          <cell r="Q119">
            <v>0</v>
          </cell>
        </row>
        <row r="120">
          <cell r="B120" t="str">
            <v>PTFMXA</v>
          </cell>
          <cell r="C120" t="str">
            <v>TM</v>
          </cell>
          <cell r="D120" t="str">
            <v>Obs</v>
          </cell>
          <cell r="K120">
            <v>0</v>
          </cell>
          <cell r="O120">
            <v>0</v>
          </cell>
          <cell r="Q120">
            <v>0</v>
          </cell>
        </row>
        <row r="121">
          <cell r="B121" t="str">
            <v>SR-28043.</v>
          </cell>
          <cell r="C121" t="str">
            <v>TM</v>
          </cell>
          <cell r="D121" t="str">
            <v>Slow Mvg</v>
          </cell>
          <cell r="K121">
            <v>0</v>
          </cell>
          <cell r="O121">
            <v>0</v>
          </cell>
          <cell r="Q121">
            <v>0</v>
          </cell>
        </row>
        <row r="122">
          <cell r="B122" t="str">
            <v>TFBA</v>
          </cell>
          <cell r="C122" t="str">
            <v>TM</v>
          </cell>
          <cell r="D122" t="str">
            <v>Obs</v>
          </cell>
          <cell r="K122">
            <v>0</v>
          </cell>
          <cell r="O122">
            <v>0</v>
          </cell>
          <cell r="Q122">
            <v>0</v>
          </cell>
        </row>
        <row r="123">
          <cell r="B123" t="str">
            <v>Fixed cost others</v>
          </cell>
          <cell r="C123" t="str">
            <v>TM</v>
          </cell>
          <cell r="D123" t="str">
            <v>Obs</v>
          </cell>
          <cell r="K123">
            <v>0</v>
          </cell>
          <cell r="O123">
            <v>0</v>
          </cell>
          <cell r="Q123">
            <v>0</v>
          </cell>
        </row>
        <row r="124">
          <cell r="B124" t="str">
            <v>Others.</v>
          </cell>
          <cell r="C124" t="str">
            <v>TM</v>
          </cell>
          <cell r="D124" t="str">
            <v>Obs</v>
          </cell>
          <cell r="K124">
            <v>0</v>
          </cell>
          <cell r="O124">
            <v>0</v>
          </cell>
          <cell r="Q124">
            <v>0</v>
          </cell>
        </row>
        <row r="125">
          <cell r="B125" t="str">
            <v>Fixed cost others</v>
          </cell>
          <cell r="C125" t="str">
            <v>TM</v>
          </cell>
          <cell r="D125" t="str">
            <v>Obs</v>
          </cell>
          <cell r="K125">
            <v>0</v>
          </cell>
          <cell r="O125">
            <v>0</v>
          </cell>
          <cell r="Q125">
            <v>0</v>
          </cell>
        </row>
        <row r="126">
          <cell r="B126" t="str">
            <v>Others.</v>
          </cell>
          <cell r="C126" t="str">
            <v>Technology</v>
          </cell>
          <cell r="D126" t="str">
            <v>Total</v>
          </cell>
          <cell r="G126">
            <v>496</v>
          </cell>
          <cell r="H126">
            <v>1080</v>
          </cell>
          <cell r="I126">
            <v>46</v>
          </cell>
          <cell r="J126">
            <v>1571</v>
          </cell>
          <cell r="K126">
            <v>3193</v>
          </cell>
          <cell r="L126">
            <v>59</v>
          </cell>
          <cell r="M126">
            <v>546</v>
          </cell>
          <cell r="N126">
            <v>614</v>
          </cell>
          <cell r="O126">
            <v>-1219</v>
          </cell>
          <cell r="P126">
            <v>0</v>
          </cell>
          <cell r="Q126">
            <v>1974</v>
          </cell>
        </row>
        <row r="128">
          <cell r="B128" t="str">
            <v>Non Allocated</v>
          </cell>
          <cell r="C128" t="str">
            <v>Technology</v>
          </cell>
          <cell r="D128" t="str">
            <v>Total</v>
          </cell>
          <cell r="G128">
            <v>617</v>
          </cell>
          <cell r="H128">
            <v>-12</v>
          </cell>
          <cell r="I128">
            <v>109</v>
          </cell>
          <cell r="J128">
            <v>25</v>
          </cell>
          <cell r="K128">
            <v>739</v>
          </cell>
          <cell r="L128">
            <v>40</v>
          </cell>
          <cell r="M128">
            <v>104</v>
          </cell>
          <cell r="N128">
            <v>27</v>
          </cell>
          <cell r="O128">
            <v>-171</v>
          </cell>
          <cell r="P128">
            <v>-7</v>
          </cell>
          <cell r="Q128">
            <v>561</v>
          </cell>
        </row>
        <row r="129">
          <cell r="B129" t="str">
            <v>Cleanouts</v>
          </cell>
          <cell r="K129">
            <v>0</v>
          </cell>
          <cell r="O129">
            <v>0</v>
          </cell>
          <cell r="P129">
            <v>-45</v>
          </cell>
          <cell r="Q129">
            <v>-45</v>
          </cell>
        </row>
        <row r="130">
          <cell r="B130" t="str">
            <v>Engineering Stores</v>
          </cell>
          <cell r="G130">
            <v>2449</v>
          </cell>
          <cell r="H130">
            <v>-196</v>
          </cell>
          <cell r="I130">
            <v>7</v>
          </cell>
          <cell r="J130">
            <v>-42</v>
          </cell>
          <cell r="K130">
            <v>2449</v>
          </cell>
          <cell r="L130">
            <v>1456</v>
          </cell>
          <cell r="M130">
            <v>1</v>
          </cell>
          <cell r="N130">
            <v>26</v>
          </cell>
          <cell r="O130">
            <v>-1456</v>
          </cell>
          <cell r="Q130">
            <v>993</v>
          </cell>
        </row>
        <row r="131">
          <cell r="B131" t="str">
            <v>Base Stocks</v>
          </cell>
          <cell r="G131">
            <v>321</v>
          </cell>
          <cell r="K131">
            <v>321</v>
          </cell>
          <cell r="L131">
            <v>160</v>
          </cell>
          <cell r="O131">
            <v>-160</v>
          </cell>
          <cell r="P131">
            <v>-117</v>
          </cell>
          <cell r="Q131">
            <v>161</v>
          </cell>
        </row>
        <row r="132">
          <cell r="B132" t="str">
            <v>Op Supplies/Ret Cont/Packaging/Waste</v>
          </cell>
          <cell r="G132">
            <v>617</v>
          </cell>
          <cell r="K132">
            <v>617</v>
          </cell>
          <cell r="L132">
            <v>133</v>
          </cell>
          <cell r="M132">
            <v>9</v>
          </cell>
          <cell r="O132">
            <v>-142</v>
          </cell>
          <cell r="Q132">
            <v>475</v>
          </cell>
        </row>
        <row r="133">
          <cell r="B133" t="str">
            <v>Palladium/Platinum/Rhodium</v>
          </cell>
          <cell r="G133">
            <v>253</v>
          </cell>
          <cell r="K133">
            <v>253</v>
          </cell>
          <cell r="L133">
            <v>182</v>
          </cell>
          <cell r="O133">
            <v>0</v>
          </cell>
          <cell r="Q133">
            <v>253</v>
          </cell>
        </row>
        <row r="134">
          <cell r="B134" t="str">
            <v>Op Supplies/Ret Cont/Packaging/Waste</v>
          </cell>
          <cell r="G134">
            <v>533</v>
          </cell>
          <cell r="K134">
            <v>533</v>
          </cell>
          <cell r="L134">
            <v>130</v>
          </cell>
          <cell r="M134">
            <v>6</v>
          </cell>
          <cell r="O134">
            <v>-136</v>
          </cell>
          <cell r="Q134">
            <v>397</v>
          </cell>
        </row>
        <row r="135">
          <cell r="B135" t="str">
            <v>Palladium/Platinum/Rhodium</v>
          </cell>
          <cell r="G135">
            <v>-131</v>
          </cell>
          <cell r="K135">
            <v>-131</v>
          </cell>
          <cell r="O135">
            <v>0</v>
          </cell>
          <cell r="Q135">
            <v>-131</v>
          </cell>
        </row>
      </sheetData>
      <sheetData sheetId="24">
        <row r="10">
          <cell r="B10" t="str">
            <v>Acrivastine</v>
          </cell>
          <cell r="C10" t="str">
            <v>L</v>
          </cell>
          <cell r="D10" t="str">
            <v>Active</v>
          </cell>
          <cell r="G10">
            <v>95</v>
          </cell>
          <cell r="H10">
            <v>502</v>
          </cell>
          <cell r="I10">
            <v>13</v>
          </cell>
          <cell r="K10">
            <v>610</v>
          </cell>
          <cell r="L10">
            <v>3</v>
          </cell>
          <cell r="M10">
            <v>156</v>
          </cell>
          <cell r="O10">
            <v>-159</v>
          </cell>
          <cell r="Q10">
            <v>451</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J13">
            <v>2</v>
          </cell>
          <cell r="K13">
            <v>46</v>
          </cell>
          <cell r="L13">
            <v>1</v>
          </cell>
          <cell r="O13">
            <v>-1</v>
          </cell>
          <cell r="Q13">
            <v>45</v>
          </cell>
        </row>
        <row r="14">
          <cell r="B14" t="str">
            <v>Fosamprenavir</v>
          </cell>
          <cell r="C14" t="str">
            <v>L</v>
          </cell>
          <cell r="D14" t="str">
            <v>Active</v>
          </cell>
          <cell r="G14">
            <v>108</v>
          </cell>
          <cell r="H14">
            <v>7</v>
          </cell>
          <cell r="I14">
            <v>74</v>
          </cell>
          <cell r="J14">
            <v>77</v>
          </cell>
          <cell r="K14">
            <v>192</v>
          </cell>
          <cell r="L14">
            <v>122</v>
          </cell>
          <cell r="N14">
            <v>32</v>
          </cell>
          <cell r="O14">
            <v>-154</v>
          </cell>
          <cell r="P14">
            <v>-25</v>
          </cell>
          <cell r="Q14">
            <v>38</v>
          </cell>
        </row>
        <row r="15">
          <cell r="B15" t="str">
            <v>KBA</v>
          </cell>
          <cell r="C15" t="str">
            <v>L</v>
          </cell>
          <cell r="D15" t="str">
            <v>Active</v>
          </cell>
          <cell r="G15">
            <v>87</v>
          </cell>
          <cell r="H15">
            <v>7</v>
          </cell>
          <cell r="I15">
            <v>41</v>
          </cell>
          <cell r="J15">
            <v>4</v>
          </cell>
          <cell r="K15">
            <v>132</v>
          </cell>
          <cell r="L15">
            <v>73</v>
          </cell>
          <cell r="M15">
            <v>7</v>
          </cell>
          <cell r="N15">
            <v>4</v>
          </cell>
          <cell r="O15">
            <v>-4</v>
          </cell>
          <cell r="Q15">
            <v>128</v>
          </cell>
        </row>
        <row r="16">
          <cell r="B16" t="str">
            <v>Labetalol</v>
          </cell>
          <cell r="C16" t="str">
            <v>L</v>
          </cell>
          <cell r="D16" t="str">
            <v>Active</v>
          </cell>
          <cell r="G16">
            <v>108</v>
          </cell>
          <cell r="H16">
            <v>498</v>
          </cell>
          <cell r="I16">
            <v>13</v>
          </cell>
          <cell r="J16">
            <v>261</v>
          </cell>
          <cell r="K16">
            <v>619</v>
          </cell>
          <cell r="L16">
            <v>12</v>
          </cell>
          <cell r="M16">
            <v>81</v>
          </cell>
          <cell r="N16">
            <v>78</v>
          </cell>
          <cell r="O16">
            <v>-93</v>
          </cell>
          <cell r="P16">
            <v>36</v>
          </cell>
          <cell r="Q16">
            <v>562</v>
          </cell>
        </row>
        <row r="17">
          <cell r="B17" t="str">
            <v>Leval Buterol</v>
          </cell>
          <cell r="C17" t="str">
            <v>L</v>
          </cell>
          <cell r="D17" t="str">
            <v>Active</v>
          </cell>
          <cell r="G17">
            <v>265</v>
          </cell>
          <cell r="H17">
            <v>399</v>
          </cell>
          <cell r="I17">
            <v>3</v>
          </cell>
          <cell r="J17">
            <v>30</v>
          </cell>
          <cell r="K17">
            <v>697</v>
          </cell>
          <cell r="L17">
            <v>21</v>
          </cell>
          <cell r="M17">
            <v>78</v>
          </cell>
          <cell r="N17">
            <v>13</v>
          </cell>
          <cell r="O17">
            <v>-112</v>
          </cell>
          <cell r="P17">
            <v>78</v>
          </cell>
          <cell r="Q17">
            <v>585</v>
          </cell>
        </row>
        <row r="18">
          <cell r="B18" t="str">
            <v>Octenidine</v>
          </cell>
          <cell r="C18" t="str">
            <v>L</v>
          </cell>
          <cell r="D18" t="str">
            <v>Active</v>
          </cell>
          <cell r="G18">
            <v>2</v>
          </cell>
          <cell r="H18">
            <v>47</v>
          </cell>
          <cell r="I18">
            <v>1</v>
          </cell>
          <cell r="J18">
            <v>104</v>
          </cell>
          <cell r="K18">
            <v>154</v>
          </cell>
          <cell r="L18">
            <v>2</v>
          </cell>
          <cell r="M18">
            <v>1</v>
          </cell>
          <cell r="N18">
            <v>7</v>
          </cell>
          <cell r="O18">
            <v>-10</v>
          </cell>
          <cell r="Q18">
            <v>144</v>
          </cell>
        </row>
        <row r="19">
          <cell r="B19" t="str">
            <v>Plaquenil</v>
          </cell>
          <cell r="C19" t="str">
            <v>L</v>
          </cell>
          <cell r="D19" t="str">
            <v>Obs</v>
          </cell>
          <cell r="G19">
            <v>4</v>
          </cell>
          <cell r="H19">
            <v>30</v>
          </cell>
          <cell r="I19">
            <v>5</v>
          </cell>
          <cell r="J19">
            <v>251</v>
          </cell>
          <cell r="K19">
            <v>0</v>
          </cell>
          <cell r="L19">
            <v>1</v>
          </cell>
          <cell r="M19">
            <v>1</v>
          </cell>
          <cell r="N19">
            <v>12</v>
          </cell>
          <cell r="O19">
            <v>0</v>
          </cell>
          <cell r="Q19">
            <v>0</v>
          </cell>
        </row>
        <row r="20">
          <cell r="B20" t="str">
            <v>Pro Jet 950NP</v>
          </cell>
          <cell r="C20" t="str">
            <v>L</v>
          </cell>
          <cell r="D20" t="str">
            <v>Obs</v>
          </cell>
          <cell r="I20">
            <v>2</v>
          </cell>
          <cell r="K20">
            <v>2</v>
          </cell>
          <cell r="O20">
            <v>0</v>
          </cell>
          <cell r="Q20">
            <v>2</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G23">
            <v>2</v>
          </cell>
          <cell r="K23">
            <v>0</v>
          </cell>
          <cell r="L23">
            <v>2</v>
          </cell>
          <cell r="O23">
            <v>0</v>
          </cell>
          <cell r="Q23">
            <v>0</v>
          </cell>
        </row>
        <row r="24">
          <cell r="B24" t="str">
            <v>Trientine</v>
          </cell>
          <cell r="C24" t="str">
            <v>L</v>
          </cell>
          <cell r="D24" t="str">
            <v>Active</v>
          </cell>
          <cell r="G24">
            <v>3</v>
          </cell>
          <cell r="H24">
            <v>61</v>
          </cell>
          <cell r="K24">
            <v>64</v>
          </cell>
          <cell r="M24">
            <v>4</v>
          </cell>
          <cell r="O24">
            <v>-4</v>
          </cell>
          <cell r="Q24">
            <v>60</v>
          </cell>
        </row>
        <row r="25">
          <cell r="B25" t="str">
            <v>TTA</v>
          </cell>
          <cell r="C25" t="str">
            <v>L</v>
          </cell>
          <cell r="D25" t="str">
            <v>Slow Mvg</v>
          </cell>
          <cell r="G25">
            <v>2</v>
          </cell>
          <cell r="H25">
            <v>31</v>
          </cell>
          <cell r="J25">
            <v>9</v>
          </cell>
          <cell r="K25">
            <v>0</v>
          </cell>
          <cell r="L25">
            <v>2</v>
          </cell>
          <cell r="M25">
            <v>4</v>
          </cell>
          <cell r="N25">
            <v>9</v>
          </cell>
          <cell r="O25">
            <v>0</v>
          </cell>
          <cell r="Q25">
            <v>0</v>
          </cell>
        </row>
        <row r="26">
          <cell r="B26" t="str">
            <v>Zilueton</v>
          </cell>
          <cell r="C26" t="str">
            <v>L</v>
          </cell>
          <cell r="D26" t="str">
            <v>Active</v>
          </cell>
          <cell r="G26">
            <v>263</v>
          </cell>
          <cell r="J26">
            <v>771</v>
          </cell>
          <cell r="K26">
            <v>1034</v>
          </cell>
          <cell r="L26">
            <v>48</v>
          </cell>
          <cell r="N26">
            <v>21</v>
          </cell>
          <cell r="O26">
            <v>-69</v>
          </cell>
          <cell r="P26">
            <v>64</v>
          </cell>
          <cell r="Q26">
            <v>1029</v>
          </cell>
        </row>
        <row r="27">
          <cell r="B27" t="str">
            <v>Zilueton</v>
          </cell>
          <cell r="C27" t="str">
            <v>L</v>
          </cell>
          <cell r="D27" t="str">
            <v>Active</v>
          </cell>
          <cell r="G27">
            <v>758</v>
          </cell>
          <cell r="J27">
            <v>217</v>
          </cell>
          <cell r="K27">
            <v>975</v>
          </cell>
          <cell r="L27">
            <v>55</v>
          </cell>
          <cell r="N27">
            <v>187</v>
          </cell>
          <cell r="O27">
            <v>0</v>
          </cell>
          <cell r="Q27">
            <v>733</v>
          </cell>
        </row>
        <row r="28">
          <cell r="C28" t="str">
            <v>Launch</v>
          </cell>
          <cell r="D28" t="str">
            <v>Total</v>
          </cell>
          <cell r="G28">
            <v>934</v>
          </cell>
          <cell r="H28">
            <v>1559</v>
          </cell>
          <cell r="I28">
            <v>73</v>
          </cell>
          <cell r="J28">
            <v>986</v>
          </cell>
          <cell r="K28">
            <v>3552</v>
          </cell>
          <cell r="L28">
            <v>211</v>
          </cell>
          <cell r="M28">
            <v>320</v>
          </cell>
          <cell r="N28">
            <v>77</v>
          </cell>
          <cell r="O28">
            <v>-608</v>
          </cell>
          <cell r="P28">
            <v>100</v>
          </cell>
          <cell r="Q28">
            <v>3044</v>
          </cell>
        </row>
        <row r="29">
          <cell r="C29" t="str">
            <v>Launch</v>
          </cell>
          <cell r="D29" t="str">
            <v>Total</v>
          </cell>
          <cell r="G29">
            <v>1201</v>
          </cell>
          <cell r="H29">
            <v>1920</v>
          </cell>
          <cell r="I29">
            <v>397</v>
          </cell>
          <cell r="J29">
            <v>1370</v>
          </cell>
          <cell r="K29">
            <v>4888</v>
          </cell>
          <cell r="L29">
            <v>164</v>
          </cell>
          <cell r="M29">
            <v>1420</v>
          </cell>
          <cell r="N29">
            <v>376</v>
          </cell>
          <cell r="O29">
            <v>0</v>
          </cell>
          <cell r="P29">
            <v>53</v>
          </cell>
          <cell r="Q29">
            <v>2981</v>
          </cell>
        </row>
        <row r="30">
          <cell r="B30" t="str">
            <v>AGN-209323-LF</v>
          </cell>
          <cell r="C30" t="str">
            <v>PL</v>
          </cell>
          <cell r="D30" t="str">
            <v>Active</v>
          </cell>
          <cell r="H30">
            <v>3</v>
          </cell>
          <cell r="I30">
            <v>95</v>
          </cell>
          <cell r="J30">
            <v>3</v>
          </cell>
          <cell r="K30">
            <v>101</v>
          </cell>
          <cell r="M30">
            <v>96</v>
          </cell>
          <cell r="N30">
            <v>3</v>
          </cell>
          <cell r="O30">
            <v>-99</v>
          </cell>
          <cell r="Q30">
            <v>2</v>
          </cell>
        </row>
        <row r="31">
          <cell r="B31" t="str">
            <v>ANAGRELIDE</v>
          </cell>
          <cell r="C31" t="str">
            <v>PL</v>
          </cell>
          <cell r="D31" t="str">
            <v>Active</v>
          </cell>
          <cell r="G31">
            <v>70</v>
          </cell>
          <cell r="H31">
            <v>12</v>
          </cell>
          <cell r="I31">
            <v>1</v>
          </cell>
          <cell r="K31">
            <v>71</v>
          </cell>
          <cell r="O31">
            <v>0</v>
          </cell>
          <cell r="Q31">
            <v>71</v>
          </cell>
        </row>
        <row r="32">
          <cell r="B32" t="str">
            <v>AVP26452</v>
          </cell>
          <cell r="C32" t="str">
            <v>PL</v>
          </cell>
          <cell r="D32" t="str">
            <v>Obs</v>
          </cell>
          <cell r="H32">
            <v>3</v>
          </cell>
          <cell r="K32">
            <v>0</v>
          </cell>
          <cell r="M32">
            <v>3</v>
          </cell>
          <cell r="O32">
            <v>0</v>
          </cell>
          <cell r="Q32">
            <v>0</v>
          </cell>
        </row>
        <row r="33">
          <cell r="B33" t="str">
            <v>TFBU</v>
          </cell>
          <cell r="C33" t="str">
            <v>PL</v>
          </cell>
          <cell r="D33" t="str">
            <v>Slow Mvg</v>
          </cell>
          <cell r="G33">
            <v>9</v>
          </cell>
          <cell r="H33">
            <v>4</v>
          </cell>
          <cell r="I33">
            <v>3</v>
          </cell>
          <cell r="J33">
            <v>208</v>
          </cell>
          <cell r="K33">
            <v>208</v>
          </cell>
          <cell r="L33">
            <v>9</v>
          </cell>
          <cell r="M33">
            <v>4</v>
          </cell>
          <cell r="N33">
            <v>148</v>
          </cell>
          <cell r="O33">
            <v>0</v>
          </cell>
          <cell r="Q33">
            <v>208</v>
          </cell>
        </row>
        <row r="34">
          <cell r="B34" t="str">
            <v>3M R850 / R851</v>
          </cell>
          <cell r="C34" t="str">
            <v>PL</v>
          </cell>
          <cell r="D34" t="str">
            <v>Obs</v>
          </cell>
          <cell r="K34">
            <v>0</v>
          </cell>
          <cell r="O34">
            <v>0</v>
          </cell>
          <cell r="Q34">
            <v>0</v>
          </cell>
        </row>
        <row r="35">
          <cell r="B35" t="str">
            <v>ALT-962</v>
          </cell>
          <cell r="C35" t="str">
            <v>PL</v>
          </cell>
          <cell r="D35" t="str">
            <v>Obs</v>
          </cell>
          <cell r="J35">
            <v>208</v>
          </cell>
          <cell r="K35">
            <v>0</v>
          </cell>
          <cell r="O35">
            <v>0</v>
          </cell>
          <cell r="Q35">
            <v>0</v>
          </cell>
        </row>
        <row r="36">
          <cell r="B36" t="str">
            <v>AVE 1330</v>
          </cell>
          <cell r="C36" t="str">
            <v>PL</v>
          </cell>
          <cell r="D36" t="str">
            <v>Obs</v>
          </cell>
          <cell r="K36">
            <v>0</v>
          </cell>
          <cell r="O36">
            <v>0</v>
          </cell>
          <cell r="Q36">
            <v>0</v>
          </cell>
        </row>
        <row r="37">
          <cell r="B37" t="str">
            <v>AZD 12389497</v>
          </cell>
          <cell r="C37" t="str">
            <v>PL</v>
          </cell>
          <cell r="D37" t="str">
            <v>Slow Mvg</v>
          </cell>
          <cell r="K37">
            <v>0</v>
          </cell>
          <cell r="O37">
            <v>0</v>
          </cell>
          <cell r="Q37">
            <v>0</v>
          </cell>
        </row>
        <row r="38">
          <cell r="B38" t="str">
            <v>AZD 2230</v>
          </cell>
          <cell r="C38" t="str">
            <v>PL</v>
          </cell>
          <cell r="D38" t="str">
            <v>Obs</v>
          </cell>
          <cell r="K38">
            <v>0</v>
          </cell>
          <cell r="O38">
            <v>0</v>
          </cell>
          <cell r="Q38">
            <v>0</v>
          </cell>
        </row>
        <row r="39">
          <cell r="B39" t="str">
            <v>AZD 6714</v>
          </cell>
          <cell r="C39" t="str">
            <v>PL</v>
          </cell>
          <cell r="D39" t="str">
            <v>Active</v>
          </cell>
          <cell r="G39">
            <v>5</v>
          </cell>
          <cell r="J39">
            <v>68</v>
          </cell>
          <cell r="K39">
            <v>73</v>
          </cell>
          <cell r="L39">
            <v>5</v>
          </cell>
          <cell r="N39">
            <v>68</v>
          </cell>
          <cell r="O39">
            <v>-73</v>
          </cell>
          <cell r="Q39">
            <v>0</v>
          </cell>
        </row>
        <row r="40">
          <cell r="B40" t="str">
            <v>BHA</v>
          </cell>
          <cell r="C40" t="str">
            <v>PL</v>
          </cell>
          <cell r="D40" t="str">
            <v>Obs</v>
          </cell>
          <cell r="G40">
            <v>1</v>
          </cell>
          <cell r="H40">
            <v>23</v>
          </cell>
          <cell r="K40">
            <v>24</v>
          </cell>
          <cell r="M40">
            <v>23</v>
          </cell>
          <cell r="O40">
            <v>-23</v>
          </cell>
          <cell r="Q40">
            <v>1</v>
          </cell>
        </row>
        <row r="41">
          <cell r="B41" t="str">
            <v>BHUP</v>
          </cell>
          <cell r="C41" t="str">
            <v>PL</v>
          </cell>
          <cell r="D41" t="str">
            <v>Obs</v>
          </cell>
          <cell r="G41">
            <v>5</v>
          </cell>
          <cell r="K41">
            <v>0</v>
          </cell>
          <cell r="L41">
            <v>5</v>
          </cell>
          <cell r="O41">
            <v>0</v>
          </cell>
          <cell r="Q41">
            <v>0</v>
          </cell>
        </row>
        <row r="42">
          <cell r="B42" t="str">
            <v>BNP 7787</v>
          </cell>
          <cell r="C42" t="str">
            <v>PL</v>
          </cell>
          <cell r="D42" t="str">
            <v>Obs</v>
          </cell>
          <cell r="G42">
            <v>19</v>
          </cell>
          <cell r="H42">
            <v>23</v>
          </cell>
          <cell r="K42">
            <v>19</v>
          </cell>
          <cell r="L42">
            <v>19</v>
          </cell>
          <cell r="M42">
            <v>23</v>
          </cell>
          <cell r="O42">
            <v>-19</v>
          </cell>
          <cell r="Q42">
            <v>0</v>
          </cell>
        </row>
        <row r="43">
          <cell r="B43" t="str">
            <v>Bromohydrin</v>
          </cell>
          <cell r="C43" t="str">
            <v>PL</v>
          </cell>
          <cell r="D43" t="str">
            <v>Obs</v>
          </cell>
          <cell r="K43">
            <v>0</v>
          </cell>
          <cell r="O43">
            <v>0</v>
          </cell>
          <cell r="Q43">
            <v>0</v>
          </cell>
        </row>
        <row r="44">
          <cell r="B44" t="str">
            <v>CCA</v>
          </cell>
          <cell r="C44" t="str">
            <v>PL</v>
          </cell>
          <cell r="D44" t="str">
            <v>Obs</v>
          </cell>
          <cell r="G44">
            <v>19</v>
          </cell>
          <cell r="K44">
            <v>0</v>
          </cell>
          <cell r="L44">
            <v>19</v>
          </cell>
          <cell r="O44">
            <v>0</v>
          </cell>
          <cell r="Q44">
            <v>0</v>
          </cell>
        </row>
        <row r="45">
          <cell r="B45" t="str">
            <v>Epoxy 5 Hexane</v>
          </cell>
          <cell r="C45" t="str">
            <v>PL</v>
          </cell>
          <cell r="D45" t="str">
            <v>Active</v>
          </cell>
          <cell r="K45">
            <v>0</v>
          </cell>
          <cell r="O45">
            <v>0</v>
          </cell>
          <cell r="Q45">
            <v>0</v>
          </cell>
        </row>
        <row r="46">
          <cell r="B46" t="str">
            <v>ER-806753</v>
          </cell>
          <cell r="C46" t="str">
            <v>PL</v>
          </cell>
          <cell r="D46" t="str">
            <v>Active</v>
          </cell>
          <cell r="G46">
            <v>183</v>
          </cell>
          <cell r="H46">
            <v>279</v>
          </cell>
          <cell r="I46">
            <v>62</v>
          </cell>
          <cell r="K46">
            <v>524</v>
          </cell>
          <cell r="L46">
            <v>19</v>
          </cell>
          <cell r="M46">
            <v>10</v>
          </cell>
          <cell r="O46">
            <v>-29</v>
          </cell>
          <cell r="P46">
            <v>-36</v>
          </cell>
          <cell r="Q46">
            <v>459</v>
          </cell>
        </row>
        <row r="47">
          <cell r="B47" t="str">
            <v>Geltex</v>
          </cell>
          <cell r="C47" t="str">
            <v>PL</v>
          </cell>
          <cell r="D47" t="str">
            <v>Obs</v>
          </cell>
          <cell r="K47">
            <v>0</v>
          </cell>
          <cell r="O47">
            <v>0</v>
          </cell>
          <cell r="Q47">
            <v>0</v>
          </cell>
        </row>
        <row r="48">
          <cell r="B48" t="str">
            <v>GSK 1000064</v>
          </cell>
          <cell r="C48" t="str">
            <v>PL</v>
          </cell>
          <cell r="D48" t="str">
            <v>Slow Mvg</v>
          </cell>
          <cell r="K48">
            <v>0</v>
          </cell>
          <cell r="O48">
            <v>0</v>
          </cell>
          <cell r="Q48">
            <v>0</v>
          </cell>
        </row>
        <row r="49">
          <cell r="B49" t="str">
            <v>GSK 1014802A</v>
          </cell>
          <cell r="C49" t="str">
            <v>PL</v>
          </cell>
          <cell r="D49" t="str">
            <v>Active</v>
          </cell>
          <cell r="G49">
            <v>179</v>
          </cell>
          <cell r="H49">
            <v>234</v>
          </cell>
          <cell r="K49">
            <v>0</v>
          </cell>
          <cell r="L49">
            <v>31</v>
          </cell>
          <cell r="M49">
            <v>119</v>
          </cell>
          <cell r="O49">
            <v>0</v>
          </cell>
          <cell r="Q49">
            <v>0</v>
          </cell>
        </row>
        <row r="50">
          <cell r="B50" t="str">
            <v>GSK 1034702</v>
          </cell>
          <cell r="C50" t="str">
            <v>PL</v>
          </cell>
          <cell r="D50" t="str">
            <v>Active</v>
          </cell>
          <cell r="K50">
            <v>0</v>
          </cell>
          <cell r="O50">
            <v>0</v>
          </cell>
          <cell r="Q50">
            <v>0</v>
          </cell>
        </row>
        <row r="51">
          <cell r="B51" t="str">
            <v>GSK 1497235A</v>
          </cell>
          <cell r="C51" t="str">
            <v>PL</v>
          </cell>
          <cell r="D51" t="str">
            <v>Active</v>
          </cell>
          <cell r="G51">
            <v>31</v>
          </cell>
          <cell r="K51">
            <v>31</v>
          </cell>
          <cell r="L51">
            <v>31</v>
          </cell>
          <cell r="O51">
            <v>-31</v>
          </cell>
          <cell r="Q51">
            <v>0</v>
          </cell>
        </row>
        <row r="52">
          <cell r="B52" t="str">
            <v>GW 397339</v>
          </cell>
          <cell r="C52" t="str">
            <v>PL</v>
          </cell>
          <cell r="D52" t="str">
            <v>Obs</v>
          </cell>
          <cell r="K52">
            <v>0</v>
          </cell>
          <cell r="O52">
            <v>0</v>
          </cell>
          <cell r="Q52">
            <v>0</v>
          </cell>
        </row>
        <row r="53">
          <cell r="B53" t="str">
            <v>GW 801144X</v>
          </cell>
          <cell r="C53" t="str">
            <v>PL</v>
          </cell>
          <cell r="D53" t="str">
            <v>Slow Mvg</v>
          </cell>
          <cell r="G53">
            <v>4</v>
          </cell>
          <cell r="K53">
            <v>4</v>
          </cell>
          <cell r="L53">
            <v>4</v>
          </cell>
          <cell r="O53">
            <v>-4</v>
          </cell>
          <cell r="Q53">
            <v>0</v>
          </cell>
        </row>
        <row r="54">
          <cell r="B54" t="str">
            <v>ICOS 1576</v>
          </cell>
          <cell r="C54" t="str">
            <v>PL</v>
          </cell>
          <cell r="D54" t="str">
            <v>Obs</v>
          </cell>
          <cell r="G54">
            <v>31</v>
          </cell>
          <cell r="K54">
            <v>0</v>
          </cell>
          <cell r="L54">
            <v>31</v>
          </cell>
          <cell r="O54">
            <v>0</v>
          </cell>
          <cell r="Q54">
            <v>0</v>
          </cell>
        </row>
        <row r="55">
          <cell r="B55" t="str">
            <v>ICOS 485</v>
          </cell>
          <cell r="C55" t="str">
            <v>PL</v>
          </cell>
          <cell r="D55" t="str">
            <v>Obs</v>
          </cell>
          <cell r="K55">
            <v>0</v>
          </cell>
          <cell r="O55">
            <v>0</v>
          </cell>
          <cell r="Q55">
            <v>0</v>
          </cell>
        </row>
        <row r="56">
          <cell r="B56" t="str">
            <v>Iloperidone</v>
          </cell>
          <cell r="C56" t="str">
            <v>PL</v>
          </cell>
          <cell r="D56" t="str">
            <v>Active</v>
          </cell>
          <cell r="G56">
            <v>13</v>
          </cell>
          <cell r="H56">
            <v>143</v>
          </cell>
          <cell r="J56">
            <v>588</v>
          </cell>
          <cell r="K56">
            <v>744</v>
          </cell>
          <cell r="L56">
            <v>13</v>
          </cell>
          <cell r="M56">
            <v>143</v>
          </cell>
          <cell r="N56">
            <v>588</v>
          </cell>
          <cell r="O56">
            <v>-744</v>
          </cell>
          <cell r="Q56">
            <v>0</v>
          </cell>
        </row>
        <row r="57">
          <cell r="B57" t="str">
            <v>KAN 747</v>
          </cell>
          <cell r="C57" t="str">
            <v>PL</v>
          </cell>
          <cell r="D57" t="str">
            <v>Slow Mvg</v>
          </cell>
          <cell r="K57">
            <v>0</v>
          </cell>
          <cell r="O57">
            <v>0</v>
          </cell>
          <cell r="Q57">
            <v>0</v>
          </cell>
        </row>
        <row r="58">
          <cell r="B58" t="str">
            <v>Memory 1003</v>
          </cell>
          <cell r="C58" t="str">
            <v>PL</v>
          </cell>
          <cell r="D58" t="str">
            <v>Active</v>
          </cell>
          <cell r="G58">
            <v>5</v>
          </cell>
          <cell r="H58">
            <v>1</v>
          </cell>
          <cell r="J58">
            <v>199</v>
          </cell>
          <cell r="K58">
            <v>205</v>
          </cell>
          <cell r="L58">
            <v>5</v>
          </cell>
          <cell r="M58">
            <v>1</v>
          </cell>
          <cell r="N58">
            <v>199</v>
          </cell>
          <cell r="O58">
            <v>-205</v>
          </cell>
          <cell r="Q58">
            <v>0</v>
          </cell>
        </row>
        <row r="59">
          <cell r="B59" t="str">
            <v>Methyl Acetonide</v>
          </cell>
          <cell r="C59" t="str">
            <v>PL</v>
          </cell>
          <cell r="D59" t="str">
            <v>Slow Mvg</v>
          </cell>
          <cell r="G59">
            <v>13</v>
          </cell>
          <cell r="H59">
            <v>143</v>
          </cell>
          <cell r="J59">
            <v>17</v>
          </cell>
          <cell r="K59">
            <v>17</v>
          </cell>
          <cell r="L59">
            <v>13</v>
          </cell>
          <cell r="M59">
            <v>143</v>
          </cell>
          <cell r="N59">
            <v>17</v>
          </cell>
          <cell r="O59">
            <v>-17</v>
          </cell>
          <cell r="Q59">
            <v>0</v>
          </cell>
        </row>
        <row r="60">
          <cell r="B60" t="str">
            <v>Mill. Lactone</v>
          </cell>
          <cell r="C60" t="str">
            <v>PL</v>
          </cell>
          <cell r="D60" t="str">
            <v>Obs</v>
          </cell>
          <cell r="G60">
            <v>13</v>
          </cell>
          <cell r="K60">
            <v>13</v>
          </cell>
          <cell r="L60">
            <v>13</v>
          </cell>
          <cell r="O60">
            <v>-13</v>
          </cell>
          <cell r="Q60">
            <v>0</v>
          </cell>
        </row>
        <row r="61">
          <cell r="B61" t="str">
            <v>PTC</v>
          </cell>
          <cell r="C61" t="str">
            <v>PL</v>
          </cell>
          <cell r="D61" t="str">
            <v>Slow Mvg</v>
          </cell>
          <cell r="G61">
            <v>5</v>
          </cell>
          <cell r="H61">
            <v>12</v>
          </cell>
          <cell r="J61">
            <v>200</v>
          </cell>
          <cell r="K61">
            <v>12</v>
          </cell>
          <cell r="L61">
            <v>5</v>
          </cell>
          <cell r="M61">
            <v>12</v>
          </cell>
          <cell r="N61">
            <v>199</v>
          </cell>
          <cell r="O61">
            <v>-12</v>
          </cell>
          <cell r="Q61">
            <v>0</v>
          </cell>
        </row>
        <row r="62">
          <cell r="B62" t="str">
            <v>RCX 2037</v>
          </cell>
          <cell r="C62" t="str">
            <v>PL</v>
          </cell>
          <cell r="D62" t="str">
            <v>Obs</v>
          </cell>
          <cell r="J62">
            <v>17</v>
          </cell>
          <cell r="K62">
            <v>0</v>
          </cell>
          <cell r="N62">
            <v>17</v>
          </cell>
          <cell r="O62">
            <v>0</v>
          </cell>
          <cell r="Q62">
            <v>0</v>
          </cell>
        </row>
        <row r="63">
          <cell r="B63" t="str">
            <v>RCX 2047</v>
          </cell>
          <cell r="C63" t="str">
            <v>PL</v>
          </cell>
          <cell r="D63" t="str">
            <v>Obs</v>
          </cell>
          <cell r="G63">
            <v>12</v>
          </cell>
          <cell r="J63">
            <v>20</v>
          </cell>
          <cell r="K63">
            <v>32</v>
          </cell>
          <cell r="L63">
            <v>12</v>
          </cell>
          <cell r="N63">
            <v>20</v>
          </cell>
          <cell r="O63">
            <v>-32</v>
          </cell>
          <cell r="Q63">
            <v>0</v>
          </cell>
        </row>
        <row r="64">
          <cell r="B64" t="str">
            <v>SB 580254</v>
          </cell>
          <cell r="C64" t="str">
            <v>PL</v>
          </cell>
          <cell r="D64" t="str">
            <v>Active</v>
          </cell>
          <cell r="G64">
            <v>2</v>
          </cell>
          <cell r="K64">
            <v>2</v>
          </cell>
          <cell r="L64">
            <v>2</v>
          </cell>
          <cell r="O64">
            <v>-2</v>
          </cell>
          <cell r="Q64">
            <v>0</v>
          </cell>
        </row>
        <row r="65">
          <cell r="B65" t="str">
            <v>SB 748534A</v>
          </cell>
          <cell r="C65" t="str">
            <v>PL</v>
          </cell>
          <cell r="D65" t="str">
            <v>Slow Mvg</v>
          </cell>
          <cell r="K65">
            <v>0</v>
          </cell>
          <cell r="O65">
            <v>0</v>
          </cell>
          <cell r="Q65">
            <v>0</v>
          </cell>
        </row>
        <row r="66">
          <cell r="B66" t="str">
            <v>SB 7973131</v>
          </cell>
          <cell r="C66" t="str">
            <v>PL</v>
          </cell>
          <cell r="D66" t="str">
            <v>Slow Mvg</v>
          </cell>
          <cell r="G66">
            <v>5</v>
          </cell>
          <cell r="J66">
            <v>29</v>
          </cell>
          <cell r="K66">
            <v>34</v>
          </cell>
          <cell r="L66">
            <v>5</v>
          </cell>
          <cell r="N66">
            <v>29</v>
          </cell>
          <cell r="O66">
            <v>-34</v>
          </cell>
          <cell r="Q66">
            <v>0</v>
          </cell>
        </row>
        <row r="67">
          <cell r="B67" t="str">
            <v>Sestamibi</v>
          </cell>
          <cell r="C67" t="str">
            <v>PL</v>
          </cell>
          <cell r="D67" t="str">
            <v>Active</v>
          </cell>
          <cell r="G67">
            <v>1</v>
          </cell>
          <cell r="H67">
            <v>1</v>
          </cell>
          <cell r="K67">
            <v>2</v>
          </cell>
          <cell r="L67">
            <v>1</v>
          </cell>
          <cell r="M67">
            <v>1</v>
          </cell>
          <cell r="O67">
            <v>-2</v>
          </cell>
          <cell r="Q67">
            <v>0</v>
          </cell>
        </row>
        <row r="68">
          <cell r="B68" t="str">
            <v xml:space="preserve">Scios 469 </v>
          </cell>
          <cell r="C68" t="str">
            <v>PL</v>
          </cell>
          <cell r="D68" t="str">
            <v>Slow Mvg</v>
          </cell>
          <cell r="G68">
            <v>14</v>
          </cell>
          <cell r="K68">
            <v>14</v>
          </cell>
          <cell r="L68">
            <v>1</v>
          </cell>
          <cell r="O68">
            <v>-1</v>
          </cell>
          <cell r="Q68">
            <v>13</v>
          </cell>
        </row>
        <row r="69">
          <cell r="B69" t="str">
            <v>SR-28043</v>
          </cell>
          <cell r="C69" t="str">
            <v>PL</v>
          </cell>
          <cell r="D69" t="str">
            <v>Slow Mvg</v>
          </cell>
          <cell r="G69">
            <v>97</v>
          </cell>
          <cell r="H69">
            <v>161</v>
          </cell>
          <cell r="J69">
            <v>29</v>
          </cell>
          <cell r="K69">
            <v>258</v>
          </cell>
          <cell r="L69">
            <v>8</v>
          </cell>
          <cell r="N69">
            <v>29</v>
          </cell>
          <cell r="O69">
            <v>-8</v>
          </cell>
          <cell r="Q69">
            <v>250</v>
          </cell>
        </row>
        <row r="70">
          <cell r="B70" t="str">
            <v>T-Baus</v>
          </cell>
          <cell r="C70" t="str">
            <v>PL</v>
          </cell>
          <cell r="D70" t="str">
            <v>Obs</v>
          </cell>
          <cell r="G70">
            <v>1</v>
          </cell>
          <cell r="H70">
            <v>4</v>
          </cell>
          <cell r="I70">
            <v>6</v>
          </cell>
          <cell r="K70">
            <v>0</v>
          </cell>
          <cell r="L70">
            <v>1</v>
          </cell>
          <cell r="M70">
            <v>4</v>
          </cell>
          <cell r="O70">
            <v>0</v>
          </cell>
          <cell r="Q70">
            <v>0</v>
          </cell>
        </row>
        <row r="71">
          <cell r="B71" t="str">
            <v>Telik 19781</v>
          </cell>
          <cell r="C71" t="str">
            <v>PL</v>
          </cell>
          <cell r="D71" t="str">
            <v>Obs</v>
          </cell>
          <cell r="G71">
            <v>1</v>
          </cell>
          <cell r="K71">
            <v>0</v>
          </cell>
          <cell r="L71">
            <v>1</v>
          </cell>
          <cell r="O71">
            <v>0</v>
          </cell>
          <cell r="Q71">
            <v>0</v>
          </cell>
        </row>
        <row r="72">
          <cell r="B72" t="str">
            <v>Valrocemide</v>
          </cell>
          <cell r="C72" t="str">
            <v>PL</v>
          </cell>
          <cell r="D72" t="str">
            <v>Active</v>
          </cell>
          <cell r="G72">
            <v>6</v>
          </cell>
          <cell r="H72">
            <v>14</v>
          </cell>
          <cell r="I72">
            <v>136</v>
          </cell>
          <cell r="K72">
            <v>20</v>
          </cell>
          <cell r="L72">
            <v>6</v>
          </cell>
          <cell r="M72">
            <v>14</v>
          </cell>
          <cell r="O72">
            <v>-20</v>
          </cell>
          <cell r="P72">
            <v>-10</v>
          </cell>
          <cell r="Q72">
            <v>0</v>
          </cell>
        </row>
        <row r="73">
          <cell r="B73" t="str">
            <v>VEC 162</v>
          </cell>
          <cell r="C73" t="str">
            <v>PL</v>
          </cell>
          <cell r="D73" t="str">
            <v>Active</v>
          </cell>
          <cell r="G73">
            <v>64</v>
          </cell>
          <cell r="H73">
            <v>269</v>
          </cell>
          <cell r="I73">
            <v>2</v>
          </cell>
          <cell r="J73">
            <v>497</v>
          </cell>
          <cell r="K73">
            <v>832</v>
          </cell>
          <cell r="L73">
            <v>64</v>
          </cell>
          <cell r="M73">
            <v>142</v>
          </cell>
          <cell r="N73">
            <v>497</v>
          </cell>
          <cell r="O73">
            <v>-703</v>
          </cell>
          <cell r="Q73">
            <v>129</v>
          </cell>
        </row>
        <row r="74">
          <cell r="B74" t="str">
            <v>Vertex 148</v>
          </cell>
          <cell r="C74" t="str">
            <v>PL</v>
          </cell>
          <cell r="D74" t="str">
            <v>Obs</v>
          </cell>
          <cell r="H74">
            <v>1</v>
          </cell>
          <cell r="J74">
            <v>91</v>
          </cell>
          <cell r="K74">
            <v>92</v>
          </cell>
          <cell r="M74">
            <v>1</v>
          </cell>
          <cell r="N74">
            <v>91</v>
          </cell>
          <cell r="O74">
            <v>-92</v>
          </cell>
          <cell r="Q74">
            <v>0</v>
          </cell>
        </row>
        <row r="75">
          <cell r="B75" t="str">
            <v>Vertex 497</v>
          </cell>
          <cell r="C75" t="str">
            <v>PL</v>
          </cell>
          <cell r="D75" t="str">
            <v>Obs</v>
          </cell>
          <cell r="G75">
            <v>3</v>
          </cell>
          <cell r="H75">
            <v>14</v>
          </cell>
          <cell r="K75">
            <v>3</v>
          </cell>
          <cell r="L75">
            <v>3</v>
          </cell>
          <cell r="M75">
            <v>127</v>
          </cell>
          <cell r="O75">
            <v>-130</v>
          </cell>
          <cell r="Q75">
            <v>-127</v>
          </cell>
        </row>
        <row r="76">
          <cell r="B76" t="str">
            <v>Vertex 770</v>
          </cell>
          <cell r="C76" t="str">
            <v>PL</v>
          </cell>
          <cell r="D76" t="str">
            <v>Slow Mvg</v>
          </cell>
          <cell r="G76">
            <v>1</v>
          </cell>
          <cell r="H76">
            <v>142</v>
          </cell>
          <cell r="K76">
            <v>1</v>
          </cell>
          <cell r="L76">
            <v>1</v>
          </cell>
          <cell r="M76">
            <v>142</v>
          </cell>
          <cell r="O76">
            <v>-1</v>
          </cell>
          <cell r="Q76">
            <v>0</v>
          </cell>
        </row>
        <row r="77">
          <cell r="B77" t="str">
            <v>Vertex 950</v>
          </cell>
          <cell r="C77" t="str">
            <v>PL</v>
          </cell>
          <cell r="D77" t="str">
            <v>Active</v>
          </cell>
          <cell r="G77">
            <v>437</v>
          </cell>
          <cell r="H77">
            <v>424</v>
          </cell>
          <cell r="I77">
            <v>66</v>
          </cell>
          <cell r="J77">
            <v>91</v>
          </cell>
          <cell r="K77">
            <v>927</v>
          </cell>
          <cell r="L77">
            <v>111</v>
          </cell>
          <cell r="M77">
            <v>7</v>
          </cell>
          <cell r="N77">
            <v>91</v>
          </cell>
          <cell r="O77">
            <v>-118</v>
          </cell>
          <cell r="Q77">
            <v>809</v>
          </cell>
        </row>
        <row r="78">
          <cell r="B78" t="str">
            <v>ZD0947</v>
          </cell>
          <cell r="C78" t="str">
            <v>PL</v>
          </cell>
          <cell r="D78" t="str">
            <v>Obs</v>
          </cell>
          <cell r="G78">
            <v>3</v>
          </cell>
          <cell r="H78">
            <v>127</v>
          </cell>
          <cell r="K78">
            <v>0</v>
          </cell>
          <cell r="L78">
            <v>3</v>
          </cell>
          <cell r="M78">
            <v>127</v>
          </cell>
          <cell r="O78">
            <v>0</v>
          </cell>
          <cell r="Q78">
            <v>0</v>
          </cell>
        </row>
        <row r="79">
          <cell r="B79" t="str">
            <v>ZT-1</v>
          </cell>
          <cell r="C79" t="str">
            <v>PL</v>
          </cell>
          <cell r="D79" t="str">
            <v>Active</v>
          </cell>
          <cell r="G79">
            <v>1</v>
          </cell>
          <cell r="H79">
            <v>1</v>
          </cell>
          <cell r="K79">
            <v>1</v>
          </cell>
          <cell r="L79">
            <v>1</v>
          </cell>
          <cell r="O79">
            <v>0</v>
          </cell>
          <cell r="Q79">
            <v>1</v>
          </cell>
        </row>
        <row r="80">
          <cell r="B80" t="str">
            <v>Vertex 950</v>
          </cell>
          <cell r="C80" t="str">
            <v>PL</v>
          </cell>
          <cell r="D80" t="str">
            <v>Active</v>
          </cell>
          <cell r="G80">
            <v>604</v>
          </cell>
          <cell r="H80">
            <v>507</v>
          </cell>
          <cell r="I80">
            <v>109</v>
          </cell>
          <cell r="J80">
            <v>371</v>
          </cell>
          <cell r="K80">
            <v>1591</v>
          </cell>
          <cell r="L80">
            <v>412</v>
          </cell>
          <cell r="M80">
            <v>-19</v>
          </cell>
          <cell r="N80">
            <v>371</v>
          </cell>
          <cell r="O80">
            <v>0</v>
          </cell>
          <cell r="Q80">
            <v>827</v>
          </cell>
        </row>
        <row r="81">
          <cell r="B81" t="str">
            <v>ZD0947</v>
          </cell>
          <cell r="C81" t="str">
            <v>Pre Launch</v>
          </cell>
          <cell r="D81" t="str">
            <v>Total</v>
          </cell>
          <cell r="G81">
            <v>986</v>
          </cell>
          <cell r="H81">
            <v>1332</v>
          </cell>
          <cell r="I81">
            <v>226</v>
          </cell>
          <cell r="J81">
            <v>1720</v>
          </cell>
          <cell r="K81">
            <v>4264</v>
          </cell>
          <cell r="L81">
            <v>323</v>
          </cell>
          <cell r="M81">
            <v>577</v>
          </cell>
          <cell r="N81">
            <v>1512</v>
          </cell>
          <cell r="O81">
            <v>-2412</v>
          </cell>
          <cell r="P81">
            <v>-36</v>
          </cell>
          <cell r="Q81">
            <v>1816</v>
          </cell>
        </row>
        <row r="82">
          <cell r="B82" t="str">
            <v>ZT-1</v>
          </cell>
          <cell r="C82" t="str">
            <v>PL</v>
          </cell>
          <cell r="D82" t="str">
            <v>Active</v>
          </cell>
          <cell r="H82">
            <v>3</v>
          </cell>
          <cell r="K82">
            <v>3</v>
          </cell>
          <cell r="M82">
            <v>3</v>
          </cell>
          <cell r="O82">
            <v>0</v>
          </cell>
          <cell r="Q82">
            <v>0</v>
          </cell>
        </row>
        <row r="83">
          <cell r="B83" t="str">
            <v>(DHQ) 2 PHAL</v>
          </cell>
          <cell r="C83" t="str">
            <v>T</v>
          </cell>
          <cell r="D83" t="str">
            <v>Slow Mvg</v>
          </cell>
          <cell r="H83">
            <v>1</v>
          </cell>
          <cell r="K83">
            <v>1</v>
          </cell>
          <cell r="O83">
            <v>0</v>
          </cell>
          <cell r="Q83">
            <v>1</v>
          </cell>
        </row>
        <row r="84">
          <cell r="B84" t="str">
            <v>Amino Indanol</v>
          </cell>
          <cell r="C84" t="str">
            <v>T</v>
          </cell>
          <cell r="D84" t="str">
            <v>Slow Mvg</v>
          </cell>
          <cell r="G84">
            <v>1285</v>
          </cell>
          <cell r="H84">
            <v>109</v>
          </cell>
          <cell r="I84">
            <v>259</v>
          </cell>
          <cell r="J84">
            <v>1557</v>
          </cell>
          <cell r="K84">
            <v>109</v>
          </cell>
          <cell r="L84">
            <v>642</v>
          </cell>
          <cell r="M84">
            <v>109</v>
          </cell>
          <cell r="N84">
            <v>1348</v>
          </cell>
          <cell r="O84">
            <v>-109</v>
          </cell>
          <cell r="P84">
            <v>-10</v>
          </cell>
          <cell r="Q84">
            <v>0</v>
          </cell>
        </row>
        <row r="85">
          <cell r="B85" t="str">
            <v>ANFP</v>
          </cell>
          <cell r="C85" t="str">
            <v>T</v>
          </cell>
          <cell r="D85" t="str">
            <v>Active</v>
          </cell>
          <cell r="G85">
            <v>75</v>
          </cell>
          <cell r="I85">
            <v>11</v>
          </cell>
          <cell r="J85">
            <v>88</v>
          </cell>
          <cell r="K85">
            <v>174</v>
          </cell>
          <cell r="O85">
            <v>0</v>
          </cell>
          <cell r="Q85">
            <v>174</v>
          </cell>
        </row>
        <row r="86">
          <cell r="B86" t="str">
            <v>Butanol</v>
          </cell>
          <cell r="C86" t="str">
            <v>T</v>
          </cell>
          <cell r="D86" t="str">
            <v>Slow Mvg</v>
          </cell>
          <cell r="G86">
            <v>23</v>
          </cell>
          <cell r="J86">
            <v>88</v>
          </cell>
          <cell r="K86">
            <v>111</v>
          </cell>
          <cell r="L86">
            <v>23</v>
          </cell>
          <cell r="N86">
            <v>88</v>
          </cell>
          <cell r="O86">
            <v>-111</v>
          </cell>
          <cell r="Q86">
            <v>0</v>
          </cell>
        </row>
        <row r="87">
          <cell r="B87" t="str">
            <v>CBDA</v>
          </cell>
          <cell r="C87" t="str">
            <v>T</v>
          </cell>
          <cell r="D87" t="str">
            <v>Active</v>
          </cell>
          <cell r="G87">
            <v>2</v>
          </cell>
          <cell r="H87">
            <v>2</v>
          </cell>
          <cell r="K87">
            <v>4</v>
          </cell>
          <cell r="L87">
            <v>2</v>
          </cell>
          <cell r="M87">
            <v>2</v>
          </cell>
          <cell r="O87">
            <v>-4</v>
          </cell>
          <cell r="Q87">
            <v>0</v>
          </cell>
        </row>
        <row r="88">
          <cell r="B88" t="str">
            <v>CDFA Me</v>
          </cell>
          <cell r="C88" t="str">
            <v>T</v>
          </cell>
          <cell r="D88" t="str">
            <v>Slow Mvg</v>
          </cell>
          <cell r="G88">
            <v>76</v>
          </cell>
          <cell r="I88">
            <v>168</v>
          </cell>
          <cell r="J88">
            <v>88</v>
          </cell>
          <cell r="K88">
            <v>244</v>
          </cell>
          <cell r="L88">
            <v>3</v>
          </cell>
          <cell r="O88">
            <v>-3</v>
          </cell>
          <cell r="Q88">
            <v>241</v>
          </cell>
        </row>
        <row r="89">
          <cell r="B89" t="str">
            <v>CPD</v>
          </cell>
          <cell r="C89" t="str">
            <v>T</v>
          </cell>
          <cell r="D89" t="str">
            <v>Slow Mvg</v>
          </cell>
          <cell r="G89">
            <v>23</v>
          </cell>
          <cell r="J89">
            <v>44</v>
          </cell>
          <cell r="K89">
            <v>44</v>
          </cell>
          <cell r="L89">
            <v>23</v>
          </cell>
          <cell r="N89">
            <v>18</v>
          </cell>
          <cell r="O89">
            <v>-18</v>
          </cell>
          <cell r="Q89">
            <v>26</v>
          </cell>
        </row>
        <row r="90">
          <cell r="B90" t="str">
            <v>DESMP</v>
          </cell>
          <cell r="C90" t="str">
            <v>T</v>
          </cell>
          <cell r="D90" t="str">
            <v>Obs</v>
          </cell>
          <cell r="G90">
            <v>13</v>
          </cell>
          <cell r="H90">
            <v>2</v>
          </cell>
          <cell r="I90">
            <v>2</v>
          </cell>
          <cell r="J90">
            <v>50</v>
          </cell>
          <cell r="K90">
            <v>0</v>
          </cell>
          <cell r="L90">
            <v>2</v>
          </cell>
          <cell r="M90">
            <v>2</v>
          </cell>
          <cell r="O90">
            <v>0</v>
          </cell>
          <cell r="Q90">
            <v>0</v>
          </cell>
        </row>
        <row r="91">
          <cell r="B91" t="str">
            <v>DHQD</v>
          </cell>
          <cell r="C91" t="str">
            <v>T</v>
          </cell>
          <cell r="D91" t="str">
            <v>Slow Mvg</v>
          </cell>
          <cell r="G91">
            <v>3</v>
          </cell>
          <cell r="J91">
            <v>50</v>
          </cell>
          <cell r="K91">
            <v>53</v>
          </cell>
          <cell r="L91">
            <v>4</v>
          </cell>
          <cell r="N91">
            <v>2</v>
          </cell>
          <cell r="O91">
            <v>-2</v>
          </cell>
          <cell r="Q91">
            <v>51</v>
          </cell>
        </row>
        <row r="92">
          <cell r="B92" t="str">
            <v>EPI</v>
          </cell>
          <cell r="C92" t="str">
            <v>T</v>
          </cell>
          <cell r="D92" t="str">
            <v>Slow Mvg</v>
          </cell>
          <cell r="G92">
            <v>6</v>
          </cell>
          <cell r="H92">
            <v>75</v>
          </cell>
          <cell r="J92">
            <v>47</v>
          </cell>
          <cell r="K92">
            <v>128</v>
          </cell>
          <cell r="L92">
            <v>1</v>
          </cell>
          <cell r="M92">
            <v>54</v>
          </cell>
          <cell r="N92">
            <v>28</v>
          </cell>
          <cell r="O92">
            <v>-83</v>
          </cell>
          <cell r="Q92">
            <v>45</v>
          </cell>
        </row>
        <row r="93">
          <cell r="B93" t="str">
            <v>ETFA</v>
          </cell>
          <cell r="C93" t="str">
            <v>T</v>
          </cell>
          <cell r="D93" t="str">
            <v>Active</v>
          </cell>
          <cell r="G93">
            <v>2</v>
          </cell>
          <cell r="J93">
            <v>22</v>
          </cell>
          <cell r="K93">
            <v>24</v>
          </cell>
          <cell r="L93">
            <v>2</v>
          </cell>
          <cell r="N93">
            <v>22</v>
          </cell>
          <cell r="O93">
            <v>-24</v>
          </cell>
          <cell r="Q93">
            <v>0</v>
          </cell>
        </row>
        <row r="94">
          <cell r="B94" t="str">
            <v>Glycidyl Nosylate</v>
          </cell>
          <cell r="C94" t="str">
            <v>T</v>
          </cell>
          <cell r="D94" t="str">
            <v>Slow Mvg</v>
          </cell>
          <cell r="G94">
            <v>3</v>
          </cell>
          <cell r="J94">
            <v>32</v>
          </cell>
          <cell r="K94">
            <v>3</v>
          </cell>
          <cell r="L94">
            <v>3</v>
          </cell>
          <cell r="N94">
            <v>2</v>
          </cell>
          <cell r="O94">
            <v>-3</v>
          </cell>
          <cell r="Q94">
            <v>0</v>
          </cell>
        </row>
        <row r="95">
          <cell r="B95" t="str">
            <v>Glycidyl Phthalimide</v>
          </cell>
          <cell r="C95" t="str">
            <v>T</v>
          </cell>
          <cell r="D95" t="str">
            <v>Active</v>
          </cell>
          <cell r="G95">
            <v>11</v>
          </cell>
          <cell r="H95">
            <v>33</v>
          </cell>
          <cell r="J95">
            <v>98</v>
          </cell>
          <cell r="K95">
            <v>109</v>
          </cell>
          <cell r="L95">
            <v>2</v>
          </cell>
          <cell r="M95">
            <v>12</v>
          </cell>
          <cell r="N95">
            <v>98</v>
          </cell>
          <cell r="O95">
            <v>-100</v>
          </cell>
          <cell r="Q95">
            <v>9</v>
          </cell>
        </row>
        <row r="96">
          <cell r="B96" t="str">
            <v>Glycidyl Tosylate</v>
          </cell>
          <cell r="C96" t="str">
            <v>T</v>
          </cell>
          <cell r="D96" t="str">
            <v>Slow Mvg</v>
          </cell>
          <cell r="G96">
            <v>1</v>
          </cell>
          <cell r="H96">
            <v>4</v>
          </cell>
          <cell r="J96">
            <v>22</v>
          </cell>
          <cell r="K96">
            <v>4</v>
          </cell>
          <cell r="L96">
            <v>1</v>
          </cell>
          <cell r="M96">
            <v>4</v>
          </cell>
          <cell r="N96">
            <v>22</v>
          </cell>
          <cell r="O96">
            <v>-4</v>
          </cell>
          <cell r="Q96">
            <v>0</v>
          </cell>
        </row>
        <row r="97">
          <cell r="B97" t="str">
            <v>Isovanillin</v>
          </cell>
          <cell r="C97" t="str">
            <v>T</v>
          </cell>
          <cell r="D97" t="str">
            <v>Obs</v>
          </cell>
          <cell r="G97">
            <v>3</v>
          </cell>
          <cell r="K97">
            <v>0</v>
          </cell>
          <cell r="L97">
            <v>3</v>
          </cell>
          <cell r="O97">
            <v>0</v>
          </cell>
          <cell r="Q97">
            <v>0</v>
          </cell>
        </row>
        <row r="98">
          <cell r="B98" t="str">
            <v>Jacobsen Catalyst</v>
          </cell>
          <cell r="C98" t="str">
            <v>T</v>
          </cell>
          <cell r="D98" t="str">
            <v>Slow Mvg</v>
          </cell>
          <cell r="G98">
            <v>10</v>
          </cell>
          <cell r="H98">
            <v>223</v>
          </cell>
          <cell r="J98">
            <v>98</v>
          </cell>
          <cell r="K98">
            <v>233</v>
          </cell>
          <cell r="L98">
            <v>10</v>
          </cell>
          <cell r="M98">
            <v>26</v>
          </cell>
          <cell r="N98">
            <v>98</v>
          </cell>
          <cell r="O98">
            <v>-36</v>
          </cell>
          <cell r="Q98">
            <v>197</v>
          </cell>
        </row>
        <row r="99">
          <cell r="B99" t="str">
            <v>L-Carnitine</v>
          </cell>
          <cell r="C99" t="str">
            <v>T</v>
          </cell>
          <cell r="D99" t="str">
            <v>Slow Mvg</v>
          </cell>
          <cell r="G99">
            <v>4</v>
          </cell>
          <cell r="H99">
            <v>184</v>
          </cell>
          <cell r="J99">
            <v>114</v>
          </cell>
          <cell r="K99">
            <v>302</v>
          </cell>
          <cell r="L99">
            <v>4</v>
          </cell>
          <cell r="M99">
            <v>184</v>
          </cell>
          <cell r="N99">
            <v>114</v>
          </cell>
          <cell r="O99">
            <v>-302</v>
          </cell>
          <cell r="Q99">
            <v>0</v>
          </cell>
        </row>
        <row r="100">
          <cell r="B100" t="str">
            <v>Methyl Glycidate</v>
          </cell>
          <cell r="C100" t="str">
            <v>T</v>
          </cell>
          <cell r="D100" t="str">
            <v>Slow Mvg</v>
          </cell>
          <cell r="J100">
            <v>18</v>
          </cell>
          <cell r="K100">
            <v>18</v>
          </cell>
          <cell r="N100">
            <v>18</v>
          </cell>
          <cell r="O100">
            <v>-18</v>
          </cell>
          <cell r="Q100">
            <v>0</v>
          </cell>
        </row>
        <row r="101">
          <cell r="B101" t="str">
            <v>OADPE</v>
          </cell>
          <cell r="C101" t="str">
            <v>T</v>
          </cell>
          <cell r="D101" t="str">
            <v>Slow Mvg</v>
          </cell>
          <cell r="G101">
            <v>11</v>
          </cell>
          <cell r="H101">
            <v>222</v>
          </cell>
          <cell r="K101">
            <v>0</v>
          </cell>
          <cell r="L101">
            <v>11</v>
          </cell>
          <cell r="M101">
            <v>26</v>
          </cell>
          <cell r="O101">
            <v>0</v>
          </cell>
          <cell r="Q101">
            <v>0</v>
          </cell>
        </row>
        <row r="102">
          <cell r="B102" t="str">
            <v>Oligomeric Cat</v>
          </cell>
          <cell r="C102" t="str">
            <v>T</v>
          </cell>
          <cell r="D102" t="str">
            <v>Slow Mvg</v>
          </cell>
          <cell r="G102">
            <v>10</v>
          </cell>
          <cell r="H102">
            <v>280</v>
          </cell>
          <cell r="J102">
            <v>114</v>
          </cell>
          <cell r="K102">
            <v>290</v>
          </cell>
          <cell r="L102">
            <v>6</v>
          </cell>
          <cell r="M102">
            <v>104</v>
          </cell>
          <cell r="N102">
            <v>114</v>
          </cell>
          <cell r="O102">
            <v>-110</v>
          </cell>
          <cell r="P102">
            <v>-30</v>
          </cell>
          <cell r="Q102">
            <v>150</v>
          </cell>
        </row>
        <row r="103">
          <cell r="B103" t="str">
            <v>Pfizer Diol</v>
          </cell>
          <cell r="C103" t="str">
            <v>T</v>
          </cell>
          <cell r="D103" t="str">
            <v>Obs</v>
          </cell>
          <cell r="J103">
            <v>18</v>
          </cell>
          <cell r="K103">
            <v>0</v>
          </cell>
          <cell r="N103">
            <v>18</v>
          </cell>
          <cell r="O103">
            <v>0</v>
          </cell>
          <cell r="Q103">
            <v>0</v>
          </cell>
        </row>
        <row r="104">
          <cell r="B104" t="str">
            <v>PG Carbonate</v>
          </cell>
          <cell r="C104" t="str">
            <v>T</v>
          </cell>
          <cell r="D104" t="str">
            <v>Slow Mvg</v>
          </cell>
          <cell r="J104">
            <v>257</v>
          </cell>
          <cell r="K104">
            <v>257</v>
          </cell>
          <cell r="N104">
            <v>257</v>
          </cell>
          <cell r="O104">
            <v>-257</v>
          </cell>
          <cell r="Q104">
            <v>0</v>
          </cell>
        </row>
        <row r="105">
          <cell r="B105" t="str">
            <v>Propylene Oxide</v>
          </cell>
          <cell r="C105" t="str">
            <v>T</v>
          </cell>
          <cell r="D105" t="str">
            <v>Slow Mvg</v>
          </cell>
          <cell r="G105">
            <v>1</v>
          </cell>
          <cell r="H105">
            <v>47</v>
          </cell>
          <cell r="I105">
            <v>6</v>
          </cell>
          <cell r="K105">
            <v>48</v>
          </cell>
          <cell r="L105">
            <v>1</v>
          </cell>
          <cell r="M105">
            <v>31</v>
          </cell>
          <cell r="O105">
            <v>-31</v>
          </cell>
          <cell r="Q105">
            <v>17</v>
          </cell>
        </row>
        <row r="106">
          <cell r="B106" t="str">
            <v>RUPHOS</v>
          </cell>
          <cell r="C106" t="str">
            <v>T</v>
          </cell>
          <cell r="D106" t="str">
            <v>Slow Mvg</v>
          </cell>
          <cell r="K106">
            <v>0</v>
          </cell>
          <cell r="O106">
            <v>0</v>
          </cell>
          <cell r="Q106">
            <v>0</v>
          </cell>
        </row>
        <row r="107">
          <cell r="B107" t="str">
            <v>S-Phos</v>
          </cell>
          <cell r="C107" t="str">
            <v>T</v>
          </cell>
          <cell r="D107" t="str">
            <v>Slow Mvg</v>
          </cell>
          <cell r="J107">
            <v>6</v>
          </cell>
          <cell r="K107">
            <v>6</v>
          </cell>
          <cell r="N107">
            <v>226</v>
          </cell>
          <cell r="O107">
            <v>0</v>
          </cell>
          <cell r="Q107">
            <v>6</v>
          </cell>
        </row>
        <row r="108">
          <cell r="B108" t="str">
            <v>Styrene Oxide</v>
          </cell>
          <cell r="C108" t="str">
            <v>T</v>
          </cell>
          <cell r="D108" t="str">
            <v>Slow Mvg</v>
          </cell>
          <cell r="G108">
            <v>3</v>
          </cell>
          <cell r="H108">
            <v>47</v>
          </cell>
          <cell r="K108">
            <v>3</v>
          </cell>
          <cell r="L108">
            <v>3</v>
          </cell>
          <cell r="M108">
            <v>31</v>
          </cell>
          <cell r="O108">
            <v>-3</v>
          </cell>
          <cell r="Q108">
            <v>0</v>
          </cell>
        </row>
        <row r="109">
          <cell r="B109" t="str">
            <v>TBGE</v>
          </cell>
          <cell r="C109" t="str">
            <v>T</v>
          </cell>
          <cell r="D109" t="str">
            <v>Active</v>
          </cell>
          <cell r="J109">
            <v>10</v>
          </cell>
          <cell r="K109">
            <v>10</v>
          </cell>
          <cell r="O109">
            <v>0</v>
          </cell>
          <cell r="Q109">
            <v>10</v>
          </cell>
        </row>
        <row r="110">
          <cell r="B110" t="str">
            <v>WS 23</v>
          </cell>
          <cell r="C110" t="str">
            <v>T</v>
          </cell>
          <cell r="D110" t="str">
            <v>Active</v>
          </cell>
          <cell r="G110">
            <v>165</v>
          </cell>
          <cell r="H110">
            <v>37</v>
          </cell>
          <cell r="I110">
            <v>235</v>
          </cell>
          <cell r="J110">
            <v>451</v>
          </cell>
          <cell r="K110">
            <v>888</v>
          </cell>
          <cell r="O110">
            <v>0</v>
          </cell>
          <cell r="P110">
            <v>-30</v>
          </cell>
          <cell r="Q110">
            <v>858</v>
          </cell>
        </row>
        <row r="111">
          <cell r="B111" t="str">
            <v>ETFA Held in Hong Kong</v>
          </cell>
          <cell r="C111" t="str">
            <v>TM</v>
          </cell>
          <cell r="D111" t="str">
            <v>Obs</v>
          </cell>
          <cell r="G111">
            <v>3</v>
          </cell>
          <cell r="K111">
            <v>0</v>
          </cell>
          <cell r="L111">
            <v>3</v>
          </cell>
          <cell r="O111">
            <v>0</v>
          </cell>
          <cell r="Q111">
            <v>0</v>
          </cell>
        </row>
        <row r="112">
          <cell r="B112" t="str">
            <v>3-NPP</v>
          </cell>
          <cell r="C112" t="str">
            <v>TM</v>
          </cell>
          <cell r="D112" t="str">
            <v>Obs</v>
          </cell>
          <cell r="J112">
            <v>10</v>
          </cell>
          <cell r="K112">
            <v>0</v>
          </cell>
          <cell r="N112">
            <v>10</v>
          </cell>
          <cell r="O112">
            <v>0</v>
          </cell>
          <cell r="Q112">
            <v>0</v>
          </cell>
        </row>
        <row r="113">
          <cell r="B113" t="str">
            <v>ANFP.</v>
          </cell>
          <cell r="C113" t="str">
            <v>TM</v>
          </cell>
          <cell r="D113" t="str">
            <v>Active</v>
          </cell>
          <cell r="G113">
            <v>127</v>
          </cell>
          <cell r="H113">
            <v>85</v>
          </cell>
          <cell r="I113">
            <v>138</v>
          </cell>
          <cell r="J113">
            <v>360</v>
          </cell>
          <cell r="K113">
            <v>0</v>
          </cell>
          <cell r="L113">
            <v>1</v>
          </cell>
          <cell r="O113">
            <v>0</v>
          </cell>
          <cell r="Q113">
            <v>0</v>
          </cell>
        </row>
        <row r="114">
          <cell r="B114" t="str">
            <v>DESMP.</v>
          </cell>
          <cell r="C114" t="str">
            <v>TM</v>
          </cell>
          <cell r="D114" t="str">
            <v>Obs</v>
          </cell>
          <cell r="K114">
            <v>0</v>
          </cell>
          <cell r="O114">
            <v>0</v>
          </cell>
          <cell r="Q114">
            <v>0</v>
          </cell>
        </row>
        <row r="115">
          <cell r="B115" t="str">
            <v>L-Thyroxine</v>
          </cell>
          <cell r="C115" t="str">
            <v>TM</v>
          </cell>
          <cell r="D115" t="str">
            <v>Active</v>
          </cell>
          <cell r="K115">
            <v>0</v>
          </cell>
          <cell r="O115">
            <v>0</v>
          </cell>
          <cell r="Q115">
            <v>0</v>
          </cell>
        </row>
        <row r="116">
          <cell r="B116" t="str">
            <v>NAAGA</v>
          </cell>
          <cell r="C116" t="str">
            <v>TM</v>
          </cell>
          <cell r="D116" t="str">
            <v>Active</v>
          </cell>
          <cell r="K116">
            <v>0</v>
          </cell>
          <cell r="O116">
            <v>0</v>
          </cell>
          <cell r="Q116">
            <v>0</v>
          </cell>
        </row>
        <row r="117">
          <cell r="B117" t="str">
            <v>NTFMA</v>
          </cell>
          <cell r="C117" t="str">
            <v>TM</v>
          </cell>
          <cell r="D117" t="str">
            <v>Obs</v>
          </cell>
          <cell r="K117">
            <v>0</v>
          </cell>
          <cell r="O117">
            <v>0</v>
          </cell>
          <cell r="Q117">
            <v>0</v>
          </cell>
        </row>
        <row r="118">
          <cell r="B118" t="str">
            <v>OADPE</v>
          </cell>
          <cell r="C118" t="str">
            <v>TM</v>
          </cell>
          <cell r="D118" t="str">
            <v>Active</v>
          </cell>
          <cell r="K118">
            <v>0</v>
          </cell>
          <cell r="O118">
            <v>0</v>
          </cell>
          <cell r="Q118">
            <v>0</v>
          </cell>
        </row>
        <row r="119">
          <cell r="B119" t="str">
            <v>PTFMXA</v>
          </cell>
          <cell r="C119" t="str">
            <v>TM</v>
          </cell>
          <cell r="D119" t="str">
            <v>Obs</v>
          </cell>
          <cell r="K119">
            <v>0</v>
          </cell>
          <cell r="O119">
            <v>0</v>
          </cell>
          <cell r="Q119">
            <v>0</v>
          </cell>
        </row>
        <row r="120">
          <cell r="B120" t="str">
            <v>SR-28043.</v>
          </cell>
          <cell r="C120" t="str">
            <v>TM</v>
          </cell>
          <cell r="D120" t="str">
            <v>Slow Mvg</v>
          </cell>
          <cell r="K120">
            <v>0</v>
          </cell>
          <cell r="O120">
            <v>0</v>
          </cell>
          <cell r="Q120">
            <v>0</v>
          </cell>
        </row>
        <row r="121">
          <cell r="B121" t="str">
            <v>TFBA</v>
          </cell>
          <cell r="C121" t="str">
            <v>TM</v>
          </cell>
          <cell r="D121" t="str">
            <v>Obs</v>
          </cell>
          <cell r="K121">
            <v>0</v>
          </cell>
          <cell r="O121">
            <v>0</v>
          </cell>
          <cell r="Q121">
            <v>0</v>
          </cell>
        </row>
        <row r="122">
          <cell r="B122" t="str">
            <v>Fixed cost others</v>
          </cell>
          <cell r="C122" t="str">
            <v>TM</v>
          </cell>
          <cell r="D122" t="str">
            <v>Obs</v>
          </cell>
          <cell r="K122">
            <v>0</v>
          </cell>
          <cell r="O122">
            <v>0</v>
          </cell>
          <cell r="Q122">
            <v>0</v>
          </cell>
        </row>
        <row r="123">
          <cell r="B123" t="str">
            <v>Others.</v>
          </cell>
          <cell r="C123" t="str">
            <v>TM</v>
          </cell>
          <cell r="D123" t="str">
            <v>Obs</v>
          </cell>
          <cell r="K123">
            <v>0</v>
          </cell>
          <cell r="O123">
            <v>0</v>
          </cell>
          <cell r="Q123">
            <v>0</v>
          </cell>
        </row>
        <row r="124">
          <cell r="B124" t="str">
            <v>TFBA</v>
          </cell>
          <cell r="C124" t="str">
            <v>TM</v>
          </cell>
          <cell r="D124" t="str">
            <v>Obs</v>
          </cell>
          <cell r="K124">
            <v>0</v>
          </cell>
          <cell r="O124">
            <v>0</v>
          </cell>
          <cell r="Q124">
            <v>0</v>
          </cell>
        </row>
        <row r="125">
          <cell r="B125" t="str">
            <v>Fixed cost others</v>
          </cell>
          <cell r="C125" t="str">
            <v>Technology</v>
          </cell>
          <cell r="D125" t="str">
            <v>Total</v>
          </cell>
          <cell r="G125">
            <v>394</v>
          </cell>
          <cell r="H125">
            <v>962</v>
          </cell>
          <cell r="I125">
            <v>414</v>
          </cell>
          <cell r="J125">
            <v>1293</v>
          </cell>
          <cell r="K125">
            <v>3063</v>
          </cell>
          <cell r="L125">
            <v>59</v>
          </cell>
          <cell r="M125">
            <v>514</v>
          </cell>
          <cell r="N125">
            <v>645</v>
          </cell>
          <cell r="O125">
            <v>-1218</v>
          </cell>
          <cell r="P125">
            <v>-60</v>
          </cell>
          <cell r="Q125">
            <v>1785</v>
          </cell>
        </row>
        <row r="126">
          <cell r="B126" t="str">
            <v>Others.</v>
          </cell>
          <cell r="C126" t="str">
            <v>TM</v>
          </cell>
          <cell r="D126" t="str">
            <v>Obs</v>
          </cell>
          <cell r="K126">
            <v>0</v>
          </cell>
          <cell r="O126">
            <v>0</v>
          </cell>
          <cell r="Q126">
            <v>0</v>
          </cell>
        </row>
        <row r="127">
          <cell r="B127" t="str">
            <v>Non Allocated</v>
          </cell>
          <cell r="G127">
            <v>521</v>
          </cell>
          <cell r="H127">
            <v>71</v>
          </cell>
          <cell r="I127">
            <v>51</v>
          </cell>
          <cell r="J127">
            <v>24</v>
          </cell>
          <cell r="K127">
            <v>667</v>
          </cell>
          <cell r="L127">
            <v>107</v>
          </cell>
          <cell r="M127">
            <v>94</v>
          </cell>
          <cell r="N127">
            <v>28</v>
          </cell>
          <cell r="O127">
            <v>-229</v>
          </cell>
          <cell r="P127">
            <v>11</v>
          </cell>
          <cell r="Q127">
            <v>449</v>
          </cell>
        </row>
        <row r="128">
          <cell r="B128" t="str">
            <v>Cleanouts</v>
          </cell>
          <cell r="C128" t="str">
            <v>Technology</v>
          </cell>
          <cell r="D128" t="str">
            <v>Total</v>
          </cell>
          <cell r="G128">
            <v>374</v>
          </cell>
          <cell r="H128">
            <v>1181</v>
          </cell>
          <cell r="I128">
            <v>146</v>
          </cell>
          <cell r="J128">
            <v>1207</v>
          </cell>
          <cell r="K128">
            <v>0</v>
          </cell>
          <cell r="L128">
            <v>57</v>
          </cell>
          <cell r="M128">
            <v>420</v>
          </cell>
          <cell r="N128">
            <v>630</v>
          </cell>
          <cell r="O128">
            <v>0</v>
          </cell>
          <cell r="P128">
            <v>-35</v>
          </cell>
          <cell r="Q128">
            <v>-35</v>
          </cell>
        </row>
        <row r="129">
          <cell r="B129" t="str">
            <v>Engineering Stores</v>
          </cell>
          <cell r="G129">
            <v>2455</v>
          </cell>
          <cell r="K129">
            <v>2455</v>
          </cell>
          <cell r="L129">
            <v>1438</v>
          </cell>
          <cell r="O129">
            <v>-1438</v>
          </cell>
          <cell r="P129">
            <v>-18</v>
          </cell>
          <cell r="Q129">
            <v>999</v>
          </cell>
        </row>
        <row r="130">
          <cell r="B130" t="str">
            <v>Base Stocks</v>
          </cell>
          <cell r="G130">
            <v>321</v>
          </cell>
          <cell r="H130">
            <v>-116</v>
          </cell>
          <cell r="J130">
            <v>-73</v>
          </cell>
          <cell r="K130">
            <v>321</v>
          </cell>
          <cell r="L130">
            <v>160</v>
          </cell>
          <cell r="M130">
            <v>5</v>
          </cell>
          <cell r="N130">
            <v>26</v>
          </cell>
          <cell r="O130">
            <v>-160</v>
          </cell>
          <cell r="P130">
            <v>-57</v>
          </cell>
          <cell r="Q130">
            <v>161</v>
          </cell>
        </row>
        <row r="131">
          <cell r="B131" t="str">
            <v>Op Supplies/Ret Cont/Packaging/Waste</v>
          </cell>
          <cell r="G131">
            <v>618</v>
          </cell>
          <cell r="K131">
            <v>618</v>
          </cell>
          <cell r="L131">
            <v>115</v>
          </cell>
          <cell r="M131">
            <v>8</v>
          </cell>
          <cell r="O131">
            <v>-123</v>
          </cell>
          <cell r="P131">
            <v>-68</v>
          </cell>
          <cell r="Q131">
            <v>495</v>
          </cell>
        </row>
        <row r="132">
          <cell r="B132" t="str">
            <v>Palladium/Platinum/Rhodium</v>
          </cell>
          <cell r="G132">
            <v>235</v>
          </cell>
          <cell r="K132">
            <v>235</v>
          </cell>
          <cell r="L132">
            <v>1456</v>
          </cell>
          <cell r="O132">
            <v>0</v>
          </cell>
          <cell r="Q132">
            <v>235</v>
          </cell>
        </row>
        <row r="133">
          <cell r="B133" t="str">
            <v>Base Stocks</v>
          </cell>
          <cell r="G133">
            <v>321</v>
          </cell>
          <cell r="K133">
            <v>321</v>
          </cell>
          <cell r="L133">
            <v>160</v>
          </cell>
          <cell r="O133">
            <v>-160</v>
          </cell>
          <cell r="Q133">
            <v>161</v>
          </cell>
        </row>
        <row r="134">
          <cell r="B134" t="str">
            <v>Op Supplies/Ret Cont/Packaging/Waste</v>
          </cell>
          <cell r="G134">
            <v>492</v>
          </cell>
          <cell r="K134">
            <v>492</v>
          </cell>
          <cell r="L134">
            <v>40</v>
          </cell>
          <cell r="M134">
            <v>5</v>
          </cell>
          <cell r="O134">
            <v>-45</v>
          </cell>
          <cell r="Q134">
            <v>447</v>
          </cell>
        </row>
        <row r="135">
          <cell r="B135" t="str">
            <v>Palladium/Platinum/Rhodium</v>
          </cell>
          <cell r="G135">
            <v>-24</v>
          </cell>
          <cell r="K135">
            <v>-24</v>
          </cell>
          <cell r="O135">
            <v>0</v>
          </cell>
          <cell r="Q135">
            <v>-24</v>
          </cell>
        </row>
      </sheetData>
      <sheetData sheetId="25">
        <row r="10">
          <cell r="B10" t="str">
            <v>Acrivastine</v>
          </cell>
          <cell r="C10" t="str">
            <v>L</v>
          </cell>
          <cell r="D10" t="str">
            <v>Active</v>
          </cell>
          <cell r="G10">
            <v>24</v>
          </cell>
          <cell r="H10">
            <v>450</v>
          </cell>
          <cell r="I10">
            <v>11</v>
          </cell>
          <cell r="K10">
            <v>485</v>
          </cell>
          <cell r="L10">
            <v>4</v>
          </cell>
          <cell r="M10">
            <v>20</v>
          </cell>
          <cell r="O10">
            <v>-24</v>
          </cell>
          <cell r="Q10">
            <v>461</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J13">
            <v>7</v>
          </cell>
          <cell r="K13">
            <v>46</v>
          </cell>
          <cell r="L13">
            <v>1</v>
          </cell>
          <cell r="O13">
            <v>-1</v>
          </cell>
          <cell r="Q13">
            <v>45</v>
          </cell>
        </row>
        <row r="14">
          <cell r="B14" t="str">
            <v>Fosamprenavir</v>
          </cell>
          <cell r="C14" t="str">
            <v>L</v>
          </cell>
          <cell r="D14" t="str">
            <v>Active</v>
          </cell>
          <cell r="G14">
            <v>108</v>
          </cell>
          <cell r="H14">
            <v>7</v>
          </cell>
          <cell r="I14">
            <v>76</v>
          </cell>
          <cell r="J14">
            <v>77</v>
          </cell>
          <cell r="K14">
            <v>192</v>
          </cell>
          <cell r="L14">
            <v>122</v>
          </cell>
          <cell r="N14">
            <v>32</v>
          </cell>
          <cell r="O14">
            <v>-154</v>
          </cell>
          <cell r="Q14">
            <v>38</v>
          </cell>
        </row>
        <row r="15">
          <cell r="B15" t="str">
            <v>KBA</v>
          </cell>
          <cell r="C15" t="str">
            <v>L</v>
          </cell>
          <cell r="D15" t="str">
            <v>Active</v>
          </cell>
          <cell r="G15">
            <v>81</v>
          </cell>
          <cell r="H15">
            <v>102</v>
          </cell>
          <cell r="I15">
            <v>41</v>
          </cell>
          <cell r="J15">
            <v>29</v>
          </cell>
          <cell r="K15">
            <v>253</v>
          </cell>
          <cell r="L15">
            <v>73</v>
          </cell>
          <cell r="M15">
            <v>8</v>
          </cell>
          <cell r="N15">
            <v>29</v>
          </cell>
          <cell r="O15">
            <v>-37</v>
          </cell>
          <cell r="Q15">
            <v>216</v>
          </cell>
        </row>
        <row r="16">
          <cell r="B16" t="str">
            <v>Labetalol</v>
          </cell>
          <cell r="C16" t="str">
            <v>L</v>
          </cell>
          <cell r="D16" t="str">
            <v>Active</v>
          </cell>
          <cell r="G16">
            <v>60</v>
          </cell>
          <cell r="H16">
            <v>482</v>
          </cell>
          <cell r="I16">
            <v>41</v>
          </cell>
          <cell r="J16">
            <v>1</v>
          </cell>
          <cell r="K16">
            <v>542</v>
          </cell>
          <cell r="L16">
            <v>12</v>
          </cell>
          <cell r="M16">
            <v>81</v>
          </cell>
          <cell r="O16">
            <v>-93</v>
          </cell>
          <cell r="Q16">
            <v>449</v>
          </cell>
        </row>
        <row r="17">
          <cell r="B17" t="str">
            <v>Leval Buterol</v>
          </cell>
          <cell r="C17" t="str">
            <v>L</v>
          </cell>
          <cell r="D17" t="str">
            <v>Active</v>
          </cell>
          <cell r="G17">
            <v>316</v>
          </cell>
          <cell r="H17">
            <v>236</v>
          </cell>
          <cell r="I17">
            <v>1</v>
          </cell>
          <cell r="J17">
            <v>22</v>
          </cell>
          <cell r="K17">
            <v>574</v>
          </cell>
          <cell r="L17">
            <v>21</v>
          </cell>
          <cell r="M17">
            <v>64</v>
          </cell>
          <cell r="N17">
            <v>5</v>
          </cell>
          <cell r="O17">
            <v>-90</v>
          </cell>
          <cell r="P17">
            <v>5</v>
          </cell>
          <cell r="Q17">
            <v>484</v>
          </cell>
        </row>
        <row r="18">
          <cell r="B18" t="str">
            <v>Octenidine</v>
          </cell>
          <cell r="C18" t="str">
            <v>L</v>
          </cell>
          <cell r="D18" t="str">
            <v>Active</v>
          </cell>
          <cell r="G18">
            <v>12</v>
          </cell>
          <cell r="H18">
            <v>89</v>
          </cell>
          <cell r="I18">
            <v>105</v>
          </cell>
          <cell r="J18">
            <v>7</v>
          </cell>
          <cell r="K18">
            <v>108</v>
          </cell>
          <cell r="L18">
            <v>1</v>
          </cell>
          <cell r="M18">
            <v>1</v>
          </cell>
          <cell r="N18">
            <v>7</v>
          </cell>
          <cell r="O18">
            <v>-9</v>
          </cell>
          <cell r="Q18">
            <v>99</v>
          </cell>
        </row>
        <row r="19">
          <cell r="B19" t="str">
            <v>Plaquenil</v>
          </cell>
          <cell r="C19" t="str">
            <v>L</v>
          </cell>
          <cell r="D19" t="str">
            <v>Obs</v>
          </cell>
          <cell r="G19">
            <v>7</v>
          </cell>
          <cell r="H19">
            <v>53</v>
          </cell>
          <cell r="I19">
            <v>5</v>
          </cell>
          <cell r="J19">
            <v>131</v>
          </cell>
          <cell r="K19">
            <v>0</v>
          </cell>
          <cell r="L19">
            <v>1</v>
          </cell>
          <cell r="M19">
            <v>1</v>
          </cell>
          <cell r="N19">
            <v>12</v>
          </cell>
          <cell r="O19">
            <v>0</v>
          </cell>
          <cell r="Q19">
            <v>0</v>
          </cell>
        </row>
        <row r="20">
          <cell r="B20" t="str">
            <v>Pro Jet 950NP</v>
          </cell>
          <cell r="C20" t="str">
            <v>L</v>
          </cell>
          <cell r="D20" t="str">
            <v>Obs</v>
          </cell>
          <cell r="K20">
            <v>0</v>
          </cell>
          <cell r="O20">
            <v>0</v>
          </cell>
          <cell r="Q20">
            <v>0</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G23">
            <v>2</v>
          </cell>
          <cell r="K23">
            <v>0</v>
          </cell>
          <cell r="L23">
            <v>2</v>
          </cell>
          <cell r="O23">
            <v>0</v>
          </cell>
          <cell r="Q23">
            <v>0</v>
          </cell>
        </row>
        <row r="24">
          <cell r="B24" t="str">
            <v>Trientine</v>
          </cell>
          <cell r="C24" t="str">
            <v>L</v>
          </cell>
          <cell r="D24" t="str">
            <v>Active</v>
          </cell>
          <cell r="G24">
            <v>6</v>
          </cell>
          <cell r="H24">
            <v>153</v>
          </cell>
          <cell r="I24">
            <v>31</v>
          </cell>
          <cell r="J24">
            <v>94</v>
          </cell>
          <cell r="K24">
            <v>284</v>
          </cell>
          <cell r="O24">
            <v>0</v>
          </cell>
          <cell r="Q24">
            <v>284</v>
          </cell>
        </row>
        <row r="25">
          <cell r="B25" t="str">
            <v>TTA</v>
          </cell>
          <cell r="C25" t="str">
            <v>L</v>
          </cell>
          <cell r="D25" t="str">
            <v>Slow Mvg</v>
          </cell>
          <cell r="G25">
            <v>2</v>
          </cell>
          <cell r="H25">
            <v>31</v>
          </cell>
          <cell r="J25">
            <v>9</v>
          </cell>
          <cell r="K25">
            <v>0</v>
          </cell>
          <cell r="L25">
            <v>2</v>
          </cell>
          <cell r="M25">
            <v>4</v>
          </cell>
          <cell r="N25">
            <v>9</v>
          </cell>
          <cell r="O25">
            <v>0</v>
          </cell>
          <cell r="Q25">
            <v>0</v>
          </cell>
        </row>
        <row r="26">
          <cell r="B26" t="str">
            <v>Zilueton</v>
          </cell>
          <cell r="C26" t="str">
            <v>L</v>
          </cell>
          <cell r="D26" t="str">
            <v>Active</v>
          </cell>
          <cell r="G26">
            <v>181</v>
          </cell>
          <cell r="I26">
            <v>1</v>
          </cell>
          <cell r="J26">
            <v>771</v>
          </cell>
          <cell r="K26">
            <v>953</v>
          </cell>
          <cell r="L26">
            <v>48</v>
          </cell>
          <cell r="N26">
            <v>21</v>
          </cell>
          <cell r="O26">
            <v>-69</v>
          </cell>
          <cell r="P26">
            <v>64</v>
          </cell>
          <cell r="Q26">
            <v>948</v>
          </cell>
        </row>
        <row r="27">
          <cell r="B27" t="str">
            <v>Zilueton</v>
          </cell>
          <cell r="C27" t="str">
            <v>L</v>
          </cell>
          <cell r="D27" t="str">
            <v>Active</v>
          </cell>
          <cell r="G27">
            <v>730</v>
          </cell>
          <cell r="I27">
            <v>34</v>
          </cell>
          <cell r="J27">
            <v>457</v>
          </cell>
          <cell r="K27">
            <v>1221</v>
          </cell>
          <cell r="L27">
            <v>53</v>
          </cell>
          <cell r="N27">
            <v>427</v>
          </cell>
          <cell r="O27">
            <v>0</v>
          </cell>
          <cell r="P27">
            <v>-34</v>
          </cell>
          <cell r="Q27">
            <v>707</v>
          </cell>
        </row>
        <row r="28">
          <cell r="C28" t="str">
            <v>Launch</v>
          </cell>
          <cell r="D28" t="str">
            <v>Total</v>
          </cell>
          <cell r="G28">
            <v>791</v>
          </cell>
          <cell r="H28">
            <v>1564</v>
          </cell>
          <cell r="I28">
            <v>84</v>
          </cell>
          <cell r="J28">
            <v>1000</v>
          </cell>
          <cell r="K28">
            <v>3439</v>
          </cell>
          <cell r="L28">
            <v>211</v>
          </cell>
          <cell r="M28">
            <v>174</v>
          </cell>
          <cell r="N28">
            <v>94</v>
          </cell>
          <cell r="O28">
            <v>-479</v>
          </cell>
          <cell r="P28">
            <v>64</v>
          </cell>
          <cell r="Q28">
            <v>3024</v>
          </cell>
        </row>
        <row r="29">
          <cell r="C29" t="str">
            <v>Launch</v>
          </cell>
          <cell r="D29" t="str">
            <v>Total</v>
          </cell>
          <cell r="G29">
            <v>1028</v>
          </cell>
          <cell r="H29">
            <v>2369</v>
          </cell>
          <cell r="I29">
            <v>476</v>
          </cell>
          <cell r="J29">
            <v>822</v>
          </cell>
          <cell r="K29">
            <v>4695</v>
          </cell>
          <cell r="L29">
            <v>162</v>
          </cell>
          <cell r="M29">
            <v>1957</v>
          </cell>
          <cell r="N29">
            <v>538</v>
          </cell>
          <cell r="O29">
            <v>0</v>
          </cell>
          <cell r="P29">
            <v>-29</v>
          </cell>
          <cell r="Q29">
            <v>2009</v>
          </cell>
        </row>
        <row r="30">
          <cell r="B30" t="str">
            <v>AGN-209323-LF</v>
          </cell>
          <cell r="C30" t="str">
            <v>PL</v>
          </cell>
          <cell r="D30" t="str">
            <v>Active</v>
          </cell>
          <cell r="H30">
            <v>3</v>
          </cell>
          <cell r="J30">
            <v>96</v>
          </cell>
          <cell r="K30">
            <v>99</v>
          </cell>
          <cell r="M30">
            <v>1</v>
          </cell>
          <cell r="N30">
            <v>96</v>
          </cell>
          <cell r="O30">
            <v>-97</v>
          </cell>
          <cell r="Q30">
            <v>2</v>
          </cell>
        </row>
        <row r="31">
          <cell r="B31" t="str">
            <v>ANAGRELIDE</v>
          </cell>
          <cell r="C31" t="str">
            <v>PL</v>
          </cell>
          <cell r="D31" t="str">
            <v>Active</v>
          </cell>
          <cell r="G31">
            <v>2</v>
          </cell>
          <cell r="H31">
            <v>3</v>
          </cell>
          <cell r="K31">
            <v>2</v>
          </cell>
          <cell r="M31">
            <v>3</v>
          </cell>
          <cell r="O31">
            <v>0</v>
          </cell>
          <cell r="Q31">
            <v>2</v>
          </cell>
        </row>
        <row r="32">
          <cell r="B32" t="str">
            <v>AVP26452</v>
          </cell>
          <cell r="C32" t="str">
            <v>PL</v>
          </cell>
          <cell r="D32" t="str">
            <v>Obs</v>
          </cell>
          <cell r="G32">
            <v>9</v>
          </cell>
          <cell r="H32">
            <v>4</v>
          </cell>
          <cell r="I32">
            <v>231</v>
          </cell>
          <cell r="J32">
            <v>56</v>
          </cell>
          <cell r="K32">
            <v>0</v>
          </cell>
          <cell r="L32">
            <v>9</v>
          </cell>
          <cell r="M32">
            <v>182</v>
          </cell>
          <cell r="N32">
            <v>56</v>
          </cell>
          <cell r="O32">
            <v>0</v>
          </cell>
          <cell r="P32">
            <v>-51</v>
          </cell>
          <cell r="Q32">
            <v>0</v>
          </cell>
        </row>
        <row r="33">
          <cell r="B33" t="str">
            <v>TFBU</v>
          </cell>
          <cell r="C33" t="str">
            <v>PL</v>
          </cell>
          <cell r="D33" t="str">
            <v>Slow Mvg</v>
          </cell>
          <cell r="J33">
            <v>208</v>
          </cell>
          <cell r="K33">
            <v>208</v>
          </cell>
          <cell r="O33">
            <v>0</v>
          </cell>
          <cell r="Q33">
            <v>208</v>
          </cell>
        </row>
        <row r="34">
          <cell r="B34" t="str">
            <v>3M R850 / R851</v>
          </cell>
          <cell r="C34" t="str">
            <v>PL</v>
          </cell>
          <cell r="D34" t="str">
            <v>Obs</v>
          </cell>
          <cell r="J34">
            <v>208</v>
          </cell>
          <cell r="K34">
            <v>0</v>
          </cell>
          <cell r="O34">
            <v>0</v>
          </cell>
          <cell r="Q34">
            <v>0</v>
          </cell>
        </row>
        <row r="35">
          <cell r="B35" t="str">
            <v>ALT-962</v>
          </cell>
          <cell r="C35" t="str">
            <v>PL</v>
          </cell>
          <cell r="D35" t="str">
            <v>Obs</v>
          </cell>
          <cell r="K35">
            <v>0</v>
          </cell>
          <cell r="O35">
            <v>0</v>
          </cell>
          <cell r="Q35">
            <v>0</v>
          </cell>
        </row>
        <row r="36">
          <cell r="B36" t="str">
            <v>AVE 1330</v>
          </cell>
          <cell r="C36" t="str">
            <v>PL</v>
          </cell>
          <cell r="D36" t="str">
            <v>Obs</v>
          </cell>
          <cell r="K36">
            <v>0</v>
          </cell>
          <cell r="O36">
            <v>0</v>
          </cell>
          <cell r="Q36">
            <v>0</v>
          </cell>
        </row>
        <row r="37">
          <cell r="B37" t="str">
            <v>AZD 12389497</v>
          </cell>
          <cell r="C37" t="str">
            <v>PL</v>
          </cell>
          <cell r="D37" t="str">
            <v>Slow Mvg</v>
          </cell>
          <cell r="K37">
            <v>0</v>
          </cell>
          <cell r="O37">
            <v>0</v>
          </cell>
          <cell r="Q37">
            <v>0</v>
          </cell>
        </row>
        <row r="38">
          <cell r="B38" t="str">
            <v>AZD 2230</v>
          </cell>
          <cell r="C38" t="str">
            <v>PL</v>
          </cell>
          <cell r="D38" t="str">
            <v>Obs</v>
          </cell>
          <cell r="K38">
            <v>0</v>
          </cell>
          <cell r="O38">
            <v>0</v>
          </cell>
          <cell r="Q38">
            <v>0</v>
          </cell>
        </row>
        <row r="39">
          <cell r="B39" t="str">
            <v>AZD 6714</v>
          </cell>
          <cell r="C39" t="str">
            <v>PL</v>
          </cell>
          <cell r="D39" t="str">
            <v>Active</v>
          </cell>
          <cell r="G39">
            <v>5</v>
          </cell>
          <cell r="J39">
            <v>68</v>
          </cell>
          <cell r="K39">
            <v>73</v>
          </cell>
          <cell r="L39">
            <v>5</v>
          </cell>
          <cell r="N39">
            <v>68</v>
          </cell>
          <cell r="O39">
            <v>-73</v>
          </cell>
          <cell r="Q39">
            <v>0</v>
          </cell>
        </row>
        <row r="40">
          <cell r="B40" t="str">
            <v>BHA</v>
          </cell>
          <cell r="C40" t="str">
            <v>PL</v>
          </cell>
          <cell r="D40" t="str">
            <v>Obs</v>
          </cell>
          <cell r="G40">
            <v>2</v>
          </cell>
          <cell r="H40">
            <v>23</v>
          </cell>
          <cell r="K40">
            <v>25</v>
          </cell>
          <cell r="L40">
            <v>5</v>
          </cell>
          <cell r="M40">
            <v>23</v>
          </cell>
          <cell r="O40">
            <v>-23</v>
          </cell>
          <cell r="Q40">
            <v>2</v>
          </cell>
        </row>
        <row r="41">
          <cell r="B41" t="str">
            <v>BHUP</v>
          </cell>
          <cell r="C41" t="str">
            <v>PL</v>
          </cell>
          <cell r="D41" t="str">
            <v>Obs</v>
          </cell>
          <cell r="H41">
            <v>23</v>
          </cell>
          <cell r="K41">
            <v>0</v>
          </cell>
          <cell r="M41">
            <v>23</v>
          </cell>
          <cell r="O41">
            <v>0</v>
          </cell>
          <cell r="Q41">
            <v>0</v>
          </cell>
        </row>
        <row r="42">
          <cell r="B42" t="str">
            <v>BNP 7787</v>
          </cell>
          <cell r="C42" t="str">
            <v>PL</v>
          </cell>
          <cell r="D42" t="str">
            <v>Obs</v>
          </cell>
          <cell r="G42">
            <v>19</v>
          </cell>
          <cell r="K42">
            <v>19</v>
          </cell>
          <cell r="L42">
            <v>19</v>
          </cell>
          <cell r="O42">
            <v>-19</v>
          </cell>
          <cell r="Q42">
            <v>0</v>
          </cell>
        </row>
        <row r="43">
          <cell r="B43" t="str">
            <v>Bromohydrin</v>
          </cell>
          <cell r="C43" t="str">
            <v>PL</v>
          </cell>
          <cell r="D43" t="str">
            <v>Obs</v>
          </cell>
          <cell r="G43">
            <v>19</v>
          </cell>
          <cell r="K43">
            <v>0</v>
          </cell>
          <cell r="L43">
            <v>19</v>
          </cell>
          <cell r="O43">
            <v>0</v>
          </cell>
          <cell r="Q43">
            <v>0</v>
          </cell>
        </row>
        <row r="44">
          <cell r="B44" t="str">
            <v>CCA</v>
          </cell>
          <cell r="C44" t="str">
            <v>PL</v>
          </cell>
          <cell r="D44" t="str">
            <v>Obs</v>
          </cell>
          <cell r="K44">
            <v>0</v>
          </cell>
          <cell r="O44">
            <v>0</v>
          </cell>
          <cell r="Q44">
            <v>0</v>
          </cell>
        </row>
        <row r="45">
          <cell r="B45" t="str">
            <v>Epoxy 5 Hexane</v>
          </cell>
          <cell r="C45" t="str">
            <v>PL</v>
          </cell>
          <cell r="D45" t="str">
            <v>Active</v>
          </cell>
          <cell r="H45">
            <v>104</v>
          </cell>
          <cell r="I45">
            <v>12</v>
          </cell>
          <cell r="K45">
            <v>116</v>
          </cell>
          <cell r="O45">
            <v>0</v>
          </cell>
          <cell r="Q45">
            <v>116</v>
          </cell>
        </row>
        <row r="46">
          <cell r="B46" t="str">
            <v>ER-806753</v>
          </cell>
          <cell r="C46" t="str">
            <v>PL</v>
          </cell>
          <cell r="D46" t="str">
            <v>Active</v>
          </cell>
          <cell r="G46">
            <v>188</v>
          </cell>
          <cell r="H46">
            <v>195</v>
          </cell>
          <cell r="I46">
            <v>1</v>
          </cell>
          <cell r="K46">
            <v>384</v>
          </cell>
          <cell r="L46">
            <v>18</v>
          </cell>
          <cell r="M46">
            <v>10</v>
          </cell>
          <cell r="O46">
            <v>-28</v>
          </cell>
          <cell r="P46">
            <v>-64</v>
          </cell>
          <cell r="Q46">
            <v>292</v>
          </cell>
        </row>
        <row r="47">
          <cell r="B47" t="str">
            <v>Geltex</v>
          </cell>
          <cell r="C47" t="str">
            <v>PL</v>
          </cell>
          <cell r="D47" t="str">
            <v>Obs</v>
          </cell>
          <cell r="K47">
            <v>0</v>
          </cell>
          <cell r="O47">
            <v>0</v>
          </cell>
          <cell r="Q47">
            <v>0</v>
          </cell>
        </row>
        <row r="48">
          <cell r="B48" t="str">
            <v>GSK 1000064</v>
          </cell>
          <cell r="C48" t="str">
            <v>PL</v>
          </cell>
          <cell r="D48" t="str">
            <v>Slow Mvg</v>
          </cell>
          <cell r="G48">
            <v>179</v>
          </cell>
          <cell r="H48">
            <v>234</v>
          </cell>
          <cell r="K48">
            <v>0</v>
          </cell>
          <cell r="L48">
            <v>31</v>
          </cell>
          <cell r="M48">
            <v>119</v>
          </cell>
          <cell r="O48">
            <v>0</v>
          </cell>
          <cell r="Q48">
            <v>0</v>
          </cell>
        </row>
        <row r="49">
          <cell r="B49" t="str">
            <v>GSK 1014802A</v>
          </cell>
          <cell r="C49" t="str">
            <v>PL</v>
          </cell>
          <cell r="D49" t="str">
            <v>Active</v>
          </cell>
          <cell r="K49">
            <v>0</v>
          </cell>
          <cell r="O49">
            <v>0</v>
          </cell>
          <cell r="Q49">
            <v>0</v>
          </cell>
        </row>
        <row r="50">
          <cell r="B50" t="str">
            <v>GSK 1034702</v>
          </cell>
          <cell r="C50" t="str">
            <v>PL</v>
          </cell>
          <cell r="D50" t="str">
            <v>Active</v>
          </cell>
          <cell r="K50">
            <v>0</v>
          </cell>
          <cell r="O50">
            <v>0</v>
          </cell>
          <cell r="Q50">
            <v>0</v>
          </cell>
        </row>
        <row r="51">
          <cell r="B51" t="str">
            <v>GSK 1497235A</v>
          </cell>
          <cell r="C51" t="str">
            <v>PL</v>
          </cell>
          <cell r="D51" t="str">
            <v>Active</v>
          </cell>
          <cell r="G51">
            <v>31</v>
          </cell>
          <cell r="K51">
            <v>31</v>
          </cell>
          <cell r="L51">
            <v>31</v>
          </cell>
          <cell r="O51">
            <v>-31</v>
          </cell>
          <cell r="Q51">
            <v>0</v>
          </cell>
        </row>
        <row r="52">
          <cell r="B52" t="str">
            <v>GW 397339</v>
          </cell>
          <cell r="C52" t="str">
            <v>PL</v>
          </cell>
          <cell r="D52" t="str">
            <v>Obs</v>
          </cell>
          <cell r="K52">
            <v>0</v>
          </cell>
          <cell r="O52">
            <v>0</v>
          </cell>
          <cell r="Q52">
            <v>0</v>
          </cell>
        </row>
        <row r="53">
          <cell r="B53" t="str">
            <v>GW 801144X</v>
          </cell>
          <cell r="C53" t="str">
            <v>PL</v>
          </cell>
          <cell r="D53" t="str">
            <v>Slow Mvg</v>
          </cell>
          <cell r="G53">
            <v>4</v>
          </cell>
          <cell r="K53">
            <v>4</v>
          </cell>
          <cell r="L53">
            <v>4</v>
          </cell>
          <cell r="O53">
            <v>-4</v>
          </cell>
          <cell r="Q53">
            <v>0</v>
          </cell>
        </row>
        <row r="54">
          <cell r="B54" t="str">
            <v>ICOS 1576</v>
          </cell>
          <cell r="C54" t="str">
            <v>PL</v>
          </cell>
          <cell r="D54" t="str">
            <v>Obs</v>
          </cell>
          <cell r="K54">
            <v>0</v>
          </cell>
          <cell r="O54">
            <v>0</v>
          </cell>
          <cell r="Q54">
            <v>0</v>
          </cell>
        </row>
        <row r="55">
          <cell r="B55" t="str">
            <v>ICOS 485</v>
          </cell>
          <cell r="C55" t="str">
            <v>PL</v>
          </cell>
          <cell r="D55" t="str">
            <v>Obs</v>
          </cell>
          <cell r="G55">
            <v>4</v>
          </cell>
          <cell r="K55">
            <v>0</v>
          </cell>
          <cell r="L55">
            <v>4</v>
          </cell>
          <cell r="O55">
            <v>0</v>
          </cell>
          <cell r="Q55">
            <v>0</v>
          </cell>
        </row>
        <row r="56">
          <cell r="B56" t="str">
            <v>Iloperidone</v>
          </cell>
          <cell r="C56" t="str">
            <v>PL</v>
          </cell>
          <cell r="D56" t="str">
            <v>Active</v>
          </cell>
          <cell r="G56">
            <v>13</v>
          </cell>
          <cell r="H56">
            <v>143</v>
          </cell>
          <cell r="J56">
            <v>588</v>
          </cell>
          <cell r="K56">
            <v>744</v>
          </cell>
          <cell r="L56">
            <v>13</v>
          </cell>
          <cell r="M56">
            <v>143</v>
          </cell>
          <cell r="N56">
            <v>588</v>
          </cell>
          <cell r="O56">
            <v>-744</v>
          </cell>
          <cell r="Q56">
            <v>0</v>
          </cell>
        </row>
        <row r="57">
          <cell r="B57" t="str">
            <v>KAN 747</v>
          </cell>
          <cell r="C57" t="str">
            <v>PL</v>
          </cell>
          <cell r="D57" t="str">
            <v>Slow Mvg</v>
          </cell>
          <cell r="K57">
            <v>0</v>
          </cell>
          <cell r="O57">
            <v>0</v>
          </cell>
          <cell r="Q57">
            <v>0</v>
          </cell>
        </row>
        <row r="58">
          <cell r="B58" t="str">
            <v>Memory 1003</v>
          </cell>
          <cell r="C58" t="str">
            <v>PL</v>
          </cell>
          <cell r="D58" t="str">
            <v>Active</v>
          </cell>
          <cell r="G58">
            <v>5</v>
          </cell>
          <cell r="H58">
            <v>1</v>
          </cell>
          <cell r="J58">
            <v>199</v>
          </cell>
          <cell r="K58">
            <v>205</v>
          </cell>
          <cell r="L58">
            <v>5</v>
          </cell>
          <cell r="M58">
            <v>1</v>
          </cell>
          <cell r="N58">
            <v>199</v>
          </cell>
          <cell r="O58">
            <v>-205</v>
          </cell>
          <cell r="Q58">
            <v>0</v>
          </cell>
        </row>
        <row r="59">
          <cell r="B59" t="str">
            <v>Methyl Acetonide</v>
          </cell>
          <cell r="C59" t="str">
            <v>PL</v>
          </cell>
          <cell r="D59" t="str">
            <v>Slow Mvg</v>
          </cell>
          <cell r="J59">
            <v>17</v>
          </cell>
          <cell r="K59">
            <v>17</v>
          </cell>
          <cell r="N59">
            <v>17</v>
          </cell>
          <cell r="O59">
            <v>-17</v>
          </cell>
          <cell r="Q59">
            <v>0</v>
          </cell>
        </row>
        <row r="60">
          <cell r="B60" t="str">
            <v>Mill. Lactone</v>
          </cell>
          <cell r="C60" t="str">
            <v>PL</v>
          </cell>
          <cell r="D60" t="str">
            <v>Obs</v>
          </cell>
          <cell r="G60">
            <v>13</v>
          </cell>
          <cell r="H60">
            <v>1</v>
          </cell>
          <cell r="J60">
            <v>199</v>
          </cell>
          <cell r="K60">
            <v>13</v>
          </cell>
          <cell r="L60">
            <v>13</v>
          </cell>
          <cell r="M60">
            <v>1</v>
          </cell>
          <cell r="N60">
            <v>199</v>
          </cell>
          <cell r="O60">
            <v>-13</v>
          </cell>
          <cell r="Q60">
            <v>0</v>
          </cell>
        </row>
        <row r="61">
          <cell r="B61" t="str">
            <v>PTC</v>
          </cell>
          <cell r="C61" t="str">
            <v>PL</v>
          </cell>
          <cell r="D61" t="str">
            <v>Slow Mvg</v>
          </cell>
          <cell r="H61">
            <v>12</v>
          </cell>
          <cell r="J61">
            <v>17</v>
          </cell>
          <cell r="K61">
            <v>12</v>
          </cell>
          <cell r="M61">
            <v>12</v>
          </cell>
          <cell r="N61">
            <v>17</v>
          </cell>
          <cell r="O61">
            <v>-12</v>
          </cell>
          <cell r="Q61">
            <v>0</v>
          </cell>
        </row>
        <row r="62">
          <cell r="B62" t="str">
            <v>RCX 2037</v>
          </cell>
          <cell r="C62" t="str">
            <v>PL</v>
          </cell>
          <cell r="D62" t="str">
            <v>Obs</v>
          </cell>
          <cell r="G62">
            <v>13</v>
          </cell>
          <cell r="K62">
            <v>0</v>
          </cell>
          <cell r="L62">
            <v>13</v>
          </cell>
          <cell r="O62">
            <v>0</v>
          </cell>
          <cell r="Q62">
            <v>0</v>
          </cell>
        </row>
        <row r="63">
          <cell r="B63" t="str">
            <v>RCX 2047</v>
          </cell>
          <cell r="C63" t="str">
            <v>PL</v>
          </cell>
          <cell r="D63" t="str">
            <v>Obs</v>
          </cell>
          <cell r="G63">
            <v>12</v>
          </cell>
          <cell r="J63">
            <v>20</v>
          </cell>
          <cell r="K63">
            <v>32</v>
          </cell>
          <cell r="L63">
            <v>12</v>
          </cell>
          <cell r="N63">
            <v>20</v>
          </cell>
          <cell r="O63">
            <v>-32</v>
          </cell>
          <cell r="Q63">
            <v>0</v>
          </cell>
        </row>
        <row r="64">
          <cell r="B64" t="str">
            <v>SB 580254</v>
          </cell>
          <cell r="C64" t="str">
            <v>PL</v>
          </cell>
          <cell r="D64" t="str">
            <v>Active</v>
          </cell>
          <cell r="G64">
            <v>2</v>
          </cell>
          <cell r="K64">
            <v>2</v>
          </cell>
          <cell r="L64">
            <v>2</v>
          </cell>
          <cell r="O64">
            <v>-2</v>
          </cell>
          <cell r="Q64">
            <v>0</v>
          </cell>
        </row>
        <row r="65">
          <cell r="B65" t="str">
            <v>SB 748534A</v>
          </cell>
          <cell r="C65" t="str">
            <v>PL</v>
          </cell>
          <cell r="D65" t="str">
            <v>Slow Mvg</v>
          </cell>
          <cell r="G65">
            <v>12</v>
          </cell>
          <cell r="J65">
            <v>20</v>
          </cell>
          <cell r="K65">
            <v>0</v>
          </cell>
          <cell r="L65">
            <v>12</v>
          </cell>
          <cell r="N65">
            <v>20</v>
          </cell>
          <cell r="O65">
            <v>0</v>
          </cell>
          <cell r="Q65">
            <v>0</v>
          </cell>
        </row>
        <row r="66">
          <cell r="B66" t="str">
            <v>SB 7973131</v>
          </cell>
          <cell r="C66" t="str">
            <v>PL</v>
          </cell>
          <cell r="D66" t="str">
            <v>Slow Mvg</v>
          </cell>
          <cell r="G66">
            <v>5</v>
          </cell>
          <cell r="J66">
            <v>29</v>
          </cell>
          <cell r="K66">
            <v>34</v>
          </cell>
          <cell r="L66">
            <v>5</v>
          </cell>
          <cell r="N66">
            <v>29</v>
          </cell>
          <cell r="O66">
            <v>-34</v>
          </cell>
          <cell r="Q66">
            <v>0</v>
          </cell>
        </row>
        <row r="67">
          <cell r="B67" t="str">
            <v>Sestamibi</v>
          </cell>
          <cell r="C67" t="str">
            <v>PL</v>
          </cell>
          <cell r="D67" t="str">
            <v>Active</v>
          </cell>
          <cell r="G67">
            <v>1</v>
          </cell>
          <cell r="H67">
            <v>1</v>
          </cell>
          <cell r="K67">
            <v>2</v>
          </cell>
          <cell r="L67">
            <v>1</v>
          </cell>
          <cell r="M67">
            <v>1</v>
          </cell>
          <cell r="O67">
            <v>-2</v>
          </cell>
          <cell r="Q67">
            <v>0</v>
          </cell>
        </row>
        <row r="68">
          <cell r="B68" t="str">
            <v xml:space="preserve">Scios 469 </v>
          </cell>
          <cell r="C68" t="str">
            <v>PL</v>
          </cell>
          <cell r="D68" t="str">
            <v>Slow Mvg</v>
          </cell>
          <cell r="G68">
            <v>1</v>
          </cell>
          <cell r="J68">
            <v>29</v>
          </cell>
          <cell r="K68">
            <v>1</v>
          </cell>
          <cell r="L68">
            <v>1</v>
          </cell>
          <cell r="N68">
            <v>29</v>
          </cell>
          <cell r="O68">
            <v>-1</v>
          </cell>
          <cell r="Q68">
            <v>0</v>
          </cell>
        </row>
        <row r="69">
          <cell r="B69" t="str">
            <v>SR-28043</v>
          </cell>
          <cell r="C69" t="str">
            <v>PL</v>
          </cell>
          <cell r="D69" t="str">
            <v>Slow Mvg</v>
          </cell>
          <cell r="G69">
            <v>180</v>
          </cell>
          <cell r="H69">
            <v>161</v>
          </cell>
          <cell r="I69">
            <v>6</v>
          </cell>
          <cell r="K69">
            <v>341</v>
          </cell>
          <cell r="L69">
            <v>8</v>
          </cell>
          <cell r="M69">
            <v>4</v>
          </cell>
          <cell r="O69">
            <v>-8</v>
          </cell>
          <cell r="Q69">
            <v>333</v>
          </cell>
        </row>
        <row r="70">
          <cell r="B70" t="str">
            <v>T-Baus</v>
          </cell>
          <cell r="C70" t="str">
            <v>PL</v>
          </cell>
          <cell r="D70" t="str">
            <v>Obs</v>
          </cell>
          <cell r="G70">
            <v>1</v>
          </cell>
          <cell r="K70">
            <v>0</v>
          </cell>
          <cell r="L70">
            <v>1</v>
          </cell>
          <cell r="O70">
            <v>0</v>
          </cell>
          <cell r="Q70">
            <v>0</v>
          </cell>
        </row>
        <row r="71">
          <cell r="B71" t="str">
            <v>Telik 19781</v>
          </cell>
          <cell r="C71" t="str">
            <v>PL</v>
          </cell>
          <cell r="D71" t="str">
            <v>Obs</v>
          </cell>
          <cell r="G71">
            <v>31</v>
          </cell>
          <cell r="H71">
            <v>293</v>
          </cell>
          <cell r="I71">
            <v>95</v>
          </cell>
          <cell r="J71">
            <v>149</v>
          </cell>
          <cell r="K71">
            <v>0</v>
          </cell>
          <cell r="L71">
            <v>8</v>
          </cell>
          <cell r="M71">
            <v>238</v>
          </cell>
          <cell r="N71">
            <v>98</v>
          </cell>
          <cell r="O71">
            <v>0</v>
          </cell>
          <cell r="Q71">
            <v>0</v>
          </cell>
        </row>
        <row r="72">
          <cell r="B72" t="str">
            <v>Valrocemide</v>
          </cell>
          <cell r="C72" t="str">
            <v>PL</v>
          </cell>
          <cell r="D72" t="str">
            <v>Active</v>
          </cell>
          <cell r="G72">
            <v>6</v>
          </cell>
          <cell r="H72">
            <v>14</v>
          </cell>
          <cell r="K72">
            <v>20</v>
          </cell>
          <cell r="L72">
            <v>6</v>
          </cell>
          <cell r="M72">
            <v>14</v>
          </cell>
          <cell r="O72">
            <v>-20</v>
          </cell>
          <cell r="Q72">
            <v>0</v>
          </cell>
        </row>
        <row r="73">
          <cell r="B73" t="str">
            <v>VEC 162</v>
          </cell>
          <cell r="C73" t="str">
            <v>PL</v>
          </cell>
          <cell r="D73" t="str">
            <v>Active</v>
          </cell>
          <cell r="G73">
            <v>65</v>
          </cell>
          <cell r="H73">
            <v>142</v>
          </cell>
          <cell r="I73">
            <v>2</v>
          </cell>
          <cell r="J73">
            <v>497</v>
          </cell>
          <cell r="K73">
            <v>706</v>
          </cell>
          <cell r="L73">
            <v>65</v>
          </cell>
          <cell r="M73">
            <v>142</v>
          </cell>
          <cell r="N73">
            <v>497</v>
          </cell>
          <cell r="O73">
            <v>-704</v>
          </cell>
          <cell r="Q73">
            <v>2</v>
          </cell>
        </row>
        <row r="74">
          <cell r="B74" t="str">
            <v>Vertex 148</v>
          </cell>
          <cell r="C74" t="str">
            <v>PL</v>
          </cell>
          <cell r="D74" t="str">
            <v>Obs</v>
          </cell>
          <cell r="G74">
            <v>6</v>
          </cell>
          <cell r="H74">
            <v>1</v>
          </cell>
          <cell r="J74">
            <v>91</v>
          </cell>
          <cell r="K74">
            <v>92</v>
          </cell>
          <cell r="L74">
            <v>6</v>
          </cell>
          <cell r="M74">
            <v>1</v>
          </cell>
          <cell r="N74">
            <v>91</v>
          </cell>
          <cell r="O74">
            <v>-92</v>
          </cell>
          <cell r="Q74">
            <v>0</v>
          </cell>
        </row>
        <row r="75">
          <cell r="B75" t="str">
            <v>Vertex 497</v>
          </cell>
          <cell r="C75" t="str">
            <v>PL</v>
          </cell>
          <cell r="D75" t="str">
            <v>Obs</v>
          </cell>
          <cell r="G75">
            <v>3</v>
          </cell>
          <cell r="H75">
            <v>127</v>
          </cell>
          <cell r="K75">
            <v>130</v>
          </cell>
          <cell r="L75">
            <v>3</v>
          </cell>
          <cell r="M75">
            <v>127</v>
          </cell>
          <cell r="O75">
            <v>-130</v>
          </cell>
          <cell r="Q75">
            <v>0</v>
          </cell>
        </row>
        <row r="76">
          <cell r="B76" t="str">
            <v>Vertex 770</v>
          </cell>
          <cell r="C76" t="str">
            <v>PL</v>
          </cell>
          <cell r="D76" t="str">
            <v>Slow Mvg</v>
          </cell>
          <cell r="G76">
            <v>1</v>
          </cell>
          <cell r="H76">
            <v>1</v>
          </cell>
          <cell r="J76">
            <v>91</v>
          </cell>
          <cell r="K76">
            <v>1</v>
          </cell>
          <cell r="L76">
            <v>1</v>
          </cell>
          <cell r="M76">
            <v>1</v>
          </cell>
          <cell r="N76">
            <v>91</v>
          </cell>
          <cell r="O76">
            <v>-1</v>
          </cell>
          <cell r="Q76">
            <v>0</v>
          </cell>
        </row>
        <row r="77">
          <cell r="B77" t="str">
            <v>Vertex 950</v>
          </cell>
          <cell r="C77" t="str">
            <v>PL</v>
          </cell>
          <cell r="D77" t="str">
            <v>Active</v>
          </cell>
          <cell r="G77">
            <v>394</v>
          </cell>
          <cell r="H77">
            <v>236</v>
          </cell>
          <cell r="I77">
            <v>24</v>
          </cell>
          <cell r="K77">
            <v>654</v>
          </cell>
          <cell r="L77">
            <v>112</v>
          </cell>
          <cell r="M77">
            <v>-35</v>
          </cell>
          <cell r="O77">
            <v>-77</v>
          </cell>
          <cell r="Q77">
            <v>577</v>
          </cell>
        </row>
        <row r="78">
          <cell r="B78" t="str">
            <v>ZD0947</v>
          </cell>
          <cell r="C78" t="str">
            <v>PL</v>
          </cell>
          <cell r="D78" t="str">
            <v>Obs</v>
          </cell>
          <cell r="G78">
            <v>1</v>
          </cell>
          <cell r="K78">
            <v>0</v>
          </cell>
          <cell r="L78">
            <v>1</v>
          </cell>
          <cell r="O78">
            <v>0</v>
          </cell>
          <cell r="Q78">
            <v>0</v>
          </cell>
        </row>
        <row r="79">
          <cell r="B79" t="str">
            <v>ZT-1</v>
          </cell>
          <cell r="C79" t="str">
            <v>PL</v>
          </cell>
          <cell r="D79" t="str">
            <v>Active</v>
          </cell>
          <cell r="G79">
            <v>734</v>
          </cell>
          <cell r="H79">
            <v>126</v>
          </cell>
          <cell r="I79">
            <v>2</v>
          </cell>
          <cell r="J79">
            <v>371</v>
          </cell>
          <cell r="K79">
            <v>0</v>
          </cell>
          <cell r="L79">
            <v>410</v>
          </cell>
          <cell r="M79">
            <v>-19</v>
          </cell>
          <cell r="N79">
            <v>371</v>
          </cell>
          <cell r="O79">
            <v>0</v>
          </cell>
          <cell r="Q79">
            <v>0</v>
          </cell>
        </row>
        <row r="80">
          <cell r="B80" t="str">
            <v>ZD0947</v>
          </cell>
          <cell r="C80" t="str">
            <v>PL</v>
          </cell>
          <cell r="D80" t="str">
            <v>Obs</v>
          </cell>
          <cell r="K80">
            <v>0</v>
          </cell>
          <cell r="O80">
            <v>0</v>
          </cell>
          <cell r="Q80">
            <v>0</v>
          </cell>
        </row>
        <row r="81">
          <cell r="B81" t="str">
            <v>ZT-1</v>
          </cell>
          <cell r="C81" t="str">
            <v>Pre Launch</v>
          </cell>
          <cell r="D81" t="str">
            <v>Total</v>
          </cell>
          <cell r="G81">
            <v>952</v>
          </cell>
          <cell r="H81">
            <v>1163</v>
          </cell>
          <cell r="I81">
            <v>39</v>
          </cell>
          <cell r="J81">
            <v>1813</v>
          </cell>
          <cell r="K81">
            <v>3967</v>
          </cell>
          <cell r="L81">
            <v>324</v>
          </cell>
          <cell r="M81">
            <v>440</v>
          </cell>
          <cell r="N81">
            <v>1605</v>
          </cell>
          <cell r="O81">
            <v>-2369</v>
          </cell>
          <cell r="P81">
            <v>-64</v>
          </cell>
          <cell r="Q81">
            <v>1534</v>
          </cell>
        </row>
        <row r="82">
          <cell r="O82">
            <v>0</v>
          </cell>
        </row>
        <row r="83">
          <cell r="B83" t="str">
            <v>(DHQ) 2 PHAL</v>
          </cell>
          <cell r="C83" t="str">
            <v>T</v>
          </cell>
          <cell r="D83" t="str">
            <v>Slow Mvg</v>
          </cell>
          <cell r="G83">
            <v>1135</v>
          </cell>
          <cell r="H83">
            <v>1</v>
          </cell>
          <cell r="I83">
            <v>334</v>
          </cell>
          <cell r="J83">
            <v>1613</v>
          </cell>
          <cell r="K83">
            <v>1</v>
          </cell>
          <cell r="L83">
            <v>640</v>
          </cell>
          <cell r="M83">
            <v>981</v>
          </cell>
          <cell r="N83">
            <v>1354</v>
          </cell>
          <cell r="O83">
            <v>0</v>
          </cell>
          <cell r="P83">
            <v>-51</v>
          </cell>
          <cell r="Q83">
            <v>1</v>
          </cell>
        </row>
        <row r="84">
          <cell r="B84" t="str">
            <v>Amino Indanol</v>
          </cell>
          <cell r="C84" t="str">
            <v>T</v>
          </cell>
          <cell r="D84" t="str">
            <v>Slow Mvg</v>
          </cell>
          <cell r="H84">
            <v>109</v>
          </cell>
          <cell r="K84">
            <v>109</v>
          </cell>
          <cell r="M84">
            <v>109</v>
          </cell>
          <cell r="O84">
            <v>-109</v>
          </cell>
          <cell r="Q84">
            <v>0</v>
          </cell>
        </row>
        <row r="85">
          <cell r="B85" t="str">
            <v>ANFP</v>
          </cell>
          <cell r="C85" t="str">
            <v>T</v>
          </cell>
          <cell r="D85" t="str">
            <v>Active</v>
          </cell>
          <cell r="G85">
            <v>75</v>
          </cell>
          <cell r="I85">
            <v>11</v>
          </cell>
          <cell r="J85">
            <v>88</v>
          </cell>
          <cell r="K85">
            <v>174</v>
          </cell>
          <cell r="O85">
            <v>0</v>
          </cell>
          <cell r="Q85">
            <v>174</v>
          </cell>
        </row>
        <row r="86">
          <cell r="B86" t="str">
            <v>Butanol</v>
          </cell>
          <cell r="C86" t="str">
            <v>T</v>
          </cell>
          <cell r="D86" t="str">
            <v>Slow Mvg</v>
          </cell>
          <cell r="G86">
            <v>23</v>
          </cell>
          <cell r="H86">
            <v>109</v>
          </cell>
          <cell r="J86">
            <v>88</v>
          </cell>
          <cell r="K86">
            <v>111</v>
          </cell>
          <cell r="L86">
            <v>23</v>
          </cell>
          <cell r="M86">
            <v>109</v>
          </cell>
          <cell r="N86">
            <v>88</v>
          </cell>
          <cell r="O86">
            <v>-111</v>
          </cell>
          <cell r="Q86">
            <v>0</v>
          </cell>
        </row>
        <row r="87">
          <cell r="B87" t="str">
            <v>CBDA</v>
          </cell>
          <cell r="C87" t="str">
            <v>T</v>
          </cell>
          <cell r="D87" t="str">
            <v>Active</v>
          </cell>
          <cell r="G87">
            <v>2</v>
          </cell>
          <cell r="H87">
            <v>2</v>
          </cell>
          <cell r="J87">
            <v>88</v>
          </cell>
          <cell r="K87">
            <v>4</v>
          </cell>
          <cell r="L87">
            <v>2</v>
          </cell>
          <cell r="M87">
            <v>2</v>
          </cell>
          <cell r="O87">
            <v>-4</v>
          </cell>
          <cell r="Q87">
            <v>0</v>
          </cell>
        </row>
        <row r="88">
          <cell r="B88" t="str">
            <v>CDFA Me</v>
          </cell>
          <cell r="C88" t="str">
            <v>T</v>
          </cell>
          <cell r="D88" t="str">
            <v>Slow Mvg</v>
          </cell>
          <cell r="G88">
            <v>238</v>
          </cell>
          <cell r="I88">
            <v>2</v>
          </cell>
          <cell r="J88">
            <v>88</v>
          </cell>
          <cell r="K88">
            <v>240</v>
          </cell>
          <cell r="L88">
            <v>3</v>
          </cell>
          <cell r="N88">
            <v>88</v>
          </cell>
          <cell r="O88">
            <v>-3</v>
          </cell>
          <cell r="Q88">
            <v>237</v>
          </cell>
        </row>
        <row r="89">
          <cell r="B89" t="str">
            <v>CPD</v>
          </cell>
          <cell r="C89" t="str">
            <v>T</v>
          </cell>
          <cell r="D89" t="str">
            <v>Slow Mvg</v>
          </cell>
          <cell r="G89">
            <v>13</v>
          </cell>
          <cell r="H89">
            <v>31</v>
          </cell>
          <cell r="I89">
            <v>2</v>
          </cell>
          <cell r="J89">
            <v>44</v>
          </cell>
          <cell r="K89">
            <v>44</v>
          </cell>
          <cell r="L89">
            <v>1</v>
          </cell>
          <cell r="M89">
            <v>2</v>
          </cell>
          <cell r="N89">
            <v>18</v>
          </cell>
          <cell r="O89">
            <v>-18</v>
          </cell>
          <cell r="Q89">
            <v>26</v>
          </cell>
        </row>
        <row r="90">
          <cell r="B90" t="str">
            <v>DESMP</v>
          </cell>
          <cell r="C90" t="str">
            <v>T</v>
          </cell>
          <cell r="D90" t="str">
            <v>Obs</v>
          </cell>
          <cell r="G90">
            <v>4</v>
          </cell>
          <cell r="J90">
            <v>1</v>
          </cell>
          <cell r="K90">
            <v>0</v>
          </cell>
          <cell r="L90">
            <v>4</v>
          </cell>
          <cell r="N90">
            <v>1</v>
          </cell>
          <cell r="O90">
            <v>0</v>
          </cell>
          <cell r="Q90">
            <v>0</v>
          </cell>
        </row>
        <row r="91">
          <cell r="B91" t="str">
            <v>DHQD</v>
          </cell>
          <cell r="C91" t="str">
            <v>T</v>
          </cell>
          <cell r="D91" t="str">
            <v>Slow Mvg</v>
          </cell>
          <cell r="G91">
            <v>3</v>
          </cell>
          <cell r="J91">
            <v>50</v>
          </cell>
          <cell r="K91">
            <v>53</v>
          </cell>
          <cell r="N91">
            <v>2</v>
          </cell>
          <cell r="O91">
            <v>-2</v>
          </cell>
          <cell r="Q91">
            <v>51</v>
          </cell>
        </row>
        <row r="92">
          <cell r="B92" t="str">
            <v>EPI</v>
          </cell>
          <cell r="C92" t="str">
            <v>T</v>
          </cell>
          <cell r="D92" t="str">
            <v>Slow Mvg</v>
          </cell>
          <cell r="G92">
            <v>6</v>
          </cell>
          <cell r="H92">
            <v>75</v>
          </cell>
          <cell r="J92">
            <v>47</v>
          </cell>
          <cell r="K92">
            <v>128</v>
          </cell>
          <cell r="L92">
            <v>1</v>
          </cell>
          <cell r="M92">
            <v>54</v>
          </cell>
          <cell r="N92">
            <v>29</v>
          </cell>
          <cell r="O92">
            <v>-84</v>
          </cell>
          <cell r="Q92">
            <v>44</v>
          </cell>
        </row>
        <row r="93">
          <cell r="B93" t="str">
            <v>ETFA</v>
          </cell>
          <cell r="C93" t="str">
            <v>T</v>
          </cell>
          <cell r="D93" t="str">
            <v>Active</v>
          </cell>
          <cell r="G93">
            <v>2</v>
          </cell>
          <cell r="J93">
            <v>22</v>
          </cell>
          <cell r="K93">
            <v>24</v>
          </cell>
          <cell r="L93">
            <v>2</v>
          </cell>
          <cell r="N93">
            <v>22</v>
          </cell>
          <cell r="O93">
            <v>-24</v>
          </cell>
          <cell r="Q93">
            <v>0</v>
          </cell>
        </row>
        <row r="94">
          <cell r="B94" t="str">
            <v>Glycidyl Nosylate</v>
          </cell>
          <cell r="C94" t="str">
            <v>T</v>
          </cell>
          <cell r="D94" t="str">
            <v>Slow Mvg</v>
          </cell>
          <cell r="G94">
            <v>3</v>
          </cell>
          <cell r="H94">
            <v>33</v>
          </cell>
          <cell r="J94">
            <v>52</v>
          </cell>
          <cell r="K94">
            <v>3</v>
          </cell>
          <cell r="L94">
            <v>3</v>
          </cell>
          <cell r="M94">
            <v>16</v>
          </cell>
          <cell r="N94">
            <v>33</v>
          </cell>
          <cell r="O94">
            <v>-3</v>
          </cell>
          <cell r="Q94">
            <v>0</v>
          </cell>
        </row>
        <row r="95">
          <cell r="B95" t="str">
            <v>Glycidyl Phthalimide</v>
          </cell>
          <cell r="C95" t="str">
            <v>T</v>
          </cell>
          <cell r="D95" t="str">
            <v>Active</v>
          </cell>
          <cell r="G95">
            <v>11</v>
          </cell>
          <cell r="J95">
            <v>98</v>
          </cell>
          <cell r="K95">
            <v>109</v>
          </cell>
          <cell r="L95">
            <v>2</v>
          </cell>
          <cell r="N95">
            <v>98</v>
          </cell>
          <cell r="O95">
            <v>-100</v>
          </cell>
          <cell r="Q95">
            <v>9</v>
          </cell>
        </row>
        <row r="96">
          <cell r="B96" t="str">
            <v>Glycidyl Tosylate</v>
          </cell>
          <cell r="C96" t="str">
            <v>T</v>
          </cell>
          <cell r="D96" t="str">
            <v>Slow Mvg</v>
          </cell>
          <cell r="G96">
            <v>3</v>
          </cell>
          <cell r="H96">
            <v>4</v>
          </cell>
          <cell r="K96">
            <v>4</v>
          </cell>
          <cell r="L96">
            <v>3</v>
          </cell>
          <cell r="M96">
            <v>4</v>
          </cell>
          <cell r="O96">
            <v>-4</v>
          </cell>
          <cell r="Q96">
            <v>0</v>
          </cell>
        </row>
        <row r="97">
          <cell r="B97" t="str">
            <v>Isovanillin</v>
          </cell>
          <cell r="C97" t="str">
            <v>T</v>
          </cell>
          <cell r="D97" t="str">
            <v>Obs</v>
          </cell>
          <cell r="G97">
            <v>11</v>
          </cell>
          <cell r="J97">
            <v>98</v>
          </cell>
          <cell r="K97">
            <v>0</v>
          </cell>
          <cell r="L97">
            <v>2</v>
          </cell>
          <cell r="N97">
            <v>98</v>
          </cell>
          <cell r="O97">
            <v>0</v>
          </cell>
          <cell r="Q97">
            <v>0</v>
          </cell>
        </row>
        <row r="98">
          <cell r="B98" t="str">
            <v>Jacobsen Catalyst</v>
          </cell>
          <cell r="C98" t="str">
            <v>T</v>
          </cell>
          <cell r="D98" t="str">
            <v>Slow Mvg</v>
          </cell>
          <cell r="G98">
            <v>10</v>
          </cell>
          <cell r="H98">
            <v>223</v>
          </cell>
          <cell r="K98">
            <v>233</v>
          </cell>
          <cell r="L98">
            <v>10</v>
          </cell>
          <cell r="M98">
            <v>26</v>
          </cell>
          <cell r="O98">
            <v>-36</v>
          </cell>
          <cell r="Q98">
            <v>197</v>
          </cell>
        </row>
        <row r="99">
          <cell r="B99" t="str">
            <v>L-Carnitine</v>
          </cell>
          <cell r="C99" t="str">
            <v>T</v>
          </cell>
          <cell r="D99" t="str">
            <v>Slow Mvg</v>
          </cell>
          <cell r="G99">
            <v>4</v>
          </cell>
          <cell r="H99">
            <v>184</v>
          </cell>
          <cell r="J99">
            <v>114</v>
          </cell>
          <cell r="K99">
            <v>302</v>
          </cell>
          <cell r="L99">
            <v>4</v>
          </cell>
          <cell r="M99">
            <v>184</v>
          </cell>
          <cell r="N99">
            <v>114</v>
          </cell>
          <cell r="O99">
            <v>-302</v>
          </cell>
          <cell r="Q99">
            <v>0</v>
          </cell>
        </row>
        <row r="100">
          <cell r="B100" t="str">
            <v>Methyl Glycidate</v>
          </cell>
          <cell r="C100" t="str">
            <v>T</v>
          </cell>
          <cell r="D100" t="str">
            <v>Slow Mvg</v>
          </cell>
          <cell r="G100">
            <v>11</v>
          </cell>
          <cell r="H100">
            <v>222</v>
          </cell>
          <cell r="J100">
            <v>18</v>
          </cell>
          <cell r="K100">
            <v>18</v>
          </cell>
          <cell r="L100">
            <v>11</v>
          </cell>
          <cell r="M100">
            <v>26</v>
          </cell>
          <cell r="N100">
            <v>18</v>
          </cell>
          <cell r="O100">
            <v>-18</v>
          </cell>
          <cell r="Q100">
            <v>0</v>
          </cell>
        </row>
        <row r="101">
          <cell r="B101" t="str">
            <v>OADPE</v>
          </cell>
          <cell r="C101" t="str">
            <v>T</v>
          </cell>
          <cell r="D101" t="str">
            <v>Slow Mvg</v>
          </cell>
          <cell r="G101">
            <v>4</v>
          </cell>
          <cell r="H101">
            <v>184</v>
          </cell>
          <cell r="J101">
            <v>114</v>
          </cell>
          <cell r="K101">
            <v>0</v>
          </cell>
          <cell r="L101">
            <v>4</v>
          </cell>
          <cell r="M101">
            <v>184</v>
          </cell>
          <cell r="N101">
            <v>114</v>
          </cell>
          <cell r="O101">
            <v>0</v>
          </cell>
          <cell r="Q101">
            <v>0</v>
          </cell>
        </row>
        <row r="102">
          <cell r="B102" t="str">
            <v>Oligomeric Cat</v>
          </cell>
          <cell r="C102" t="str">
            <v>T</v>
          </cell>
          <cell r="D102" t="str">
            <v>Slow Mvg</v>
          </cell>
          <cell r="G102">
            <v>6</v>
          </cell>
          <cell r="H102">
            <v>280</v>
          </cell>
          <cell r="I102">
            <v>2</v>
          </cell>
          <cell r="J102">
            <v>18</v>
          </cell>
          <cell r="K102">
            <v>288</v>
          </cell>
          <cell r="L102">
            <v>6</v>
          </cell>
          <cell r="M102">
            <v>104</v>
          </cell>
          <cell r="N102">
            <v>18</v>
          </cell>
          <cell r="O102">
            <v>-110</v>
          </cell>
          <cell r="P102">
            <v>-30</v>
          </cell>
          <cell r="Q102">
            <v>148</v>
          </cell>
        </row>
        <row r="103">
          <cell r="B103" t="str">
            <v>Pfizer Diol</v>
          </cell>
          <cell r="C103" t="str">
            <v>T</v>
          </cell>
          <cell r="D103" t="str">
            <v>Obs</v>
          </cell>
          <cell r="K103">
            <v>0</v>
          </cell>
          <cell r="O103">
            <v>0</v>
          </cell>
          <cell r="Q103">
            <v>0</v>
          </cell>
        </row>
        <row r="104">
          <cell r="B104" t="str">
            <v>PG Carbonate</v>
          </cell>
          <cell r="C104" t="str">
            <v>T</v>
          </cell>
          <cell r="D104" t="str">
            <v>Slow Mvg</v>
          </cell>
          <cell r="G104">
            <v>87</v>
          </cell>
          <cell r="H104">
            <v>335</v>
          </cell>
          <cell r="J104">
            <v>257</v>
          </cell>
          <cell r="K104">
            <v>257</v>
          </cell>
          <cell r="L104">
            <v>1</v>
          </cell>
          <cell r="M104">
            <v>52</v>
          </cell>
          <cell r="N104">
            <v>257</v>
          </cell>
          <cell r="O104">
            <v>-257</v>
          </cell>
          <cell r="Q104">
            <v>0</v>
          </cell>
        </row>
        <row r="105">
          <cell r="B105" t="str">
            <v>Propylene Oxide</v>
          </cell>
          <cell r="C105" t="str">
            <v>T</v>
          </cell>
          <cell r="D105" t="str">
            <v>Slow Mvg</v>
          </cell>
          <cell r="G105">
            <v>1</v>
          </cell>
          <cell r="H105">
            <v>47</v>
          </cell>
          <cell r="K105">
            <v>48</v>
          </cell>
          <cell r="M105">
            <v>31</v>
          </cell>
          <cell r="O105">
            <v>-31</v>
          </cell>
          <cell r="Q105">
            <v>17</v>
          </cell>
        </row>
        <row r="106">
          <cell r="B106" t="str">
            <v>RUPHOS</v>
          </cell>
          <cell r="C106" t="str">
            <v>T</v>
          </cell>
          <cell r="D106" t="str">
            <v>Slow Mvg</v>
          </cell>
          <cell r="J106">
            <v>226</v>
          </cell>
          <cell r="K106">
            <v>0</v>
          </cell>
          <cell r="N106">
            <v>226</v>
          </cell>
          <cell r="O106">
            <v>0</v>
          </cell>
          <cell r="Q106">
            <v>0</v>
          </cell>
        </row>
        <row r="107">
          <cell r="B107" t="str">
            <v>S-Phos</v>
          </cell>
          <cell r="C107" t="str">
            <v>T</v>
          </cell>
          <cell r="D107" t="str">
            <v>Slow Mvg</v>
          </cell>
          <cell r="G107">
            <v>1</v>
          </cell>
          <cell r="H107">
            <v>47</v>
          </cell>
          <cell r="J107">
            <v>6</v>
          </cell>
          <cell r="K107">
            <v>6</v>
          </cell>
          <cell r="L107">
            <v>1</v>
          </cell>
          <cell r="M107">
            <v>31</v>
          </cell>
          <cell r="O107">
            <v>0</v>
          </cell>
          <cell r="Q107">
            <v>6</v>
          </cell>
        </row>
        <row r="108">
          <cell r="B108" t="str">
            <v>Styrene Oxide</v>
          </cell>
          <cell r="C108" t="str">
            <v>T</v>
          </cell>
          <cell r="D108" t="str">
            <v>Slow Mvg</v>
          </cell>
          <cell r="G108">
            <v>3</v>
          </cell>
          <cell r="K108">
            <v>3</v>
          </cell>
          <cell r="L108">
            <v>3</v>
          </cell>
          <cell r="O108">
            <v>-3</v>
          </cell>
          <cell r="Q108">
            <v>0</v>
          </cell>
        </row>
        <row r="109">
          <cell r="B109" t="str">
            <v>TBGE</v>
          </cell>
          <cell r="C109" t="str">
            <v>T</v>
          </cell>
          <cell r="D109" t="str">
            <v>Active</v>
          </cell>
          <cell r="J109">
            <v>10</v>
          </cell>
          <cell r="K109">
            <v>10</v>
          </cell>
          <cell r="O109">
            <v>0</v>
          </cell>
          <cell r="Q109">
            <v>10</v>
          </cell>
        </row>
        <row r="110">
          <cell r="B110" t="str">
            <v>WS 23</v>
          </cell>
          <cell r="C110" t="str">
            <v>T</v>
          </cell>
          <cell r="D110" t="str">
            <v>Active</v>
          </cell>
          <cell r="G110">
            <v>157</v>
          </cell>
          <cell r="H110">
            <v>97</v>
          </cell>
          <cell r="I110">
            <v>131</v>
          </cell>
          <cell r="J110">
            <v>517</v>
          </cell>
          <cell r="K110">
            <v>902</v>
          </cell>
          <cell r="L110">
            <v>3</v>
          </cell>
          <cell r="M110">
            <v>29</v>
          </cell>
          <cell r="O110">
            <v>-29</v>
          </cell>
          <cell r="Q110">
            <v>873</v>
          </cell>
        </row>
        <row r="111">
          <cell r="B111" t="str">
            <v>ETFA Held in Hong Kong</v>
          </cell>
          <cell r="C111" t="str">
            <v>TM</v>
          </cell>
          <cell r="D111" t="str">
            <v>Obs</v>
          </cell>
          <cell r="J111">
            <v>10</v>
          </cell>
          <cell r="K111">
            <v>0</v>
          </cell>
          <cell r="N111">
            <v>10</v>
          </cell>
          <cell r="O111">
            <v>0</v>
          </cell>
          <cell r="Q111">
            <v>0</v>
          </cell>
        </row>
        <row r="112">
          <cell r="B112" t="str">
            <v>3-NPP</v>
          </cell>
          <cell r="C112" t="str">
            <v>TM</v>
          </cell>
          <cell r="D112" t="str">
            <v>Obs</v>
          </cell>
          <cell r="G112">
            <v>155</v>
          </cell>
          <cell r="H112">
            <v>78</v>
          </cell>
          <cell r="I112">
            <v>96</v>
          </cell>
          <cell r="J112">
            <v>560</v>
          </cell>
          <cell r="K112">
            <v>0</v>
          </cell>
          <cell r="L112">
            <v>1</v>
          </cell>
          <cell r="O112">
            <v>0</v>
          </cell>
          <cell r="Q112">
            <v>0</v>
          </cell>
        </row>
        <row r="113">
          <cell r="B113" t="str">
            <v>ANFP.</v>
          </cell>
          <cell r="C113" t="str">
            <v>TM</v>
          </cell>
          <cell r="D113" t="str">
            <v>Active</v>
          </cell>
          <cell r="K113">
            <v>0</v>
          </cell>
          <cell r="O113">
            <v>0</v>
          </cell>
          <cell r="Q113">
            <v>0</v>
          </cell>
        </row>
        <row r="114">
          <cell r="B114" t="str">
            <v>DESMP.</v>
          </cell>
          <cell r="C114" t="str">
            <v>TM</v>
          </cell>
          <cell r="D114" t="str">
            <v>Obs</v>
          </cell>
          <cell r="K114">
            <v>0</v>
          </cell>
          <cell r="O114">
            <v>0</v>
          </cell>
          <cell r="Q114">
            <v>0</v>
          </cell>
        </row>
        <row r="115">
          <cell r="B115" t="str">
            <v>L-Thyroxine</v>
          </cell>
          <cell r="C115" t="str">
            <v>TM</v>
          </cell>
          <cell r="D115" t="str">
            <v>Active</v>
          </cell>
          <cell r="K115">
            <v>0</v>
          </cell>
          <cell r="O115">
            <v>0</v>
          </cell>
          <cell r="Q115">
            <v>0</v>
          </cell>
        </row>
        <row r="116">
          <cell r="B116" t="str">
            <v>NAAGA</v>
          </cell>
          <cell r="C116" t="str">
            <v>TM</v>
          </cell>
          <cell r="D116" t="str">
            <v>Active</v>
          </cell>
          <cell r="K116">
            <v>0</v>
          </cell>
          <cell r="O116">
            <v>0</v>
          </cell>
          <cell r="Q116">
            <v>0</v>
          </cell>
        </row>
        <row r="117">
          <cell r="B117" t="str">
            <v>NTFMA</v>
          </cell>
          <cell r="C117" t="str">
            <v>TM</v>
          </cell>
          <cell r="D117" t="str">
            <v>Obs</v>
          </cell>
          <cell r="K117">
            <v>0</v>
          </cell>
          <cell r="O117">
            <v>0</v>
          </cell>
          <cell r="Q117">
            <v>0</v>
          </cell>
        </row>
        <row r="118">
          <cell r="B118" t="str">
            <v>OADPE</v>
          </cell>
          <cell r="C118" t="str">
            <v>TM</v>
          </cell>
          <cell r="D118" t="str">
            <v>Active</v>
          </cell>
          <cell r="K118">
            <v>0</v>
          </cell>
          <cell r="O118">
            <v>0</v>
          </cell>
          <cell r="Q118">
            <v>0</v>
          </cell>
        </row>
        <row r="119">
          <cell r="B119" t="str">
            <v>PTFMXA</v>
          </cell>
          <cell r="C119" t="str">
            <v>TM</v>
          </cell>
          <cell r="D119" t="str">
            <v>Obs</v>
          </cell>
          <cell r="K119">
            <v>0</v>
          </cell>
          <cell r="O119">
            <v>0</v>
          </cell>
          <cell r="Q119">
            <v>0</v>
          </cell>
        </row>
        <row r="120">
          <cell r="B120" t="str">
            <v>SR-28043.</v>
          </cell>
          <cell r="C120" t="str">
            <v>TM</v>
          </cell>
          <cell r="D120" t="str">
            <v>Slow Mvg</v>
          </cell>
          <cell r="K120">
            <v>0</v>
          </cell>
          <cell r="O120">
            <v>0</v>
          </cell>
          <cell r="Q120">
            <v>0</v>
          </cell>
        </row>
        <row r="121">
          <cell r="B121" t="str">
            <v>TFBA</v>
          </cell>
          <cell r="C121" t="str">
            <v>TM</v>
          </cell>
          <cell r="D121" t="str">
            <v>Obs</v>
          </cell>
          <cell r="K121">
            <v>0</v>
          </cell>
          <cell r="O121">
            <v>0</v>
          </cell>
          <cell r="Q121">
            <v>0</v>
          </cell>
        </row>
        <row r="122">
          <cell r="B122" t="str">
            <v>Fixed cost others</v>
          </cell>
          <cell r="C122" t="str">
            <v>TM</v>
          </cell>
          <cell r="D122" t="str">
            <v>Obs</v>
          </cell>
          <cell r="K122">
            <v>0</v>
          </cell>
          <cell r="O122">
            <v>0</v>
          </cell>
          <cell r="Q122">
            <v>0</v>
          </cell>
        </row>
        <row r="123">
          <cell r="B123" t="str">
            <v>Others.</v>
          </cell>
          <cell r="C123" t="str">
            <v>TM</v>
          </cell>
          <cell r="D123" t="str">
            <v>Obs</v>
          </cell>
          <cell r="K123">
            <v>0</v>
          </cell>
          <cell r="O123">
            <v>0</v>
          </cell>
          <cell r="Q123">
            <v>0</v>
          </cell>
        </row>
        <row r="124">
          <cell r="B124" t="str">
            <v>Fixed cost others</v>
          </cell>
          <cell r="C124" t="str">
            <v>TM</v>
          </cell>
          <cell r="D124" t="str">
            <v>Obs</v>
          </cell>
          <cell r="K124">
            <v>0</v>
          </cell>
          <cell r="O124">
            <v>0</v>
          </cell>
          <cell r="Q124">
            <v>0</v>
          </cell>
        </row>
        <row r="125">
          <cell r="B125" t="str">
            <v>Others.</v>
          </cell>
          <cell r="C125" t="str">
            <v>Technology</v>
          </cell>
          <cell r="D125" t="str">
            <v>Total</v>
          </cell>
          <cell r="G125">
            <v>544</v>
          </cell>
          <cell r="H125">
            <v>1022</v>
          </cell>
          <cell r="I125">
            <v>146</v>
          </cell>
          <cell r="J125">
            <v>1359</v>
          </cell>
          <cell r="K125">
            <v>3071</v>
          </cell>
          <cell r="L125">
            <v>59</v>
          </cell>
          <cell r="M125">
            <v>543</v>
          </cell>
          <cell r="N125">
            <v>646</v>
          </cell>
          <cell r="O125">
            <v>-1248</v>
          </cell>
          <cell r="P125">
            <v>-30</v>
          </cell>
          <cell r="Q125">
            <v>1793</v>
          </cell>
        </row>
        <row r="127">
          <cell r="B127" t="str">
            <v>Non Allocated</v>
          </cell>
          <cell r="C127" t="str">
            <v>Technology</v>
          </cell>
          <cell r="D127" t="str">
            <v>Total</v>
          </cell>
          <cell r="G127">
            <v>617</v>
          </cell>
          <cell r="H127">
            <v>-22</v>
          </cell>
          <cell r="I127">
            <v>8</v>
          </cell>
          <cell r="J127">
            <v>26</v>
          </cell>
          <cell r="K127">
            <v>629</v>
          </cell>
          <cell r="L127">
            <v>200</v>
          </cell>
          <cell r="M127">
            <v>424</v>
          </cell>
          <cell r="N127">
            <v>27</v>
          </cell>
          <cell r="O127">
            <v>-227</v>
          </cell>
          <cell r="P127">
            <v>-13</v>
          </cell>
          <cell r="Q127">
            <v>389</v>
          </cell>
        </row>
        <row r="128">
          <cell r="B128" t="str">
            <v>Cleanouts</v>
          </cell>
          <cell r="K128">
            <v>0</v>
          </cell>
          <cell r="O128">
            <v>0</v>
          </cell>
          <cell r="P128">
            <v>-60</v>
          </cell>
          <cell r="Q128">
            <v>-60</v>
          </cell>
        </row>
        <row r="129">
          <cell r="B129" t="str">
            <v>Engineering Stores</v>
          </cell>
          <cell r="G129">
            <v>2444</v>
          </cell>
          <cell r="H129">
            <v>-63</v>
          </cell>
          <cell r="I129">
            <v>3</v>
          </cell>
          <cell r="J129">
            <v>-102</v>
          </cell>
          <cell r="K129">
            <v>2444</v>
          </cell>
          <cell r="L129">
            <v>1438</v>
          </cell>
          <cell r="M129">
            <v>114</v>
          </cell>
          <cell r="N129">
            <v>26</v>
          </cell>
          <cell r="O129">
            <v>-1438</v>
          </cell>
          <cell r="P129">
            <v>-50</v>
          </cell>
          <cell r="Q129">
            <v>1006</v>
          </cell>
        </row>
        <row r="130">
          <cell r="B130" t="str">
            <v>Base Stocks</v>
          </cell>
          <cell r="G130">
            <v>321</v>
          </cell>
          <cell r="K130">
            <v>321</v>
          </cell>
          <cell r="L130">
            <v>160</v>
          </cell>
          <cell r="O130">
            <v>-160</v>
          </cell>
          <cell r="P130">
            <v>-25</v>
          </cell>
          <cell r="Q130">
            <v>161</v>
          </cell>
        </row>
        <row r="131">
          <cell r="B131" t="str">
            <v>Op Supplies/Ret Cont/Packaging/Waste</v>
          </cell>
          <cell r="G131">
            <v>600</v>
          </cell>
          <cell r="K131">
            <v>600</v>
          </cell>
          <cell r="L131">
            <v>115</v>
          </cell>
          <cell r="M131">
            <v>5</v>
          </cell>
          <cell r="O131">
            <v>-120</v>
          </cell>
          <cell r="Q131">
            <v>480</v>
          </cell>
        </row>
        <row r="132">
          <cell r="B132" t="str">
            <v>Palladium/Platinum/Rhodium</v>
          </cell>
          <cell r="G132">
            <v>340</v>
          </cell>
          <cell r="K132">
            <v>340</v>
          </cell>
          <cell r="L132">
            <v>160</v>
          </cell>
          <cell r="O132">
            <v>0</v>
          </cell>
          <cell r="Q132">
            <v>340</v>
          </cell>
        </row>
        <row r="133">
          <cell r="B133" t="str">
            <v>Op Supplies/Ret Cont/Packaging/Waste</v>
          </cell>
          <cell r="G133">
            <v>530</v>
          </cell>
          <cell r="K133">
            <v>530</v>
          </cell>
          <cell r="L133">
            <v>133</v>
          </cell>
          <cell r="M133">
            <v>4</v>
          </cell>
          <cell r="O133">
            <v>-137</v>
          </cell>
          <cell r="Q133">
            <v>393</v>
          </cell>
        </row>
        <row r="134">
          <cell r="B134" t="str">
            <v>Palladium/Platinum/Rhodium</v>
          </cell>
          <cell r="G134">
            <v>117</v>
          </cell>
          <cell r="K134">
            <v>117</v>
          </cell>
          <cell r="O134">
            <v>0</v>
          </cell>
          <cell r="Q134">
            <v>117</v>
          </cell>
        </row>
      </sheetData>
      <sheetData sheetId="26">
        <row r="10">
          <cell r="B10" t="str">
            <v>Acrivastine</v>
          </cell>
          <cell r="C10" t="str">
            <v>L</v>
          </cell>
          <cell r="D10" t="str">
            <v>Active</v>
          </cell>
          <cell r="G10">
            <v>6</v>
          </cell>
          <cell r="H10">
            <v>450</v>
          </cell>
          <cell r="I10">
            <v>10</v>
          </cell>
          <cell r="K10">
            <v>466</v>
          </cell>
          <cell r="L10">
            <v>4</v>
          </cell>
          <cell r="M10">
            <v>20</v>
          </cell>
          <cell r="O10">
            <v>-24</v>
          </cell>
          <cell r="Q10">
            <v>442</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J13">
            <v>7</v>
          </cell>
          <cell r="K13">
            <v>46</v>
          </cell>
          <cell r="L13">
            <v>1</v>
          </cell>
          <cell r="O13">
            <v>-1</v>
          </cell>
          <cell r="Q13">
            <v>45</v>
          </cell>
        </row>
        <row r="14">
          <cell r="B14" t="str">
            <v>Fosamprenavir</v>
          </cell>
          <cell r="C14" t="str">
            <v>L</v>
          </cell>
          <cell r="D14" t="str">
            <v>Active</v>
          </cell>
          <cell r="G14">
            <v>108</v>
          </cell>
          <cell r="H14">
            <v>7</v>
          </cell>
          <cell r="I14">
            <v>4</v>
          </cell>
          <cell r="J14">
            <v>77</v>
          </cell>
          <cell r="K14">
            <v>358</v>
          </cell>
          <cell r="L14">
            <v>1</v>
          </cell>
          <cell r="N14">
            <v>32</v>
          </cell>
          <cell r="O14">
            <v>-1</v>
          </cell>
          <cell r="Q14">
            <v>39</v>
          </cell>
        </row>
        <row r="15">
          <cell r="B15" t="str">
            <v>KBA</v>
          </cell>
          <cell r="C15" t="str">
            <v>L</v>
          </cell>
          <cell r="D15" t="str">
            <v>Active</v>
          </cell>
          <cell r="G15">
            <v>65</v>
          </cell>
          <cell r="H15">
            <v>33</v>
          </cell>
          <cell r="I15">
            <v>10</v>
          </cell>
          <cell r="J15">
            <v>77</v>
          </cell>
          <cell r="K15">
            <v>192</v>
          </cell>
          <cell r="L15">
            <v>108</v>
          </cell>
          <cell r="M15">
            <v>7</v>
          </cell>
          <cell r="N15">
            <v>32</v>
          </cell>
          <cell r="O15">
            <v>-147</v>
          </cell>
          <cell r="Q15">
            <v>129</v>
          </cell>
        </row>
        <row r="16">
          <cell r="B16" t="str">
            <v>Labetalol</v>
          </cell>
          <cell r="C16" t="str">
            <v>L</v>
          </cell>
          <cell r="D16" t="str">
            <v>Active</v>
          </cell>
          <cell r="G16">
            <v>61</v>
          </cell>
          <cell r="H16">
            <v>482</v>
          </cell>
          <cell r="I16">
            <v>42</v>
          </cell>
          <cell r="J16">
            <v>19</v>
          </cell>
          <cell r="K16">
            <v>543</v>
          </cell>
          <cell r="L16">
            <v>12</v>
          </cell>
          <cell r="M16">
            <v>24</v>
          </cell>
          <cell r="N16">
            <v>6</v>
          </cell>
          <cell r="O16">
            <v>-30</v>
          </cell>
          <cell r="Q16">
            <v>450</v>
          </cell>
        </row>
        <row r="17">
          <cell r="B17" t="str">
            <v>Leval Buterol</v>
          </cell>
          <cell r="C17" t="str">
            <v>L</v>
          </cell>
          <cell r="D17" t="str">
            <v>Active</v>
          </cell>
          <cell r="G17">
            <v>30</v>
          </cell>
          <cell r="H17">
            <v>238</v>
          </cell>
          <cell r="I17">
            <v>11</v>
          </cell>
          <cell r="J17">
            <v>22</v>
          </cell>
          <cell r="K17">
            <v>290</v>
          </cell>
          <cell r="L17">
            <v>18</v>
          </cell>
          <cell r="M17">
            <v>64</v>
          </cell>
          <cell r="N17">
            <v>5</v>
          </cell>
          <cell r="O17">
            <v>-87</v>
          </cell>
          <cell r="Q17">
            <v>203</v>
          </cell>
        </row>
        <row r="18">
          <cell r="B18" t="str">
            <v>Octenidine</v>
          </cell>
          <cell r="C18" t="str">
            <v>L</v>
          </cell>
          <cell r="D18" t="str">
            <v>Active</v>
          </cell>
          <cell r="G18">
            <v>7</v>
          </cell>
          <cell r="H18">
            <v>89</v>
          </cell>
          <cell r="I18">
            <v>21</v>
          </cell>
          <cell r="J18">
            <v>141</v>
          </cell>
          <cell r="K18">
            <v>258</v>
          </cell>
          <cell r="L18">
            <v>1</v>
          </cell>
          <cell r="M18">
            <v>1</v>
          </cell>
          <cell r="N18">
            <v>7</v>
          </cell>
          <cell r="O18">
            <v>-9</v>
          </cell>
          <cell r="Q18">
            <v>249</v>
          </cell>
        </row>
        <row r="19">
          <cell r="B19" t="str">
            <v>Plaquenil</v>
          </cell>
          <cell r="C19" t="str">
            <v>L</v>
          </cell>
          <cell r="D19" t="str">
            <v>Obs</v>
          </cell>
          <cell r="G19">
            <v>18</v>
          </cell>
          <cell r="H19">
            <v>53</v>
          </cell>
          <cell r="J19">
            <v>12</v>
          </cell>
          <cell r="K19">
            <v>0</v>
          </cell>
          <cell r="L19">
            <v>1</v>
          </cell>
          <cell r="M19">
            <v>1</v>
          </cell>
          <cell r="N19">
            <v>12</v>
          </cell>
          <cell r="O19">
            <v>0</v>
          </cell>
          <cell r="Q19">
            <v>0</v>
          </cell>
        </row>
        <row r="20">
          <cell r="B20" t="str">
            <v>Pro Jet 950NP</v>
          </cell>
          <cell r="C20" t="str">
            <v>L</v>
          </cell>
          <cell r="D20" t="str">
            <v>Obs</v>
          </cell>
          <cell r="K20">
            <v>0</v>
          </cell>
          <cell r="O20">
            <v>0</v>
          </cell>
          <cell r="Q20">
            <v>0</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G23">
            <v>2</v>
          </cell>
          <cell r="K23">
            <v>0</v>
          </cell>
          <cell r="L23">
            <v>2</v>
          </cell>
          <cell r="O23">
            <v>0</v>
          </cell>
          <cell r="Q23">
            <v>0</v>
          </cell>
        </row>
        <row r="24">
          <cell r="B24" t="str">
            <v>Trientine</v>
          </cell>
          <cell r="C24" t="str">
            <v>L</v>
          </cell>
          <cell r="D24" t="str">
            <v>Active</v>
          </cell>
          <cell r="G24">
            <v>9</v>
          </cell>
          <cell r="H24">
            <v>139</v>
          </cell>
          <cell r="I24">
            <v>37</v>
          </cell>
          <cell r="K24">
            <v>185</v>
          </cell>
          <cell r="O24">
            <v>0</v>
          </cell>
          <cell r="Q24">
            <v>185</v>
          </cell>
        </row>
        <row r="25">
          <cell r="B25" t="str">
            <v>TTA</v>
          </cell>
          <cell r="C25" t="str">
            <v>L</v>
          </cell>
          <cell r="D25" t="str">
            <v>Slow Mvg</v>
          </cell>
          <cell r="G25">
            <v>2</v>
          </cell>
          <cell r="H25">
            <v>31</v>
          </cell>
          <cell r="J25">
            <v>9</v>
          </cell>
          <cell r="K25">
            <v>0</v>
          </cell>
          <cell r="L25">
            <v>2</v>
          </cell>
          <cell r="M25">
            <v>4</v>
          </cell>
          <cell r="N25">
            <v>9</v>
          </cell>
          <cell r="O25">
            <v>0</v>
          </cell>
          <cell r="Q25">
            <v>0</v>
          </cell>
        </row>
        <row r="26">
          <cell r="B26" t="str">
            <v>Zilueton</v>
          </cell>
          <cell r="C26" t="str">
            <v>L</v>
          </cell>
          <cell r="D26" t="str">
            <v>Active</v>
          </cell>
          <cell r="G26">
            <v>207</v>
          </cell>
          <cell r="I26">
            <v>15</v>
          </cell>
          <cell r="J26">
            <v>457</v>
          </cell>
          <cell r="K26">
            <v>0</v>
          </cell>
          <cell r="L26">
            <v>48</v>
          </cell>
          <cell r="N26">
            <v>21</v>
          </cell>
          <cell r="O26">
            <v>0</v>
          </cell>
          <cell r="P26">
            <v>64</v>
          </cell>
          <cell r="Q26">
            <v>0</v>
          </cell>
        </row>
        <row r="27">
          <cell r="B27" t="str">
            <v>Zilueton</v>
          </cell>
          <cell r="C27" t="str">
            <v>L</v>
          </cell>
          <cell r="D27" t="str">
            <v>Active</v>
          </cell>
          <cell r="G27">
            <v>574</v>
          </cell>
          <cell r="I27">
            <v>2</v>
          </cell>
          <cell r="J27">
            <v>663</v>
          </cell>
          <cell r="K27">
            <v>1239</v>
          </cell>
          <cell r="L27">
            <v>52</v>
          </cell>
          <cell r="N27">
            <v>42</v>
          </cell>
          <cell r="O27">
            <v>0</v>
          </cell>
          <cell r="P27">
            <v>36</v>
          </cell>
          <cell r="Q27">
            <v>1181</v>
          </cell>
        </row>
        <row r="28">
          <cell r="C28" t="str">
            <v>Launch</v>
          </cell>
          <cell r="D28" t="str">
            <v>Total</v>
          </cell>
          <cell r="G28">
            <v>496</v>
          </cell>
          <cell r="H28">
            <v>1483</v>
          </cell>
          <cell r="I28">
            <v>93</v>
          </cell>
          <cell r="J28">
            <v>723</v>
          </cell>
          <cell r="K28">
            <v>2795</v>
          </cell>
          <cell r="L28">
            <v>207</v>
          </cell>
          <cell r="M28">
            <v>169</v>
          </cell>
          <cell r="N28">
            <v>67</v>
          </cell>
          <cell r="O28">
            <v>0</v>
          </cell>
          <cell r="P28">
            <v>64</v>
          </cell>
          <cell r="Q28">
            <v>2416</v>
          </cell>
        </row>
        <row r="29">
          <cell r="C29" t="str">
            <v>Launch</v>
          </cell>
          <cell r="D29" t="str">
            <v>Total</v>
          </cell>
          <cell r="G29">
            <v>865</v>
          </cell>
          <cell r="H29">
            <v>1897</v>
          </cell>
          <cell r="I29">
            <v>173</v>
          </cell>
          <cell r="J29">
            <v>890</v>
          </cell>
          <cell r="K29">
            <v>3825</v>
          </cell>
          <cell r="L29">
            <v>194</v>
          </cell>
          <cell r="M29">
            <v>1281</v>
          </cell>
          <cell r="N29">
            <v>164</v>
          </cell>
          <cell r="O29">
            <v>0</v>
          </cell>
          <cell r="P29">
            <v>36</v>
          </cell>
          <cell r="Q29">
            <v>2222</v>
          </cell>
        </row>
        <row r="30">
          <cell r="B30" t="str">
            <v>AGN-209323-LF</v>
          </cell>
          <cell r="C30" t="str">
            <v>PL</v>
          </cell>
          <cell r="D30" t="str">
            <v>Active</v>
          </cell>
          <cell r="H30">
            <v>1</v>
          </cell>
          <cell r="I30">
            <v>3</v>
          </cell>
          <cell r="J30">
            <v>96</v>
          </cell>
          <cell r="K30">
            <v>100</v>
          </cell>
          <cell r="M30">
            <v>1</v>
          </cell>
          <cell r="N30">
            <v>96</v>
          </cell>
          <cell r="O30">
            <v>0</v>
          </cell>
          <cell r="Q30">
            <v>3</v>
          </cell>
        </row>
        <row r="31">
          <cell r="B31" t="str">
            <v>AVP26452</v>
          </cell>
          <cell r="C31" t="str">
            <v>PL</v>
          </cell>
          <cell r="D31" t="str">
            <v>Obs</v>
          </cell>
          <cell r="H31">
            <v>3</v>
          </cell>
          <cell r="K31">
            <v>0</v>
          </cell>
          <cell r="M31">
            <v>3</v>
          </cell>
          <cell r="O31">
            <v>0</v>
          </cell>
          <cell r="Q31">
            <v>0</v>
          </cell>
        </row>
        <row r="32">
          <cell r="B32" t="str">
            <v>TFBU</v>
          </cell>
          <cell r="C32" t="str">
            <v>PL</v>
          </cell>
          <cell r="D32" t="str">
            <v>Slow Mvg</v>
          </cell>
          <cell r="G32">
            <v>15</v>
          </cell>
          <cell r="H32">
            <v>4</v>
          </cell>
          <cell r="I32">
            <v>2</v>
          </cell>
          <cell r="J32">
            <v>208</v>
          </cell>
          <cell r="K32">
            <v>208</v>
          </cell>
          <cell r="L32">
            <v>8</v>
          </cell>
          <cell r="M32">
            <v>4</v>
          </cell>
          <cell r="O32">
            <v>0</v>
          </cell>
          <cell r="Q32">
            <v>208</v>
          </cell>
        </row>
        <row r="33">
          <cell r="B33" t="str">
            <v>3M R850 / R851</v>
          </cell>
          <cell r="C33" t="str">
            <v>PL</v>
          </cell>
          <cell r="D33" t="str">
            <v>Obs</v>
          </cell>
          <cell r="K33">
            <v>0</v>
          </cell>
          <cell r="O33">
            <v>0</v>
          </cell>
          <cell r="Q33">
            <v>0</v>
          </cell>
        </row>
        <row r="34">
          <cell r="B34" t="str">
            <v>ALT-962</v>
          </cell>
          <cell r="C34" t="str">
            <v>PL</v>
          </cell>
          <cell r="D34" t="str">
            <v>Obs</v>
          </cell>
          <cell r="J34">
            <v>208</v>
          </cell>
          <cell r="K34">
            <v>0</v>
          </cell>
          <cell r="O34">
            <v>0</v>
          </cell>
          <cell r="Q34">
            <v>0</v>
          </cell>
        </row>
        <row r="35">
          <cell r="B35" t="str">
            <v>AVE 1330</v>
          </cell>
          <cell r="C35" t="str">
            <v>PL</v>
          </cell>
          <cell r="D35" t="str">
            <v>Obs</v>
          </cell>
          <cell r="K35">
            <v>0</v>
          </cell>
          <cell r="O35">
            <v>0</v>
          </cell>
          <cell r="Q35">
            <v>0</v>
          </cell>
        </row>
        <row r="36">
          <cell r="B36" t="str">
            <v>AZD 12389497</v>
          </cell>
          <cell r="C36" t="str">
            <v>PL</v>
          </cell>
          <cell r="D36" t="str">
            <v>Slow Mvg</v>
          </cell>
          <cell r="K36">
            <v>0</v>
          </cell>
          <cell r="O36">
            <v>0</v>
          </cell>
          <cell r="Q36">
            <v>0</v>
          </cell>
        </row>
        <row r="37">
          <cell r="B37" t="str">
            <v>AZD 2230</v>
          </cell>
          <cell r="C37" t="str">
            <v>PL</v>
          </cell>
          <cell r="D37" t="str">
            <v>Obs</v>
          </cell>
          <cell r="K37">
            <v>0</v>
          </cell>
          <cell r="O37">
            <v>0</v>
          </cell>
          <cell r="Q37">
            <v>0</v>
          </cell>
        </row>
        <row r="38">
          <cell r="B38" t="str">
            <v>AZD 6714</v>
          </cell>
          <cell r="C38" t="str">
            <v>PL</v>
          </cell>
          <cell r="D38" t="str">
            <v>Active</v>
          </cell>
          <cell r="G38">
            <v>9</v>
          </cell>
          <cell r="J38">
            <v>68</v>
          </cell>
          <cell r="K38">
            <v>0</v>
          </cell>
          <cell r="L38">
            <v>9</v>
          </cell>
          <cell r="N38">
            <v>68</v>
          </cell>
          <cell r="O38">
            <v>0</v>
          </cell>
          <cell r="Q38">
            <v>0</v>
          </cell>
        </row>
        <row r="39">
          <cell r="B39" t="str">
            <v>BHA</v>
          </cell>
          <cell r="C39" t="str">
            <v>PL</v>
          </cell>
          <cell r="D39" t="str">
            <v>Obs</v>
          </cell>
          <cell r="H39">
            <v>23</v>
          </cell>
          <cell r="K39">
            <v>23</v>
          </cell>
          <cell r="M39">
            <v>23</v>
          </cell>
          <cell r="O39">
            <v>-23</v>
          </cell>
          <cell r="Q39">
            <v>0</v>
          </cell>
        </row>
        <row r="40">
          <cell r="B40" t="str">
            <v>BHUP</v>
          </cell>
          <cell r="C40" t="str">
            <v>PL</v>
          </cell>
          <cell r="D40" t="str">
            <v>Obs</v>
          </cell>
          <cell r="G40">
            <v>5</v>
          </cell>
          <cell r="J40">
            <v>68</v>
          </cell>
          <cell r="K40">
            <v>0</v>
          </cell>
          <cell r="L40">
            <v>5</v>
          </cell>
          <cell r="N40">
            <v>68</v>
          </cell>
          <cell r="O40">
            <v>0</v>
          </cell>
          <cell r="Q40">
            <v>0</v>
          </cell>
        </row>
        <row r="41">
          <cell r="B41" t="str">
            <v>BNP 7787</v>
          </cell>
          <cell r="C41" t="str">
            <v>PL</v>
          </cell>
          <cell r="D41" t="str">
            <v>Obs</v>
          </cell>
          <cell r="G41">
            <v>19</v>
          </cell>
          <cell r="H41">
            <v>23</v>
          </cell>
          <cell r="K41">
            <v>19</v>
          </cell>
          <cell r="L41">
            <v>19</v>
          </cell>
          <cell r="M41">
            <v>23</v>
          </cell>
          <cell r="O41">
            <v>-19</v>
          </cell>
          <cell r="Q41">
            <v>0</v>
          </cell>
        </row>
        <row r="42">
          <cell r="B42" t="str">
            <v>Bromohydrin</v>
          </cell>
          <cell r="C42" t="str">
            <v>PL</v>
          </cell>
          <cell r="D42" t="str">
            <v>Obs</v>
          </cell>
          <cell r="K42">
            <v>0</v>
          </cell>
          <cell r="O42">
            <v>0</v>
          </cell>
          <cell r="Q42">
            <v>0</v>
          </cell>
        </row>
        <row r="43">
          <cell r="B43" t="str">
            <v>CCA</v>
          </cell>
          <cell r="C43" t="str">
            <v>PL</v>
          </cell>
          <cell r="D43" t="str">
            <v>Obs</v>
          </cell>
          <cell r="G43">
            <v>19</v>
          </cell>
          <cell r="K43">
            <v>0</v>
          </cell>
          <cell r="L43">
            <v>19</v>
          </cell>
          <cell r="O43">
            <v>0</v>
          </cell>
          <cell r="Q43">
            <v>0</v>
          </cell>
        </row>
        <row r="44">
          <cell r="B44" t="str">
            <v>Epoxy 5 Hexane</v>
          </cell>
          <cell r="C44" t="str">
            <v>PL</v>
          </cell>
          <cell r="D44" t="str">
            <v>Active</v>
          </cell>
          <cell r="I44">
            <v>5</v>
          </cell>
          <cell r="K44">
            <v>5</v>
          </cell>
          <cell r="O44">
            <v>0</v>
          </cell>
          <cell r="Q44">
            <v>5</v>
          </cell>
        </row>
        <row r="45">
          <cell r="B45" t="str">
            <v>ER-806753</v>
          </cell>
          <cell r="C45" t="str">
            <v>PL</v>
          </cell>
          <cell r="D45" t="str">
            <v>Active</v>
          </cell>
          <cell r="G45">
            <v>242</v>
          </cell>
          <cell r="H45">
            <v>22</v>
          </cell>
          <cell r="I45">
            <v>1</v>
          </cell>
          <cell r="K45">
            <v>265</v>
          </cell>
          <cell r="L45">
            <v>20</v>
          </cell>
          <cell r="M45">
            <v>22</v>
          </cell>
          <cell r="O45">
            <v>-42</v>
          </cell>
          <cell r="Q45">
            <v>223</v>
          </cell>
        </row>
        <row r="46">
          <cell r="B46" t="str">
            <v>Geltex</v>
          </cell>
          <cell r="C46" t="str">
            <v>PL</v>
          </cell>
          <cell r="D46" t="str">
            <v>Obs</v>
          </cell>
          <cell r="K46">
            <v>0</v>
          </cell>
          <cell r="O46">
            <v>0</v>
          </cell>
          <cell r="Q46">
            <v>0</v>
          </cell>
        </row>
        <row r="47">
          <cell r="B47" t="str">
            <v>GSK 1000064</v>
          </cell>
          <cell r="C47" t="str">
            <v>PL</v>
          </cell>
          <cell r="D47" t="str">
            <v>Slow Mvg</v>
          </cell>
          <cell r="K47">
            <v>0</v>
          </cell>
          <cell r="O47">
            <v>0</v>
          </cell>
          <cell r="Q47">
            <v>0</v>
          </cell>
        </row>
        <row r="48">
          <cell r="B48" t="str">
            <v>GSK 1014802A</v>
          </cell>
          <cell r="C48" t="str">
            <v>PL</v>
          </cell>
          <cell r="D48" t="str">
            <v>Active</v>
          </cell>
          <cell r="G48">
            <v>179</v>
          </cell>
          <cell r="H48">
            <v>234</v>
          </cell>
          <cell r="I48">
            <v>10</v>
          </cell>
          <cell r="K48">
            <v>0</v>
          </cell>
          <cell r="L48">
            <v>14</v>
          </cell>
          <cell r="M48">
            <v>119</v>
          </cell>
          <cell r="O48">
            <v>0</v>
          </cell>
          <cell r="Q48">
            <v>0</v>
          </cell>
        </row>
        <row r="49">
          <cell r="B49" t="str">
            <v>GSK 1034702</v>
          </cell>
          <cell r="C49" t="str">
            <v>PL</v>
          </cell>
          <cell r="D49" t="str">
            <v>Active</v>
          </cell>
          <cell r="K49">
            <v>0</v>
          </cell>
          <cell r="O49">
            <v>0</v>
          </cell>
          <cell r="Q49">
            <v>0</v>
          </cell>
        </row>
        <row r="50">
          <cell r="B50" t="str">
            <v>GSK 1497235A</v>
          </cell>
          <cell r="C50" t="str">
            <v>PL</v>
          </cell>
          <cell r="D50" t="str">
            <v>Active</v>
          </cell>
          <cell r="G50">
            <v>31</v>
          </cell>
          <cell r="K50">
            <v>31</v>
          </cell>
          <cell r="L50">
            <v>31</v>
          </cell>
          <cell r="O50">
            <v>-31</v>
          </cell>
          <cell r="Q50">
            <v>0</v>
          </cell>
        </row>
        <row r="51">
          <cell r="B51" t="str">
            <v>GW 397339</v>
          </cell>
          <cell r="C51" t="str">
            <v>PL</v>
          </cell>
          <cell r="D51" t="str">
            <v>Obs</v>
          </cell>
          <cell r="K51">
            <v>0</v>
          </cell>
          <cell r="O51">
            <v>0</v>
          </cell>
          <cell r="Q51">
            <v>0</v>
          </cell>
        </row>
        <row r="52">
          <cell r="B52" t="str">
            <v>GW 801144X</v>
          </cell>
          <cell r="C52" t="str">
            <v>PL</v>
          </cell>
          <cell r="D52" t="str">
            <v>Slow Mvg</v>
          </cell>
          <cell r="G52">
            <v>4</v>
          </cell>
          <cell r="K52">
            <v>4</v>
          </cell>
          <cell r="L52">
            <v>4</v>
          </cell>
          <cell r="O52">
            <v>-4</v>
          </cell>
          <cell r="Q52">
            <v>0</v>
          </cell>
        </row>
        <row r="53">
          <cell r="B53" t="str">
            <v>ICOS 1576</v>
          </cell>
          <cell r="C53" t="str">
            <v>PL</v>
          </cell>
          <cell r="D53" t="str">
            <v>Obs</v>
          </cell>
          <cell r="G53">
            <v>31</v>
          </cell>
          <cell r="K53">
            <v>0</v>
          </cell>
          <cell r="L53">
            <v>31</v>
          </cell>
          <cell r="O53">
            <v>0</v>
          </cell>
          <cell r="Q53">
            <v>0</v>
          </cell>
        </row>
        <row r="54">
          <cell r="B54" t="str">
            <v>ICOS 485</v>
          </cell>
          <cell r="C54" t="str">
            <v>PL</v>
          </cell>
          <cell r="D54" t="str">
            <v>Obs</v>
          </cell>
          <cell r="K54">
            <v>0</v>
          </cell>
          <cell r="O54">
            <v>0</v>
          </cell>
          <cell r="Q54">
            <v>0</v>
          </cell>
        </row>
        <row r="55">
          <cell r="B55" t="str">
            <v>Iloperidone</v>
          </cell>
          <cell r="C55" t="str">
            <v>PL</v>
          </cell>
          <cell r="D55" t="str">
            <v>Active</v>
          </cell>
          <cell r="G55">
            <v>14</v>
          </cell>
          <cell r="H55">
            <v>143</v>
          </cell>
          <cell r="J55">
            <v>588</v>
          </cell>
          <cell r="K55">
            <v>4</v>
          </cell>
          <cell r="L55">
            <v>4</v>
          </cell>
          <cell r="M55">
            <v>143</v>
          </cell>
          <cell r="N55">
            <v>588</v>
          </cell>
          <cell r="O55">
            <v>-4</v>
          </cell>
          <cell r="Q55">
            <v>0</v>
          </cell>
        </row>
        <row r="56">
          <cell r="B56" t="str">
            <v>KAN 747</v>
          </cell>
          <cell r="C56" t="str">
            <v>PL</v>
          </cell>
          <cell r="D56" t="str">
            <v>Slow Mvg</v>
          </cell>
          <cell r="K56">
            <v>0</v>
          </cell>
          <cell r="O56">
            <v>0</v>
          </cell>
          <cell r="Q56">
            <v>0</v>
          </cell>
        </row>
        <row r="57">
          <cell r="B57" t="str">
            <v>Memory 1003</v>
          </cell>
          <cell r="C57" t="str">
            <v>PL</v>
          </cell>
          <cell r="D57" t="str">
            <v>Active</v>
          </cell>
          <cell r="G57">
            <v>5</v>
          </cell>
          <cell r="H57">
            <v>1</v>
          </cell>
          <cell r="J57">
            <v>199</v>
          </cell>
          <cell r="K57">
            <v>0</v>
          </cell>
          <cell r="L57">
            <v>5</v>
          </cell>
          <cell r="M57">
            <v>1</v>
          </cell>
          <cell r="N57">
            <v>199</v>
          </cell>
          <cell r="O57">
            <v>0</v>
          </cell>
          <cell r="Q57">
            <v>0</v>
          </cell>
        </row>
        <row r="58">
          <cell r="B58" t="str">
            <v>Methyl Acetonide</v>
          </cell>
          <cell r="C58" t="str">
            <v>PL</v>
          </cell>
          <cell r="D58" t="str">
            <v>Slow Mvg</v>
          </cell>
          <cell r="G58">
            <v>13</v>
          </cell>
          <cell r="H58">
            <v>143</v>
          </cell>
          <cell r="J58">
            <v>17</v>
          </cell>
          <cell r="K58">
            <v>17</v>
          </cell>
          <cell r="L58">
            <v>13</v>
          </cell>
          <cell r="M58">
            <v>143</v>
          </cell>
          <cell r="N58">
            <v>17</v>
          </cell>
          <cell r="O58">
            <v>-17</v>
          </cell>
          <cell r="Q58">
            <v>0</v>
          </cell>
        </row>
        <row r="59">
          <cell r="B59" t="str">
            <v>Mill. Lactone</v>
          </cell>
          <cell r="C59" t="str">
            <v>PL</v>
          </cell>
          <cell r="D59" t="str">
            <v>Obs</v>
          </cell>
          <cell r="G59">
            <v>13</v>
          </cell>
          <cell r="K59">
            <v>13</v>
          </cell>
          <cell r="L59">
            <v>13</v>
          </cell>
          <cell r="O59">
            <v>-13</v>
          </cell>
          <cell r="Q59">
            <v>0</v>
          </cell>
        </row>
        <row r="60">
          <cell r="B60" t="str">
            <v>PTC</v>
          </cell>
          <cell r="C60" t="str">
            <v>PL</v>
          </cell>
          <cell r="D60" t="str">
            <v>Slow Mvg</v>
          </cell>
          <cell r="G60">
            <v>5</v>
          </cell>
          <cell r="H60">
            <v>12</v>
          </cell>
          <cell r="J60">
            <v>199</v>
          </cell>
          <cell r="K60">
            <v>12</v>
          </cell>
          <cell r="L60">
            <v>5</v>
          </cell>
          <cell r="M60">
            <v>12</v>
          </cell>
          <cell r="N60">
            <v>199</v>
          </cell>
          <cell r="O60">
            <v>-12</v>
          </cell>
          <cell r="Q60">
            <v>0</v>
          </cell>
        </row>
        <row r="61">
          <cell r="B61" t="str">
            <v>RCX 2037</v>
          </cell>
          <cell r="C61" t="str">
            <v>PL</v>
          </cell>
          <cell r="D61" t="str">
            <v>Obs</v>
          </cell>
          <cell r="J61">
            <v>17</v>
          </cell>
          <cell r="K61">
            <v>0</v>
          </cell>
          <cell r="N61">
            <v>17</v>
          </cell>
          <cell r="O61">
            <v>0</v>
          </cell>
          <cell r="Q61">
            <v>0</v>
          </cell>
        </row>
        <row r="62">
          <cell r="B62" t="str">
            <v>RCX 2047</v>
          </cell>
          <cell r="C62" t="str">
            <v>PL</v>
          </cell>
          <cell r="D62" t="str">
            <v>Obs</v>
          </cell>
          <cell r="G62">
            <v>12</v>
          </cell>
          <cell r="J62">
            <v>20</v>
          </cell>
          <cell r="K62">
            <v>13</v>
          </cell>
          <cell r="L62">
            <v>13</v>
          </cell>
          <cell r="N62">
            <v>20</v>
          </cell>
          <cell r="O62">
            <v>-13</v>
          </cell>
          <cell r="Q62">
            <v>0</v>
          </cell>
        </row>
        <row r="63">
          <cell r="B63" t="str">
            <v>SB 580254</v>
          </cell>
          <cell r="C63" t="str">
            <v>PL</v>
          </cell>
          <cell r="D63" t="str">
            <v>Active</v>
          </cell>
          <cell r="G63">
            <v>2</v>
          </cell>
          <cell r="K63">
            <v>2</v>
          </cell>
          <cell r="L63">
            <v>2</v>
          </cell>
          <cell r="O63">
            <v>-2</v>
          </cell>
          <cell r="Q63">
            <v>0</v>
          </cell>
        </row>
        <row r="64">
          <cell r="B64" t="str">
            <v>SB 748534A</v>
          </cell>
          <cell r="C64" t="str">
            <v>PL</v>
          </cell>
          <cell r="D64" t="str">
            <v>Slow Mvg</v>
          </cell>
          <cell r="K64">
            <v>0</v>
          </cell>
          <cell r="O64">
            <v>0</v>
          </cell>
          <cell r="Q64">
            <v>0</v>
          </cell>
        </row>
        <row r="65">
          <cell r="B65" t="str">
            <v>SB 7973131</v>
          </cell>
          <cell r="C65" t="str">
            <v>PL</v>
          </cell>
          <cell r="D65" t="str">
            <v>Slow Mvg</v>
          </cell>
          <cell r="G65">
            <v>5</v>
          </cell>
          <cell r="J65">
            <v>29</v>
          </cell>
          <cell r="K65">
            <v>34</v>
          </cell>
          <cell r="L65">
            <v>5</v>
          </cell>
          <cell r="N65">
            <v>29</v>
          </cell>
          <cell r="O65">
            <v>-34</v>
          </cell>
          <cell r="Q65">
            <v>0</v>
          </cell>
        </row>
        <row r="66">
          <cell r="B66" t="str">
            <v>Sestamibi</v>
          </cell>
          <cell r="C66" t="str">
            <v>PL</v>
          </cell>
          <cell r="D66" t="str">
            <v>Active</v>
          </cell>
          <cell r="G66">
            <v>1</v>
          </cell>
          <cell r="H66">
            <v>1</v>
          </cell>
          <cell r="J66">
            <v>6</v>
          </cell>
          <cell r="K66">
            <v>2</v>
          </cell>
          <cell r="L66">
            <v>2</v>
          </cell>
          <cell r="M66">
            <v>1</v>
          </cell>
          <cell r="N66">
            <v>6</v>
          </cell>
          <cell r="O66">
            <v>-2</v>
          </cell>
          <cell r="Q66">
            <v>0</v>
          </cell>
        </row>
        <row r="67">
          <cell r="B67" t="str">
            <v xml:space="preserve">Scios 469 </v>
          </cell>
          <cell r="C67" t="str">
            <v>PL</v>
          </cell>
          <cell r="D67" t="str">
            <v>Slow Mvg</v>
          </cell>
          <cell r="G67">
            <v>1</v>
          </cell>
          <cell r="K67">
            <v>1</v>
          </cell>
          <cell r="L67">
            <v>1</v>
          </cell>
          <cell r="O67">
            <v>-1</v>
          </cell>
          <cell r="Q67">
            <v>0</v>
          </cell>
        </row>
        <row r="68">
          <cell r="B68" t="str">
            <v>SR-28043</v>
          </cell>
          <cell r="C68" t="str">
            <v>PL</v>
          </cell>
          <cell r="D68" t="str">
            <v>Slow Mvg</v>
          </cell>
          <cell r="G68">
            <v>180</v>
          </cell>
          <cell r="H68">
            <v>161</v>
          </cell>
          <cell r="J68">
            <v>29</v>
          </cell>
          <cell r="K68">
            <v>341</v>
          </cell>
          <cell r="L68">
            <v>8</v>
          </cell>
          <cell r="N68">
            <v>29</v>
          </cell>
          <cell r="O68">
            <v>-8</v>
          </cell>
          <cell r="Q68">
            <v>333</v>
          </cell>
        </row>
        <row r="69">
          <cell r="B69" t="str">
            <v>T-Baus</v>
          </cell>
          <cell r="C69" t="str">
            <v>PL</v>
          </cell>
          <cell r="D69" t="str">
            <v>Obs</v>
          </cell>
          <cell r="G69">
            <v>1</v>
          </cell>
          <cell r="H69">
            <v>4</v>
          </cell>
          <cell r="I69">
            <v>5</v>
          </cell>
          <cell r="J69">
            <v>8</v>
          </cell>
          <cell r="K69">
            <v>0</v>
          </cell>
          <cell r="L69">
            <v>1</v>
          </cell>
          <cell r="M69">
            <v>1</v>
          </cell>
          <cell r="O69">
            <v>0</v>
          </cell>
          <cell r="Q69">
            <v>0</v>
          </cell>
        </row>
        <row r="70">
          <cell r="B70" t="str">
            <v>Telik 19781</v>
          </cell>
          <cell r="C70" t="str">
            <v>PL</v>
          </cell>
          <cell r="D70" t="str">
            <v>Obs</v>
          </cell>
          <cell r="G70">
            <v>1</v>
          </cell>
          <cell r="K70">
            <v>0</v>
          </cell>
          <cell r="L70">
            <v>1</v>
          </cell>
          <cell r="O70">
            <v>0</v>
          </cell>
          <cell r="Q70">
            <v>0</v>
          </cell>
        </row>
        <row r="71">
          <cell r="B71" t="str">
            <v>Valrocemide</v>
          </cell>
          <cell r="C71" t="str">
            <v>PL</v>
          </cell>
          <cell r="D71" t="str">
            <v>Active</v>
          </cell>
          <cell r="G71">
            <v>6</v>
          </cell>
          <cell r="H71">
            <v>14</v>
          </cell>
          <cell r="I71">
            <v>107</v>
          </cell>
          <cell r="K71">
            <v>20</v>
          </cell>
          <cell r="L71">
            <v>6</v>
          </cell>
          <cell r="M71">
            <v>14</v>
          </cell>
          <cell r="O71">
            <v>-20</v>
          </cell>
          <cell r="Q71">
            <v>0</v>
          </cell>
        </row>
        <row r="72">
          <cell r="B72" t="str">
            <v>VEC 162</v>
          </cell>
          <cell r="C72" t="str">
            <v>PL</v>
          </cell>
          <cell r="D72" t="str">
            <v>Active</v>
          </cell>
          <cell r="G72">
            <v>65</v>
          </cell>
          <cell r="H72">
            <v>143</v>
          </cell>
          <cell r="I72">
            <v>143</v>
          </cell>
          <cell r="J72">
            <v>350</v>
          </cell>
          <cell r="K72">
            <v>0</v>
          </cell>
          <cell r="L72">
            <v>28</v>
          </cell>
          <cell r="M72">
            <v>129</v>
          </cell>
          <cell r="N72">
            <v>195</v>
          </cell>
          <cell r="O72">
            <v>0</v>
          </cell>
          <cell r="Q72">
            <v>349</v>
          </cell>
        </row>
        <row r="73">
          <cell r="B73" t="str">
            <v>Vertex 148</v>
          </cell>
          <cell r="C73" t="str">
            <v>PL</v>
          </cell>
          <cell r="D73" t="str">
            <v>Obs</v>
          </cell>
          <cell r="H73">
            <v>1</v>
          </cell>
          <cell r="J73">
            <v>91</v>
          </cell>
          <cell r="K73">
            <v>0</v>
          </cell>
          <cell r="M73">
            <v>1</v>
          </cell>
          <cell r="N73">
            <v>91</v>
          </cell>
          <cell r="O73">
            <v>0</v>
          </cell>
          <cell r="Q73">
            <v>0</v>
          </cell>
        </row>
        <row r="74">
          <cell r="B74" t="str">
            <v>Vertex 497</v>
          </cell>
          <cell r="C74" t="str">
            <v>PL</v>
          </cell>
          <cell r="D74" t="str">
            <v>Obs</v>
          </cell>
          <cell r="G74">
            <v>3</v>
          </cell>
          <cell r="H74">
            <v>127</v>
          </cell>
          <cell r="K74">
            <v>130</v>
          </cell>
          <cell r="L74">
            <v>3</v>
          </cell>
          <cell r="M74">
            <v>127</v>
          </cell>
          <cell r="O74">
            <v>-130</v>
          </cell>
          <cell r="Q74">
            <v>0</v>
          </cell>
        </row>
        <row r="75">
          <cell r="B75" t="str">
            <v>Vertex 770</v>
          </cell>
          <cell r="C75" t="str">
            <v>PL</v>
          </cell>
          <cell r="D75" t="str">
            <v>Slow Mvg</v>
          </cell>
          <cell r="G75">
            <v>1</v>
          </cell>
          <cell r="H75">
            <v>142</v>
          </cell>
          <cell r="K75">
            <v>1</v>
          </cell>
          <cell r="L75">
            <v>1</v>
          </cell>
          <cell r="M75">
            <v>142</v>
          </cell>
          <cell r="O75">
            <v>-1</v>
          </cell>
          <cell r="Q75">
            <v>0</v>
          </cell>
        </row>
        <row r="76">
          <cell r="B76" t="str">
            <v>Vertex 950</v>
          </cell>
          <cell r="C76" t="str">
            <v>PL</v>
          </cell>
          <cell r="D76" t="str">
            <v>Active</v>
          </cell>
          <cell r="G76">
            <v>375</v>
          </cell>
          <cell r="H76">
            <v>1</v>
          </cell>
          <cell r="I76">
            <v>11</v>
          </cell>
          <cell r="J76">
            <v>91</v>
          </cell>
          <cell r="K76">
            <v>92</v>
          </cell>
          <cell r="L76">
            <v>112</v>
          </cell>
          <cell r="M76">
            <v>1</v>
          </cell>
          <cell r="N76">
            <v>91</v>
          </cell>
          <cell r="O76">
            <v>-92</v>
          </cell>
          <cell r="Q76">
            <v>493</v>
          </cell>
        </row>
        <row r="77">
          <cell r="B77" t="str">
            <v>ZD0947</v>
          </cell>
          <cell r="C77" t="str">
            <v>PL</v>
          </cell>
          <cell r="D77" t="str">
            <v>Obs</v>
          </cell>
          <cell r="G77">
            <v>3</v>
          </cell>
          <cell r="H77">
            <v>127</v>
          </cell>
          <cell r="K77">
            <v>0</v>
          </cell>
          <cell r="L77">
            <v>3</v>
          </cell>
          <cell r="M77">
            <v>127</v>
          </cell>
          <cell r="O77">
            <v>0</v>
          </cell>
          <cell r="Q77">
            <v>0</v>
          </cell>
        </row>
        <row r="78">
          <cell r="B78" t="str">
            <v>ZT-1</v>
          </cell>
          <cell r="C78" t="str">
            <v>PL</v>
          </cell>
          <cell r="D78" t="str">
            <v>Active</v>
          </cell>
          <cell r="G78">
            <v>1</v>
          </cell>
          <cell r="K78">
            <v>0</v>
          </cell>
          <cell r="L78">
            <v>1</v>
          </cell>
          <cell r="O78">
            <v>0</v>
          </cell>
          <cell r="Q78">
            <v>0</v>
          </cell>
        </row>
        <row r="79">
          <cell r="B79" t="str">
            <v>Vertex 950</v>
          </cell>
          <cell r="C79" t="str">
            <v>PL</v>
          </cell>
          <cell r="D79" t="str">
            <v>Active</v>
          </cell>
          <cell r="G79">
            <v>1157</v>
          </cell>
          <cell r="H79">
            <v>126</v>
          </cell>
          <cell r="I79">
            <v>7</v>
          </cell>
          <cell r="J79">
            <v>371</v>
          </cell>
          <cell r="K79">
            <v>1661</v>
          </cell>
          <cell r="L79">
            <v>872</v>
          </cell>
          <cell r="M79">
            <v>-19</v>
          </cell>
          <cell r="N79">
            <v>371</v>
          </cell>
          <cell r="O79">
            <v>0</v>
          </cell>
          <cell r="Q79">
            <v>437</v>
          </cell>
        </row>
        <row r="80">
          <cell r="B80" t="str">
            <v>ZD0947</v>
          </cell>
          <cell r="C80" t="str">
            <v>Pre Launch</v>
          </cell>
          <cell r="D80" t="str">
            <v>Total</v>
          </cell>
          <cell r="G80">
            <v>988</v>
          </cell>
          <cell r="H80">
            <v>832</v>
          </cell>
          <cell r="I80">
            <v>163</v>
          </cell>
          <cell r="J80">
            <v>1672</v>
          </cell>
          <cell r="K80">
            <v>0</v>
          </cell>
          <cell r="L80">
            <v>294</v>
          </cell>
          <cell r="M80">
            <v>438</v>
          </cell>
          <cell r="N80">
            <v>1309</v>
          </cell>
          <cell r="O80">
            <v>0</v>
          </cell>
          <cell r="P80">
            <v>0</v>
          </cell>
          <cell r="Q80">
            <v>0</v>
          </cell>
        </row>
        <row r="81">
          <cell r="B81" t="str">
            <v>ZT-1</v>
          </cell>
          <cell r="C81" t="str">
            <v>PL</v>
          </cell>
          <cell r="D81" t="str">
            <v>Active</v>
          </cell>
          <cell r="H81">
            <v>3</v>
          </cell>
          <cell r="K81">
            <v>3</v>
          </cell>
          <cell r="M81">
            <v>3</v>
          </cell>
          <cell r="O81">
            <v>0</v>
          </cell>
          <cell r="Q81">
            <v>0</v>
          </cell>
        </row>
        <row r="82">
          <cell r="B82" t="str">
            <v>(DHQ) 2 PHAL</v>
          </cell>
          <cell r="C82" t="str">
            <v>T</v>
          </cell>
          <cell r="D82" t="str">
            <v>Slow Mvg</v>
          </cell>
          <cell r="H82">
            <v>8</v>
          </cell>
          <cell r="K82">
            <v>8</v>
          </cell>
          <cell r="O82">
            <v>0</v>
          </cell>
          <cell r="Q82">
            <v>8</v>
          </cell>
        </row>
        <row r="83">
          <cell r="B83" t="str">
            <v>Amino Indanol</v>
          </cell>
          <cell r="C83" t="str">
            <v>Pre Launch</v>
          </cell>
          <cell r="D83" t="str">
            <v>Total</v>
          </cell>
          <cell r="G83">
            <v>1631</v>
          </cell>
          <cell r="H83">
            <v>109</v>
          </cell>
          <cell r="I83">
            <v>131</v>
          </cell>
          <cell r="J83">
            <v>1570</v>
          </cell>
          <cell r="K83">
            <v>109</v>
          </cell>
          <cell r="L83">
            <v>1084</v>
          </cell>
          <cell r="M83">
            <v>109</v>
          </cell>
          <cell r="N83">
            <v>1268</v>
          </cell>
          <cell r="O83">
            <v>-109</v>
          </cell>
          <cell r="P83">
            <v>0</v>
          </cell>
          <cell r="Q83">
            <v>0</v>
          </cell>
        </row>
        <row r="84">
          <cell r="B84" t="str">
            <v>ANFP</v>
          </cell>
          <cell r="C84" t="str">
            <v>T</v>
          </cell>
          <cell r="D84" t="str">
            <v>Active</v>
          </cell>
          <cell r="G84">
            <v>75</v>
          </cell>
          <cell r="I84">
            <v>11</v>
          </cell>
          <cell r="J84">
            <v>88</v>
          </cell>
          <cell r="K84">
            <v>174</v>
          </cell>
          <cell r="O84">
            <v>0</v>
          </cell>
          <cell r="Q84">
            <v>174</v>
          </cell>
        </row>
        <row r="85">
          <cell r="B85" t="str">
            <v>Butanol</v>
          </cell>
          <cell r="C85" t="str">
            <v>T</v>
          </cell>
          <cell r="D85" t="str">
            <v>Slow Mvg</v>
          </cell>
          <cell r="G85">
            <v>23</v>
          </cell>
          <cell r="J85">
            <v>88</v>
          </cell>
          <cell r="K85">
            <v>0</v>
          </cell>
          <cell r="L85">
            <v>23</v>
          </cell>
          <cell r="N85">
            <v>88</v>
          </cell>
          <cell r="O85">
            <v>0</v>
          </cell>
          <cell r="Q85">
            <v>0</v>
          </cell>
        </row>
        <row r="86">
          <cell r="B86" t="str">
            <v>CBDA</v>
          </cell>
          <cell r="C86" t="str">
            <v>T</v>
          </cell>
          <cell r="D86" t="str">
            <v>Active</v>
          </cell>
          <cell r="G86">
            <v>2</v>
          </cell>
          <cell r="H86">
            <v>109</v>
          </cell>
          <cell r="K86">
            <v>4</v>
          </cell>
          <cell r="L86">
            <v>2</v>
          </cell>
          <cell r="M86">
            <v>109</v>
          </cell>
          <cell r="O86">
            <v>-4</v>
          </cell>
          <cell r="Q86">
            <v>0</v>
          </cell>
        </row>
        <row r="87">
          <cell r="B87" t="str">
            <v>CDFA Me</v>
          </cell>
          <cell r="C87" t="str">
            <v>T</v>
          </cell>
          <cell r="D87" t="str">
            <v>Slow Mvg</v>
          </cell>
          <cell r="G87">
            <v>3</v>
          </cell>
          <cell r="J87">
            <v>88</v>
          </cell>
          <cell r="K87">
            <v>3</v>
          </cell>
          <cell r="L87">
            <v>3</v>
          </cell>
          <cell r="O87">
            <v>-3</v>
          </cell>
          <cell r="Q87">
            <v>0</v>
          </cell>
        </row>
        <row r="88">
          <cell r="B88" t="str">
            <v>CPD</v>
          </cell>
          <cell r="C88" t="str">
            <v>T</v>
          </cell>
          <cell r="D88" t="str">
            <v>Slow Mvg</v>
          </cell>
          <cell r="G88">
            <v>23</v>
          </cell>
          <cell r="J88">
            <v>44</v>
          </cell>
          <cell r="K88">
            <v>44</v>
          </cell>
          <cell r="L88">
            <v>23</v>
          </cell>
          <cell r="N88">
            <v>18</v>
          </cell>
          <cell r="O88">
            <v>-18</v>
          </cell>
          <cell r="Q88">
            <v>26</v>
          </cell>
        </row>
        <row r="89">
          <cell r="B89" t="str">
            <v>DESMP</v>
          </cell>
          <cell r="C89" t="str">
            <v>T</v>
          </cell>
          <cell r="D89" t="str">
            <v>Obs</v>
          </cell>
          <cell r="G89">
            <v>13</v>
          </cell>
          <cell r="H89">
            <v>92</v>
          </cell>
          <cell r="I89">
            <v>19</v>
          </cell>
          <cell r="K89">
            <v>0</v>
          </cell>
          <cell r="L89">
            <v>1</v>
          </cell>
          <cell r="M89">
            <v>2</v>
          </cell>
          <cell r="O89">
            <v>0</v>
          </cell>
          <cell r="Q89">
            <v>0</v>
          </cell>
        </row>
        <row r="90">
          <cell r="B90" t="str">
            <v>DHQD</v>
          </cell>
          <cell r="C90" t="str">
            <v>T</v>
          </cell>
          <cell r="D90" t="str">
            <v>Slow Mvg</v>
          </cell>
          <cell r="G90">
            <v>3</v>
          </cell>
          <cell r="I90">
            <v>1</v>
          </cell>
          <cell r="J90">
            <v>50</v>
          </cell>
          <cell r="K90">
            <v>53</v>
          </cell>
          <cell r="L90">
            <v>3</v>
          </cell>
          <cell r="N90">
            <v>2</v>
          </cell>
          <cell r="O90">
            <v>-3</v>
          </cell>
          <cell r="Q90">
            <v>51</v>
          </cell>
        </row>
        <row r="91">
          <cell r="B91" t="str">
            <v>EPI</v>
          </cell>
          <cell r="C91" t="str">
            <v>T</v>
          </cell>
          <cell r="D91" t="str">
            <v>Slow Mvg</v>
          </cell>
          <cell r="G91">
            <v>6</v>
          </cell>
          <cell r="H91">
            <v>75</v>
          </cell>
          <cell r="J91">
            <v>47</v>
          </cell>
          <cell r="K91">
            <v>128</v>
          </cell>
          <cell r="L91">
            <v>1</v>
          </cell>
          <cell r="M91">
            <v>54</v>
          </cell>
          <cell r="N91">
            <v>18</v>
          </cell>
          <cell r="O91">
            <v>-18</v>
          </cell>
          <cell r="Q91">
            <v>44</v>
          </cell>
        </row>
        <row r="92">
          <cell r="B92" t="str">
            <v>ETFA</v>
          </cell>
          <cell r="C92" t="str">
            <v>T</v>
          </cell>
          <cell r="D92" t="str">
            <v>Active</v>
          </cell>
          <cell r="G92">
            <v>2</v>
          </cell>
          <cell r="J92">
            <v>22</v>
          </cell>
          <cell r="K92">
            <v>0</v>
          </cell>
          <cell r="L92">
            <v>2</v>
          </cell>
          <cell r="N92">
            <v>6</v>
          </cell>
          <cell r="O92">
            <v>0</v>
          </cell>
          <cell r="Q92">
            <v>16</v>
          </cell>
        </row>
        <row r="93">
          <cell r="B93" t="str">
            <v>Glycidyl Nosylate</v>
          </cell>
          <cell r="C93" t="str">
            <v>T</v>
          </cell>
          <cell r="D93" t="str">
            <v>Slow Mvg</v>
          </cell>
          <cell r="G93">
            <v>3</v>
          </cell>
          <cell r="J93">
            <v>34</v>
          </cell>
          <cell r="K93">
            <v>3</v>
          </cell>
          <cell r="L93">
            <v>3</v>
          </cell>
          <cell r="N93">
            <v>2</v>
          </cell>
          <cell r="O93">
            <v>-3</v>
          </cell>
          <cell r="Q93">
            <v>0</v>
          </cell>
        </row>
        <row r="94">
          <cell r="B94" t="str">
            <v>Glycidyl Phthalimide</v>
          </cell>
          <cell r="C94" t="str">
            <v>T</v>
          </cell>
          <cell r="D94" t="str">
            <v>Active</v>
          </cell>
          <cell r="G94">
            <v>11</v>
          </cell>
          <cell r="H94">
            <v>33</v>
          </cell>
          <cell r="I94">
            <v>7</v>
          </cell>
          <cell r="J94">
            <v>52</v>
          </cell>
          <cell r="K94">
            <v>91</v>
          </cell>
          <cell r="L94">
            <v>1</v>
          </cell>
          <cell r="M94">
            <v>12</v>
          </cell>
          <cell r="N94">
            <v>33</v>
          </cell>
          <cell r="O94">
            <v>-46</v>
          </cell>
          <cell r="Q94">
            <v>16</v>
          </cell>
        </row>
        <row r="95">
          <cell r="B95" t="str">
            <v>Glycidyl Tosylate</v>
          </cell>
          <cell r="C95" t="str">
            <v>T</v>
          </cell>
          <cell r="D95" t="str">
            <v>Slow Mvg</v>
          </cell>
          <cell r="G95">
            <v>1</v>
          </cell>
          <cell r="H95">
            <v>4</v>
          </cell>
          <cell r="J95">
            <v>22</v>
          </cell>
          <cell r="K95">
            <v>4</v>
          </cell>
          <cell r="L95">
            <v>1</v>
          </cell>
          <cell r="M95">
            <v>4</v>
          </cell>
          <cell r="N95">
            <v>22</v>
          </cell>
          <cell r="O95">
            <v>-23</v>
          </cell>
          <cell r="Q95">
            <v>0</v>
          </cell>
        </row>
        <row r="96">
          <cell r="B96" t="str">
            <v>Isovanillin</v>
          </cell>
          <cell r="C96" t="str">
            <v>T</v>
          </cell>
          <cell r="D96" t="str">
            <v>Obs</v>
          </cell>
          <cell r="G96">
            <v>3</v>
          </cell>
          <cell r="K96">
            <v>0</v>
          </cell>
          <cell r="L96">
            <v>3</v>
          </cell>
          <cell r="O96">
            <v>0</v>
          </cell>
          <cell r="Q96">
            <v>0</v>
          </cell>
        </row>
        <row r="97">
          <cell r="B97" t="str">
            <v>Jacobsen Catalyst</v>
          </cell>
          <cell r="C97" t="str">
            <v>T</v>
          </cell>
          <cell r="D97" t="str">
            <v>Slow Mvg</v>
          </cell>
          <cell r="G97">
            <v>10</v>
          </cell>
          <cell r="H97">
            <v>226</v>
          </cell>
          <cell r="J97">
            <v>98</v>
          </cell>
          <cell r="K97">
            <v>236</v>
          </cell>
          <cell r="L97">
            <v>10</v>
          </cell>
          <cell r="M97">
            <v>26</v>
          </cell>
          <cell r="N97">
            <v>98</v>
          </cell>
          <cell r="O97">
            <v>-100</v>
          </cell>
          <cell r="Q97">
            <v>200</v>
          </cell>
        </row>
        <row r="98">
          <cell r="B98" t="str">
            <v>L-Carnitine</v>
          </cell>
          <cell r="C98" t="str">
            <v>T</v>
          </cell>
          <cell r="D98" t="str">
            <v>Slow Mvg</v>
          </cell>
          <cell r="G98">
            <v>4</v>
          </cell>
          <cell r="H98">
            <v>4</v>
          </cell>
          <cell r="J98">
            <v>114</v>
          </cell>
          <cell r="K98">
            <v>4</v>
          </cell>
          <cell r="L98">
            <v>4</v>
          </cell>
          <cell r="M98">
            <v>4</v>
          </cell>
          <cell r="N98">
            <v>114</v>
          </cell>
          <cell r="O98">
            <v>-4</v>
          </cell>
          <cell r="Q98">
            <v>0</v>
          </cell>
        </row>
        <row r="99">
          <cell r="B99" t="str">
            <v>Methyl Glycidate</v>
          </cell>
          <cell r="C99" t="str">
            <v>T</v>
          </cell>
          <cell r="D99" t="str">
            <v>Slow Mvg</v>
          </cell>
          <cell r="J99">
            <v>18</v>
          </cell>
          <cell r="K99">
            <v>0</v>
          </cell>
          <cell r="N99">
            <v>18</v>
          </cell>
          <cell r="O99">
            <v>0</v>
          </cell>
          <cell r="Q99">
            <v>0</v>
          </cell>
        </row>
        <row r="100">
          <cell r="B100" t="str">
            <v>OADPE</v>
          </cell>
          <cell r="C100" t="str">
            <v>T</v>
          </cell>
          <cell r="D100" t="str">
            <v>Slow Mvg</v>
          </cell>
          <cell r="G100">
            <v>12</v>
          </cell>
          <cell r="H100">
            <v>222</v>
          </cell>
          <cell r="K100">
            <v>0</v>
          </cell>
          <cell r="L100">
            <v>10</v>
          </cell>
          <cell r="M100">
            <v>26</v>
          </cell>
          <cell r="O100">
            <v>0</v>
          </cell>
          <cell r="Q100">
            <v>0</v>
          </cell>
        </row>
        <row r="101">
          <cell r="B101" t="str">
            <v>Oligomeric Cat</v>
          </cell>
          <cell r="C101" t="str">
            <v>T</v>
          </cell>
          <cell r="D101" t="str">
            <v>Slow Mvg</v>
          </cell>
          <cell r="G101">
            <v>6</v>
          </cell>
          <cell r="H101">
            <v>281</v>
          </cell>
          <cell r="I101">
            <v>4</v>
          </cell>
          <cell r="J101">
            <v>114</v>
          </cell>
          <cell r="K101">
            <v>302</v>
          </cell>
          <cell r="L101">
            <v>4</v>
          </cell>
          <cell r="M101">
            <v>184</v>
          </cell>
          <cell r="N101">
            <v>114</v>
          </cell>
          <cell r="O101">
            <v>-302</v>
          </cell>
          <cell r="Q101">
            <v>180</v>
          </cell>
        </row>
        <row r="102">
          <cell r="B102" t="str">
            <v>Pfizer Diol</v>
          </cell>
          <cell r="C102" t="str">
            <v>T</v>
          </cell>
          <cell r="D102" t="str">
            <v>Obs</v>
          </cell>
          <cell r="J102">
            <v>18</v>
          </cell>
          <cell r="K102">
            <v>0</v>
          </cell>
          <cell r="N102">
            <v>18</v>
          </cell>
          <cell r="O102">
            <v>0</v>
          </cell>
          <cell r="Q102">
            <v>0</v>
          </cell>
        </row>
        <row r="103">
          <cell r="B103" t="str">
            <v>PG Carbonate</v>
          </cell>
          <cell r="C103" t="str">
            <v>T</v>
          </cell>
          <cell r="D103" t="str">
            <v>Slow Mvg</v>
          </cell>
          <cell r="J103">
            <v>257</v>
          </cell>
          <cell r="K103">
            <v>0</v>
          </cell>
          <cell r="N103">
            <v>257</v>
          </cell>
          <cell r="O103">
            <v>0</v>
          </cell>
          <cell r="Q103">
            <v>0</v>
          </cell>
        </row>
        <row r="104">
          <cell r="B104" t="str">
            <v>Propylene Oxide</v>
          </cell>
          <cell r="C104" t="str">
            <v>T</v>
          </cell>
          <cell r="D104" t="str">
            <v>Slow Mvg</v>
          </cell>
          <cell r="G104">
            <v>1</v>
          </cell>
          <cell r="H104">
            <v>47</v>
          </cell>
          <cell r="K104">
            <v>48</v>
          </cell>
          <cell r="L104">
            <v>2</v>
          </cell>
          <cell r="M104">
            <v>31</v>
          </cell>
          <cell r="O104">
            <v>-31</v>
          </cell>
          <cell r="Q104">
            <v>17</v>
          </cell>
        </row>
        <row r="105">
          <cell r="B105" t="str">
            <v>RUPHOS</v>
          </cell>
          <cell r="C105" t="str">
            <v>T</v>
          </cell>
          <cell r="D105" t="str">
            <v>Slow Mvg</v>
          </cell>
          <cell r="K105">
            <v>0</v>
          </cell>
          <cell r="O105">
            <v>0</v>
          </cell>
          <cell r="Q105">
            <v>0</v>
          </cell>
        </row>
        <row r="106">
          <cell r="B106" t="str">
            <v>S-Phos</v>
          </cell>
          <cell r="C106" t="str">
            <v>T</v>
          </cell>
          <cell r="D106" t="str">
            <v>Slow Mvg</v>
          </cell>
          <cell r="J106">
            <v>6</v>
          </cell>
          <cell r="K106">
            <v>6</v>
          </cell>
          <cell r="N106">
            <v>226</v>
          </cell>
          <cell r="O106">
            <v>0</v>
          </cell>
          <cell r="Q106">
            <v>6</v>
          </cell>
        </row>
        <row r="107">
          <cell r="B107" t="str">
            <v>Styrene Oxide</v>
          </cell>
          <cell r="C107" t="str">
            <v>T</v>
          </cell>
          <cell r="D107" t="str">
            <v>Slow Mvg</v>
          </cell>
          <cell r="G107">
            <v>3</v>
          </cell>
          <cell r="H107">
            <v>47</v>
          </cell>
          <cell r="K107">
            <v>3</v>
          </cell>
          <cell r="L107">
            <v>3</v>
          </cell>
          <cell r="M107">
            <v>31</v>
          </cell>
          <cell r="O107">
            <v>-3</v>
          </cell>
          <cell r="Q107">
            <v>0</v>
          </cell>
        </row>
        <row r="108">
          <cell r="B108" t="str">
            <v>TBGE</v>
          </cell>
          <cell r="C108" t="str">
            <v>T</v>
          </cell>
          <cell r="D108" t="str">
            <v>Active</v>
          </cell>
          <cell r="J108">
            <v>10</v>
          </cell>
          <cell r="K108">
            <v>0</v>
          </cell>
          <cell r="O108">
            <v>0</v>
          </cell>
          <cell r="Q108">
            <v>10</v>
          </cell>
        </row>
        <row r="109">
          <cell r="B109" t="str">
            <v>WS 23</v>
          </cell>
          <cell r="C109" t="str">
            <v>T</v>
          </cell>
          <cell r="D109" t="str">
            <v>Active</v>
          </cell>
          <cell r="G109">
            <v>183</v>
          </cell>
          <cell r="H109">
            <v>136</v>
          </cell>
          <cell r="I109">
            <v>158</v>
          </cell>
          <cell r="J109">
            <v>6</v>
          </cell>
          <cell r="K109">
            <v>6</v>
          </cell>
          <cell r="O109">
            <v>0</v>
          </cell>
          <cell r="P109">
            <v>-7</v>
          </cell>
          <cell r="Q109">
            <v>6</v>
          </cell>
        </row>
        <row r="110">
          <cell r="B110" t="str">
            <v>ETFA Held in Hong Kong</v>
          </cell>
          <cell r="C110" t="str">
            <v>TM</v>
          </cell>
          <cell r="D110" t="str">
            <v>Obs</v>
          </cell>
          <cell r="G110">
            <v>3</v>
          </cell>
          <cell r="K110">
            <v>0</v>
          </cell>
          <cell r="L110">
            <v>3</v>
          </cell>
          <cell r="O110">
            <v>0</v>
          </cell>
          <cell r="Q110">
            <v>0</v>
          </cell>
        </row>
        <row r="111">
          <cell r="B111" t="str">
            <v>3-NPP</v>
          </cell>
          <cell r="C111" t="str">
            <v>TM</v>
          </cell>
          <cell r="D111" t="str">
            <v>Obs</v>
          </cell>
          <cell r="J111">
            <v>10</v>
          </cell>
          <cell r="K111">
            <v>0</v>
          </cell>
          <cell r="N111">
            <v>10</v>
          </cell>
          <cell r="O111">
            <v>0</v>
          </cell>
          <cell r="Q111">
            <v>0</v>
          </cell>
        </row>
        <row r="112">
          <cell r="B112" t="str">
            <v>ANFP.</v>
          </cell>
          <cell r="C112" t="str">
            <v>TM</v>
          </cell>
          <cell r="D112" t="str">
            <v>Active</v>
          </cell>
          <cell r="G112">
            <v>182</v>
          </cell>
          <cell r="H112">
            <v>66</v>
          </cell>
          <cell r="I112">
            <v>61</v>
          </cell>
          <cell r="J112">
            <v>501</v>
          </cell>
          <cell r="K112">
            <v>0</v>
          </cell>
          <cell r="L112">
            <v>1</v>
          </cell>
          <cell r="O112">
            <v>0</v>
          </cell>
          <cell r="Q112">
            <v>0</v>
          </cell>
        </row>
        <row r="113">
          <cell r="B113" t="str">
            <v>DESMP.</v>
          </cell>
          <cell r="C113" t="str">
            <v>TM</v>
          </cell>
          <cell r="D113" t="str">
            <v>Obs</v>
          </cell>
          <cell r="K113">
            <v>0</v>
          </cell>
          <cell r="O113">
            <v>0</v>
          </cell>
          <cell r="Q113">
            <v>0</v>
          </cell>
        </row>
        <row r="114">
          <cell r="B114" t="str">
            <v>L-Thyroxine</v>
          </cell>
          <cell r="C114" t="str">
            <v>TM</v>
          </cell>
          <cell r="D114" t="str">
            <v>Active</v>
          </cell>
          <cell r="K114">
            <v>0</v>
          </cell>
          <cell r="O114">
            <v>0</v>
          </cell>
          <cell r="Q114">
            <v>0</v>
          </cell>
        </row>
        <row r="115">
          <cell r="B115" t="str">
            <v>NAAGA</v>
          </cell>
          <cell r="C115" t="str">
            <v>TM</v>
          </cell>
          <cell r="D115" t="str">
            <v>Active</v>
          </cell>
          <cell r="K115">
            <v>0</v>
          </cell>
          <cell r="O115">
            <v>0</v>
          </cell>
          <cell r="Q115">
            <v>0</v>
          </cell>
        </row>
        <row r="116">
          <cell r="B116" t="str">
            <v>NTFMA</v>
          </cell>
          <cell r="C116" t="str">
            <v>TM</v>
          </cell>
          <cell r="D116" t="str">
            <v>Obs</v>
          </cell>
          <cell r="K116">
            <v>0</v>
          </cell>
          <cell r="O116">
            <v>0</v>
          </cell>
          <cell r="Q116">
            <v>0</v>
          </cell>
        </row>
        <row r="117">
          <cell r="B117" t="str">
            <v>OADPE</v>
          </cell>
          <cell r="C117" t="str">
            <v>TM</v>
          </cell>
          <cell r="D117" t="str">
            <v>Active</v>
          </cell>
          <cell r="K117">
            <v>0</v>
          </cell>
          <cell r="O117">
            <v>0</v>
          </cell>
          <cell r="Q117">
            <v>0</v>
          </cell>
        </row>
        <row r="118">
          <cell r="B118" t="str">
            <v>PTFMXA</v>
          </cell>
          <cell r="C118" t="str">
            <v>TM</v>
          </cell>
          <cell r="D118" t="str">
            <v>Obs</v>
          </cell>
          <cell r="K118">
            <v>0</v>
          </cell>
          <cell r="O118">
            <v>0</v>
          </cell>
          <cell r="Q118">
            <v>0</v>
          </cell>
        </row>
        <row r="119">
          <cell r="B119" t="str">
            <v>SR-28043.</v>
          </cell>
          <cell r="C119" t="str">
            <v>TM</v>
          </cell>
          <cell r="D119" t="str">
            <v>Slow Mvg</v>
          </cell>
          <cell r="K119">
            <v>0</v>
          </cell>
          <cell r="O119">
            <v>0</v>
          </cell>
          <cell r="Q119">
            <v>0</v>
          </cell>
        </row>
        <row r="120">
          <cell r="B120" t="str">
            <v>TFBA</v>
          </cell>
          <cell r="C120" t="str">
            <v>TM</v>
          </cell>
          <cell r="D120" t="str">
            <v>Obs</v>
          </cell>
          <cell r="K120">
            <v>0</v>
          </cell>
          <cell r="O120">
            <v>0</v>
          </cell>
          <cell r="Q120">
            <v>0</v>
          </cell>
        </row>
        <row r="121">
          <cell r="B121" t="str">
            <v>Fixed cost others</v>
          </cell>
          <cell r="C121" t="str">
            <v>TM</v>
          </cell>
          <cell r="D121" t="str">
            <v>Obs</v>
          </cell>
          <cell r="K121">
            <v>0</v>
          </cell>
          <cell r="O121">
            <v>0</v>
          </cell>
          <cell r="Q121">
            <v>0</v>
          </cell>
        </row>
        <row r="122">
          <cell r="B122" t="str">
            <v>Others.</v>
          </cell>
          <cell r="C122" t="str">
            <v>TM</v>
          </cell>
          <cell r="D122" t="str">
            <v>Obs</v>
          </cell>
          <cell r="K122">
            <v>0</v>
          </cell>
          <cell r="O122">
            <v>0</v>
          </cell>
          <cell r="Q122">
            <v>0</v>
          </cell>
        </row>
        <row r="123">
          <cell r="B123" t="str">
            <v>TFBA</v>
          </cell>
          <cell r="C123" t="str">
            <v>TM</v>
          </cell>
          <cell r="D123" t="str">
            <v>Obs</v>
          </cell>
          <cell r="K123">
            <v>0</v>
          </cell>
          <cell r="O123">
            <v>0</v>
          </cell>
          <cell r="Q123">
            <v>0</v>
          </cell>
        </row>
        <row r="124">
          <cell r="B124" t="str">
            <v>Fixed cost others</v>
          </cell>
          <cell r="C124" t="str">
            <v>Technology</v>
          </cell>
          <cell r="D124" t="str">
            <v>Total</v>
          </cell>
          <cell r="G124">
            <v>335</v>
          </cell>
          <cell r="H124">
            <v>1072</v>
          </cell>
          <cell r="I124">
            <v>180</v>
          </cell>
          <cell r="J124">
            <v>1229</v>
          </cell>
          <cell r="K124">
            <v>0</v>
          </cell>
          <cell r="L124">
            <v>59</v>
          </cell>
          <cell r="M124">
            <v>515</v>
          </cell>
          <cell r="N124">
            <v>630</v>
          </cell>
          <cell r="O124">
            <v>0</v>
          </cell>
          <cell r="P124">
            <v>-7</v>
          </cell>
          <cell r="Q124">
            <v>0</v>
          </cell>
        </row>
        <row r="125">
          <cell r="B125" t="str">
            <v>Others.</v>
          </cell>
          <cell r="C125" t="str">
            <v>TM</v>
          </cell>
          <cell r="D125" t="str">
            <v>Obs</v>
          </cell>
          <cell r="K125">
            <v>0</v>
          </cell>
          <cell r="O125">
            <v>0</v>
          </cell>
          <cell r="Q125">
            <v>0</v>
          </cell>
        </row>
        <row r="126">
          <cell r="B126" t="str">
            <v>Non Allocated</v>
          </cell>
          <cell r="G126">
            <v>607</v>
          </cell>
          <cell r="H126">
            <v>-19</v>
          </cell>
          <cell r="I126">
            <v>4</v>
          </cell>
          <cell r="J126">
            <v>27</v>
          </cell>
          <cell r="K126">
            <v>619</v>
          </cell>
          <cell r="L126">
            <v>207</v>
          </cell>
          <cell r="N126">
            <v>27</v>
          </cell>
          <cell r="O126">
            <v>-234</v>
          </cell>
          <cell r="P126">
            <v>5</v>
          </cell>
          <cell r="Q126">
            <v>390</v>
          </cell>
        </row>
        <row r="127">
          <cell r="B127" t="str">
            <v>Cleanouts</v>
          </cell>
          <cell r="C127" t="str">
            <v>Technology</v>
          </cell>
          <cell r="D127" t="str">
            <v>Total</v>
          </cell>
          <cell r="G127">
            <v>372</v>
          </cell>
          <cell r="H127">
            <v>973</v>
          </cell>
          <cell r="I127">
            <v>81</v>
          </cell>
          <cell r="J127">
            <v>1302</v>
          </cell>
          <cell r="K127">
            <v>0</v>
          </cell>
          <cell r="L127">
            <v>55</v>
          </cell>
          <cell r="M127">
            <v>420</v>
          </cell>
          <cell r="N127">
            <v>629</v>
          </cell>
          <cell r="O127">
            <v>0</v>
          </cell>
          <cell r="P127">
            <v>-45</v>
          </cell>
          <cell r="Q127">
            <v>-45</v>
          </cell>
        </row>
        <row r="128">
          <cell r="B128" t="str">
            <v>Engineering Stores</v>
          </cell>
          <cell r="G128">
            <v>2403</v>
          </cell>
          <cell r="K128">
            <v>2403</v>
          </cell>
          <cell r="L128">
            <v>1438</v>
          </cell>
          <cell r="O128">
            <v>-1438</v>
          </cell>
          <cell r="Q128">
            <v>965</v>
          </cell>
        </row>
        <row r="129">
          <cell r="B129" t="str">
            <v>Base Stocks</v>
          </cell>
          <cell r="G129">
            <v>321</v>
          </cell>
          <cell r="H129">
            <v>126</v>
          </cell>
          <cell r="I129">
            <v>4</v>
          </cell>
          <cell r="J129">
            <v>28</v>
          </cell>
          <cell r="K129">
            <v>321</v>
          </cell>
          <cell r="L129">
            <v>160</v>
          </cell>
          <cell r="M129">
            <v>5</v>
          </cell>
          <cell r="N129">
            <v>26</v>
          </cell>
          <cell r="O129">
            <v>-160</v>
          </cell>
          <cell r="P129">
            <v>-50</v>
          </cell>
          <cell r="Q129">
            <v>161</v>
          </cell>
        </row>
        <row r="130">
          <cell r="B130" t="str">
            <v>Op Supplies/Ret Cont/Packaging/Waste</v>
          </cell>
          <cell r="G130">
            <v>599</v>
          </cell>
          <cell r="K130">
            <v>599</v>
          </cell>
          <cell r="L130">
            <v>115</v>
          </cell>
          <cell r="M130">
            <v>3</v>
          </cell>
          <cell r="O130">
            <v>-118</v>
          </cell>
          <cell r="P130">
            <v>-54</v>
          </cell>
          <cell r="Q130">
            <v>481</v>
          </cell>
        </row>
        <row r="131">
          <cell r="B131" t="str">
            <v>Palladium/Platinum/Rhodium</v>
          </cell>
          <cell r="G131">
            <v>340</v>
          </cell>
          <cell r="K131">
            <v>340</v>
          </cell>
          <cell r="L131">
            <v>1456</v>
          </cell>
          <cell r="O131">
            <v>0</v>
          </cell>
          <cell r="Q131">
            <v>340</v>
          </cell>
        </row>
        <row r="132">
          <cell r="B132" t="str">
            <v>Base Stocks</v>
          </cell>
          <cell r="G132">
            <v>321</v>
          </cell>
          <cell r="K132">
            <v>321</v>
          </cell>
          <cell r="L132">
            <v>160</v>
          </cell>
          <cell r="O132">
            <v>-160</v>
          </cell>
          <cell r="Q132">
            <v>161</v>
          </cell>
        </row>
        <row r="133">
          <cell r="B133" t="str">
            <v>Op Supplies/Ret Cont/Packaging/Waste</v>
          </cell>
          <cell r="G133">
            <v>548</v>
          </cell>
          <cell r="K133">
            <v>548</v>
          </cell>
          <cell r="L133">
            <v>133</v>
          </cell>
          <cell r="M133">
            <v>8</v>
          </cell>
          <cell r="O133">
            <v>-141</v>
          </cell>
          <cell r="Q133">
            <v>407</v>
          </cell>
        </row>
        <row r="134">
          <cell r="B134" t="str">
            <v>Palladium/Platinum/Rhodium</v>
          </cell>
          <cell r="G134">
            <v>4</v>
          </cell>
          <cell r="K134">
            <v>4</v>
          </cell>
          <cell r="O134">
            <v>0</v>
          </cell>
          <cell r="Q134">
            <v>4</v>
          </cell>
        </row>
      </sheetData>
      <sheetData sheetId="27">
        <row r="10">
          <cell r="B10" t="str">
            <v>Acrivastine</v>
          </cell>
          <cell r="C10" t="str">
            <v>L</v>
          </cell>
          <cell r="D10" t="str">
            <v>Active</v>
          </cell>
          <cell r="G10">
            <v>21</v>
          </cell>
          <cell r="H10">
            <v>922</v>
          </cell>
          <cell r="I10">
            <v>120</v>
          </cell>
          <cell r="K10">
            <v>1063</v>
          </cell>
          <cell r="L10">
            <v>3</v>
          </cell>
          <cell r="M10">
            <v>875</v>
          </cell>
          <cell r="O10">
            <v>-878</v>
          </cell>
          <cell r="Q10">
            <v>185</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9</v>
          </cell>
          <cell r="H13">
            <v>253</v>
          </cell>
          <cell r="I13">
            <v>36</v>
          </cell>
          <cell r="K13">
            <v>298</v>
          </cell>
          <cell r="L13">
            <v>1</v>
          </cell>
          <cell r="O13">
            <v>-1</v>
          </cell>
          <cell r="Q13">
            <v>297</v>
          </cell>
        </row>
        <row r="14">
          <cell r="B14" t="str">
            <v>Fosamprenavir</v>
          </cell>
          <cell r="C14" t="str">
            <v>L</v>
          </cell>
          <cell r="D14" t="str">
            <v>Active</v>
          </cell>
          <cell r="G14">
            <v>108</v>
          </cell>
          <cell r="H14">
            <v>7</v>
          </cell>
          <cell r="J14">
            <v>77</v>
          </cell>
          <cell r="K14">
            <v>192</v>
          </cell>
          <cell r="L14">
            <v>108</v>
          </cell>
          <cell r="M14">
            <v>7</v>
          </cell>
          <cell r="N14">
            <v>32</v>
          </cell>
          <cell r="O14">
            <v>-147</v>
          </cell>
          <cell r="Q14">
            <v>45</v>
          </cell>
        </row>
        <row r="15">
          <cell r="B15" t="str">
            <v>KBA</v>
          </cell>
          <cell r="C15" t="str">
            <v>L</v>
          </cell>
          <cell r="D15" t="str">
            <v>Active</v>
          </cell>
          <cell r="G15">
            <v>61</v>
          </cell>
          <cell r="H15">
            <v>142</v>
          </cell>
          <cell r="I15">
            <v>24</v>
          </cell>
          <cell r="K15">
            <v>227</v>
          </cell>
          <cell r="O15">
            <v>0</v>
          </cell>
          <cell r="Q15">
            <v>227</v>
          </cell>
        </row>
        <row r="16">
          <cell r="B16" t="str">
            <v>Labetalol</v>
          </cell>
          <cell r="C16" t="str">
            <v>L</v>
          </cell>
          <cell r="D16" t="str">
            <v>Active</v>
          </cell>
          <cell r="G16">
            <v>38</v>
          </cell>
          <cell r="H16">
            <v>349</v>
          </cell>
          <cell r="I16">
            <v>187</v>
          </cell>
          <cell r="J16">
            <v>448</v>
          </cell>
          <cell r="K16">
            <v>1022</v>
          </cell>
          <cell r="L16">
            <v>12</v>
          </cell>
          <cell r="M16">
            <v>388</v>
          </cell>
          <cell r="N16">
            <v>410</v>
          </cell>
          <cell r="O16">
            <v>-810</v>
          </cell>
          <cell r="Q16">
            <v>212</v>
          </cell>
        </row>
        <row r="17">
          <cell r="B17" t="str">
            <v>Leval Buterol</v>
          </cell>
          <cell r="C17" t="str">
            <v>L</v>
          </cell>
          <cell r="D17" t="str">
            <v>Active</v>
          </cell>
          <cell r="G17">
            <v>22</v>
          </cell>
          <cell r="H17">
            <v>109</v>
          </cell>
          <cell r="I17">
            <v>3</v>
          </cell>
          <cell r="J17">
            <v>169</v>
          </cell>
          <cell r="K17">
            <v>303</v>
          </cell>
          <cell r="L17">
            <v>13</v>
          </cell>
          <cell r="M17">
            <v>44</v>
          </cell>
          <cell r="N17">
            <v>53</v>
          </cell>
          <cell r="O17">
            <v>-110</v>
          </cell>
          <cell r="Q17">
            <v>193</v>
          </cell>
        </row>
        <row r="18">
          <cell r="B18" t="str">
            <v>Octenidine</v>
          </cell>
          <cell r="C18" t="str">
            <v>L</v>
          </cell>
          <cell r="D18" t="str">
            <v>Active</v>
          </cell>
          <cell r="G18">
            <v>2</v>
          </cell>
          <cell r="H18">
            <v>48</v>
          </cell>
          <cell r="J18">
            <v>9</v>
          </cell>
          <cell r="K18">
            <v>59</v>
          </cell>
          <cell r="L18">
            <v>2</v>
          </cell>
          <cell r="M18">
            <v>1</v>
          </cell>
          <cell r="N18">
            <v>7</v>
          </cell>
          <cell r="O18">
            <v>-10</v>
          </cell>
          <cell r="Q18">
            <v>49</v>
          </cell>
        </row>
        <row r="19">
          <cell r="B19" t="str">
            <v>Plaquenil</v>
          </cell>
          <cell r="C19" t="str">
            <v>L</v>
          </cell>
          <cell r="D19" t="str">
            <v>Obs</v>
          </cell>
          <cell r="K19">
            <v>0</v>
          </cell>
          <cell r="O19">
            <v>0</v>
          </cell>
          <cell r="Q19">
            <v>0</v>
          </cell>
        </row>
        <row r="20">
          <cell r="B20" t="str">
            <v>Pro Jet 950NP</v>
          </cell>
          <cell r="C20" t="str">
            <v>L</v>
          </cell>
          <cell r="D20" t="str">
            <v>Obs</v>
          </cell>
          <cell r="K20">
            <v>0</v>
          </cell>
          <cell r="O20">
            <v>0</v>
          </cell>
          <cell r="Q20">
            <v>0</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K23">
            <v>0</v>
          </cell>
          <cell r="O23">
            <v>0</v>
          </cell>
          <cell r="Q23">
            <v>0</v>
          </cell>
        </row>
        <row r="24">
          <cell r="B24" t="str">
            <v>Trientine</v>
          </cell>
          <cell r="C24" t="str">
            <v>L</v>
          </cell>
          <cell r="D24" t="str">
            <v>Active</v>
          </cell>
          <cell r="G24">
            <v>2</v>
          </cell>
          <cell r="H24">
            <v>31</v>
          </cell>
          <cell r="J24">
            <v>9</v>
          </cell>
          <cell r="K24">
            <v>42</v>
          </cell>
          <cell r="M24">
            <v>4</v>
          </cell>
          <cell r="N24">
            <v>9</v>
          </cell>
          <cell r="O24">
            <v>-13</v>
          </cell>
          <cell r="Q24">
            <v>29</v>
          </cell>
        </row>
        <row r="25">
          <cell r="B25" t="str">
            <v>TTA</v>
          </cell>
          <cell r="C25" t="str">
            <v>L</v>
          </cell>
          <cell r="D25" t="str">
            <v>Slow Mvg</v>
          </cell>
          <cell r="K25">
            <v>0</v>
          </cell>
          <cell r="O25">
            <v>0</v>
          </cell>
          <cell r="Q25">
            <v>0</v>
          </cell>
        </row>
        <row r="26">
          <cell r="B26" t="str">
            <v>Zilueton</v>
          </cell>
          <cell r="C26" t="str">
            <v>L</v>
          </cell>
          <cell r="D26" t="str">
            <v>Active</v>
          </cell>
          <cell r="G26">
            <v>262</v>
          </cell>
          <cell r="J26">
            <v>771</v>
          </cell>
          <cell r="K26">
            <v>1033</v>
          </cell>
          <cell r="L26">
            <v>49</v>
          </cell>
          <cell r="N26">
            <v>42</v>
          </cell>
          <cell r="O26">
            <v>-91</v>
          </cell>
          <cell r="P26">
            <v>64</v>
          </cell>
          <cell r="Q26">
            <v>1006</v>
          </cell>
        </row>
        <row r="27">
          <cell r="O27">
            <v>0</v>
          </cell>
        </row>
        <row r="28">
          <cell r="C28" t="str">
            <v>Launch</v>
          </cell>
          <cell r="D28" t="str">
            <v>Total</v>
          </cell>
          <cell r="G28">
            <v>527</v>
          </cell>
          <cell r="H28">
            <v>1861</v>
          </cell>
          <cell r="I28">
            <v>370</v>
          </cell>
          <cell r="J28">
            <v>1483</v>
          </cell>
          <cell r="K28">
            <v>4241</v>
          </cell>
          <cell r="L28">
            <v>190</v>
          </cell>
          <cell r="M28">
            <v>1319</v>
          </cell>
          <cell r="N28">
            <v>553</v>
          </cell>
          <cell r="O28">
            <v>-2062</v>
          </cell>
          <cell r="P28">
            <v>64</v>
          </cell>
          <cell r="Q28">
            <v>2243</v>
          </cell>
        </row>
        <row r="29">
          <cell r="O29">
            <v>0</v>
          </cell>
        </row>
        <row r="30">
          <cell r="B30" t="str">
            <v>AGN-209323-LF</v>
          </cell>
          <cell r="C30" t="str">
            <v>PL</v>
          </cell>
          <cell r="D30" t="str">
            <v>Active</v>
          </cell>
          <cell r="H30">
            <v>3</v>
          </cell>
          <cell r="K30">
            <v>3</v>
          </cell>
          <cell r="M30">
            <v>3</v>
          </cell>
          <cell r="O30">
            <v>-3</v>
          </cell>
          <cell r="Q30">
            <v>0</v>
          </cell>
        </row>
        <row r="31">
          <cell r="B31" t="str">
            <v>ANAGRELIDE</v>
          </cell>
          <cell r="C31" t="str">
            <v>PL</v>
          </cell>
          <cell r="D31" t="str">
            <v>Active</v>
          </cell>
          <cell r="G31">
            <v>26</v>
          </cell>
          <cell r="H31">
            <v>42</v>
          </cell>
          <cell r="I31">
            <v>57</v>
          </cell>
          <cell r="K31">
            <v>125</v>
          </cell>
          <cell r="L31">
            <v>12</v>
          </cell>
          <cell r="O31">
            <v>-12</v>
          </cell>
          <cell r="Q31">
            <v>113</v>
          </cell>
        </row>
        <row r="32">
          <cell r="B32" t="str">
            <v>AVP26452</v>
          </cell>
          <cell r="C32" t="str">
            <v>PL</v>
          </cell>
          <cell r="D32" t="str">
            <v>Obs</v>
          </cell>
          <cell r="K32">
            <v>0</v>
          </cell>
          <cell r="O32">
            <v>0</v>
          </cell>
          <cell r="Q32">
            <v>0</v>
          </cell>
        </row>
        <row r="33">
          <cell r="B33" t="str">
            <v>TFBU</v>
          </cell>
          <cell r="C33" t="str">
            <v>PL</v>
          </cell>
          <cell r="D33" t="str">
            <v>Slow Mvg</v>
          </cell>
          <cell r="J33">
            <v>208</v>
          </cell>
          <cell r="K33">
            <v>208</v>
          </cell>
          <cell r="O33">
            <v>0</v>
          </cell>
          <cell r="Q33">
            <v>208</v>
          </cell>
        </row>
        <row r="34">
          <cell r="B34" t="str">
            <v>3M R850 / R851</v>
          </cell>
          <cell r="C34" t="str">
            <v>PL</v>
          </cell>
          <cell r="D34" t="str">
            <v>Obs</v>
          </cell>
          <cell r="K34">
            <v>0</v>
          </cell>
          <cell r="O34">
            <v>0</v>
          </cell>
          <cell r="Q34">
            <v>0</v>
          </cell>
        </row>
        <row r="35">
          <cell r="B35" t="str">
            <v>ALT-962</v>
          </cell>
          <cell r="C35" t="str">
            <v>PL</v>
          </cell>
          <cell r="D35" t="str">
            <v>Obs</v>
          </cell>
          <cell r="K35">
            <v>0</v>
          </cell>
          <cell r="O35">
            <v>0</v>
          </cell>
          <cell r="Q35">
            <v>0</v>
          </cell>
        </row>
        <row r="36">
          <cell r="B36" t="str">
            <v>AVE 1330</v>
          </cell>
          <cell r="C36" t="str">
            <v>PL</v>
          </cell>
          <cell r="D36" t="str">
            <v>Obs</v>
          </cell>
          <cell r="K36">
            <v>0</v>
          </cell>
          <cell r="O36">
            <v>0</v>
          </cell>
          <cell r="Q36">
            <v>0</v>
          </cell>
        </row>
        <row r="37">
          <cell r="B37" t="str">
            <v>AZD 12389497</v>
          </cell>
          <cell r="C37" t="str">
            <v>PL</v>
          </cell>
          <cell r="D37" t="str">
            <v>Slow Mvg</v>
          </cell>
          <cell r="K37">
            <v>0</v>
          </cell>
          <cell r="O37">
            <v>0</v>
          </cell>
          <cell r="Q37">
            <v>0</v>
          </cell>
        </row>
        <row r="38">
          <cell r="B38" t="str">
            <v>AZD 2230</v>
          </cell>
          <cell r="C38" t="str">
            <v>PL</v>
          </cell>
          <cell r="D38" t="str">
            <v>Obs</v>
          </cell>
          <cell r="K38">
            <v>0</v>
          </cell>
          <cell r="O38">
            <v>0</v>
          </cell>
          <cell r="Q38">
            <v>0</v>
          </cell>
        </row>
        <row r="39">
          <cell r="B39" t="str">
            <v>AZD 6714</v>
          </cell>
          <cell r="C39" t="str">
            <v>PL</v>
          </cell>
          <cell r="D39" t="str">
            <v>Active</v>
          </cell>
          <cell r="G39">
            <v>5</v>
          </cell>
          <cell r="J39">
            <v>68</v>
          </cell>
          <cell r="K39">
            <v>73</v>
          </cell>
          <cell r="L39">
            <v>5</v>
          </cell>
          <cell r="N39">
            <v>68</v>
          </cell>
          <cell r="O39">
            <v>-73</v>
          </cell>
          <cell r="Q39">
            <v>0</v>
          </cell>
        </row>
        <row r="40">
          <cell r="B40" t="str">
            <v>BHA</v>
          </cell>
          <cell r="C40" t="str">
            <v>PL</v>
          </cell>
          <cell r="D40" t="str">
            <v>Obs</v>
          </cell>
          <cell r="H40">
            <v>23</v>
          </cell>
          <cell r="K40">
            <v>23</v>
          </cell>
          <cell r="M40">
            <v>23</v>
          </cell>
          <cell r="O40">
            <v>-23</v>
          </cell>
          <cell r="Q40">
            <v>0</v>
          </cell>
        </row>
        <row r="41">
          <cell r="B41" t="str">
            <v>BHUP</v>
          </cell>
          <cell r="C41" t="str">
            <v>PL</v>
          </cell>
          <cell r="D41" t="str">
            <v>Obs</v>
          </cell>
          <cell r="K41">
            <v>0</v>
          </cell>
          <cell r="O41">
            <v>0</v>
          </cell>
          <cell r="Q41">
            <v>0</v>
          </cell>
        </row>
        <row r="42">
          <cell r="B42" t="str">
            <v>BNP 7787</v>
          </cell>
          <cell r="C42" t="str">
            <v>PL</v>
          </cell>
          <cell r="D42" t="str">
            <v>Obs</v>
          </cell>
          <cell r="G42">
            <v>19</v>
          </cell>
          <cell r="K42">
            <v>19</v>
          </cell>
          <cell r="L42">
            <v>19</v>
          </cell>
          <cell r="O42">
            <v>-19</v>
          </cell>
          <cell r="Q42">
            <v>0</v>
          </cell>
        </row>
        <row r="43">
          <cell r="B43" t="str">
            <v>Bromohydrin</v>
          </cell>
          <cell r="C43" t="str">
            <v>PL</v>
          </cell>
          <cell r="D43" t="str">
            <v>Obs</v>
          </cell>
          <cell r="K43">
            <v>0</v>
          </cell>
          <cell r="O43">
            <v>0</v>
          </cell>
          <cell r="Q43">
            <v>0</v>
          </cell>
        </row>
        <row r="44">
          <cell r="B44" t="str">
            <v>CCA</v>
          </cell>
          <cell r="C44" t="str">
            <v>PL</v>
          </cell>
          <cell r="D44" t="str">
            <v>Obs</v>
          </cell>
          <cell r="K44">
            <v>0</v>
          </cell>
          <cell r="O44">
            <v>0</v>
          </cell>
          <cell r="Q44">
            <v>0</v>
          </cell>
        </row>
        <row r="45">
          <cell r="B45" t="str">
            <v>Epoxy 5 Hexane</v>
          </cell>
          <cell r="C45" t="str">
            <v>PL</v>
          </cell>
          <cell r="D45" t="str">
            <v>Active</v>
          </cell>
          <cell r="K45">
            <v>0</v>
          </cell>
          <cell r="O45">
            <v>0</v>
          </cell>
          <cell r="Q45">
            <v>0</v>
          </cell>
        </row>
        <row r="46">
          <cell r="B46" t="str">
            <v>ER-306074</v>
          </cell>
          <cell r="C46" t="str">
            <v>PL</v>
          </cell>
          <cell r="D46" t="str">
            <v>Active</v>
          </cell>
          <cell r="K46">
            <v>0</v>
          </cell>
          <cell r="O46">
            <v>0</v>
          </cell>
          <cell r="Q46">
            <v>0</v>
          </cell>
        </row>
        <row r="47">
          <cell r="B47" t="str">
            <v>ER-806753</v>
          </cell>
          <cell r="C47" t="str">
            <v>PL</v>
          </cell>
          <cell r="D47" t="str">
            <v>Active</v>
          </cell>
          <cell r="G47">
            <v>179</v>
          </cell>
          <cell r="H47">
            <v>234</v>
          </cell>
          <cell r="I47">
            <v>3</v>
          </cell>
          <cell r="K47">
            <v>416</v>
          </cell>
          <cell r="L47">
            <v>14</v>
          </cell>
          <cell r="M47">
            <v>119</v>
          </cell>
          <cell r="O47">
            <v>-133</v>
          </cell>
          <cell r="Q47">
            <v>283</v>
          </cell>
        </row>
        <row r="48">
          <cell r="B48" t="str">
            <v>Geltex</v>
          </cell>
          <cell r="C48" t="str">
            <v>PL</v>
          </cell>
          <cell r="D48" t="str">
            <v>Obs</v>
          </cell>
          <cell r="K48">
            <v>0</v>
          </cell>
          <cell r="O48">
            <v>0</v>
          </cell>
          <cell r="Q48">
            <v>0</v>
          </cell>
        </row>
        <row r="49">
          <cell r="B49" t="str">
            <v>GSK 1000064</v>
          </cell>
          <cell r="C49" t="str">
            <v>PL</v>
          </cell>
          <cell r="D49" t="str">
            <v>Slow Mvg</v>
          </cell>
          <cell r="K49">
            <v>0</v>
          </cell>
          <cell r="O49">
            <v>0</v>
          </cell>
          <cell r="Q49">
            <v>0</v>
          </cell>
        </row>
        <row r="50">
          <cell r="B50" t="str">
            <v>GSK 1014802A</v>
          </cell>
          <cell r="C50" t="str">
            <v>PL</v>
          </cell>
          <cell r="D50" t="str">
            <v>Active</v>
          </cell>
          <cell r="K50">
            <v>0</v>
          </cell>
          <cell r="O50">
            <v>0</v>
          </cell>
          <cell r="Q50">
            <v>0</v>
          </cell>
        </row>
        <row r="51">
          <cell r="B51" t="str">
            <v>GSK 1034702</v>
          </cell>
          <cell r="C51" t="str">
            <v>PL</v>
          </cell>
          <cell r="D51" t="str">
            <v>Active</v>
          </cell>
          <cell r="K51">
            <v>0</v>
          </cell>
          <cell r="O51">
            <v>0</v>
          </cell>
          <cell r="Q51">
            <v>0</v>
          </cell>
        </row>
        <row r="52">
          <cell r="B52" t="str">
            <v>GSK 1497235A</v>
          </cell>
          <cell r="C52" t="str">
            <v>PL</v>
          </cell>
          <cell r="D52" t="str">
            <v>Active</v>
          </cell>
          <cell r="G52">
            <v>31</v>
          </cell>
          <cell r="K52">
            <v>31</v>
          </cell>
          <cell r="L52">
            <v>31</v>
          </cell>
          <cell r="O52">
            <v>-31</v>
          </cell>
          <cell r="Q52">
            <v>0</v>
          </cell>
        </row>
        <row r="53">
          <cell r="B53" t="str">
            <v>GW 397339</v>
          </cell>
          <cell r="C53" t="str">
            <v>PL</v>
          </cell>
          <cell r="D53" t="str">
            <v>Obs</v>
          </cell>
          <cell r="K53">
            <v>0</v>
          </cell>
          <cell r="O53">
            <v>0</v>
          </cell>
          <cell r="Q53">
            <v>0</v>
          </cell>
        </row>
        <row r="54">
          <cell r="B54" t="str">
            <v>GW 801144X</v>
          </cell>
          <cell r="C54" t="str">
            <v>PL</v>
          </cell>
          <cell r="D54" t="str">
            <v>Slow Mvg</v>
          </cell>
          <cell r="G54">
            <v>4</v>
          </cell>
          <cell r="K54">
            <v>4</v>
          </cell>
          <cell r="L54">
            <v>4</v>
          </cell>
          <cell r="O54">
            <v>-4</v>
          </cell>
          <cell r="Q54">
            <v>0</v>
          </cell>
        </row>
        <row r="55">
          <cell r="B55" t="str">
            <v>ICOS 1576</v>
          </cell>
          <cell r="C55" t="str">
            <v>PL</v>
          </cell>
          <cell r="D55" t="str">
            <v>Obs</v>
          </cell>
          <cell r="K55">
            <v>0</v>
          </cell>
          <cell r="O55">
            <v>0</v>
          </cell>
          <cell r="Q55">
            <v>0</v>
          </cell>
        </row>
        <row r="56">
          <cell r="B56" t="str">
            <v>ICOS 485</v>
          </cell>
          <cell r="C56" t="str">
            <v>PL</v>
          </cell>
          <cell r="D56" t="str">
            <v>Obs</v>
          </cell>
          <cell r="K56">
            <v>0</v>
          </cell>
          <cell r="O56">
            <v>0</v>
          </cell>
          <cell r="Q56">
            <v>0</v>
          </cell>
        </row>
        <row r="57">
          <cell r="B57" t="str">
            <v>Iloperidone</v>
          </cell>
          <cell r="C57" t="str">
            <v>PL</v>
          </cell>
          <cell r="D57" t="str">
            <v>Active</v>
          </cell>
          <cell r="G57">
            <v>13</v>
          </cell>
          <cell r="H57">
            <v>143</v>
          </cell>
          <cell r="J57">
            <v>473</v>
          </cell>
          <cell r="K57">
            <v>629</v>
          </cell>
          <cell r="L57">
            <v>13</v>
          </cell>
          <cell r="M57">
            <v>143</v>
          </cell>
          <cell r="N57">
            <v>473</v>
          </cell>
          <cell r="O57">
            <v>-629</v>
          </cell>
          <cell r="Q57">
            <v>0</v>
          </cell>
        </row>
        <row r="58">
          <cell r="B58" t="str">
            <v>KAN 747</v>
          </cell>
          <cell r="C58" t="str">
            <v>PL</v>
          </cell>
          <cell r="D58" t="str">
            <v>Slow Mvg</v>
          </cell>
          <cell r="K58">
            <v>0</v>
          </cell>
          <cell r="O58">
            <v>0</v>
          </cell>
          <cell r="Q58">
            <v>0</v>
          </cell>
        </row>
        <row r="59">
          <cell r="B59" t="str">
            <v>Memory 1003</v>
          </cell>
          <cell r="C59" t="str">
            <v>PL</v>
          </cell>
          <cell r="D59" t="str">
            <v>Active</v>
          </cell>
          <cell r="G59">
            <v>5</v>
          </cell>
          <cell r="H59">
            <v>1</v>
          </cell>
          <cell r="J59">
            <v>199</v>
          </cell>
          <cell r="K59">
            <v>205</v>
          </cell>
          <cell r="L59">
            <v>5</v>
          </cell>
          <cell r="M59">
            <v>1</v>
          </cell>
          <cell r="N59">
            <v>199</v>
          </cell>
          <cell r="O59">
            <v>-205</v>
          </cell>
          <cell r="Q59">
            <v>0</v>
          </cell>
        </row>
        <row r="60">
          <cell r="B60" t="str">
            <v>Methyl Acetonide</v>
          </cell>
          <cell r="C60" t="str">
            <v>PL</v>
          </cell>
          <cell r="D60" t="str">
            <v>Slow Mvg</v>
          </cell>
          <cell r="J60">
            <v>17</v>
          </cell>
          <cell r="K60">
            <v>17</v>
          </cell>
          <cell r="N60">
            <v>17</v>
          </cell>
          <cell r="O60">
            <v>-17</v>
          </cell>
          <cell r="Q60">
            <v>0</v>
          </cell>
        </row>
        <row r="61">
          <cell r="B61" t="str">
            <v>Mill. Lactone</v>
          </cell>
          <cell r="C61" t="str">
            <v>PL</v>
          </cell>
          <cell r="D61" t="str">
            <v>Obs</v>
          </cell>
          <cell r="G61">
            <v>13</v>
          </cell>
          <cell r="K61">
            <v>13</v>
          </cell>
          <cell r="L61">
            <v>13</v>
          </cell>
          <cell r="O61">
            <v>-13</v>
          </cell>
          <cell r="Q61">
            <v>0</v>
          </cell>
        </row>
        <row r="62">
          <cell r="B62" t="str">
            <v>PTC</v>
          </cell>
          <cell r="C62" t="str">
            <v>PL</v>
          </cell>
          <cell r="D62" t="str">
            <v>Slow Mvg</v>
          </cell>
          <cell r="H62">
            <v>12</v>
          </cell>
          <cell r="K62">
            <v>12</v>
          </cell>
          <cell r="M62">
            <v>12</v>
          </cell>
          <cell r="O62">
            <v>-12</v>
          </cell>
          <cell r="Q62">
            <v>0</v>
          </cell>
        </row>
        <row r="63">
          <cell r="B63" t="str">
            <v>RCX 2037</v>
          </cell>
          <cell r="C63" t="str">
            <v>PL</v>
          </cell>
          <cell r="D63" t="str">
            <v>Obs</v>
          </cell>
          <cell r="K63">
            <v>0</v>
          </cell>
          <cell r="O63">
            <v>0</v>
          </cell>
          <cell r="Q63">
            <v>0</v>
          </cell>
        </row>
        <row r="64">
          <cell r="B64" t="str">
            <v>RCX 2047</v>
          </cell>
          <cell r="C64" t="str">
            <v>PL</v>
          </cell>
          <cell r="D64" t="str">
            <v>Obs</v>
          </cell>
          <cell r="G64">
            <v>12</v>
          </cell>
          <cell r="J64">
            <v>20</v>
          </cell>
          <cell r="K64">
            <v>32</v>
          </cell>
          <cell r="L64">
            <v>12</v>
          </cell>
          <cell r="N64">
            <v>20</v>
          </cell>
          <cell r="O64">
            <v>-32</v>
          </cell>
          <cell r="Q64">
            <v>0</v>
          </cell>
        </row>
        <row r="65">
          <cell r="B65" t="str">
            <v>SB 580254</v>
          </cell>
          <cell r="C65" t="str">
            <v>PL</v>
          </cell>
          <cell r="D65" t="str">
            <v>Active</v>
          </cell>
          <cell r="G65">
            <v>2</v>
          </cell>
          <cell r="K65">
            <v>2</v>
          </cell>
          <cell r="L65">
            <v>2</v>
          </cell>
          <cell r="O65">
            <v>-2</v>
          </cell>
          <cell r="Q65">
            <v>0</v>
          </cell>
        </row>
        <row r="66">
          <cell r="B66" t="str">
            <v>SB 748534A</v>
          </cell>
          <cell r="C66" t="str">
            <v>PL</v>
          </cell>
          <cell r="D66" t="str">
            <v>Slow Mvg</v>
          </cell>
          <cell r="K66">
            <v>0</v>
          </cell>
          <cell r="O66">
            <v>0</v>
          </cell>
          <cell r="Q66">
            <v>0</v>
          </cell>
        </row>
        <row r="67">
          <cell r="B67" t="str">
            <v>SB 7973131</v>
          </cell>
          <cell r="C67" t="str">
            <v>PL</v>
          </cell>
          <cell r="D67" t="str">
            <v>Slow Mvg</v>
          </cell>
          <cell r="G67">
            <v>2</v>
          </cell>
          <cell r="J67">
            <v>29</v>
          </cell>
          <cell r="K67">
            <v>31</v>
          </cell>
          <cell r="L67">
            <v>2</v>
          </cell>
          <cell r="N67">
            <v>29</v>
          </cell>
          <cell r="O67">
            <v>-31</v>
          </cell>
          <cell r="Q67">
            <v>0</v>
          </cell>
        </row>
        <row r="68">
          <cell r="B68" t="str">
            <v>Sestamibi</v>
          </cell>
          <cell r="C68" t="str">
            <v>PL</v>
          </cell>
          <cell r="D68" t="str">
            <v>Active</v>
          </cell>
          <cell r="G68">
            <v>2</v>
          </cell>
          <cell r="H68">
            <v>6</v>
          </cell>
          <cell r="K68">
            <v>8</v>
          </cell>
          <cell r="L68">
            <v>1</v>
          </cell>
          <cell r="M68">
            <v>1</v>
          </cell>
          <cell r="O68">
            <v>-2</v>
          </cell>
          <cell r="Q68">
            <v>6</v>
          </cell>
        </row>
        <row r="69">
          <cell r="B69" t="str">
            <v xml:space="preserve">Scios 469 </v>
          </cell>
          <cell r="C69" t="str">
            <v>PL</v>
          </cell>
          <cell r="D69" t="str">
            <v>Slow Mvg</v>
          </cell>
          <cell r="G69">
            <v>1</v>
          </cell>
          <cell r="K69">
            <v>1</v>
          </cell>
          <cell r="L69">
            <v>1</v>
          </cell>
          <cell r="O69">
            <v>-1</v>
          </cell>
          <cell r="Q69">
            <v>0</v>
          </cell>
        </row>
        <row r="70">
          <cell r="B70" t="str">
            <v>SR-28043</v>
          </cell>
          <cell r="C70" t="str">
            <v>PL</v>
          </cell>
          <cell r="D70" t="str">
            <v>Slow Mvg</v>
          </cell>
          <cell r="G70">
            <v>100</v>
          </cell>
          <cell r="H70">
            <v>161</v>
          </cell>
          <cell r="I70">
            <v>5</v>
          </cell>
          <cell r="K70">
            <v>266</v>
          </cell>
          <cell r="L70">
            <v>8</v>
          </cell>
          <cell r="O70">
            <v>-8</v>
          </cell>
          <cell r="Q70">
            <v>258</v>
          </cell>
        </row>
        <row r="71">
          <cell r="B71" t="str">
            <v>T-Baus</v>
          </cell>
          <cell r="C71" t="str">
            <v>PL</v>
          </cell>
          <cell r="D71" t="str">
            <v>Obs</v>
          </cell>
          <cell r="K71">
            <v>0</v>
          </cell>
          <cell r="O71">
            <v>0</v>
          </cell>
          <cell r="Q71">
            <v>0</v>
          </cell>
        </row>
        <row r="72">
          <cell r="B72" t="str">
            <v>Telik 19781</v>
          </cell>
          <cell r="C72" t="str">
            <v>PL</v>
          </cell>
          <cell r="D72" t="str">
            <v>Obs</v>
          </cell>
          <cell r="K72">
            <v>0</v>
          </cell>
          <cell r="O72">
            <v>0</v>
          </cell>
          <cell r="Q72">
            <v>0</v>
          </cell>
        </row>
        <row r="73">
          <cell r="B73" t="str">
            <v>Valrocemide</v>
          </cell>
          <cell r="C73" t="str">
            <v>PL</v>
          </cell>
          <cell r="D73" t="str">
            <v>Active</v>
          </cell>
          <cell r="G73">
            <v>6</v>
          </cell>
          <cell r="H73">
            <v>14</v>
          </cell>
          <cell r="K73">
            <v>20</v>
          </cell>
          <cell r="L73">
            <v>6</v>
          </cell>
          <cell r="M73">
            <v>14</v>
          </cell>
          <cell r="O73">
            <v>-20</v>
          </cell>
          <cell r="Q73">
            <v>0</v>
          </cell>
        </row>
        <row r="74">
          <cell r="B74" t="str">
            <v>VEC 162</v>
          </cell>
          <cell r="C74" t="str">
            <v>PL</v>
          </cell>
          <cell r="D74" t="str">
            <v>Active</v>
          </cell>
          <cell r="G74">
            <v>64</v>
          </cell>
          <cell r="H74">
            <v>142</v>
          </cell>
          <cell r="K74">
            <v>206</v>
          </cell>
          <cell r="L74">
            <v>64</v>
          </cell>
          <cell r="M74">
            <v>142</v>
          </cell>
          <cell r="O74">
            <v>-206</v>
          </cell>
          <cell r="Q74">
            <v>0</v>
          </cell>
        </row>
        <row r="75">
          <cell r="B75" t="str">
            <v>Vertex 148</v>
          </cell>
          <cell r="C75" t="str">
            <v>PL</v>
          </cell>
          <cell r="D75" t="str">
            <v>Obs</v>
          </cell>
          <cell r="H75">
            <v>1</v>
          </cell>
          <cell r="J75">
            <v>91</v>
          </cell>
          <cell r="K75">
            <v>92</v>
          </cell>
          <cell r="M75">
            <v>1</v>
          </cell>
          <cell r="N75">
            <v>91</v>
          </cell>
          <cell r="O75">
            <v>-92</v>
          </cell>
          <cell r="Q75">
            <v>0</v>
          </cell>
        </row>
        <row r="76">
          <cell r="B76" t="str">
            <v>Vertex 497</v>
          </cell>
          <cell r="C76" t="str">
            <v>PL</v>
          </cell>
          <cell r="D76" t="str">
            <v>Obs</v>
          </cell>
          <cell r="G76">
            <v>3</v>
          </cell>
          <cell r="H76">
            <v>127</v>
          </cell>
          <cell r="K76">
            <v>130</v>
          </cell>
          <cell r="L76">
            <v>3</v>
          </cell>
          <cell r="M76">
            <v>127</v>
          </cell>
          <cell r="O76">
            <v>-130</v>
          </cell>
          <cell r="Q76">
            <v>0</v>
          </cell>
        </row>
        <row r="77">
          <cell r="B77" t="str">
            <v>Vertex 770</v>
          </cell>
          <cell r="C77" t="str">
            <v>PL</v>
          </cell>
          <cell r="D77" t="str">
            <v>Slow Mvg</v>
          </cell>
          <cell r="G77">
            <v>1</v>
          </cell>
          <cell r="K77">
            <v>1</v>
          </cell>
          <cell r="L77">
            <v>1</v>
          </cell>
          <cell r="O77">
            <v>-1</v>
          </cell>
          <cell r="Q77">
            <v>0</v>
          </cell>
        </row>
        <row r="78">
          <cell r="B78" t="str">
            <v>Vertex 950</v>
          </cell>
          <cell r="C78" t="str">
            <v>PL</v>
          </cell>
          <cell r="D78" t="str">
            <v>Active</v>
          </cell>
          <cell r="G78">
            <v>183</v>
          </cell>
          <cell r="H78">
            <v>857</v>
          </cell>
          <cell r="I78">
            <v>11</v>
          </cell>
          <cell r="J78">
            <v>594</v>
          </cell>
          <cell r="K78">
            <v>1645</v>
          </cell>
          <cell r="L78">
            <v>113</v>
          </cell>
          <cell r="M78">
            <v>702</v>
          </cell>
          <cell r="N78">
            <v>594</v>
          </cell>
          <cell r="O78">
            <v>-1409</v>
          </cell>
          <cell r="Q78">
            <v>236</v>
          </cell>
        </row>
        <row r="79">
          <cell r="B79" t="str">
            <v>ZD0947</v>
          </cell>
          <cell r="C79" t="str">
            <v>PL</v>
          </cell>
          <cell r="D79" t="str">
            <v>Obs</v>
          </cell>
          <cell r="K79">
            <v>0</v>
          </cell>
          <cell r="O79">
            <v>0</v>
          </cell>
          <cell r="Q79">
            <v>0</v>
          </cell>
        </row>
        <row r="80">
          <cell r="B80" t="str">
            <v>ZT-1</v>
          </cell>
          <cell r="C80" t="str">
            <v>PL</v>
          </cell>
          <cell r="D80" t="str">
            <v>Active</v>
          </cell>
          <cell r="H80">
            <v>1</v>
          </cell>
          <cell r="K80">
            <v>1</v>
          </cell>
          <cell r="M80">
            <v>1</v>
          </cell>
          <cell r="O80">
            <v>-1</v>
          </cell>
          <cell r="Q80">
            <v>0</v>
          </cell>
        </row>
        <row r="81">
          <cell r="O81">
            <v>0</v>
          </cell>
        </row>
        <row r="82">
          <cell r="C82" t="str">
            <v>Pre Launch</v>
          </cell>
          <cell r="D82" t="str">
            <v>Total</v>
          </cell>
          <cell r="G82">
            <v>671</v>
          </cell>
          <cell r="H82">
            <v>1767</v>
          </cell>
          <cell r="I82">
            <v>76</v>
          </cell>
          <cell r="J82">
            <v>1699</v>
          </cell>
          <cell r="K82">
            <v>4213</v>
          </cell>
          <cell r="L82">
            <v>329</v>
          </cell>
          <cell r="M82">
            <v>1289</v>
          </cell>
          <cell r="N82">
            <v>1491</v>
          </cell>
          <cell r="O82">
            <v>-3109</v>
          </cell>
          <cell r="P82">
            <v>0</v>
          </cell>
          <cell r="Q82">
            <v>1104</v>
          </cell>
        </row>
        <row r="83">
          <cell r="O83">
            <v>0</v>
          </cell>
        </row>
        <row r="84">
          <cell r="B84" t="str">
            <v>(DHQ) 2 PHAL</v>
          </cell>
          <cell r="C84" t="str">
            <v>T</v>
          </cell>
          <cell r="D84" t="str">
            <v>Slow Mvg</v>
          </cell>
          <cell r="K84">
            <v>0</v>
          </cell>
          <cell r="O84">
            <v>0</v>
          </cell>
          <cell r="Q84">
            <v>0</v>
          </cell>
        </row>
        <row r="85">
          <cell r="B85" t="str">
            <v>Amino Indanol</v>
          </cell>
          <cell r="C85" t="str">
            <v>T</v>
          </cell>
          <cell r="D85" t="str">
            <v>Slow Mvg</v>
          </cell>
          <cell r="H85">
            <v>109</v>
          </cell>
          <cell r="K85">
            <v>109</v>
          </cell>
          <cell r="M85">
            <v>109</v>
          </cell>
          <cell r="O85">
            <v>-109</v>
          </cell>
          <cell r="Q85">
            <v>0</v>
          </cell>
        </row>
        <row r="86">
          <cell r="B86" t="str">
            <v>ANFP</v>
          </cell>
          <cell r="C86" t="str">
            <v>T</v>
          </cell>
          <cell r="D86" t="str">
            <v>Active</v>
          </cell>
          <cell r="G86">
            <v>75</v>
          </cell>
          <cell r="J86">
            <v>88</v>
          </cell>
          <cell r="K86">
            <v>163</v>
          </cell>
          <cell r="O86">
            <v>0</v>
          </cell>
          <cell r="Q86">
            <v>163</v>
          </cell>
        </row>
        <row r="87">
          <cell r="B87" t="str">
            <v>Butanol</v>
          </cell>
          <cell r="C87" t="str">
            <v>T</v>
          </cell>
          <cell r="D87" t="str">
            <v>Slow Mvg</v>
          </cell>
          <cell r="G87">
            <v>23</v>
          </cell>
          <cell r="J87">
            <v>88</v>
          </cell>
          <cell r="K87">
            <v>111</v>
          </cell>
          <cell r="L87">
            <v>23</v>
          </cell>
          <cell r="N87">
            <v>88</v>
          </cell>
          <cell r="O87">
            <v>-111</v>
          </cell>
          <cell r="Q87">
            <v>0</v>
          </cell>
        </row>
        <row r="88">
          <cell r="B88" t="str">
            <v>CBDA</v>
          </cell>
          <cell r="C88" t="str">
            <v>T</v>
          </cell>
          <cell r="D88" t="str">
            <v>Active</v>
          </cell>
          <cell r="G88">
            <v>72</v>
          </cell>
          <cell r="H88">
            <v>2</v>
          </cell>
          <cell r="I88">
            <v>1</v>
          </cell>
          <cell r="K88">
            <v>75</v>
          </cell>
          <cell r="L88">
            <v>3</v>
          </cell>
          <cell r="M88">
            <v>2</v>
          </cell>
          <cell r="O88">
            <v>-5</v>
          </cell>
          <cell r="Q88">
            <v>70</v>
          </cell>
        </row>
        <row r="89">
          <cell r="B89" t="str">
            <v>CDFA Me</v>
          </cell>
          <cell r="C89" t="str">
            <v>T</v>
          </cell>
          <cell r="D89" t="str">
            <v>Slow Mvg</v>
          </cell>
          <cell r="G89">
            <v>4</v>
          </cell>
          <cell r="I89">
            <v>7</v>
          </cell>
          <cell r="J89">
            <v>18</v>
          </cell>
          <cell r="K89">
            <v>29</v>
          </cell>
          <cell r="L89">
            <v>3</v>
          </cell>
          <cell r="O89">
            <v>-3</v>
          </cell>
          <cell r="Q89">
            <v>26</v>
          </cell>
        </row>
        <row r="90">
          <cell r="B90" t="str">
            <v>CPD</v>
          </cell>
          <cell r="C90" t="str">
            <v>T</v>
          </cell>
          <cell r="D90" t="str">
            <v>Slow Mvg</v>
          </cell>
          <cell r="I90">
            <v>1</v>
          </cell>
          <cell r="J90">
            <v>44</v>
          </cell>
          <cell r="K90">
            <v>45</v>
          </cell>
          <cell r="N90">
            <v>18</v>
          </cell>
          <cell r="O90">
            <v>-18</v>
          </cell>
          <cell r="Q90">
            <v>27</v>
          </cell>
        </row>
        <row r="91">
          <cell r="B91" t="str">
            <v>DESMP</v>
          </cell>
          <cell r="C91" t="str">
            <v>T</v>
          </cell>
          <cell r="D91" t="str">
            <v>Obs</v>
          </cell>
          <cell r="K91">
            <v>0</v>
          </cell>
          <cell r="O91">
            <v>0</v>
          </cell>
          <cell r="Q91">
            <v>0</v>
          </cell>
        </row>
        <row r="92">
          <cell r="B92" t="str">
            <v>DHQD</v>
          </cell>
          <cell r="C92" t="str">
            <v>T</v>
          </cell>
          <cell r="D92" t="str">
            <v>Slow Mvg</v>
          </cell>
          <cell r="G92">
            <v>3</v>
          </cell>
          <cell r="J92">
            <v>34</v>
          </cell>
          <cell r="K92">
            <v>37</v>
          </cell>
          <cell r="N92">
            <v>2</v>
          </cell>
          <cell r="O92">
            <v>-2</v>
          </cell>
          <cell r="Q92">
            <v>35</v>
          </cell>
        </row>
        <row r="93">
          <cell r="B93" t="str">
            <v>EPI</v>
          </cell>
          <cell r="C93" t="str">
            <v>T</v>
          </cell>
          <cell r="D93" t="str">
            <v>Slow Mvg</v>
          </cell>
          <cell r="G93">
            <v>6</v>
          </cell>
          <cell r="H93">
            <v>33</v>
          </cell>
          <cell r="J93">
            <v>81</v>
          </cell>
          <cell r="K93">
            <v>120</v>
          </cell>
          <cell r="L93">
            <v>1</v>
          </cell>
          <cell r="M93">
            <v>16</v>
          </cell>
          <cell r="N93">
            <v>63</v>
          </cell>
          <cell r="O93">
            <v>-80</v>
          </cell>
          <cell r="Q93">
            <v>40</v>
          </cell>
        </row>
        <row r="94">
          <cell r="B94" t="str">
            <v>ETFA</v>
          </cell>
          <cell r="C94" t="str">
            <v>T</v>
          </cell>
          <cell r="D94" t="str">
            <v>Active</v>
          </cell>
          <cell r="G94">
            <v>1</v>
          </cell>
          <cell r="J94">
            <v>22</v>
          </cell>
          <cell r="K94">
            <v>23</v>
          </cell>
          <cell r="L94">
            <v>1</v>
          </cell>
          <cell r="N94">
            <v>22</v>
          </cell>
          <cell r="O94">
            <v>-23</v>
          </cell>
          <cell r="Q94">
            <v>0</v>
          </cell>
        </row>
        <row r="95">
          <cell r="B95" t="str">
            <v>Glycidyl Nosylate</v>
          </cell>
          <cell r="C95" t="str">
            <v>T</v>
          </cell>
          <cell r="D95" t="str">
            <v>Slow Mvg</v>
          </cell>
          <cell r="G95">
            <v>3</v>
          </cell>
          <cell r="K95">
            <v>3</v>
          </cell>
          <cell r="L95">
            <v>3</v>
          </cell>
          <cell r="O95">
            <v>-3</v>
          </cell>
          <cell r="Q95">
            <v>0</v>
          </cell>
        </row>
        <row r="96">
          <cell r="B96" t="str">
            <v>Glycidyl Phthalimide</v>
          </cell>
          <cell r="C96" t="str">
            <v>T</v>
          </cell>
          <cell r="D96" t="str">
            <v>Active</v>
          </cell>
          <cell r="G96">
            <v>11</v>
          </cell>
          <cell r="J96">
            <v>98</v>
          </cell>
          <cell r="K96">
            <v>109</v>
          </cell>
          <cell r="L96">
            <v>2</v>
          </cell>
          <cell r="N96">
            <v>98</v>
          </cell>
          <cell r="O96">
            <v>-100</v>
          </cell>
          <cell r="Q96">
            <v>9</v>
          </cell>
        </row>
        <row r="97">
          <cell r="B97" t="str">
            <v>Glycidyl Tosylate</v>
          </cell>
          <cell r="C97" t="str">
            <v>T</v>
          </cell>
          <cell r="D97" t="str">
            <v>Slow Mvg</v>
          </cell>
          <cell r="H97">
            <v>4</v>
          </cell>
          <cell r="K97">
            <v>4</v>
          </cell>
          <cell r="M97">
            <v>4</v>
          </cell>
          <cell r="O97">
            <v>-4</v>
          </cell>
          <cell r="Q97">
            <v>0</v>
          </cell>
        </row>
        <row r="98">
          <cell r="B98" t="str">
            <v>Isovanillin</v>
          </cell>
          <cell r="C98" t="str">
            <v>T</v>
          </cell>
          <cell r="D98" t="str">
            <v>Obs</v>
          </cell>
          <cell r="K98">
            <v>0</v>
          </cell>
          <cell r="O98">
            <v>0</v>
          </cell>
          <cell r="Q98">
            <v>0</v>
          </cell>
        </row>
        <row r="99">
          <cell r="B99" t="str">
            <v>Jacobsen Catalyst</v>
          </cell>
          <cell r="C99" t="str">
            <v>T</v>
          </cell>
          <cell r="D99" t="str">
            <v>Slow Mvg</v>
          </cell>
          <cell r="G99">
            <v>12</v>
          </cell>
          <cell r="H99">
            <v>222</v>
          </cell>
          <cell r="K99">
            <v>234</v>
          </cell>
          <cell r="L99">
            <v>10</v>
          </cell>
          <cell r="M99">
            <v>26</v>
          </cell>
          <cell r="O99">
            <v>-36</v>
          </cell>
          <cell r="Q99">
            <v>198</v>
          </cell>
        </row>
        <row r="100">
          <cell r="B100" t="str">
            <v>L-Carnitine</v>
          </cell>
          <cell r="C100" t="str">
            <v>T</v>
          </cell>
          <cell r="D100" t="str">
            <v>Slow Mvg</v>
          </cell>
          <cell r="G100">
            <v>4</v>
          </cell>
          <cell r="H100">
            <v>184</v>
          </cell>
          <cell r="J100">
            <v>114</v>
          </cell>
          <cell r="K100">
            <v>302</v>
          </cell>
          <cell r="L100">
            <v>4</v>
          </cell>
          <cell r="M100">
            <v>183</v>
          </cell>
          <cell r="N100">
            <v>114</v>
          </cell>
          <cell r="O100">
            <v>-301</v>
          </cell>
          <cell r="Q100">
            <v>1</v>
          </cell>
        </row>
        <row r="101">
          <cell r="B101" t="str">
            <v>Methyl Glycidate</v>
          </cell>
          <cell r="C101" t="str">
            <v>T</v>
          </cell>
          <cell r="D101" t="str">
            <v>Slow Mvg</v>
          </cell>
          <cell r="J101">
            <v>18</v>
          </cell>
          <cell r="K101">
            <v>18</v>
          </cell>
          <cell r="N101">
            <v>18</v>
          </cell>
          <cell r="O101">
            <v>-18</v>
          </cell>
          <cell r="Q101">
            <v>0</v>
          </cell>
        </row>
        <row r="102">
          <cell r="B102" t="str">
            <v>OADPE</v>
          </cell>
          <cell r="C102" t="str">
            <v>T</v>
          </cell>
          <cell r="D102" t="str">
            <v>Slow Mvg</v>
          </cell>
          <cell r="K102">
            <v>0</v>
          </cell>
          <cell r="O102">
            <v>0</v>
          </cell>
          <cell r="Q102">
            <v>0</v>
          </cell>
        </row>
        <row r="103">
          <cell r="B103" t="str">
            <v>Oligomeric Cat</v>
          </cell>
          <cell r="C103" t="str">
            <v>T</v>
          </cell>
          <cell r="D103" t="str">
            <v>Slow Mvg</v>
          </cell>
          <cell r="G103">
            <v>20</v>
          </cell>
          <cell r="H103">
            <v>249</v>
          </cell>
          <cell r="K103">
            <v>269</v>
          </cell>
          <cell r="L103">
            <v>2</v>
          </cell>
          <cell r="M103">
            <v>72</v>
          </cell>
          <cell r="O103">
            <v>-74</v>
          </cell>
          <cell r="Q103">
            <v>195</v>
          </cell>
        </row>
        <row r="104">
          <cell r="B104" t="str">
            <v>Pfizer Diol</v>
          </cell>
          <cell r="C104" t="str">
            <v>T</v>
          </cell>
          <cell r="D104" t="str">
            <v>Obs</v>
          </cell>
          <cell r="K104">
            <v>0</v>
          </cell>
          <cell r="O104">
            <v>0</v>
          </cell>
          <cell r="Q104">
            <v>0</v>
          </cell>
        </row>
        <row r="105">
          <cell r="B105" t="str">
            <v>PG Carbonate</v>
          </cell>
          <cell r="C105" t="str">
            <v>T</v>
          </cell>
          <cell r="D105" t="str">
            <v>Slow Mvg</v>
          </cell>
          <cell r="J105">
            <v>226</v>
          </cell>
          <cell r="K105">
            <v>226</v>
          </cell>
          <cell r="N105">
            <v>226</v>
          </cell>
          <cell r="O105">
            <v>-226</v>
          </cell>
          <cell r="Q105">
            <v>0</v>
          </cell>
        </row>
        <row r="106">
          <cell r="B106" t="str">
            <v>Propylene Oxide</v>
          </cell>
          <cell r="C106" t="str">
            <v>T</v>
          </cell>
          <cell r="D106" t="str">
            <v>Slow Mvg</v>
          </cell>
          <cell r="G106">
            <v>1</v>
          </cell>
          <cell r="H106">
            <v>47</v>
          </cell>
          <cell r="K106">
            <v>48</v>
          </cell>
          <cell r="L106">
            <v>1</v>
          </cell>
          <cell r="M106">
            <v>31</v>
          </cell>
          <cell r="O106">
            <v>-32</v>
          </cell>
          <cell r="Q106">
            <v>16</v>
          </cell>
        </row>
        <row r="107">
          <cell r="B107" t="str">
            <v>RUPHOS</v>
          </cell>
          <cell r="C107" t="str">
            <v>T</v>
          </cell>
          <cell r="D107" t="str">
            <v>Slow Mvg</v>
          </cell>
          <cell r="K107">
            <v>0</v>
          </cell>
          <cell r="O107">
            <v>0</v>
          </cell>
          <cell r="Q107">
            <v>0</v>
          </cell>
        </row>
        <row r="108">
          <cell r="B108" t="str">
            <v>S-Phos</v>
          </cell>
          <cell r="C108" t="str">
            <v>T</v>
          </cell>
          <cell r="D108" t="str">
            <v>Slow Mvg</v>
          </cell>
          <cell r="J108">
            <v>6</v>
          </cell>
          <cell r="K108">
            <v>6</v>
          </cell>
          <cell r="O108">
            <v>0</v>
          </cell>
          <cell r="Q108">
            <v>6</v>
          </cell>
        </row>
        <row r="109">
          <cell r="B109" t="str">
            <v>Styrene Oxide</v>
          </cell>
          <cell r="C109" t="str">
            <v>T</v>
          </cell>
          <cell r="D109" t="str">
            <v>Slow Mvg</v>
          </cell>
          <cell r="G109">
            <v>3</v>
          </cell>
          <cell r="J109">
            <v>10</v>
          </cell>
          <cell r="K109">
            <v>13</v>
          </cell>
          <cell r="L109">
            <v>3</v>
          </cell>
          <cell r="O109">
            <v>-3</v>
          </cell>
          <cell r="Q109">
            <v>10</v>
          </cell>
        </row>
        <row r="110">
          <cell r="B110" t="str">
            <v>TBGE</v>
          </cell>
          <cell r="C110" t="str">
            <v>T</v>
          </cell>
          <cell r="D110" t="str">
            <v>Active</v>
          </cell>
          <cell r="K110">
            <v>0</v>
          </cell>
          <cell r="O110">
            <v>0</v>
          </cell>
          <cell r="Q110">
            <v>0</v>
          </cell>
        </row>
        <row r="111">
          <cell r="B111" t="str">
            <v>WS 23</v>
          </cell>
          <cell r="C111" t="str">
            <v>T</v>
          </cell>
          <cell r="D111" t="str">
            <v>Active</v>
          </cell>
          <cell r="G111">
            <v>178</v>
          </cell>
          <cell r="H111">
            <v>150</v>
          </cell>
          <cell r="I111">
            <v>109</v>
          </cell>
          <cell r="J111">
            <v>460</v>
          </cell>
          <cell r="K111">
            <v>897</v>
          </cell>
          <cell r="L111">
            <v>1</v>
          </cell>
          <cell r="O111">
            <v>-1</v>
          </cell>
          <cell r="Q111">
            <v>896</v>
          </cell>
        </row>
        <row r="112">
          <cell r="B112" t="str">
            <v>ETFA Held in Hong Kong</v>
          </cell>
          <cell r="C112" t="str">
            <v>TM</v>
          </cell>
          <cell r="D112" t="str">
            <v>Obs</v>
          </cell>
          <cell r="K112">
            <v>0</v>
          </cell>
          <cell r="O112">
            <v>0</v>
          </cell>
          <cell r="Q112">
            <v>0</v>
          </cell>
        </row>
        <row r="113">
          <cell r="B113" t="str">
            <v>3-NPP</v>
          </cell>
          <cell r="C113" t="str">
            <v>TM</v>
          </cell>
          <cell r="D113" t="str">
            <v>Obs</v>
          </cell>
          <cell r="K113">
            <v>0</v>
          </cell>
          <cell r="O113">
            <v>0</v>
          </cell>
          <cell r="Q113">
            <v>0</v>
          </cell>
        </row>
        <row r="114">
          <cell r="B114" t="str">
            <v>ANFP.</v>
          </cell>
          <cell r="C114" t="str">
            <v>TM</v>
          </cell>
          <cell r="D114" t="str">
            <v>Active</v>
          </cell>
          <cell r="K114">
            <v>0</v>
          </cell>
          <cell r="O114">
            <v>0</v>
          </cell>
          <cell r="Q114">
            <v>0</v>
          </cell>
        </row>
        <row r="115">
          <cell r="B115" t="str">
            <v>DESMP.</v>
          </cell>
          <cell r="C115" t="str">
            <v>TM</v>
          </cell>
          <cell r="D115" t="str">
            <v>Obs</v>
          </cell>
          <cell r="K115">
            <v>0</v>
          </cell>
          <cell r="O115">
            <v>0</v>
          </cell>
          <cell r="Q115">
            <v>0</v>
          </cell>
        </row>
        <row r="116">
          <cell r="B116" t="str">
            <v>L-Thyroxine</v>
          </cell>
          <cell r="C116" t="str">
            <v>TM</v>
          </cell>
          <cell r="D116" t="str">
            <v>Active</v>
          </cell>
          <cell r="K116">
            <v>0</v>
          </cell>
          <cell r="O116">
            <v>0</v>
          </cell>
          <cell r="Q116">
            <v>0</v>
          </cell>
        </row>
        <row r="117">
          <cell r="B117" t="str">
            <v>NAAGA</v>
          </cell>
          <cell r="C117" t="str">
            <v>TM</v>
          </cell>
          <cell r="D117" t="str">
            <v>Active</v>
          </cell>
          <cell r="K117">
            <v>0</v>
          </cell>
          <cell r="O117">
            <v>0</v>
          </cell>
          <cell r="Q117">
            <v>0</v>
          </cell>
        </row>
        <row r="118">
          <cell r="B118" t="str">
            <v>NTFMA</v>
          </cell>
          <cell r="C118" t="str">
            <v>TM</v>
          </cell>
          <cell r="D118" t="str">
            <v>Obs</v>
          </cell>
          <cell r="K118">
            <v>0</v>
          </cell>
          <cell r="O118">
            <v>0</v>
          </cell>
          <cell r="Q118">
            <v>0</v>
          </cell>
        </row>
        <row r="119">
          <cell r="B119" t="str">
            <v>OADPE</v>
          </cell>
          <cell r="C119" t="str">
            <v>TM</v>
          </cell>
          <cell r="D119" t="str">
            <v>Active</v>
          </cell>
          <cell r="K119">
            <v>0</v>
          </cell>
          <cell r="O119">
            <v>0</v>
          </cell>
          <cell r="Q119">
            <v>0</v>
          </cell>
        </row>
        <row r="120">
          <cell r="B120" t="str">
            <v>PTFMXA</v>
          </cell>
          <cell r="C120" t="str">
            <v>TM</v>
          </cell>
          <cell r="D120" t="str">
            <v>Obs</v>
          </cell>
          <cell r="K120">
            <v>0</v>
          </cell>
          <cell r="O120">
            <v>0</v>
          </cell>
          <cell r="Q120">
            <v>0</v>
          </cell>
        </row>
        <row r="121">
          <cell r="B121" t="str">
            <v>SR-28043.</v>
          </cell>
          <cell r="C121" t="str">
            <v>TM</v>
          </cell>
          <cell r="D121" t="str">
            <v>Slow Mvg</v>
          </cell>
          <cell r="K121">
            <v>0</v>
          </cell>
          <cell r="O121">
            <v>0</v>
          </cell>
          <cell r="Q121">
            <v>0</v>
          </cell>
        </row>
        <row r="122">
          <cell r="B122" t="str">
            <v>TFBA</v>
          </cell>
          <cell r="C122" t="str">
            <v>TM</v>
          </cell>
          <cell r="D122" t="str">
            <v>Obs</v>
          </cell>
          <cell r="K122">
            <v>0</v>
          </cell>
          <cell r="O122">
            <v>0</v>
          </cell>
          <cell r="Q122">
            <v>0</v>
          </cell>
        </row>
        <row r="123">
          <cell r="B123" t="str">
            <v>Fixed cost others</v>
          </cell>
          <cell r="C123" t="str">
            <v>TM</v>
          </cell>
          <cell r="D123" t="str">
            <v>Obs</v>
          </cell>
          <cell r="K123">
            <v>0</v>
          </cell>
          <cell r="O123">
            <v>0</v>
          </cell>
          <cell r="Q123">
            <v>0</v>
          </cell>
        </row>
        <row r="124">
          <cell r="B124" t="str">
            <v>Others.</v>
          </cell>
          <cell r="C124" t="str">
            <v>TM</v>
          </cell>
          <cell r="D124" t="str">
            <v>Obs</v>
          </cell>
          <cell r="K124">
            <v>0</v>
          </cell>
          <cell r="O124">
            <v>0</v>
          </cell>
          <cell r="Q124">
            <v>0</v>
          </cell>
        </row>
        <row r="126">
          <cell r="C126" t="str">
            <v>Technology</v>
          </cell>
          <cell r="D126" t="str">
            <v>Total</v>
          </cell>
          <cell r="G126">
            <v>416</v>
          </cell>
          <cell r="H126">
            <v>1000</v>
          </cell>
          <cell r="I126">
            <v>118</v>
          </cell>
          <cell r="J126">
            <v>1307</v>
          </cell>
          <cell r="K126">
            <v>2841</v>
          </cell>
          <cell r="L126">
            <v>57</v>
          </cell>
          <cell r="M126">
            <v>443</v>
          </cell>
          <cell r="N126">
            <v>649</v>
          </cell>
          <cell r="O126">
            <v>-1149</v>
          </cell>
          <cell r="P126">
            <v>0</v>
          </cell>
          <cell r="Q126">
            <v>1692</v>
          </cell>
        </row>
        <row r="128">
          <cell r="B128" t="str">
            <v>Non Allocated</v>
          </cell>
          <cell r="G128">
            <v>610</v>
          </cell>
          <cell r="H128">
            <v>-239</v>
          </cell>
          <cell r="I128">
            <v>6</v>
          </cell>
          <cell r="J128">
            <v>-40</v>
          </cell>
          <cell r="K128">
            <v>337</v>
          </cell>
          <cell r="L128">
            <v>139</v>
          </cell>
          <cell r="M128">
            <v>2</v>
          </cell>
          <cell r="N128">
            <v>28</v>
          </cell>
          <cell r="O128">
            <v>-169</v>
          </cell>
          <cell r="P128">
            <v>-43</v>
          </cell>
          <cell r="Q128">
            <v>125</v>
          </cell>
        </row>
        <row r="129">
          <cell r="B129" t="str">
            <v>Cleanouts</v>
          </cell>
          <cell r="K129">
            <v>0</v>
          </cell>
          <cell r="O129">
            <v>0</v>
          </cell>
          <cell r="P129">
            <v>-59</v>
          </cell>
          <cell r="Q129">
            <v>-59</v>
          </cell>
        </row>
        <row r="130">
          <cell r="B130" t="str">
            <v>Engineering Stores</v>
          </cell>
          <cell r="G130">
            <v>2408</v>
          </cell>
          <cell r="K130">
            <v>2408</v>
          </cell>
          <cell r="L130">
            <v>1456</v>
          </cell>
          <cell r="O130">
            <v>-1456</v>
          </cell>
          <cell r="Q130">
            <v>952</v>
          </cell>
        </row>
        <row r="131">
          <cell r="B131" t="str">
            <v>Base Stocks</v>
          </cell>
          <cell r="G131">
            <v>321</v>
          </cell>
          <cell r="K131">
            <v>321</v>
          </cell>
          <cell r="L131">
            <v>160</v>
          </cell>
          <cell r="O131">
            <v>-160</v>
          </cell>
          <cell r="Q131">
            <v>161</v>
          </cell>
        </row>
        <row r="132">
          <cell r="B132" t="str">
            <v>Op Supplies/Ret Cont/Packaging/Waste</v>
          </cell>
          <cell r="G132">
            <v>567</v>
          </cell>
          <cell r="K132">
            <v>567</v>
          </cell>
          <cell r="L132">
            <v>40</v>
          </cell>
          <cell r="M132">
            <v>7</v>
          </cell>
          <cell r="O132">
            <v>-47</v>
          </cell>
          <cell r="Q132">
            <v>520</v>
          </cell>
        </row>
        <row r="133">
          <cell r="B133" t="str">
            <v>Palladium/Platinum/Rhodium</v>
          </cell>
          <cell r="G133">
            <v>47</v>
          </cell>
          <cell r="K133">
            <v>47</v>
          </cell>
          <cell r="O133">
            <v>0</v>
          </cell>
          <cell r="Q133">
            <v>47</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SCM"/>
      <sheetName val="Sub Lead"/>
      <sheetName val="Accrual"/>
      <sheetName val="SBH"/>
      <sheetName val="UTI"/>
      <sheetName val="Confirmation Summary"/>
      <sheetName val="Sheet2"/>
      <sheetName val="Sheet1"/>
      <sheetName val="Restatement "/>
      <sheetName val="Discussion"/>
      <sheetName val="293(1)(d)"/>
      <sheetName val="Tickmarks"/>
      <sheetName val="Sub_Lead1"/>
      <sheetName val="Confirmation_Summary1"/>
      <sheetName val="Restatement_1"/>
      <sheetName val="Sub_Lead"/>
      <sheetName val="Confirmation_Summary"/>
      <sheetName val="Restatement_"/>
      <sheetName val="Sub_Lead2"/>
      <sheetName val="Confirmation_Summary2"/>
      <sheetName val="Restatement_2"/>
      <sheetName val="Sub_Lead3"/>
      <sheetName val="Confirmation_Summary3"/>
      <sheetName val="Restatement_3"/>
      <sheetName val="Recap"/>
      <sheetName val="Sub_Lead4"/>
      <sheetName val="Confirmation_Summary4"/>
      <sheetName val="Restatement_4"/>
      <sheetName val="Sub_Lead5"/>
      <sheetName val="Confirmation_Summary5"/>
      <sheetName val="Restatement_5"/>
      <sheetName val="Sub_Lead6"/>
      <sheetName val="Confirmation_Summary6"/>
      <sheetName val="Restatement_6"/>
      <sheetName val="Factors_Tables"/>
      <sheetName val="Prod Info"/>
      <sheetName val="SodiumNitroprusside"/>
      <sheetName val="KAS Product Family"/>
      <sheetName val="Baclofen SDV"/>
      <sheetName val="US Launch Summary Report"/>
      <sheetName val="Cyclophosphamide"/>
      <sheetName val="Acetaminophen Bag"/>
      <sheetName val="Aripiprazole Depot"/>
      <sheetName val="Azacitidine 50mg"/>
      <sheetName val="Baclofen PFS"/>
      <sheetName val="Bendamustine Infusion"/>
      <sheetName val="Bupivacaine Depot"/>
      <sheetName val="Carmustine"/>
      <sheetName val="Cyclophospharmide (AMPAC)"/>
      <sheetName val="Dalteparin Sodium PFS"/>
      <sheetName val="Dalteparin Sodium MDV"/>
      <sheetName val="Daptomycin (RF)"/>
      <sheetName val="Dexmed Bottles"/>
      <sheetName val="Docetaxel MDV (8ml)"/>
      <sheetName val="Doxorubicin"/>
      <sheetName val="Albumin"/>
      <sheetName val="Aldoxorubicin"/>
      <sheetName val="Amphotericin B"/>
      <sheetName val="Aripip Lauroxil (1 mo)"/>
      <sheetName val="Aripip Lauroxil (2 mo)"/>
      <sheetName val="Ascorbic Acid"/>
      <sheetName val="Bivalirudin RTU"/>
      <sheetName val="Cangrelor"/>
      <sheetName val="Carbamazepine"/>
      <sheetName val="Carfilzomib Weekly"/>
      <sheetName val="Ciprofloxacin SR"/>
      <sheetName val="Clindamycin Bags"/>
      <sheetName val="Corticotropin"/>
      <sheetName val="Cytarabine Daunorubicin"/>
      <sheetName val="Dapto 505(b)2"/>
      <sheetName val="Dapto 505(b)2 350mg"/>
      <sheetName val="Degarelix"/>
      <sheetName val="Doxercal MDV"/>
      <sheetName val="KAS Strength"/>
      <sheetName val="KAS Market"/>
      <sheetName val="Weighted Summary"/>
      <sheetName val="Executive Summary"/>
      <sheetName val="Legal Template"/>
      <sheetName val="Aztreonam Inj"/>
      <sheetName val="Add Sheet"/>
      <sheetName val="Prod_Info"/>
      <sheetName val="KAS_Product_Family"/>
      <sheetName val="Baclofen_SDV"/>
      <sheetName val="US_Launch_Summary_Report"/>
      <sheetName val="Acetaminophen_Bag"/>
      <sheetName val="Aripiprazole_Depot"/>
      <sheetName val="Azacitidine_50mg"/>
      <sheetName val="Baclofen_PFS"/>
      <sheetName val="Bendamustine_Infusion"/>
      <sheetName val="Bupivacaine_Depot"/>
      <sheetName val="Cyclophospharmide_(AMPAC)"/>
      <sheetName val="Dalteparin_Sodium_PFS"/>
      <sheetName val="Dalteparin_Sodium_MDV"/>
      <sheetName val="Daptomycin_(RF)"/>
      <sheetName val="Dexmed_Bottles"/>
      <sheetName val="Docetaxel_MDV_(8ml)"/>
      <sheetName val="Amphotericin_B"/>
      <sheetName val="Aripip_Lauroxil_(1_mo)"/>
      <sheetName val="Aripip_Lauroxil_(2_mo)"/>
      <sheetName val="Ascorbic_Acid"/>
      <sheetName val="Bivalirudin_RTU"/>
      <sheetName val="Carfilzomib_Weekly"/>
      <sheetName val="Ciprofloxacin_SR"/>
      <sheetName val="Clindamycin_Bags"/>
      <sheetName val="Cytarabine_Daunorubicin"/>
      <sheetName val="Dapto_505(b)2"/>
      <sheetName val="Dapto_505(b)2_350mg"/>
      <sheetName val="Doxercal_MDV"/>
      <sheetName val="KAS_Strength"/>
      <sheetName val="KAS_Market"/>
      <sheetName val="Weighted_Summary"/>
      <sheetName val="Executive_Summary"/>
      <sheetName val="Legal_Template"/>
      <sheetName val="Aztreonam_Inj"/>
      <sheetName val="Add_Sheet"/>
    </sheetNames>
    <sheetDataSet>
      <sheetData sheetId="0" refreshError="1">
        <row r="2">
          <cell r="B2" t="str">
            <v>Particulars</v>
          </cell>
          <cell r="C2" t="str">
            <v>December 31,2004</v>
          </cell>
          <cell r="D2" t="str">
            <v>Movement</v>
          </cell>
          <cell r="E2" t="str">
            <v>t/m</v>
          </cell>
          <cell r="F2" t="str">
            <v>December 31,2004</v>
          </cell>
          <cell r="G2" t="str">
            <v>t/m</v>
          </cell>
          <cell r="H2" t="str">
            <v>Sep 30, 2003</v>
          </cell>
          <cell r="I2" t="str">
            <v>t/m</v>
          </cell>
          <cell r="J2" t="str">
            <v>March 31,2003</v>
          </cell>
          <cell r="K2" t="str">
            <v>t/m</v>
          </cell>
        </row>
        <row r="3">
          <cell r="C3" t="str">
            <v>Rupees</v>
          </cell>
          <cell r="F3" t="str">
            <v>Rupees</v>
          </cell>
          <cell r="H3" t="str">
            <v>Rupees</v>
          </cell>
          <cell r="J3" t="str">
            <v>Rupees</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 sheetId="26"/>
      <sheetData sheetId="27"/>
      <sheetData sheetId="28"/>
      <sheetData sheetId="29"/>
      <sheetData sheetId="30"/>
      <sheetData sheetId="31"/>
      <sheetData sheetId="32"/>
      <sheetData sheetId="33"/>
      <sheetData sheetId="34"/>
      <sheetData sheetId="35" refreshError="1"/>
      <sheetData sheetId="36"/>
      <sheetData sheetId="37" refreshError="1"/>
      <sheetData sheetId="38"/>
      <sheetData sheetId="39"/>
      <sheetData sheetId="40" refreshError="1"/>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arterly Scrap"/>
      <sheetName val="Raw Data"/>
      <sheetName val="DIP"/>
      <sheetName val="AETM"/>
      <sheetName val="FILM"/>
      <sheetName val="Raw Mtls."/>
      <sheetName val="WIP"/>
      <sheetName val="Finished Goods"/>
      <sheetName val="Roadmap Data"/>
      <sheetName val="New Products"/>
      <sheetName val="Process Imprv"/>
      <sheetName val="Automation"/>
      <sheetName val="Planning"/>
      <sheetName val="pcQueryData"/>
      <sheetName val="_pcSlicerSheet1"/>
    </sheetNames>
    <sheetDataSet>
      <sheetData sheetId="0" refreshError="1">
        <row r="2">
          <cell r="B2" t="str">
            <v>Q1</v>
          </cell>
          <cell r="C2">
            <v>7.8E-2</v>
          </cell>
          <cell r="D2">
            <v>8.2000000000000003E-2</v>
          </cell>
          <cell r="E2">
            <v>4.5999999999999999E-2</v>
          </cell>
          <cell r="G2" t="str">
            <v>JUL 91</v>
          </cell>
        </row>
        <row r="3">
          <cell r="B3" t="str">
            <v>Q2</v>
          </cell>
          <cell r="C3">
            <v>7.2000000000000008E-2</v>
          </cell>
          <cell r="D3">
            <v>7.4999999999999997E-2</v>
          </cell>
          <cell r="E3">
            <v>4.2000000000000003E-2</v>
          </cell>
          <cell r="G3" t="str">
            <v>OCT 91</v>
          </cell>
        </row>
        <row r="4">
          <cell r="B4" t="str">
            <v>Q3</v>
          </cell>
          <cell r="C4">
            <v>6.6000000000000003E-2</v>
          </cell>
          <cell r="D4">
            <v>7.3999999999999996E-2</v>
          </cell>
          <cell r="E4">
            <v>7.3999999999999996E-2</v>
          </cell>
          <cell r="G4" t="str">
            <v>JAN 92</v>
          </cell>
        </row>
        <row r="5">
          <cell r="B5" t="str">
            <v>Q4</v>
          </cell>
          <cell r="C5">
            <v>0.06</v>
          </cell>
          <cell r="D5">
            <v>7.1000000000000008E-2</v>
          </cell>
          <cell r="E5">
            <v>0.06</v>
          </cell>
          <cell r="G5" t="str">
            <v>APL 92</v>
          </cell>
        </row>
        <row r="6">
          <cell r="B6" t="str">
            <v>Q1</v>
          </cell>
          <cell r="C6">
            <v>0.18</v>
          </cell>
          <cell r="D6">
            <v>7.6999999999999999E-2</v>
          </cell>
          <cell r="E6">
            <v>8.5000000000000006E-2</v>
          </cell>
          <cell r="G6" t="str">
            <v>JUL 92</v>
          </cell>
        </row>
        <row r="7">
          <cell r="B7" t="str">
            <v>Q2</v>
          </cell>
          <cell r="C7">
            <v>0.115</v>
          </cell>
          <cell r="D7">
            <v>0.105</v>
          </cell>
          <cell r="E7">
            <v>8.1000000000000003E-2</v>
          </cell>
          <cell r="G7" t="str">
            <v>OCT 92</v>
          </cell>
        </row>
        <row r="8">
          <cell r="B8" t="str">
            <v>Q3</v>
          </cell>
          <cell r="C8">
            <v>3.9E-2</v>
          </cell>
          <cell r="D8">
            <v>9.2999999999999999E-2</v>
          </cell>
          <cell r="E8">
            <v>9.4E-2</v>
          </cell>
          <cell r="G8" t="str">
            <v>JAN 93</v>
          </cell>
        </row>
        <row r="9">
          <cell r="B9" t="str">
            <v>Q4</v>
          </cell>
          <cell r="C9">
            <v>8.5000000000000006E-2</v>
          </cell>
          <cell r="D9">
            <v>0.124</v>
          </cell>
          <cell r="E9">
            <v>0.11600000000000001</v>
          </cell>
          <cell r="G9" t="str">
            <v>APL 93</v>
          </cell>
        </row>
        <row r="10">
          <cell r="B10" t="str">
            <v>Q1</v>
          </cell>
          <cell r="C10">
            <v>0.04</v>
          </cell>
          <cell r="D10">
            <v>0.105</v>
          </cell>
          <cell r="E10">
            <v>0.106</v>
          </cell>
          <cell r="G10" t="str">
            <v>JUL 93</v>
          </cell>
        </row>
        <row r="11">
          <cell r="B11" t="str">
            <v>Q2</v>
          </cell>
          <cell r="C11">
            <v>1.6E-2</v>
          </cell>
          <cell r="D11">
            <v>9.0999999999999998E-2</v>
          </cell>
          <cell r="E11">
            <v>7.3999999999999996E-2</v>
          </cell>
          <cell r="G11" t="str">
            <v>OCT 93</v>
          </cell>
        </row>
        <row r="12">
          <cell r="B12" t="str">
            <v>Q3</v>
          </cell>
          <cell r="C12">
            <v>1.6E-2</v>
          </cell>
          <cell r="D12">
            <v>7.2999999999999995E-2</v>
          </cell>
          <cell r="E12">
            <v>6.1000000000000006E-2</v>
          </cell>
          <cell r="G12" t="str">
            <v>JAN 94</v>
          </cell>
        </row>
        <row r="13">
          <cell r="B13" t="str">
            <v>Q4</v>
          </cell>
          <cell r="C13">
            <v>3.7999999999999999E-2</v>
          </cell>
          <cell r="D13">
            <v>9.2999999999999999E-2</v>
          </cell>
          <cell r="E13">
            <v>5.3999999999999999E-2</v>
          </cell>
          <cell r="G13" t="str">
            <v>APL 94</v>
          </cell>
        </row>
        <row r="14">
          <cell r="B14" t="str">
            <v>Q1</v>
          </cell>
          <cell r="C14">
            <v>5.5E-2</v>
          </cell>
          <cell r="D14">
            <v>0.11800000000000001</v>
          </cell>
          <cell r="E14">
            <v>7.0000000000000007E-2</v>
          </cell>
          <cell r="G14" t="str">
            <v>JUL 94</v>
          </cell>
        </row>
        <row r="15">
          <cell r="B15" t="str">
            <v>Q2</v>
          </cell>
          <cell r="C15">
            <v>8.3000000000000004E-2</v>
          </cell>
          <cell r="D15">
            <v>0.14499999999999999</v>
          </cell>
          <cell r="E15">
            <v>0.10300000000000001</v>
          </cell>
          <cell r="G15" t="str">
            <v>OCT 94</v>
          </cell>
        </row>
        <row r="16">
          <cell r="B16" t="str">
            <v>Q3</v>
          </cell>
          <cell r="C16">
            <v>0.125</v>
          </cell>
          <cell r="D16">
            <v>0.19900000000000001</v>
          </cell>
          <cell r="E16">
            <v>4.8000000000000001E-2</v>
          </cell>
          <cell r="G16" t="str">
            <v>JAN 95</v>
          </cell>
        </row>
        <row r="17">
          <cell r="B17" t="str">
            <v>Q4</v>
          </cell>
          <cell r="C17">
            <v>6.4000000000000001E-2</v>
          </cell>
          <cell r="D17">
            <v>0.14100000000000001</v>
          </cell>
          <cell r="E17">
            <v>3.3000000000000002E-2</v>
          </cell>
          <cell r="G17" t="str">
            <v>APL 95</v>
          </cell>
        </row>
        <row r="18">
          <cell r="B18" t="str">
            <v>Q1</v>
          </cell>
          <cell r="C18">
            <v>3.9E-2</v>
          </cell>
          <cell r="D18">
            <v>0.09</v>
          </cell>
          <cell r="E18">
            <v>4.3000000000000003E-2</v>
          </cell>
          <cell r="G18" t="str">
            <v>JUL 95</v>
          </cell>
        </row>
        <row r="19">
          <cell r="B19" t="str">
            <v>Q2</v>
          </cell>
          <cell r="C19">
            <v>3.9E-2</v>
          </cell>
          <cell r="D19">
            <v>4.8000000000000001E-2</v>
          </cell>
          <cell r="E19">
            <v>5.6000000000000001E-2</v>
          </cell>
          <cell r="G19" t="str">
            <v>OCT 95</v>
          </cell>
        </row>
        <row r="20">
          <cell r="B20" t="str">
            <v>Q3</v>
          </cell>
          <cell r="C20">
            <v>3.5000000000000003E-2</v>
          </cell>
          <cell r="D20">
            <v>0.06</v>
          </cell>
          <cell r="E20">
            <v>5.8000000000000003E-2</v>
          </cell>
          <cell r="G20" t="str">
            <v>JAN 96</v>
          </cell>
        </row>
        <row r="21">
          <cell r="B21" t="str">
            <v>Q4</v>
          </cell>
          <cell r="C21">
            <v>3.3000000000000002E-2</v>
          </cell>
          <cell r="D21">
            <v>6.2E-2</v>
          </cell>
          <cell r="E21">
            <v>4.7E-2</v>
          </cell>
          <cell r="G21" t="str">
            <v>APL 96</v>
          </cell>
        </row>
        <row r="22">
          <cell r="B22" t="str">
            <v>Q1</v>
          </cell>
          <cell r="C22">
            <v>5.6000000000000001E-2</v>
          </cell>
          <cell r="D22">
            <v>0.115</v>
          </cell>
          <cell r="E22">
            <v>6.7000000000000004E-2</v>
          </cell>
          <cell r="G22" t="str">
            <v>JUL 96</v>
          </cell>
        </row>
        <row r="23">
          <cell r="B23" t="str">
            <v>Q2</v>
          </cell>
          <cell r="C23">
            <v>2.3300000000000001E-2</v>
          </cell>
          <cell r="D23">
            <v>9.530000000000001E-2</v>
          </cell>
          <cell r="E23">
            <v>4.9700000000000001E-2</v>
          </cell>
          <cell r="G23" t="str">
            <v>OCT 96</v>
          </cell>
        </row>
      </sheetData>
      <sheetData sheetId="1" refreshError="1">
        <row r="9">
          <cell r="D9">
            <v>4.5999999999999999E-2</v>
          </cell>
          <cell r="E9">
            <v>4.9000000000000002E-2</v>
          </cell>
        </row>
        <row r="10">
          <cell r="D10">
            <v>6.1000000000000006E-2</v>
          </cell>
          <cell r="E10">
            <v>7.1000000000000008E-2</v>
          </cell>
        </row>
        <row r="11">
          <cell r="D11">
            <v>7.2000000000000008E-2</v>
          </cell>
          <cell r="E11">
            <v>5.5E-2</v>
          </cell>
        </row>
        <row r="12">
          <cell r="D12">
            <v>0.06</v>
          </cell>
          <cell r="E12">
            <v>5.1000000000000004E-2</v>
          </cell>
        </row>
        <row r="13">
          <cell r="D13">
            <v>6.3E-2</v>
          </cell>
          <cell r="E13">
            <v>4.4999999999999998E-2</v>
          </cell>
        </row>
        <row r="14">
          <cell r="D14">
            <v>6.4000000000000001E-2</v>
          </cell>
          <cell r="E14">
            <v>4.5999999999999999E-2</v>
          </cell>
        </row>
        <row r="15">
          <cell r="D15">
            <v>8.4000000000000005E-2</v>
          </cell>
          <cell r="E15">
            <v>7.2000000000000008E-2</v>
          </cell>
          <cell r="F15">
            <v>2.5000000000000001E-2</v>
          </cell>
          <cell r="G15">
            <v>0.04</v>
          </cell>
          <cell r="H15">
            <v>0.04</v>
          </cell>
        </row>
        <row r="16">
          <cell r="D16">
            <v>0.159</v>
          </cell>
          <cell r="E16">
            <v>7.0000000000000007E-2</v>
          </cell>
          <cell r="F16">
            <v>2.5000000000000001E-2</v>
          </cell>
          <cell r="G16">
            <v>0.04</v>
          </cell>
          <cell r="H16">
            <v>0.04</v>
          </cell>
        </row>
        <row r="17">
          <cell r="D17">
            <v>0.10300000000000001</v>
          </cell>
          <cell r="E17">
            <v>0.06</v>
          </cell>
          <cell r="F17">
            <v>2.5000000000000001E-2</v>
          </cell>
          <cell r="G17">
            <v>0.04</v>
          </cell>
          <cell r="H17">
            <v>0.04</v>
          </cell>
        </row>
        <row r="18">
          <cell r="D18">
            <v>0.107</v>
          </cell>
          <cell r="E18">
            <v>4.7E-2</v>
          </cell>
          <cell r="F18">
            <v>2.5000000000000001E-2</v>
          </cell>
          <cell r="G18">
            <v>0.04</v>
          </cell>
          <cell r="H18">
            <v>0.04</v>
          </cell>
        </row>
        <row r="19">
          <cell r="D19">
            <v>9.1999999999999998E-2</v>
          </cell>
          <cell r="E19">
            <v>5.2000000000000005E-2</v>
          </cell>
          <cell r="F19">
            <v>2.5000000000000001E-2</v>
          </cell>
          <cell r="G19">
            <v>0.04</v>
          </cell>
          <cell r="H19">
            <v>0.04</v>
          </cell>
        </row>
        <row r="20">
          <cell r="F20">
            <v>2.5000000000000001E-2</v>
          </cell>
          <cell r="G20">
            <v>0.04</v>
          </cell>
          <cell r="H20">
            <v>0.04</v>
          </cell>
        </row>
        <row r="21">
          <cell r="F21">
            <v>2.5000000000000001E-2</v>
          </cell>
          <cell r="G21">
            <v>0.04</v>
          </cell>
          <cell r="H21">
            <v>0.04</v>
          </cell>
        </row>
        <row r="22">
          <cell r="F22">
            <v>2.5000000000000001E-2</v>
          </cell>
          <cell r="G22">
            <v>0.04</v>
          </cell>
          <cell r="H22">
            <v>0.04</v>
          </cell>
        </row>
        <row r="23">
          <cell r="F23">
            <v>2.5000000000000001E-2</v>
          </cell>
          <cell r="G23">
            <v>0.04</v>
          </cell>
          <cell r="H23">
            <v>0.04</v>
          </cell>
          <cell r="I23">
            <v>1.7000000000000001E-2</v>
          </cell>
          <cell r="J23">
            <v>7.4999999999999997E-2</v>
          </cell>
          <cell r="K23">
            <v>4.4000000000000004E-2</v>
          </cell>
        </row>
        <row r="24">
          <cell r="F24">
            <v>2.5000000000000001E-2</v>
          </cell>
          <cell r="G24">
            <v>0.04</v>
          </cell>
          <cell r="H24">
            <v>0.04</v>
          </cell>
          <cell r="I24">
            <v>1.4999999999999999E-2</v>
          </cell>
          <cell r="J24">
            <v>7.0000000000000007E-2</v>
          </cell>
          <cell r="K24">
            <v>4.3000000000000003E-2</v>
          </cell>
        </row>
        <row r="25">
          <cell r="F25">
            <v>2.5000000000000001E-2</v>
          </cell>
          <cell r="G25">
            <v>0.04</v>
          </cell>
          <cell r="H25">
            <v>0.04</v>
          </cell>
          <cell r="I25">
            <v>1.4999999999999999E-2</v>
          </cell>
          <cell r="J25">
            <v>5.5E-2</v>
          </cell>
          <cell r="K25">
            <v>4.2000000000000003E-2</v>
          </cell>
        </row>
        <row r="26">
          <cell r="F26">
            <v>2.5000000000000001E-2</v>
          </cell>
          <cell r="G26">
            <v>0.04</v>
          </cell>
          <cell r="H26">
            <v>0.04</v>
          </cell>
          <cell r="I26">
            <v>1.4999999999999999E-2</v>
          </cell>
          <cell r="J26">
            <v>3.95E-2</v>
          </cell>
          <cell r="K26">
            <v>0.04</v>
          </cell>
        </row>
      </sheetData>
      <sheetData sheetId="2" refreshError="1"/>
      <sheetData sheetId="3" refreshError="1"/>
      <sheetData sheetId="4" refreshError="1"/>
      <sheetData sheetId="5" refreshError="1"/>
      <sheetData sheetId="6" refreshError="1">
        <row r="64">
          <cell r="A64" t="str">
            <v>Q3</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arnings model"/>
      <sheetName val="QTRFinal model "/>
      <sheetName val="Halfye"/>
      <sheetName val="Colgate"/>
      <sheetName val="quest"/>
      <sheetName val="Text"/>
      <sheetName val="Final model"/>
      <sheetName val="Qly_flash"/>
      <sheetName val="Q1_pre"/>
      <sheetName val="other Qly_pre"/>
      <sheetName val="other Qly_rev"/>
      <sheetName val="Q1_rev"/>
      <sheetName val="PROFILE"/>
      <sheetName val="SEGMENT"/>
      <sheetName val="DILUTION"/>
      <sheetName val="PRIMARY"/>
      <sheetName val="P&amp;L"/>
      <sheetName val="BSHEET"/>
      <sheetName val="CFLOW"/>
      <sheetName val="RATIOS"/>
      <sheetName val="SUMMARY"/>
      <sheetName val="Preview"/>
      <sheetName val="Flash"/>
      <sheetName val="Earnings Guide"/>
      <sheetName val="Maruti Suzuki"/>
      <sheetName val="Qtrly"/>
      <sheetName val="Charts"/>
      <sheetName val="Mastersheet"/>
      <sheetName val="Ins Erection"/>
      <sheetName val="TRIAL BALANCE"/>
      <sheetName val="Cntmrs-Recruit"/>
      <sheetName val="EXP LINE"/>
      <sheetName val="L_PM"/>
      <sheetName val="57"/>
      <sheetName val="ecc"/>
      <sheetName val="Charts A"/>
      <sheetName val="#REF"/>
      <sheetName val="NOPAT_VDF"/>
      <sheetName val="Invested capital_VDF"/>
      <sheetName val="Rev sum"/>
      <sheetName val="Dem-HH"/>
      <sheetName val="Power &amp; Fuel (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work"/>
      <sheetName val="PCU Latex"/>
      <sheetName val="GloveWeight"/>
      <sheetName val="PCU"/>
      <sheetName val="Conform"/>
      <sheetName val="SystemMap"/>
      <sheetName val="DD"/>
      <sheetName val="ReworkLabour"/>
      <sheetName val="S.3.6_GL Dump"/>
      <sheetName val="S.4.3_SAP Dump"/>
      <sheetName val="Profit &amp; Loss "/>
      <sheetName val="Sch 10, 11,12"/>
    </sheetNames>
    <sheetDataSet>
      <sheetData sheetId="0"/>
      <sheetData sheetId="1"/>
      <sheetData sheetId="2"/>
      <sheetData sheetId="3"/>
      <sheetData sheetId="4"/>
      <sheetData sheetId="5"/>
      <sheetData sheetId="6"/>
      <sheetData sheetId="7" refreshError="1">
        <row r="7">
          <cell r="AB7" t="str">
            <v>J</v>
          </cell>
          <cell r="AC7">
            <v>2121</v>
          </cell>
        </row>
        <row r="8">
          <cell r="AB8" t="str">
            <v>A</v>
          </cell>
          <cell r="AC8">
            <v>2121</v>
          </cell>
        </row>
        <row r="9">
          <cell r="AB9" t="str">
            <v>S</v>
          </cell>
          <cell r="AC9">
            <v>2121</v>
          </cell>
        </row>
        <row r="10">
          <cell r="AB10" t="str">
            <v>O</v>
          </cell>
          <cell r="AC10">
            <v>2121</v>
          </cell>
        </row>
        <row r="11">
          <cell r="AB11" t="str">
            <v>N</v>
          </cell>
          <cell r="AC11">
            <v>2121</v>
          </cell>
        </row>
        <row r="12">
          <cell r="AB12" t="str">
            <v>D</v>
          </cell>
          <cell r="AC12">
            <v>2121</v>
          </cell>
        </row>
        <row r="13">
          <cell r="AB13" t="str">
            <v>J</v>
          </cell>
          <cell r="AC13">
            <v>2121</v>
          </cell>
        </row>
        <row r="14">
          <cell r="AB14" t="str">
            <v>F</v>
          </cell>
          <cell r="AC14">
            <v>2121</v>
          </cell>
        </row>
        <row r="15">
          <cell r="AB15" t="str">
            <v>M</v>
          </cell>
          <cell r="AC15">
            <v>2121</v>
          </cell>
        </row>
        <row r="16">
          <cell r="AB16" t="str">
            <v>A</v>
          </cell>
          <cell r="AC16">
            <v>2121</v>
          </cell>
        </row>
        <row r="17">
          <cell r="AB17" t="str">
            <v>M</v>
          </cell>
          <cell r="AC17">
            <v>2121</v>
          </cell>
          <cell r="AE17" t="str">
            <v>cust. adj.</v>
          </cell>
        </row>
        <row r="18">
          <cell r="AB18" t="str">
            <v>J</v>
          </cell>
          <cell r="AC18">
            <v>2121</v>
          </cell>
          <cell r="AE18">
            <v>67</v>
          </cell>
        </row>
      </sheetData>
      <sheetData sheetId="8" refreshError="1"/>
      <sheetData sheetId="9" refreshError="1"/>
      <sheetData sheetId="10" refreshError="1"/>
      <sheetData sheetId="1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ritt off"/>
      <sheetName val="BS"/>
      <sheetName val="PL"/>
      <sheetName val="Schedules BS"/>
      <sheetName val="Sch-7"/>
      <sheetName val="Schedules PL"/>
      <sheetName val="Cash Flow"/>
      <sheetName val="PartIV"/>
      <sheetName val="TB06"/>
      <sheetName val="TB05"/>
      <sheetName val="TB04"/>
      <sheetName val="TB03"/>
      <sheetName val="Sec 212"/>
      <sheetName val="Computation"/>
      <sheetName val="ITDprn"/>
      <sheetName val="Segment"/>
      <sheetName val="EPS"/>
      <sheetName val="MAPPINGS"/>
      <sheetName val="Sch BS"/>
      <sheetName val="BS-203"/>
      <sheetName val="Groupings BS"/>
      <sheetName val="P&amp;L"/>
      <sheetName val="Sch"/>
      <sheetName val="Sch_FA"/>
      <sheetName val="Bal_Gr"/>
      <sheetName val="P&amp;L_Gr"/>
      <sheetName val="CON_TB"/>
      <sheetName val="Mod_RSATB"/>
      <sheetName val="FAC_TB"/>
      <sheetName val="Mod_CorTB"/>
      <sheetName val="Cor_TB"/>
      <sheetName val="RSA_TB"/>
      <sheetName val="MODCSATB"/>
      <sheetName val="CSATB"/>
      <sheetName val="fgval"/>
      <sheetName val="Abstract"/>
      <sheetName val="revenue recognition "/>
      <sheetName val="ochre pur04-05"/>
      <sheetName val="amber exp 04-05"/>
      <sheetName val="Russet 04-05"/>
      <sheetName val="touchdown 04-05"/>
      <sheetName val="Nusa Dua - Whitefield"/>
      <sheetName val="dummy"/>
      <sheetName val=" Depn income tax"/>
      <sheetName val="TB"/>
      <sheetName val="Capx Summary in Yen"/>
      <sheetName val="Title"/>
      <sheetName val="Overheads"/>
      <sheetName val="Staff "/>
      <sheetName val="Capital expenditure detail"/>
      <sheetName val="Temps"/>
      <sheetName val="Pending"/>
      <sheetName val="Annex for SD (TB)"/>
      <sheetName val="P L"/>
      <sheetName val="Sch PL"/>
      <sheetName val="Groupings P L"/>
      <sheetName val="inventory"/>
      <sheetName val="Fix assets"/>
      <sheetName val="FLAP"/>
      <sheetName val="Borrowing Cost"/>
      <sheetName val=" Depn income tax "/>
      <sheetName val="Depreciation Additions"/>
      <sheetName val="tax details"/>
      <sheetName val="AS22"/>
      <sheetName val="servicetax"/>
      <sheetName val="TrialBal (2)"/>
      <sheetName val="TrialBal"/>
      <sheetName val="Sundry-Exps"/>
      <sheetName val="DEC PIVOT"/>
      <sheetName val="Op Plan Sales"/>
      <sheetName val="TB 07-08 Chennai"/>
      <sheetName val="TB 07-08 Bangalore"/>
      <sheetName val="TB 07-08 Group"/>
      <sheetName val="FA Register"/>
      <sheetName val="IT Deprn"/>
      <sheetName val="Def Tax"/>
      <sheetName val="STI"/>
      <sheetName val="MAT"/>
      <sheetName val="Un Billed Revenue"/>
      <sheetName val="Balance Sheet"/>
      <sheetName val="Profit &amp; Loss"/>
      <sheetName val="Schedule 1"/>
      <sheetName val="Schedule 2"/>
      <sheetName val="Schedule 3-6"/>
      <sheetName val="Schedule 7-9"/>
      <sheetName val="BS Abstract"/>
      <sheetName val="Audit JV"/>
      <sheetName val="Groupings-PL"/>
      <sheetName val="Groupings-BS"/>
      <sheetName val="TB 06-07"/>
      <sheetName val="000"/>
      <sheetName val="Cash flow Rs"/>
      <sheetName val="Changes"/>
      <sheetName val="Tbal"/>
      <sheetName val="FA "/>
      <sheetName val="Groupings"/>
      <sheetName val="Depn"/>
      <sheetName val="US format BS"/>
      <sheetName val="Income Statement"/>
      <sheetName val="US Grp BS"/>
      <sheetName val="FA US"/>
      <sheetName val="US grp PL"/>
      <sheetName val="USD Cash flow "/>
      <sheetName val="Depreciation (2)"/>
      <sheetName val="Final Depn"/>
      <sheetName val="Tax Computation"/>
      <sheetName val="List of assets"/>
      <sheetName val="US format"/>
      <sheetName val="FA  USD"/>
      <sheetName val="Grp  US"/>
      <sheetName val="US Grp BS "/>
      <sheetName val="Cash Flow $"/>
      <sheetName val="Project Ignite"/>
      <sheetName val="Recruiters"/>
      <sheetName val="Ali - Dec 8"/>
      <sheetName val="Kirit - Dec 8"/>
      <sheetName val="India - Startup"/>
      <sheetName val="India - Employees"/>
      <sheetName val="India - Jay Setup Costs"/>
      <sheetName val="Jay Post SJ Headcount"/>
      <sheetName val="Jay Headcount Detail"/>
      <sheetName val="Overhead Expenses"/>
      <sheetName val="Jay Twyford"/>
      <sheetName val="SP Sales Staff Budget"/>
      <sheetName val="SP Overview"/>
      <sheetName val="SP Costs"/>
      <sheetName val="SP All India Budget"/>
      <sheetName val="Production"/>
      <sheetName val="SP Kar"/>
      <sheetName val="SP West"/>
      <sheetName val="SP East"/>
      <sheetName val="SP Tamil Nadu"/>
      <sheetName val="SP North India"/>
      <sheetName val="SP Kerala"/>
      <sheetName val="SP AP"/>
      <sheetName val="Co.26 Unfinished P&amp;E"/>
      <sheetName val="PBC"/>
      <sheetName val="Interco. balances"/>
      <sheetName val="Secured loan"/>
      <sheetName val="Loan"/>
      <sheetName val="Investments"/>
      <sheetName val="Debtors"/>
      <sheetName val="Debtors confirmations"/>
      <sheetName val="Revenue Summary"/>
      <sheetName val="cust wise break up"/>
      <sheetName val="Creditor balance"/>
      <sheetName val="Creditors confirmations"/>
      <sheetName val="Advance From Customers"/>
      <sheetName val="Aging Analysis"/>
      <sheetName val="Retention Deposit"/>
      <sheetName val=" TDS Receivable"/>
      <sheetName val="BRS top sheet"/>
      <sheetName val="BRS"/>
      <sheetName val="Fixed deposits"/>
      <sheetName val="CWIP"/>
      <sheetName val="Dep logic"/>
      <sheetName val="Salary MOM"/>
      <sheetName val="Recon - Payroll"/>
      <sheetName val="TDS and PF"/>
      <sheetName val="Recon - PF"/>
      <sheetName val="Increment"/>
      <sheetName val="Rent"/>
      <sheetName val="Electricity"/>
      <sheetName val="Insurance"/>
      <sheetName val="Travel Charges"/>
      <sheetName val="Travel"/>
      <sheetName val="Telephone charges"/>
      <sheetName val="Service tax"/>
      <sheetName val="Other expenses"/>
      <sheetName val="xxxxxx"/>
      <sheetName val="외상매입금"/>
      <sheetName val="관계외상매입"/>
      <sheetName val="지급어음"/>
      <sheetName val="단기차입금"/>
      <sheetName val="미지급금"/>
      <sheetName val="어음미지급"/>
      <sheetName val="선수금"/>
      <sheetName val="예수금"/>
      <sheetName val="미지급비용"/>
      <sheetName val="장기차입금"/>
      <sheetName val="금융리스"/>
      <sheetName val="충당금"/>
      <sheetName val="매출액"/>
      <sheetName val="제조원가"/>
      <sheetName val="용역원가"/>
      <sheetName val="감가상각비"/>
      <sheetName val="영업외수익"/>
      <sheetName val="영업외비용"/>
      <sheetName val="고정자산처분"/>
      <sheetName val="자본금"/>
      <sheetName val="부동산"/>
      <sheetName val="이사회결의서"/>
      <sheetName val="감사의견서"/>
      <sheetName val="주주명부&lt;끝&gt;"/>
      <sheetName val="Data"/>
      <sheetName val="P &amp; L"/>
      <sheetName val="SHARE CAPITAL"/>
      <sheetName val="R &amp; s"/>
      <sheetName val="Res &amp; surplus"/>
      <sheetName val="SEC LOAN "/>
      <sheetName val="UN-SEC.LOAN"/>
      <sheetName val="Fixed Assets"/>
      <sheetName val="INVESTMENT"/>
      <sheetName val="CASHBANK"/>
      <sheetName val="LOANS-ADV"/>
      <sheetName val="LIABILITIES"/>
      <sheetName val="PROVISION"/>
      <sheetName val="OTHER INC."/>
      <sheetName val="Cons"/>
      <sheetName val="FinishedTraded Goods"/>
      <sheetName val="EXPENSES"/>
      <sheetName val="Int &amp; Fin chgs"/>
      <sheetName val="Extord-schedule"/>
      <sheetName val="Interunit"/>
      <sheetName val="Purchases"/>
      <sheetName val="Lookups"/>
      <sheetName val="gen ledger data"/>
      <sheetName val="IG Allowance Form"/>
      <sheetName val="Annexure"/>
      <sheetName val="Reference Data"/>
      <sheetName val="Summary"/>
      <sheetName val="BU_name"/>
      <sheetName val="DWH1"/>
      <sheetName val="DWH2"/>
      <sheetName val="Mapping"/>
      <sheetName val="iPMS Project List"/>
      <sheetName val="Own Asset"/>
      <sheetName val="SBU &amp; BU wise Annualized%"/>
      <sheetName val="Instructions"/>
      <sheetName val="Supplier Data"/>
      <sheetName val="Notes"/>
      <sheetName val="Call Center"/>
      <sheetName val="Data Programming"/>
      <sheetName val="Financial Services"/>
      <sheetName val="Transaction Processing"/>
      <sheetName val="FS OTC Project Deliverables"/>
      <sheetName val="Staffing Rate Card"/>
      <sheetName val="Staffing Rate Card (2)"/>
      <sheetName val="Executive summary"/>
      <sheetName val="Price Inclexcl"/>
      <sheetName val="Analysis Sheet"/>
      <sheetName val="T&amp;C's"/>
      <sheetName val="Base Services"/>
      <sheetName val="Additional Services"/>
      <sheetName val="Inputs"/>
      <sheetName val="Geo-Allocation"/>
      <sheetName val="Desktop Refresh Cost"/>
      <sheetName val="Server Refresh cost"/>
      <sheetName val="Network REfresh cost"/>
      <sheetName val="Asset Pricing"/>
      <sheetName val="Risk Flow"/>
      <sheetName val="DC_Migration"/>
      <sheetName val="Transition"/>
      <sheetName val="Pricing"/>
      <sheetName val="ZD"/>
      <sheetName val="Dispatch"/>
      <sheetName val="Configuration"/>
      <sheetName val="Base Charges-Recurring"/>
      <sheetName val="Base Charges-One Time"/>
      <sheetName val="Termination"/>
      <sheetName val="Base Charges-After Adj"/>
      <sheetName val="Supplier Investment"/>
      <sheetName val="ARC-RRC"/>
      <sheetName val="Asset Count-Operations"/>
      <sheetName val="Shared on Device based pricing"/>
      <sheetName val="Onsite HR Costs"/>
      <sheetName val="Transition-Pricing"/>
      <sheetName val="FTE_Charge"/>
      <sheetName val="FTE_DC"/>
      <sheetName val="FTE_IDC"/>
      <sheetName val="BW &amp; othr charge"/>
      <sheetName val="Hardware cost"/>
      <sheetName val="Server Models"/>
      <sheetName val="Sparing Requirement"/>
      <sheetName val="Network Device Models"/>
      <sheetName val="Tools"/>
      <sheetName val="Third_Party"/>
      <sheetName val="Hosting"/>
      <sheetName val="Assets"/>
      <sheetName val="Software"/>
      <sheetName val="Refresh Charges"/>
      <sheetName val="Assumptions"/>
      <sheetName val="foxz"/>
      <sheetName val="details for LC (3)"/>
      <sheetName val="Cash Flow 04-05"/>
      <sheetName val="Budget"/>
      <sheetName val="Treasury Flash"/>
      <sheetName val="ECB Cost Benefit Analysis"/>
      <sheetName val="Sheet3"/>
      <sheetName val="ECBschedule 28.02.05"/>
      <sheetName val="ECB Cost Benefit Analysis 04-05"/>
      <sheetName val="Sheet4"/>
      <sheetName val="ECB-Details"/>
      <sheetName val="EFC Ac"/>
      <sheetName val="Final Inflows given by Sumit"/>
      <sheetName val="Sheet2"/>
      <sheetName val="Forex Cover"/>
      <sheetName val="Cash Flow03-04"/>
      <sheetName val="Sheet1"/>
      <sheetName val="Inward receipts"/>
      <sheetName val="Uncleared"/>
      <sheetName val="Global Inflows by sumit"/>
      <sheetName val="LC SCHEDULE"/>
      <sheetName val="LIMIT"/>
      <sheetName val=" EFICENCY"/>
      <sheetName val="ECB Cost Analysis (Actual)"/>
      <sheetName val="CADDA"/>
      <sheetName val="PAID 2004-05"/>
      <sheetName val="PAID 2003-04"/>
      <sheetName val="Import projections"/>
      <sheetName val="FOREXFLOW"/>
      <sheetName val="CAD (2)"/>
      <sheetName val="US Branch Expenses"/>
      <sheetName val="TOT BG"/>
      <sheetName val="LIVE BG "/>
      <sheetName val="EXP IRED BG"/>
      <sheetName val="HOLD CADDA"/>
      <sheetName val="CAD (3)"/>
      <sheetName val="CAD"/>
      <sheetName val="FOREXPMT"/>
      <sheetName val="FOREX"/>
      <sheetName val="BG (2)"/>
      <sheetName val="BG (4)"/>
      <sheetName val="LIVE BG (3)"/>
      <sheetName val="BG"/>
      <sheetName val="EXP BG (2)"/>
      <sheetName val="EXP BG (4)"/>
      <sheetName val="EXP IRED BG (2)"/>
      <sheetName val="EXP BG"/>
      <sheetName val="CF FEBPLAN"/>
      <sheetName val="CF PLAN"/>
      <sheetName val="CF"/>
      <sheetName val="CASHTRAC"/>
      <sheetName val="CASHTRC"/>
      <sheetName val="CASHTRAC (3)"/>
      <sheetName val="CASH BANK"/>
      <sheetName val="Cash Monitor"/>
      <sheetName val="BOE"/>
      <sheetName val="EFFICENCY"/>
      <sheetName val="FORWARD COVER"/>
      <sheetName val="PAID 2002-03"/>
      <sheetName val="PAID 2001-02"/>
      <sheetName val="PAYMENT 2000-01"/>
      <sheetName val="Cash Flow02-03"/>
      <sheetName val="CFS"/>
      <sheetName val="real (3)"/>
      <sheetName val="cost"/>
      <sheetName val="real"/>
      <sheetName val="lc register"/>
      <sheetName val="details for buyers credit"/>
      <sheetName val="forex cover "/>
      <sheetName val="printing &amp; stationery1"/>
      <sheetName val="DATA (2)"/>
      <sheetName val="DATA (4)"/>
      <sheetName val="Sheet12"/>
      <sheetName val="Sheet13"/>
      <sheetName val="For Pipeline"/>
      <sheetName val="SF 02Mar10 V3"/>
      <sheetName val="SF.com 02Feb10"/>
      <sheetName val="America"/>
      <sheetName val="EMEA"/>
      <sheetName val="ANZ"/>
      <sheetName val="China"/>
      <sheetName val="India"/>
      <sheetName val="Japan"/>
      <sheetName val="SE Asia"/>
      <sheetName val="FY0910 summary"/>
      <sheetName val="SF 02Mar10"/>
      <sheetName val="fx rates"/>
      <sheetName val="BExRepositorySheet"/>
      <sheetName val="Table"/>
      <sheetName val="Graph"/>
      <sheetName val="HCL-Axon Summary"/>
      <sheetName val="Axon Summary"/>
      <sheetName val="Orderbook Sepfx"/>
      <sheetName val="Pipeline Sepfx"/>
      <sheetName val="HCL Summary"/>
      <sheetName val="HCL SAP"/>
      <sheetName val="actual order"/>
      <sheetName val="pipeline"/>
      <sheetName val="walk"/>
      <sheetName val="Sales costs"/>
      <sheetName val="G &amp; A Costs"/>
      <sheetName val="Sales Cost Data"/>
      <sheetName val="G&amp;A Data"/>
      <sheetName val="bps US"/>
      <sheetName val="bps EMEA"/>
      <sheetName val="bps APAC"/>
      <sheetName val="Summary -QOQ &amp; YOY"/>
      <sheetName val="Order Book and Pipeline"/>
      <sheetName val="Summary - Profitability"/>
      <sheetName val="Summary Profit Normalised"/>
      <sheetName val="P &amp; L Overall HCL Axon-YTD"/>
      <sheetName val="P &amp; L HCL Axon -Region-wise YTD"/>
      <sheetName val="Jun -Uncontrollable Ind"/>
      <sheetName val="May -Uncontrollable Ind"/>
      <sheetName val="Apr -Uncontrollable Ind"/>
      <sheetName val="P &amp; L HCL Axon Europe"/>
      <sheetName val="P &amp; L HCL Axon US"/>
      <sheetName val="P &amp; L HCL Axon APAC"/>
      <sheetName val="P &amp; L Overall HCL Axon"/>
      <sheetName val="Financials Jul"/>
      <sheetName val="Financials May"/>
      <sheetName val="APAC allocations - May"/>
      <sheetName val="APAC allocations - Jun"/>
      <sheetName val="Mar &amp; AMJ Synergy"/>
      <sheetName val="P &amp; L HCL Axon US  -YTD"/>
      <sheetName val="P &amp; L HCL Axon Europe -YTD"/>
      <sheetName val="P &amp; L HCL Axon APAC-YTD"/>
      <sheetName val="APAC allocations - Apr"/>
      <sheetName val="Financials - Apr"/>
      <sheetName val="Reconciliation"/>
      <sheetName val="Financials Jun"/>
      <sheetName val="Bench split- June Final"/>
      <sheetName val="Bench split- June"/>
      <sheetName val="AMJ - HCL Axon"/>
      <sheetName val="CY Forecast"/>
      <sheetName val="Rev 2008 Vs. 2009"/>
      <sheetName val="HCL SAP Rev Jan 08 to Apr 09"/>
      <sheetName val="Axon Full Year Rev 2008"/>
      <sheetName val="Axon Full Year Rev 2009"/>
      <sheetName val="Full Year Forecast May Exc Rate"/>
      <sheetName val="APAC allocations - Mar"/>
      <sheetName val="Financials - Mar"/>
      <sheetName val="FINAL AMJ Axon Forecast"/>
      <sheetName val="Mar Uncontrollable Indirects"/>
      <sheetName val="APAC allocations - Feb"/>
      <sheetName val="Feb Synergy"/>
      <sheetName val="P &amp; L Axon sum of Regions"/>
      <sheetName val="P &amp; L Axon"/>
      <sheetName val="Financials - Feb"/>
      <sheetName val="Financials Dump"/>
      <sheetName val="APAC Allocation - Jan"/>
      <sheetName val="Sales Reallocations"/>
      <sheetName val="Revenue Waterfall Qtrly WIP"/>
      <sheetName val="Revenue Waterfall Monthly WIP"/>
      <sheetName val="Revenue Walk WIP"/>
      <sheetName val="EBIT Waterfall Monthly WIP"/>
      <sheetName val="APAC cust Rev walk - Feb09"/>
      <sheetName val="EMEA cust Rev walk - Feb09"/>
      <sheetName val="US cust Revenue walk - Feb'09"/>
      <sheetName val="Axon Rev walk - Feb09"/>
      <sheetName val="Revenue walk - YTD -Feb'09"/>
      <sheetName val="P &amp; L HCL Axon-OND vs.JFM"/>
      <sheetName val="Synergies"/>
      <sheetName val="Full Year Forecast- Apr exch"/>
      <sheetName val="Summary - Revenue"/>
      <sheetName val="HCL Non-SAP revenues"/>
      <sheetName val="Mar Unaccrued"/>
      <sheetName val="Feb Unaccrued"/>
      <sheetName val="Revenue dump"/>
      <sheetName val="Apr Forecast vs. Actuals"/>
      <sheetName val="Apr Unaccrued"/>
      <sheetName val="Jun Unaccrued"/>
      <sheetName val="May Unaccrued"/>
      <sheetName val="May vs. Jun - Total"/>
      <sheetName val="US May vs. Jun"/>
      <sheetName val="EMEA May vs. Jun"/>
      <sheetName val="APAC May vs. Jun"/>
      <sheetName val="Top 25 customers"/>
      <sheetName val="US - TOP 15 customers"/>
      <sheetName val="EMEA - TOP 10 customers"/>
      <sheetName val="HCL SAP - TOP Customers May 09"/>
      <sheetName val="HCL SAP - TOP customers Apr 09"/>
      <sheetName val="Type - Budget vs. Actual "/>
      <sheetName val="Impl. vs Support - HCL SAP Jun"/>
      <sheetName val="FPP v.s T &amp; M - HCL SAP Jun"/>
      <sheetName val="Impl. vs Support - Axon"/>
      <sheetName val="Type - JFM Vs. AMJ"/>
      <sheetName val="FPP v.s T &amp; M -Axon"/>
      <sheetName val="Utilisation with budget"/>
      <sheetName val="Budget -Delivery days"/>
      <sheetName val="Utilisation - May"/>
      <sheetName val="Utilisation - Axon"/>
      <sheetName val="Utilisation Region-wise split"/>
      <sheetName val="Util. data - Axon"/>
      <sheetName val="Utilisation - Axon - Jun"/>
      <sheetName val="Utilisation with budget - Jun"/>
      <sheetName val="Utilisation - Jun"/>
      <sheetName val="Util Region-wise split Jun"/>
      <sheetName val="Util. data - Axon - Jun"/>
      <sheetName val="Util-Jun"/>
      <sheetName val="Malaysia Util"/>
      <sheetName val="MY Util Non Chargeable"/>
      <sheetName val="MY DC Char"/>
      <sheetName val="Chargeability "/>
      <sheetName val="Contractor utilisation"/>
      <sheetName val="Apr contractor util."/>
      <sheetName val="JFM - contractor"/>
      <sheetName val="OND -contractor"/>
      <sheetName val="May contractor util."/>
      <sheetName val="Util - Apr"/>
      <sheetName val="Util - May"/>
      <sheetName val="Utilization"/>
      <sheetName val="Util- Mar"/>
      <sheetName val="OND Utilisation dump"/>
      <sheetName val="Utilization - HCL SAP"/>
      <sheetName val="HCL SAP JFM vs. OND"/>
      <sheetName val="Jan Actual"/>
      <sheetName val="Feb Actual"/>
      <sheetName val="Mar Budget"/>
      <sheetName val="Mar Actual"/>
      <sheetName val="Contractor Utilisation - Jun"/>
      <sheetName val="Jun Contractor Util"/>
      <sheetName val="BPS - HCL Axon APAC"/>
      <sheetName val="BPS -US"/>
      <sheetName val="BPS - EMEA"/>
      <sheetName val="BPS summary"/>
      <sheetName val="BPS -Over-all"/>
      <sheetName val="Volume Analysis -YTD-Jun 09"/>
      <sheetName val="Realisation -JFMAMJ"/>
      <sheetName val="Volume Analysis -JFM &amp; AMJ"/>
      <sheetName val="Realisation -JFM &amp; AMJ"/>
      <sheetName val="Realisation -YTD -Jun"/>
      <sheetName val="Volume Analysis -H109"/>
      <sheetName val="Resource cost -YTD -Mar"/>
      <sheetName val="Apr Actual"/>
      <sheetName val="Apr Budget"/>
      <sheetName val="Realisation - OND vs.JFM"/>
      <sheetName val="Realization &amp; Cost-Jan"/>
      <sheetName val="Volume Analysis - T&amp;M FPP"/>
      <sheetName val="US vs. Europe"/>
      <sheetName val="Impl. vs Support - HCL SAP"/>
      <sheetName val="FPP v.s T &amp; M - HCL SAP"/>
      <sheetName val="Jul - Project Exp"/>
      <sheetName val="Apr - Project exp"/>
      <sheetName val="Project expenses"/>
      <sheetName val="Summary - G &amp; A"/>
      <sheetName val="G&amp;A Region-wise May"/>
      <sheetName val="G&amp;A Region-wise Apr"/>
      <sheetName val="Impact of Free work"/>
      <sheetName val="Volume Analysis - Jan"/>
      <sheetName val="SAP Realisation and Cost"/>
      <sheetName val="Top 20 customers- YTD-May 1"/>
      <sheetName val="Top 20 customers- Apr"/>
      <sheetName val="HCL SAP Top 10 Customers"/>
      <sheetName val="Top 20 customers- May"/>
      <sheetName val="Summary DSO Apr 09"/>
      <sheetName val="Top 20 customers- Jun"/>
      <sheetName val="Top 20 customers- YTD-June"/>
      <sheetName val="Summary DSO Jun 09"/>
      <sheetName val="Volume Analysis -YTD-Jun"/>
      <sheetName val="Volume Analysis -JFMAMJ"/>
      <sheetName val="Jun Budget"/>
      <sheetName val="Jun Actual"/>
      <sheetName val="Axon - WIP Movement"/>
      <sheetName val="May Budget"/>
      <sheetName val="May Actual"/>
      <sheetName val="DSO"/>
      <sheetName val="Country wise Cost Details"/>
      <sheetName val="Country wise Cost"/>
      <sheetName val="Customer Wise Proj. Margin"/>
      <sheetName val="SAP Historical"/>
      <sheetName val="US BFSI"/>
      <sheetName val="US MALSH"/>
      <sheetName val="US TMPER"/>
      <sheetName val="US ADEUG"/>
      <sheetName val="US - All Verticals"/>
      <sheetName val="US Other Direct costs"/>
      <sheetName val="US G &amp; A Costs"/>
      <sheetName val="US Sales costs"/>
      <sheetName val="US Customers"/>
      <sheetName val="Europe Revenue Target"/>
      <sheetName val="Europe Budget Margin"/>
      <sheetName val="Europe See Through"/>
      <sheetName val="Europe Realisation -YTD -May"/>
      <sheetName val="Europe H109 T&amp;M MY resource"/>
      <sheetName val="Europe Costs H109"/>
      <sheetName val="Europe H109 Axon by Vertical"/>
      <sheetName val="Europe H109 T&amp;M UK resource"/>
      <sheetName val="Europe H109 contract type"/>
      <sheetName val="Europe LOB forecast"/>
      <sheetName val="Europe Current JAS fcast"/>
      <sheetName val="Europe Assumptions"/>
      <sheetName val="Europe BFSI"/>
      <sheetName val="Europe MALSH"/>
      <sheetName val="Europe TMPER"/>
      <sheetName val="Europe ADEUG"/>
      <sheetName val="Europe - All Verticals"/>
      <sheetName val="Europe Sales costs"/>
      <sheetName val="Europe Other Direct costs"/>
      <sheetName val="Europe G &amp; A Costs"/>
      <sheetName val="APAC BFSI"/>
      <sheetName val="APAC MALSH"/>
      <sheetName val="APAC TMPER"/>
      <sheetName val="APAC ADEUG"/>
      <sheetName val="APAC - All Verticals"/>
      <sheetName val="APAC Other Direct costs"/>
      <sheetName val="APAC G &amp; A Costs"/>
      <sheetName val="APAC Sales costs"/>
      <sheetName val="APAC Workings"/>
      <sheetName val="Delivery Days,Rev,Cost-India re"/>
      <sheetName val="Delivery Days,Rev,Cost"/>
      <sheetName val="Delivery P&amp;L India"/>
      <sheetName val="Delivery P&amp;L"/>
      <sheetName val="Delivery Payroll &amp; OH"/>
      <sheetName val="Slide Transfer cost - OH"/>
      <sheetName val="TC Table"/>
      <sheetName val="Delivery Headcount"/>
      <sheetName val="Delivery P&amp;L mly"/>
      <sheetName val="Delivery P&amp;L in '000"/>
      <sheetName val="All regions-Summary"/>
      <sheetName val="Final P&amp;L"/>
      <sheetName val="P &amp; L  for Steve"/>
      <sheetName val="Slide QOQ - Steve"/>
      <sheetName val="Waterfall - NM (2)"/>
      <sheetName val="BPS -Summary"/>
      <sheetName val="Waterfall - NM"/>
      <sheetName val="BPS"/>
      <sheetName val="Waterfall - Revenue"/>
      <sheetName val="Slide Average bill rate"/>
      <sheetName val="Slide Average resource cost"/>
      <sheetName val="Slide Bus Volume"/>
      <sheetName val="Slide Man-days -2"/>
      <sheetName val="APAC P &amp; L"/>
      <sheetName val="Europe Workings"/>
      <sheetName val="Europe P &amp; L"/>
      <sheetName val="US HCL Axon"/>
      <sheetName val="US Workings"/>
      <sheetName val="US P &amp; L"/>
      <sheetName val="Slide 1"/>
      <sheetName val="AMJ numbers"/>
      <sheetName val="AMJ normalised"/>
      <sheetName val="Slide FPP T &amp; M"/>
      <sheetName val="Slide offshoring"/>
      <sheetName val="Slide Sales costs"/>
      <sheetName val="Slide G &amp; A costs"/>
      <sheetName val="Slide Project expenses"/>
      <sheetName val="Slide Summary - Vertical"/>
      <sheetName val="Budget comparison"/>
      <sheetName val="Slide YOY performance excl. UCS"/>
      <sheetName val="Slide YOY performance"/>
      <sheetName val="Slide Summary - Vertical -corr."/>
      <sheetName val="BFSI -Summary P &amp; L"/>
      <sheetName val="MALSH-Summary P &amp; L"/>
      <sheetName val="TMPER -Summary P &amp; L"/>
      <sheetName val="ADEUG -Summary P &amp; L"/>
      <sheetName val="Slide BFSI P &amp; L- annex"/>
      <sheetName val="Slide MALSH P &amp; L-annex"/>
      <sheetName val="All regions - P &amp; L"/>
      <sheetName val="3 Yr Budget - incl. UCS"/>
      <sheetName val="3 Yr Budget -excl. UCS"/>
      <sheetName val="3 Yr Budget -UCS"/>
      <sheetName val="Slide TMPER P &amp; L-annex"/>
      <sheetName val="UCS numbers"/>
      <sheetName val="Slide ADEUG P &amp; L-annex"/>
      <sheetName val="Slide Ind &amp; mal Offshore Split"/>
      <sheetName val="Slide Grade mix - Ind &amp; Mal"/>
      <sheetName val="Slide - People cost savings 2"/>
      <sheetName val="Slide People cost savings"/>
      <sheetName val="Slide - Exchange rates"/>
      <sheetName val="Slide Orderbook,Pipeline - vert"/>
      <sheetName val="Slide Orderbook,Pipeline - Reg."/>
      <sheetName val="Slide Onsite Chargeability"/>
      <sheetName val="Slide (Revenue - resource cost)"/>
      <sheetName val="Slide Resource mix "/>
      <sheetName val="Slide -Consulting mix"/>
      <sheetName val="Slide Impl. support"/>
      <sheetName val="LOB forecast"/>
      <sheetName val="T&amp; M May"/>
      <sheetName val="Non T&amp;M May"/>
      <sheetName val="T &amp; M-Apr"/>
      <sheetName val="Non T &amp; M-Apr"/>
      <sheetName val="Jul Budget"/>
      <sheetName val="Jul Actual"/>
      <sheetName val="Non T &amp; M Jul "/>
      <sheetName val="T &amp; M Jul "/>
      <sheetName val="T &amp; M Jun"/>
      <sheetName val="Non T&amp;M Jun"/>
      <sheetName val="GDC P&amp;L"/>
      <sheetName val="Financials Nov 09"/>
      <sheetName val="Financials Oct 09"/>
      <sheetName val="Vertical PL Nov 09"/>
      <sheetName val="Vertical PL Oct 09"/>
      <sheetName val="Financials Sep 09"/>
      <sheetName val="Financials Aug 09"/>
      <sheetName val="Delivery Day - Actual-Nov 09"/>
      <sheetName val="Delivery Day - Actual-Oct 09"/>
      <sheetName val="Delivery Day - Actual-Sep 09"/>
      <sheetName val="Delivery Day - Actual-Aug 09"/>
      <sheetName val="Delivery Days - Actual-Jul"/>
      <sheetName val="MY GDC Costs"/>
      <sheetName val="HCL SAP PL Jul 09"/>
      <sheetName val="Manf Helthcare"/>
      <sheetName val="Public Services"/>
      <sheetName val="Consumer Service"/>
      <sheetName val="Financial Service"/>
      <sheetName val="P &amp; L Vertical + GDC"/>
      <sheetName val="Summary - Prof Region"/>
      <sheetName val="Summary - Prof Vertical"/>
      <sheetName val="HCL SAP PL 09-10"/>
      <sheetName val="UCS JAS 09"/>
      <sheetName val="Vertical - Budget '09-10"/>
      <sheetName val="Region- Budget"/>
      <sheetName val="Vertical - July"/>
      <sheetName val="Region- July"/>
      <sheetName val="Vertical PL Sep 09"/>
      <sheetName val="Vertical PL Aug 09"/>
      <sheetName val="UCS Yearly Budget"/>
      <sheetName val="Nov 09 -Uncontrollable Ind"/>
      <sheetName val="Oct 09 -Uncontrollable Ind"/>
      <sheetName val="Sep 09 -Uncontrollable Ind"/>
      <sheetName val="Aug 09 -Uncontrollable Ind"/>
      <sheetName val="Jul -Uncontrollable Ind"/>
      <sheetName val="Budgets"/>
      <sheetName val="MY Tr OH"/>
      <sheetName val="Vertical PL Jul 09"/>
      <sheetName val="CY Forecast Oct 09"/>
      <sheetName val="HCL SAP Oct 09"/>
      <sheetName val="Pipeline 1"/>
      <sheetName val="Full Year Forecast Aug 09"/>
      <sheetName val="Delivery Days - Forecast"/>
      <sheetName val="Full Year Forecast"/>
      <sheetName val="Realisation -Jul 09"/>
      <sheetName val="BPS -Budget vs. Actual"/>
      <sheetName val="BPS - summary"/>
      <sheetName val="Volume Analysis -Jul 09"/>
      <sheetName val="HCL SAP Customer Wise Revenue"/>
      <sheetName val="Util Region-wise split Jul"/>
      <sheetName val="Utilisation - Axon - Jul"/>
      <sheetName val="Util. data - Axon - Jul"/>
      <sheetName val="Util-Jul"/>
      <sheetName val="Utilisation with budget - Jul"/>
      <sheetName val="Contractor Utilisation - Jul"/>
      <sheetName val="Jul Contractor Util"/>
      <sheetName val="Top 20 customers- Aug"/>
      <sheetName val="Top 20 customers- YTD Aug"/>
      <sheetName val="Aug - Project exp"/>
      <sheetName val="Utilisation - Aug"/>
      <sheetName val="Utilisation With budget - Aug"/>
      <sheetName val="Util Region-wise split Aug"/>
      <sheetName val="Utilisation - Axon - Aug"/>
      <sheetName val="Util-Sep 09"/>
      <sheetName val="Util-Aug 09"/>
      <sheetName val="Sep 09 Contractor Util"/>
      <sheetName val="Aug 09 Contractor Util"/>
      <sheetName val="DSO Aug 09"/>
      <sheetName val="G&amp;A Region-wise Jun"/>
      <sheetName val="North America"/>
      <sheetName val="FY1011"/>
      <sheetName val="SF 31Mar10"/>
      <sheetName val="APAC"/>
      <sheetName val="Details"/>
      <sheetName val="Non SAP Pipeline"/>
      <sheetName val="OU-NN-Pipeline"/>
      <sheetName val="OU-EN Pipeline"/>
      <sheetName val="Base ZARN"/>
      <sheetName val="Options"/>
      <sheetName val="Control sheet"/>
      <sheetName val="1-Cover Page"/>
      <sheetName val="2-Summary Fees"/>
      <sheetName val="3-Detailed Base Charges"/>
      <sheetName val="4-ARC RRC Rates"/>
      <sheetName val="5-Pass-Through"/>
      <sheetName val="6- One-Time Transition"/>
      <sheetName val="7-Rate Card"/>
      <sheetName val="8-Supplier Investments"/>
      <sheetName val="9-Termination Fees"/>
      <sheetName val="9-Termination Fees Rev"/>
      <sheetName val="10-Intentionally Blank"/>
      <sheetName val="11- Lease &amp; HW &amp; SW"/>
      <sheetName val="12-Assumptions"/>
      <sheetName val="Business case in TPI format"/>
      <sheetName val="Report"/>
      <sheetName val="Standard Input"/>
      <sheetName val="Deal Summary"/>
      <sheetName val="Ramp Up"/>
      <sheetName val="P&amp;L Sales"/>
      <sheetName val="Base Case"/>
      <sheetName val="Rate Card Calc"/>
      <sheetName val="Salary Input"/>
      <sheetName val="Malaysia"/>
      <sheetName val="Base Case given by TPI"/>
      <sheetName val="Business Case Revised"/>
      <sheetName val="Salary Cost-rebadged employees"/>
      <sheetName val="Travel charges - Transition"/>
      <sheetName val="workings"/>
      <sheetName val="Tower-wise report"/>
      <sheetName val="Depreciation workings"/>
      <sheetName val="Business Case"/>
      <sheetName val="Malaysia Assets list"/>
      <sheetName val="Mexico"/>
      <sheetName val="Rate Card"/>
      <sheetName val="Salary master"/>
      <sheetName val="US"/>
      <sheetName val="Peru"/>
      <sheetName val="Chile"/>
      <sheetName val="Argentina"/>
      <sheetName val="Brazil"/>
      <sheetName val="Validation"/>
      <sheetName val="Rebadged"/>
      <sheetName val="Salary Details"/>
      <sheetName val="Critical Support Personnel"/>
      <sheetName val="Additional Assets data center"/>
      <sheetName val="TRW Salary cost"/>
      <sheetName val="HC Reco"/>
      <sheetName val="Interest workings"/>
      <sheetName val="Pricing Sheet CMIO MS"/>
      <sheetName val="Vendor Compliance Sheet"/>
      <sheetName val="Source (Bio)"/>
      <sheetName val="Skills Details"/>
      <sheetName val="Menu"/>
      <sheetName val="Server Information"/>
      <sheetName val="MIS Report -1st Feb"/>
      <sheetName val="Cover"/>
      <sheetName val="Q&amp;A Template"/>
      <sheetName val="Drop Downs"/>
      <sheetName val="Lookup Tables"/>
      <sheetName val="POC Transformation- Total c (2)"/>
      <sheetName val="POC Transformation- Total cost"/>
      <sheetName val="Travel Calculator International"/>
      <sheetName val="POC Transformation"/>
      <sheetName val="EITF"/>
      <sheetName val="change form"/>
      <sheetName val="Head count"/>
      <sheetName val="P and L"/>
      <sheetName val="PL Non Comparative"/>
      <sheetName val="To Do's"/>
      <sheetName val="Department Summary"/>
      <sheetName val="New and Exist Rev"/>
      <sheetName val="Monthly Rev"/>
      <sheetName val="HRLS new product"/>
      <sheetName val="HR Regression"/>
      <sheetName val="HR Sub"/>
      <sheetName val="HR Book"/>
      <sheetName val="Legal Regression"/>
      <sheetName val="Legal Sub."/>
      <sheetName val="Legal Book"/>
      <sheetName val="BDP 2002 Revenue Summary"/>
      <sheetName val="BDP OI Summary"/>
      <sheetName val="Follow-Up"/>
      <sheetName val="Monthly Budget"/>
      <sheetName val="HRLS Sub Royalties"/>
      <sheetName val="Mnthly Purchases"/>
      <sheetName val="Purchases By Media"/>
      <sheetName val="Distribution"/>
      <sheetName val="Publisher"/>
      <sheetName val="Salaries Publisher"/>
      <sheetName val="Editorial"/>
      <sheetName val="Salaries Editorial"/>
      <sheetName val="Director of Marketing"/>
      <sheetName val="Salaries Dir Mkting"/>
      <sheetName val="Mkting Mngt"/>
      <sheetName val="Salary Mkting Mngt"/>
      <sheetName val="Direct Marketing"/>
      <sheetName val="Direct Mkting Legal"/>
      <sheetName val="Direct Mkting HR"/>
      <sheetName val="Direct Mkting Int"/>
      <sheetName val="Direct Mkting Training"/>
      <sheetName val="Director Bus Dev"/>
      <sheetName val="Salary Dir Bus Dev"/>
      <sheetName val="External Sales Manager"/>
      <sheetName val="Salary External Sales Manager"/>
      <sheetName val="External Sales"/>
      <sheetName val="Salaries External Sales"/>
      <sheetName val="Internal Sales"/>
      <sheetName val="Salaries Internal Sales"/>
      <sheetName val="Pub Resource"/>
      <sheetName val="Salaries Publishing Resource"/>
      <sheetName val="RTB Business Case 10 Years (2)"/>
      <sheetName val="RTB Business Case 10 Years"/>
      <sheetName val="RTB Business Case 7 Years"/>
      <sheetName val="Terms &amp; Conditions"/>
      <sheetName val="Key Financial Considerations"/>
      <sheetName val="Portfolio Scope"/>
      <sheetName val="Years Beyond Steady State -RDA"/>
      <sheetName val="Year 1 FTEs- Steady State ADM"/>
      <sheetName val="Year 1 FTEs Steady State Infra"/>
      <sheetName val="Transition FTEs ADM"/>
      <sheetName val="INFRA FTE Transition"/>
      <sheetName val="Executive Summary Apps"/>
      <sheetName val="Executive Summary Infra"/>
      <sheetName val="Saving Summary"/>
      <sheetName val="Overall Pricing 1"/>
      <sheetName val="Overall Pricing 2"/>
      <sheetName val="Cost Summary"/>
      <sheetName val="Opex Labor"/>
      <sheetName val="Capex Labor"/>
      <sheetName val="Infra Unit Charges"/>
      <sheetName val="Mainframe"/>
      <sheetName val="mainframe summary"/>
      <sheetName val="Opex Non-Labor"/>
      <sheetName val="Asset Refresh"/>
      <sheetName val="L Summary"/>
      <sheetName val="C Summary"/>
      <sheetName val="ADM Base and Discrete Capacity"/>
      <sheetName val="Misc"/>
      <sheetName val="Price Inclusion Exclusion"/>
      <sheetName val="RTB CTB View"/>
      <sheetName val="Configurator"/>
      <sheetName val="SMMS"/>
      <sheetName val="Hardware"/>
      <sheetName val="Network"/>
      <sheetName val="Installation"/>
      <sheetName val="Ops-ISM"/>
      <sheetName val="Ops-ETS"/>
      <sheetName val="Ops-ETS breakout"/>
      <sheetName val="Service Calls"/>
      <sheetName val="Development"/>
      <sheetName val="Other"/>
      <sheetName val="Revision Notes"/>
      <sheetName val="Cost Input in USD"/>
      <sheetName val="Sensitivities"/>
      <sheetName val="XRATES"/>
      <sheetName val="Cost Summary by Start Month"/>
      <sheetName val="Cost Rollout"/>
      <sheetName val="Device Count"/>
      <sheetName val="MPLS BCM Input"/>
      <sheetName val="MPLS Cost by Start Month"/>
      <sheetName val="MPLS Revenue-Cost Rollout"/>
      <sheetName val="IA BCM Input"/>
      <sheetName val="IA Cost by Start Month"/>
      <sheetName val="IA Revenue-Cost Rollout"/>
      <sheetName val="Check Bals"/>
      <sheetName val="Budget Analysis"/>
      <sheetName val="Payroll Analysis"/>
      <sheetName val="PIVOT"/>
      <sheetName val="JNL CC Internal"/>
      <sheetName val="JNL CC External"/>
      <sheetName val="JNL CER External"/>
      <sheetName val="JNL CER Internal"/>
      <sheetName val="CER Codes"/>
      <sheetName val="TRS Data"/>
      <sheetName val="TRS Download"/>
      <sheetName val="Names"/>
      <sheetName val="Zero rated"/>
      <sheetName val="Issues"/>
      <sheetName val="P&amp;L and Cash Flow Baseline"/>
      <sheetName val="Cash Flow Graph"/>
      <sheetName val="IRR Dashboard"/>
      <sheetName val="Individual FIT Changes"/>
      <sheetName val="FTE Reduction Analysis"/>
      <sheetName val="Sensitivity Analysis"/>
      <sheetName val="Implementation Expense"/>
      <sheetName val="Implementation Capital"/>
      <sheetName val="Operation Expenses"/>
      <sheetName val="Severance"/>
      <sheetName val="Upgrade Costs"/>
      <sheetName val="Benefits"/>
      <sheetName val="SSC Costs"/>
      <sheetName val="R-01"/>
      <sheetName val="R-02"/>
      <sheetName val="E-01"/>
      <sheetName val="E-03"/>
      <sheetName val="M-01"/>
      <sheetName val="T-01"/>
      <sheetName val="I-01"/>
      <sheetName val="E-01 (NHQ)"/>
      <sheetName val="E-03 (NHQ)"/>
      <sheetName val="M-01 (NHQ)"/>
      <sheetName val="Source (NHQ)"/>
      <sheetName val="Project Labor Costs"/>
      <sheetName val="Summary Benefits Schedule "/>
      <sheetName val="FIT Master"/>
      <sheetName val="TOC"/>
      <sheetName val="I-02"/>
      <sheetName val="Summaries"/>
      <sheetName val="Summary-Benefits Calc"/>
      <sheetName val="T-01 (NHQ)"/>
      <sheetName val="ROI w-o Depreciation"/>
      <sheetName val="ROI with Depreciation"/>
      <sheetName val="Cash Flow (PSoft)"/>
      <sheetName val="NPV Graph (PSoft)"/>
      <sheetName val="Capital Cost Depreciation"/>
      <sheetName val="Total PeopleSoft"/>
      <sheetName val="Delta"/>
      <sheetName val="Introduction"/>
      <sheetName val="Activity Guidelines"/>
      <sheetName val="Activity Individual"/>
      <sheetName val="Activity Map"/>
      <sheetName val="Activity Function Map"/>
      <sheetName val="Activity Glossary "/>
      <sheetName val="FTE Cost Map Guidelines"/>
      <sheetName val="FTE Cost Map"/>
      <sheetName val="3rd Party Supplier Costs"/>
      <sheetName val="Other Finance Costs"/>
      <sheetName val="Key Volumes  "/>
      <sheetName val="IT Inventory "/>
      <sheetName val="Key Volumes "/>
      <sheetName val="Key Volumes Glossary"/>
      <sheetName val="Process List"/>
      <sheetName val="Activity List"/>
      <sheetName val="Key Volumes UF "/>
      <sheetName val="Key Volumes  ICF"/>
      <sheetName val="Key Volumes HPC"/>
      <sheetName val="Key Volumes Spain"/>
      <sheetName val="Check List"/>
      <sheetName val="Sensitivity"/>
      <sheetName val="Cost Center"/>
      <sheetName val="Profit Center Rollup"/>
      <sheetName val="CC History"/>
      <sheetName val="Month by month"/>
      <sheetName val="Acct Level"/>
      <sheetName val="Rollups"/>
      <sheetName val="Rollups (2)"/>
      <sheetName val="Accounts"/>
      <sheetName val="Sum by Rollup"/>
      <sheetName val="Summary (2)"/>
      <sheetName val="Taxes"/>
      <sheetName val="Consol Summary"/>
      <sheetName val="CC LU"/>
      <sheetName val="Sum HC"/>
      <sheetName val="HC as of 9-22"/>
      <sheetName val="Liaison"/>
      <sheetName val="template"/>
      <sheetName val="owner"/>
      <sheetName val="departments"/>
      <sheetName val="Read Me"/>
      <sheetName val="Input"/>
      <sheetName val="Detail"/>
      <sheetName val="Job Grade Groupings"/>
      <sheetName val="SCHDGRP"/>
      <sheetName val="Noida"/>
      <sheetName val="User Inputs"/>
      <sheetName val="GJ1"/>
      <sheetName val="GXH4"/>
      <sheetName val="LIST"/>
      <sheetName val="AISIN"/>
      <sheetName val="AISIN EUROPE"/>
      <sheetName val="ASE TEKNIK"/>
      <sheetName val="AUTO"/>
      <sheetName val="BARIA-VUNGTAU"/>
      <sheetName val="BASIT ASIF &amp; BROTHERS"/>
      <sheetName val="BUS &amp; TRUCK"/>
      <sheetName val="CHAIN FAR"/>
      <sheetName val="CHIYODA"/>
      <sheetName val="CYRIC"/>
      <sheetName val="DOBAC"/>
      <sheetName val="DUNOPIE"/>
      <sheetName val="EBONIS"/>
      <sheetName val="GENERAL AUTOMOBILES"/>
      <sheetName val="GENUINE MOTORS"/>
      <sheetName val="GHAFFAR"/>
      <sheetName val="HAFEEZ"/>
      <sheetName val="IKAE"/>
      <sheetName val="INDAMERICA"/>
      <sheetName val="INTIMEX"/>
      <sheetName val="ITO"/>
      <sheetName val="K.M.MOTORS"/>
      <sheetName val="KTE"/>
      <sheetName val="MECPAC"/>
      <sheetName val="MUNIR"/>
      <sheetName val="NEC"/>
      <sheetName val="NIPPON PILLAR"/>
      <sheetName val="PBR"/>
      <sheetName val="PBR(M)"/>
      <sheetName val="PREMIER"/>
      <sheetName val="PT.INDOPRIMA"/>
      <sheetName val="PT.KONAN"/>
      <sheetName val="SLS"/>
      <sheetName val="TBJ"/>
      <sheetName val="THAI CAPITAL"/>
      <sheetName val="THAI NKK"/>
      <sheetName val="THAI POLY"/>
      <sheetName val="VALFLON"/>
      <sheetName val="NIPPON"/>
      <sheetName val="ZIP INT'L"/>
      <sheetName val="Control"/>
      <sheetName val="BS details"/>
      <sheetName val="Sheet5"/>
      <sheetName val="Sheet6"/>
      <sheetName val="Sheet7"/>
      <sheetName val="Sheet8"/>
      <sheetName val="Sheet9"/>
      <sheetName val="Sheet10"/>
      <sheetName val="Sheet11"/>
      <sheetName val="Sheet14"/>
      <sheetName val="Sheet15"/>
      <sheetName val="Sheet16"/>
      <sheetName val="NAV000"/>
      <sheetName val="OCT"/>
      <sheetName val="OCT2"/>
      <sheetName val="NOV"/>
      <sheetName val="NOV (2)"/>
      <sheetName val="DEC"/>
      <sheetName val="DEC (2)"/>
      <sheetName val="JAN"/>
      <sheetName val="JAN (2)"/>
      <sheetName val="FEB"/>
      <sheetName val="FEB (2)"/>
      <sheetName val="MAR"/>
      <sheetName val="Main comptn"/>
      <sheetName val="Detailed P&amp;L"/>
      <sheetName val="Sch 1-Underwriting P&amp;L"/>
      <sheetName val="Sch1A-Pre Acs"/>
      <sheetName val="Sch1B-Claims Acs"/>
      <sheetName val="Sch2-Com Allow Exp"/>
      <sheetName val="Sch3-All of Com Exp"/>
      <sheetName val="Sch4-Net Invest Inc"/>
      <sheetName val="Sch4A-Tax Invest Inc"/>
      <sheetName val="Sch5-Int fr FD&amp;CA"/>
      <sheetName val="Sch6-Int fr Gov Secur"/>
      <sheetName val="Sch7-Int Bonds"/>
      <sheetName val="Sch8A-Div Inc"/>
      <sheetName val="Sch9-Write Back of Prov"/>
      <sheetName val="Sch10-Gain&amp;Loss on Invest"/>
      <sheetName val="Sch11-Mgmt Exp"/>
      <sheetName val="Sch12-Exc Gain&amp;Loss"/>
      <sheetName val="Sch13&amp;14"/>
      <sheetName val="Sch15 TO 17"/>
      <sheetName val="Sch18-Bad debts wo"/>
      <sheetName val="Sch 19A-offshore bad debts"/>
      <sheetName val="Sch19B-Onshore bad debts"/>
      <sheetName val="Sch20-Prov for d debts"/>
      <sheetName val="Sch 21-Add to FA"/>
      <sheetName val="Sch 22-Add to FA (SEC 24)"/>
      <sheetName val="Sch22-Disp of FA"/>
      <sheetName val="Sch23-Comptn of BA&amp;BC"/>
      <sheetName val="Sch24-W&amp;T"/>
      <sheetName val="Sch25-Expt-Sec 13B"/>
      <sheetName val="Sch 26-Expt Sec 13E"/>
      <sheetName val="SUAD"/>
      <sheetName val="AJE "/>
      <sheetName val="ARE"/>
      <sheetName val="ExchangeRate"/>
      <sheetName val="GB 1"/>
      <sheetName val="GB 2"/>
      <sheetName val="GB 3"/>
      <sheetName val="GC 1"/>
      <sheetName val="GD 1"/>
      <sheetName val="GE 1"/>
      <sheetName val="GE2"/>
      <sheetName val="GG 1"/>
      <sheetName val="GH 1"/>
      <sheetName val="GJ 1"/>
      <sheetName val="GL 1"/>
      <sheetName val="GN 1"/>
      <sheetName val="GQ 1"/>
      <sheetName val="GQ7"/>
      <sheetName val="GW"/>
      <sheetName val="GW2"/>
      <sheetName val="GW3"/>
      <sheetName val="GW4"/>
      <sheetName val="GW5"/>
      <sheetName val="GW5.1"/>
      <sheetName val="DistributionGX1"/>
      <sheetName val="OthersGX2"/>
      <sheetName val="AdminGX3"/>
      <sheetName val="CPF"/>
      <sheetName val="InvP"/>
      <sheetName val="P&amp;L Statement"/>
      <sheetName val="GQ5 Purchase cut off"/>
      <sheetName val="GJ10_01_Jan01"/>
      <sheetName val="B4 - Balance Sheet (2)"/>
      <sheetName val="GHH 2"/>
      <sheetName val="GHH1"/>
      <sheetName val="MV"/>
      <sheetName val="GRH 1"/>
      <sheetName val="GRH 2"/>
      <sheetName val="GHX 1.2 Sales Comm RT (2)"/>
      <sheetName val="GLH1"/>
      <sheetName val="GJ3.2 Bank Conf control (2)"/>
      <sheetName val="GJH1"/>
      <sheetName val="GB4 Perusal of rep&amp;mainte (2)"/>
      <sheetName val="GBH3 Add &amp; Disp"/>
      <sheetName val="GBH2 Reasonableness"/>
      <sheetName val="GBH3 Existence"/>
      <sheetName val="GBH2 Dep RT"/>
      <sheetName val="GBH1 Fixed Assets"/>
      <sheetName val="Cost of Sales Schedule"/>
      <sheetName val="GE3.1 Aging (2)"/>
      <sheetName val="GE3.1.1 Aging Samples (2)"/>
      <sheetName val="Covenants1"/>
      <sheetName val="outstanding"/>
      <sheetName val="Audit Guage"/>
      <sheetName val="B10.2 Audit Reclass"/>
      <sheetName val="GDH1"/>
      <sheetName val="GDH 2"/>
      <sheetName val="GE3.2 Collectibility"/>
      <sheetName val="GEH2"/>
      <sheetName val="GEH1"/>
      <sheetName val="GE1a"/>
      <sheetName val="GEH1-1"/>
      <sheetName val="GQH1"/>
      <sheetName val="GQH2"/>
      <sheetName val="GW 1.1 AR"/>
      <sheetName val="GW1.2 GPM Actual (2)"/>
      <sheetName val="GW1.2 GPM Actual"/>
      <sheetName val="Draft"/>
      <sheetName val="GWH1A"/>
      <sheetName val="GWH1"/>
      <sheetName val="GXH1"/>
      <sheetName val="GXH 1.1 OOE"/>
      <sheetName val="GHX1.1 (3)"/>
      <sheetName val="B3 SUAD"/>
      <sheetName val="GX 2.1 OOE AR  (2)"/>
      <sheetName val="Salaries Reasonableness AD"/>
      <sheetName val="GX 1.3 Salaries RT (2)"/>
      <sheetName val="GX 1.4 CPF Reasonableness (2)"/>
      <sheetName val="GX 2.2 Rental RT (2)"/>
      <sheetName val="GXH 5.1Rental NAC"/>
      <sheetName val="GXH 5.2 V.rental EP"/>
      <sheetName val="InvoiceList"/>
      <sheetName val="A201"/>
      <sheetName val="A601"/>
      <sheetName val="A602"/>
      <sheetName val="H101"/>
      <sheetName val="I101"/>
      <sheetName val="I102"/>
      <sheetName val="T101"/>
      <sheetName val="T201"/>
      <sheetName val=""/>
      <sheetName val="F-1(KL)"/>
      <sheetName val="F-2(KL)"/>
      <sheetName val="F-3(KL)"/>
      <sheetName val="F-4(KL)"/>
      <sheetName val="F-5(KL)"/>
      <sheetName val="F-22(KL)"/>
      <sheetName val="AP110"/>
      <sheetName val="A(KL)"/>
      <sheetName val="L(KL)"/>
      <sheetName val="M-MM(KL)"/>
      <sheetName val="N(KL)"/>
      <sheetName val="U(KL)"/>
      <sheetName val="U-1(KL)"/>
      <sheetName val="U-disclosure(KL)"/>
      <sheetName val="CC(KL)"/>
      <sheetName val="30(KL)"/>
      <sheetName val="AppA1-1"/>
      <sheetName val="AppA1-2"/>
      <sheetName val="AppA2-1"/>
      <sheetName val="AppA2-2"/>
      <sheetName val="AppA3"/>
      <sheetName val="AppA4"/>
      <sheetName val="July"/>
      <sheetName val="Contents"/>
      <sheetName val="ES1"/>
      <sheetName val="ES2"/>
      <sheetName val="ES3"/>
      <sheetName val="ES4"/>
      <sheetName val="Contents (2)"/>
      <sheetName val="ES1 (2)"/>
      <sheetName val="ES3 (2)"/>
      <sheetName val="ES5"/>
      <sheetName val="ES6"/>
      <sheetName val="ES7"/>
      <sheetName val="F-1"/>
      <sheetName val="A"/>
      <sheetName val="L"/>
      <sheetName val="C"/>
      <sheetName val="M"/>
      <sheetName val="CC"/>
      <sheetName val="PB"/>
      <sheetName val="BP"/>
      <sheetName val="P.CTN"/>
      <sheetName val="Total PL"/>
      <sheetName val="Interim --&gt; Top"/>
      <sheetName val="U-2_Sales Analysis"/>
      <sheetName val="U-1l2_Overall AR"/>
      <sheetName val="FF-3"/>
      <sheetName val="F-2"/>
      <sheetName val="F-3"/>
      <sheetName val="F-4"/>
      <sheetName val="F-5"/>
      <sheetName val="F-11"/>
      <sheetName val="F-11a"/>
      <sheetName val="F-22"/>
      <sheetName val="B-40"/>
      <sheetName val="B-50"/>
      <sheetName val="U "/>
      <sheetName val="U-10"/>
      <sheetName val="U-30"/>
      <sheetName val="BB-30"/>
      <sheetName val="CC-30"/>
      <sheetName val="FF-1"/>
      <sheetName val="FF-2"/>
      <sheetName val="FF-4"/>
      <sheetName val="FF-4a"/>
      <sheetName val="FF-5"/>
      <sheetName val="FF-6"/>
      <sheetName val="FF-7"/>
      <sheetName val="FF-8"/>
      <sheetName val="10"/>
      <sheetName val="11"/>
      <sheetName val="20"/>
      <sheetName val="21"/>
      <sheetName val="30"/>
      <sheetName val="40"/>
      <sheetName val="50"/>
      <sheetName val="DD-10"/>
      <sheetName val="FF-21(a)"/>
      <sheetName val="0000"/>
      <sheetName val="BPR"/>
      <sheetName val="Materiality"/>
      <sheetName val="F-6"/>
      <sheetName val="F-7"/>
      <sheetName val="F7wkg"/>
      <sheetName val="F-9"/>
      <sheetName val="Cashflow"/>
      <sheetName val="BPR balance sheet"/>
      <sheetName val="BPR profit &amp; loss"/>
      <sheetName val="BPR BS analysis"/>
      <sheetName val="BPR PL analysis"/>
      <sheetName val="A-22"/>
      <sheetName val="B"/>
      <sheetName val="B-1"/>
      <sheetName val="C-1"/>
      <sheetName val="N"/>
      <sheetName val="U"/>
      <sheetName val="U-100"/>
      <sheetName val="FF"/>
      <sheetName val="FF-10"/>
      <sheetName val="FF-20"/>
      <sheetName val="CA"/>
      <sheetName val="FF-22(hp)"/>
      <sheetName val="FF-23(d)"/>
      <sheetName val="FF-30"/>
      <sheetName val="FF-31"/>
      <sheetName val="FF-40"/>
      <sheetName val="PP"/>
      <sheetName val="PP(spare)"/>
      <sheetName val="PP-20"/>
      <sheetName val="31"/>
      <sheetName val="AA"/>
      <sheetName val="BB"/>
      <sheetName val="BB-1"/>
      <sheetName val="MM"/>
      <sheetName val="13"/>
      <sheetName val="14"/>
      <sheetName val="NN-12"/>
      <sheetName val="PP-30"/>
      <sheetName val="PP-31"/>
      <sheetName val="PP-40"/>
      <sheetName val="BPR-1"/>
      <sheetName val="Note"/>
      <sheetName val="B-10"/>
      <sheetName val="B-30"/>
      <sheetName val="U-1 "/>
      <sheetName val="KK"/>
      <sheetName val="M&amp;MM"/>
      <sheetName val="NN"/>
      <sheetName val="sales cut off"/>
      <sheetName val="purchase cut off"/>
      <sheetName val="Hypothesis"/>
      <sheetName val="Profitability"/>
      <sheetName val="Profitability Analysis"/>
      <sheetName val="FSA"/>
      <sheetName val="F-1&amp;2"/>
      <sheetName val="CF1"/>
      <sheetName val="Purch cut off"/>
      <sheetName val="M&amp;MM-10"/>
      <sheetName val="pp-1"/>
      <sheetName val="40 (2)"/>
      <sheetName val="50 (2)"/>
      <sheetName val="60"/>
      <sheetName val="70"/>
      <sheetName val="BIF-collect"/>
      <sheetName val="BIF-OR"/>
      <sheetName val="Module1"/>
      <sheetName val="Module2"/>
      <sheetName val="Module3"/>
      <sheetName val="Future"/>
      <sheetName val="Attachment"/>
      <sheetName val="30 "/>
      <sheetName val="Recovered_Sheet1"/>
      <sheetName val="Consol adjustments"/>
      <sheetName val="Goodwill"/>
      <sheetName val="Financial stats"/>
      <sheetName val="Segment - 2002 (new)"/>
      <sheetName val="Segment - 2002"/>
      <sheetName val="Changes in equity"/>
      <sheetName val="Inter-co"/>
      <sheetName val="Inter-co(subsidiary)"/>
      <sheetName val="MI"/>
      <sheetName val="FA-detailed"/>
      <sheetName val="P&amp;L-disclosure(2002)"/>
      <sheetName val="P&amp;L disclosure(2001)"/>
      <sheetName val="Cash flow -2001"/>
      <sheetName val="Consol cashflow"/>
      <sheetName val="URP"/>
      <sheetName val="Dev Expenditure"/>
      <sheetName val="CF-1 2-unused"/>
      <sheetName val="Disposal"/>
      <sheetName val="Associate"/>
      <sheetName val="FA movement "/>
      <sheetName val="FA-summary"/>
      <sheetName val="CF-13"/>
      <sheetName val="CF-10-unused"/>
      <sheetName val="CF-11- unused"/>
      <sheetName val="FACON- unused"/>
      <sheetName val="CF-3 1999 - unused"/>
      <sheetName val="CF-22- unused"/>
      <sheetName val="Sheet1- unused"/>
      <sheetName val="000000"/>
      <sheetName val="bhb0603"/>
      <sheetName val="OS"/>
      <sheetName val="BPR-PL "/>
      <sheetName val="BPR-BS"/>
      <sheetName val="F-1,2"/>
      <sheetName val="F-99"/>
      <sheetName val="A-1"/>
      <sheetName val="A-10"/>
      <sheetName val="B-2"/>
      <sheetName val="B-3"/>
      <sheetName val="Sheet1 (2)"/>
      <sheetName val="L-2"/>
      <sheetName val="M MM "/>
      <sheetName val="U dis"/>
      <sheetName val="U-1"/>
      <sheetName val="U-3"/>
      <sheetName val="U-4"/>
      <sheetName val="BB-2"/>
      <sheetName val="BB-10"/>
      <sheetName val="BB-17"/>
      <sheetName val="FIN297"/>
      <sheetName val="DD"/>
      <sheetName val="DD-1"/>
      <sheetName val="FF-4(a)"/>
      <sheetName val="10,20"/>
      <sheetName val="10-1"/>
      <sheetName val="32"/>
      <sheetName val="Bank Rec review"/>
      <sheetName val="A-2"/>
      <sheetName val="C-10"/>
      <sheetName val="NRV-1"/>
      <sheetName val="NRV-2"/>
      <sheetName val="N-10"/>
      <sheetName val="N-11"/>
      <sheetName val="N-12"/>
      <sheetName val="N-20"/>
      <sheetName val="AA-3"/>
      <sheetName val="CC-24"/>
      <sheetName val="CC-50"/>
      <sheetName val="25"/>
      <sheetName val="dr"/>
      <sheetName val="Statement"/>
      <sheetName val="auditor"/>
      <sheetName val="acs"/>
      <sheetName val="fixed"/>
      <sheetName val="xxx"/>
      <sheetName val="accumdeprn"/>
      <sheetName val="addl cost"/>
      <sheetName val="dev_exp (2)"/>
      <sheetName val="dev_exp"/>
      <sheetName val="Addl Dev Exp"/>
      <sheetName val="F-2 (2)"/>
      <sheetName val="CF-IS"/>
      <sheetName val="CF-SCE"/>
      <sheetName val="DIVIDENDS"/>
      <sheetName val="Cash Flows"/>
      <sheetName val="Profit anal"/>
      <sheetName val="F-1l F-2"/>
      <sheetName val="Statement of Equity"/>
      <sheetName val="5 Analysis"/>
      <sheetName val="   Contents"/>
      <sheetName val="1 LeadSchedule"/>
      <sheetName val="2 Sec108"/>
      <sheetName val="3 P&amp;L - 4 Op.Exp"/>
      <sheetName val="3A Turnover 3B COS"/>
      <sheetName val="   Directors"/>
      <sheetName val="Shareholders"/>
      <sheetName val="Dividend"/>
      <sheetName val="ITA-RA"/>
      <sheetName val="Int-rest"/>
      <sheetName val="OTHER (2)"/>
      <sheetName val="Company Info"/>
      <sheetName val="Summary of Fixed Assets"/>
      <sheetName val="Additions"/>
      <sheetName val="Disposals"/>
      <sheetName val="Hire Purchase"/>
      <sheetName val="Lease"/>
      <sheetName val="Controlled Transfer"/>
      <sheetName val="CA Comp"/>
      <sheetName val="IBA Comp "/>
      <sheetName val="FSL"/>
      <sheetName val="F-7B"/>
      <sheetName val="B-1."/>
      <sheetName val="U-2"/>
      <sheetName val="20-1"/>
      <sheetName val="20-2"/>
      <sheetName val="30-1"/>
      <sheetName val="30-2"/>
      <sheetName val="30(old)"/>
      <sheetName val="F-8-20-1"/>
      <sheetName val="TB-gl"/>
      <sheetName val="gl"/>
      <sheetName val="OSM"/>
      <sheetName val="AWPs Template"/>
      <sheetName val="A2-1 CLA"/>
      <sheetName val="A2-2 RJE"/>
      <sheetName val="A2-3 SAD"/>
      <sheetName val="A3"/>
      <sheetName val="A8"/>
      <sheetName val="Review Recon"/>
      <sheetName val="Review Cash book"/>
      <sheetName val="E"/>
      <sheetName val="E1"/>
      <sheetName val="E3 Recoverability"/>
      <sheetName val="E-1_Recoverability"/>
      <sheetName val="E-2"/>
      <sheetName val="G"/>
      <sheetName val="I"/>
      <sheetName val="J"/>
      <sheetName val="J-1 OSM"/>
      <sheetName val="J1 Devt costs breakdown"/>
      <sheetName val="J2 Budget &amp; Att profit"/>
      <sheetName val="J3 Actual 04"/>
      <sheetName val="J4  Lots sold report CHD"/>
      <sheetName val="J-1-1_Commission"/>
      <sheetName val="Recog Prof"/>
      <sheetName val="J-consol sv11"/>
      <sheetName val="J 1-1(2)"/>
      <sheetName val="K"/>
      <sheetName val="K-1"/>
      <sheetName val="Unrecorded"/>
      <sheetName val="O"/>
      <sheetName val="O-1_Prov.Tax-2004"/>
      <sheetName val="Capital allowance"/>
      <sheetName val="DEFERRED TAX"/>
      <sheetName val="P"/>
      <sheetName val="P-1"/>
      <sheetName val="P1"/>
      <sheetName val="P2A"/>
      <sheetName val="P2B"/>
      <sheetName val="P3A"/>
      <sheetName val="P3B"/>
      <sheetName val="P3C"/>
      <sheetName val="T"/>
      <sheetName val="U-5"/>
      <sheetName val="U-6"/>
      <sheetName val="U1 Salary resonableness"/>
      <sheetName val="U1_Rental"/>
      <sheetName val="U2_Total Salary"/>
      <sheetName val="CHSB Salary Allocation Summary"/>
      <sheetName val="MegaPalm salary Allocation"/>
      <sheetName val="U4_RCSLS Interest"/>
      <sheetName val="E-2_Recognition of sales 03 "/>
      <sheetName val="J-5_Pre-acq dev cost alloc 03"/>
      <sheetName val="J-3_Bgt 03"/>
      <sheetName val="J-2_% of compl_Final 03"/>
      <sheetName val="J-3_Puan Sri Comm 03"/>
      <sheetName val="J-4_Rebate reasona03"/>
      <sheetName val="Listing of CNs 03"/>
      <sheetName val="Fees 03"/>
      <sheetName val="F-1 F-2"/>
      <sheetName val="D"/>
      <sheetName val="B "/>
      <sheetName val="B-4"/>
      <sheetName val="U-disc"/>
      <sheetName val="BB-5"/>
      <sheetName val="CC-3"/>
      <sheetName val="20 30"/>
      <sheetName val="70 "/>
      <sheetName val="MCMD95"/>
      <sheetName val="GL --&gt; Interim"/>
      <sheetName val="Top Summary"/>
      <sheetName val="GL Input Validations"/>
      <sheetName val="Scratchpad"/>
      <sheetName val="Cost centre expenditure"/>
      <sheetName val="14 Column"/>
      <sheetName val="7 Column"/>
      <sheetName val="Cover "/>
      <sheetName val="Index "/>
      <sheetName val="Direct Report"/>
      <sheetName val="Dtr Rpt - 1 - 3"/>
      <sheetName val="Dtrs stmt - 4"/>
      <sheetName val="Aud Rpt - 5"/>
      <sheetName val="P&amp;L - 6"/>
      <sheetName val="BS - 7"/>
      <sheetName val="Equity - 8"/>
      <sheetName val="CF - 9"/>
      <sheetName val="Notes - 10 - 12"/>
      <sheetName val="P&amp;L "/>
      <sheetName val="Sch A"/>
      <sheetName val="Notes 2"/>
      <sheetName val="cashflowcomp"/>
      <sheetName val="cashflowcomp (2)"/>
      <sheetName val="A2l2"/>
      <sheetName val="Q"/>
      <sheetName val="F"/>
      <sheetName val="H"/>
      <sheetName val="SUMM"/>
      <sheetName val="OS list"/>
      <sheetName val="A3l1"/>
      <sheetName val="A3l1-1"/>
      <sheetName val="A2l1-RJE"/>
      <sheetName val="A2l2-CLA"/>
      <sheetName val="A2l3-SAD"/>
      <sheetName val="C8"/>
      <sheetName val="EA"/>
      <sheetName val="EC"/>
      <sheetName val="E1l1"/>
      <sheetName val="E7"/>
      <sheetName val="F1"/>
      <sheetName val="F2"/>
      <sheetName val="F3"/>
      <sheetName val="F4"/>
      <sheetName val="F5"/>
      <sheetName val="F6"/>
      <sheetName val="GA"/>
      <sheetName val="G1"/>
      <sheetName val="G2"/>
      <sheetName val="G4"/>
      <sheetName val="H1"/>
      <sheetName val="IA"/>
      <sheetName val="K1"/>
      <sheetName val="K2"/>
      <sheetName val="K3"/>
      <sheetName val="K3l1"/>
      <sheetName val="K4"/>
      <sheetName val="K5"/>
      <sheetName val="K6"/>
      <sheetName val="K7"/>
      <sheetName val="N1"/>
      <sheetName val="N2"/>
      <sheetName val="N8"/>
      <sheetName val="N9"/>
      <sheetName val="OA"/>
      <sheetName val="O1"/>
      <sheetName val="O2-CA"/>
      <sheetName val="O3-Disposal"/>
      <sheetName val="O4"/>
      <sheetName val="Pl1"/>
      <sheetName val="P1l2"/>
      <sheetName val="R"/>
      <sheetName val="R1-Sch I"/>
      <sheetName val="R2-Sch IIa"/>
      <sheetName val="R3-Sch IIb"/>
      <sheetName val="R4-Sch III"/>
      <sheetName val="R5-NQA04"/>
      <sheetName val="R6-NQA03"/>
      <sheetName val="R1"/>
      <sheetName val="R1l1"/>
      <sheetName val="R1l2"/>
      <sheetName val="S"/>
      <sheetName val="BB-1 (2)"/>
      <sheetName val="A2-5"/>
      <sheetName val="A2-2"/>
      <sheetName val="Provision DD"/>
      <sheetName val="A8-2"/>
      <sheetName val="A8-5"/>
      <sheetName val="Form EYP 1"/>
      <sheetName val="FS - 1"/>
      <sheetName val="FS - 2"/>
      <sheetName val="FS - 3"/>
      <sheetName val="C1"/>
      <sheetName val="C2 FD"/>
      <sheetName val="G2-1 "/>
      <sheetName val="K1-2 Policy"/>
      <sheetName val="N7Accrual"/>
      <sheetName val="Q1"/>
      <sheetName val="Q1-1"/>
      <sheetName val="U1income statm"/>
      <sheetName val="u1ar"/>
      <sheetName val="U2direct cost"/>
      <sheetName val="U3 fees reasonable"/>
      <sheetName val="U4 EPF &amp;staff"/>
      <sheetName val="U1 (2)"/>
      <sheetName val="U3 fees reasonable (2)"/>
      <sheetName val="U4 EPF &amp;staff (2)"/>
      <sheetName val="Capital Allowances"/>
      <sheetName val="PL Mapping"/>
      <sheetName val="download 06022002"/>
      <sheetName val="Tabelle3"/>
      <sheetName val="MV INS &amp; R.TAX EXP LIST"/>
      <sheetName val="EQMT INS EXP LIST"/>
      <sheetName val="PREPAID-INS,RTAX"/>
      <sheetName val="3 P&amp;L - 3A Op.Exp"/>
      <sheetName val="4 Analysis"/>
      <sheetName val="M, MM"/>
      <sheetName val=" BB-2"/>
      <sheetName val="CC-1"/>
      <sheetName val="CC-2"/>
      <sheetName val="CC-3-1"/>
      <sheetName val="PP-2"/>
      <sheetName val="RCD 5- (APPENDIX 1)"/>
      <sheetName val="271101"/>
      <sheetName val="281101"/>
      <sheetName val="k-Discl"/>
      <sheetName val="DM"/>
      <sheetName val="LABOUR,SUB-CON,LEASE"/>
      <sheetName val="ADM&amp; OHH INCOME"/>
      <sheetName val="S.OH"/>
      <sheetName val="BPR-Bloom"/>
      <sheetName val="F-4l5"/>
      <sheetName val="UA"/>
      <sheetName val="stmt of equity"/>
      <sheetName val="FA"/>
      <sheetName val="auditors' report"/>
      <sheetName val="Attach"/>
      <sheetName val="Hypo"/>
      <sheetName val="AP110 sup"/>
      <sheetName val="AP110sup"/>
      <sheetName val="FF "/>
      <sheetName val="FF-2 (1)"/>
      <sheetName val="FF-2 (2)"/>
      <sheetName val="FF-2 (3)"/>
      <sheetName val="KK-1"/>
      <sheetName val="MM-1"/>
      <sheetName val="MM-10"/>
      <sheetName val="NN-1"/>
      <sheetName val="Payroll"/>
      <sheetName val="U dis (3)"/>
      <sheetName val="U dis (2)"/>
      <sheetName val="F-1,2 (2)"/>
      <sheetName val="F-3 (2)"/>
      <sheetName val="F-22 (2)"/>
      <sheetName val="F-1,2 (3)"/>
      <sheetName val="F-3 (3)"/>
      <sheetName val="F-22 (3)"/>
      <sheetName val="CF-4 "/>
      <sheetName val="CF-1,2"/>
      <sheetName val="CF-3"/>
      <sheetName val="CF-4"/>
      <sheetName val="ccf"/>
      <sheetName val="A5"/>
      <sheetName val="A5l1"/>
      <sheetName val="PPE"/>
      <sheetName val="(U3-2) Realised forex loss"/>
      <sheetName val="(U3) Unrealised forex gain-loss"/>
      <sheetName val="(U3-1) Realised forex gain"/>
      <sheetName val="**_x0000__x0000_"/>
      <sheetName val="CF-1"/>
      <sheetName val="CF-2"/>
      <sheetName val="BPR - Conclusion"/>
      <sheetName val="F-1l2"/>
      <sheetName val="F-8(FSA)"/>
      <sheetName val="F-9b"/>
      <sheetName val="F-9c"/>
      <sheetName val="F-21"/>
      <sheetName val="RCD-1-1"/>
      <sheetName val="C-5"/>
      <sheetName val="C-6"/>
      <sheetName val="C-6a"/>
      <sheetName val="M MM"/>
      <sheetName val="Pnl-10"/>
      <sheetName val="10-2"/>
      <sheetName val="30-Note"/>
      <sheetName val="30a"/>
      <sheetName val="CF workings"/>
      <sheetName val="Pg7"/>
      <sheetName val="Turnover"/>
      <sheetName val="SumV2"/>
      <sheetName val="WRAP"/>
      <sheetName val="Pg8"/>
      <sheetName val="Actvs Bud"/>
      <sheetName val="Pg15"/>
      <sheetName val="Current Year"/>
      <sheetName val="Pg11"/>
      <sheetName val="OHDcom"/>
      <sheetName val="assumption"/>
      <sheetName val="SRM"/>
      <sheetName val="A6-1l1"/>
      <sheetName val="A6-1l2"/>
      <sheetName val="A3-1"/>
      <sheetName val="A3-3"/>
      <sheetName val="A4"/>
      <sheetName val="A3-7"/>
      <sheetName val="E "/>
      <sheetName val="F "/>
      <sheetName val="BS AR-overall"/>
      <sheetName val="P &amp; L Overall AR "/>
      <sheetName val="D100 "/>
      <sheetName val="E1 Fraud "/>
      <sheetName val="GB100"/>
      <sheetName val="GD100"/>
      <sheetName val="GD101"/>
      <sheetName val="NRV"/>
      <sheetName val="Stk costing test"/>
      <sheetName val="Obsolescence"/>
      <sheetName val="GE100"/>
      <sheetName val="GE101"/>
      <sheetName val="GE001"/>
      <sheetName val="GE500 - sale walkthrough"/>
      <sheetName val="GE900"/>
      <sheetName val="GF100"/>
      <sheetName val="GH100"/>
      <sheetName val="GH100.1"/>
      <sheetName val="GH900"/>
      <sheetName val="GJ100"/>
      <sheetName val="GJ900"/>
      <sheetName val="GJ900 (2)"/>
      <sheetName val="GL100"/>
      <sheetName val="GN100"/>
      <sheetName val="GQ100"/>
      <sheetName val="GQ100.1"/>
      <sheetName val="GQ100.2"/>
      <sheetName val="GQ101 "/>
      <sheetName val="GQ111samples"/>
      <sheetName val="GQ111-1Cut off summary"/>
      <sheetName val="GQ203"/>
      <sheetName val="GQ204"/>
      <sheetName val="GQ205"/>
      <sheetName val="GQ001"/>
      <sheetName val="Walkthrough"/>
      <sheetName val="GQ900"/>
      <sheetName val="GR100"/>
      <sheetName val="GW100"/>
      <sheetName val="GW100.1"/>
      <sheetName val="GW100.2"/>
      <sheetName val="GW101"/>
      <sheetName val="GW202"/>
      <sheetName val="GW203 - GM"/>
      <sheetName val="Revenue vouching "/>
      <sheetName val="GX100"/>
      <sheetName val="GD5"/>
      <sheetName val="GD5.1"/>
      <sheetName val="GD6"/>
      <sheetName val="GD6.1"/>
      <sheetName val="GD7"/>
      <sheetName val="GD7.1"/>
      <sheetName val="GD8"/>
      <sheetName val="GD8.1"/>
      <sheetName val="GD9A"/>
      <sheetName val="Surgery - Inpatient"/>
      <sheetName val="Ancilliary Procedures"/>
      <sheetName val="SOC Attendances"/>
      <sheetName val="Day Surgery"/>
      <sheetName val="Day Surgery - Outpatient"/>
      <sheetName val="A &amp; E Attendance"/>
      <sheetName val="Day Surgery Subsidy"/>
      <sheetName val="S 1"/>
      <sheetName val="S3a"/>
      <sheetName val="S 2b"/>
      <sheetName val="S 4"/>
      <sheetName val="S 5"/>
      <sheetName val="S 6 7"/>
      <sheetName val="S 8"/>
      <sheetName val="S 9 "/>
      <sheetName val="S 10"/>
      <sheetName val="S 11"/>
      <sheetName val="S 12"/>
      <sheetName val="S 13"/>
      <sheetName val="S 14"/>
      <sheetName val="s 15"/>
      <sheetName val="s16"/>
      <sheetName val="G.P."/>
      <sheetName val="Def Tax Rev"/>
      <sheetName val="IT-adj"/>
      <sheetName val="LOSS"/>
      <sheetName val="TDS-List"/>
      <sheetName val="IIC Deletion (3)"/>
      <sheetName val="MIS"/>
      <sheetName val="MainPage"/>
      <sheetName val="DR-Anx"/>
      <sheetName val="AR"/>
      <sheetName val="CARO"/>
      <sheetName val="CAROApp"/>
      <sheetName val="FundFlow"/>
      <sheetName val="BSSch"/>
      <sheetName val="FASch"/>
      <sheetName val="PLSch"/>
      <sheetName val="GR-BS"/>
      <sheetName val="GR-PL"/>
      <sheetName val="115JB"/>
      <sheetName val="115JB-Anx"/>
      <sheetName val="3CA"/>
      <sheetName val="3CA-Anx"/>
      <sheetName val="3CD"/>
      <sheetName val="145A-Exclusive"/>
      <sheetName val="145-Incusive"/>
      <sheetName val="3CD-145A-Anx"/>
      <sheetName val="3CD-Dep-Anx"/>
      <sheetName val="3CD-40A(3)-Anx"/>
      <sheetName val="3CD-40A(2)(b)-Anx"/>
      <sheetName val="3CD-269SS-T-Anx"/>
      <sheetName val="3CD-CFLoss-Anx"/>
      <sheetName val="3CD-Ratios-Anx "/>
      <sheetName val="IT"/>
      <sheetName val="Masters"/>
      <sheetName val="Balance Sheet "/>
      <sheetName val="BS - Schedules"/>
      <sheetName val="P&amp;L Schedules"/>
      <sheetName val="sub-sch"/>
      <sheetName val="Part IV"/>
      <sheetName val="TRIAL-GROUPING"/>
      <sheetName val="FIXED ASSETS FINAL (Rs. lacs)"/>
      <sheetName val="FIXEDASSET-MINERALS-FINAL"/>
      <sheetName val="PRVOSNL FA 0102"/>
      <sheetName val="FA - DEP SCH - ACCTS - 0102 "/>
      <sheetName val="Related Party Disclosure"/>
      <sheetName val="Cash Flow Statement"/>
      <sheetName val="Related Party"/>
      <sheetName val="Manual"/>
      <sheetName val="Messages"/>
      <sheetName val="REFERENCES"/>
      <sheetName val="INDEX"/>
      <sheetName val="OPERATING ST"/>
      <sheetName val="CASH FLOW ST"/>
      <sheetName val="FINANCIAL SIT"/>
      <sheetName val="1. MACRO AND OS"/>
      <sheetName val="1.1. MACROECONOMIC INFO"/>
      <sheetName val="1.2. OPERATING STATEMENT"/>
      <sheetName val="1.3.A OS BUSINESS BGT"/>
      <sheetName val="1.4 SALES VARIATION BREAKDOWN"/>
      <sheetName val="1.5. MARGIN VARIATION"/>
      <sheetName val="2. VOLUMES &amp; PRICES"/>
      <sheetName val="2.1 SALES &amp; PRODUCTION VOLU"/>
      <sheetName val="2.2 CHANGES SALES PRICE"/>
      <sheetName val="3. COSTS &amp; EXPENSES"/>
      <sheetName val="2.1 SALES &amp; PRODUCTION VOLU (2)"/>
      <sheetName val="2.1 SALES &amp; PRODUCTION VOLU (3)"/>
      <sheetName val="3.1.A PERSONNEL "/>
      <sheetName val="3.1.B Org.chart "/>
      <sheetName val="3.2. PRODUCTION COSTS ALWAR"/>
      <sheetName val="Cost Kg Analisys Alwar Plant"/>
      <sheetName val="3.2. PROD. COSTS DEWAS"/>
      <sheetName val="Cost Kg Analysis Dewas Plant"/>
      <sheetName val="3.2. PROD. COSTS PERUNDURAI"/>
      <sheetName val="Cost Kg Analy Perundurai Plant"/>
      <sheetName val="3.2. PROD. COSTS RANIPET"/>
      <sheetName val="Cost Kg Analysis Ranipet"/>
      <sheetName val="3.2. PROD. COSTS ALL PLANTS"/>
      <sheetName val="3.3. OTHER COSTS"/>
      <sheetName val="3.4. GNRL.PRODUCTION alwar "/>
      <sheetName val="3.4. GNRL.PRODUCTION Dewas"/>
      <sheetName val="3.4. GNRL.PRODUCTION Ranipet "/>
      <sheetName val="3.4. GNRL.PRODUCTION Perund"/>
      <sheetName val="3.4. GNRL.PRODUCTION HO"/>
      <sheetName val="3.5 MArketing &amp; Sales"/>
      <sheetName val="3.5.B. PROM &amp; ADV"/>
      <sheetName val="3.6 Managem &amp; Admin"/>
      <sheetName val="3.7. FINANCIAL EXPENSES"/>
      <sheetName val="3.8 A.R. VALUE ADJUSTMENT "/>
      <sheetName val="3.9 ATYPICAL"/>
      <sheetName val="3.10 TAX"/>
      <sheetName val="4. CASHFLOW "/>
      <sheetName val="4.1 CASHFLOW STATEM. &amp; FIN."/>
      <sheetName val="4.2 Investment Budget"/>
      <sheetName val="4.2.A INVEST BUDGET Alwar"/>
      <sheetName val="4.2.B INVEST BUDGET DEWAS"/>
      <sheetName val="4.2.C INVEST BUDGET Ranipet"/>
      <sheetName val="4.2.D INVEST BUDGET PERUNDURAI"/>
      <sheetName val="4.2.E INVEST BUDGET ALLIED PROD"/>
      <sheetName val="4.2.E INVEST BUDGET HO"/>
      <sheetName val="4.4. Working capital details"/>
      <sheetName val="4.5 WORKING CAPITAL RATIO"/>
      <sheetName val="4.6. ASSETS"/>
      <sheetName val="4.7. EQUITY &amp; LIABILITIES"/>
      <sheetName val="5. ANNEX"/>
      <sheetName val="5. 1 DETAIL INVESTMENTS"/>
      <sheetName val="5. 2 HEADCOUNT DETAIL"/>
      <sheetName val="5.2A YE HEADCOUNT DETAIL"/>
      <sheetName val="ALESSI"/>
      <sheetName val="LIVING"/>
      <sheetName val="PALOMBA"/>
      <sheetName val="FORM"/>
      <sheetName val="CHULETA"/>
      <sheetName val="OPST"/>
      <sheetName val="Capital Expenditure"/>
      <sheetName val="WUPDATA"/>
      <sheetName val="Challan"/>
      <sheetName val="ACTIVO"/>
      <sheetName val="Cash payments _Rs_20_000"/>
      <sheetName val="Franchise Input"/>
      <sheetName val="OC5_Push Diag"/>
      <sheetName val="Settings"/>
      <sheetName val="한계원가"/>
      <sheetName val="유통망계획"/>
      <sheetName val="RELACION REFERENCIAS"/>
      <sheetName val="_____"/>
      <sheetName val="Alw"/>
      <sheetName val="Dew"/>
      <sheetName val="Rpt"/>
      <sheetName val="Prd"/>
      <sheetName val="Otros Costes"/>
      <sheetName val=" GGP Alw"/>
      <sheetName val=" GGP Dew"/>
      <sheetName val=" GGP Prd"/>
      <sheetName val=" GGP Rpt"/>
      <sheetName val="Gastos Comerciales"/>
      <sheetName val="Gastos Generales"/>
      <sheetName val="INDICE "/>
      <sheetName val="OPERATING SIT."/>
      <sheetName val="CASHFLOW SIT."/>
      <sheetName val="FINANCIAL SIT."/>
      <sheetName val="1. MACROECONOMIC &amp; OPERATING ST"/>
      <sheetName val="1.1. MACROEC. INDICATORS"/>
      <sheetName val="MB"/>
      <sheetName val="A.1.3.A RESULTS BY BUS. (BGT)"/>
      <sheetName val="A.1.3.B RESULTS BY BUS.(F'CAST)"/>
      <sheetName val="KALE RESULTS BY BUS.(F'CAST)"/>
      <sheetName val="1.4. COMPAR. SALES ANALYSIS"/>
      <sheetName val="1.5. GROSS MARGIN VARIATION AN."/>
      <sheetName val="2.1. SALES &amp; PRODUCT. UTS"/>
      <sheetName val="3.1.B PERSONNEL - ORG. CHART"/>
      <sheetName val="3.2.A PRODUCTION COSTS RANIPET"/>
      <sheetName val="3.2.B PRODUCTION COSTS ALWAR"/>
      <sheetName val="3.2.C PRODUCTION COSTS DEWAS"/>
      <sheetName val="3.2.D PRODUCTION COSTS PERUND"/>
      <sheetName val="3.2.B. PURCHASED COSTS"/>
      <sheetName val="3.4.A GRAL PROD COSTS RANIPET "/>
      <sheetName val="3.4.B GRAL PROD COSTS ALWAR"/>
      <sheetName val="3.4.C GRAL PROD COSTS DEWAS"/>
      <sheetName val="3.4.D GRAL PROD COSTS PERUND"/>
      <sheetName val="3.5.A MARKETING &amp; SALES"/>
      <sheetName val="3.5.B PROMOTION &amp; ADVERTISING"/>
      <sheetName val="3.6. GNRL &amp; ADMIN."/>
      <sheetName val="3.8 A.R. VALUE ADJUSTMENT"/>
      <sheetName val="3.9 NON OPERAT. INCOME &amp; EXPS"/>
      <sheetName val="3.10 TAXES"/>
      <sheetName val="4. CASHFLOW"/>
      <sheetName val="4.1 CASHFL. STATEM &amp; FIN. SIT."/>
      <sheetName val="4.2.INVESTMENT BUDGET"/>
      <sheetName val="4.3. INVESTMENT F'CAST"/>
      <sheetName val="4.4. WORKING CAPITAL DETAIL"/>
      <sheetName val="4.5.A WORKING CAPITAL RATIOS"/>
      <sheetName val="4.5.2 WORKING CAPITAL BGT"/>
      <sheetName val="4.6 ASSETS"/>
      <sheetName val="4.7.EQUITY &amp; LIABILITIES"/>
      <sheetName val="GM COMMENTS"/>
      <sheetName val="322540-StaffWelfare"/>
      <sheetName val="IT_FBT_DDTP"/>
      <sheetName val="Gap Analysis "/>
      <sheetName val="wHist_Data"/>
      <sheetName val="wInit_Frct_Data"/>
      <sheetName val="wFinal_Frct_Data"/>
      <sheetName val="oracleTB"/>
      <sheetName val="comp"/>
      <sheetName val="Dep"/>
      <sheetName val="ARD _ BS"/>
      <sheetName val="RPT 71-VOLUME DATA-PCI "/>
      <sheetName val="Reasons"/>
      <sheetName val="Flash "/>
      <sheetName val="high"/>
      <sheetName val="PL "/>
      <sheetName val="FP"/>
      <sheetName val="VARIANCE ANALYSIS"/>
      <sheetName val="VAR"/>
      <sheetName val="VAR - ACT VS BUD"/>
      <sheetName val=" ACT VS BUD WORKINGS(YTD) "/>
      <sheetName val=" ACT VS PR.YEA WORKINGS(MONTH) "/>
      <sheetName val=" ACT VS BUD WORKINGS(MONTH) "/>
      <sheetName val="VAR - ACT VS BUD WORKINGS"/>
      <sheetName val="VAR - PREV YR VS ACT"/>
      <sheetName val="VAR - WORKINGS PREV YR VS ACT"/>
      <sheetName val="prod"/>
      <sheetName val="prodcost"/>
      <sheetName val="exp "/>
      <sheetName val="emp"/>
      <sheetName val="int"/>
      <sheetName val="wc"/>
      <sheetName val="drs"/>
      <sheetName val="grist comp"/>
      <sheetName val="RM CONS"/>
      <sheetName val="RM CONS YTD"/>
      <sheetName val="CHEM CONS"/>
      <sheetName val="CHEM CONS YTD"/>
      <sheetName val="PM CONS"/>
      <sheetName val="PM CONS YTD"/>
      <sheetName val="consumption 1 2003"/>
      <sheetName val="CONSUMPTIONYTD"/>
      <sheetName val="WIP workings"/>
      <sheetName val="Royalty-cal"/>
      <sheetName val="SALES -monthly"/>
      <sheetName val="SALES"/>
      <sheetName val="Depreication"/>
      <sheetName val="OTHER INCOME"/>
      <sheetName val="Creditors"/>
      <sheetName val="Creditor s"/>
      <sheetName val="Creditorss"/>
      <sheetName val="Debtors (2)"/>
      <sheetName val=" Creditors"/>
      <sheetName val="cost sheet based on brew"/>
      <sheetName val="COST SHEET"/>
      <sheetName val="Cost sheet based on brews YTD"/>
      <sheetName val="CL.STOCK"/>
      <sheetName val="COST SHEET YTD"/>
      <sheetName val="wastages"/>
      <sheetName val="monthly exp "/>
      <sheetName val="monthly  pl 01-02"/>
      <sheetName val="Monthly pl"/>
      <sheetName val="DEC WAGES "/>
      <sheetName val="DEC  EXP "/>
      <sheetName val="Creditors "/>
      <sheetName val="Stock Statement"/>
      <sheetName val="ytd adj"/>
      <sheetName val="Reco YTD SEPT 02"/>
      <sheetName val="Exp-YTD SEPT  02"/>
      <sheetName val="Int,Salary YTD SEPT  02"/>
      <sheetName val="TRIAL BALANCE"/>
      <sheetName val="Trial Bal 280203"/>
      <sheetName val="Monthly exp"/>
      <sheetName val="Billing Data"/>
      <sheetName val="WIP 280203"/>
      <sheetName val="grouping"/>
      <sheetName val="TB07"/>
      <sheetName val="IT Depn "/>
      <sheetName val="depre logic"/>
      <sheetName val="far pivot"/>
      <sheetName val="Fareg"/>
      <sheetName val="cap commitment"/>
      <sheetName val="DF"/>
      <sheetName val="DT"/>
      <sheetName val="AP"/>
      <sheetName val="abst _2_"/>
      <sheetName val="IBM C BLOCK"/>
      <sheetName val="fidelity"/>
      <sheetName val="IBM D BLOCK"/>
      <sheetName val="cherryhill"/>
      <sheetName val="Campus"/>
      <sheetName val="Pine Valley"/>
      <sheetName val="24 bar 7"/>
      <sheetName val="COVANSYS"/>
      <sheetName val="Signature"/>
      <sheetName val="Netapps"/>
      <sheetName val="EGL-FOODCOURT"/>
      <sheetName val="IBM C Block Fitout"/>
      <sheetName val="IBM D Block Fitout"/>
      <sheetName val="24bar7 (ICON)"/>
      <sheetName val="24bar7 phase 2"/>
      <sheetName val="LG Soft Fitout"/>
      <sheetName val="kirby"/>
      <sheetName val="kirby Gs"/>
      <sheetName val="ibm1"/>
      <sheetName val="ibm2"/>
      <sheetName val="ibm3"/>
      <sheetName val="SRM(final)"/>
      <sheetName val="SAD(not used)"/>
      <sheetName val="RJE(not used)"/>
      <sheetName val="A3-1l2"/>
      <sheetName val="A3|3"/>
      <sheetName val="E-2(not used)"/>
      <sheetName val="K(disclosure)"/>
      <sheetName val="K (2)"/>
      <sheetName val="K1-DepnReasonablenessTest"/>
      <sheetName val="N2 Prov for bonus(final)"/>
      <sheetName val="N3 Prov for audit fee(final)"/>
      <sheetName val="N4"/>
      <sheetName val="N5(final)"/>
      <sheetName val="O(final)"/>
      <sheetName val="O1(final)"/>
      <sheetName val="O2(final)"/>
      <sheetName val="R(final)"/>
      <sheetName val="R1(final)"/>
      <sheetName val="R2(final)"/>
      <sheetName val="UA-Disclosure items(final)"/>
      <sheetName val="U10|20"/>
      <sheetName val="U10|1"/>
      <sheetName val="U20|1"/>
      <sheetName val="Purchases cut off"/>
      <sheetName val="Payroll analysis(final)"/>
      <sheetName val="EPF(final)"/>
      <sheetName val="U-70"/>
      <sheetName val="PreM'sia(info)"/>
      <sheetName val="PreBrunei(info) (2)"/>
      <sheetName val="PreBrunei(info)"/>
      <sheetName val="F.G6-1 "/>
      <sheetName val="F.G6-2"/>
      <sheetName val="F.G7-1"/>
      <sheetName val="F.G7-2"/>
      <sheetName val="F.G8-1 "/>
      <sheetName val="F.G8-2"/>
      <sheetName val="Com(Brunei)"/>
      <sheetName val="Com(M'sia)"/>
      <sheetName val="H-lead"/>
      <sheetName val="H1_MGS"/>
      <sheetName val="H2_Cagamas"/>
      <sheetName val="H3_Debentures"/>
      <sheetName val="H4_Quoted Shares"/>
      <sheetName val="revised high demand"/>
      <sheetName val="G "/>
      <sheetName val="K-1 "/>
      <sheetName val="K-2"/>
      <sheetName val="N-1"/>
      <sheetName val="O-1"/>
      <sheetName val="U1"/>
      <sheetName val="U1-1"/>
      <sheetName val="U2"/>
      <sheetName val="U2-1"/>
      <sheetName val="U3-1"/>
      <sheetName val="Waterfall"/>
      <sheetName val="Tracker"/>
      <sheetName val="Sources&amp;Apps"/>
      <sheetName val="Holdco"/>
      <sheetName val="SPV"/>
      <sheetName val="EMIR"/>
      <sheetName val="Output"/>
      <sheetName val="Consol FY08"/>
      <sheetName val="Consol FY09"/>
      <sheetName val="Prop.Summ"/>
      <sheetName val="Val.Sum"/>
      <sheetName val="Prop.Schedule"/>
      <sheetName val="Adjustments"/>
      <sheetName val="(1) Pacific Dunes"/>
      <sheetName val="(2) Peach Tree"/>
      <sheetName val="(3) St.Andrews"/>
      <sheetName val="(4) Crystal Down"/>
      <sheetName val="(5) Augusta"/>
      <sheetName val="(6) Fairwinds"/>
      <sheetName val="(7-A) BlueBay"/>
      <sheetName val="(7-B) Fountain Head"/>
      <sheetName val="(8) Pine Valley"/>
      <sheetName val="(9) Eagle Ridge"/>
      <sheetName val="(10) Yahoo"/>
      <sheetName val="(11) Sunningdale"/>
      <sheetName val="(12) New Office"/>
      <sheetName val="(13) Cypress Point"/>
      <sheetName val="(14) Pine Hurst"/>
      <sheetName val="(15) Manyata Blk B"/>
      <sheetName val="(16) Manyata Blk D1"/>
      <sheetName val="(17) Manyata Blk D2"/>
      <sheetName val="(18) Manyata Blk D3"/>
      <sheetName val="Mkt.Rent"/>
      <sheetName val="Fitout.I"/>
      <sheetName val="Exist.RR"/>
      <sheetName val="New.RR"/>
      <sheetName val="Carpark.I"/>
      <sheetName val="Terrace.I"/>
      <sheetName val="Maint.I"/>
      <sheetName val="Misc.I"/>
      <sheetName val="Revenue by tenants"/>
      <sheetName val="Depri Rates"/>
      <sheetName val="FA on 31.12.01"/>
      <sheetName val="FA on 31.3.02-Final"/>
      <sheetName val="FA on 31.12.02-Final"/>
      <sheetName val="FA Add 1.4.02 to 31.12.02"/>
      <sheetName val="FA on 31.12.02"/>
      <sheetName val="FA on 31.12.02 v 1.0"/>
      <sheetName val="Status"/>
      <sheetName val="Controls"/>
      <sheetName val="Sal Break up"/>
      <sheetName val="Segment Workings"/>
      <sheetName val="sal cost"/>
      <sheetName val="Deferred Tax "/>
      <sheetName val="Int on TDS Disallowance"/>
      <sheetName val="IT 09-10"/>
      <sheetName val="Debtors Ageing"/>
      <sheetName val="Cash Flow working "/>
      <sheetName val="Schedules"/>
      <sheetName val="CFS Final"/>
      <sheetName val="CF workings - BSR"/>
      <sheetName val="ExistingRangeDetails"/>
      <sheetName val="IEDC"/>
      <sheetName val="FA- Sch"/>
      <sheetName val="Groupings BSR revised"/>
      <sheetName val="FA 2009 - 10"/>
      <sheetName val="IT_DEP "/>
      <sheetName val="Groupings IGAAP"/>
      <sheetName val="Depreciation  fINAL (2)"/>
      <sheetName val="Investments - 2009"/>
      <sheetName val="TB 2010"/>
      <sheetName val="Journals"/>
      <sheetName val="Investments details"/>
      <sheetName val="bs-abs"/>
      <sheetName val="fa 000"/>
      <sheetName val="FA_Sch 07-08 (2)"/>
      <sheetName val="C Flow Final"/>
      <sheetName val="212 (1) (e) (2)"/>
      <sheetName val="217(2A)"/>
      <sheetName val="CF Lead 2010"/>
      <sheetName val="CF Work 2010"/>
      <sheetName val="short term fund"/>
      <sheetName val="Linked TB-3Unit"/>
      <sheetName val="Linked TB-EoU"/>
      <sheetName val="fa rupee"/>
      <sheetName val="Warranty"/>
      <sheetName val="note def tax"/>
      <sheetName val="IT computation 05"/>
      <sheetName val="IT computation 04"/>
      <sheetName val="Dep-28.02.2010"/>
      <sheetName val="Depreciation  fINAL"/>
      <sheetName val="Veh sale"/>
      <sheetName val="Audit entries"/>
      <sheetName val="symphony-08-09"/>
      <sheetName val="IT computaion 03"/>
      <sheetName val="FBT"/>
      <sheetName val="AUDIT ISSUES"/>
      <sheetName val="IT 07-08 Final"/>
      <sheetName val="TB 2005"/>
      <sheetName val="CF Lead 2008"/>
      <sheetName val="CF Work 2008"/>
      <sheetName val="FA_Sch-link to iggap"/>
      <sheetName val="depn schedule"/>
      <sheetName val="sale deed value"/>
      <sheetName val="land cost17000"/>
      <sheetName val="sales details-13808"/>
      <sheetName val="MergerAnalysis"/>
      <sheetName val="Contribution"/>
      <sheetName val="AcqShares"/>
      <sheetName val="TgtShares"/>
      <sheetName val="Acq IS"/>
      <sheetName val="Tgt IS"/>
      <sheetName val="PFIS"/>
      <sheetName val="SumStat"/>
      <sheetName val="BlankPage"/>
      <sheetName val="Counters"/>
      <sheetName val="Bokks vs. records (2)"/>
      <sheetName val="Bokks vs. records"/>
      <sheetName val="Service tax payments"/>
      <sheetName val="Interest - Corporation bank"/>
      <sheetName val="ICICI &amp; TMBL interest"/>
      <sheetName val="Gratuity"/>
      <sheetName val="Bonus"/>
      <sheetName val="PL-paid (given by Bodena Sir)"/>
      <sheetName val="bodenna-sales-2008"/>
      <sheetName val="CUS Image 1"/>
      <sheetName val="Kühne&amp;Nagel"/>
      <sheetName val="DiviGeog"/>
      <sheetName val="Valuation"/>
      <sheetName val="DCF"/>
      <sheetName val="PrintOut"/>
      <sheetName val="WDR EVA"/>
      <sheetName val="H1&amp;H2"/>
      <sheetName val="Bullet"/>
      <sheetName val="CurrencySens"/>
      <sheetName val="K-format"/>
      <sheetName val="Format"/>
      <sheetName val="COGS"/>
      <sheetName val="qtr"/>
      <sheetName val="Profile"/>
      <sheetName val="Debt"/>
      <sheetName val="QuanOP"/>
      <sheetName val="Tax"/>
      <sheetName val="CapEx"/>
      <sheetName val="Capital"/>
      <sheetName val="Formats"/>
      <sheetName val="VarName"/>
      <sheetName val="ALDRED"/>
      <sheetName val="Global Sales"/>
      <sheetName val="Key Nos"/>
      <sheetName val="EVA"/>
      <sheetName val="Model(T13,14,15)"/>
      <sheetName val="#REF"/>
      <sheetName val="Results"/>
      <sheetName val="EM model"/>
      <sheetName val="pharma"/>
      <sheetName val="Global Sales $"/>
      <sheetName val="Disclaimer"/>
      <sheetName val="Model"/>
      <sheetName val="Capacity"/>
      <sheetName val="Quarterly results"/>
      <sheetName val="Cash Flow Chart"/>
      <sheetName val="Charts"/>
      <sheetName val="AR Info"/>
      <sheetName val="Forensic Check"/>
      <sheetName val="CG Checklist"/>
      <sheetName val="Analyst"/>
      <sheetName val="Subsidiaries"/>
      <sheetName val="Plant Info"/>
      <sheetName val="Pdt_Segment Info"/>
      <sheetName val="Questions"/>
      <sheetName val="Share Price"/>
      <sheetName val="CPP 2"/>
      <sheetName val="TBMIS-April 04"/>
      <sheetName val="OR APR"/>
      <sheetName val="working of power"/>
      <sheetName val="Duty"/>
      <sheetName val="nov duty prov  (2)"/>
      <sheetName val="Dec e bill Prov  (2)"/>
      <sheetName val="nov duty prov "/>
      <sheetName val="Nov e bill Prov "/>
      <sheetName val="Cpex Details Nov"/>
      <sheetName val="SeptBill"/>
      <sheetName val="310804"/>
      <sheetName val="300904"/>
      <sheetName val="FINAL TRIAL"/>
      <sheetName val="Repairs"/>
      <sheetName val="Stock"/>
      <sheetName val="Nov prov"/>
      <sheetName val="Final COAL Nov (2)"/>
      <sheetName val="OR Nov"/>
      <sheetName val="P&amp;L Nov"/>
      <sheetName val="OR MRM"/>
      <sheetName val="P&amp;LMRM (2)"/>
      <sheetName val="P&amp;LMRM"/>
      <sheetName val="Final COAL Nov"/>
      <sheetName val="Nov VAR"/>
      <sheetName val="Cons P&amp;L"/>
      <sheetName val="June VAR"/>
      <sheetName val="Aprilvar"/>
      <sheetName val="Capmis"/>
      <sheetName val="F.I."/>
      <sheetName val="E BILL &amp; DUTY-R"/>
      <sheetName val="MGF"/>
      <sheetName val="stores"/>
      <sheetName val="E BILL JUNE"/>
      <sheetName val="COAL JUNE"/>
      <sheetName val="Regcon"/>
      <sheetName val="MAN"/>
      <sheetName val="manpower"/>
      <sheetName val="Savings after Take Over"/>
      <sheetName val="admin "/>
      <sheetName val="Cpex Details Sept"/>
      <sheetName val="SEPT VAR"/>
      <sheetName val="Final COAL Sept"/>
      <sheetName val="metal review format"/>
      <sheetName val="OR SEPT"/>
      <sheetName val="P&amp;L SEPT"/>
      <sheetName val="TB For MIS Jan"/>
      <sheetName val="3110"/>
      <sheetName val="Consl Mfg Exp"/>
      <sheetName val="Consl adm-NF"/>
      <sheetName val="CPPBP"/>
      <sheetName val="CPP  FI "/>
      <sheetName val="3009"/>
      <sheetName val="3108"/>
      <sheetName val="3110 ver2"/>
      <sheetName val="3110 ver1"/>
      <sheetName val="3110 ver3"/>
      <sheetName val="FINALTRIAL"/>
      <sheetName val="3110final"/>
      <sheetName val="TBMIS"/>
      <sheetName val="Excise duty"/>
      <sheetName val="IUT (2)"/>
      <sheetName val="con-III"/>
      <sheetName val="CON-II"/>
      <sheetName val="CON-I"/>
      <sheetName val="SIIL"/>
      <sheetName val="Attdc"/>
      <sheetName val="Copper"/>
      <sheetName val="Comm_SAP"/>
      <sheetName val="Prod Work"/>
      <sheetName val="Quantity"/>
      <sheetName val="ENTRIES"/>
      <sheetName val="TB-SAP"/>
      <sheetName val="Outside"/>
      <sheetName val="N2 Reserves"/>
      <sheetName val="N10 non cur inv"/>
      <sheetName val="N9-FAR&amp;DEP"/>
      <sheetName val="N16 Cash and CE"/>
      <sheetName val="Other Notes to Accounts"/>
      <sheetName val="other disclosure"/>
      <sheetName val="AS 15"/>
      <sheetName val="N50 der disclosure"/>
      <sheetName val="Segmental Report"/>
      <sheetName val="Workings for notes"/>
      <sheetName val="SAP"/>
      <sheetName val="Sales &amp; Prod"/>
      <sheetName val="CLBS TTK"/>
      <sheetName val="Stock Valuation"/>
      <sheetName val="Copper-Value FIFO"/>
      <sheetName val="ABSTRACT FIFO"/>
      <sheetName val="Anode Trf Price"/>
      <sheetName val="N-13 Investments"/>
      <sheetName val="Exp Capt"/>
      <sheetName val="TB-YTD-30.09.11"/>
      <sheetName val=" Final TB Q1 "/>
      <sheetName val="FAR-SEP-11"/>
      <sheetName val="EPS-Working"/>
      <sheetName val="ST&amp;LT-breakup"/>
      <sheetName val="Provisions-breakup"/>
      <sheetName val="Reserves-Composition"/>
      <sheetName val="Rollover&amp;Cancellation-FWD"/>
      <sheetName val="Variance"/>
      <sheetName val="Variance (Annualised)"/>
      <sheetName val="Others"/>
      <sheetName val="Fund Involve"/>
      <sheetName val="Fund Flow"/>
      <sheetName val="MFG"/>
      <sheetName val="Or"/>
      <sheetName val="capex "/>
      <sheetName val="Admin"/>
      <sheetName val="Top 10"/>
      <sheetName val="Metal "/>
      <sheetName val="Prd Value"/>
      <sheetName val="Prd-Pl (2)"/>
      <sheetName val="Cu-P&amp;L"/>
      <sheetName val="FI-New"/>
      <sheetName val="Fundsflow"/>
      <sheetName val="Mar 03 Books Summary"/>
      <sheetName val="NEW BS"/>
      <sheetName val="SIIL-BS-Sales"/>
      <sheetName val="SANSWADI"/>
      <sheetName val="Copper BS"/>
      <sheetName val="Tuty-BS"/>
      <sheetName val="CAPEX-PROJECTS"/>
      <sheetName val="BS-Slvs"/>
      <sheetName val="NonCopper-HO"/>
      <sheetName val="NonCopper-ORRISSA"/>
      <sheetName val="HO-BP"/>
      <sheetName val="Inter Unit "/>
      <sheetName val="Sum Present"/>
      <sheetName val="Alu Conductor"/>
      <sheetName val="Smelter-FInv"/>
      <sheetName val="Acids-FInv "/>
      <sheetName val="CPP-FInv"/>
      <sheetName val="FINV-Slvs"/>
      <sheetName val="Mfg-1"/>
      <sheetName val="Prd-Pl"/>
      <sheetName val="Prd-Pl Present"/>
      <sheetName val="non1"/>
      <sheetName val="Copper (2)"/>
      <sheetName val="SIIL-BS-PRD"/>
      <sheetName val="PMStocks"/>
      <sheetName val="Conc"/>
      <sheetName val="TCRC"/>
      <sheetName val="Profit"/>
      <sheetName val="Smelter "/>
      <sheetName val="Ref-TTN"/>
      <sheetName val="Ref-SLVS"/>
      <sheetName val="ACP-SLVS "/>
      <sheetName val="CCR-SLVS"/>
      <sheetName val="KeyinHO"/>
      <sheetName val="HO"/>
      <sheetName val="CCR-TTN"/>
      <sheetName val="Marketing"/>
      <sheetName val="Debtprofile"/>
      <sheetName val="Ratios"/>
      <sheetName val="Assump-Major"/>
      <sheetName val="Profit And Loss"/>
      <sheetName val="Notes BS"/>
      <sheetName val="Note 2.9 BS-FA"/>
      <sheetName val="Investment - MF"/>
      <sheetName val="Notes PL"/>
      <sheetName val="Working -CFS"/>
      <sheetName val="Note 2.10 BS-Invest"/>
      <sheetName val="Trial 31.03.2012"/>
      <sheetName val="Capital Advances -Mar 2012"/>
      <sheetName val="Balance Sheet Old"/>
      <sheetName val="SCH 1-3"/>
      <sheetName val="SCH 6-8"/>
      <sheetName val="SCH 9-11"/>
      <sheetName val="Exp During Construction "/>
      <sheetName val="CWIP Notes"/>
      <sheetName val="Trial"/>
      <sheetName val="Trial 05.10.2011"/>
      <sheetName val="cash flow working"/>
      <sheetName val="N 9 FAR"/>
      <sheetName val="Ref"/>
      <sheetName val="Instruction"/>
      <sheetName val="Default"/>
      <sheetName val="IFRS P&amp;L"/>
      <sheetName val="Reserve Reco"/>
      <sheetName val="N5-Investment Revenue"/>
      <sheetName val="N6-Finance costs"/>
      <sheetName val="N7-Profit- Operations"/>
      <sheetName val="N8-Auditors' Remuneration"/>
      <sheetName val="N9-Emplyee No-staff cost"/>
      <sheetName val="N10-Tax"/>
      <sheetName val="N12-Dividend"/>
      <sheetName val="N14-Propert, Plant and Equimt"/>
      <sheetName val="N16 Financial Asset Investment"/>
      <sheetName val="N17 Other non current asset"/>
      <sheetName val="N18 Inventories"/>
      <sheetName val="N19 Trade and other receivables"/>
      <sheetName val="N20 Liquid Investment"/>
      <sheetName val="N21 Cash and CE"/>
      <sheetName val="N22 Borrowings"/>
      <sheetName val="N22 Borrowings-2"/>
      <sheetName val="N22 Borrowings-3"/>
      <sheetName val="N23 Net Debts-Cash"/>
      <sheetName val="N24 Trade and other payables"/>
      <sheetName val="N26 Derivative"/>
      <sheetName val="N28-Deferred Tax"/>
      <sheetName val="commited liablity"/>
      <sheetName val="N35 Related Party"/>
      <sheetName val="1-10-03"/>
      <sheetName val="Rating"/>
      <sheetName val="Rating2"/>
      <sheetName val="Capital Risk"/>
      <sheetName val="Credit risk"/>
      <sheetName val="Liquidity risk"/>
      <sheetName val="Currency risk"/>
      <sheetName val="Interest rate risk"/>
      <sheetName val="Commodity price risk"/>
      <sheetName val="Cash flow hedges"/>
      <sheetName val="New Note 3"/>
      <sheetName val="New Note 2"/>
      <sheetName val="New Note 1"/>
      <sheetName val="Sales &amp;Sale Cost"/>
      <sheetName val="Physicals-YTD"/>
      <sheetName val="YTD P &amp; L"/>
      <sheetName val="Exp Breakup"/>
      <sheetName val="bkp"/>
      <sheetName val="Physicals(Format)"/>
      <sheetName val="P&amp;L(Format)"/>
      <sheetName val="Scenario Summary"/>
      <sheetName val="Stock Cal"/>
      <sheetName val="BS Gyan"/>
      <sheetName val="P&amp;L Gyan"/>
      <sheetName val="TB-Q1-FY-1011 (2)"/>
      <sheetName val="BS "/>
      <sheetName val="Sch1-3"/>
      <sheetName val="Sch 4"/>
      <sheetName val="SCH_4"/>
      <sheetName val="Sch-4"/>
      <sheetName val="TB-Q1-FY-1011"/>
      <sheetName val="TB (2)"/>
      <sheetName val="Pre oper"/>
      <sheetName val="Proj Details"/>
      <sheetName val="."/>
      <sheetName val="Final Tender"/>
      <sheetName val="Sch A-Viaduct"/>
      <sheetName val="Sch A - Typ Station "/>
      <sheetName val="Q-Abstract"/>
      <sheetName val="FOB"/>
      <sheetName val=","/>
      <sheetName val=";"/>
      <sheetName val="Sch B"/>
      <sheetName val="Strip Plan"/>
      <sheetName val="Major Items"/>
      <sheetName val="Cost of equip,fabrication"/>
      <sheetName val="Schedule"/>
      <sheetName val="Late start"/>
      <sheetName val="early start"/>
      <sheetName val="Q-INP"/>
      <sheetName val="Q Baricade"/>
      <sheetName val="Q-Pil"/>
      <sheetName val="Q-PC"/>
      <sheetName val="Q-Pier"/>
      <sheetName val="Q-Seg"/>
      <sheetName val="Q-Para"/>
      <sheetName val="Q-CB"/>
      <sheetName val="Q-Be"/>
      <sheetName val="Q-HTS"/>
      <sheetName val="Q-CT"/>
      <sheetName val="Q-OS"/>
      <sheetName val="Q HR"/>
      <sheetName val="R-Mat"/>
      <sheetName val="R-Subcon"/>
      <sheetName val="R-Hire"/>
      <sheetName val="Equip Depl"/>
      <sheetName val="R-Con"/>
      <sheetName val="R-Stations"/>
      <sheetName val="R-Pil"/>
      <sheetName val="R-PC"/>
      <sheetName val="R-Pier"/>
      <sheetName val="R-Void Slab"/>
      <sheetName val="R-Seg"/>
      <sheetName val="R-Prest"/>
      <sheetName val="R-Laun"/>
      <sheetName val="R-OS"/>
      <sheetName val="R-SKB"/>
      <sheetName val="R-Bear"/>
      <sheetName val="R-CB"/>
      <sheetName val="R-Para"/>
      <sheetName val="R - portal"/>
      <sheetName val="R CLC"/>
      <sheetName val="R-CT"/>
      <sheetName val="P-Summary"/>
      <sheetName val="P-Ins &amp; Bonds"/>
      <sheetName val="P-Finance"/>
      <sheetName val="P-Salary"/>
      <sheetName val="P Staff fac"/>
      <sheetName val="P-Site fac"/>
      <sheetName val="P-Clients fac"/>
      <sheetName val="P-others"/>
      <sheetName val="P-Travel"/>
      <sheetName val="P-Admn"/>
      <sheetName val="P-Lab"/>
      <sheetName val="P Cash Flow"/>
      <sheetName val="Julie's Request Form"/>
      <sheetName val="SCR L_E 2002"/>
      <sheetName val="BIMP 13th August"/>
      <sheetName val="RecoveredExternalLink1"/>
      <sheetName val="cash workings final (2)"/>
      <sheetName val="cash workings final"/>
      <sheetName val="depcal2006-07"/>
      <sheetName val="Ann to Form 3CD"/>
      <sheetName val="ANN-I-list of books"/>
      <sheetName val="ANN-II-145A "/>
      <sheetName val="ANN-II-Depn under IT"/>
      <sheetName val="ANN-II-Depn under IT(final)"/>
      <sheetName val="ANN-IIA-additions to assets"/>
      <sheetName val="ANN-IV Section 35 D"/>
      <sheetName val="ANN-III-ESI"/>
      <sheetName val="ANN-IV-40 A 2 b"/>
      <sheetName val="ANN-V-43 B"/>
      <sheetName val="ANN-VII-43 B PF,ESI"/>
      <sheetName val="Ann VI Modvat"/>
      <sheetName val="ANN-VII-bf loss"/>
      <sheetName val="ANN-XI-TDS delay (full)"/>
      <sheetName val="Appendix VIII"/>
      <sheetName val="ANN-X-Ac ratios"/>
      <sheetName val="Leave Encashment"/>
      <sheetName val="FBT details"/>
      <sheetName val="ADV TDS details"/>
      <sheetName val="Database"/>
      <sheetName val="Growth"/>
      <sheetName val="Lead Sheet"/>
      <sheetName val="Target Test"/>
      <sheetName val="RANSP - Service"/>
      <sheetName val="RANSP - Gift Articles"/>
      <sheetName val="LANSP - Schemes"/>
      <sheetName val="DIS Corporate"/>
      <sheetName val="10006"/>
      <sheetName val="10005"/>
      <sheetName val="15470"/>
      <sheetName val="15410"/>
      <sheetName val="15400"/>
      <sheetName val="15420"/>
      <sheetName val="15490"/>
      <sheetName val="15725"/>
      <sheetName val="15500"/>
      <sheetName val="15501"/>
      <sheetName val="15730"/>
      <sheetName val="19100"/>
      <sheetName val="22000 &amp; 22003"/>
      <sheetName val="22030"/>
      <sheetName val="23000"/>
      <sheetName val="23404"/>
      <sheetName val="23054"/>
      <sheetName val="23510"/>
      <sheetName val="23512"/>
      <sheetName val="23511"/>
      <sheetName val="23860"/>
      <sheetName val="24308"/>
      <sheetName val="24267"/>
      <sheetName val="24800"/>
      <sheetName val="24810"/>
      <sheetName val="24820"/>
      <sheetName val="24990"/>
      <sheetName val="Lead"/>
      <sheetName val="Links"/>
      <sheetName val="CRITERIA1"/>
      <sheetName val="CODE"/>
      <sheetName val="Journal 1"/>
      <sheetName val="15723 Oct "/>
      <sheetName val="Ad ageing tempOct05"/>
      <sheetName val="remittance"/>
      <sheetName val="15723 Sep"/>
      <sheetName val="Sept excess accrual"/>
      <sheetName val="Calculation"/>
      <sheetName val="Ann.II"/>
      <sheetName val="vendor listing (2)"/>
      <sheetName val="Clause-21"/>
      <sheetName val="IDF (APCC)"/>
      <sheetName val="IDF Internal Orders (APCC)"/>
      <sheetName val="APCC"/>
      <sheetName val="GIT (APCC)"/>
      <sheetName val="SBI (APCC)"/>
      <sheetName val="GIT SBI (APCC)"/>
      <sheetName val="IDF Anomalies (APCC)"/>
      <sheetName val="Recon Data (APCC)"/>
      <sheetName val="Reference"/>
      <sheetName val="ASR Details"/>
      <sheetName val="JV"/>
      <sheetName val="CN"/>
      <sheetName val="Bad debt summary"/>
      <sheetName val="Summary (Actual)"/>
      <sheetName val="Calc USD"/>
      <sheetName val="Hyperion(1)"/>
      <sheetName val="Calc LC$"/>
      <sheetName val="Hyperion"/>
      <sheetName val="India Adjustment"/>
      <sheetName val="LC"/>
      <sheetName val="bs-sch"/>
      <sheetName val="pl-sch"/>
      <sheetName val="income"/>
      <sheetName val="INV"/>
      <sheetName val="stock-sub"/>
      <sheetName val="fa-own"/>
      <sheetName val="bs-sub"/>
      <sheetName val="exp"/>
      <sheetName val="IT Depre - HAL"/>
      <sheetName val="Sheet2 (2)"/>
      <sheetName val="Depre"/>
      <sheetName val="Eval Historical Trend"/>
      <sheetName val="FYR"/>
      <sheetName val="Eval Ageing"/>
      <sheetName val="Evals Units"/>
      <sheetName val="ALL"/>
      <sheetName val="Units REL"/>
      <sheetName val="All-REL"/>
      <sheetName val="All-HSMB"/>
      <sheetName val="Units HSMB"/>
      <sheetName val="SG"/>
      <sheetName val="MY "/>
      <sheetName val="TH"/>
      <sheetName val="TW"/>
      <sheetName val="IND"/>
      <sheetName val="SADMG"/>
      <sheetName val="TWPAD"/>
      <sheetName val="TH PAD"/>
      <sheetName val="MY &amp; SG PAD"/>
      <sheetName val="MY &amp; SG BSDR"/>
      <sheetName val="MY &amp; SG GCP"/>
      <sheetName val="EBC &amp; Others"/>
      <sheetName val="Stages"/>
      <sheetName val="Bs-grp (2)"/>
      <sheetName val="bs-sch2"/>
      <sheetName val="212"/>
      <sheetName val="FAREGS"/>
      <sheetName val="own-assets-corp"/>
      <sheetName val="own-assets-dep"/>
      <sheetName val="LTA"/>
      <sheetName val="II"/>
      <sheetName val="II A"/>
      <sheetName val="III"/>
      <sheetName val="IV"/>
      <sheetName val="V"/>
      <sheetName val="VI"/>
      <sheetName val="VII"/>
      <sheetName val="VIII"/>
      <sheetName val="Invoice"/>
      <sheetName val="P&amp;L- Paste"/>
      <sheetName val="Net Income - Paste"/>
      <sheetName val="LTC-Blore"/>
      <sheetName val="Bonus-Blore"/>
      <sheetName val="Lunch Exps-Blore"/>
      <sheetName val="Staff Welfare -Blore"/>
      <sheetName val="Medical Exps-Blore"/>
      <sheetName val="Total"/>
      <sheetName val="PF"/>
      <sheetName val="Salary and Wages"/>
      <sheetName val="Variation"/>
      <sheetName val="Reasonability"/>
      <sheetName val="Gratuity and Leave Encashment"/>
      <sheetName val="Authentication"/>
      <sheetName val="CREXPORT1"/>
      <sheetName val="SAR"/>
      <sheetName val="Appointment"/>
      <sheetName val="TDS"/>
      <sheetName val="SAL"/>
      <sheetName val="ESI-Blore"/>
      <sheetName val="BLR"/>
      <sheetName val="KOL"/>
      <sheetName val="Hyd bc"/>
      <sheetName val="EOU"/>
      <sheetName val="Baroda"/>
      <sheetName val="Savli"/>
      <sheetName val="SAR-Retirement Benefits"/>
      <sheetName val="Retirement Benefits"/>
      <sheetName val="SAR-Payroll"/>
      <sheetName val="GRP"/>
      <sheetName val="Working-FA"/>
      <sheetName val="App II Mar 05"/>
      <sheetName val="Working App II Mar 05"/>
      <sheetName val="App II Mar 06"/>
      <sheetName val="Working FA-250"/>
      <sheetName val="Working -301"/>
      <sheetName val="CRITERIA2"/>
      <sheetName val="Aust"/>
      <sheetName val="ICBILL"/>
      <sheetName val="Aust_aging (2)"/>
      <sheetName val="Australia (SK)"/>
      <sheetName val="Aust-NZ"/>
      <sheetName val="SGP-Australia"/>
      <sheetName val="Aust-HK"/>
      <sheetName val="Aust-India"/>
      <sheetName val="SRN"/>
      <sheetName val="TNT"/>
      <sheetName val="Unisys"/>
      <sheetName val="P &amp; L (2)"/>
      <sheetName val="IT Cal"/>
      <sheetName val="Annex-7"/>
      <sheetName val="B S"/>
      <sheetName val="P &amp; L (3)"/>
      <sheetName val="BS Abs"/>
      <sheetName val="Cash Flow-final"/>
      <sheetName val="Working"/>
      <sheetName val="SCH 2"/>
      <sheetName val="SCH3"/>
      <sheetName val="SCH 5"/>
      <sheetName val="SCH 6(ii)"/>
      <sheetName val="SCH 7 (iii)"/>
      <sheetName val="SCH 7 (v)"/>
      <sheetName val="SCH 7 (vi)"/>
      <sheetName val="SCH 7 (vii)"/>
      <sheetName val="SCH 7 (iv)"/>
      <sheetName val="SCH 8 (A)(i)"/>
      <sheetName val="SCH 8 (A)(ii)"/>
      <sheetName val="SCH 8(A) (iii)"/>
      <sheetName val="SCH 8 (A)(iv)"/>
      <sheetName val="SCH 8 (A)(v)"/>
      <sheetName val="SCH 8 A(vi)"/>
      <sheetName val="SCH 12"/>
      <sheetName val="SCH 13"/>
      <sheetName val="FA DET"/>
      <sheetName val="Asset Sale"/>
      <sheetName val="Asset W Off"/>
      <sheetName val="Dep Cal"/>
      <sheetName val="Existing Asset"/>
      <sheetName val="Existing Asset-1"/>
      <sheetName val="Adv Tax"/>
      <sheetName val="Leave"/>
      <sheetName val="Comp Annex-1"/>
      <sheetName val="Comp Annex-2"/>
      <sheetName val="Capital Gains Workings"/>
      <sheetName val="Form 3CD"/>
      <sheetName val="TA Annex I"/>
      <sheetName val="TA Annex II"/>
      <sheetName val="TDS Receivable"/>
      <sheetName val="Annex-1"/>
      <sheetName val="Annex 1A"/>
      <sheetName val="Annex 2"/>
      <sheetName val="Annex 2A"/>
      <sheetName val="Annex-3"/>
      <sheetName val="Annex-3A"/>
      <sheetName val="Annex-4"/>
      <sheetName val="Annex-5"/>
      <sheetName val="Annex 4A"/>
      <sheetName val="Annex-5A"/>
      <sheetName val="Annex 4B"/>
      <sheetName val="Annex-6"/>
      <sheetName val="Annex-8A"/>
      <sheetName val="Annex-8B"/>
      <sheetName val="Annex-8C"/>
      <sheetName val="Annex-8D"/>
      <sheetName val="Annex-8E"/>
      <sheetName val="Annex-9"/>
      <sheetName val="Annex-10"/>
      <sheetName val="Carried Losses"/>
      <sheetName val="FA IT"/>
      <sheetName val="IT additions"/>
      <sheetName val="Computation (2)"/>
      <sheetName val="MAT (2)"/>
      <sheetName val="Pay Details"/>
      <sheetName val="269 SS Annexure"/>
      <sheetName val="269T Annexure"/>
      <sheetName val="Entertainment tax"/>
      <sheetName val="DP &amp;MSO"/>
      <sheetName val="PSR"/>
      <sheetName val="Ad&amp; PT"/>
      <sheetName val="PL grp"/>
      <sheetName val="XXXXXXX"/>
      <sheetName val="XXXXXX0"/>
      <sheetName val="XXXXXX1"/>
      <sheetName val="XXXXXX2"/>
      <sheetName val="XXXXXX3"/>
      <sheetName val="dividend inputs"/>
      <sheetName val="2005 Q4"/>
      <sheetName val="Book Income"/>
      <sheetName val="Bus Obj"/>
      <sheetName val="Model for Deferreds"/>
      <sheetName val="Purch Acct Adj"/>
      <sheetName val="Projected income"/>
      <sheetName val="Sum of Jurisdictions"/>
      <sheetName val="APO Q3"/>
      <sheetName val="LAO Q3"/>
      <sheetName val="Europe Q3"/>
      <sheetName val="NA Q3"/>
      <sheetName val="Stock Comp Amortization "/>
      <sheetName val="BV gross-up"/>
      <sheetName val="FAS 109"/>
      <sheetName val="JE"/>
      <sheetName val="P_F18 Dec prov"/>
      <sheetName val="P1_Dec TB"/>
      <sheetName val="P3_05 TR"/>
      <sheetName val="P2_SRED"/>
      <sheetName val="P5_Reserves"/>
      <sheetName val="P5.1_06 Def Rev"/>
      <sheetName val="Sales Performance"/>
      <sheetName val="General Sales Order List"/>
      <sheetName val="Geral"/>
      <sheetName val="Thiago"/>
      <sheetName val="Final"/>
      <sheetName val="Resumo"/>
      <sheetName val="2131"/>
      <sheetName val="BRAZIL - Comm"/>
      <sheetName val="MK"/>
      <sheetName val="Acum 2005"/>
      <sheetName val="Q1-2005"/>
      <sheetName val="Q2-2005"/>
      <sheetName val="EMEA A2P Roster"/>
      <sheetName val="BUS OBJ YTD OCT 2006"/>
      <sheetName val="(A) LIC REV BUS OBJ YTD OCT 06"/>
      <sheetName val="A01 CS&amp;S and PS Expenses"/>
      <sheetName val="(D) R&amp;D dept data tie ext r&amp;d"/>
      <sheetName val="(E) R&amp;D dept data"/>
      <sheetName val="Lic Rev Account Lookup Table"/>
      <sheetName val="R&amp;D Department Lookup Table"/>
      <sheetName val="Entity Lookup Table"/>
      <sheetName val="F64 LC P&amp;L"/>
      <sheetName val="(C) F18 LC P&amp;L"/>
      <sheetName val="F18 LC by Dept"/>
      <sheetName val="F18 Mgmt Dept"/>
      <sheetName val="(B) F11 LC P&amp;L"/>
      <sheetName val="F40 LC Depts"/>
      <sheetName val="GL Queries"/>
      <sheetName val="Div YTD"/>
      <sheetName val="(F) F18 LC by Dept"/>
      <sheetName val="(G) F40 LC Depts"/>
      <sheetName val="(H) F18 Mgmt Dept"/>
      <sheetName val="(I) Indirect Costs f Allocation"/>
      <sheetName val="(J) F11 P&amp;L by Dept"/>
      <sheetName val="R&amp;D dept data tie to ext r&amp;d"/>
      <sheetName val="R&amp;D dept data"/>
      <sheetName val="F18 LC P&amp;L"/>
      <sheetName val="F11 LC P&amp;L"/>
      <sheetName val="(E) F11 P&amp;L by Dept"/>
      <sheetName val="LDU Sales qty 2009-10"/>
      <sheetName val="Table 5"/>
      <sheetName val="W block"/>
      <sheetName val="Table 41"/>
      <sheetName val="Table 9"/>
      <sheetName val="Table11"/>
      <sheetName val="K-3"/>
      <sheetName val="Table 1"/>
      <sheetName val="Table 2"/>
      <sheetName val="Table 3"/>
      <sheetName val="Table 4"/>
      <sheetName val="Table 6"/>
      <sheetName val="Pivot 2"/>
      <sheetName val="DOT-Customer-data"/>
      <sheetName val="Fund Utilisation"/>
      <sheetName val="Consol"/>
      <sheetName val="Hyderabad_NLA"/>
      <sheetName val="Silokhera_NLA"/>
      <sheetName val="Cyber City_NLA"/>
      <sheetName val="Chennai_NLA"/>
      <sheetName val="Chennai "/>
      <sheetName val="Tenant-Chennai"/>
      <sheetName val="Hyderabad"/>
      <sheetName val="Tanent-W Block"/>
      <sheetName val="W block (2)"/>
      <sheetName val="Silokhera"/>
      <sheetName val="Table 7"/>
      <sheetName val="Project Data"/>
      <sheetName val="Unleased area"/>
      <sheetName val="Pivot (2)"/>
      <sheetName val="Building Matrix"/>
      <sheetName val="Related - Construction"/>
      <sheetName val="TB31.12.2008"/>
      <sheetName val="BS &amp; PL"/>
      <sheetName val="BS Schedule"/>
      <sheetName val="Sch 4 FA Sch"/>
      <sheetName val="Sch 5- Investment"/>
      <sheetName val="P&amp;L Schedule"/>
      <sheetName val="POCM - 31.12.08"/>
      <sheetName val="Final - Plots  "/>
      <sheetName val="Final - Town Houses"/>
      <sheetName val="Deferred  Tax"/>
      <sheetName val="Tax Provision"/>
      <sheetName val="Dep As per IT act "/>
      <sheetName val="FBT-Working "/>
      <sheetName val="Details "/>
      <sheetName val="Fixed Assets Register"/>
      <sheetName val="AR TB"/>
      <sheetName val="ICD- interest Income  "/>
      <sheetName val="Interest CCD- Expenses"/>
      <sheetName val="Group -31.12.2008"/>
      <sheetName val="Interest Allocation "/>
      <sheetName val="DTA &amp; C TAX"/>
      <sheetName val="One Pager"/>
      <sheetName val="P &amp; L Schedule"/>
      <sheetName val="Grouping Sheet"/>
      <sheetName val="Revised TB Ramco"/>
      <sheetName val="TB 31.03.10"/>
      <sheetName val="Ramco TB"/>
      <sheetName val="Pocm Sheet"/>
      <sheetName val="Q-1 Sale"/>
      <sheetName val="Project Summary"/>
      <sheetName val="Fixed Assets "/>
      <sheetName val="IT -Assets"/>
      <sheetName val="Furniture &amp; Fixture"/>
      <sheetName val="office equipment"/>
      <sheetName val="Leasehold"/>
      <sheetName val="Development Rights"/>
      <sheetName val="PF Details"/>
      <sheetName val="DRDL Int ICD"/>
      <sheetName val="DCDL Int ICD"/>
      <sheetName val="DHDL Int. CCD"/>
      <sheetName val="Clogs Int.CCD"/>
      <sheetName val="Epop Working"/>
      <sheetName val="Rent Equalization"/>
      <sheetName val="GAM Text"/>
      <sheetName val="BS SAC YS Ver 2.0"/>
      <sheetName val="P&amp;L SAC YS Ver 2.0"/>
      <sheetName val="BS SAC Ver 1.0"/>
      <sheetName val="P&amp;L SAC Ver 1.0"/>
      <sheetName val="YS SAC"/>
      <sheetName val="Schedule VI"/>
      <sheetName val="Lead Schedule"/>
      <sheetName val="N1.1"/>
      <sheetName val="N1.3"/>
      <sheetName val="N1.6"/>
      <sheetName val="N.2.13"/>
      <sheetName val="N1.8"/>
      <sheetName val="E.1"/>
      <sheetName val="E.2"/>
      <sheetName val="E.3"/>
      <sheetName val="US Engg"/>
      <sheetName val="CT"/>
      <sheetName val="Merlin"/>
      <sheetName val="nMR"/>
      <sheetName val="Horizon"/>
      <sheetName val="C&amp;B"/>
      <sheetName val="T&amp;L"/>
      <sheetName val="Depreciation"/>
      <sheetName val="Exchange"/>
      <sheetName val="LOCAL XRAY (2)"/>
      <sheetName val="CARM"/>
      <sheetName val="LOCAL XRAY"/>
      <sheetName val="Mnth by Mnth"/>
      <sheetName val="Net Mnthly Movement"/>
      <sheetName val="Stock Movement Analysis"/>
      <sheetName val="2007-02"/>
      <sheetName val="2007-01"/>
      <sheetName val="2006-12"/>
      <sheetName val="2006-11"/>
      <sheetName val="2006-10"/>
      <sheetName val="2006-09"/>
      <sheetName val="2006-08"/>
      <sheetName val="2006-07"/>
      <sheetName val="2006-06"/>
      <sheetName val="2006-05"/>
      <sheetName val="2006-04"/>
      <sheetName val="2006-03"/>
      <sheetName val="Mnth_by_Mnth"/>
      <sheetName val="Net_Mnthly_Movement"/>
      <sheetName val="Stock_Movement_Analysis"/>
      <sheetName val="Q3 FY03 Analysis (2)"/>
      <sheetName val="Q3 FY03 Analysis"/>
      <sheetName val="Q2 FY03 Analysis"/>
      <sheetName val="Quarters"/>
      <sheetName val="Q4FY02 Analysis (2)"/>
      <sheetName val="Q4FY02 Analysis"/>
      <sheetName val="Main"/>
      <sheetName val="Q3FY02 Analysis"/>
      <sheetName val="RevisedFigs"/>
      <sheetName val="FMCGPE (3)"/>
      <sheetName val="FMCGPE (2)"/>
      <sheetName val="Q1FY02"/>
      <sheetName val="Chart Present"/>
      <sheetName val="Presentation"/>
      <sheetName val="Qtr (99)"/>
      <sheetName val="QTRGrowth"/>
      <sheetName val="FMCGPE"/>
      <sheetName val="Graphs"/>
      <sheetName val="ChartsData"/>
      <sheetName val="ResultsUpdate"/>
      <sheetName val="BRIT"/>
      <sheetName val="Weekly"/>
      <sheetName val="Daily"/>
      <sheetName val="MainOld"/>
      <sheetName val="Last Page"/>
      <sheetName val="Cap-Prodn-Sales"/>
      <sheetName val="laroux"/>
      <sheetName val="Go to"/>
      <sheetName val="Qtrly_Template"/>
      <sheetName val="Liscensing Agreements"/>
      <sheetName val="Peer Comparison"/>
      <sheetName val="Peer Comparison Charts"/>
      <sheetName val="Revenue Break up"/>
      <sheetName val="PE-PBV chart"/>
      <sheetName val="Hemu Sheet"/>
      <sheetName val="NB vs Consensus, TP, Chng in EE"/>
      <sheetName val="Qtrly sheet"/>
      <sheetName val="Uploader"/>
      <sheetName val="Cluster Mapping"/>
      <sheetName val="Rate sheet"/>
      <sheetName val="Sales Wipro HCIT"/>
      <sheetName val="COS Wipro HCIT"/>
      <sheetName val="Support cost Wipro HCIT"/>
      <sheetName val="Manpower No. Wipro HCIT"/>
      <sheetName val="Support cost BPO-CPO"/>
      <sheetName val="COS  BPO-CPO"/>
      <sheetName val="Sales  BPO-CPO"/>
      <sheetName val="Support cost DD"/>
      <sheetName val="COS  DD"/>
      <sheetName val="Sales  DD"/>
      <sheetName val="Support cost LS"/>
      <sheetName val="COS LS"/>
      <sheetName val="Sales LS"/>
      <sheetName val="Sales HC"/>
      <sheetName val="COS HC"/>
      <sheetName val="Support cost HC"/>
      <sheetName val="PPT"/>
      <sheetName val="Corp Format"/>
      <sheetName val="P&amp;L Consol"/>
      <sheetName val="P&amp;L HC"/>
      <sheetName val="P&amp;L LS"/>
      <sheetName val="P&amp;L DD"/>
      <sheetName val="P&amp;L BPO-CPO"/>
      <sheetName val="P&amp;L Biomed"/>
      <sheetName val="P&amp;L Cen Sup"/>
      <sheetName val="P&amp;L Wipro HCIT"/>
      <sheetName val="Joydeep"/>
      <sheetName val="Cen Supp Costs"/>
      <sheetName val="Manpower Consol"/>
      <sheetName val="Manpower No. HC"/>
      <sheetName val="Manpower No. LS"/>
      <sheetName val="Manpower No. DD"/>
      <sheetName val="Manpower c Support"/>
      <sheetName val="Manpower No. BPO-CPO"/>
      <sheetName val="HRZ"/>
      <sheetName val="Manpower Cost"/>
      <sheetName val="Comm"/>
      <sheetName val="Geo-Sal inv"/>
      <sheetName val="Rev,MM&amp;Rat sum"/>
      <sheetName val="Cont analy"/>
      <sheetName val="Ver-Geowise mm"/>
      <sheetName val="Ver-Geowise mm sum"/>
      <sheetName val="Business Visa"/>
      <sheetName val="Work Permit"/>
      <sheetName val="Intl cost"/>
      <sheetName val="Reco-KALM"/>
      <sheetName val="vertical"/>
      <sheetName val="Service Function"/>
      <sheetName val="DC"/>
      <sheetName val="891&amp;salesadj"/>
      <sheetName val="CONTNREPT"/>
      <sheetName val="Contrib-rawdata"/>
      <sheetName val="sales file"/>
      <sheetName val="Sales file $"/>
      <sheetName val="Sales file Rs."/>
      <sheetName val="loading"/>
      <sheetName val="Loading Details"/>
      <sheetName val="Loading Rawdata"/>
      <sheetName val="PDD Nov'01"/>
      <sheetName val="capital charge"/>
      <sheetName val="ME List"/>
      <sheetName val="PBT Reco"/>
      <sheetName val="workings - Assets"/>
      <sheetName val="80IB"/>
      <sheetName val="Computation "/>
      <sheetName val="workings - liabilites"/>
      <sheetName val=" BS"/>
      <sheetName val=" P&amp;L"/>
      <sheetName val="Trail Balance"/>
      <sheetName val="Workings for P &amp; L"/>
      <sheetName val="Schedules to P&amp;L "/>
      <sheetName val="Schedules to BS "/>
      <sheetName val="Closing stock"/>
      <sheetName val="Points to be con for final del."/>
      <sheetName val="groups"/>
      <sheetName val="misc.workings"/>
      <sheetName val="Computation  (2)"/>
      <sheetName val="80 IB"/>
      <sheetName val="Working P &amp; L"/>
      <sheetName val="Curr liab Adv from customers"/>
      <sheetName val="Closing stock (2)"/>
      <sheetName val="Workings Cash flows"/>
      <sheetName val="Trail Balance 07-08"/>
      <sheetName val="Trial Balance 08-09"/>
      <sheetName val="TOP SHEET"/>
      <sheetName val="Sh cap"/>
      <sheetName val="Sec"/>
      <sheetName val="Unsec"/>
      <sheetName val="Inventory details"/>
      <sheetName val="Cash &amp; bank"/>
      <sheetName val="Loans &amp; Adv"/>
      <sheetName val="Current Liab &amp; prov "/>
      <sheetName val="Other exps"/>
      <sheetName val="tax year on year"/>
      <sheetName val="BSR"/>
      <sheetName val="BSR (2)"/>
      <sheetName val="Note on Revenue Recognition"/>
      <sheetName val="Revenue"/>
      <sheetName val="Sumarry"/>
      <sheetName val="Revenue workings"/>
      <sheetName val="POC"/>
      <sheetName val="TB 31.12.10"/>
      <sheetName val="S3A - Office"/>
      <sheetName val="S3A - Retai"/>
      <sheetName val="S3B"/>
      <sheetName val="Total Pmts.(MRHPL)"/>
      <sheetName val="Lists"/>
      <sheetName val="ExportVar"/>
      <sheetName val="Part A"/>
      <sheetName val="Business_Organisation"/>
      <sheetName val="Directors"/>
      <sheetName val="Subsidiary Companies"/>
      <sheetName val="Beneficial Owners"/>
      <sheetName val="Other Information"/>
      <sheetName val="Principal Item -Trading"/>
      <sheetName val="Principal Item - Raw material"/>
      <sheetName val="Principal Item - Products"/>
      <sheetName val="Schedule TI"/>
      <sheetName val="Part C"/>
      <sheetName val="Bank Accounts"/>
      <sheetName val="Schedule HP"/>
      <sheetName val="Schedule BP"/>
      <sheetName val="Schedule DPM"/>
      <sheetName val="Schedule DOA"/>
      <sheetName val="Schedule DEP"/>
      <sheetName val="Schedule DCG"/>
      <sheetName val="Schedule ESR"/>
      <sheetName val="Schedule CG"/>
      <sheetName val="Schedule OS"/>
      <sheetName val="Schedule CFL"/>
      <sheetName val="Schedule 10"/>
      <sheetName val="Schedule 80G"/>
      <sheetName val="Schedule 80"/>
      <sheetName val="Schedule VIA"/>
      <sheetName val="SCHEDULE STTR"/>
      <sheetName val="Schedule SI"/>
      <sheetName val="Schedule EI"/>
      <sheetName val="Schedule MAT"/>
      <sheetName val="Schedule MATC"/>
      <sheetName val="Schedule DDT"/>
      <sheetName val="Schedule FB"/>
      <sheetName val="Schedule IT - Adv"/>
      <sheetName val="Schedule IT - Self"/>
      <sheetName val="Schedule FBT"/>
      <sheetName val="Schedule DDTP"/>
      <sheetName val="Schedule TDS2"/>
      <sheetName val="Schedule TCS"/>
      <sheetName val="Debentures"/>
      <sheetName val="Bal Sheet"/>
      <sheetName val="P_L"/>
      <sheetName val="cash flow (2)"/>
      <sheetName val="Cash flow workings1"/>
      <sheetName val="BS Schedules"/>
      <sheetName val="Inc Tax"/>
      <sheetName val="FA schedule (08-09)"/>
      <sheetName val="P_L Schedules"/>
      <sheetName val="BS Groupings"/>
      <sheetName val="PL Groupings"/>
      <sheetName val="EPS workings (2)"/>
      <sheetName val="Interest reco"/>
      <sheetName val="outside entries(Mukul)"/>
      <sheetName val="outside entries"/>
      <sheetName val="Regrouping of pr yr"/>
      <sheetName val="uncertified workings - creditor"/>
      <sheetName val="Audit fees"/>
      <sheetName val="Deferred tax (2)"/>
      <sheetName val="Micr small enterprises"/>
      <sheetName val="Enfield"/>
      <sheetName val="Notes changes"/>
      <sheetName val="FA Schedule (09-10)"/>
      <sheetName val="PrintManagerCode"/>
      <sheetName val="ReportManagerCode"/>
      <sheetName val="AdditionalPrintCode"/>
      <sheetName val="MainPrintCode"/>
      <sheetName val="__FDSCACHE__"/>
      <sheetName val="G to N"/>
      <sheetName val="LCIP"/>
      <sheetName val="LCIP Output"/>
      <sheetName val="Aggregate"/>
      <sheetName val="1"/>
      <sheetName val="2"/>
      <sheetName val="3"/>
      <sheetName val="4"/>
      <sheetName val="5"/>
      <sheetName val="6"/>
      <sheetName val="7"/>
      <sheetName val="8"/>
      <sheetName val="9"/>
      <sheetName val="12"/>
      <sheetName val="15"/>
      <sheetName val="16"/>
      <sheetName val="Crossover"/>
      <sheetName val="CJ Analysis"/>
      <sheetName val="IV Sen"/>
      <sheetName val="G to N Sens"/>
      <sheetName val="PWM Case"/>
      <sheetName val="Comp Cases"/>
      <sheetName val="Comp Sens"/>
      <sheetName val="MS Comp"/>
      <sheetName val="German"/>
      <sheetName val="Draper"/>
      <sheetName val="Scenario Analysis"/>
      <sheetName val="Tim's Proposal"/>
      <sheetName val="Hugh's Analysis"/>
      <sheetName val="Gross to Net- Majors"/>
      <sheetName val="Gross to Net-No Majors"/>
      <sheetName val="Comp Sens WSIB"/>
      <sheetName val="Non-Major"/>
      <sheetName val="CalPERS"/>
      <sheetName val="G to N CalPERS"/>
      <sheetName val="GM"/>
      <sheetName val="G to N for GM"/>
      <sheetName val="German Output"/>
      <sheetName val="German Sens"/>
      <sheetName val="CalSTRS"/>
      <sheetName val="US_Analysis Breakout"/>
      <sheetName val="US_Analysis"/>
      <sheetName val="Revised U.S. Fund"/>
      <sheetName val="U.S. Fund"/>
      <sheetName val="Model Guidance"/>
      <sheetName val="PL, BS, Cash Flow"/>
      <sheetName val="consorev"/>
      <sheetName val="Mumbai"/>
      <sheetName val="Bangalore"/>
      <sheetName val="delhi"/>
      <sheetName val="Personnel Exps &amp; Debt"/>
      <sheetName val="Detailed Rev Break up"/>
      <sheetName val="Prcost"/>
      <sheetName val="HopVizFin"/>
      <sheetName val="Expenses-personnel"/>
      <sheetName val="Bedcapplan"/>
      <sheetName val="Bang-Rev"/>
      <sheetName val="Mumbai-rev"/>
      <sheetName val="Delhi-rev"/>
      <sheetName val="PROFIT_LOSS"/>
      <sheetName val="GENERAL2"/>
      <sheetName val="BS Print"/>
      <sheetName val="Balancesheet"/>
      <sheetName val="Summary P&amp;L"/>
      <sheetName val="Export Mixed"/>
      <sheetName val="Export WH"/>
      <sheetName val="Export LWC"/>
      <sheetName val="Export OCC"/>
      <sheetName val="Export PL"/>
      <sheetName val="PMaterial"/>
      <sheetName val="W&amp;S"/>
      <sheetName val="Presentation sheet"/>
      <sheetName val="Plant Summary "/>
      <sheetName val="YTD Comparison"/>
      <sheetName val="Prior Year PDFs"/>
      <sheetName val="PDF Summary"/>
      <sheetName val="Paul Maint"/>
      <sheetName val="Sales Estimate 03-04"/>
      <sheetName val="Distribution Cost Savings"/>
      <sheetName val="Dist"/>
      <sheetName val="Chemical Cost Savings"/>
      <sheetName val="Sundries Cost Savings"/>
      <sheetName val="Mill Mix"/>
      <sheetName val="Production Estimate 03-04"/>
      <sheetName val="Grade Cost"/>
      <sheetName val="Grade Cost - Monthly"/>
      <sheetName val="Grade Cost - Monthly Detail"/>
      <sheetName val="Sales - Tonnes - VP3"/>
      <sheetName val="Sales - Tonnes - VP6"/>
      <sheetName val="Sales - Prices"/>
      <sheetName val="Sales - Value - VP3"/>
      <sheetName val="Sales - Value - VP6"/>
      <sheetName val="Sales - Revenue"/>
      <sheetName val="Production - VP3"/>
      <sheetName val="Production - VP6"/>
      <sheetName val="Production Assumptions - VP3"/>
      <sheetName val="Production Assumptions - VP6"/>
      <sheetName val="Raw Materials"/>
      <sheetName val="R Mat - BOM"/>
      <sheetName val="Other Materials"/>
      <sheetName val="Other Materials - BOM"/>
      <sheetName val="Other Materials - Consumption"/>
      <sheetName val="Energy"/>
      <sheetName val="Wages"/>
      <sheetName val="Wages Summary"/>
      <sheetName val="R&amp;M Timming"/>
      <sheetName val="R+M Summ - AccNo"/>
      <sheetName val="FTE"/>
      <sheetName val="Grade Cost Monthly - DATA"/>
      <sheetName val="G Cost Mthly - DATA Detail"/>
      <sheetName val="Sales-Prod Mix"/>
      <sheetName val="PDF Summary with Sales detail"/>
      <sheetName val="Grade Cost - Grade"/>
      <sheetName val="Grade Cost - PBL Group"/>
      <sheetName val="Sales - Tonnes"/>
      <sheetName val="Sales - Value"/>
      <sheetName val="PBL Tons &amp; Price"/>
      <sheetName val="Production Assumptions"/>
      <sheetName val="Prod Assumptions - PBL"/>
      <sheetName val="R Mat - Bom Sept - Jun"/>
      <sheetName val="R Mat -S.C. BOM "/>
      <sheetName val="R Mat - PBL BOM Jul - Aug"/>
      <sheetName val="R MAt - PBL bom Sept - Jun"/>
      <sheetName val="Other Mats - BOM Jul-Dec"/>
      <sheetName val="OM - PBL BOM Jul-Dec"/>
      <sheetName val="Other Mats - BOM Jan-Jun"/>
      <sheetName val="OM - PBL BOM Jan-Jun"/>
      <sheetName val="Other Mats - BOM Mar-Jun03"/>
      <sheetName val="OM - PBL BOM Mar-Jun03"/>
      <sheetName val="Dist - PBL Consol"/>
      <sheetName val="Dist - BoralAust"/>
      <sheetName val="Dist - CSR"/>
      <sheetName val="Dist - BGC"/>
      <sheetName val="Dist - LafBoralAsia"/>
      <sheetName val="Dist - ABS Turkey"/>
      <sheetName val="Dist - BPB Asia"/>
      <sheetName val="Dist - Winstone"/>
      <sheetName val="Audit data"/>
      <sheetName val="Power Point Data"/>
      <sheetName val="Data_History"/>
      <sheetName val="YTD PDF Summary"/>
      <sheetName val="Graph - VPC Prod. TPM"/>
      <sheetName val="Rebate Calc"/>
      <sheetName val="Raw Materials - BOM"/>
      <sheetName val="Other Mats - BOM"/>
      <sheetName val="Graph  Other Materials Analysis"/>
      <sheetName val="Other Mat Calcs"/>
      <sheetName val="PC114"/>
      <sheetName val="PPAK219"/>
      <sheetName val="HBAK412"/>
      <sheetName val="UHBAK702"/>
      <sheetName val="WaxAK505"/>
      <sheetName val="TCHG310"/>
      <sheetName val="Capacity VPC"/>
      <sheetName val="Potential VPC"/>
      <sheetName val="USA Chart"/>
      <sheetName val="India_Asia Chart"/>
      <sheetName val="Germany Chart"/>
      <sheetName val="Internal Integration Chart"/>
      <sheetName val="Base Paper PDF Summary"/>
      <sheetName val="Graph - Base Paper Cont. to PDF"/>
      <sheetName val="KEMI Analysis Data"/>
      <sheetName val="KEMI Analysis Graphs"/>
      <sheetName val="Alterations"/>
      <sheetName val="POCM Working"/>
      <sheetName val="Q-2 Revised Sale Report"/>
      <sheetName val="Q2 Sale Report"/>
      <sheetName val="Q1 Sale Report "/>
      <sheetName val="Q3 Sale report"/>
      <sheetName val="Development Right"/>
      <sheetName val="Personnel expenses"/>
      <sheetName val="Kakanad"/>
      <sheetName val="Sriperamathur"/>
      <sheetName val="OMR - II"/>
      <sheetName val="Constructions Expenses"/>
      <sheetName val="Management expenses"/>
      <sheetName val="Project Management Expenses"/>
      <sheetName val="Financial expenses"/>
      <sheetName val="Interest allocation June 10"/>
      <sheetName val="Interest allocation Mar 2010"/>
      <sheetName val="._ls___ls___ls_Site Detail"/>
      <sheetName val="._ls_._ls_._ls_Site Detail"/>
      <sheetName val="po"/>
      <sheetName val="landed cost tower cranes"/>
      <sheetName val="Tender Summary"/>
      <sheetName val="Markup"/>
      <sheetName val="CCS"/>
      <sheetName val="Non-Rec"/>
      <sheetName val="Prelims"/>
      <sheetName val="Bill1"/>
      <sheetName val="1.1 Staff"/>
      <sheetName val="3.1 Labour"/>
      <sheetName val="4.1 Site_Offices"/>
      <sheetName val="6.1 Plant"/>
      <sheetName val="6.5.1 Ext Scaffold"/>
      <sheetName val="6.5.2 Int Scaffold"/>
      <sheetName val="POCM"/>
      <sheetName val="POCM - Entries"/>
      <sheetName val="POCM - working"/>
      <sheetName val="Inventory Main sheet"/>
      <sheetName val="Construction"/>
      <sheetName val="Approval Cost"/>
      <sheetName val="EDC IDC"/>
      <sheetName val="EDC &amp; IDC 118.562"/>
      <sheetName val="EDC &amp; IDC 34.01"/>
      <sheetName val="analysis"/>
      <sheetName val="summarywith exindia comparison"/>
      <sheetName val="datalcmar"/>
      <sheetName val="ex-india"/>
      <sheetName val="ebtreco"/>
      <sheetName val="DATA_INR"/>
      <sheetName val="Corp_EBTytd"/>
      <sheetName val="Global ytd"/>
      <sheetName val="Corp_Salesytd"/>
      <sheetName val="interco"/>
      <sheetName val="Backup of global consolidation "/>
      <sheetName val="Area Build 8"/>
      <sheetName val="Budget Vs Actual- Bldg.8"/>
      <sheetName val="Area"/>
      <sheetName val="Interest 30.11.2006 for 337 and"/>
      <sheetName val="infinity "/>
      <sheetName val="Related party new-format"/>
      <sheetName val="working of related party"/>
      <sheetName val="dep 8.2006"/>
      <sheetName val="Building 8"/>
      <sheetName val="IBM"/>
      <sheetName val="dAKSH"/>
      <sheetName val="Budget Vs Actual- Infinity"/>
      <sheetName val="Interest 30.11.06 exp 337 &amp; 343"/>
      <sheetName val="PROVISIONS"/>
      <sheetName val="ACCENTURE"/>
      <sheetName val="cwip 11.2006"/>
      <sheetName val="Balance sheet DCCDL Nov 06"/>
      <sheetName val="GL_SL-ACC CODE MATRIX"/>
      <sheetName val="GL-ACCOUNT CODE MAPPING"/>
      <sheetName val="coa_ramco_168"/>
      <sheetName val="Lying Stock 1.4.99"/>
      <sheetName val="Issues-RTS 0499 to 0999"/>
      <sheetName val="Phy Stock 30.9.99"/>
      <sheetName val="Lying Stock 30.9.99"/>
      <sheetName val="MAT0499"/>
      <sheetName val="Final Sheet"/>
      <sheetName val="MAT Summary"/>
      <sheetName val="MAT Consolidated"/>
      <sheetName val="Debit MAT 499 to 999"/>
      <sheetName val="Contractor wise work done (2)"/>
      <sheetName val="Contractor wise work done"/>
      <sheetName val="VCH-SLC"/>
      <sheetName val="Item Master"/>
      <sheetName val="Supplier"/>
      <sheetName val="gateway tower 0999 ctc"/>
      <sheetName val="CONTR+MATERIAL CTC"/>
      <sheetName val="Gateway Contractor 1099 - FINAL"/>
      <sheetName val="Balance Order 0110"/>
      <sheetName val="mat summ"/>
      <sheetName val="STR. BASEMENT WITH FDN"/>
      <sheetName val="F.ISSUE  (BASEMENT WITH FDN)"/>
      <sheetName val="STR. BASEMENT WITHOUT FDN"/>
      <sheetName val="F.ISSUE  (BASEMENT WITHOUT FDN)"/>
      <sheetName val="FINISHING (BASEMENT)"/>
      <sheetName val="Conference"/>
      <sheetName val="guidance"/>
      <sheetName val="Detailed-DCF"/>
      <sheetName val="Main Sheet"/>
      <sheetName val="Rupee-P&amp;L"/>
      <sheetName val="Bill-rates"/>
      <sheetName val="Billrt-margin"/>
      <sheetName val="DCF (2)"/>
      <sheetName val="Sales(%)"/>
      <sheetName val="Sales(Rsm)"/>
      <sheetName val="SalesIncr(%)"/>
      <sheetName val="Qtrly"/>
      <sheetName val="HY-Analysis"/>
      <sheetName val="TMT"/>
      <sheetName val="S-w exports"/>
      <sheetName val="Employees"/>
      <sheetName val="Customers"/>
      <sheetName val="Profits"/>
      <sheetName val="HRM Data"/>
      <sheetName val="cflwmpbswc"/>
      <sheetName val="Working Sheet"/>
      <sheetName val="Sales &amp; Profit"/>
      <sheetName val="Perf-summary"/>
      <sheetName val="Explanation "/>
      <sheetName val="QMM-Graph"/>
      <sheetName val="CONSOLIDATED"/>
      <sheetName val="MHO"/>
      <sheetName val="sbu1"/>
      <sheetName val="F A Sch sbu-2"/>
      <sheetName val="sbu-3"/>
      <sheetName val="sbu-4"/>
      <sheetName val="F A SBU-5"/>
      <sheetName val="F A Sch SBU-6"/>
      <sheetName val="sbu-7"/>
      <sheetName val="sbu-9"/>
      <sheetName val="F A Sch sbu-11"/>
      <sheetName val="eob"/>
      <sheetName val="ped"/>
      <sheetName val="F A Sch NBDD"/>
      <sheetName val="F A Sch HTC"/>
      <sheetName val="F A Sch EOU"/>
      <sheetName val="eou polymer"/>
      <sheetName val="F A Sch SPBU-1"/>
      <sheetName val="Old"/>
      <sheetName val="Operating Statistics"/>
      <sheetName val="Financials"/>
      <sheetName val="Financials(O)"/>
      <sheetName val="70% stake"/>
      <sheetName val="BS'03"/>
      <sheetName val="Cap. Exp."/>
      <sheetName val="Three Aces"/>
      <sheetName val="Bill"/>
      <sheetName val="Tax Calculation"/>
      <sheetName val="Labour_Cess_Bill"/>
      <sheetName val="Work done Value"/>
      <sheetName val="QUANTITY CALCULATION FULLY UNIT"/>
      <sheetName val="ACP CLADDING"/>
      <sheetName val="spider glazing"/>
      <sheetName val="challan summary"/>
      <sheetName val="page 1 of 2"/>
      <sheetName val="page 2 of 2"/>
      <sheetName val="Explanation"/>
      <sheetName val="More Exp."/>
      <sheetName val="E-Core version"/>
      <sheetName val="Laptop Loan Req Form"/>
      <sheetName val="Laptop Release Form"/>
      <sheetName val="FT-06-02"/>
      <sheetName val="Comm Final"/>
      <sheetName val="Maint final"/>
      <sheetName val="Maint"/>
      <sheetName val="Trial_SEZ FB_31.03.10"/>
      <sheetName val="Cyber SEZ Profit (80IAB)"/>
      <sheetName val="A302101-000-017"/>
      <sheetName val="P&amp;L variance"/>
      <sheetName val="Galaxy"/>
      <sheetName val="rent prov"/>
      <sheetName val="comm prov"/>
      <sheetName val="TDS recoverable"/>
      <sheetName val="Current Liab"/>
      <sheetName val="Loan &amp; Advances"/>
      <sheetName val="stock reco"/>
      <sheetName val="Advance Tax"/>
      <sheetName val="Income Tax"/>
      <sheetName val="maintenance income"/>
      <sheetName val="misc income"/>
      <sheetName val="Advance Ageing"/>
      <sheetName val="adjust"/>
      <sheetName val="Creditor Ageing"/>
      <sheetName val="reqt"/>
      <sheetName val="unsec Loan"/>
      <sheetName val="Advances"/>
      <sheetName val="FDR"/>
      <sheetName val="corp bank"/>
      <sheetName val="Bank book"/>
      <sheetName val="SDR"/>
      <sheetName val="Security Deposit"/>
      <sheetName val="maint deb"/>
      <sheetName val="rent deb"/>
      <sheetName val="Net assets"/>
      <sheetName val="GT_Custom"/>
      <sheetName val="BELDEN06"/>
      <sheetName val="DSP-06"/>
      <sheetName val="DOD-06"/>
      <sheetName val="EDWARD"/>
      <sheetName val="CONSOL 2006"/>
      <sheetName val="New Gen06"/>
      <sheetName val="DUL06"/>
      <sheetName val="Beverly06"/>
      <sheetName val="Akruti06"/>
      <sheetName val="DHDL06"/>
      <sheetName val="BHORUKA6"/>
      <sheetName val="DSL06"/>
      <sheetName val="DRDL06"/>
      <sheetName val="Kolkata"/>
      <sheetName val="DEDL"/>
      <sheetName val="FALGUNI"/>
      <sheetName val="AYUSHI"/>
      <sheetName val="SOLID"/>
      <sheetName val="SUMEDHA"/>
      <sheetName val="GULIKA"/>
      <sheetName val="GANIKA"/>
      <sheetName val="Ananti"/>
      <sheetName val="Monishka"/>
      <sheetName val="Dhyan"/>
      <sheetName val="Abhiraj"/>
      <sheetName val="Breeze"/>
      <sheetName val="ANJULI"/>
      <sheetName val="Natwar"/>
      <sheetName val="Gyan"/>
      <sheetName val="KAMINI"/>
      <sheetName val="DHOOMKETU"/>
      <sheetName val="CARLTON"/>
      <sheetName val="AMISHI"/>
      <sheetName val="ALOKI"/>
      <sheetName val="aadarshini"/>
      <sheetName val="KAIRAV"/>
      <sheetName val="PALIWAL"/>
      <sheetName val="JWALA"/>
      <sheetName val="Passion builders"/>
      <sheetName val="VSK"/>
      <sheetName val="UMED"/>
      <sheetName val="VALINI"/>
      <sheetName val="Talika"/>
      <sheetName val="Trisha"/>
      <sheetName val="Tuhina"/>
      <sheetName val="SIMBALA"/>
      <sheetName val="DIWAKAR"/>
      <sheetName val="Shrila"/>
      <sheetName val="Sanchalli"/>
      <sheetName val="EILA"/>
      <sheetName val="Rajika"/>
      <sheetName val="ROADTECH"/>
      <sheetName val="GOLF"/>
      <sheetName val="PHASE IV"/>
      <sheetName val="real est limited"/>
      <sheetName val="GKS"/>
      <sheetName val="Chennai"/>
      <sheetName val="Chandigarh"/>
      <sheetName val="DRP"/>
      <sheetName val="Avinashi"/>
      <sheetName val="DRB"/>
      <sheetName val="WELLINGTON"/>
      <sheetName val="DPD"/>
      <sheetName val="RBD"/>
      <sheetName val="Kavicon-06"/>
      <sheetName val="NILAYAM"/>
      <sheetName val="SHIVAJI"/>
      <sheetName val="NILIMA"/>
      <sheetName val="DHCL"/>
      <sheetName val="Nilgiri"/>
      <sheetName val="DALMIA"/>
      <sheetName val="DCDL"/>
      <sheetName val="rec foun"/>
      <sheetName val="DFSL"/>
      <sheetName val="CPC"/>
      <sheetName val="Provisional entries"/>
      <sheetName val="DCDL Consol June 06"/>
      <sheetName val="Infocity-Chandigarh"/>
      <sheetName val="Infocity-Kolkata"/>
      <sheetName val="DCDL-final"/>
      <sheetName val="Info city-Bangalore"/>
      <sheetName val="Info city-Hyderabad"/>
      <sheetName val="Udipti"/>
      <sheetName val="Bhoruka"/>
      <sheetName val="Real Estate"/>
      <sheetName val="Info city- Chennai"/>
      <sheetName val="Passion"/>
      <sheetName val="COMPARISON"/>
      <sheetName val="STANDALONE"/>
      <sheetName val="CF (08)"/>
      <sheetName val="addl info"/>
      <sheetName val="SH1-2"/>
      <sheetName val="SH3-4"/>
      <sheetName val="SH5-6"/>
      <sheetName val="SH7"/>
      <sheetName val="SH8-11"/>
      <sheetName val="SH12-14"/>
      <sheetName val="SH15"/>
      <sheetName val="SH16-17"/>
      <sheetName val="SH18-22"/>
      <sheetName val="SH-23"/>
      <sheetName val="adjustment"/>
      <sheetName val="Back up working"/>
      <sheetName val="SH18-21"/>
      <sheetName val="SH-22"/>
      <sheetName val="ENTERIES"/>
      <sheetName val="STANDALONE (2)"/>
      <sheetName val="review2audit"/>
      <sheetName val="Backup"/>
      <sheetName val="SH-7"/>
      <sheetName val="SH-22-23"/>
      <sheetName val="STANDALONE (3)"/>
      <sheetName val="Standalone_BS"/>
      <sheetName val="STANDALONE (4)"/>
      <sheetName val="Lead_sheet"/>
      <sheetName val="PL_Group"/>
      <sheetName val="P&amp;L_31"/>
      <sheetName val="L&amp;A (2)"/>
      <sheetName val="BS_31"/>
      <sheetName val="Deffered_Tax"/>
      <sheetName val="Const-ggn"/>
      <sheetName val="Non-Const-GGN"/>
      <sheetName val="Saket"/>
      <sheetName val="Club-V"/>
      <sheetName val="Dwarka"/>
      <sheetName val="Mumbai_Branch"/>
      <sheetName val="Marine_drive"/>
      <sheetName val="Bangalore_Branch"/>
      <sheetName val="L&amp;a"/>
      <sheetName val="CL"/>
      <sheetName val="Lucknow_Branch"/>
      <sheetName val="Interest_reco"/>
      <sheetName val="LY REGROUP"/>
      <sheetName val="bs_Group"/>
      <sheetName val="CAPITAL WORK IN PROGRESS"/>
      <sheetName val="CAPTLISATION OF INTEREST"/>
      <sheetName val="Capital Commitment"/>
      <sheetName val="Consolidation Cash Flow"/>
      <sheetName val="Content"/>
      <sheetName val="Basis of the Cost Plan"/>
      <sheetName val="Inclusions Exclusions"/>
      <sheetName val="Appendix A"/>
      <sheetName val="Build-up"/>
      <sheetName val="Appendix B"/>
      <sheetName val="Staff Distrubution"/>
      <sheetName val="Histogram"/>
      <sheetName val="Appendix C"/>
      <sheetName val="Org Cost Summary"/>
      <sheetName val="Organisation Costs"/>
      <sheetName val="Appendix D"/>
      <sheetName val="Key"/>
      <sheetName val="Time Line"/>
      <sheetName val="Int Walls"/>
      <sheetName val="Buildups"/>
      <sheetName val="Euros"/>
      <sheetName val="GBP"/>
      <sheetName val="Sign Off"/>
      <sheetName val="Prov Dec'09 (1)"/>
      <sheetName val="Prov Dec'09 (2)"/>
      <sheetName val="MLCP"/>
      <sheetName val="BALSHEET"/>
      <sheetName val="PROFIT&amp;LOSS"/>
      <sheetName val="Sech 01,02,03"/>
      <sheetName val="Sech 04"/>
      <sheetName val="Sch 05,06,07,08"/>
      <sheetName val="Sech 09,10"/>
      <sheetName val="Sech 11,12"/>
      <sheetName val="Sech 13,14,15,16"/>
      <sheetName val="6310"/>
      <sheetName val="6300"/>
      <sheetName val="7100"/>
      <sheetName val="5400"/>
      <sheetName val="5300"/>
      <sheetName val="5100"/>
      <sheetName val="5500"/>
      <sheetName val="8100"/>
      <sheetName val="8400"/>
      <sheetName val="Misc Expe"/>
      <sheetName val="Salary"/>
      <sheetName val="S DR"/>
      <sheetName val="S CR"/>
      <sheetName val="8300 (3)"/>
      <sheetName val="Interest-8600"/>
      <sheetName val="6100"/>
      <sheetName val="8500"/>
      <sheetName val="Trial 31Dec07"/>
      <sheetName val="corporate green"/>
      <sheetName val="Interest 30.11.06"/>
      <sheetName val="Cashflow for int"/>
      <sheetName val="CosntCostdata"/>
      <sheetName val="Const cost"/>
      <sheetName val="Rental PAT"/>
      <sheetName val="BU_Quarterly (3)"/>
      <sheetName val="Detailed-FY 08-09 (2)"/>
      <sheetName val="Detail P&amp;L"/>
      <sheetName val="Qwisepatfinal"/>
      <sheetName val="Qwisepatfinal Scen2"/>
      <sheetName val="fitout margin"/>
      <sheetName val="FrontsheetNew"/>
      <sheetName val="Final Cashflow"/>
      <sheetName val="Qwisecashflow"/>
      <sheetName val="Inputsheet"/>
      <sheetName val="Inputsheet qwise"/>
      <sheetName val="Security"/>
      <sheetName val="7.5%"/>
      <sheetName val="Corporate Debts"/>
      <sheetName val="Land Repfund"/>
      <sheetName val="Clearing house"/>
      <sheetName val="Land Payables"/>
      <sheetName val="LRD"/>
      <sheetName val="LRD Computation"/>
      <sheetName val="Debtpaymentschedule"/>
      <sheetName val="Assumption Sheet"/>
      <sheetName val="Sale rate"/>
      <sheetName val="Sale data"/>
      <sheetName val="Construction data"/>
      <sheetName val="Con schedule"/>
      <sheetName val="Sales value"/>
      <sheetName val="Master"/>
      <sheetName val="Phasedates"/>
      <sheetName val="Existing buildings"/>
      <sheetName val="Other incomes"/>
      <sheetName val="Other incomes12onwards"/>
      <sheetName val="GL-ACCOUNT CODE MAPPING - 8FEB"/>
      <sheetName val="RAMCO COA 8-FEB-2008"/>
      <sheetName val="GL-SL-ACC CODE MAPPING 8FEB"/>
      <sheetName val="07-08"/>
      <sheetName val="Q1 08-09"/>
      <sheetName val="Depriciation"/>
      <sheetName val="blank ..."/>
      <sheetName val="worksheet for reference"/>
      <sheetName val="Review Form A"/>
      <sheetName val="Labour"/>
      <sheetName val="Labour Chart"/>
      <sheetName val="Subcon - JAN 05"/>
      <sheetName val="Subcon"/>
      <sheetName val="Plant"/>
      <sheetName val="Notes - Plant"/>
      <sheetName val="Payment Summary"/>
      <sheetName val="RVs"/>
      <sheetName val="Notes - Accruals"/>
      <sheetName val="Notes - Formwork"/>
      <sheetName val="Notes - Concrete"/>
      <sheetName val="Notes - Reinforcement"/>
      <sheetName val="Notes - Building Fabric"/>
      <sheetName val="Notes - Sundries"/>
      <sheetName val="ridgewood"/>
      <sheetName val="Interest-others"/>
      <sheetName val="Covera 2011-12"/>
      <sheetName val="FIRE SI 2009-10"/>
      <sheetName val="DT CINEMAS &amp; FC"/>
      <sheetName val="DUL"/>
      <sheetName val="GOLF CLUB"/>
      <sheetName val="SHOPPING COMPLEX"/>
      <sheetName val="SHOPPING MALL"/>
      <sheetName val="HOME"/>
      <sheetName val="WATER TANKS"/>
      <sheetName val="WIP"/>
      <sheetName val="FLOP+ Other Add On"/>
      <sheetName val="Missl"/>
      <sheetName val="Fire SI 2011-12"/>
      <sheetName val="DT Cinemas &amp; Food Court"/>
      <sheetName val="sold malls stock"/>
      <sheetName val="dsl emporio"/>
      <sheetName val="dsl courtyard"/>
      <sheetName val="dsl promenade"/>
      <sheetName val="dsl chandigarh mall"/>
      <sheetName val="leased mall asset(mall own co)"/>
      <sheetName val="FAR Malls DSL"/>
      <sheetName val="BKS"/>
      <sheetName val="SN"/>
      <sheetName val="city court sikander pur"/>
      <sheetName val="p&amp;M"/>
      <sheetName val="Gateway Tower"/>
      <sheetName val="Infinity"/>
      <sheetName val="B-8"/>
      <sheetName val="B-5"/>
      <sheetName val="F-Block"/>
      <sheetName val="Saket Mall"/>
      <sheetName val="V.K.Mall"/>
      <sheetName val="Chennai-Final"/>
      <sheetName val="Debt Profile"/>
      <sheetName val="B&amp;S"/>
      <sheetName val="GE charges "/>
      <sheetName val="GE charges"/>
      <sheetName val="Income from Subsidiaries-Group "/>
      <sheetName val="Balance Sheet &amp; Cash Flow"/>
      <sheetName val="ROOMS"/>
      <sheetName val="RM-Sales Mix"/>
      <sheetName val="RM-Statistics"/>
      <sheetName val="Rates (RSA)"/>
      <sheetName val="Rates "/>
      <sheetName val="Rates (Others)"/>
      <sheetName val="F&amp;B"/>
      <sheetName val="F&amp;B (Sales)"/>
      <sheetName val="F&amp;B (Statistics)"/>
      <sheetName val="PHONE"/>
      <sheetName val="OTHER DEPT"/>
      <sheetName val="SUNDRY"/>
      <sheetName val="A&amp;G"/>
      <sheetName val="ENERGY &amp; WATER"/>
      <sheetName val="R &amp; M"/>
      <sheetName val="PRB"/>
      <sheetName val="SALARIES"/>
      <sheetName val="2005"/>
      <sheetName val="AddlInput"/>
      <sheetName val="Hyperion Data"/>
      <sheetName val="Fee Calc Local"/>
      <sheetName val="POM"/>
      <sheetName val="Rent Letter"/>
      <sheetName val="Proforma"/>
      <sheetName val="Standaside"/>
      <sheetName val="Metrics"/>
      <sheetName val="Format 90"/>
      <sheetName val="Balanced Scorecard"/>
      <sheetName val="Room Sales Overview"/>
      <sheetName val="Seasonal Pricing"/>
      <sheetName val="Seasonal Pricing HPI"/>
      <sheetName val="Cost Mgt Overview 1"/>
      <sheetName val="Cost Mgt Overview 2"/>
      <sheetName val="HR Issues"/>
      <sheetName val="Capex Plan"/>
      <sheetName val="GrossUpHotels"/>
      <sheetName val="EQTY"/>
      <sheetName val="CF "/>
      <sheetName val="2-4.1"/>
      <sheetName val="5-6"/>
      <sheetName val="8-13"/>
      <sheetName val="14-14.4 (2)"/>
      <sheetName val="N-19-22.1"/>
      <sheetName val="N-22.2-22.4"/>
      <sheetName val="18"/>
      <sheetName val="19"/>
      <sheetName val="PL SCH"/>
      <sheetName val="BS SEH"/>
      <sheetName val="TB 2010."/>
      <sheetName val=" PPE Dep  (2)"/>
      <sheetName val=" PPE Dep "/>
      <sheetName val="dep during year"/>
      <sheetName val="Dep  Building"/>
      <sheetName val="Intagible Assets"/>
      <sheetName val="Loan repayment"/>
      <sheetName val="JV2003"/>
      <sheetName val="PL Shc2"/>
      <sheetName val="Dep Shed 2003"/>
      <sheetName val="S-Lease committment Revised"/>
      <sheetName val="Lease Commitments"/>
      <sheetName val="00000"/>
      <sheetName val="Tax New"/>
      <sheetName val="Deffered Tax"/>
      <sheetName val="Issue Summery"/>
      <sheetName val="ATR- Sch"/>
      <sheetName val="C F"/>
      <sheetName val="17"/>
      <sheetName val="22"/>
      <sheetName val="26"/>
      <sheetName val="27"/>
      <sheetName val="28"/>
      <sheetName val="P19"/>
      <sheetName val="29"/>
      <sheetName val="31 (2)"/>
      <sheetName val="33"/>
      <sheetName val="34"/>
      <sheetName val="BS Sche"/>
      <sheetName val="PPE- HB"/>
      <sheetName val="P&amp;L Sche"/>
      <sheetName val="TB 2011"/>
      <sheetName val="loan BML"/>
      <sheetName val="Age"/>
      <sheetName val="Leasse"/>
      <sheetName val="lease payments"/>
      <sheetName val="FA summary"/>
      <sheetName val="4-7 (2)"/>
      <sheetName val="old-TB"/>
      <sheetName val="varience"/>
      <sheetName val="StockRotable"/>
      <sheetName val="CF NEW"/>
      <sheetName val="No-01"/>
      <sheetName val="No-02"/>
      <sheetName val="No-03"/>
      <sheetName val="No-04 (2)"/>
      <sheetName val="No-04"/>
      <sheetName val="No-05"/>
      <sheetName val="No-06"/>
      <sheetName val="No-07"/>
      <sheetName val="N0-08"/>
      <sheetName val="28.3-29"/>
      <sheetName val="N-26..."/>
      <sheetName val="N-26 (2)"/>
      <sheetName val="No-11"/>
      <sheetName val="No-12"/>
      <sheetName val="No-13"/>
      <sheetName val="BS sh"/>
      <sheetName val="INTER"/>
      <sheetName val="loans 2010"/>
      <sheetName val="PL sh"/>
      <sheetName val="Dep 2010"/>
      <sheetName val="Dep addition"/>
      <sheetName val="No-10"/>
      <sheetName val="dispo"/>
      <sheetName val="Credit dep TB"/>
      <sheetName val="personal ex"/>
      <sheetName val="TB 2009 (2)"/>
      <sheetName val="JEs 2007"/>
      <sheetName val="Client TB"/>
      <sheetName val="INT ADJU-2007"/>
      <sheetName val="OD"/>
      <sheetName val="Bank"/>
      <sheetName val="Related party Movements"/>
      <sheetName val="audit JE"/>
      <sheetName val="Scedule for FA 2006"/>
      <sheetName val="JE-2004"/>
      <sheetName val="personal expenses"/>
      <sheetName val="other Sch.-2005"/>
      <sheetName val="TB 2009 (3)"/>
      <sheetName val="Shedule PPE 2001"/>
      <sheetName val="Supply 2001 Dep Shedule"/>
      <sheetName val="retaained profit"/>
      <sheetName val="Equity"/>
      <sheetName val="6-9"/>
      <sheetName val="9-11"/>
      <sheetName val="13-14"/>
      <sheetName val="14 cont"/>
      <sheetName val="15-17"/>
      <sheetName val="17-20"/>
      <sheetName val="20-20.3"/>
      <sheetName val="20.4-20.8"/>
      <sheetName val="21-23"/>
      <sheetName val="23"/>
      <sheetName val="PL Schedules"/>
      <sheetName val="Inter Co."/>
      <sheetName val="UEL HO TB"/>
      <sheetName val="Recovery TB"/>
      <sheetName val="Things to be done"/>
      <sheetName val="IS"/>
      <sheetName val="6-7"/>
      <sheetName val="8-10"/>
      <sheetName val="12-15"/>
      <sheetName val="16-18.3"/>
      <sheetName val="18.4-21"/>
      <sheetName val="21.1-24"/>
      <sheetName val="24"/>
      <sheetName val="24-26"/>
      <sheetName val="27-28"/>
      <sheetName val="P&amp;L Sch"/>
      <sheetName val="BS Sch"/>
      <sheetName val="ClientTB"/>
      <sheetName val=" old"/>
      <sheetName val="S-Lease com(Straight Line) Old"/>
      <sheetName val="Lease com Old"/>
      <sheetName val="WAS"/>
      <sheetName val="journal"/>
      <sheetName val="TB 18.07-31.12.11"/>
      <sheetName val="TB FOR AUDIT"/>
      <sheetName val="FAR_VTCR_FY 11-12"/>
      <sheetName val="ADDITIONS_FY 11-12"/>
      <sheetName val="DELETIONS_FY 11-12"/>
      <sheetName val="F &amp; B city1"/>
      <sheetName val="F &amp; B City2"/>
      <sheetName val="F &amp; B City3"/>
      <sheetName val="COMPLIMENTARYreport"/>
      <sheetName val="Non Moving stock"/>
      <sheetName val="Gross Turnover"/>
      <sheetName val="DrsAgeing"/>
      <sheetName val="LIQUOR INVENTORY"/>
      <sheetName val="CIE"/>
      <sheetName val="N01"/>
      <sheetName val="N3"/>
      <sheetName val="N4 "/>
      <sheetName val="N5"/>
      <sheetName val="N6"/>
      <sheetName val="N7"/>
      <sheetName val="N10"/>
      <sheetName val="N11"/>
      <sheetName val="PL Shedule"/>
      <sheetName val="BS Shedule"/>
      <sheetName val="KPMG TB 10"/>
      <sheetName val="Client New TB Final"/>
      <sheetName val="Note Pol"/>
      <sheetName val="Loan "/>
      <sheetName val="SCB"/>
      <sheetName val="Client TB2"/>
      <sheetName val="MGT FEE"/>
      <sheetName val="Lease rent"/>
      <sheetName val="14-14.9"/>
      <sheetName val="14.10-15"/>
      <sheetName val="16-18"/>
      <sheetName val="19-22"/>
      <sheetName val="22-22.3"/>
      <sheetName val="22.4-22.8"/>
      <sheetName val="22.9-26"/>
      <sheetName val="26(1)"/>
      <sheetName val="26(2)"/>
      <sheetName val="27(1)"/>
      <sheetName val="27(2)"/>
      <sheetName val="27(3)"/>
      <sheetName val="27(4)"/>
      <sheetName val="Debtors detail HO"/>
      <sheetName val="Creditors detail HO"/>
      <sheetName val="Debtors Detail Recovery"/>
      <sheetName val="Debtors detail duty"/>
      <sheetName val="Deb.Cre.Amalgamate"/>
      <sheetName val="Curr. &amp; Cre.risk"/>
      <sheetName val="Currency analysis"/>
      <sheetName val="CONVERSION"/>
      <sheetName val="Credit control TB"/>
      <sheetName val="Duty TB"/>
      <sheetName val="Debtors HO"/>
      <sheetName val="Creditors HO"/>
      <sheetName val="Debtors Duty"/>
      <sheetName val="Compatibility Report"/>
      <sheetName val="(2) PL"/>
      <sheetName val="(3) BS"/>
      <sheetName val="(4) EQUITY"/>
      <sheetName val="(5) CF"/>
      <sheetName val="(17) 6-9"/>
      <sheetName val="(18) 7-11"/>
      <sheetName val="(19) PPE"/>
      <sheetName val="(20) 13-16"/>
      <sheetName val="(21) 17-18"/>
      <sheetName val="(22) 20-22"/>
      <sheetName val="(23) 22 "/>
      <sheetName val="(24) 22 I"/>
      <sheetName val="(25) 22-25"/>
      <sheetName val="(26) 26-31"/>
      <sheetName val="(27) 32"/>
      <sheetName val="(28) 32 I"/>
      <sheetName val="(29) 33-35"/>
      <sheetName val="CON-PL"/>
      <sheetName val="CON- BS"/>
      <sheetName val="AML PPE"/>
      <sheetName val="CIE - CPDK"/>
      <sheetName val="CIE - BYD"/>
      <sheetName val="CIE - CPBH"/>
      <sheetName val=" lease Comit CPBH"/>
      <sheetName val=" Lease Comit BYD "/>
      <sheetName val=" Lease Comit CPDK "/>
      <sheetName val="PPE COCO"/>
      <sheetName val="Biyadhoo PPE"/>
      <sheetName val="Boduhithi PPE"/>
      <sheetName val="Final for individual accounts"/>
      <sheetName val="BLDG"/>
      <sheetName val="Group"/>
      <sheetName val="Intangible"/>
      <sheetName val="PPE-EXCEPT BLDG"/>
      <sheetName val="Dep for Additons"/>
      <sheetName val="KE"/>
      <sheetName val="Ls_AgXLB_WorkbookFile"/>
      <sheetName val="PM"/>
      <sheetName val="AC"/>
      <sheetName val="GS"/>
      <sheetName val="RA"/>
      <sheetName val="FE"/>
      <sheetName val="CE"/>
      <sheetName val="CS"/>
      <sheetName val="COM E"/>
      <sheetName val="OOE"/>
      <sheetName val="OEE"/>
      <sheetName val="SB"/>
      <sheetName val="SD"/>
      <sheetName val="CC INV"/>
      <sheetName val="Linen Inv"/>
      <sheetName val="LINEN fin"/>
      <sheetName val="WS"/>
      <sheetName val="OSE"/>
      <sheetName val="OA fin"/>
      <sheetName val="SM"/>
      <sheetName val="BPT COMP"/>
      <sheetName val="CA - Annual"/>
      <sheetName val="(2 )PL"/>
      <sheetName val="  (14) 6-9"/>
      <sheetName val="(15) 9.1-10.1"/>
      <sheetName val="(16) 10.2-11"/>
      <sheetName val="(17) PPE"/>
      <sheetName val="(18) 13-18"/>
      <sheetName val="(19) 19-23"/>
      <sheetName val="(20) 24"/>
      <sheetName val="(22) 24-27"/>
      <sheetName val="(23) RP"/>
      <sheetName val="(21) 24"/>
      <sheetName val="Issue Log"/>
      <sheetName val=" Lease Commitment "/>
      <sheetName val="Monthly Revenue"/>
      <sheetName val="Remaining Lease perd"/>
      <sheetName val="Dep-Addition"/>
      <sheetName val="System TB-08"/>
      <sheetName val="Sheet 2"/>
      <sheetName val="Sheet 3"/>
      <sheetName val="Sheet 4"/>
      <sheetName val="Sheet 5"/>
      <sheetName val="Sheet 6"/>
      <sheetName val="Sheet 7"/>
      <sheetName val="Sheet 8"/>
      <sheetName val="Sheet 9"/>
      <sheetName val="Sheet 10"/>
      <sheetName val="Sheet 11"/>
      <sheetName val="Sheet 12"/>
      <sheetName val="Sheet 13"/>
      <sheetName val="Sheet 14"/>
      <sheetName val="Issue log Sample"/>
      <sheetName val="Depreciation 08-09"/>
      <sheetName val="Additons"/>
      <sheetName val="Add Buildings"/>
      <sheetName val="FA-FINAL"/>
      <sheetName val="Buildings"/>
      <sheetName val="COMPUTER &amp; ACCESSORIES"/>
      <sheetName val="ELECTRICAL EQUIPMENT"/>
      <sheetName val="PLANT &amp; MACHINERY"/>
      <sheetName val="SPEED BATS"/>
      <sheetName val="ADD DEPN"/>
      <sheetName val="CWIP RENO PROJECT"/>
      <sheetName val="P&amp;L Analysis"/>
      <sheetName val="FAR Upload"/>
      <sheetName val="FAR Extract"/>
      <sheetName val="Guest Laundry"/>
      <sheetName val="SUS Upload"/>
      <sheetName val="SUS Extract"/>
      <sheetName val="MC Int"/>
      <sheetName val="Opera Int"/>
      <sheetName val="WH Tax"/>
      <sheetName val="Output Tax"/>
      <sheetName val="Input Tax"/>
      <sheetName val="Register Setup"/>
      <sheetName val="Ledger Setup"/>
      <sheetName val="Depn Table"/>
      <sheetName val="Spread Ratios"/>
      <sheetName val="AST Jrnl"/>
      <sheetName val="BGT Jrnl"/>
      <sheetName val="OBAL Jrnl"/>
      <sheetName val="GNRL Jrnl"/>
      <sheetName val="CN Upload"/>
      <sheetName val="JPS Upload"/>
      <sheetName val="JTS Upload"/>
      <sheetName val="AS Upload"/>
      <sheetName val="AS Extract"/>
      <sheetName val="BDS Upload"/>
      <sheetName val="BDS Extract"/>
      <sheetName val="BDES Upload"/>
      <sheetName val="BDES Extract"/>
      <sheetName val="NC Upload"/>
      <sheetName val="NC Extract"/>
      <sheetName val="COA Template Design"/>
      <sheetName val="NC Template Design"/>
      <sheetName val="COA Upload"/>
      <sheetName val="COA Extract"/>
      <sheetName val="Periodic Exch Rates"/>
      <sheetName val="CUS Upload"/>
      <sheetName val="Daily Exch Rates"/>
      <sheetName val="Journal Upload"/>
      <sheetName val="Journal Extract"/>
      <sheetName val="Tnx Listing"/>
      <sheetName val="Lookup"/>
      <sheetName val="P&amp;L Detailed"/>
      <sheetName val="P&amp;L Sumry"/>
      <sheetName val="Financial KPI's"/>
      <sheetName val="Account Inquiry"/>
      <sheetName val="Aging"/>
      <sheetName val="NS Upload"/>
      <sheetName val="Doc Format"/>
      <sheetName val="TRS Upload"/>
      <sheetName val="NSS Upload"/>
      <sheetName val="BusinessRules"/>
      <sheetName val="ND Upload"/>
      <sheetName val="BUC Upload"/>
      <sheetName val="BUS Upload"/>
      <sheetName val="BUN Upload"/>
      <sheetName val="DAG Upload"/>
      <sheetName val="OPR GRP"/>
      <sheetName val="OPR ID"/>
      <sheetName val="Ls_XLB_WorkbookFile"/>
      <sheetName val="Program"/>
      <sheetName val="2-5"/>
      <sheetName val="06-12"/>
      <sheetName val="13-16"/>
      <sheetName val="Notes-20-i"/>
      <sheetName val="Note-20-ii"/>
      <sheetName val="Note20-iii"/>
      <sheetName val="22-24"/>
      <sheetName val="PL SCHE"/>
      <sheetName val="TB Kpmg"/>
      <sheetName val="client TB 2011"/>
      <sheetName val="client tb 2009"/>
      <sheetName val="GP Analysis"/>
      <sheetName val="0"/>
      <sheetName val="18-21"/>
      <sheetName val="note1"/>
      <sheetName val="note2"/>
      <sheetName val="note4"/>
      <sheetName val="note5"/>
      <sheetName val="note6"/>
      <sheetName val="note7"/>
      <sheetName val="note 8"/>
      <sheetName val="Note 9"/>
      <sheetName val="pl schedule"/>
      <sheetName val="Bs cchedule"/>
      <sheetName val="Division"/>
      <sheetName val="AMCC"/>
      <sheetName val="Dhivehi Ban"/>
      <sheetName val="Foster"/>
      <sheetName val="F &amp; F"/>
      <sheetName val="Office Equip."/>
      <sheetName val="Trial Balance (2)"/>
      <sheetName val="Room Statistic"/>
      <sheetName val="FORE00"/>
      <sheetName val="Budget2000"/>
      <sheetName val="FORE99"/>
      <sheetName val="ICP-Summary"/>
      <sheetName val="ICP-Accounting"/>
      <sheetName val="ICP-Procurement"/>
      <sheetName val="G.P. Provision - Jan05"/>
      <sheetName val="Summary -Jan05"/>
      <sheetName val="Provision - Dec04"/>
      <sheetName val="Parked Actual"/>
      <sheetName val="Parked Bhawna"/>
      <sheetName val="summary "/>
      <sheetName val="9中ｖｓ基本予算委託研・経費（業務管理BL）"/>
      <sheetName val="Code表"/>
      <sheetName val="☆81連結☆"/>
      <sheetName val="☆82連結☆"/>
      <sheetName val="HM_81ki"/>
      <sheetName val="HM_82ki"/>
      <sheetName val="ASH_82ki"/>
      <sheetName val="TH_82ki"/>
      <sheetName val="ASH_81ki"/>
      <sheetName val="TH_81ki"/>
      <sheetName val="タイ単独元ネタ"/>
      <sheetName val="HVN 04 BrD"/>
      <sheetName val="HVN_2005"/>
      <sheetName val="HVN_2006"/>
      <sheetName val="HVN_2007"/>
      <sheetName val="9MT_ASH_model"/>
      <sheetName val="9MT_ash_PL"/>
      <sheetName val="81Asean配賦"/>
      <sheetName val="81HMまとめ"/>
      <sheetName val="81HM"/>
      <sheetName val="船積台数"/>
      <sheetName val="コスト"/>
      <sheetName val="ﾓﾃﾞﾙ別収益"/>
      <sheetName val="まとめ表"/>
      <sheetName val="枠外・設備・技指料・CBU"/>
      <sheetName val="差異分析"/>
      <sheetName val="差異分析 (3)"/>
      <sheetName val="JM MORGAN -JAN"/>
      <sheetName val="Kotak Liquid-JANM"/>
      <sheetName val="PRUDENTIAL LIQUID-JAN"/>
      <sheetName val="DSP ML LIQUID-JAN"/>
      <sheetName val="Birla Liquid-jan"/>
      <sheetName val="Prudential Floater"/>
      <sheetName val="PP_TOTAL _ ALLIED % increase"/>
      <sheetName val="ALLIED_cash flow"/>
      <sheetName val="ALLIED_WC"/>
      <sheetName val="PP_TOTAL _ ALLIED"/>
      <sheetName val="AHC_PP_FINAL (HO)"/>
      <sheetName val="DGN _ P P"/>
      <sheetName val="RFCL _ PP"/>
      <sheetName val="Barr Laboratories"/>
      <sheetName val="King"/>
      <sheetName val="Pliva USD"/>
      <sheetName val="Pliva - HRK"/>
      <sheetName val="Mylan Labs"/>
      <sheetName val="Watson Pharma"/>
      <sheetName val="Consolidated Sheet"/>
      <sheetName val="Teva"/>
      <sheetName val="XXXXXXXX"/>
      <sheetName val="bsvertical"/>
      <sheetName val="sch1"/>
      <sheetName val="sch2"/>
      <sheetName val="sch4"/>
      <sheetName val="sch5"/>
      <sheetName val="sch6-btd"/>
      <sheetName val="sch8,9,10,11"/>
      <sheetName val="sch12,13,14"/>
      <sheetName val="B Sheet"/>
      <sheetName val="PreOp"/>
      <sheetName val="DET0900"/>
      <sheetName val="414000 UPDATED INSURANCE"/>
      <sheetName val="16862"/>
      <sheetName val="DIRECTORS DETAILS"/>
      <sheetName val="UPDATED ON 23 07 01"/>
      <sheetName val="Detail Sheet"/>
      <sheetName val="BAL S"/>
      <sheetName val="BAL SHEET 12 april 02"/>
      <sheetName val="TALLY "/>
      <sheetName val="429400"/>
      <sheetName val="SHEET"/>
      <sheetName val="429400 june"/>
      <sheetName val="PROF"/>
      <sheetName val="JUNE   "/>
      <sheetName val="425230 june"/>
      <sheetName val="Bal Sheet Aug 01 (15.9.01)  (2)"/>
      <sheetName val="GIST"/>
      <sheetName val="A.1"/>
      <sheetName val="A.2"/>
      <sheetName val="D 1"/>
      <sheetName val="D 3"/>
      <sheetName val="D 4"/>
      <sheetName val="D 5"/>
      <sheetName val="D 6"/>
      <sheetName val="Balance Sheet upto Sept., 2001"/>
      <sheetName val="D 7"/>
      <sheetName val="D 7.1"/>
      <sheetName val="D 2"/>
      <sheetName val="D 8"/>
      <sheetName val="425230 apr may 01"/>
      <sheetName val="D 9"/>
      <sheetName val="D 10"/>
      <sheetName val="D 10.1"/>
      <sheetName val="D 10.2"/>
      <sheetName val="D 10.3"/>
      <sheetName val="D 11"/>
      <sheetName val="D 12"/>
      <sheetName val="D 13"/>
      <sheetName val="E.3.1"/>
      <sheetName val="E.3.2"/>
      <sheetName val="E.3.3"/>
      <sheetName val="E.4"/>
      <sheetName val="E.5"/>
      <sheetName val="E.6"/>
      <sheetName val="E.7"/>
      <sheetName val="E.8"/>
      <sheetName val="F.1"/>
      <sheetName val="F.2"/>
      <sheetName val="425229 apr may 01"/>
      <sheetName val="415030(APR01)"/>
      <sheetName val="410010"/>
      <sheetName val="COVERPAGE"/>
      <sheetName val="review"/>
      <sheetName val="HIGHLIGHTS"/>
      <sheetName val="mis - reports"/>
      <sheetName val="p&amp;l  "/>
      <sheetName val="PBIDT-GROUP"/>
      <sheetName val="CONTRACT"/>
      <sheetName val="Trend"/>
      <sheetName val="EMP-LOAN"/>
      <sheetName val="INCENTIVE-1"/>
      <sheetName val="INITIATIVE-SUMM"/>
      <sheetName val="CANTEEN-SUM"/>
      <sheetName val="HIRD_VEH"/>
      <sheetName val="PROFF"/>
      <sheetName val="HRD&amp;GS"/>
      <sheetName val="REBATE"/>
      <sheetName val="W.CAP"/>
      <sheetName val="STK OP.SUPPLIES"/>
      <sheetName val="STK.SPARES"/>
      <sheetName val="STK.SIP"/>
      <sheetName val="DISC.ROLL"/>
      <sheetName val="DR.BAL-HSM"/>
      <sheetName val="DR.BAL-SIP"/>
      <sheetName val="LEFT-EMP "/>
      <sheetName val="FREE ISSUE"/>
      <sheetName val="DRS COM"/>
      <sheetName val="SCHE-12-SIP"/>
      <sheetName val="SCH_12-HSM"/>
      <sheetName val="SCH13HSM"/>
      <sheetName val="SCH13SIP"/>
      <sheetName val="FUND REP"/>
      <sheetName val="IIL-IMIL"/>
      <sheetName val="Emp loan"/>
      <sheetName val="RECOVERY LIST"/>
      <sheetName val="INITIATIVES"/>
      <sheetName val="ElectInst"/>
      <sheetName val="Plan&amp;Mach"/>
      <sheetName val="Railway"/>
      <sheetName val="Dep-Tally"/>
      <sheetName val="Final-Asset-Depre-SKG"/>
      <sheetName val="AssetMaster-Final"/>
      <sheetName val="Sch-3-fixedAssets"/>
      <sheetName val="Final-Allocation-SKG"/>
      <sheetName val="fluct-2yrs"/>
      <sheetName val="Frgn-Exch-Diff"/>
      <sheetName val="CWIP-Tally"/>
      <sheetName val="cwip-proj"/>
      <sheetName val="CWIP-remain"/>
      <sheetName val="CWIP-detl-AUC"/>
      <sheetName val="details for cwip remain"/>
      <sheetName val="Final data for DEP."/>
      <sheetName val="Main data for Dep"/>
      <sheetName val="Final Allocation Summary"/>
      <sheetName val="SINTER+CHFES+COAL INJ."/>
      <sheetName val="Tally with SAP"/>
      <sheetName val="ORIGINAL Sint+CHFES+Coal Inj"/>
      <sheetName val="NMDC Porf"/>
      <sheetName val="ByProduct Summary"/>
      <sheetName val="RM Summary"/>
      <sheetName val="FG Summary"/>
      <sheetName val="Allocation of MP"/>
      <sheetName val="Trail Run"/>
      <sheetName val="RECO"/>
      <sheetName val="Pub"/>
      <sheetName val="PL-Print"/>
      <sheetName val="Sch - BS"/>
      <sheetName val="Sch - PL"/>
      <sheetName val="Sch - 8"/>
      <sheetName val="Sch 6&amp;7"/>
      <sheetName val="Reclassification"/>
      <sheetName val="Tax Cal."/>
      <sheetName val="PL-CPP"/>
      <sheetName val="DTA"/>
      <sheetName val="PL Approach"/>
      <sheetName val="A03.2 SI Cash Flow"/>
      <sheetName val="JVs"/>
      <sheetName val="A03.2b"/>
      <sheetName val="A03.2c"/>
      <sheetName val="REI"/>
      <sheetName val="Custom Duty May 05"/>
      <sheetName val="Incentives"/>
      <sheetName val="CALCOM"/>
      <sheetName val="BURNER"/>
      <sheetName val="Basic Assumptions"/>
      <sheetName val="Basic Assumptions - Year-wise"/>
      <sheetName val="XIRR"/>
      <sheetName val="XIRR (100% Own Funding)"/>
      <sheetName val="Consolidated Profitability "/>
      <sheetName val="Project Cost"/>
      <sheetName val="Production &amp; Revenue - Sugar"/>
      <sheetName val="Profitability Statement - Sugar"/>
      <sheetName val="Cane Cost"/>
      <sheetName val="Production &amp; Revenue - Power"/>
      <sheetName val="Profitability Statement - Power"/>
      <sheetName val="Projected Cash Flow"/>
      <sheetName val="Working Capital"/>
      <sheetName val="Depreciation - Sugar"/>
      <sheetName val="Depreciation - Power"/>
      <sheetName val="IT Computations"/>
      <sheetName val="Projected Balance Sheet"/>
      <sheetName val="DSCR"/>
      <sheetName val="Loan Schedule-FI-Sugar"/>
      <sheetName val="Loan Schedule-SDF-Sugar"/>
      <sheetName val="Loan Schedule-FI-Power"/>
      <sheetName val="Loan Schedule-SDF-Power"/>
      <sheetName val="Interest Schedule"/>
      <sheetName val="concast-castable salary"/>
      <sheetName val="miscellaneous parameters"/>
      <sheetName val="qry exps"/>
      <sheetName val="vrs-03-04"/>
      <sheetName val="Working 2"/>
      <sheetName val="Working 1 (Pr)"/>
      <sheetName val="Working 1"/>
      <sheetName val="Page 4"/>
      <sheetName val="Page 3 (Pr)"/>
      <sheetName val="Page 3"/>
      <sheetName val="Page 2"/>
      <sheetName val="Page 1"/>
      <sheetName val="Page 1 (Pr)"/>
      <sheetName val="rev contrib"/>
      <sheetName val="bep_conc_castb"/>
      <sheetName val="Apr.99"/>
      <sheetName val="C.Pdn"/>
      <sheetName val="C. Mill R.HRS"/>
      <sheetName val="CLINKER PRODN"/>
      <sheetName val="RAW MEAL PRODN "/>
      <sheetName val="R. MTRLS. RECPT &amp; CONSN."/>
      <sheetName val="Comp. R.Hrs"/>
      <sheetName val="Ele. &amp; Fuel"/>
      <sheetName val="Sen.analysis"/>
      <sheetName val="Helping Hand"/>
      <sheetName val="03.01.2002"/>
      <sheetName val="Limestone"/>
      <sheetName val="Earth moving eq."/>
      <sheetName val="Other raw materials"/>
      <sheetName val="F.usage"/>
      <sheetName val="F.Rec&amp;Cons"/>
      <sheetName val="F.Cost"/>
      <sheetName val="F.Value"/>
      <sheetName val="LS wrkg"/>
      <sheetName val="EM Depn"/>
      <sheetName val="Electricity-consn.workings"/>
      <sheetName val="Per unit cost"/>
      <sheetName val="Total Elec.chrgs.-Fy,Clny&amp;Ntm."/>
      <sheetName val="Monthwise power cost"/>
      <sheetName val="G.Media"/>
      <sheetName val="Other var exp"/>
      <sheetName val="Factor"/>
      <sheetName val="Ele.per MT"/>
      <sheetName val="Ele.per MT-Actual"/>
      <sheetName val="VCost-Pr.file"/>
      <sheetName val="Sheet1 (3)"/>
      <sheetName val="G media"/>
      <sheetName val="G-Aid"/>
      <sheetName val="Fuel mix economics"/>
      <sheetName val="Wind power gen."/>
      <sheetName val="VCost-Pr.file (2)"/>
      <sheetName val="Jawahar Sugar P&amp;L"/>
      <sheetName val="nig_sugar_ P&amp;L"/>
      <sheetName val="Jawahar Cogen P&amp;L"/>
      <sheetName val="nigohi cogen P&amp;L"/>
      <sheetName val="nigohi cogen base P&amp;L"/>
      <sheetName val="Depreciation "/>
      <sheetName val="Cane Allocation"/>
      <sheetName val="EBITDA"/>
      <sheetName val="Loan Schedule-FI"/>
      <sheetName val="Loan Schedule-SDF"/>
      <sheetName val="rcm expansion"/>
      <sheetName val="ramnagar"/>
      <sheetName val="khalilabad"/>
      <sheetName val="cogen new "/>
      <sheetName val="cogen khalilabad"/>
      <sheetName val="Ramnagar Sugar P&amp;L"/>
      <sheetName val="Ramnagar Cogen P&amp;L"/>
      <sheetName val="distillery"/>
      <sheetName val="incin cogen"/>
      <sheetName val="rcm cogen p&amp;l"/>
      <sheetName val="scenario"/>
      <sheetName val="cal"/>
      <sheetName val="MCC_01"/>
      <sheetName val="MCC_01A"/>
      <sheetName val="MCC_02"/>
      <sheetName val="MCC_02A"/>
      <sheetName val="MCC_03"/>
      <sheetName val="MCC_03A"/>
      <sheetName val="MCC_04"/>
      <sheetName val="MCC_05"/>
      <sheetName val="MCC_05A"/>
      <sheetName val="MCC_06"/>
      <sheetName val="MCC_07"/>
      <sheetName val="MCC_08"/>
      <sheetName val="MCC_08A"/>
      <sheetName val="MCC_09 "/>
      <sheetName val="MCC_10"/>
      <sheetName val="MCC_10A"/>
      <sheetName val="MCC_11"/>
      <sheetName val="MCC_11A"/>
      <sheetName val="MCC_12"/>
      <sheetName val="MCC_13"/>
      <sheetName val="MCC_14"/>
      <sheetName val="Main Input Sheet"/>
      <sheetName val="30Apr03"/>
      <sheetName val="16Jan03"/>
      <sheetName val="24Dec02"/>
      <sheetName val="Flow-03Dec02"/>
      <sheetName val="Flow-27Sep02"/>
      <sheetName val="Flow-08Aug02"/>
      <sheetName val="Flow-01Aug02"/>
      <sheetName val="Flow-29Jul02"/>
      <sheetName val="Flow-22Jul02"/>
      <sheetName val="Flow-09Jul02"/>
      <sheetName val="Flow-30May02"/>
      <sheetName val="Flow-29May02"/>
      <sheetName val="Flow-14May02"/>
      <sheetName val="Flow-17Apr02"/>
      <sheetName val="Flow-03Apr02"/>
      <sheetName val="Tabelle1"/>
      <sheetName val="Tabelle2"/>
      <sheetName val="CS Area"/>
      <sheetName val="Guidelines"/>
      <sheetName val="Check_Up"/>
      <sheetName val="Crusher"/>
      <sheetName val=" Raw Mill"/>
      <sheetName val="Kiln"/>
      <sheetName val="Ramp_Up_Kiln"/>
      <sheetName val="Coal Mill"/>
      <sheetName val="Cement Mill"/>
      <sheetName val="Ramp_Up_Cement Mill"/>
      <sheetName val="Heat Consumption"/>
      <sheetName val="False Air"/>
      <sheetName val="Raw Material Requirement"/>
      <sheetName val="Power_Summary"/>
      <sheetName val="Power_Material"/>
      <sheetName val="Power_Cement"/>
      <sheetName val="power_clinker"/>
      <sheetName val="Power_OPC"/>
      <sheetName val="Power_PPC"/>
      <sheetName val="Norms"/>
      <sheetName val="Kiln Performance"/>
      <sheetName val="Power_Sheet_Presentation"/>
      <sheetName val="Ebidta"/>
      <sheetName val="Energy bill  "/>
      <sheetName val="Power cost"/>
      <sheetName val="Fixed Expenses"/>
      <sheetName val="Norms (GV)"/>
      <sheetName val="VCOP"/>
      <sheetName val="Worksheet"/>
      <sheetName val="VC"/>
      <sheetName val="Financial"/>
      <sheetName val="VC-QC"/>
      <sheetName val="Operation-line-1"/>
      <sheetName val="Input cost"/>
      <sheetName val="Input Factor"/>
      <sheetName val="Power-kwh-t"/>
      <sheetName val="Frt cost"/>
      <sheetName val="Approved Capex"/>
      <sheetName val="Proposed Capex"/>
      <sheetName val="Major Litigation"/>
      <sheetName val="FCCmt"/>
      <sheetName val="Common"/>
      <sheetName val="Com.Allcn"/>
      <sheetName val="Cmt. Wkg"/>
      <sheetName val="Com. wkg"/>
      <sheetName val="DG Cost"/>
      <sheetName val="Caloff"/>
      <sheetName val="Ratio"/>
      <sheetName val="RM"/>
      <sheetName val="RM -LS(V)"/>
      <sheetName val="CCR"/>
      <sheetName val="Fuel "/>
      <sheetName val="Power"/>
      <sheetName val="pkg.bags"/>
      <sheetName val="RM &amp; Clinker"/>
      <sheetName val="Loose Cmt"/>
      <sheetName val="Branch Acct."/>
      <sheetName val="PL -LS TC"/>
      <sheetName val="Contr."/>
      <sheetName val="QW Sales"/>
      <sheetName val="Lac"/>
      <sheetName val="Var 30-9 B vrs A"/>
      <sheetName val="Var 30-9 A vrs A"/>
      <sheetName val="Var 31-12 B vrs A "/>
      <sheetName val="Var 31-12 A vrs A "/>
      <sheetName val="Var 31-3B vrs A"/>
      <sheetName val="Var 31-3 A vrs A "/>
      <sheetName val="Cal. Br."/>
      <sheetName val="Stores &amp; Spares"/>
      <sheetName val="Infmn.from OD"/>
      <sheetName val="Note on Changes made"/>
      <sheetName val="BASIC ASSU."/>
      <sheetName val="OPR DATA"/>
      <sheetName val="P&amp;L 08.09"/>
      <sheetName val="Cost of Prod."/>
      <sheetName val="EBDITA Estimates"/>
      <sheetName val="STOCK ADJ."/>
      <sheetName val="COST PRD."/>
      <sheetName val="Cane Mkt."/>
      <sheetName val="Cane Price"/>
      <sheetName val="Mfg."/>
      <sheetName val="REPAIR"/>
      <sheetName val="F. EXP."/>
      <sheetName val="Exp annexure"/>
      <sheetName val="Salaries &amp; Wages"/>
      <sheetName val="Dep. Co's Act"/>
      <sheetName val="INTT."/>
      <sheetName val="WC-Summ"/>
      <sheetName val="WC-Value"/>
      <sheetName val="WC-Qty. &amp; Rate"/>
      <sheetName val="Budgeted Balance Sheet"/>
      <sheetName val="Budgeted Cash FlowConsolidated "/>
      <sheetName val="Budgeted Fund Flow Consolidated"/>
      <sheetName val="P &amp; L Account Sugar&amp; Cogen"/>
      <sheetName val="OPB 07.08 - Sugar"/>
      <sheetName val="Cogen Profitability"/>
      <sheetName val="Salary &amp; Wages"/>
      <sheetName val="Exportable Power"/>
      <sheetName val="Steam Requirement"/>
      <sheetName val="Summary Sheet"/>
      <sheetName val="Allocated Cost "/>
      <sheetName val="IDC"/>
      <sheetName val="Repayment Interest Schedule-FI "/>
      <sheetName val="Repayment Interest Schedule-SDF"/>
      <sheetName val="Production &amp; Sales"/>
      <sheetName val="Profitability Statement"/>
      <sheetName val="XIRR1"/>
      <sheetName val="XIRR2 "/>
      <sheetName val="Fibrizor Drive"/>
      <sheetName val="Bought-out Bagasse"/>
      <sheetName val="Prod_Consm_stock of Grogs"/>
      <sheetName val="silliminite_clot"/>
      <sheetName val="CLOTS"/>
      <sheetName val="clot_others"/>
      <sheetName val="BASIC_CLOT"/>
      <sheetName val="B_CLOT"/>
      <sheetName val="Scenarios"/>
      <sheetName val="TB-CIT"/>
      <sheetName val="reconcilation"/>
      <sheetName val="de_reconcilation"/>
      <sheetName val="FB"/>
      <sheetName val="SLC"/>
      <sheetName val="recon_volii"/>
      <sheetName val="RF.Common"/>
      <sheetName val="RF.common.wrkg."/>
      <sheetName val="grn_brnt prod"/>
      <sheetName val="dep."/>
      <sheetName val="VRS"/>
      <sheetName val="calcined clay"/>
      <sheetName val="Apr_aug."/>
      <sheetName val="BP.Allocation"/>
      <sheetName val="GPP.Allocation"/>
      <sheetName val="Recon of PL with TB"/>
      <sheetName val="Group-sch"/>
      <sheetName val="P&amp;L - REF"/>
      <sheetName val="Summary.PL.31.12.03"/>
      <sheetName val="Recon of BS _ACs"/>
      <sheetName val="Break-up"/>
      <sheetName val="BS - RF"/>
      <sheetName val="Recon of BS "/>
      <sheetName val="OB_ BS"/>
      <sheetName val="OB. wrkg. for BS"/>
      <sheetName val="Brk.up.OB."/>
      <sheetName val="OB.Vol _ II"/>
      <sheetName val="OB_Rev SL"/>
      <sheetName val="0B_Qry SL"/>
      <sheetName val="9 mnths.Comparative.prod.sales "/>
      <sheetName val="Prod.sales.9mths."/>
      <sheetName val="SC"/>
      <sheetName val="E D Apl to Dec. 03 "/>
      <sheetName val="Int. Silica.Loan"/>
      <sheetName val="SW.UptoAug"/>
      <sheetName val="s&amp;w_PF&amp;ESI"/>
      <sheetName val="FB_S&amp;W"/>
      <sheetName val="SB_1_S&amp;W "/>
      <sheetName val="SB_3_S&amp;W"/>
      <sheetName val="BB_S&amp;W "/>
      <sheetName val="stkval_for_akd"/>
      <sheetName val="stkval_for_bk "/>
      <sheetName val="stkval"/>
      <sheetName val="LADLEjun"/>
      <sheetName val="qejun'04"/>
      <sheetName val="realis with ladle (2)"/>
      <sheetName val="LADLE-jul"/>
      <sheetName val="realis-July"/>
      <sheetName val="realis excl export jan'04"/>
      <sheetName val="realis excl export upto Dec'03"/>
      <sheetName val="realis per ton in total (2)"/>
      <sheetName val="for factory licence"/>
      <sheetName val="realis excl export (2)"/>
      <sheetName val="realis with ladle"/>
      <sheetName val="realis excl export"/>
      <sheetName val="LADLE"/>
      <sheetName val="Convertor"/>
      <sheetName val="exciseDuty"/>
      <sheetName val="realisation per mt"/>
      <sheetName val="Upto dec"/>
      <sheetName val="Q.E Mar'04"/>
      <sheetName val="Q.E Dec'03"/>
      <sheetName val="Upto Nov"/>
      <sheetName val="Upto Sep"/>
      <sheetName val="Q.E Sep'03"/>
      <sheetName val="upto Aug'04"/>
      <sheetName val="Q.E Jun'03"/>
      <sheetName val="Upto"/>
      <sheetName val="realis per ton in total"/>
      <sheetName val="break up (2)"/>
      <sheetName val="pivot sumary"/>
      <sheetName val="Qtr. 1_DE"/>
      <sheetName val="raw material"/>
      <sheetName val="Pkg"/>
      <sheetName val="power units"/>
      <sheetName val="impact (2)"/>
      <sheetName val="rmf-exprt"/>
      <sheetName val="SLB_PROD"/>
      <sheetName val="Summary_contr."/>
      <sheetName val="var_"/>
      <sheetName val="fuel pmt"/>
      <sheetName val="de_analysis"/>
      <sheetName val="ret_frm_custmr"/>
      <sheetName val="ipt sum"/>
      <sheetName val="IPT"/>
      <sheetName val="fuel pmt-total"/>
      <sheetName val="fuel alloc"/>
      <sheetName val="rej_overs"/>
      <sheetName val="rej_overs_exprt"/>
      <sheetName val="rm_REJ._OVERS (2)"/>
      <sheetName val="rm_REJ._OVERS"/>
      <sheetName val="Fixed expense (2)"/>
      <sheetName val="Fixed expense -Dixit"/>
      <sheetName val="Fixed expense"/>
      <sheetName val="Rev.bgt_to_Trgt"/>
      <sheetName val="q4.trgt.bgt."/>
      <sheetName val="recon.dec"/>
      <sheetName val="pl_vs"/>
      <sheetName val="pl_dec04"/>
      <sheetName val="PL.dec_Summary"/>
      <sheetName val="plntwise pl"/>
      <sheetName val="de_jan._bgt"/>
      <sheetName val="de_wrkg_bgt"/>
      <sheetName val="Variance-dec."/>
      <sheetName val="VarFE"/>
      <sheetName val="Others_exp."/>
      <sheetName val="dec act"/>
      <sheetName val="SLC-STK-DEC'04"/>
      <sheetName val="RM "/>
      <sheetName val="no.of days holding"/>
      <sheetName val="Plantwise"/>
      <sheetName val="Sales Qty"/>
      <sheetName val="Pkg matr"/>
      <sheetName val="Payment_oa"/>
      <sheetName val="4yrs fixed exps"/>
      <sheetName val="Manpower_impact"/>
      <sheetName val="FC_Gain"/>
      <sheetName val="Working 2 "/>
      <sheetName val="Page 4 "/>
      <sheetName val="Page 3 "/>
      <sheetName val="de_dec._trgt"/>
      <sheetName val="de_wrkg_trgt"/>
      <sheetName val="Q.E Dec Summary"/>
      <sheetName val="cfdatabase"/>
      <sheetName val="KR"/>
      <sheetName val="RF"/>
      <sheetName val="SIW"/>
      <sheetName val="Assumptions 1"/>
      <sheetName val="Assumptions 2"/>
      <sheetName val="Project Cost Incl duties"/>
      <sheetName val="DCL Project Cost"/>
      <sheetName val="Cement"/>
      <sheetName val="Cement - Greenfield"/>
      <sheetName val="Detailed Cement Greenfld EBIDTA"/>
      <sheetName val="Detailed Cement EBIDTA"/>
      <sheetName val="WF &amp; TPPs"/>
      <sheetName val="Sugar"/>
      <sheetName val="Sugar Economics"/>
      <sheetName val="Carbon Credit"/>
      <sheetName val="Total EBIDTA"/>
      <sheetName val="Sales Tax Deferral"/>
      <sheetName val="Allocation"/>
      <sheetName val="Takeouts"/>
      <sheetName val="Impact of Current Tax"/>
      <sheetName val="YHD Summary Consolidated"/>
      <sheetName val="YHD Summary Consolidate (Case)"/>
      <sheetName val="PL CONSOLIDATED"/>
      <sheetName val="BS CONSOLIDATED"/>
      <sheetName val="CF CONSOLIDATED"/>
      <sheetName val="Ratios CONSOLIDATED"/>
      <sheetName val="Summary-Fin Consolidated"/>
      <sheetName val="YHD Summary DCBL"/>
      <sheetName val="YHD Summary DCBL (Case)"/>
      <sheetName val="Book Dep"/>
      <sheetName val="IT Dep"/>
      <sheetName val="TOTAL Sales"/>
      <sheetName val="PL DCBL"/>
      <sheetName val="CF DCBL"/>
      <sheetName val="BS DCBL (Without Full WCL)"/>
      <sheetName val="Monthly CF DCBL"/>
      <sheetName val="CF DCBL - PD"/>
      <sheetName val="Capex Payout"/>
      <sheetName val="Surplus Graph"/>
      <sheetName val="Sugar - Sensivity"/>
      <sheetName val="YHD Summary DCB Subsidiary"/>
      <sheetName val="PL DCB Subsidiary"/>
      <sheetName val="BS DCB Subsidiary"/>
      <sheetName val="CF DCB Subsidiary"/>
      <sheetName val="Ratios DCB Subsidiary"/>
      <sheetName val="Summary - Fin &amp; Ops Subsidiary"/>
      <sheetName val="Cement-Greenfield-Subsidiary"/>
      <sheetName val="Detailed Cement Greenfld Subsi"/>
      <sheetName val="BS DCBL"/>
      <sheetName val="Loans"/>
      <sheetName val="Ratios DCBL "/>
      <sheetName val="Assumptions Summary"/>
      <sheetName val="IT, WC, Loans - DCB Subsidiary"/>
      <sheetName val="PL - OCL "/>
      <sheetName val="BS - OCL"/>
      <sheetName val="CF - OCL"/>
      <sheetName val="cement greenfieldtax"/>
      <sheetName val="ProjectIRR"/>
      <sheetName val="pl (2)"/>
      <sheetName val="ids_mar"/>
      <sheetName val="semi-stk-exprt"/>
      <sheetName val="adv tax 4"/>
      <sheetName val="RM (2)"/>
      <sheetName val="Export"/>
      <sheetName val="fbjul"/>
      <sheetName val="incr_decr stk"/>
      <sheetName val="stkvaladvtax2"/>
      <sheetName val="royalty_pp"/>
      <sheetName val="royalty_AMC"/>
      <sheetName val="PTI"/>
      <sheetName val="mould consm"/>
      <sheetName val="stores consm"/>
      <sheetName val="str_spr_repr"/>
      <sheetName val="apr-stk"/>
      <sheetName val="may-stk"/>
      <sheetName val="jun-stk"/>
      <sheetName val="jul-stk"/>
      <sheetName val="Aug-stk"/>
      <sheetName val="Sep-stk"/>
      <sheetName val="Oct-stk"/>
      <sheetName val="Nov-stk"/>
      <sheetName val="Dec-stk"/>
      <sheetName val="Jan-stk"/>
      <sheetName val="Feb-mar"/>
      <sheetName val="tot-stk"/>
      <sheetName val="2003-04"/>
      <sheetName val="adv2"/>
      <sheetName val="bud breakup"/>
      <sheetName val="Prod-Sales data"/>
      <sheetName val="PLR"/>
      <sheetName val="PLR(ND)"/>
      <sheetName val="Mis PL-actu Pl"/>
      <sheetName val="PLRRev"/>
      <sheetName val="pl(3)"/>
      <sheetName val="pl-ndfinal"/>
      <sheetName val="impact"/>
      <sheetName val="pl-nd"/>
      <sheetName val="sum"/>
      <sheetName val="BOARD_REPORT"/>
      <sheetName val="CUS._TB_For_BS"/>
      <sheetName val="Prov_agst_adv_FOR_BS"/>
      <sheetName val="RM_CONSUMED"/>
      <sheetName val="prod._sales"/>
      <sheetName val="Notes to account"/>
      <sheetName val="Consolidated PR(CF,RF,KCW)"/>
      <sheetName val="Cement Factory 10"/>
      <sheetName val="Refractory 11"/>
      <sheetName val="Lanjiberna Limestone Mines 12"/>
      <sheetName val="Lanjiberna Quarry Transport 14"/>
      <sheetName val="Common 15"/>
      <sheetName val="Power Generating Sets 16"/>
      <sheetName val="HA Cement Plant 25"/>
      <sheetName val="Shaft Kiln 26"/>
      <sheetName val="LINE - 2 (RAJGANGPUR ) 27"/>
      <sheetName val="LINE - 2 (L.Q) 28"/>
      <sheetName val="KCW-Cement Factory 51"/>
      <sheetName val="Talabira Mines 91"/>
      <sheetName val="Raigarh Mines 92"/>
      <sheetName val="Chiraipani Mines 94"/>
      <sheetName val="Mugdara Mines 95"/>
      <sheetName val="Bhikampalli Quartzite Mines 98"/>
      <sheetName val="Price Index"/>
      <sheetName val="RGPCOM"/>
      <sheetName val="NDCOM"/>
      <sheetName val="CIT"/>
      <sheetName val="civil"/>
      <sheetName val="FC-Com-MHD"/>
      <sheetName val="CPP PBT"/>
      <sheetName val="CPP Rgt Vs Act"/>
      <sheetName val="Sri AKD"/>
      <sheetName val="Coal FY-13"/>
      <sheetName val="Coal consn"/>
      <sheetName val="Coal FY-12"/>
      <sheetName val="Power rate"/>
      <sheetName val="CPP data"/>
      <sheetName val="FC New"/>
      <sheetName val="REC"/>
      <sheetName val="FC"/>
      <sheetName val="Diesel"/>
      <sheetName val="Taxes&amp;Duties"/>
      <sheetName val="LC to NCR"/>
      <sheetName val="Summary (FY13 Vs 14)"/>
      <sheetName val="FY-13 Vs FY14"/>
      <sheetName val="Price working"/>
      <sheetName val="Discount"/>
      <sheetName val="Trade"/>
      <sheetName val="Statewise Sales Plan (43 LT)"/>
      <sheetName val="Summary-Plant &amp; Qlty wise"/>
      <sheetName val="Sales-RGP+KCW+BCW"/>
      <sheetName val="Sales-RGP"/>
      <sheetName val="Sales-KCW"/>
      <sheetName val="Sales-BCW"/>
      <sheetName val="Primary Road Frt"/>
      <sheetName val="Rly Frt &amp; CHW"/>
      <sheetName val="Rly Frt w.e.f 1.4.13"/>
      <sheetName val="Road Freight to Depot"/>
      <sheetName val="Secondary Road Frt"/>
      <sheetName val="Sales Qnty"/>
      <sheetName val="VAT Calculation_FY 14"/>
      <sheetName val="Sys. Design"/>
      <sheetName val="Civil-An-1"/>
      <sheetName val="An.2(Major P&amp;M)"/>
      <sheetName val="An.2O"/>
      <sheetName val="An.2A"/>
      <sheetName val="An2S"/>
      <sheetName val="An.2V"/>
      <sheetName val="An.2U"/>
      <sheetName val="An.2T"/>
      <sheetName val="An.2B(BCs)"/>
      <sheetName val="An.2C(WF)"/>
      <sheetName val="An.2D(BF)"/>
      <sheetName val="An.2E(Fans)"/>
      <sheetName val="An.2F"/>
      <sheetName val="An.2G"/>
      <sheetName val="An.2H(Ref)"/>
      <sheetName val="An.2I(Misc. P&amp;M,Assets)"/>
      <sheetName val="An.2J(HT Motors)"/>
      <sheetName val="An.2K(VFC)"/>
      <sheetName val="An.2L(PD)"/>
      <sheetName val="An.2M(C&amp;I)"/>
      <sheetName val="An.3(Err&amp; Com)"/>
      <sheetName val="An.4(Mining)"/>
      <sheetName val="SUM-LS-TRPT"/>
      <sheetName val="An.5-LS.Trpt-Sum"/>
      <sheetName val="LS.Trpt-BG"/>
      <sheetName val="LS.Trpt-Pipe"/>
      <sheetName val="LS.Trpt-Belt"/>
      <sheetName val="LS.Trpt-Loco"/>
      <sheetName val="LS"/>
      <sheetName val="LQ-Power"/>
      <sheetName val="Fixed Exp"/>
      <sheetName val="LQ Budget"/>
      <sheetName val="LQ-Explosive"/>
      <sheetName val="LQ-EMMD"/>
      <sheetName val="LQ-Spl spares+Pumps"/>
      <sheetName val="Capital Additions"/>
      <sheetName val="WC.CF.FY08"/>
      <sheetName val="WC.KCW.FY08"/>
      <sheetName val="WC.Wkg.CF.FY08"/>
      <sheetName val="WC.Wkg.KCW.FY08"/>
      <sheetName val="Cost Tree"/>
      <sheetName val="WC.CF.FY07-Old-SytYHD"/>
      <sheetName val="BUDCOM"/>
      <sheetName val="OPER_CF"/>
      <sheetName val="LQ"/>
      <sheetName val="List of Business Partners"/>
      <sheetName val="List of Business Partners (2)"/>
      <sheetName val="List of Business Partners (3)"/>
      <sheetName val="Coal Variance"/>
      <sheetName val="Kiln Stp Hrs &amp; Fqny"/>
      <sheetName val="CVRM Stp Hrs &amp; fqny"/>
      <sheetName val="Clinker Pwr"/>
      <sheetName val="CCBC"/>
      <sheetName val="CCBC Stp &amp; Frqny"/>
      <sheetName val="Accounts related"/>
      <sheetName val="Materials"/>
      <sheetName val="Logistics"/>
      <sheetName val="ND Office 300911"/>
      <sheetName val="Trial Balance300911"/>
      <sheetName val="FY12 &amp; FY 13 Projection"/>
      <sheetName val="OCL DO depreciation FY11-12"/>
      <sheetName val="OCL DO IT DEPN FY11-12"/>
      <sheetName val="OCL DO Additions FY11-12"/>
      <sheetName val="OCL DO SALE or W-OFF FY11-12"/>
      <sheetName val="ASSET-310312-Office &amp; Eqipment"/>
      <sheetName val="ASSET-310312-Computer"/>
      <sheetName val="ASSET-310312-Fans"/>
      <sheetName val="ASSET-310312-Furniture"/>
      <sheetName val="ASSET-310312-Generator"/>
      <sheetName val="ASSET-310312-Motor cars"/>
      <sheetName val="Sales of Asset at B-47"/>
      <sheetName val="WDV calculator FY10-11"/>
      <sheetName val="Old B-47 asset as on 310311"/>
      <sheetName val="Fixed Asset As per books of acc"/>
      <sheetName val="Qtrly. Var-Book EBIDTA"/>
      <sheetName val="Q1 EBIDTA"/>
      <sheetName val="Cement VC"/>
      <sheetName val="Clinker VC"/>
      <sheetName val="LQ Cost sheet"/>
      <sheetName val="Slag"/>
      <sheetName val="RSP &amp; WSP Gap"/>
      <sheetName val="SW"/>
      <sheetName val="Addl. Cost in power- QE Jun'12"/>
      <sheetName val="Addl. Cost in power - QE Jun'13"/>
      <sheetName val="FC (2)"/>
      <sheetName val="RF Adv"/>
      <sheetName val="S-Creditor"/>
      <sheetName val="Sundries"/>
      <sheetName val="Contractor"/>
      <sheetName val="rf11"/>
      <sheetName val="rf16"/>
      <sheetName val="rf32"/>
      <sheetName val="rf46"/>
      <sheetName val="Fuel Cost"/>
      <sheetName val="Exe.Sum (2)"/>
      <sheetName val="Cost 96"/>
      <sheetName val="Exe.Sum"/>
      <sheetName val="Tot. stone"/>
      <sheetName val="Cost sheet Templete"/>
      <sheetName val="Cost Sheet  "/>
      <sheetName val="Sum CCBC"/>
      <sheetName val="CCBC EXP"/>
      <sheetName val="Emp.cost"/>
      <sheetName val="Pmt.to Contr."/>
      <sheetName val="Contr.Allcn."/>
      <sheetName val="Power &amp; Fuel"/>
      <sheetName val="Repair &amp; Maint."/>
      <sheetName val="Inc-Dec in stk"/>
      <sheetName val="Bill to LQ FY-12"/>
      <sheetName val="Bill to LQ (2)"/>
      <sheetName val="LQ Cost.FTM"/>
      <sheetName val="LQ Basic Data"/>
      <sheetName val="LQ Cost.YTD"/>
      <sheetName val="WESCO Power"/>
      <sheetName val="Explosive"/>
      <sheetName val="Bill to LQ"/>
      <sheetName val="Take outs"/>
      <sheetName val="FY14"/>
      <sheetName val="SEP"/>
      <sheetName val="AUG"/>
      <sheetName val="JUL"/>
      <sheetName val="JUN"/>
      <sheetName val="MAY"/>
      <sheetName val="APR"/>
      <sheetName val="Stoppages-Kiln"/>
      <sheetName val="Stoppages-Mills"/>
      <sheetName val="FY12"/>
      <sheetName val="Wkg.Reconc."/>
      <sheetName val="PG"/>
      <sheetName val="PPT Graph"/>
      <sheetName val="ND Office 300611"/>
      <sheetName val="Trial Balance 300611"/>
      <sheetName val="87 Kg IRR Option 1"/>
      <sheetName val="CPP"/>
      <sheetName val="VC-Overall"/>
      <sheetName val="VC RGP"/>
      <sheetName val="VC KCW"/>
      <sheetName val="Operation"/>
      <sheetName val="Line1+Line2"/>
      <sheetName val="Approved Capex "/>
      <sheetName val="FC Com"/>
      <sheetName val="Out of Books Qry 30 0 6 04"/>
      <sheetName val="Oot of Book Rev  30 06 04"/>
      <sheetName val="Out of Book Vol II 30 06 04"/>
      <sheetName val="3Month-Detailed Vriance"/>
      <sheetName val="1-2"/>
      <sheetName val="3a"/>
      <sheetName val="4-6"/>
      <sheetName val="7-9"/>
      <sheetName val="11-13"/>
      <sheetName val="18-19"/>
      <sheetName val="BS-Grouping"/>
      <sheetName val="P&amp;L-Grouping"/>
      <sheetName val="Trade Deposit"/>
      <sheetName val="Accrued Interest"/>
      <sheetName val="Ughai-Alcohol"/>
      <sheetName val="Suspense"/>
      <sheetName val="Advance against Salary"/>
      <sheetName val="Ware-house"/>
      <sheetName val="Cenvat"/>
      <sheetName val="Store"/>
      <sheetName val="S. Creditors"/>
      <sheetName val="Advance &amp; Deposit"/>
      <sheetName val="Pre-paid Expenses"/>
      <sheetName val="LE"/>
      <sheetName val="Ughai (Bio-Compost)"/>
      <sheetName val="Annuallised Cost"/>
      <sheetName val="Molasses"/>
      <sheetName val="Store Consumption"/>
      <sheetName val="Work-men"/>
      <sheetName val="Employees Welfare"/>
      <sheetName val="BR"/>
      <sheetName val="MR"/>
      <sheetName val="S. Repair"/>
      <sheetName val="Rates"/>
      <sheetName val="Selling Expenses"/>
      <sheetName val="General Charges"/>
      <sheetName val="Postage"/>
      <sheetName val="Stationery"/>
      <sheetName val="Conveyance"/>
      <sheetName val="Effulent"/>
      <sheetName val="Interest"/>
      <sheetName val="Bank Charges"/>
      <sheetName val="Party-wise Sales"/>
      <sheetName val="Sundry Income"/>
      <sheetName val="Bio-Compost Sales"/>
      <sheetName val="Bio-Compost Costing"/>
      <sheetName val="Press Mud"/>
      <sheetName val="Windrows"/>
      <sheetName val="W. Details"/>
      <sheetName val="PF &amp; FP"/>
      <sheetName val="Annuallised Cost (1)"/>
      <sheetName val="Uns march"/>
      <sheetName val=" L.E 30.6.11 (3)"/>
      <sheetName val="UnsJune"/>
      <sheetName val="Trial Balanc"/>
      <sheetName val="Int acc"/>
      <sheetName val="300613L.E"/>
      <sheetName val=" L.E"/>
      <sheetName val="Retained Retention"/>
      <sheetName val="Stale Cheque1"/>
      <sheetName val="Rei for exps"/>
      <sheetName val="Retaining "/>
      <sheetName val="Medical "/>
      <sheetName val="Ex-gratia"/>
      <sheetName val="Rent Payable"/>
      <sheetName val="Stale Cheque "/>
      <sheetName val="Water Cess"/>
      <sheetName val="Bills awaited"/>
      <sheetName val="Int.Accrued30912"/>
      <sheetName val="Int.Accrued31312"/>
      <sheetName val="Service tax "/>
      <sheetName val="TDS "/>
      <sheetName val="Vat"/>
      <sheetName val="CST"/>
      <sheetName val="Entry tax"/>
      <sheetName val="Sat"/>
      <sheetName val="Stat Dues"/>
      <sheetName val="Vat."/>
      <sheetName val="CST."/>
      <sheetName val="Entry tax."/>
      <sheetName val="Sat."/>
      <sheetName val="W.C.T"/>
      <sheetName val="Cane Purc tax pay"/>
      <sheetName val="Inve"/>
      <sheetName val="Invet"/>
      <sheetName val="Prepaid."/>
      <sheetName val="Prepaid"/>
      <sheetName val="cane seed adv"/>
      <sheetName val="Sundry deposit"/>
      <sheetName val="Sun Debt"/>
      <sheetName val="GrPL"/>
      <sheetName val="Cash"/>
      <sheetName val="UBI kolkata(059)"/>
      <sheetName val="IDBI KOLKATA CA"/>
      <sheetName val="Finished goods"/>
      <sheetName val="Finished goods."/>
      <sheetName val="BY Product."/>
      <sheetName val="Cane Purchase"/>
      <sheetName val="Cane Purchase."/>
      <sheetName val="Cane Transportation &amp; Loading"/>
      <sheetName val="Cane Commission."/>
      <sheetName val="Cane Purchase Tax."/>
      <sheetName val="Cane Development"/>
      <sheetName val="Cane Expenses"/>
      <sheetName val="salary-exp"/>
      <sheetName val="FP, DLI"/>
      <sheetName val="Pac mate"/>
      <sheetName val="Store Cons"/>
      <sheetName val="int.calcu.final"/>
      <sheetName val="Auditfee"/>
      <sheetName val="B.C"/>
      <sheetName val="Brokrage"/>
      <sheetName val="G.Charges."/>
      <sheetName val="Law Charges"/>
      <sheetName val="Miscelle."/>
      <sheetName val="Security charge"/>
      <sheetName val="Sundry Repair"/>
      <sheetName val="Printing &amp; Stationery"/>
      <sheetName val="Postage,telephon "/>
      <sheetName val="Vehicle Runni"/>
      <sheetName val="Professional Fees"/>
      <sheetName val="Selling Exps."/>
      <sheetName val="BLOCK"/>
      <sheetName val="Security Bill"/>
      <sheetName val="Cane Commission. (2)"/>
      <sheetName val="Cane Adjustment"/>
      <sheetName val="Power Bill Details"/>
      <sheetName val="Block "/>
      <sheetName val="BIS"/>
      <sheetName val="Vehicle-13"/>
      <sheetName val="Vehicle-12"/>
      <sheetName val="Cane Deve"/>
      <sheetName val="Cane Exp"/>
      <sheetName val="Cane Purchase. (2)"/>
      <sheetName val="30612L.E (2)"/>
      <sheetName val="int.calcu. (2)"/>
      <sheetName val="UA 1.1 - Sales Arp"/>
      <sheetName val="UA 1.2 - Sale Summary"/>
      <sheetName val="Free Sale"/>
      <sheetName val="Levy Sale"/>
      <sheetName val="TOTAL OUT SIDE SALE"/>
      <sheetName val="UA 1. 8 Molasses Party wise sal"/>
      <sheetName val="UA 1.5 Godown Sale"/>
      <sheetName val="UA 1.6 By Product Sale"/>
      <sheetName val="UA 1.6 BY Product."/>
      <sheetName val="TOTAL SALE FACTORY GDN "/>
      <sheetName val="March-10 trial"/>
      <sheetName val="Mill Gate"/>
      <sheetName val="Centre"/>
      <sheetName val="oil mill"/>
      <sheetName val="building"/>
      <sheetName val="machinery"/>
      <sheetName val="tw &amp; rs"/>
      <sheetName val="furniture"/>
      <sheetName val="cal off buil"/>
      <sheetName val="cal off mach"/>
      <sheetName val="cal off furn"/>
      <sheetName val="cal off tw &amp; con"/>
      <sheetName val="addition"/>
      <sheetName val="amalg &amp; sch"/>
      <sheetName val="it dep jun 03"/>
      <sheetName val="Fur9900"/>
      <sheetName val="I.T Dep."/>
      <sheetName val="Amal.9900"/>
      <sheetName val="Mac9900"/>
      <sheetName val="TW9900"/>
      <sheetName val="Cal.TW&amp;Con.9900"/>
      <sheetName val="Amal.01"/>
      <sheetName val="Mac 01"/>
      <sheetName val="Fur.01"/>
      <sheetName val="Cal.Mach.01"/>
      <sheetName val="bui-02"/>
      <sheetName val="mach.02"/>
      <sheetName val="TW.02"/>
      <sheetName val="Amal.02"/>
      <sheetName val="Cal.Mach.02"/>
      <sheetName val="Sch..02"/>
      <sheetName val="Bui-9900"/>
      <sheetName val="Bui-01"/>
      <sheetName val="TW.01"/>
      <sheetName val="Fur.02"/>
      <sheetName val="Con.01"/>
      <sheetName val="Agr.F A.01"/>
      <sheetName val="Agr.F A 02"/>
      <sheetName val="Cal.Bldg.01"/>
      <sheetName val="Cal.Bldg.02"/>
      <sheetName val="Cal.Fur.02"/>
      <sheetName val="Pre- Op. Exps June-09"/>
      <sheetName val="C_Stock 30.6.09"/>
      <sheetName val="ED_Payable 30.6.09"/>
      <sheetName val="Packing 30.6.09"/>
      <sheetName val="Avg Sale-30.6.09"/>
      <sheetName val="Pre-op. May-09"/>
      <sheetName val="May-09 Stock"/>
      <sheetName val="Bui 01"/>
      <sheetName val="Mach 01"/>
      <sheetName val="Tube 01"/>
      <sheetName val="Tube Well"/>
      <sheetName val="Furn 01"/>
      <sheetName val="Conv 01"/>
      <sheetName val="Agr FA 01"/>
      <sheetName val="Agr. F A"/>
      <sheetName val="Cal Bldg 01"/>
      <sheetName val="Cal.Bldg."/>
      <sheetName val="Cal Mach 01"/>
      <sheetName val="Cal.Mach."/>
      <sheetName val="Cal Fur 01"/>
      <sheetName val="Cal.Furn."/>
      <sheetName val="Cal TW&amp;CON 01"/>
      <sheetName val="Cal.TW&amp;Con."/>
      <sheetName val="Amal."/>
      <sheetName val="IT Dep 01"/>
      <sheetName val="Schedule01"/>
      <sheetName val="Amal 01"/>
      <sheetName val="Bu02"/>
      <sheetName val="Mach02"/>
      <sheetName val="Tube02"/>
      <sheetName val="Furn02"/>
      <sheetName val="Conv02"/>
      <sheetName val="Agr FA02"/>
      <sheetName val="Cal Bldg02"/>
      <sheetName val="Cal Fur02"/>
      <sheetName val="Cal TW&amp;Con02"/>
      <sheetName val="Addition02"/>
      <sheetName val="Amal02"/>
      <sheetName val="Schedule02"/>
      <sheetName val="IT Dep02"/>
      <sheetName val="Distallery"/>
      <sheetName val="IT dep Q"/>
      <sheetName val="Insurance Spares"/>
      <sheetName val="Summary Of intt &amp; B.C"/>
      <sheetName val="Intt_Dr"/>
      <sheetName val="bank-charges"/>
      <sheetName val="Rent Payable (2)"/>
      <sheetName val="BS (2)"/>
      <sheetName val="p&amp;l  (2)"/>
      <sheetName val="Power-JV"/>
      <sheetName val="Sugar-JV"/>
      <sheetName val="Normal-MR"/>
      <sheetName val="Special-MR"/>
      <sheetName val=" Block"/>
      <sheetName val="MR-Power"/>
      <sheetName val="Interest on Bank Borrowings"/>
      <sheetName val="Hire Purchase &amp; Interest"/>
      <sheetName val="Orix 1.1"/>
      <sheetName val="Orix 1.2"/>
      <sheetName val="Orix2"/>
      <sheetName val="Orix3"/>
      <sheetName val="Orix 4"/>
      <sheetName val="Orix 5"/>
      <sheetName val="Orix 6"/>
      <sheetName val="Orix 7"/>
      <sheetName val="Orix 8"/>
      <sheetName val="Orix 9"/>
      <sheetName val="Orix 10"/>
      <sheetName val="Orix 11"/>
      <sheetName val="Orix 12"/>
      <sheetName val="ICICI(1)"/>
      <sheetName val="ICICI (3)"/>
      <sheetName val="ICICI (4)"/>
      <sheetName val="ICICI (5)"/>
      <sheetName val="ICICI (6)"/>
      <sheetName val="ICICI (7)"/>
      <sheetName val="ICICI (10)"/>
      <sheetName val="ICICI (11)"/>
      <sheetName val="ICICI(12)"/>
      <sheetName val="ICICI(13)"/>
      <sheetName val="ICICI(14)"/>
      <sheetName val="ICICI(15)"/>
      <sheetName val="HDFC 1"/>
      <sheetName val="HDFC (2)"/>
      <sheetName val="Kotak(1)"/>
      <sheetName val="Kotak(2)"/>
      <sheetName val="Kotak(3)"/>
      <sheetName val="BAL0308"/>
      <sheetName val="Summary Published"/>
      <sheetName val="Detail Published"/>
      <sheetName val="Borrowing"/>
      <sheetName val="HO Analysis"/>
      <sheetName val="PAT Analysis"/>
      <sheetName val="Bng Analysis"/>
      <sheetName val="Bhd Analysis"/>
      <sheetName val="Detail Published Actual"/>
      <sheetName val="Actual"/>
      <sheetName val="SummaryActual"/>
      <sheetName val="SPL"/>
      <sheetName val="Cash_Flow "/>
      <sheetName val="Notes 3-20"/>
      <sheetName val="Note-12"/>
      <sheetName val="Notes 21-28"/>
      <sheetName val="Notes 29"/>
      <sheetName val="note 30 related party"/>
      <sheetName val="Notes 31 to 38"/>
      <sheetName val="Entry sheet"/>
      <sheetName val="Listing of additional creditors"/>
      <sheetName val="Mat Cons"/>
      <sheetName val="Weighted shares"/>
      <sheetName val="NWS TB"/>
      <sheetName val="HSP TB"/>
      <sheetName val="DT Computation"/>
      <sheetName val="234ABC"/>
      <sheetName val="MAT 115JB"/>
      <sheetName val="DVM-1"/>
      <sheetName val="DVM"/>
      <sheetName val="RCP-INSERT"/>
      <sheetName val="STU"/>
      <sheetName val="PISTON"/>
      <sheetName val="PIN LENGTH"/>
      <sheetName val="SDE"/>
      <sheetName val="DGS&amp;D"/>
      <sheetName val="OEM"/>
      <sheetName val="EXPORTS"/>
      <sheetName val="CI-EXPORTS"/>
      <sheetName val="R4"/>
      <sheetName val="R5"/>
      <sheetName val="R3"/>
      <sheetName val="R6"/>
      <sheetName val="R2"/>
      <sheetName val="LISTER (16.03.99)"/>
      <sheetName val="LISTER (09.03.99)"/>
      <sheetName val="LISTER (09.03.99) (SDE)"/>
      <sheetName val="LISTER"/>
      <sheetName val="R7"/>
      <sheetName val="CI-OEM"/>
      <sheetName val="CI-TR"/>
      <sheetName val="RIK 20 PRODUCTION"/>
      <sheetName val="MACHINING COST"/>
      <sheetName val="RING MATERIAL"/>
      <sheetName val="CHROME PLATING"/>
      <sheetName val="RM-EFF-STD-A.F"/>
      <sheetName val="RMC-AF"/>
      <sheetName val="RCP PISTONS PRODUCTION"/>
      <sheetName val="PISTON PACKING"/>
      <sheetName val="SECONDRY PACKING"/>
      <sheetName val="MC-PISTONS"/>
      <sheetName val="DC-ALLOY-AF"/>
      <sheetName val="STD-AF"/>
      <sheetName val="AF-M.EFF"/>
      <sheetName val="AF-DMI"/>
      <sheetName val="DC-AL.ALLOY"/>
      <sheetName val="SR-MC"/>
      <sheetName val="SR (2)"/>
      <sheetName val="PIN"/>
      <sheetName val="PIN RAW MATERIAL"/>
      <sheetName val="SR-PACKING"/>
      <sheetName val="PHT"/>
      <sheetName val="SR-CTB"/>
      <sheetName val="SR"/>
      <sheetName val="STEEL RING RAW MATERIAL"/>
      <sheetName val="Lookahead"/>
      <sheetName val="Detail-Worksheet"/>
      <sheetName val="Casings"/>
      <sheetName val="Other Costs"/>
      <sheetName val="Notes &amp; Instructions"/>
      <sheetName val="Days vs Depth"/>
      <sheetName val="Time breakdown"/>
      <sheetName val="Additional events risk"/>
      <sheetName val="P.50 Budget"/>
      <sheetName val="P.10 Budget"/>
      <sheetName val="P.90 Budget"/>
      <sheetName val="ATT 2 Wellhead"/>
      <sheetName val="Casing"/>
      <sheetName val="ATT 4 Casing Access"/>
      <sheetName val="ATT 5 Liners"/>
      <sheetName val="ATT 6 Cement"/>
      <sheetName val="ATT 7A Anadrill"/>
      <sheetName val="wellhead"/>
      <sheetName val="ATT Waste Mnmgt"/>
      <sheetName val="ATT 8 Tubular running"/>
      <sheetName val="ATT Coring"/>
      <sheetName val="P_L Ac"/>
      <sheetName val="Rig Mob"/>
      <sheetName val="36&quot;"/>
      <sheetName val="Agency BS Expl-17A"/>
      <sheetName val="Agency BS"/>
      <sheetName val="Agency BS Expl-17B"/>
      <sheetName val="Agency PL variance-17A"/>
      <sheetName val="Agency PL"/>
      <sheetName val="KPI"/>
      <sheetName val="KPI-july 2001"/>
      <sheetName val="Agency PL variance-17B"/>
      <sheetName val="Agency-Cash Flow"/>
      <sheetName val="Group BS"/>
      <sheetName val="Group PL"/>
      <sheetName val="Budget-2001 to 2005"/>
      <sheetName val="Estimate 2001"/>
      <sheetName val="Actual-2000"/>
      <sheetName val="Sheet1 _2_"/>
      <sheetName val="RANGE"/>
      <sheetName val="agrolist"/>
      <sheetName val="kiranlist"/>
      <sheetName val="EMPMAST"/>
      <sheetName val="EMPSTA"/>
      <sheetName val="2529"/>
      <sheetName val="5321"/>
      <sheetName val="5322"/>
      <sheetName val="5323"/>
      <sheetName val="5325"/>
      <sheetName val="5327"/>
      <sheetName val="5329"/>
      <sheetName val="Schedule 1 ,2 &amp; 3"/>
      <sheetName val="Schedule 4"/>
      <sheetName val="Schedule 5"/>
      <sheetName val="Schedule 6 "/>
      <sheetName val="Schedule 7"/>
      <sheetName val="Schedule 8"/>
      <sheetName val="Schedule 8 &amp; 9"/>
      <sheetName val="Schedule 10 &amp; 11 "/>
      <sheetName val="P&amp;L- Grouping"/>
      <sheetName val="TB310309"/>
      <sheetName val="Trial Bal."/>
      <sheetName val="CF Tax Workings"/>
      <sheetName val="Workings for Cash Flow"/>
      <sheetName val="CREDITOR"/>
      <sheetName val="CARO Workings"/>
      <sheetName val="Tax Reco"/>
      <sheetName val="ITDEPAY0809"/>
      <sheetName val="Depn workings"/>
      <sheetName val="Workingsfor cash paid"/>
      <sheetName val="Royalty"/>
      <sheetName val="Effective Capital"/>
      <sheetName val="FBT DCCL"/>
      <sheetName val="02-03"/>
      <sheetName val="03-04"/>
      <sheetName val="Dump from SAP"/>
      <sheetName val="????(97-03)"/>
      <sheetName val="????(?????)"/>
      <sheetName val="SALE&amp;COST"/>
      <sheetName val="SALE"/>
      <sheetName val="base+pb"/>
      <sheetName val="v8-budget + mapping"/>
      <sheetName val="adp-budget"/>
      <sheetName val="forecast impact"/>
      <sheetName val="curr tb"/>
      <sheetName val="B&amp;S31-03-04"/>
      <sheetName val="P&amp;L 31-03-04"/>
      <sheetName val="Schd 4"/>
      <sheetName val="Schd 5-11"/>
      <sheetName val="Schd 12-16"/>
      <sheetName val="Chart1"/>
      <sheetName val="DataEntry"/>
      <sheetName val="Tables"/>
      <sheetName val="Countrywise"/>
      <sheetName val="Invoicewise"/>
      <sheetName val="Monthwise"/>
      <sheetName val="Responsibility"/>
      <sheetName val="CountrySummary"/>
      <sheetName val="ItemSummary"/>
      <sheetName val="XXXXX"/>
      <sheetName val="Buildings-III (2)"/>
      <sheetName val="cap-gas (31-3-02) (2)"/>
      <sheetName val="sch 4 (2)"/>
      <sheetName val="dep on exch -fluct (2)"/>
      <sheetName val="IFCI"/>
      <sheetName val="offshore spares"/>
      <sheetName val="CIF VALUE "/>
      <sheetName val="Prro.for Tax (R) (2)"/>
      <sheetName val="sch 1,2"/>
      <sheetName val="sch 3"/>
      <sheetName val="sch 5 "/>
      <sheetName val="sch 6,7,8,9,10,11"/>
      <sheetName val="sch 12,13,14,15"/>
      <sheetName val="TB - 31.03.02"/>
      <sheetName val="Computation of Tax "/>
      <sheetName val="MAT CAL"/>
      <sheetName val="Restate-Crs"/>
      <sheetName val="Reinst - FCL"/>
      <sheetName val="Vehicles"/>
      <sheetName val="Computers"/>
      <sheetName val="OE"/>
      <sheetName val="oe-1"/>
      <sheetName val="Leasehold Premises"/>
      <sheetName val="Land"/>
      <sheetName val="dep on exch -fluct"/>
      <sheetName val="buidlings - I"/>
      <sheetName val="buildings - II"/>
      <sheetName val="Buildings-III"/>
      <sheetName val="ONSHORE-EQUIP"/>
      <sheetName val="Offshore Equipment"/>
      <sheetName val="cap-gas (31-3-02)"/>
      <sheetName val="Stock Details"/>
      <sheetName val="GAS"/>
      <sheetName val="NAPHTHA"/>
      <sheetName val="HSD"/>
      <sheetName val="Int.Cal "/>
      <sheetName val="Guarantee Commn."/>
      <sheetName val="Prepaid Insurance"/>
      <sheetName val="Prro.for Tax (R)"/>
      <sheetName val="Prov.for Tax"/>
      <sheetName val="APTRANSCO-Dr"/>
      <sheetName val="APTRANSCO-Sales"/>
      <sheetName val="Int.Receivable-BreakUp"/>
      <sheetName val="Hire charges"/>
      <sheetName val="Break up of o.s.liability &amp; TDS"/>
      <sheetName val="Cal of dividend"/>
      <sheetName val="General Reserve"/>
      <sheetName val="DRR "/>
      <sheetName val="cashflow -PWC"/>
      <sheetName val="cashflow-LKPPL"/>
      <sheetName val="cashflow -final"/>
      <sheetName val="sch 3 "/>
      <sheetName val="sch 5,6,7,8,9,10"/>
      <sheetName val="sch 11,12,13,14"/>
      <sheetName val="Groupings 10.6.05"/>
      <sheetName val="TB - 10.6.05"/>
      <sheetName val="Fin.Summary (2)"/>
      <sheetName val="Fin.Summary"/>
      <sheetName val="PAT"/>
      <sheetName val="Prov.for Tax "/>
      <sheetName val="Pro.for Tax "/>
      <sheetName val="Cal of 234(C) "/>
      <sheetName val="Cal. of Bonus"/>
      <sheetName val="Sales 10-6-05 "/>
      <sheetName val="Sales (2005-06 )"/>
      <sheetName val="Comfort fees"/>
      <sheetName val="Ex.fluct.on rept.FCL"/>
      <sheetName val="Wealth Tax"/>
      <sheetName val="ONSHORE-EQUIP "/>
      <sheetName val="cap-gas "/>
      <sheetName val="dep on exch -fluct   "/>
      <sheetName val="Gas Bills"/>
      <sheetName val="HSD &amp; Naptha"/>
      <sheetName val="Interest-2005"/>
      <sheetName val="Loans-2005"/>
      <sheetName val="bud-act (4)"/>
      <sheetName val="bud-act (3)"/>
      <sheetName val="bud-act (2)"/>
      <sheetName val="dep on exch -fluct "/>
      <sheetName val="capital payments (2)"/>
      <sheetName val="Variance-July"/>
      <sheetName val="bud-act"/>
      <sheetName val="Act02-03(Workings)"/>
      <sheetName val="Actuals"/>
      <sheetName val="LTMA"/>
      <sheetName val="LTAPSA"/>
      <sheetName val="generation(bud -Act)"/>
      <sheetName val="intincome -act"/>
      <sheetName val="Act-Interest"/>
      <sheetName val="Status-27-31.5"/>
      <sheetName val="Status-2002-03"/>
      <sheetName val="cashflows"/>
      <sheetName val="cashflows (breaf)"/>
      <sheetName val="capital payments"/>
      <sheetName val="O&amp;M Consumtions-Ser"/>
      <sheetName val="o&amp;M forecast -march"/>
      <sheetName val="RTL"/>
      <sheetName val="FCL"/>
      <sheetName val="PAT (USD)"/>
      <sheetName val="forecast-mar"/>
      <sheetName val="ASSU-NOTES"/>
      <sheetName val="GC"/>
      <sheetName val="tra"/>
      <sheetName val="cash budget"/>
      <sheetName val="operating budget"/>
      <sheetName val="Cashflows (2)"/>
      <sheetName val="Revenue "/>
      <sheetName val="FCOSTS"/>
      <sheetName val="fx_interest"/>
      <sheetName val="re_interest"/>
      <sheetName val="Term Loans"/>
      <sheetName val="Mis."/>
      <sheetName val="interest1"/>
      <sheetName val="Additions-2001-02 "/>
      <sheetName val="4 FAssets-onshore(corrected)"/>
      <sheetName val="otheritems-dep"/>
      <sheetName val="CIVIL DEP"/>
      <sheetName val="ONSHORE-DEP"/>
      <sheetName val="OFFSHORE-DEP"/>
      <sheetName val="int-mar"/>
      <sheetName val="int-oct"/>
      <sheetName val="fcl-disb"/>
      <sheetName val="stocks-naptha"/>
      <sheetName val="stocks-hsd"/>
      <sheetName val="cashflows (april)"/>
      <sheetName val="bud-act (april)"/>
      <sheetName val="books"/>
      <sheetName val="gasprice(Feb)"/>
      <sheetName val="gasprice(Jan)"/>
      <sheetName val="gasprice(Dec)"/>
      <sheetName val="gasprice"/>
      <sheetName val="Establishment Prov."/>
      <sheetName val="bud-act(SEP)"/>
      <sheetName val="bud-act (OCT)"/>
      <sheetName val="EMAIL"/>
      <sheetName val="gas price(Nov)"/>
      <sheetName val="wc-int"/>
      <sheetName val="bud-act(Jan) (2)"/>
      <sheetName val="bud-act(Feb)"/>
      <sheetName val="cap-actuals"/>
      <sheetName val="depciation"/>
      <sheetName val="assu"/>
      <sheetName val="fuel (2)"/>
      <sheetName val="fuel"/>
      <sheetName val="CASH CONTRACTS"/>
      <sheetName val="B2B &amp; OWN"/>
      <sheetName val="ZONE WISE"/>
      <sheetName val="S - Cash"/>
      <sheetName val="Gr Co Works"/>
      <sheetName val="Subsidiary Works"/>
      <sheetName val="CS (3)"/>
      <sheetName val="CS (2)"/>
      <sheetName val="GENABST"/>
      <sheetName val="PEA "/>
      <sheetName val="Indirect Cost"/>
      <sheetName val="RATE LIST CUM BOM"/>
      <sheetName val="Direct Cost A1 "/>
      <sheetName val="Direct cost shed A-2 "/>
      <sheetName val="Direct cost shed A-3 Reservoirs"/>
      <sheetName val="shed A-4 Ancillary civil works"/>
      <sheetName val="she A-5 tools"/>
      <sheetName val="she A-6 sPARES"/>
      <sheetName val="price B(O&amp;M)"/>
      <sheetName val="Bill of Resources"/>
      <sheetName val="Assets "/>
      <sheetName val="Electrical items-FROM SERVI.."/>
      <sheetName val="Sluice valve chambers"/>
      <sheetName val=" pump houses"/>
      <sheetName val="OHSR-cost analysis"/>
      <sheetName val="OHSR-analysis"/>
      <sheetName val="Air valve chambers"/>
      <sheetName val="Scour valve chambers"/>
      <sheetName val="Drainage-workings"/>
      <sheetName val="Transfer chamber-type B "/>
      <sheetName val="Transfer chamber-type A"/>
      <sheetName val="Electrical items"/>
      <sheetName val="Staff quarters"/>
      <sheetName val="internal roads"/>
      <sheetName val="Cost analysis for roads"/>
      <sheetName val=" Esti. of compound"/>
      <sheetName val="Cost analysis of compound"/>
      <sheetName val="Pipe Rates"/>
      <sheetName val="Rate list"/>
      <sheetName val="Conversions"/>
      <sheetName val="AMC Tech"/>
      <sheetName val="Finance Annex"/>
      <sheetName val="Annexure 1.01"/>
      <sheetName val="Annex. 3.01"/>
      <sheetName val="Annex 4.01(site)"/>
      <sheetName val="Annex 4.01"/>
      <sheetName val="C.L"/>
      <sheetName val="Part II Complnce.Reass Tech"/>
      <sheetName val="Part I Assessmnt rept Tech"/>
      <sheetName val="Systemic (Annex 2.01)"/>
      <sheetName val="Steel reconci (Annex 2.02)"/>
      <sheetName val="material rec Annex 2.03"/>
      <sheetName val="RMC rec Annex 2.04"/>
      <sheetName val="material rate comp annex 2.05"/>
      <sheetName val="WO Annex 2.06"/>
      <sheetName val="Dummy (2)"/>
      <sheetName val="Monthly MIS - B2B Contracts"/>
      <sheetName val="Rectified Report HR"/>
      <sheetName val="R.O &amp; BD"/>
      <sheetName val="ASSESSMENT FINANCEPORBANDAR"/>
      <sheetName val="St"/>
      <sheetName val="Abs JR"/>
      <sheetName val="PCC "/>
      <sheetName val="Earthwork Excavation"/>
      <sheetName val="Abs  Pravin"/>
      <sheetName val="Abs JR cum"/>
      <sheetName val="Abs Subbaiah"/>
      <sheetName val="Abs gupta"/>
      <sheetName val="Abs Madhu"/>
      <sheetName val="Abs par"/>
      <sheetName val="Abs bhas"/>
      <sheetName val="Abs Elumalai"/>
      <sheetName val="Abs  Bed"/>
      <sheetName val="Abs Hari"/>
      <sheetName val="Abs ram"/>
      <sheetName val="Break up-labour bill"/>
      <sheetName val="Abs Han "/>
      <sheetName val="Abs Balu"/>
      <sheetName val="Abs peri"/>
      <sheetName val="Abs ck"/>
      <sheetName val="Abs Murugan"/>
      <sheetName val="Abs Rainbow"/>
      <sheetName val="Abs Tammana"/>
      <sheetName val="Abs Vavi"/>
      <sheetName val="Blank"/>
      <sheetName val="Abs Srinivasu"/>
      <sheetName val="Abs SP"/>
      <sheetName val="Abs RR"/>
      <sheetName val="Ab Ga"/>
      <sheetName val="bill period wise"/>
      <sheetName val="EW"/>
      <sheetName val="Project Details.."/>
      <sheetName val="Top Line - WWW"/>
      <sheetName val="Top Line - BUILDINGS"/>
      <sheetName val="Top Line - ROADS"/>
      <sheetName val="Top Line - POWER"/>
      <sheetName val="Top Line - INDUSTRIAL"/>
      <sheetName val="Top Line - IRRIGATION"/>
      <sheetName val="Cash Flow - WWW"/>
      <sheetName val="Cash Flow - BUILDINGS"/>
      <sheetName val="Cash Flow - ROADS"/>
      <sheetName val="Cash Flow - POWER"/>
      <sheetName val="Cash Flow - INDUSTRIAL"/>
      <sheetName val="Cash Flow - IRRIGATION"/>
      <sheetName val="Fund Requirement"/>
      <sheetName val="Business Development &amp; Orders"/>
      <sheetName val="Capital Expenses"/>
      <sheetName val="Organisation Chart"/>
      <sheetName val="Manpower Requirement"/>
      <sheetName val="Top Line"/>
      <sheetName val="Business Development"/>
      <sheetName val="Status of Works Quoted"/>
      <sheetName val="New Order Booking"/>
      <sheetName val="Order Book Status"/>
      <sheetName val="POWERPOINT BACKUP"/>
      <sheetName val="Fund"/>
      <sheetName val="Fund Support"/>
      <sheetName val="Bottom Lines"/>
      <sheetName val="EVM"/>
      <sheetName val="Chart"/>
      <sheetName val="Job Exp Qtd Next month"/>
      <sheetName val="Job exp qtd rest of yr."/>
      <sheetName val="Fund Supports"/>
      <sheetName val="EVM x"/>
      <sheetName val="C. L"/>
      <sheetName val="Part I  Assessment FINANCE"/>
      <sheetName val="Part-II Reassessment Technical"/>
      <sheetName val="Part-I Assessment Technical "/>
      <sheetName val="Systemic Annex 2.01"/>
      <sheetName val="Drws Details.lAnnexure 2.02"/>
      <sheetName val="Steel reconci (Annex 2.03)"/>
      <sheetName val="RMC10(Annex2.04)"/>
      <sheetName val="RMC20(Annex2.05)"/>
      <sheetName val="RMC35(Annex2.06)"/>
      <sheetName val="MATERIAL RATE COM(Annex 2.07"/>
      <sheetName val="WO1(Annex2.08a) (2)"/>
      <sheetName val="WO2(Annex2.08b) (2)"/>
      <sheetName val="client corres(Annex2.08)1"/>
      <sheetName val="WO1(Annex2.08a)"/>
      <sheetName val="WO2(Annex2.08b)"/>
      <sheetName val="client corres(Annex2.08)"/>
      <sheetName val="Part I - Assessment Material"/>
      <sheetName val="Part-I Assessment Rept  HR"/>
      <sheetName val="Annexure 4.02"/>
      <sheetName val="Annex. 4.03"/>
      <sheetName val="WO1(Annex2.08a)POR"/>
      <sheetName val="WO2(Annex2.08b) POR"/>
      <sheetName val="Status of work quoted"/>
      <sheetName val="ORDER BOOKING"/>
      <sheetName val="BCWP"/>
      <sheetName val="Subcontracting"/>
      <sheetName val="Client Bill "/>
      <sheetName val="Scope Variations"/>
      <sheetName val="WORK ORDERS"/>
      <sheetName val="Quantity Reconciliation (2)"/>
      <sheetName val="Material reconcilliation"/>
      <sheetName val="Material Consumption"/>
      <sheetName val="C L"/>
      <sheetName val="Reassess Techn"/>
      <sheetName val="Tech "/>
      <sheetName val="VO"/>
      <sheetName val="PRECAST lightconc-II"/>
      <sheetName val="Consolidate"/>
      <sheetName val="Indirect Expenditure"/>
      <sheetName val="P&amp;L CUM"/>
      <sheetName val="Consolidate1"/>
      <sheetName val="Direct Expenses (2)"/>
      <sheetName val="AutoOpen Stub Data"/>
      <sheetName val="Design"/>
      <sheetName val="MonthlyMustroll"/>
      <sheetName val="ELIGIBILITY REGISTER"/>
      <sheetName val="POLO Labs"/>
      <sheetName val="Sec.43B (2)"/>
      <sheetName val="Sec.43B  (3)"/>
      <sheetName val="p_mcontinous _2_"/>
      <sheetName val="summerycontinous"/>
      <sheetName val="200607"/>
      <sheetName val="Annex - 14 &amp; 15"/>
      <sheetName val="car"/>
      <sheetName val="prin. amt."/>
      <sheetName val="int. in Apl."/>
      <sheetName val="int. in May"/>
      <sheetName val="Loan detail"/>
      <sheetName val="IFMR MIS Vs Flagged Data"/>
      <sheetName val="Triodos TDS -Modified"/>
      <sheetName val="Triodos TDS (1st Change in TDS)"/>
      <sheetName val="Triodos TDS (2nd Change in  (2)"/>
      <sheetName val="Triodos TDS (Final)"/>
      <sheetName val="5A old"/>
      <sheetName val="5A"/>
      <sheetName val="Top Sheet-Final"/>
      <sheetName val="ALM"/>
      <sheetName val="Top Sheet "/>
      <sheetName val="Triodos TDS (2nd Change in  (3)"/>
      <sheetName val="Triodos TDS (2nd Change in TDS)"/>
      <sheetName val="Interest Working Top Sheet"/>
      <sheetName val="IFMR CBO VI"/>
      <sheetName val="Interest Working Top Sheet (2)"/>
      <sheetName val="till mar 13 as on jan 12"/>
      <sheetName val="SCHEDULE Till Oct16"/>
      <sheetName val="SCH-C-1"/>
      <sheetName val="Profit on sale of share (NEw)"/>
      <sheetName val="Profit on sale of share"/>
      <sheetName val="Tax movement"/>
      <sheetName val="Publish(Final)"/>
      <sheetName val="B-S"/>
      <sheetName val="SCH-A &amp; B"/>
      <sheetName val="SCH-C"/>
      <sheetName val="SCH-D &amp; E"/>
      <sheetName val="SCH-F &amp; G"/>
      <sheetName val="SCH-H &amp; I"/>
      <sheetName val="ANNE- 1"/>
      <sheetName val="Anne-3"/>
      <sheetName val="ANNE-2 "/>
      <sheetName val="Anne-4"/>
      <sheetName val="Depre-IT"/>
      <sheetName val="Directors' Sitting fees"/>
      <sheetName val="PT"/>
      <sheetName val="Salary detail"/>
      <sheetName val="changes made"/>
      <sheetName val="Test Results"/>
      <sheetName val="CUB"/>
      <sheetName val="Regu"/>
      <sheetName val="Final Annexure"/>
      <sheetName val="Annexure 3"/>
      <sheetName val="Annexure 2"/>
      <sheetName val="Annexure 1"/>
      <sheetName val="bobudget"/>
      <sheetName val="PF Payable"/>
      <sheetName val="PF Exp."/>
      <sheetName val="PF Admn. charges"/>
      <sheetName val=" CL 21(ii)(B)  (2)- Employe (2)"/>
      <sheetName val="Interest on Loan from Director"/>
      <sheetName val="Unsecured  Loan"/>
      <sheetName val="5A Director_s Remuneration"/>
      <sheetName val="5B Director Exp_summ"/>
      <sheetName val="Mobile CMSG"/>
      <sheetName val="Mob LG"/>
      <sheetName val="mobile Product"/>
      <sheetName val="10 Unearned Revenue"/>
      <sheetName val="TDS LG"/>
      <sheetName val="TDS CMSG"/>
      <sheetName val="TDS Product"/>
      <sheetName val="(Foreign Travelling) (2)"/>
      <sheetName val="(Foreign Travelling)"/>
      <sheetName val="OD Account"/>
      <sheetName val="Prepaid "/>
      <sheetName val="Internet"/>
      <sheetName val="Landline"/>
      <sheetName val="Generator Expenses"/>
      <sheetName val="(Legal and Proff)"/>
      <sheetName val="(Travelling)"/>
      <sheetName val="Travelling CMSG LG"/>
      <sheetName val="Fixed Assets Addition"/>
      <sheetName val="FDRs"/>
      <sheetName val="SALE TAX"/>
      <sheetName val="hwf"/>
      <sheetName val="ESI"/>
      <sheetName val="Provident Fund"/>
      <sheetName val="pf-pii"/>
      <sheetName val="Sales Tax"/>
      <sheetName val="Comm Link (2)"/>
      <sheetName val=".training"/>
      <sheetName val="Training-"/>
      <sheetName val="training srb"/>
      <sheetName val="Office Repairs"/>
      <sheetName val="Comp Leased Acco. SORTED"/>
      <sheetName val="AMC"/>
      <sheetName val="Training "/>
      <sheetName val="Staff Welfare"/>
      <sheetName val="CAR_Maint"/>
      <sheetName val="Legal &amp; Professional"/>
      <sheetName val="Sec format 2"/>
      <sheetName val="Security "/>
      <sheetName val="security SRB"/>
      <sheetName val="Brokerage &amp; Comm"/>
      <sheetName val="Office Repairs1"/>
      <sheetName val="Other repairs"/>
      <sheetName val="Comm Link"/>
      <sheetName val="Comm Link Before prepaird break"/>
      <sheetName val="Business Promotion"/>
      <sheetName val="Staff Rec_Add"/>
      <sheetName val="Recruitment all Location."/>
      <sheetName val="Staff Recruitment ."/>
      <sheetName val="Membership &amp; Subscription "/>
      <sheetName val="Hardware Maintenance "/>
      <sheetName val="Corporate_Advt"/>
      <sheetName val="Conference &amp; Seminar"/>
      <sheetName val="Donation"/>
      <sheetName val="Power Supply"/>
      <sheetName val="Telphone Repaire"/>
      <sheetName val="Software License"/>
      <sheetName val="Property Insurance"/>
      <sheetName val="Insurance others"/>
      <sheetName val="Caters"/>
      <sheetName val="Client Entertain"/>
      <sheetName val="Entertaining Emp."/>
      <sheetName val="AC Repairs"/>
      <sheetName val="Vehicle Hire "/>
      <sheetName val="Rental Equipment"/>
      <sheetName val="Hosue Keeping Material"/>
      <sheetName val="Relocation"/>
      <sheetName val="GH Cost"/>
      <sheetName val="Landscaping"/>
      <sheetName val="IT Consumbales"/>
      <sheetName val="long Service Retirement"/>
      <sheetName val="Emp Reward"/>
      <sheetName val="Comp Leased Acco."/>
      <sheetName val="Notice pay paid"/>
      <sheetName val="Notice pay paid (Cr.)"/>
      <sheetName val="SCHOLARSHIP"/>
      <sheetName val="Office Mobile"/>
      <sheetName val="office tele."/>
      <sheetName val="Rent of Prop."/>
      <sheetName val="Service Chargs"/>
      <sheetName val="Car Insurance"/>
      <sheetName val="Eqipment Repair"/>
      <sheetName val="Imp Goods Clearing &amp; duty "/>
      <sheetName val="Travel Domestic"/>
      <sheetName val="Vehicle Hire1"/>
      <sheetName val="Staff Welfare (2)"/>
      <sheetName val="House Keeping"/>
      <sheetName val="House Keeping (2)"/>
      <sheetName val="Utility"/>
      <sheetName val="Annexuer-1"/>
      <sheetName val="AP-2.1"/>
      <sheetName val="AP -3"/>
      <sheetName val="AP-2.2"/>
      <sheetName val="Annexure2.1"/>
      <sheetName val="Annexure2.2"/>
      <sheetName val="Annexure3"/>
      <sheetName val="Annexure3.1"/>
      <sheetName val="annexure-3.2"/>
      <sheetName val="AP-06"/>
      <sheetName val="Annexure-4"/>
      <sheetName val="Annexure-5"/>
      <sheetName val="Annexure-6"/>
      <sheetName val="Annexure7"/>
      <sheetName val="Annexure-8"/>
      <sheetName val="AP-7.1"/>
      <sheetName val="AP-8A"/>
      <sheetName val="AP-8"/>
      <sheetName val="Annexure-"/>
      <sheetName val="Amortization Table"/>
      <sheetName val="Ack"/>
      <sheetName val="Ack (2)"/>
      <sheetName val="Page1"/>
      <sheetName val="Page2"/>
      <sheetName val="Page3"/>
      <sheetName val="Page4"/>
      <sheetName val="Page5"/>
      <sheetName val="Page6"/>
      <sheetName val="Page7"/>
      <sheetName val="Page8"/>
      <sheetName val="Page9"/>
      <sheetName val="Page10"/>
      <sheetName val="Direc"/>
      <sheetName val="Part A General"/>
      <sheetName val="Subsidiary Co Details"/>
      <sheetName val="MD, Dir, Co. secy"/>
      <sheetName val="Beneficial_owners"/>
      <sheetName val="Other Info"/>
      <sheetName val="Part B"/>
      <sheetName val="Sch 1 Bus"/>
      <sheetName val="Sch 2 CG"/>
      <sheetName val="Sch 3 Depr"/>
      <sheetName val="Sch 4 HP"/>
      <sheetName val="Sch 5 OS"/>
      <sheetName val="Sch 6 Setoff"/>
      <sheetName val="Sch 7 Bf Setoff"/>
      <sheetName val="Sch 8 Cf Losses"/>
      <sheetName val="Sch 9 Dedns"/>
      <sheetName val="Sch 10 VIA-Sch 11"/>
      <sheetName val="Sch 12-Sch 13"/>
      <sheetName val="Sch 14 88E-Sch 15 115B"/>
      <sheetName val="Sch 16 Div"/>
      <sheetName val="Sch 17 FB"/>
      <sheetName val="Sch 18 Bank"/>
      <sheetName val="Sch 19, 20 Taxes"/>
      <sheetName val="Sch 21 Div Tax"/>
      <sheetName val="Sch 22, 23 FBT"/>
      <sheetName val="Sch 24 TDS"/>
      <sheetName val="Sch 25 TCS"/>
      <sheetName val="Apr-03"/>
      <sheetName val="Apr-03 "/>
      <sheetName val="May-03"/>
      <sheetName val="June-03"/>
      <sheetName val="July-03"/>
      <sheetName val="Aug-03"/>
      <sheetName val="Sept-03"/>
      <sheetName val="INV verification"/>
      <sheetName val="Oct-04 To Sept-05"/>
      <sheetName val="For STN Pending"/>
      <sheetName val="For E Mail"/>
      <sheetName val="For Detention Chgs"/>
      <sheetName val="Ack 1"/>
      <sheetName val="Sec 349"/>
      <sheetName val="Managerial Remuneration 3 month"/>
      <sheetName val="INVOICE Sep-09  "/>
      <sheetName val="Local Benefit"/>
      <sheetName val="PF calcu"/>
      <sheetName val="rustin"/>
      <sheetName val="CAP KEY"/>
      <sheetName val="FDY-BASIS"/>
      <sheetName val="RECO-COST"/>
      <sheetName val="piston-cost"/>
      <sheetName val="STORE-CONSUMED-FDY"/>
      <sheetName val="fdy-consumble"/>
      <sheetName val="FDY-COST"/>
      <sheetName val="MAT-COST"/>
      <sheetName val="MC-TIME"/>
      <sheetName val="SCRAP-CAL"/>
      <sheetName val="power "/>
      <sheetName val="Split-chart"/>
      <sheetName val="MASTER-KEY"/>
      <sheetName val="Packing cost"/>
      <sheetName val="Packing c"/>
      <sheetName val="PRICE (2)"/>
      <sheetName val="COST9899"/>
      <sheetName val="fdy-capnos"/>
      <sheetName val="PISCOST"/>
      <sheetName val="allocost"/>
      <sheetName val="PACKING"/>
      <sheetName val="QTY."/>
      <sheetName val="FDY"/>
      <sheetName val="NEWMASTER"/>
      <sheetName val="BUDMASTER"/>
      <sheetName val="PRICE"/>
      <sheetName val="MC-TIMECAP"/>
      <sheetName val="CARO Checklist"/>
      <sheetName val="Annex 1 &amp; 1A TDS Remittance"/>
      <sheetName val="Annex 1B TDS Remittance"/>
      <sheetName val="Annex 2 Sales tax Palakkad"/>
      <sheetName val="Annex 3 &amp; 4 PF Remittance"/>
      <sheetName val="Annex 5 TDS Remittance"/>
      <sheetName val="Annex 6 TDS Remittance"/>
      <sheetName val="Annex 6A ABFL Remittance Delays"/>
      <sheetName val="Annex 7 CARO Madurai Unit"/>
      <sheetName val="Annex 8 CARO Chennai Unit"/>
      <sheetName val="Notes2"/>
      <sheetName val="Branch"/>
      <sheetName val="Profit reco"/>
      <sheetName val="Assets sale &amp; transfer"/>
      <sheetName val="Stock trf"/>
      <sheetName val="GROSSING UP"/>
      <sheetName val="Other notes"/>
      <sheetName val="AP GROSSING UP"/>
      <sheetName val="Central Vendor balances"/>
      <sheetName val="Upfronts"/>
      <sheetName val="Stock transfers"/>
      <sheetName val="Installed Capcty"/>
      <sheetName val="Contingent liability"/>
      <sheetName val="SCRAP"/>
      <sheetName val="AR GROSSING UP"/>
      <sheetName val="Qty Information"/>
      <sheetName val="Audit and Accounting Issues"/>
      <sheetName val="Ann XX_Pending Workings"/>
      <sheetName val="Ann I_Slow moving cwip, cap adv"/>
      <sheetName val="Ann II_Impairment"/>
      <sheetName val="Cost Centre"/>
      <sheetName val="Ann III_Jestico Whiles"/>
      <sheetName val="Ann IV_Slow moving spares"/>
      <sheetName val="Ann V_Pepsi"/>
      <sheetName val="Ann VI_Excess or credit var."/>
      <sheetName val="Ann VII_Slow moving debtors"/>
      <sheetName val="Ann VIII_Other debtors"/>
      <sheetName val="Ann IX (a)_Misc Income"/>
      <sheetName val="Ann IX (b)_Bank Reco's"/>
      <sheetName val="Ann X_Distributors"/>
      <sheetName val="Ann XI_Prop Subs"/>
      <sheetName val="Ann XII_Slow moving Pre ops"/>
      <sheetName val="Ann XIII_Interbranch reco"/>
      <sheetName val="Ann XIV_Web member balance"/>
      <sheetName val="Ann XV_OPen Coupon Sale"/>
      <sheetName val="Ann XVI_Expenses Payable"/>
      <sheetName val="Ann XVII_Cash Advances"/>
      <sheetName val="Ann XVIII_COGS"/>
      <sheetName val="Ann  XIX_Lease Rentals"/>
      <sheetName val="FORM 906"/>
      <sheetName val="Control Chart"/>
      <sheetName val="U_Instructions CFIAT"/>
      <sheetName val="U-1_SGA BLock Reconciliation"/>
      <sheetName val="U-2_SGA Inventory Tally"/>
      <sheetName val="U-3_Depreciation Reasonability"/>
      <sheetName val="U-4_Investments &amp; FD"/>
      <sheetName val="U-5_Raw Materials Tally"/>
      <sheetName val="U-6_Yield Analysis-RMPM"/>
      <sheetName val="U-7_Finished Goods Tally"/>
      <sheetName val="U-8_Schedule VI-FG Tally &amp; RM"/>
      <sheetName val="U-9_NRV Testing-FG"/>
      <sheetName val="U-10_Container Reconciliation"/>
      <sheetName val="U-11_Finished Goods Excise Duty"/>
      <sheetName val="U-12_Accrued Expenses Turnover"/>
      <sheetName val="U-13_Excise Duty Reasonability"/>
      <sheetName val="U-14_Sales Tax Reconciliation"/>
      <sheetName val="Sales Tax Reco-Working"/>
      <sheetName val="U-15_Sales Tax Incentive"/>
      <sheetName val="U-16_OAR-Balance Sheet"/>
      <sheetName val="U-17_GP Reconciliation"/>
      <sheetName val="U-18_Qty &amp; Rate Variance_GP, NP"/>
      <sheetName val="U-19_NP Reconciliation"/>
      <sheetName val="U-20_Payroll Expense"/>
      <sheetName val="U-21_Power &amp; Fuel Expense"/>
      <sheetName val="U-22_OAR-P&amp;L Account"/>
      <sheetName val="U-23_Contingent Liabilities"/>
      <sheetName val="U-24_Ratios Chart"/>
      <sheetName val="U-25_Balance Sheet_2004"/>
      <sheetName val="U-26_P&amp;L Account_2004"/>
      <sheetName val="U-27_Schedules_2004"/>
      <sheetName val="U-28_Ross TB_2004"/>
      <sheetName val="U-29_FA Schedule_2004"/>
      <sheetName val="U-30_Additional Info_2004"/>
      <sheetName val="U-31_Miscellaneous Info_2004"/>
      <sheetName val="U-32_Inter Unit Sales-FG_2004"/>
      <sheetName val="U-33_Balance Sheet_2003"/>
      <sheetName val="U-34_P&amp;L Account_2003"/>
      <sheetName val="U-35_Schedules_2003"/>
      <sheetName val="U-36_Ross TB_2003"/>
      <sheetName val="U-37_FA Schedule_2003"/>
      <sheetName val="U-38_Additional Info_2003"/>
      <sheetName val="U-39_Miscellaneous Info_2003"/>
      <sheetName val="Annexure II"/>
      <sheetName val="D2"/>
      <sheetName val="D Depreciation Sum"/>
      <sheetName val="DTA P&amp;L"/>
      <sheetName val="DT1011"/>
      <sheetName val="WT 2007"/>
      <sheetName val="DT0506"/>
      <sheetName val="DT0607"/>
      <sheetName val="DTA P&amp;L "/>
      <sheetName val="Interest  234 C"/>
      <sheetName val="Interest on Tax"/>
      <sheetName val="MAT Provision"/>
      <sheetName val="43bnew"/>
      <sheetName val="DT1112"/>
      <sheetName val="Dec11"/>
      <sheetName val="sales_rmc_details"/>
      <sheetName val="MAYANK PUNE"/>
      <sheetName val="manpower-associates"/>
      <sheetName val="capex details"/>
      <sheetName val="indexforworkbook"/>
      <sheetName val="cover page"/>
      <sheetName val="indexforbudget"/>
      <sheetName val="finance&amp;accounts"/>
      <sheetName val="p&amp;l-marginal cost"/>
      <sheetName val="personnel cost"/>
      <sheetName val="overheads summary"/>
      <sheetName val="deptt wise overheads"/>
      <sheetName val="selling&amp;distn"/>
      <sheetName val="finance cost"/>
      <sheetName val="scwc"/>
      <sheetName val="DEPT."/>
      <sheetName val="sales&amp;marketing"/>
      <sheetName val="share of business"/>
      <sheetName val="MAYANK NOIDA"/>
      <sheetName val="forecast"/>
      <sheetName val="bad debts"/>
      <sheetName val="movement of debtors"/>
      <sheetName val="movement of finished goods"/>
      <sheetName val="mkt segmentwise"/>
      <sheetName val="price inc_dec"/>
      <sheetName val="operations"/>
      <sheetName val="planned no of days"/>
      <sheetName val="purchase plan"/>
      <sheetName val="break even point"/>
      <sheetName val="movmnt of rm inv_creditors"/>
      <sheetName val="new product"/>
      <sheetName val="capacity utilisation"/>
      <sheetName val="human resources"/>
      <sheetName val="manpower cost summary"/>
      <sheetName val="deptt wise manpower"/>
      <sheetName val="manpower-staff"/>
      <sheetName val="orgn structure"/>
      <sheetName val="prod_capex"/>
      <sheetName val="quality_capex"/>
      <sheetName val="it_capex"/>
      <sheetName val="capital budget"/>
      <sheetName val="capex summary"/>
      <sheetName val="tools (ih-bo)"/>
      <sheetName val="deptt wise schedule capex"/>
      <sheetName val="schedule capex"/>
      <sheetName val="quality"/>
      <sheetName val="quality imprvmt plan"/>
      <sheetName val="Q&amp;P improvement plan"/>
      <sheetName val="cost reduction"/>
      <sheetName val="sale of assets"/>
      <sheetName val="benchmarks"/>
      <sheetName val="index orderwise"/>
      <sheetName val="key activity control plan"/>
      <sheetName val="p&amp;l_total"/>
      <sheetName val="p&amp;l_noida"/>
      <sheetName val=" Sales Delhi"/>
      <sheetName val="sale_noida"/>
      <sheetName val="RMC"/>
      <sheetName val="Sale Partwise_Noida"/>
      <sheetName val="MAYANK"/>
      <sheetName val="RMC Delhi"/>
      <sheetName val="RMC Partwise Delhi"/>
      <sheetName val="orgn structure(2)"/>
      <sheetName val="Jigs &amp; Fixture"/>
      <sheetName val="Detl Cost Redn "/>
      <sheetName val="Elec Calculation"/>
      <sheetName val="Mc. Expenses"/>
      <sheetName val="Total Machine Cost"/>
      <sheetName val="100T"/>
      <sheetName val="160T"/>
      <sheetName val="200T"/>
      <sheetName val="350T"/>
      <sheetName val="450T"/>
      <sheetName val="660T"/>
      <sheetName val="E90"/>
      <sheetName val="E50"/>
      <sheetName val="800T"/>
      <sheetName val="other expenses ( 13 ) "/>
      <sheetName val="Infrastructure(3)"/>
      <sheetName val="ORG. CHART (1)"/>
      <sheetName val="ELECT. LOAD ( 9 )"/>
      <sheetName val="T - room expense ( 7 )"/>
      <sheetName val="Power cost ( 11 )"/>
      <sheetName val="INDEX (2)"/>
      <sheetName val="Machine Planning"/>
      <sheetName val="Machine summary sheet"/>
      <sheetName val="MACHINE PLAN"/>
      <sheetName val="Corporate expenses"/>
      <sheetName val="Pre Operative"/>
      <sheetName val="Time Plan Project Impln"/>
      <sheetName val="BLOW"/>
      <sheetName val="Cost Template"/>
      <sheetName val="C 145A"/>
      <sheetName val="Sales tax working"/>
      <sheetName val="11 working"/>
      <sheetName val="2a working"/>
      <sheetName val="11(new)"/>
      <sheetName val="D1"/>
      <sheetName val="F (PF)"/>
      <sheetName val="G-Related Party"/>
      <sheetName val="H-43B"/>
      <sheetName val="I-43B"/>
      <sheetName val="Annexure I"/>
      <sheetName val="Summary of stock"/>
      <sheetName val="Bonus "/>
      <sheetName val="Term Loan"/>
      <sheetName val="annex C work"/>
      <sheetName val="Tickmarks"/>
      <sheetName val="land "/>
      <sheetName val="man power inj molding mc "/>
      <sheetName val="capital_cost"/>
      <sheetName val="wcr"/>
      <sheetName val="loan_shedule"/>
      <sheetName val="pune"/>
      <sheetName val="costing_revised"/>
      <sheetName val=" rm inv_creditors"/>
      <sheetName val="deptt wise manpower (2)"/>
      <sheetName val="reco 30902"/>
      <sheetName val="FY2001-02"/>
      <sheetName val="Funding"/>
      <sheetName val="IRR NPV"/>
      <sheetName val="summary-sensitivity"/>
      <sheetName val="Mktg Plan"/>
      <sheetName val="RMC backup"/>
      <sheetName val="Mfg Cost"/>
      <sheetName val="Mfg backup"/>
      <sheetName val="S&amp;D"/>
      <sheetName val="Working Cap"/>
      <sheetName val="Depr Cos Act"/>
      <sheetName val="Depr IT Act"/>
      <sheetName val="Amort of Pre-ops"/>
      <sheetName val="Mc Plg"/>
      <sheetName val="Pre-ops"/>
      <sheetName val="MFA"/>
      <sheetName val="Tool Room "/>
      <sheetName val="QA Cost "/>
      <sheetName val="Sensitivity -10% sales"/>
      <sheetName val="Sensitivity +10 % RMC"/>
      <sheetName val="Sensitivity -10% sales +10% rmc"/>
      <sheetName val="Sensitivity PL -10 % Sale price"/>
      <sheetName val="income tax-sensitivity"/>
      <sheetName val="GR-P&amp;L"/>
      <sheetName val="Estab Exp."/>
      <sheetName val="Qty Detail"/>
      <sheetName val="CAI"/>
      <sheetName val="Deff_Tax"/>
      <sheetName val="DEP-ITR"/>
      <sheetName val="Dep-Calc"/>
      <sheetName val="CAR_SALE"/>
      <sheetName val="Consumables 19"/>
      <sheetName val="Imported vs. Indi. 18"/>
      <sheetName val="ZINC-NOIDA"/>
      <sheetName val="FAR"/>
      <sheetName val="Defferd tax"/>
      <sheetName val="P.Nagar 1"/>
      <sheetName val="mCl"/>
      <sheetName val="plastic"/>
      <sheetName val="DC Pune"/>
      <sheetName val="abd"/>
      <sheetName val="DC GN"/>
      <sheetName val="Surface"/>
      <sheetName val="entries "/>
      <sheetName val="FA 11"/>
      <sheetName val="Defferd tax (2)"/>
      <sheetName val="P.Nagar 11"/>
      <sheetName val="CFW"/>
      <sheetName val="R Party"/>
      <sheetName val="349"/>
      <sheetName val="published"/>
      <sheetName val="Planning Materiality Mar 06"/>
      <sheetName val="Audit checklist"/>
      <sheetName val="Intercompany"/>
      <sheetName val="TB Q1-Q1"/>
      <sheetName val="P&amp;L Q4-Q1"/>
      <sheetName val="P&amp;L Q1-Q1"/>
      <sheetName val="Sales Analysis"/>
      <sheetName val="Purchase Cutt-off"/>
      <sheetName val="S.TAX RECO"/>
      <sheetName val="Excise-reco "/>
      <sheetName val="Sales Cut-offs"/>
      <sheetName val="Ratios- Q1-Q4"/>
      <sheetName val="Ratios- Q1-Q1"/>
      <sheetName val="Creditors ageing"/>
      <sheetName val="Employee Working"/>
      <sheetName val="Employee"/>
      <sheetName val="Employee benefits"/>
      <sheetName val="Bank reco"/>
      <sheetName val="TGT"/>
      <sheetName val="COMPARATIVE"/>
      <sheetName val="CONBS"/>
      <sheetName val="MIS+H.O."/>
      <sheetName val="P&amp;LA DKT"/>
      <sheetName val="P&amp;LA H.O."/>
      <sheetName val="SCH6"/>
      <sheetName val="M.V."/>
      <sheetName val="PER COST"/>
      <sheetName val="SCH14 W"/>
      <sheetName val="SCH14 S"/>
      <sheetName val="OVERHD"/>
      <sheetName val="FINCOST"/>
      <sheetName val="SCH13"/>
      <sheetName val="CWISE RMC (I)"/>
      <sheetName val="Trainee Feb.11"/>
      <sheetName val="Trainee Jan.11"/>
      <sheetName val="Deductor Detail"/>
      <sheetName val="Challan Detail"/>
      <sheetName val="Deductee Detail"/>
      <sheetName val="Deductee Detail Aug"/>
      <sheetName val="p&amp;l_mayank"/>
      <sheetName val="p&amp;l_mayank (2)"/>
      <sheetName val="p&amp;l_delhi"/>
      <sheetName val="personnel_N"/>
      <sheetName val="Dep Noida"/>
      <sheetName val="MAYANK NOIDA (2)"/>
      <sheetName val="WH 4W"/>
      <sheetName val="WH 2W"/>
      <sheetName val="EISHER"/>
      <sheetName val="PROD_BUDGET"/>
      <sheetName val="IT_BUDGET"/>
      <sheetName val="Depreciation chart"/>
      <sheetName val="Computer Hardware"/>
      <sheetName val="motor vehicle"/>
      <sheetName val="fur.&amp;fixture"/>
      <sheetName val="PC-Plant"/>
      <sheetName val="Tools &amp; Dies"/>
      <sheetName val="Electrical Installation"/>
      <sheetName val="Computer Software"/>
      <sheetName val="RF Connection &amp; Lan cabling"/>
      <sheetName val="Building Construction"/>
      <sheetName val="GDC"/>
      <sheetName val="Pre-Op. Exp.-GDC"/>
      <sheetName val="Pre-Operative exp"/>
      <sheetName val="Pre-Operative-exp-Final"/>
      <sheetName val="Pre-Operative-exp-Final (2)"/>
      <sheetName val="CAPITAL ITEM FEB TO MAR 09-31.1"/>
      <sheetName val="CAPITAL ITEM FEB TO MAR 09-28.2"/>
      <sheetName val="Copyright"/>
      <sheetName val="Assume"/>
      <sheetName val="Print Menu"/>
      <sheetName val="ResetModule"/>
      <sheetName val="Income Statement Input"/>
      <sheetName val="Balance Sheet Input"/>
      <sheetName val="Support Schedules"/>
      <sheetName val="NOPAT"/>
      <sheetName val="NOPAT-SBS"/>
      <sheetName val="Capital-SBS"/>
      <sheetName val="Cum Unusual"/>
      <sheetName val="COT"/>
      <sheetName val="CET"/>
      <sheetName val="MVA"/>
      <sheetName val="Graphs-MVA"/>
      <sheetName val="EVA-MVA"/>
      <sheetName val="Graphs-EVA"/>
      <sheetName val="PerfSum"/>
      <sheetName val="SixPanel"/>
      <sheetName val="Forecast-Input"/>
      <sheetName val="Engine NOPAT"/>
      <sheetName val="Engine CAPITAL"/>
      <sheetName val="Leases"/>
      <sheetName val="Capitalized Expense"/>
      <sheetName val="wwww"/>
      <sheetName val="HideModule"/>
      <sheetName val="ruSureModule"/>
      <sheetName val="PrintModule"/>
      <sheetName val="ALLPLANTS"/>
      <sheetName val="TALSTOCKVAL"/>
      <sheetName val="BKCSTOCKVAL"/>
      <sheetName val="MAHSTOCKVAL"/>
      <sheetName val="BAL (2)"/>
      <sheetName val="P&amp;F (2)"/>
      <sheetName val="accounting policies"/>
      <sheetName val="BAL"/>
      <sheetName val="P&amp;F"/>
      <sheetName val="scd1,2"/>
      <sheetName val="scd3"/>
      <sheetName val="scd 6"/>
      <sheetName val="SCH 7"/>
      <sheetName val="SCH 8"/>
      <sheetName val="SCD 9"/>
      <sheetName val="sch 10"/>
      <sheetName val="scd 11"/>
      <sheetName val="sch12"/>
      <sheetName val="sch 13 actual"/>
      <sheetName val="SCH 14"/>
      <sheetName val="SCH 15"/>
      <sheetName val="SCHD 16"/>
      <sheetName val="scd 16 cont"/>
      <sheetName val="scd 17"/>
      <sheetName val="Scd-17cont"/>
      <sheetName val="Scd-17 cont"/>
      <sheetName val="Scd-17 contd"/>
      <sheetName val="sch-17 contd."/>
      <sheetName val="Cash Flow (round)"/>
      <sheetName val="sch 5 2nd copy"/>
      <sheetName val="xxxx"/>
      <sheetName val="GROUPINGS(Assets &amp; Liabilities)"/>
      <sheetName val="GROUPIMGS(SALES) "/>
      <sheetName val="GROUPINGS( EXPS)"/>
      <sheetName val="GROUPIMGS( EXCISE)"/>
      <sheetName val="TRIAL BALANCE 31.03.08"/>
      <sheetName val="scd1,2 "/>
      <sheetName val="scd 5(FBD)"/>
      <sheetName val="sch5(DB)"/>
      <sheetName val="scd5(DEL)"/>
      <sheetName val="sch-6"/>
      <sheetName val="scd8 "/>
      <sheetName val="SCD10 "/>
      <sheetName val="personnel cost &amp; other exps."/>
      <sheetName val="other misc. exps."/>
      <sheetName val="FBT 07-08"/>
      <sheetName val="Sale Vs prod.07-08 "/>
      <sheetName val="GROUPING(INTEREST) "/>
      <sheetName val="SECURITY DEPOSIT  RECD "/>
      <sheetName val="SECURITY DEPOSIT Paid"/>
      <sheetName val="FOB 07-08(final)"/>
      <sheetName val="Prepaid,Ins,Rates&amp;taxes, etc."/>
      <sheetName val="FAR (FARIDABAD) 31.03.08"/>
      <sheetName val="Additions assets FBD(31.03.08)"/>
      <sheetName val="CWIP(PLANT)"/>
      <sheetName val="CWIP(TUBEWELL)"/>
      <sheetName val="CWIP(WATER CH.)"/>
      <sheetName val=" PROJECT EXPS"/>
      <sheetName val="WATCH &amp; WARD"/>
      <sheetName val="Security Deposit FBD"/>
      <sheetName val="PROFESSIONAL CHARGES"/>
      <sheetName val="NAME OF LAWERS"/>
      <sheetName val="EXP.PAYABLE"/>
      <sheetName val="scd 16"/>
      <sheetName val="Scd-16cont"/>
      <sheetName val="Scd-16 cont"/>
      <sheetName val="Scd-16 contd"/>
      <sheetName val="scd-16 contd."/>
      <sheetName val="Cash Flow "/>
      <sheetName val="Cash Flow(consolidated)"/>
      <sheetName val="PROVISION BONUS 07-08(FBD)"/>
      <sheetName val="FDRS(31.03.08)"/>
      <sheetName val="HELLA INTT.(FINAL)06-07"/>
      <sheetName val="HELLA INTT e-mail"/>
      <sheetName val="HELLA loan payable(Mar'08)"/>
      <sheetName val="FBD DEBTORS"/>
      <sheetName val="scd 5"/>
      <sheetName val="scd 4"/>
      <sheetName val="scd 5(Pollution )"/>
      <sheetName val="scd7 "/>
      <sheetName val="OTHER LIABILITY (AS A WHOLE)"/>
      <sheetName val="scd12"/>
      <sheetName val="scd13"/>
      <sheetName val="scd14"/>
      <sheetName val="Scd15"/>
      <sheetName val="scd 15 cont"/>
      <sheetName val="bal sheet "/>
      <sheetName val="scd3 and 4"/>
      <sheetName val="scd5"/>
      <sheetName val="sch.no.7 contd."/>
      <sheetName val="Sch no.8"/>
      <sheetName val="Sch 9 &amp; 10"/>
      <sheetName val="Sch 11,12"/>
      <sheetName val="ED"/>
      <sheetName val="Mat'l "/>
      <sheetName val="SEBI"/>
      <sheetName val="Net Worth"/>
      <sheetName val="SCH-A-M"/>
      <sheetName val="Original Trial-29"/>
      <sheetName val="MIS- RECO."/>
      <sheetName val="Adjusted Trial"/>
      <sheetName val="CODE CHECK"/>
      <sheetName val="Grouped Trial"/>
      <sheetName val="B.S.-Groupings"/>
      <sheetName val="P.L.-Groupings"/>
      <sheetName val="Reserve &amp; Surplus"/>
      <sheetName val="Secured Loans"/>
      <sheetName val="Unsecured Loans"/>
      <sheetName val="BS Schdl-3-Fixed Assets"/>
      <sheetName val="Other current assets"/>
      <sheetName val="Misc. Expenditure"/>
      <sheetName val="BS Schdl- 1 &amp; 2"/>
      <sheetName val="BS Schdl-4 to 11"/>
      <sheetName val="PL Schdl- 12 to 16"/>
      <sheetName val="Fixed Assets-Last year"/>
      <sheetName val="Statement of Income"/>
      <sheetName val="GDR"/>
      <sheetName val="Div-details"/>
      <sheetName val="Enclosure 1"/>
      <sheetName val="Enclosure 2"/>
      <sheetName val="Enclosure 3"/>
      <sheetName val="Enclosure 4"/>
      <sheetName val="Enclosure 4A"/>
      <sheetName val="add dep"/>
      <sheetName val="Enclosure 5"/>
      <sheetName val="Enclosure 5A"/>
      <sheetName val="not reqd"/>
      <sheetName val="Enclosure 6"/>
      <sheetName val="Enclosure 7"/>
      <sheetName val="Enclosure 8 "/>
      <sheetName val="Enclosure 9"/>
      <sheetName val="not reqd-1"/>
      <sheetName val="Enclosure 10"/>
      <sheetName val="Enclosure 11"/>
      <sheetName val="Enclosure 12"/>
      <sheetName val="Enclosure 13"/>
      <sheetName val="Details of Payments"/>
      <sheetName val="Raw Mat IAM"/>
      <sheetName val="RM Derabassi"/>
      <sheetName val="VAT &amp; CST on sale"/>
      <sheetName val="Dera Bassi Logic Test"/>
      <sheetName val="Sales Tax IAM (2)"/>
      <sheetName val="FBD Logic TEst"/>
      <sheetName val="Vat Set"/>
      <sheetName val="Consol."/>
      <sheetName val="Working IAM"/>
      <sheetName val="DRB ED AS PER EXCISE 09-10"/>
      <sheetName val="Working Fbd"/>
      <sheetName val="Sales Tax IAM"/>
      <sheetName val="Enclosure 4. (PBC)"/>
      <sheetName val="Enc. XXX"/>
      <sheetName val="Enclosure-4"/>
      <sheetName val="Enclosure 4A "/>
      <sheetName val="Enclosure 5A "/>
      <sheetName val="Enclosure 5B"/>
      <sheetName val="Enclosure- 8"/>
      <sheetName val="Enclosure 8"/>
      <sheetName val="Enclosure-11"/>
      <sheetName val="Enclosure 11-A"/>
      <sheetName val="Enclosure 14"/>
      <sheetName val="BONUS FARIDABAD"/>
      <sheetName val="BONUS DERABASSI"/>
      <sheetName val="Encl. 1"/>
      <sheetName val="Encl 2 "/>
      <sheetName val="Encl. 3"/>
      <sheetName val="Encl. 4 "/>
      <sheetName val="Encl. 4A"/>
      <sheetName val="Encl. 5"/>
      <sheetName val="Encl 6"/>
      <sheetName val="Encl 7"/>
      <sheetName val="Encl. 8"/>
      <sheetName val="Encl. 9A"/>
      <sheetName val="Encl. 9B"/>
      <sheetName val="Encl. 10"/>
      <sheetName val="Encl 11"/>
      <sheetName val="Encl. 12"/>
      <sheetName val="Encl. 13"/>
      <sheetName val="Encl. 14"/>
      <sheetName val="Encl.14 contd"/>
      <sheetName val="Enclosure 15"/>
      <sheetName val="Plntmach final"/>
      <sheetName val="Furnfix"/>
      <sheetName val="NRbldg"/>
      <sheetName val="Enclosure 2 old"/>
      <sheetName val="P&amp;M add dep"/>
      <sheetName val="Payable"/>
      <sheetName val="Cenvat reco"/>
      <sheetName val="CASH FLOW 03-08"/>
      <sheetName val="phy cycle (2)"/>
      <sheetName val="phy cycle"/>
      <sheetName val="Cover Sheet"/>
      <sheetName val="Revenue Inputs"/>
      <sheetName val="Business Revenues"/>
      <sheetName val="Cost Inputs"/>
      <sheetName val="Roll out plan"/>
      <sheetName val="Fibre plan"/>
      <sheetName val="ULL costs"/>
      <sheetName val="Summary of roll-out plan"/>
      <sheetName val="S C H E M A"/>
      <sheetName val="Rate"/>
      <sheetName val="INDORAMA Group June 02"/>
      <sheetName val="1000"/>
      <sheetName val="2000"/>
      <sheetName val="3000"/>
      <sheetName val="Intermix"/>
      <sheetName val="Blender"/>
      <sheetName val="TST"/>
      <sheetName val="CV"/>
      <sheetName val="AA2"/>
      <sheetName val="newexpected"/>
      <sheetName val="Summary-mixing"/>
      <sheetName val="SUMMARYline"/>
      <sheetName val="COMPOUNDING"/>
      <sheetName val="prod3(val)"/>
      <sheetName val="Renault"/>
      <sheetName val="CVtrend"/>
      <sheetName val="OCT06"/>
      <sheetName val="SALE7C"/>
      <sheetName val="Coversheet"/>
      <sheetName val="Sales Customer (CCI)"/>
      <sheetName val="Gap Analysis (CCI)"/>
      <sheetName val="P&amp;L Sub"/>
      <sheetName val="DCF(CCI)"/>
      <sheetName val="WACC (CCI)"/>
      <sheetName val="BETA(CCI)"/>
      <sheetName val="CFS (CCI)"/>
      <sheetName val="IL&amp;FS"/>
      <sheetName val="P&amp;L (CCI)"/>
      <sheetName val="BS (CCI)"/>
      <sheetName val="Revised Logistics (2)"/>
      <sheetName val="Revised Logistics"/>
      <sheetName val="Logistics (CCI)"/>
      <sheetName val="Assumption (CCI)"/>
      <sheetName val="FF Business (CCI)"/>
      <sheetName val="Deprn FF (CCI)"/>
      <sheetName val="Loan Schedule (CCI)"/>
      <sheetName val="Deprn Logistics (CCI)"/>
      <sheetName val="Future Income (2)"/>
      <sheetName val="UILP Sales FY11"/>
      <sheetName val="UILP Expense FY11"/>
      <sheetName val="Warehouse (CCI)"/>
      <sheetName val="Oper Exps"/>
      <sheetName val="GP from Audited Nos"/>
      <sheetName val="Oper Income"/>
      <sheetName val="Fin Yr 10-11"/>
      <sheetName val="Final GP &amp; Projections (CCI)"/>
      <sheetName val="Fin Yr 09 - 10"/>
      <sheetName val="OT FY10"/>
      <sheetName val="OT R FY10"/>
      <sheetName val="OT FY11"/>
      <sheetName val="OT R FY11"/>
      <sheetName val="Employee Cost"/>
      <sheetName val="S&amp;A Expenses"/>
      <sheetName val="Interest &amp; Finance Charges"/>
      <sheetName val="Taxes (CCI)"/>
      <sheetName val="Investments (CCI)"/>
      <sheetName val="Loans &amp; Advances (CCI)"/>
      <sheetName val="Current Liabilities (CCI)"/>
      <sheetName val="Provision (CCI)"/>
      <sheetName val="Reserve &amp; Surplus (CCI)"/>
      <sheetName val="Secured Loan (CCI)"/>
      <sheetName val="Unsecured Loan (CCI)"/>
      <sheetName val="Proj Freight"/>
      <sheetName val="Depreciation (CCI)"/>
      <sheetName val="YEAR"/>
      <sheetName val="SAPBEXqueries"/>
      <sheetName val="SAPBEXfilters"/>
      <sheetName val="BS PL"/>
      <sheetName val="dEPR"/>
      <sheetName val="Vendor Branches"/>
      <sheetName val="Current ac"/>
      <sheetName val="operation BC"/>
      <sheetName val="Advance"/>
      <sheetName val="TB Dec-09-10"/>
      <sheetName val="ADVANCES CASH IN KIND (3)"/>
      <sheetName val="ADVANCES CASH IN KIND (2)"/>
      <sheetName val="ADVANCES CASH IN KIND"/>
      <sheetName val="memo WROK summary  (2)"/>
      <sheetName val="81"/>
      <sheetName val="Correction Require "/>
      <sheetName val="Debtor summary"/>
      <sheetName val="BS Detail Sheet"/>
      <sheetName val="INT SEC 18 "/>
      <sheetName val="BS PL "/>
      <sheetName val="memo  summary OTHER THAN IOT"/>
      <sheetName val="CWIP SECHUDELE"/>
      <sheetName val="cAPITAL adv &amp; cRS"/>
      <sheetName val="SUMMARY MEMO IOT"/>
      <sheetName val="PL Detail Sheet JSLO"/>
      <sheetName val="47"/>
      <sheetName val="Debit  1 loans"/>
      <sheetName val="DEP Sec 5 BS "/>
      <sheetName val="PL FOR HO "/>
      <sheetName val="PL Interest Paid"/>
      <sheetName val="PL SAP TB "/>
      <sheetName val="BS SAP TB "/>
      <sheetName val="P-Admin"/>
      <sheetName val="Final MEMO"/>
      <sheetName val="PL.Schedules"/>
      <sheetName val="Power Plant"/>
      <sheetName val="Exch Fluct"/>
      <sheetName val="other expens"/>
      <sheetName val="P-Sales"/>
      <sheetName val="Selling Exp "/>
      <sheetName val="Project power"/>
      <sheetName val="Raw mat cons"/>
      <sheetName val="buyers credit"/>
      <sheetName val="FREIGHT INWARD INDIGENOUS"/>
      <sheetName val="P List 870"/>
      <sheetName val="Final BS PL March 11 "/>
      <sheetName val="dEPR 10-11"/>
      <sheetName val="Fin BS Detail Sheet MARCH 11"/>
      <sheetName val="Capital  Vendor  Final"/>
      <sheetName val="Acceptance"/>
      <sheetName val="Exch Flucat"/>
      <sheetName val="IUT"/>
      <sheetName val="Trail  Pr 11.05.11 "/>
      <sheetName val="Capital Advance "/>
      <sheetName val="Stock 31.03.11"/>
      <sheetName val="Opeartion BC"/>
      <sheetName val="Trail 11.05.11"/>
      <sheetName val="Final BS PL Dec  qUATERWISD"/>
      <sheetName val="Reconciliation 4th Quarter"/>
      <sheetName val="Nov FITL Intt"/>
      <sheetName val="ECB Interest"/>
      <sheetName val="FCCB Interest Calculation "/>
      <sheetName val="P&amp;L up to Nov 10"/>
      <sheetName val="DEP "/>
      <sheetName val="Ph I Int Term Loan &amp; ECB"/>
      <sheetName val="DPS Power"/>
      <sheetName val="Selling Exp"/>
      <sheetName val="Sales Reco with TB"/>
      <sheetName val="other manufct exp"/>
      <sheetName val="Transport"/>
      <sheetName val="wroking capital "/>
      <sheetName val="Exch Fluct "/>
      <sheetName val="Jan 08.Trial"/>
      <sheetName val="TB 30.11.10"/>
      <sheetName val="Consum Chrome Friable"/>
      <sheetName val="Memo Entry"/>
      <sheetName val="wrok rough "/>
      <sheetName val="Nov Consu"/>
      <sheetName val="Raw mat cons Nov"/>
      <sheetName val="Dep. &amp; Intt."/>
      <sheetName val="Prov Dec-09"/>
      <sheetName val="Tally"/>
      <sheetName val="Trial. Dec 07"/>
      <sheetName val="Ope_Trial"/>
      <sheetName val="FG Val"/>
      <sheetName val="SFG val"/>
      <sheetName val="Rm-TISCo"/>
      <sheetName val="material detail Indonesia"/>
      <sheetName val="PIVOT-MATERIAL INDIA"/>
      <sheetName val="Material Detail- india"/>
      <sheetName val="Material Summary"/>
      <sheetName val="Money Summary"/>
      <sheetName val="QUALITY COM"/>
      <sheetName val="Monthly P&amp;L"/>
      <sheetName val="July 03"/>
      <sheetName val="Aug 03"/>
      <sheetName val="Sep 03"/>
      <sheetName val="Oct 03"/>
      <sheetName val="Nov 03"/>
      <sheetName val="CDR Ratios "/>
      <sheetName val="Other Ratios"/>
      <sheetName val="TOL CDR"/>
      <sheetName val="Secured Borrowings"/>
      <sheetName val="Current Ratio"/>
      <sheetName val="Interface"/>
      <sheetName val="IRR 1 year"/>
      <sheetName val="IRR with 2 years"/>
      <sheetName val="R&amp;C"/>
      <sheetName val="2008-09"/>
      <sheetName val="Qtr debt profile"/>
      <sheetName val="CONS(F)-Final"/>
      <sheetName val="Overall Summary"/>
      <sheetName val="Debt 31.03.10"/>
      <sheetName val="Monthly repayments"/>
      <sheetName val="Sacrifice"/>
      <sheetName val="Existing loan sch"/>
      <sheetName val="Lender wise 2"/>
      <sheetName val="Lender-wise"/>
      <sheetName val="Sacrifice backup"/>
      <sheetName val="Rs Crore-JSL Ratios"/>
      <sheetName val="Presentation slides"/>
      <sheetName val="try"/>
      <sheetName val="sbicap"/>
      <sheetName val="JSL - Financials"/>
      <sheetName val="phase II"/>
      <sheetName val="Consolidated (Try)"/>
      <sheetName val="OSL - Financials"/>
      <sheetName val="Inv. Sch."/>
      <sheetName val="CONS(F)"/>
      <sheetName val="Capacity &amp; Cost"/>
      <sheetName val="consolidated IT Cal"/>
      <sheetName val="CMA (rough)"/>
      <sheetName val="Old DP"/>
      <sheetName val="Selling Prices"/>
      <sheetName val="Sales Mix"/>
      <sheetName val="Raw Material Costs"/>
      <sheetName val="Consolidated Qtr"/>
      <sheetName val="Spec. Consumptions"/>
      <sheetName val="ProcessYields"/>
      <sheetName val="Chemistry"/>
      <sheetName val="R&amp;C Impact"/>
      <sheetName val="Capital Cost"/>
      <sheetName val="2009"/>
      <sheetName val="addon4"/>
      <sheetName val="addon3"/>
      <sheetName val="addon2"/>
      <sheetName val="addon1"/>
      <sheetName val="Ration"/>
      <sheetName val="JSS-STOCK TALLY"/>
      <sheetName val="JSW-STOCK TALLY"/>
      <sheetName val="B. Sheet Abstract "/>
      <sheetName val="JSN-STOCK TALLY"/>
      <sheetName val="B. S. 2009-2010 "/>
      <sheetName val="JSN-Ageing"/>
      <sheetName val="JSW-Ageing"/>
      <sheetName val="JSS-Cust-Ageing"/>
      <sheetName val="JSS-FG Valuation"/>
      <sheetName val="JSS-Scrap"/>
      <sheetName val="(JSS) Inc-Dec. "/>
      <sheetName val="JSN-WIP Valuation"/>
      <sheetName val="JSN-Scrap Valuation"/>
      <sheetName val="JSN INC-DEC WORKING"/>
      <sheetName val="Notes to ac part B"/>
      <sheetName val="Gratuity P.no 12"/>
      <sheetName val="B. S. 09-10"/>
      <sheetName val="Ann B"/>
      <sheetName val="F.Assets Consolidated"/>
      <sheetName val="Working Cash flow"/>
      <sheetName val="Cap. Commitment"/>
      <sheetName val="CIF VALUE DETAIL"/>
      <sheetName val="JSN- Vendor"/>
      <sheetName val="JSW-Vendor"/>
      <sheetName val="JSS-VENDOR"/>
      <sheetName val="Schedule-5(Consolidated)"/>
      <sheetName val="JSN-DEP"/>
      <sheetName val="JSW-DEP"/>
      <sheetName val="JSS-DEP"/>
      <sheetName val="JSSS_Dep"/>
      <sheetName val="TB Chennai"/>
      <sheetName val="TB Mumbai"/>
      <sheetName val="TB Gurgaon"/>
      <sheetName val="D. Tax Liability Cal. 09-10"/>
      <sheetName val="I. Tax Prov. 09-10"/>
      <sheetName val="JSN-Cons. Sheet"/>
      <sheetName val="JSW-Cons. Sheet"/>
      <sheetName val="JSS-Cons. Sheet"/>
      <sheetName val="JSN-FG Valuation"/>
      <sheetName val="JSN-Sales Return"/>
      <sheetName val="JSW-FG (31.03.10)"/>
      <sheetName val="JSW-Scrap(31.03.10)"/>
      <sheetName val="JSW-Sales Return"/>
      <sheetName val="JSS-Sales Return"/>
      <sheetName val="INT RECD. JSW"/>
      <sheetName val="JSW-Inc-Dec. Working"/>
      <sheetName val="JSN-Interest Received Detail"/>
      <sheetName val="Opening Balance"/>
      <sheetName val="Annexure G"/>
      <sheetName val="Sched"/>
      <sheetName val="FA_Final"/>
      <sheetName val="Groupings-final"/>
      <sheetName val="prov"/>
      <sheetName val="gain.loss"/>
      <sheetName val="sap trial"/>
      <sheetName val="Scheme Area Details_Block__ C2"/>
      <sheetName val="New33KVSS_E3"/>
      <sheetName val="Prop aug of Ex 33KVSS_E3a"/>
      <sheetName val="SIN"/>
      <sheetName val="CREV"/>
      <sheetName val="DREV"/>
      <sheetName val="IDCCALHYD_GOO"/>
      <sheetName val="18_4_10 pm"/>
      <sheetName val="ADJ_TB"/>
      <sheetName val="Map"/>
      <sheetName val="Pub-res"/>
      <sheetName val="AR-BS"/>
      <sheetName val="AR-P&amp;L"/>
      <sheetName val="related"/>
      <sheetName val="BSHEET"/>
      <sheetName val="SCH 1_2"/>
      <sheetName val="SCH _3"/>
      <sheetName val="SCH 5 (N)"/>
      <sheetName val=" SCH 6_7 "/>
      <sheetName val=" SCH 8 9 10 11"/>
      <sheetName val="SCH121314"/>
      <sheetName val="SCH 1516"/>
      <sheetName val="SCH1718"/>
      <sheetName val="SCH19"/>
      <sheetName val="CFLOW"/>
      <sheetName val="wkg cflo"/>
      <sheetName val="8PSCH66A-NA"/>
      <sheetName val="TRDG PROFIT"/>
      <sheetName val="sub"/>
      <sheetName val="PointNo.5"/>
      <sheetName val="Entity List"/>
      <sheetName val="Agra"/>
      <sheetName val="Udaipur"/>
      <sheetName val="Projections"/>
      <sheetName val="Recon"/>
      <sheetName val="Sales to schenider"/>
      <sheetName val="Sales Regr 2011-12"/>
      <sheetName val="YS"/>
      <sheetName val="Head office"/>
      <sheetName val="Consolidated excl pz&amp;gw"/>
      <sheetName val="1.1 Cashflow analysis"/>
      <sheetName val="1.2 Secured loans"/>
      <sheetName val="1.3 Fixed Assets"/>
      <sheetName val="1.4 Debtors"/>
      <sheetName val="1.5 Loans and advances"/>
      <sheetName val="Shareholders fund"/>
      <sheetName val="Margin analysis"/>
      <sheetName val="Sales mfg"/>
      <sheetName val="Sales Trd"/>
      <sheetName val="3.3 Employee costs"/>
      <sheetName val="1.2 Inventory"/>
      <sheetName val="3.1 Sales mfg"/>
      <sheetName val="3.1 Sales Trd"/>
      <sheetName val="3.1 Other Income"/>
      <sheetName val="3.2 CoM"/>
      <sheetName val="3.4 Other operating expenses"/>
      <sheetName val="Payables"/>
      <sheetName val="Seg P&amp;L"/>
      <sheetName val="Seg BS"/>
      <sheetName val="XCWIP_segment"/>
      <sheetName val="Assets_segmantal"/>
      <sheetName val="PROFIT &amp; LOSS ACCOUNT"/>
      <sheetName val="R&amp;d"/>
      <sheetName val="Cash Flow Workings"/>
      <sheetName val="GR SERVICES"/>
      <sheetName val="GR CAP"/>
      <sheetName val="GR MAT"/>
      <sheetName val="Prov. Others"/>
      <sheetName val="FORM-16"/>
      <sheetName val="MD Office"/>
      <sheetName val="Proface"/>
      <sheetName val="EE"/>
      <sheetName val="MKt"/>
      <sheetName val="HR"/>
      <sheetName val="Finance"/>
      <sheetName val="Industry"/>
      <sheetName val="CCC"/>
      <sheetName val="BLD"/>
      <sheetName val="ISC"/>
      <sheetName val="BMS"/>
      <sheetName val="Distri"/>
      <sheetName val="PEC"/>
      <sheetName val="SISC"/>
      <sheetName val="SGBD"/>
      <sheetName val="E&amp;I"/>
      <sheetName val="IT &amp; Bridge"/>
      <sheetName val="Approval Matrix"/>
      <sheetName val="01 T"/>
      <sheetName val="03 "/>
      <sheetName val="WELCOME"/>
      <sheetName val="Q2 YTD OG Sales Analysis"/>
      <sheetName val="ER3"/>
      <sheetName val="ER11_Old"/>
      <sheetName val="ER10_Old"/>
      <sheetName val="Total Expenses"/>
      <sheetName val="Clause 41 - final"/>
      <sheetName val="SCH (1-4) "/>
      <sheetName val="SCH INV 6"/>
      <sheetName val="SCH CA (7-12)"/>
      <sheetName val="SCH PL (13-17)"/>
      <sheetName val="Cash flow for DEC,09"/>
      <sheetName val="LITL"/>
      <sheetName val="Stock &amp; WIP"/>
      <sheetName val="Income and Deferred Tax"/>
      <sheetName val="Windpower Fin."/>
      <sheetName val="Seg in lakhs"/>
      <sheetName val="Recon sheet"/>
      <sheetName val="FA-TA"/>
      <sheetName val="FA-IA"/>
      <sheetName val="Invst."/>
      <sheetName val="PL Notes"/>
      <sheetName val="RP"/>
      <sheetName val="Work CY"/>
      <sheetName val="Work PY"/>
      <sheetName val="Grps CY"/>
      <sheetName val="Grps PY"/>
      <sheetName val="TB CY"/>
      <sheetName val="TB PY"/>
      <sheetName val="Forex Cap Detail"/>
      <sheetName val="PY regrouping"/>
      <sheetName val="Calculations"/>
      <sheetName val="SHP &amp; Dir"/>
      <sheetName val="NP EDC"/>
      <sheetName val="ICBC"/>
      <sheetName val="****00"/>
      <sheetName val="ENGG_VAL"/>
      <sheetName val="ADD_WAVG"/>
      <sheetName val="VAL31MAR-ALL"/>
      <sheetName val="MPS_PACKING"/>
      <sheetName val="Book1"/>
      <sheetName val="#REF!"/>
      <sheetName val="Heat Cons"/>
      <sheetName val="Imp"/>
      <sheetName val="Indg"/>
      <sheetName val="Cost_ Sheet Coal"/>
      <sheetName val="Cost sheet CokeFines-Imp"/>
      <sheetName val="Cost-Sheet-ImpCoke"/>
      <sheetName val="July.01"/>
      <sheetName val="Aug.01"/>
      <sheetName val="Sept.01"/>
      <sheetName val="Oct'01"/>
      <sheetName val="Nov'01"/>
      <sheetName val="Dec'01"/>
      <sheetName val="Jan'02"/>
      <sheetName val="Feb'02"/>
      <sheetName val="March'02"/>
      <sheetName val="April'02"/>
      <sheetName val="May'02"/>
      <sheetName val="June'02"/>
      <sheetName val="July'02"/>
      <sheetName val="Quality July'02"/>
      <sheetName val="slip Aug."/>
      <sheetName val="working for bc fcs"/>
      <sheetName val="tallied with TB"/>
      <sheetName val="as 11 working"/>
      <sheetName val="Merged"/>
      <sheetName val="SecurityNote"/>
      <sheetName val="Reclass"/>
      <sheetName val="CashFlow (2)"/>
      <sheetName val="Sch-  5"/>
      <sheetName val="OracleTB (Rs Crs)"/>
      <sheetName val="RatioAnalysis(Standalone)"/>
      <sheetName val="Ratioworking(Standalone)"/>
      <sheetName val="PrevYearReclass"/>
      <sheetName val="Sales return after Mar-07"/>
      <sheetName val="FIXASET"/>
      <sheetName val="old_serial no."/>
      <sheetName val="tot_ass_9697"/>
      <sheetName val="June08"/>
      <sheetName val="May2008"/>
      <sheetName val="Fix summary"/>
      <sheetName val="COM"/>
      <sheetName val="OFF EQP"/>
      <sheetName val="FUR FITT"/>
      <sheetName val="MOT VEH"/>
      <sheetName val="CAN EQUIP"/>
      <sheetName val="fIRE EXTIN"/>
      <sheetName val="Elec inst"/>
      <sheetName val="Patt &amp; dies"/>
      <sheetName val="RUPEE"/>
      <sheetName val="cap-borrow"/>
      <sheetName val="fassets"/>
      <sheetName val="asset1"/>
      <sheetName val="asset2"/>
      <sheetName val="plsch2"/>
      <sheetName val="plsch3"/>
      <sheetName val="notes1"/>
      <sheetName val="EPS "/>
      <sheetName val="Tax Prov"/>
      <sheetName val="IT WDV"/>
      <sheetName val="Financial Highlights"/>
      <sheetName val="FormV"/>
      <sheetName val="FormVII"/>
      <sheetName val="Cost of project"/>
      <sheetName val="Margin Money"/>
      <sheetName val="Contingency"/>
      <sheetName val="Means of finance"/>
      <sheetName val="Cost of Production"/>
      <sheetName val="Raw Materials "/>
      <sheetName val="Power calculations"/>
      <sheetName val="Working results"/>
      <sheetName val="IRR"/>
      <sheetName val="Break-even"/>
      <sheetName val="Payback"/>
      <sheetName val="Estimates"/>
      <sheetName val="CONTENT INDEX"/>
      <sheetName val="ANNEXURES"/>
      <sheetName val="PL sch 1"/>
      <sheetName val="PL SCH2"/>
      <sheetName val="BS sch1"/>
      <sheetName val="BS sch2"/>
      <sheetName val="FA -casted New"/>
      <sheetName val="FAold"/>
      <sheetName val="BS sch 3"/>
      <sheetName val="BS sch 4"/>
      <sheetName val="Notes-1"/>
      <sheetName val="Notes-2"/>
      <sheetName val="Blade budget rev(20.04.10)"/>
      <sheetName val="Budget Vs Actual (3)"/>
      <sheetName val="Budget Vs Actual"/>
      <sheetName val="Monthwise Summary"/>
      <sheetName val="Sep08"/>
      <sheetName val="Aug08"/>
      <sheetName val="July08"/>
      <sheetName val="Apr2008"/>
      <sheetName val="Mar2008"/>
      <sheetName val="Feb2008"/>
      <sheetName val="INV PL LSML (INDIA) md revie"/>
      <sheetName val="INVESTMENT PLAN ITALY"/>
      <sheetName val="INV PL LSML (INDIA)"/>
      <sheetName val="IT BUDGET"/>
      <sheetName val="Philip Blade "/>
      <sheetName val="INV PL LSML(ITALY)"/>
      <sheetName val="Directives"/>
      <sheetName val="Explanation fields"/>
      <sheetName val="5year sum"/>
      <sheetName val="DOWN SEGMENT REPORT"/>
      <sheetName val="FLUCTUATIONS"/>
      <sheetName val="Previous year"/>
      <sheetName val="rescheudule"/>
      <sheetName val="ROCE Calculation"/>
      <sheetName val="Revaluaiton"/>
      <sheetName val="5year sum "/>
      <sheetName val="REgrouping"/>
      <sheetName val="cogs reconciliation"/>
      <sheetName val="PNEW"/>
      <sheetName val="Audit commitee"/>
      <sheetName val="Cash flow chander"/>
      <sheetName val="cashflow "/>
      <sheetName val="ED on stock"/>
      <sheetName val="Segment - Balance Sheet"/>
      <sheetName val="Segment report"/>
      <sheetName val="LS39 Rotor blade -Capital Items"/>
      <sheetName val="Employee cost Balu"/>
      <sheetName val="OVERVIEW"/>
      <sheetName val="Payroll cost"/>
      <sheetName val="Detail HR-Plan"/>
      <sheetName val="cost centres"/>
      <sheetName val="MC Shop"/>
      <sheetName val="Blade"/>
      <sheetName val="Prinoth"/>
      <sheetName val="P&amp;P"/>
      <sheetName val="Planing"/>
      <sheetName val="250KW"/>
      <sheetName val="INTERNAL REPORT"/>
      <sheetName val="DUE DELIGENCE"/>
      <sheetName val="IPO"/>
      <sheetName val="Wdv"/>
      <sheetName val="RFDETAIL"/>
      <sheetName val="NKSC"/>
      <sheetName val="Dart"/>
      <sheetName val="Innosoft"/>
      <sheetName val="Imports"/>
      <sheetName val="Std. Cost-FG"/>
      <sheetName val="Std. Cost-Bulk"/>
      <sheetName val="comparsion"/>
      <sheetName val="EXP TRIAL FACT"/>
      <sheetName val="final fact trial"/>
      <sheetName val="BS Schdl-4 to 10"/>
      <sheetName val="PL Schdl- 11 to 15"/>
      <sheetName val="PENDING JV's"/>
      <sheetName val="Daily Sheet"/>
      <sheetName val="Chq"/>
      <sheetName val="Auxiliar de Pré-Cálculo"/>
      <sheetName val="Resumo de Custos"/>
      <sheetName val="Recebimento Cash-in"/>
      <sheetName val="Planilha de Preço de Venda"/>
      <sheetName val="SUBRESUMO"/>
      <sheetName val="CASH-FLOW"/>
      <sheetName val="MEASUREMENT TG BUILDING (2)"/>
      <sheetName val="Annex I"/>
      <sheetName val="Annex II"/>
      <sheetName val="Summary_ This_Bill"/>
      <sheetName val="PB Tank"/>
      <sheetName val="Klin L &amp; M"/>
      <sheetName val="Pump"/>
      <sheetName val="Gas Scrubber"/>
      <sheetName val="Lime Grinding"/>
      <sheetName val="Block_Consumption"/>
      <sheetName val="KP 200_Consumption"/>
      <sheetName val="Cement_Consumption"/>
      <sheetName val="Comsumption_Reinforcement"/>
      <sheetName val="Consumption Summary"/>
      <sheetName val="PB Tank Raft &amp; Wall up to FGL"/>
      <sheetName val="Kiln L"/>
      <sheetName val="Kiln M"/>
      <sheetName val="Pour Card BBS Oct'15"/>
      <sheetName val="Consumption_Insert"/>
      <sheetName val="BBS"/>
      <sheetName val="Table of Contents"/>
      <sheetName val="Table of Contents (2)"/>
      <sheetName val="Abstract-Cert"/>
      <sheetName val="Index Sheet"/>
      <sheetName val="Meas-1"/>
      <sheetName val="Meas-2"/>
      <sheetName val="Meas-3"/>
      <sheetName val="Meas-4"/>
      <sheetName val="Meas-5"/>
      <sheetName val="Meas-6"/>
      <sheetName val="Extra Item"/>
      <sheetName val="1.04-1"/>
      <sheetName val="2.01(a)-1"/>
      <sheetName val="G-13 2.01-2"/>
      <sheetName val="G-13 2.01-3"/>
      <sheetName val="G-13 2.01-4"/>
      <sheetName val="R-2 2.01-5"/>
      <sheetName val="MRR-1 2.01-6"/>
      <sheetName val="G-13 2.01-7"/>
      <sheetName val="2.01-b-II-1"/>
      <sheetName val="2.01-b-II-2"/>
      <sheetName val="2.01-b-II-3"/>
      <sheetName val="2.07-1"/>
      <sheetName val="2.07-2"/>
      <sheetName val="2.07-3"/>
      <sheetName val="2.07-4"/>
      <sheetName val="2.07-5"/>
      <sheetName val="2.07-6"/>
      <sheetName val="3.01-1"/>
      <sheetName val="3.01-2"/>
      <sheetName val="3.01-3"/>
      <sheetName val="3.01-4"/>
      <sheetName val="3.01-5"/>
      <sheetName val="3.02-1"/>
      <sheetName val="3.02-2"/>
      <sheetName val="3.02-3"/>
      <sheetName val="3.02-4"/>
      <sheetName val="3.02-5"/>
      <sheetName val="3.02-6"/>
      <sheetName val="3.02-7"/>
      <sheetName val="3.02-8"/>
      <sheetName val="3.02-9"/>
      <sheetName val="3.02-10"/>
      <sheetName val="3.02-11"/>
      <sheetName val="3.02-13"/>
      <sheetName val="4.01-1"/>
      <sheetName val="4.02-1"/>
      <sheetName val="4.04-1"/>
      <sheetName val="4.04-2"/>
      <sheetName val="E03-1"/>
      <sheetName val="E03-2"/>
      <sheetName val="E12-1"/>
      <sheetName val="Rock Filling"/>
      <sheetName val="Cement Reconciliation"/>
      <sheetName val="Bitumen Reconciliation"/>
      <sheetName val="Steel"/>
      <sheetName val="Bitumen"/>
      <sheetName val="Bitumen-Consumption"/>
      <sheetName val="Prime Coat"/>
      <sheetName val="Tack Coat"/>
      <sheetName val="BM"/>
      <sheetName val="DBM"/>
      <sheetName val="Gate Pass"/>
      <sheetName val="Fee Rate Summary"/>
      <sheetName val="970121 fee rates"/>
      <sheetName val="SOR"/>
      <sheetName val="Headings"/>
      <sheetName val="Civil Boq"/>
      <sheetName val="SPT vs PHI"/>
      <sheetName val="BOQ"/>
      <sheetName val="Site Dev BOQ"/>
      <sheetName val="BOQ (2)"/>
      <sheetName val="GBW"/>
      <sheetName val="FitOutConfCentre"/>
      <sheetName val="MASTER_RATE ANALYSIS"/>
      <sheetName val="Summary_ This Bill Structural"/>
      <sheetName val="Summary_ Cumulative"/>
      <sheetName val="Kiln Feed"/>
      <sheetName val="Pipe Rack 200"/>
      <sheetName val="Substation Area 500 700"/>
      <sheetName val="Substation Area 200"/>
      <sheetName val="Calciner Foundation"/>
      <sheetName val="Pipe Rack 500"/>
      <sheetName val="Blower Room"/>
      <sheetName val="Transfer Tower"/>
      <sheetName val="ESP MCC Room"/>
      <sheetName val="Cooler Building"/>
      <sheetName val="Carbonation Unit"/>
      <sheetName val="Cable Tray"/>
      <sheetName val="Sea Water Line"/>
      <sheetName val="Misc Struc"/>
      <sheetName val="Consumption_Insert_Angle"/>
      <sheetName val="FIM Consumption Summary"/>
      <sheetName val="Consumption_InsertAngle (Civil)"/>
      <sheetName val="Consumption_Struc Steel"/>
      <sheetName val="Consumption_Bolts"/>
      <sheetName val="Under Size Hopper"/>
      <sheetName val="Filter Gas Scrubber"/>
      <sheetName val="A-Liq Tank"/>
      <sheetName val="LSA Silo"/>
      <sheetName val="ESP Foundation"/>
      <sheetName val="Settler Tank"/>
      <sheetName val="Fixed Ammonia"/>
      <sheetName val="Wash Water"/>
      <sheetName val="Dissolver Tank"/>
      <sheetName val="Road Culvert"/>
      <sheetName val="Pipe Sleeper"/>
      <sheetName val="Kiln L &amp; M"/>
      <sheetName val="Salt Dissolver"/>
      <sheetName val="Supercon 100_Consumption"/>
      <sheetName val="Check"/>
      <sheetName val="CBD-WRSS-I&amp;III"/>
      <sheetName val="Sch-1"/>
      <sheetName val="Sch-2"/>
      <sheetName val="SCHEDULE-3A"/>
      <sheetName val="400 KV Raipur-POWERGRID "/>
      <sheetName val="400 KV-Itarsi "/>
      <sheetName val="220KV-Itarsi"/>
      <sheetName val="66KV-Itarsi"/>
      <sheetName val="220KV-Vapi"/>
      <sheetName val="SCHEDULE-3B"/>
      <sheetName val="SCHEDULE-3C"/>
      <sheetName val="400 KV BSECL "/>
      <sheetName val="SCHEDULE-4A"/>
      <sheetName val="SCHEDULE-4B"/>
      <sheetName val="SCHEDULE-4C"/>
      <sheetName val="SCHEDULE-5A"/>
      <sheetName val="SCHEDULE-5B"/>
      <sheetName val="SCHEDULE-5C"/>
      <sheetName val="Structure"/>
      <sheetName val="SPARES"/>
      <sheetName val="Site Insfrastructure cost"/>
      <sheetName val="FREIGHT"/>
      <sheetName val="3BPA00132-5-3 W plan HVPNL"/>
      <sheetName val="Overhead SUP"/>
      <sheetName val="INFORMATION"/>
      <sheetName val="comcond"/>
      <sheetName val="13 Jan development"/>
      <sheetName val="data site"/>
      <sheetName val="Data tranfer"/>
      <sheetName val="as submitted"/>
      <sheetName val="concana"/>
      <sheetName val="concrate"/>
      <sheetName val="rateana"/>
      <sheetName val="FW"/>
      <sheetName val="overhead"/>
      <sheetName val="Grinding Mill"/>
      <sheetName val="RMH"/>
      <sheetName val="Chqd PL"/>
      <sheetName val="200308 det"/>
      <sheetName val="REVENUES &amp; BS"/>
      <sheetName val="NOWC"/>
      <sheetName val="dsoinv"/>
      <sheetName val="CoE"/>
      <sheetName val="SG&amp;A"/>
      <sheetName val="bs BP 04 SA"/>
      <sheetName val="Pourcard BBS"/>
      <sheetName val="Pour Card BBS"/>
      <sheetName val="ABSTRACT (2)"/>
      <sheetName val="MEASUREMENT SHEET"/>
      <sheetName val="AFL"/>
      <sheetName val="CIPL"/>
      <sheetName val="IPL"/>
      <sheetName val="OPL"/>
      <sheetName val="RSL"/>
      <sheetName val="SIPL"/>
      <sheetName val="ASS_PP98"/>
      <sheetName val="old_serial no_"/>
      <sheetName val="Vol &amp; Assumpt"/>
      <sheetName val="FDR-Jan-99 "/>
      <sheetName val="commissions"/>
      <sheetName val="pellet"/>
      <sheetName val="Annexure-I"/>
      <sheetName val="ASICS"/>
      <sheetName val="1999"/>
      <sheetName val="Implied"/>
      <sheetName val="Infra"/>
      <sheetName val="Tran Mat."/>
      <sheetName val="ASICS_Sum"/>
      <sheetName val="BS Schld"/>
      <sheetName val="Comp equip"/>
      <sheetName val="SFA WORKSHEET"/>
      <sheetName val="Fixed asset register"/>
      <sheetName val="new summary"/>
      <sheetName val="MSSL-Presentation, Action, Note"/>
      <sheetName val="Tran Mat_"/>
      <sheetName val="MAPPING-Mnth"/>
      <sheetName val="Cum"/>
      <sheetName val="Colt IO"/>
      <sheetName val="new_main_20K"/>
      <sheetName val="ALL-IBANK-BRS"/>
      <sheetName val="XREF"/>
      <sheetName val="old_serial_no_"/>
      <sheetName val="CUSTOMER STRATEGIES"/>
      <sheetName val="CustOrg"/>
      <sheetName val="DURGESH"/>
      <sheetName val="Cntmrs-Recruit"/>
      <sheetName val="CO FORMS"/>
      <sheetName val="ING"/>
      <sheetName val="WNS NA 31.03.04"/>
      <sheetName val="WNS UK 31.03.04"/>
      <sheetName val="PRODUCTION DATA"/>
      <sheetName val="INV COST"/>
      <sheetName val="MATERIAL AC"/>
      <sheetName val="FOR VARIANCE CALC."/>
      <sheetName val="VARIANCE SUMMARY"/>
      <sheetName val="old_serial_no_1"/>
      <sheetName val="Tran_Mat_"/>
      <sheetName val="Tran_Mat_1"/>
      <sheetName val="BS_Schld"/>
      <sheetName val="Balance_Sheet_"/>
      <sheetName val="Colt_IO"/>
      <sheetName val="April"/>
      <sheetName val="Inc. Stat from Tral balance"/>
      <sheetName val="kpmg format"/>
      <sheetName val="collns"/>
      <sheetName val="August"/>
      <sheetName val="November"/>
      <sheetName val="TB 10-10 Adjusted"/>
      <sheetName val="FDR-Jan-99_"/>
      <sheetName val="TB BS"/>
      <sheetName val="TB P&amp;L"/>
      <sheetName val="Data Sheet for Funding Req"/>
      <sheetName val="Year1"/>
      <sheetName val="NOVEMBER SWAMY ORG-I"/>
      <sheetName val="Calc"/>
      <sheetName val="A0744339"/>
      <sheetName val="1. Lead"/>
      <sheetName val="SNSITVE"/>
      <sheetName val="Variables"/>
      <sheetName val="Cost of Services"/>
      <sheetName val="Shareholders' Equity"/>
      <sheetName val="Grant Ranges"/>
      <sheetName val="11-13-2001"/>
      <sheetName val="periodtbl"/>
      <sheetName val="fin_stmts 5Yr Model Format"/>
      <sheetName val="Equity Movement (Shares)"/>
      <sheetName val="Actual Input"/>
      <sheetName val="PECVD"/>
      <sheetName val="Bus Mgmt"/>
      <sheetName val="commit"/>
      <sheetName val="Disruptive "/>
      <sheetName val="ELK"/>
      <sheetName val="ECURE"/>
      <sheetName val="HDP"/>
      <sheetName val="HQ"/>
      <sheetName val="LowK"/>
      <sheetName val="Module"/>
      <sheetName val="Ops"/>
      <sheetName val="Support"/>
      <sheetName val="TPS"/>
      <sheetName val="Basic Details"/>
      <sheetName val="基PLBS"/>
      <sheetName val="XNOR DM"/>
      <sheetName val="XNOR"/>
      <sheetName val="Resumo 99"/>
      <sheetName val="ARG-2+10"/>
      <sheetName val="BRZ-2+10"/>
      <sheetName val="HQ-2+10"/>
      <sheetName val="LAC-Bud"/>
      <sheetName val="LAC-2+10"/>
      <sheetName val="MEX-2+10"/>
      <sheetName val="PROFIT &amp; LOSS PLANNING"/>
      <sheetName val="Investment Planning"/>
      <sheetName val="Breakdown of Expenses "/>
      <sheetName val="FLYLEAF PLANNING"/>
      <sheetName val="Annex - 8"/>
      <sheetName val="Drop_Down Controls"/>
      <sheetName val="fORMULAE"/>
      <sheetName val="Assump"/>
      <sheetName val="Summary (without Bonus)"/>
      <sheetName val="Form16"/>
      <sheetName val="E6"/>
      <sheetName val="E8"/>
      <sheetName val="E11"/>
      <sheetName val="BS, PL, Sch 5 to 9"/>
      <sheetName val="付属明細書"/>
      <sheetName val="情報通信設備"/>
      <sheetName val="TI.TOCheck"/>
      <sheetName val="INST COST"/>
      <sheetName val="FINAL REPORT含ORACLE"/>
      <sheetName val="FINAL REPORT"/>
      <sheetName val="FY0233&amp;89YTD_17Y 最終"/>
      <sheetName val="FY0233&amp;89YTD_18Y 最終"/>
      <sheetName val="CATEGORY"/>
      <sheetName val="FY0233&amp;89YTD_17Y_2"/>
      <sheetName val="FY0233&amp;89YTD_18Y_2"/>
      <sheetName val="FY0233&amp;89YTD_17Y"/>
      <sheetName val="FY0233&amp;89YTD_18Y"/>
      <sheetName val="FINAL REPORT_AGL"/>
      <sheetName val="LEGACY TB"/>
      <sheetName val="ORACLE TB"/>
      <sheetName val="33&amp;89_17最終"/>
      <sheetName val="33&amp;89_18最終"/>
      <sheetName val="33&amp;89_17"/>
      <sheetName val="33&amp;89_18"/>
      <sheetName val="ALL DATA"/>
      <sheetName val="加工"/>
      <sheetName val="ADDRESS"/>
      <sheetName val="FY00 AGILENT OFFICE"/>
      <sheetName val="貸出先3位ﾘｽﾄ"/>
      <sheetName val="FAWS"/>
      <sheetName val="10INTRA 残 JV"/>
      <sheetName val="11eiffel"/>
      <sheetName val="11 EIFFEL"/>
      <sheetName val="11_eiffel　"/>
      <sheetName val="11_eiffel　加工"/>
      <sheetName val="11_eiffel intra"/>
      <sheetName val="11_eiffel_JV"/>
      <sheetName val="10_eiffel　INTRA CLEAR"/>
      <sheetName val="10INTRA "/>
      <sheetName val="10EIFFEL shoho"/>
      <sheetName val="PIM"/>
      <sheetName val="10 FAWS"/>
      <sheetName val="4412&amp;4413 "/>
      <sheetName val="4414&amp;4415  "/>
      <sheetName val="441_LL"/>
      <sheetName val="4423"/>
      <sheetName val="4424"/>
      <sheetName val="442LL"/>
      <sheetName val="Jul-02 tb"/>
      <sheetName val="Trial Balance - Sum4412-4417 "/>
      <sheetName val="Trial Balance - Sum441LL"/>
      <sheetName val="Trial Balance - Sum4422-4427"/>
      <sheetName val="Trial Balance - Sum442LL"/>
      <sheetName val="EIFFEL"/>
      <sheetName val="204eiffel"/>
      <sheetName val="04YACCS"/>
      <sheetName val="04 INTRA CLEAR"/>
      <sheetName val="04 INTRA "/>
      <sheetName val="CREDIT INV2 TO BZ"/>
      <sheetName val="YACCS"/>
      <sheetName val="INTRA CLEAR"/>
      <sheetName val="EIFFEL903"/>
      <sheetName val="YACCS903"/>
      <sheetName val="05 EIFEL"/>
      <sheetName val="05YACCS"/>
      <sheetName val="05 INTRA "/>
      <sheetName val="04  INTRA clear "/>
      <sheetName val="04CREDIT INV"/>
      <sheetName val="CREDIT INV2 TO BZ (2)"/>
      <sheetName val="10eiffel"/>
      <sheetName val="10YACCS"/>
      <sheetName val="10 INTRA "/>
      <sheetName val="09  INTRA CLEAR"/>
      <sheetName val="CREDIT INV1"/>
      <sheetName val="Temp1"/>
      <sheetName val="CREDIT INV TO BZ"/>
      <sheetName val="10 INTRA  期末処理"/>
      <sheetName val="SCSTBL"/>
      <sheetName val="0007"/>
      <sheetName val="0008"/>
      <sheetName val="0009"/>
      <sheetName val="0011"/>
      <sheetName val="0012"/>
      <sheetName val="0101"/>
      <sheetName val="0102"/>
      <sheetName val="0103"/>
      <sheetName val="0104"/>
      <sheetName val="0105"/>
      <sheetName val="0106"/>
      <sheetName val="0107"/>
      <sheetName val="0108"/>
      <sheetName val="0109"/>
      <sheetName val="0110"/>
      <sheetName val="0111"/>
      <sheetName val="0112"/>
      <sheetName val="0201"/>
      <sheetName val="0202"/>
      <sheetName val="0203"/>
      <sheetName val="0204"/>
      <sheetName val="0205"/>
      <sheetName val="0206"/>
      <sheetName val="0207"/>
      <sheetName val="0208"/>
      <sheetName val="0209"/>
      <sheetName val="0210"/>
      <sheetName val="0210YAN"/>
      <sheetName val="0211"/>
      <sheetName val="0211YAN"/>
      <sheetName val="9911"/>
      <sheetName val="0001"/>
      <sheetName val="0002"/>
      <sheetName val="0003"/>
      <sheetName val="0004"/>
      <sheetName val="0006"/>
      <sheetName val="ICMARS vs GL"/>
      <sheetName val="MARS"/>
      <sheetName val="TBvsMARS  (3)"/>
      <sheetName val="AC DETAIL"/>
      <sheetName val="AC DETAIL-HP"/>
      <sheetName val="AC DETAIL-AGI"/>
      <sheetName val="DTL"/>
      <sheetName val="T_B"/>
      <sheetName val="商法決済仕訳"/>
      <sheetName val="未着品BALANCE"/>
      <sheetName val="建仮１"/>
      <sheetName val="建仮2"/>
      <sheetName val="A (2)"/>
      <sheetName val="1 Sites and Lines"/>
      <sheetName val="2 Revenue"/>
      <sheetName val="3 Minutes"/>
      <sheetName val="4 Summary"/>
      <sheetName val="Inputs from PSTN Model"/>
      <sheetName val="All Codes"/>
      <sheetName val=".BS"/>
      <sheetName val="BA_1"/>
      <sheetName val="BA_2"/>
      <sheetName val="BA_3"/>
      <sheetName val="LineMacros"/>
      <sheetName val="Summary Macros"/>
      <sheetName val="General"/>
      <sheetName val="BuildGroup"/>
      <sheetName val="BuildBook"/>
      <sheetName val="GroupMod"/>
      <sheetName val="GBDialog"/>
      <sheetName val="PrintDialog"/>
      <sheetName val="LineDialog"/>
      <sheetName val="PCodeDialog"/>
      <sheetName val="Splash"/>
      <sheetName val="PCs"/>
      <sheetName val="PrintCommands"/>
      <sheetName val="Sicom (2)"/>
      <sheetName val="SICOM99-00"/>
      <sheetName val="sicom"/>
      <sheetName val="Summ98-99"/>
      <sheetName val="Summ99TO2000"/>
      <sheetName val="rough"/>
      <sheetName val="Revenue Breakout"/>
      <sheetName val="valn"/>
      <sheetName val="valn2"/>
      <sheetName val="capex-BWA"/>
      <sheetName val="capex-NWA"/>
      <sheetName val="capex-ISP+CLEC"/>
      <sheetName val="capex-other"/>
      <sheetName val="Inter_Menu"/>
      <sheetName val="interconnect"/>
      <sheetName val="cos"/>
      <sheetName val="opex-it"/>
      <sheetName val="opex-custSvc"/>
      <sheetName val="opex-G&amp;A"/>
      <sheetName val="opex-S&amp;Mktg"/>
      <sheetName val="cos-Urguay"/>
      <sheetName val="deprec"/>
      <sheetName val="by_city"/>
      <sheetName val="rev-BWA"/>
      <sheetName val="rev-BWA (Uruguay)"/>
      <sheetName val="Uruguay"/>
      <sheetName val="rev-NWA"/>
      <sheetName val="rev-ISP+CLEC"/>
      <sheetName val="DSL"/>
      <sheetName val="Int2_2001"/>
      <sheetName val="Int2_traf_2001"/>
      <sheetName val="Int2_tra_2001_2"/>
      <sheetName val="Prices_Interurban"/>
      <sheetName val="C-TM1"/>
      <sheetName val="SendToTM1"/>
      <sheetName val="PeriodFunction"/>
      <sheetName val="SAP Data 291204"/>
      <sheetName val="Bank Reco 30.9.10"/>
      <sheetName val="TL Instalmetns for next 3 yrs"/>
      <sheetName val="TL Interest caln for next 3 yrs"/>
      <sheetName val="Interest on cc (Apr -Sep)"/>
      <sheetName val="Interest on TL (Apr -Sep)"/>
      <sheetName val="List of Bank Accounts"/>
      <sheetName val="Imprest "/>
      <sheetName val="Bills Payable"/>
      <sheetName val="Prepaid Expenses"/>
      <sheetName val="Expenses Payable"/>
      <sheetName val="Salary Payable"/>
      <sheetName val="Wages Payable"/>
      <sheetName val="GWR Payable"/>
      <sheetName val="Deposit against Bank Guarantee"/>
      <sheetName val="DEPB Claim"/>
      <sheetName val="Furn &amp; Fix"/>
      <sheetName val="Lease rent Machine &amp; Car"/>
      <sheetName val="Power &amp; Electricity"/>
      <sheetName val="TDS (10-11)"/>
      <sheetName val="Freight (Inward &amp; Outward)"/>
      <sheetName val="R M Valuation"/>
      <sheetName val="Consumable- SJ"/>
      <sheetName val="Stock Diesel &amp; LPG"/>
      <sheetName val="Inserts"/>
      <sheetName val="Stock Summay Sept"/>
      <sheetName val="Repair &amp; Maint (Other)"/>
      <sheetName val="Vehicle Maint (Petrol)"/>
      <sheetName val="Canteen"/>
      <sheetName val="Bus Hire charges"/>
      <sheetName val="Octroi charges"/>
      <sheetName val="Vehicle Maint (Other)"/>
      <sheetName val="Books &amp; Periodicals"/>
      <sheetName val="Charity &amp; Donation"/>
      <sheetName val="Communication"/>
      <sheetName val="Entertainment"/>
      <sheetName val="Security Charges"/>
      <sheetName val="Rates &amp; Taxes"/>
      <sheetName val="Repair &amp; Maint(Bldg)"/>
      <sheetName val="Travelling Expenses"/>
      <sheetName val="Sundry Creditors Details"/>
      <sheetName val="Medical Expenses"/>
      <sheetName val="Alluminium"/>
      <sheetName val="Zinc"/>
      <sheetName val="Salary "/>
      <sheetName val="Fees &amp; Registration"/>
      <sheetName val="Mar 14"/>
      <sheetName val="Reserves &amp; Surplus"/>
      <sheetName val="Long Term Borrowing"/>
      <sheetName val="D. Tax &amp; Long ter prov"/>
      <sheetName val="Acturial"/>
      <sheetName val="Short term Borrowing"/>
      <sheetName val="T. Payable &amp; OCL &amp; STP"/>
      <sheetName val="NCA_Fixed as"/>
      <sheetName val="NCA &amp; Long term loa &amp; adv"/>
      <sheetName val="Curr invest &amp; Invento"/>
      <sheetName val="Trad recei &amp; cash equil"/>
      <sheetName val="Revenue ,other op revenue"/>
      <sheetName val="COGS "/>
      <sheetName val="CIS"/>
      <sheetName val="Employee benefits."/>
      <sheetName val="Fin cost &amp; Other exp"/>
      <sheetName val="EPS (2)(R)"/>
      <sheetName val="MainComp"/>
      <sheetName val="TotalSalary"/>
      <sheetName val="Allowances"/>
      <sheetName val="Perquisites"/>
      <sheetName val="IFOS"/>
      <sheetName val="Chapter VIA"/>
      <sheetName val="Sal conv"/>
      <sheetName val="JPPL+Foreign Subsi"/>
      <sheetName val="BS CONSOL"/>
      <sheetName val="PNL CONSOL"/>
      <sheetName val="Consol fst Draxis"/>
      <sheetName val="BS Sch VI JOL, China"/>
      <sheetName val="BS Sch VI CHI"/>
      <sheetName val="BS JPPL+Cadista+JOIPL+BVI+Innov"/>
      <sheetName val="PNL JPPL+Cadista+JOIPL+BVI+Inno"/>
      <sheetName val="FA Consol_New"/>
      <sheetName val="CHI Consol FA"/>
      <sheetName val="FA Draxis-1"/>
      <sheetName val="FA JPPL+Cadista+JOIPL+Inno+BVI"/>
      <sheetName val="FA JOL China-1"/>
      <sheetName val="Group TB Draxis"/>
      <sheetName val="JOIPL - Trial Balance"/>
      <sheetName val="JPPL Singapore"/>
      <sheetName val="Minority Interest Sep 09"/>
      <sheetName val="Trial Cadista Pharma Inc"/>
      <sheetName val="Trial Cadista  Holdings Inc"/>
      <sheetName val="Base Data481"/>
      <sheetName val="Base Data 484"/>
      <sheetName val="484"/>
      <sheetName val="forecast2003"/>
      <sheetName val="budget 2004"/>
      <sheetName val="Flows"/>
      <sheetName val="Uniworld Payments"/>
      <sheetName val="BAAN CODE"/>
      <sheetName val="Pending Work"/>
      <sheetName val="Tax Audit"/>
      <sheetName val="test"/>
      <sheetName val="COPA rawdata-oct07"/>
      <sheetName val="Cogs-2007"/>
      <sheetName val="COPA rawdata-2007"/>
      <sheetName val="SAP-PC"/>
      <sheetName val="SAP-CC"/>
      <sheetName val="SAP CO-PA"/>
      <sheetName val="Nov. Sales"/>
      <sheetName val="v100"/>
      <sheetName val="FS - Input"/>
      <sheetName val="Products description"/>
      <sheetName val="FS - Product PGM"/>
      <sheetName val="FS - Input (2)"/>
      <sheetName val="Analysis - FS"/>
      <sheetName val="Analysis - Product PGM"/>
      <sheetName val="Expense Analysis"/>
      <sheetName val="2007-Scorecard"/>
      <sheetName val="2007- FS - Smy"/>
      <sheetName val="2008- FS - Smy"/>
      <sheetName val="2008-Scorecard"/>
      <sheetName val="Scorecard Data"/>
      <sheetName val="Scorecard Charts"/>
      <sheetName val="RFCST V78"/>
      <sheetName val="RFCST V56"/>
      <sheetName val="RFCST V18"/>
      <sheetName val="FS - Budget"/>
      <sheetName val="Dashboard Data"/>
      <sheetName val="Charts Data"/>
      <sheetName val="QC Zovirax ointment"/>
      <sheetName val="vide"/>
      <sheetName val="DPI JE Log"/>
      <sheetName val="CoA"/>
      <sheetName val="JE#1-Off.-15th"/>
      <sheetName val="JE#1-Off.-30th"/>
      <sheetName val="JE#1-UnionA"/>
      <sheetName val="JE#1-UnionB"/>
      <sheetName val="JE#1-UnionC"/>
      <sheetName val="JE#1-UnionD"/>
      <sheetName val="JE#1-UnionE"/>
      <sheetName val="Sick Time Rev"/>
      <sheetName val="JE#1-sr"/>
      <sheetName val="JE#1-Summary"/>
      <sheetName val="JE#1-Sick Time"/>
      <sheetName val="JE#1-Grp Ins"/>
      <sheetName val="JE#2A-Bank CAD"/>
      <sheetName val="JE#2A-Bank CAD cheq corr"/>
      <sheetName val="JE#2A-Bank CAD Term "/>
      <sheetName val="JE#2B-Bank USD"/>
      <sheetName val="JE#3-IC DHI"/>
      <sheetName val="JE#3A-IC DI"/>
      <sheetName val="JE#3-IC DHI (additional ins)"/>
      <sheetName val="JE#3A-IC DI LLC"/>
      <sheetName val="JE#3A-IC DI LLC (2)"/>
      <sheetName val="JE#3B-Inter Dept"/>
      <sheetName val="JE#3B-Inter Dept (2)"/>
      <sheetName val="JE#4-IC Loan Int"/>
      <sheetName val="JE#6-RRSP Accrual"/>
      <sheetName val="JE#6-RRSP Accrual -YE"/>
      <sheetName val="Je #6 - Bonus Accrual"/>
      <sheetName val="Je #6c - LTIP"/>
      <sheetName val="JE#6d"/>
      <sheetName val="JE#6-Sick days"/>
      <sheetName val="JE#6-Union Pays"/>
      <sheetName val="JE#6-125800"/>
      <sheetName val="JE#7-Mthly Amort"/>
      <sheetName val="JE#8"/>
      <sheetName val="JE#9"/>
      <sheetName val="JE#10"/>
      <sheetName val="JE#11"/>
      <sheetName val="12-2008"/>
      <sheetName val="12B-2007 (2)"/>
      <sheetName val="AIP-2007 Final (2)"/>
      <sheetName val="AIP-2008"/>
      <sheetName val="12B-2008"/>
      <sheetName val="12B-2008 (CH)"/>
      <sheetName val="12B-2007"/>
      <sheetName val="12B-2006 (2)"/>
      <sheetName val="12B-dec"/>
      <sheetName val="AIP-2007 Final"/>
      <sheetName val="JE#16"/>
      <sheetName val="AIP-2007A"/>
      <sheetName val="AIP-E"/>
      <sheetName val="AIP (2)"/>
      <sheetName val="JE#13"/>
      <sheetName val="JE#15"/>
      <sheetName val="JE#14"/>
      <sheetName val="JE #16 (2)"/>
      <sheetName val="JE#17"/>
      <sheetName val="JE#17 (2)"/>
      <sheetName val="JE#18"/>
      <sheetName val="JE#19"/>
      <sheetName val="JE#19 a"/>
      <sheetName val="JE#20"/>
      <sheetName val="JE#21"/>
      <sheetName val="JE#22"/>
      <sheetName val="JE#Misc"/>
      <sheetName val="JE#Misc (2)"/>
      <sheetName val="JE#23"/>
      <sheetName val="JE#21 (2)"/>
      <sheetName val="JE#21 (3)"/>
      <sheetName val="JE#21 (4)"/>
      <sheetName val="JE#21 (5)"/>
      <sheetName val="CE-new 2007"/>
      <sheetName val="CE-SGF"/>
      <sheetName val="CE-SGF@Sept30"/>
      <sheetName val="CE-Dec 2005"/>
      <sheetName val="UGE (2)"/>
      <sheetName val="UGE"/>
      <sheetName val="UGE-MA"/>
      <sheetName val="UGE-A"/>
      <sheetName val="UGE-M"/>
      <sheetName val="UGE-F"/>
      <sheetName val="UGE-J"/>
      <sheetName val="SI-CGCD"/>
      <sheetName val="SI-CGUD"/>
      <sheetName val="SI-UGUD"/>
      <sheetName val="BS-CGCD"/>
      <sheetName val="BS-CGUD"/>
      <sheetName val="BS-W"/>
      <sheetName val="RE"/>
      <sheetName val="PL-YTD"/>
      <sheetName val="PL-YTDvar 31to 27"/>
      <sheetName val="PL-YTD-usd"/>
      <sheetName val="DAHIUS-Cdn$"/>
      <sheetName val="DAHIUS-US$"/>
      <sheetName val="DraxisUS-Cdn$"/>
      <sheetName val="DraxisUS-US$"/>
      <sheetName val="DAHINevada-Cdn$"/>
      <sheetName val="DAHINevada-US$"/>
      <sheetName val="DAHILLC-Cdn$"/>
      <sheetName val="DAHILLC-US$"/>
      <sheetName val="DILLC-Cdn$ "/>
      <sheetName val="DILLC-US$ "/>
      <sheetName val="Dhi-Cdn$"/>
      <sheetName val="Dhi-US$"/>
      <sheetName val="DI-Cdn$"/>
      <sheetName val="DI-US$"/>
      <sheetName val="DPI-Cdn$"/>
      <sheetName val="DPI-US$"/>
      <sheetName val="TransferIn Mississagi"/>
      <sheetName val="Mississagi"/>
      <sheetName val="Terminal Value"/>
      <sheetName val="WACC"/>
      <sheetName val="Miss(CapExCCATaxes)"/>
      <sheetName val="SensitivityGraphs"/>
      <sheetName val="ValueRanges"/>
      <sheetName val="on pRICING"/>
      <sheetName val="DebtSizing"/>
      <sheetName val="Adjusted Purchase Price (1)"/>
      <sheetName val="PPA (2)"/>
      <sheetName val="Cash Flow (3)"/>
      <sheetName val="Projection Summary (4)"/>
      <sheetName val="Orders on hand- (6)"/>
      <sheetName val="CapRate (11)"/>
      <sheetName val="Trade name (6)"/>
      <sheetName val="Technology"/>
      <sheetName val="Customer relationships (5)"/>
      <sheetName val="Workforce (9)"/>
      <sheetName val="Table 1 Summary"/>
      <sheetName val="Table 2 Sources uses"/>
      <sheetName val="Table3 Royalty Analysis"/>
      <sheetName val="Company documents"/>
      <sheetName val="TB oct"/>
      <sheetName val="COMMONSIZE BS"/>
      <sheetName val="Summary TB (2)"/>
      <sheetName val="COMMONSIZE P&amp;L"/>
      <sheetName val="SSB BS"/>
      <sheetName val="Summary TB"/>
      <sheetName val="cash Flow BS"/>
      <sheetName val="CASH FLOW DIRECT"/>
      <sheetName val="CASH FLOW INDIRECT"/>
      <sheetName val="DTA 08"/>
      <sheetName val="Trial updated"/>
      <sheetName val="Dept WISE Exp"/>
      <sheetName val="IT Depr"/>
      <sheetName val="40 a"/>
      <sheetName val="Revenue &amp; Backlog "/>
      <sheetName val="Sc 3 2008"/>
      <sheetName val="Allocation S&amp;M"/>
      <sheetName val="Def tax in tax jurisdiction 1"/>
      <sheetName val="Def tax in tax juris. 2 (rare) "/>
      <sheetName val="Summary &amp; Additional Disclosure"/>
      <sheetName val="MainModule"/>
      <sheetName val="Internal Data"/>
      <sheetName val="CARRY-FORWARD"/>
      <sheetName val="general info"/>
      <sheetName val="ifhp"/>
      <sheetName val="pgbp"/>
      <sheetName val="cap gains"/>
      <sheetName val="brought forward"/>
      <sheetName val="MAT INCOME"/>
      <sheetName val="ST.TAXES"/>
      <sheetName val="b&amp;p info"/>
      <sheetName val="exempt."/>
      <sheetName val="Ack1"/>
      <sheetName val="Ack2"/>
      <sheetName val="Indian Depreciation NOV"/>
      <sheetName val="Ind. Dep Saj"/>
      <sheetName val="Master List"/>
      <sheetName val="old compare"/>
      <sheetName val="Sc 3 new"/>
      <sheetName val="FOR OPENING"/>
      <sheetName val="RECAP."/>
      <sheetName val="Category wise Summary"/>
      <sheetName val="Year Wise Reconciliation"/>
      <sheetName val="TAX AUDIT "/>
      <sheetName val="ESI - ws and sr"/>
      <sheetName val="Observations"/>
      <sheetName val="Salary Summary-sr"/>
      <sheetName val="books vs computation-sr"/>
      <sheetName val="Salary Summary-ws"/>
      <sheetName val="books vs computation-ws"/>
      <sheetName val="CY"/>
      <sheetName val="PY FA"/>
      <sheetName val="Employee List"/>
      <sheetName val="GROSS PAY"/>
      <sheetName val="L - Insurance"/>
      <sheetName val="M - HR"/>
      <sheetName val="O - Employee Projection"/>
      <sheetName val="Account info"/>
      <sheetName val="Testing"/>
      <sheetName val="Testing traits"/>
      <sheetName val="Consultants"/>
      <sheetName val="Promotions"/>
      <sheetName val="Revisions"/>
      <sheetName val="Ref. Sheet"/>
      <sheetName val="P&amp;L Account"/>
      <sheetName val="Sch 1 to 2"/>
      <sheetName val="Sch 4 to 11 "/>
      <sheetName val="Sch 12 to 16"/>
      <sheetName val="Admin. Exp"/>
      <sheetName val="TRIAL with adjustment"/>
      <sheetName val="adjustment entries"/>
      <sheetName val="SDebtors"/>
      <sheetName val="Loans&amp;Adv"/>
      <sheetName val="O4 Accrued expenses"/>
      <sheetName val="O4.1 PROV"/>
      <sheetName val="O4.1.1 SALE_APR-DEC'04"/>
      <sheetName val="O4.2 travel"/>
      <sheetName val="O4.3 MED FINAL"/>
      <sheetName val="O4.4 LTA FINAL"/>
      <sheetName val="O4.5 Bonus"/>
      <sheetName val="O4.5.1 Resigned emp"/>
      <sheetName val="O4.6 BONUS-MARSHAL"/>
      <sheetName val="O4.6.1 BONUS-SINGH"/>
      <sheetName val="Excise Payable"/>
      <sheetName val="MED FINAL"/>
      <sheetName val="LTA FINAL"/>
      <sheetName val=" Employee Bonus"/>
      <sheetName val="FSE &amp; ASM Travelling"/>
      <sheetName val="Provision FSE &amp; ASM"/>
      <sheetName val="Actual Expense FSE I"/>
      <sheetName val="Actual Expense FSE II"/>
      <sheetName val="Sundry Debtorwith -Mar'10"/>
      <sheetName val="3. Unbilled Debtors"/>
      <sheetName val="2. Sundry Debtorwith -Mar'10"/>
      <sheetName val="Sch3 "/>
      <sheetName val="Sch4 &amp; 5"/>
      <sheetName val="Sch6 &amp; 7"/>
      <sheetName val="Sch8"/>
      <sheetName val="Sch9 &amp; 10"/>
      <sheetName val="Sch11&amp;12"/>
      <sheetName val="TB-15042010"/>
      <sheetName val="Consolidated Lead"/>
      <sheetName val="summary Trial"/>
      <sheetName val="Computation Final"/>
      <sheetName val="10A"/>
      <sheetName val="Reconciliation of Profit"/>
      <sheetName val="Day Book Audit Enteries"/>
      <sheetName val="Audit Enteries"/>
      <sheetName val="Enteries Passed After BS"/>
      <sheetName val="Enteries to be passed"/>
      <sheetName val="Monthly Variance Sheet"/>
      <sheetName val="HRA Analytical"/>
      <sheetName val="staff-welfare"/>
      <sheetName val="Directexp"/>
      <sheetName val="Monthly Reim Var."/>
      <sheetName val="Reason"/>
      <sheetName val="Summ Reim"/>
      <sheetName val="Reim-Dec'08"/>
      <sheetName val="Reim-Jan'09"/>
      <sheetName val="Reim-Feb'09"/>
      <sheetName val="Reimb-Mar'09"/>
      <sheetName val="Smaples for Reimb check"/>
      <sheetName val="Details for making Memo"/>
      <sheetName val="ProfitandLoss"/>
      <sheetName val="1-8"/>
      <sheetName val="9-10"/>
      <sheetName val="for challans"/>
      <sheetName val="Summary Trial Final (2)"/>
      <sheetName val="Pnl"/>
      <sheetName val="Sc 1&amp;2"/>
      <sheetName val="Sc 3"/>
      <sheetName val="SC 4 &amp; 5"/>
      <sheetName val="SC 6,7 , 8 &amp; 9 "/>
      <sheetName val="Debtors 08"/>
      <sheetName val="Sale &amp; Purchase"/>
      <sheetName val="Summary Trial Final"/>
      <sheetName val="FBT 08"/>
      <sheetName val="Cash  WCR"/>
      <sheetName val="Breakeven Data"/>
      <sheetName val="OPPORTUNITIES"/>
      <sheetName val="Order Intake"/>
      <sheetName val="Order Intake Update"/>
      <sheetName val="Orders Graph"/>
      <sheetName val="Key Figures (2)"/>
      <sheetName val="Orders GM"/>
      <sheetName val="OI MATRIX"/>
      <sheetName val="Proposal Register"/>
      <sheetName val="REVENUE CURVE"/>
      <sheetName val="Sales GM"/>
      <sheetName val="Sales Graph"/>
      <sheetName val="Sales GM Graph"/>
      <sheetName val="Sales Breakup"/>
      <sheetName val="Sales GM Breakup"/>
      <sheetName val="Expense Graph"/>
      <sheetName val="Expenses Brealup"/>
      <sheetName val="Graph Detail"/>
      <sheetName val="Legal"/>
      <sheetName val="Sales GM Summary"/>
      <sheetName val="HOSTING CHARGES"/>
      <sheetName val="Key Figures"/>
      <sheetName val="EL- 31-Mar-06"/>
      <sheetName val="PF Admin exp reconciliation"/>
      <sheetName val="PF reconciliation"/>
      <sheetName val="Input Form"/>
      <sheetName val="Memo"/>
      <sheetName val="Cont"/>
      <sheetName val="Jan'08"/>
      <sheetName val="Feb'08"/>
      <sheetName val="Mar'08"/>
      <sheetName val="Apr'08"/>
      <sheetName val="May'08"/>
      <sheetName val="June-final"/>
      <sheetName val="Basic"/>
      <sheetName val="Salary Advance"/>
      <sheetName val="Staff Lunch"/>
      <sheetName val="Referral Bonus"/>
      <sheetName val="Special Allowance"/>
      <sheetName val="Educ. Allow."/>
      <sheetName val="Transport Allow."/>
      <sheetName val="EPF"/>
      <sheetName val="Car Maint.Reim."/>
      <sheetName val="GYM Expenses"/>
      <sheetName val="Advance given"/>
      <sheetName val="Amount recoverable"/>
      <sheetName val="Segment Reporting"/>
      <sheetName val="TCF"/>
      <sheetName val="TAAPL"/>
      <sheetName val="service - import"/>
      <sheetName val="KMP remuneration"/>
      <sheetName val="Creditors balances"/>
      <sheetName val="2008-Dec"/>
      <sheetName val="2008-Dec (2)"/>
      <sheetName val="Rendering of Services 07"/>
      <sheetName val="rendering of services"/>
      <sheetName val="DVAT-30"/>
      <sheetName val="Reimburse jan-mar 08"/>
      <sheetName val="Reimburse apr-dec"/>
      <sheetName val="Balance payable 2007"/>
      <sheetName val="CAPEX &amp; amort"/>
      <sheetName val="result FINANCIER &amp; NET"/>
      <sheetName val="DB - Actuals"/>
      <sheetName val="DB - Budget"/>
      <sheetName val="DB - F'cast 06"/>
      <sheetName val="DB - F'cast 12"/>
      <sheetName val="Formating"/>
      <sheetName val="Prevcom"/>
      <sheetName val="OI_Partner"/>
      <sheetName val="OI_Country"/>
      <sheetName val="OI_Family"/>
      <sheetName val="Comments"/>
      <sheetName val="AS"/>
      <sheetName val="1. Work done &amp; Observations"/>
      <sheetName val="2. FBT Summary"/>
      <sheetName val="2. FBT audited"/>
      <sheetName val="3. Master rates for FBT 2008-09"/>
      <sheetName val="5. Not used"/>
      <sheetName val="6. FBT client computation"/>
      <sheetName val="4. Interest calculation"/>
      <sheetName val="IT  DEPRICIATION 08"/>
      <sheetName val="Income Tax Act showroom"/>
      <sheetName val="Income tax Act workshop"/>
      <sheetName val="Tax audit schedule"/>
      <sheetName val="Admin work"/>
      <sheetName val="Admin show"/>
      <sheetName val="EMPLOYER CONT TO PF work"/>
      <sheetName val="Employer Contribution EPF Show"/>
      <sheetName val="LA Inter Branch"/>
      <sheetName val="Sum - Old Struct"/>
      <sheetName val="Sum - New Struct"/>
      <sheetName val="Sum - Thales BGs"/>
      <sheetName val="Sum - Thales BGs (2)"/>
      <sheetName val="Major Orders 03-06 old struct"/>
      <sheetName val="Major Orders 03-06 NEW struc"/>
      <sheetName val="Variances 03-05"/>
      <sheetName val="Variances 03-05 (2)"/>
      <sheetName val="Comparison BU"/>
      <sheetName val="Variance Selling doc"/>
      <sheetName val="Vs Selling doc"/>
      <sheetName val="C4ISR"/>
      <sheetName val="MP"/>
      <sheetName val="SER"/>
      <sheetName val="ORD"/>
      <sheetName val="E&amp;V"/>
      <sheetName val="ELECRONICS &amp; Ae"/>
      <sheetName val="NAVAL"/>
      <sheetName val="SER &amp; SEC"/>
      <sheetName val="LAND - ORD"/>
      <sheetName val="LAND - E&amp;V"/>
      <sheetName val="BGNAV"/>
      <sheetName val="BGCOM"/>
      <sheetName val="BGAD"/>
      <sheetName val="BGAV"/>
      <sheetName val="BGO"/>
      <sheetName val="THINT"/>
      <sheetName val="Intra Thales orders"/>
      <sheetName val="P3 analysis (Ext)"/>
      <sheetName val="P3 analysis (Ext) - New Struct"/>
      <sheetName val="Total orders 03-06"/>
      <sheetName val="Pivot per Country_Region"/>
      <sheetName val="Exports By BU"/>
      <sheetName val="Electricity- Begur"/>
      <sheetName val="A302003R"/>
      <sheetName val="A302001revised"/>
      <sheetName val="POCM entries -Begur"/>
      <sheetName val="Customer- Begur Sep 2010"/>
      <sheetName val="POCM- Begur"/>
      <sheetName val="Summary-  Begur"/>
      <sheetName val="Bngl -Const"/>
      <sheetName val="Begur -others"/>
      <sheetName val="POCM-WorkingJune10"/>
      <sheetName val="POCM-Working- March 2010"/>
      <sheetName val="Sales return - Dec2010"/>
      <sheetName val="MSData-march "/>
      <sheetName val="A302001-worked"/>
      <sheetName val="A302001-OMR"/>
      <sheetName val="A302001-Begur"/>
      <sheetName val="A302001-Base"/>
      <sheetName val="A302003"/>
      <sheetName val="A302003-Begur"/>
      <sheetName val="A302312"/>
      <sheetName val="APT - POCM- DEC10"/>
      <sheetName val="SHOP POCM AFTER FORMAT 31.12.10"/>
      <sheetName val="Entry OMR"/>
      <sheetName val="OMR-SHOP Customer-Working"/>
      <sheetName val="APT POCM after ch in area_31.3."/>
      <sheetName val="POCM - OMR"/>
      <sheetName val="OMR-inv"/>
      <sheetName val="Chennai- details"/>
      <sheetName val="Begur -details"/>
      <sheetName val="Begur- Inv"/>
      <sheetName val="begur Customer-working"/>
      <sheetName val="WIP - Cons Div"/>
      <sheetName val="Entry"/>
      <sheetName val="BEGUR"/>
      <sheetName val="OMR- Sample Flat"/>
      <sheetName val="Customer"/>
      <sheetName val="key dates"/>
      <sheetName val="Actual projected"/>
      <sheetName val="CFForecast detail"/>
      <sheetName val="CFTable2"/>
      <sheetName val="CFGraphs"/>
      <sheetName val="CSIRO"/>
      <sheetName val="CF%Print"/>
      <sheetName val="Profit n loss varience"/>
      <sheetName val="Expenditure-1"/>
      <sheetName val="Income- (2)"/>
      <sheetName val="Pl items"/>
      <sheetName val="Group Summary"/>
      <sheetName val="con-99"/>
      <sheetName val="P&amp;L-6"/>
      <sheetName val="pldt"/>
      <sheetName val="Top-sheet "/>
      <sheetName val="comparision with sec 90-ANEX1"/>
      <sheetName val="BOQ SBM"/>
      <sheetName val="SA"/>
      <sheetName val="Stru. Backup sheet"/>
      <sheetName val="BUA A-Y"/>
      <sheetName val="CONSU qty 26-05-2009"/>
      <sheetName val="Stru. Coeff  CONSU "/>
      <sheetName val="Tower A (Rev 11_06)"/>
      <sheetName val="DSR DELHI MAR,08"/>
      <sheetName val="SHORT ANALYSIS"/>
      <sheetName val="PRW-DEC,08 "/>
      <sheetName val="BASIS -DEC 08"/>
      <sheetName val="SHUTTERING"/>
      <sheetName val="Wastage"/>
      <sheetName val="FINISHING BOQ"/>
      <sheetName val="Tower _ A"/>
      <sheetName val="Tower _ B"/>
      <sheetName val="Tower _ C"/>
      <sheetName val="Tower _ D"/>
      <sheetName val="Tower _ E"/>
      <sheetName val="FinDSR JAN'09"/>
      <sheetName val="FinRate Analysis"/>
      <sheetName val="FinMaterial analysis"/>
      <sheetName val="FinPRW analysis"/>
      <sheetName val="plumbing &amp; fire"/>
      <sheetName val="Unit wise"/>
      <sheetName val="CHINAWARE &amp; CP"/>
      <sheetName val="FLUSHING"/>
      <sheetName val="Water Supply"/>
      <sheetName val="Pumping Equipment"/>
      <sheetName val="Soil Waste Rain"/>
      <sheetName val="Balcony Drain"/>
      <sheetName val="FIRE Basement "/>
      <sheetName val="Fire Tower"/>
      <sheetName val="Hot water Supply"/>
      <sheetName val="EXT Water Supply &amp; Yard Hydrant"/>
      <sheetName val="Deluge Sys"/>
      <sheetName val="Disposal of storm &amp; Sewer"/>
      <sheetName val="EXT Storm, Sewer, RWH"/>
      <sheetName val="execa. diff."/>
      <sheetName val="Fire Pump"/>
      <sheetName val="SERVICES"/>
      <sheetName val="BOQ SBM (2)"/>
      <sheetName val="Sap Trl as at 300606 (2)"/>
      <sheetName val="C2 - CAJEs"/>
      <sheetName val=" WIP AS ON March '12"/>
      <sheetName val="Cost for Allocation of DO"/>
      <sheetName val="TB &amp; Detail of Provision"/>
      <sheetName val="Gross Summary"/>
      <sheetName val="Rotation"/>
      <sheetName val="adeli"/>
      <sheetName val="DHRL_OLD"/>
      <sheetName val="DHRL"/>
      <sheetName val="DHHL"/>
      <sheetName val="anabel"/>
      <sheetName val="Group Com"/>
      <sheetName val="Other Com"/>
      <sheetName val="Paean"/>
      <sheetName val="Domus RE"/>
      <sheetName val="Good"/>
      <sheetName val="HAMILTON"/>
      <sheetName val="Seemless"/>
      <sheetName val="Y.G.Realty CCD II"/>
      <sheetName val="Akriti"/>
      <sheetName val="Laverene"/>
      <sheetName val="Flora"/>
      <sheetName val="Mufallah"/>
      <sheetName val="Sangam"/>
      <sheetName val="City Gold Investment"/>
      <sheetName val="Isabel"/>
      <sheetName val="Marala"/>
      <sheetName val="marala_OLD"/>
      <sheetName val="muafa"/>
      <sheetName val="DLF Infra Hol"/>
      <sheetName val="delanco home &amp; resort"/>
      <sheetName val="DLF Southern"/>
      <sheetName val="bhamini"/>
      <sheetName val="BABETTE"/>
      <sheetName val="aINSTEY"/>
      <sheetName val="Cayenne"/>
      <sheetName val="Calista"/>
      <sheetName val="Cachet"/>
      <sheetName val="Dabria"/>
      <sheetName val="Candace"/>
      <sheetName val="Calvine"/>
      <sheetName val="Galvin"/>
      <sheetName val="Melosa"/>
      <sheetName val="Mariposa"/>
      <sheetName val="Lenore"/>
      <sheetName val="Nerina"/>
      <sheetName val="First"/>
      <sheetName val="Shinanee"/>
      <sheetName val="Royalton"/>
      <sheetName val="Rochelle"/>
      <sheetName val="Vilina"/>
      <sheetName val="Vinanti"/>
      <sheetName val="padvamasa"/>
      <sheetName val="Naja"/>
      <sheetName val="Tusti"/>
      <sheetName val="Rosalind"/>
      <sheetName val="Ernesta"/>
      <sheetName val="Adeline"/>
      <sheetName val="Belden"/>
      <sheetName val="Domus"/>
      <sheetName val="Akiva"/>
      <sheetName val="Best"/>
      <sheetName val="Betha"/>
      <sheetName val="Beyonce"/>
      <sheetName val="Cadence"/>
      <sheetName val="Devdutta"/>
      <sheetName val="Devak"/>
      <sheetName val="Karida"/>
      <sheetName val="Lgnacio"/>
      <sheetName val="Subodhini"/>
      <sheetName val="Tamonash"/>
      <sheetName val="Tamish"/>
      <sheetName val="Vamil"/>
      <sheetName val="Zareb"/>
      <sheetName val="Eskana"/>
      <sheetName val="Elvira"/>
      <sheetName val="Delanco Real Estate"/>
      <sheetName val="Samali"/>
      <sheetName val="DLF Infra"/>
      <sheetName val="AKRUTI"/>
      <sheetName val="Bes Buildcon"/>
      <sheetName val="Catriona"/>
      <sheetName val="DLF Homes"/>
      <sheetName val="Durgapur"/>
      <sheetName val="Del Realtors"/>
      <sheetName val="Delta Buildcon"/>
      <sheetName val="Var Infratech"/>
      <sheetName val="DLF Homes Pune"/>
      <sheetName val="Rajapura"/>
      <sheetName val="DLF Southern Town-CCD"/>
      <sheetName val="Homes Rajapura -interest accrue"/>
      <sheetName val="Rajapur_CCD"/>
      <sheetName val="Rajapura ICD"/>
      <sheetName val="southern town"/>
      <sheetName val=" southern townCCD"/>
      <sheetName val="DLF Garden"/>
      <sheetName val="Indiabulls"/>
      <sheetName val="Kanan"/>
      <sheetName val="Mariana"/>
      <sheetName val="Saravati"/>
      <sheetName val="Nellis"/>
      <sheetName val="DLF Homes Panch"/>
      <sheetName val="DLF Homes Panch_CCD"/>
      <sheetName val="DLF Garden_CCD"/>
      <sheetName val="DLF Homes Ambala"/>
      <sheetName val="DLF Sez"/>
      <sheetName val="DLF Homes Services"/>
      <sheetName val="Mens"/>
      <sheetName val="Mhaya"/>
      <sheetName val="Nambi"/>
      <sheetName val="Rati"/>
      <sheetName val="Premium home"/>
      <sheetName val="Arash"/>
      <sheetName val="Janya"/>
      <sheetName val="G.K.Resi"/>
      <sheetName val="Chaitra"/>
      <sheetName val="Zoria Infratech "/>
      <sheetName val="DLF Commercial Complexes"/>
      <sheetName val="Alvita"/>
      <sheetName val="Star alubuild"/>
      <sheetName val="DLF SEZ Holdings Ltd"/>
      <sheetName val="Urvashi Infratech Pvt Ltd"/>
      <sheetName val="DHRL_OLD Working"/>
      <sheetName val="Marala_OLD Working"/>
      <sheetName val="muafa (2)"/>
      <sheetName val="muafa (3)"/>
      <sheetName val="tb dec"/>
      <sheetName val="system Tb"/>
      <sheetName val="TRL"/>
      <sheetName val="taxpaid"/>
      <sheetName val="int loan"/>
      <sheetName val="int fdd"/>
      <sheetName val="PART-IV"/>
      <sheetName val="consolidations AFTER FINAL TRIA"/>
      <sheetName val="CON2001"/>
      <sheetName val="BS ( Revised)"/>
      <sheetName val="PL ( revised)"/>
      <sheetName val="Note 2"/>
      <sheetName val="Note 3"/>
      <sheetName val="Note 4"/>
      <sheetName val="Note 8-11"/>
      <sheetName val="Note 5"/>
      <sheetName val="Note 12-13"/>
      <sheetName val="Note 14"/>
      <sheetName val="Note 17"/>
      <sheetName val="Note 18"/>
      <sheetName val="Note 19"/>
      <sheetName val="Note 20"/>
      <sheetName val="Note 21-22"/>
      <sheetName val="Note 15-16"/>
      <sheetName val="Note 23-24"/>
      <sheetName val="Note 25-26"/>
      <sheetName val="NOTE 27-29"/>
      <sheetName val="P&amp;L_29"/>
      <sheetName val="P&amp;L_17"/>
      <sheetName val="P&amp;L_30"/>
      <sheetName val="BS_29"/>
      <sheetName val="BS_17"/>
      <sheetName val="Sch_MiscIncome_MiscExpenses"/>
      <sheetName val="BS_30"/>
      <sheetName val="Tax_computation"/>
      <sheetName val="P&amp;L  sep 09"/>
      <sheetName val="Sch 4 Fixed Assets"/>
      <sheetName val="CCD Interest"/>
      <sheetName val="ICD Interest"/>
      <sheetName val="Lead Inventory"/>
      <sheetName val="Prov Apr-Jun"/>
      <sheetName val="TB05-06"/>
      <sheetName val="Star Tower-Silokhera"/>
      <sheetName val="Galleria-mayur vihar"/>
      <sheetName val="5(a)"/>
      <sheetName val="PARTY DETAILS"/>
      <sheetName val="CVF SHEET"/>
      <sheetName val="Permanent Materials"/>
      <sheetName val="Dom SCs"/>
      <sheetName val="Temporary Materials"/>
      <sheetName val="nv besix sa"/>
      <sheetName val="Prov Sums"/>
      <sheetName val="Revised Contract Sum"/>
      <sheetName val="Revised Contract Sum (2)"/>
      <sheetName val="Local Accruals"/>
      <sheetName val="JIL Accruals"/>
      <sheetName val="deep"/>
      <sheetName val="Shivaji-Marg"/>
      <sheetName val="Star Tower-Silokhera (2)"/>
      <sheetName val="Crosspoint(galleria2)-Gurgaon"/>
      <sheetName val="Corporate park block 1"/>
      <sheetName val="Corporate Park -4B"/>
      <sheetName val="Corporate Park-4A"/>
      <sheetName val="CITY COURT-Sikanderpur"/>
      <sheetName val="Inner Parts stock"/>
      <sheetName val="SCH 1-5"/>
      <sheetName val="SCH  6-7"/>
      <sheetName val="Trial 31.03.10"/>
      <sheetName val="Lease rent details "/>
      <sheetName val="Related Party New Format"/>
      <sheetName val="I.TAX"/>
      <sheetName val="invest"/>
      <sheetName val="PROJECT-EXP"/>
      <sheetName val="Intt &amp; TDS"/>
      <sheetName val="PIE-DETAILS"/>
      <sheetName val="CONTINGENT LIAB"/>
      <sheetName val="Notes to Accounts"/>
      <sheetName val="ANNEXURE TO NOTES TO ACCOUNTS"/>
      <sheetName val="CASH FLOW 2006"/>
      <sheetName val="delanco"/>
      <sheetName val="carmen"/>
      <sheetName val="Cachet "/>
      <sheetName val="DLF  Hotels and resorts"/>
      <sheetName val="Dabaria"/>
      <sheetName val="Deltaland real "/>
      <sheetName val="Marala "/>
      <sheetName val="Lenore "/>
      <sheetName val="First City"/>
      <sheetName val="Paen  Estate"/>
      <sheetName val="Delanco Home"/>
      <sheetName val="Vilina Estate Developers"/>
      <sheetName val="Tusti "/>
      <sheetName val="SKN "/>
      <sheetName val="Loans under the same management"/>
      <sheetName val="Loans to Subsidairy Companies "/>
      <sheetName val="PACS"/>
      <sheetName val="Fur_Fixt"/>
      <sheetName val="Off_Eqp"/>
      <sheetName val="Lease B9_dep"/>
      <sheetName val="&lt;5000"/>
      <sheetName val="TB-PL"/>
      <sheetName val="PL Gropuings"/>
      <sheetName val="P&amp;L &amp; Sch. 9-13"/>
      <sheetName val="TB-BS"/>
      <sheetName val="BS Schedule 1-4"/>
      <sheetName val="BS Sch. 5"/>
      <sheetName val="BS Schedule 6-8"/>
      <sheetName val="Gen. Business Profile"/>
      <sheetName val="AG00059"/>
      <sheetName val="AG00060"/>
      <sheetName val="AG00061"/>
      <sheetName val="AG00062"/>
      <sheetName val="AG00063"/>
      <sheetName val="AG00064"/>
      <sheetName val="AG00065"/>
      <sheetName val="Cover Letter"/>
      <sheetName val="General Information"/>
      <sheetName val="Index (CFC)"/>
      <sheetName val="Index (NC)"/>
      <sheetName val="Index (USEC)"/>
      <sheetName val="Ownership Changes"/>
      <sheetName val="Disclosure Data"/>
      <sheetName val="Boycott Questionaire"/>
      <sheetName val="Sales &amp; Transfers"/>
      <sheetName val="Sales &amp; Transfers (USEC)"/>
      <sheetName val="Monthly Data (USEC)"/>
      <sheetName val="Equity Earnings &amp; Investments"/>
      <sheetName val="Dividends Received &amp; Paid"/>
      <sheetName val="Exchange Gain &amp; Loss"/>
      <sheetName val="Intercompany Transactions"/>
      <sheetName val="Intercompany Tran. (USEC)"/>
      <sheetName val="Interco (USEC) by Month"/>
      <sheetName val="Current Year Income Taxes"/>
      <sheetName val="Changes to Prior Year Taxes"/>
      <sheetName val="U.S. Source Income"/>
      <sheetName val="Other E&amp;P Adj. (USEC)"/>
      <sheetName val="Deduction Summary F"/>
      <sheetName val="Deduction Summary "/>
      <sheetName val="P.O.Annex Deduction"/>
      <sheetName val="Misc Cash Exp Deduction "/>
      <sheetName val="Salary Deduction "/>
      <sheetName val="W.O. Annex Deduction "/>
      <sheetName val="Plant Hire Deduction"/>
      <sheetName val="Welfare"/>
      <sheetName val="Index 1"/>
      <sheetName val="Trial May 2010"/>
      <sheetName val="Trial May 2010 1"/>
      <sheetName val="Recon for DLF"/>
      <sheetName val="Recon for DLF 1"/>
      <sheetName val="Summary 1"/>
      <sheetName val="DLF Top Sheet"/>
      <sheetName val="DLF Top Sheet 1"/>
      <sheetName val="Abstract_IT  DLF"/>
      <sheetName val="Abstract_IT  DLF 1"/>
      <sheetName val="Revised service Tax-7"/>
      <sheetName val="Revised service Tax-7 1"/>
      <sheetName val="Purchase Order Annexure 1"/>
      <sheetName val="Purchase Order Annexure 2 1"/>
      <sheetName val="StockStatusAsOnDate.rpt 1"/>
      <sheetName val="Vat Output-10  (2)"/>
      <sheetName val="Vat Output-10  (2) 1"/>
      <sheetName val="Work Order Annexure 2"/>
      <sheetName val=" Staff Cost-3"/>
      <sheetName val="Misc Cash Exp. Ann-4"/>
      <sheetName val="Welfare Fac ANN-5"/>
      <sheetName val="Free Issue Mat Annexure-6"/>
      <sheetName val="Markup sheet Annexure(8)"/>
      <sheetName val="Plant Hire-Annex-11"/>
      <sheetName val="Shuttering-Annex-12(WDV)"/>
      <sheetName val="star"/>
      <sheetName val="Cost Head"/>
      <sheetName val="RMC Annexure 9"/>
      <sheetName val="SBM BOQ "/>
      <sheetName val="SBM BOQ  (2)"/>
      <sheetName val="MOEF Deviation"/>
      <sheetName val="Top-sheet 09.09.09"/>
      <sheetName val="Service tax (red)"/>
      <sheetName val="Reasons wrt SECTOR 90 STR."/>
      <sheetName val="structure boq "/>
      <sheetName val="DSR Chennai Dec 08"/>
      <sheetName val="WORKDONE TILL 06-07-2009"/>
      <sheetName val="PRW-DEC 08 "/>
      <sheetName val="Total Recd qty &amp; Value 31072009"/>
      <sheetName val="finishing"/>
      <sheetName val="Meas Tower A"/>
      <sheetName val="Meas Tower&quot;B&quot;"/>
      <sheetName val="Meas Tower &quot;C&quot;"/>
      <sheetName val="Misc."/>
      <sheetName val="Meas tower D"/>
      <sheetName val="finishing SUMMARY red"/>
      <sheetName val="plumbing &amp; fire (red)"/>
      <sheetName val="SERVICES "/>
      <sheetName val="SERVICES  (RED)"/>
      <sheetName val="builtup area"/>
      <sheetName val="OMR consultanCy"/>
      <sheetName val="Staff"/>
      <sheetName val="budget analysis_tender "/>
      <sheetName val="Refs"/>
      <sheetName val="boq_b2b_tender"/>
      <sheetName val="boq_b2b"/>
      <sheetName val="equipment"/>
      <sheetName val="labour camp"/>
      <sheetName val="structure_split"/>
      <sheetName val="Staff Forecast spread"/>
      <sheetName val="Labour Rates Used"/>
      <sheetName val="Subcontractors"/>
      <sheetName val="Sub Contract Liab Form"/>
      <sheetName val="Calc_ISC"/>
      <sheetName val="Interface_ISC"/>
      <sheetName val="Risk Analysis ISC"/>
      <sheetName val="Cash Flow Input Data_ISC"/>
      <sheetName val="Cash Flow Chart_ISC"/>
      <sheetName val="Calc_SC"/>
      <sheetName val="Interface_SC"/>
      <sheetName val="Risk Analysis SC"/>
      <sheetName val="Cash Flow Input Data_SC"/>
      <sheetName val="Cash Flow Chart_SC"/>
      <sheetName val="GD"/>
      <sheetName val="OS_PG"/>
      <sheetName val="Top-sheet vytilla"/>
      <sheetName val="STR-TYPE-1-2"/>
      <sheetName val="DATA SHEET"/>
      <sheetName val="M+L"/>
      <sheetName val="Structure BOQ VYTILLA 090709 r3"/>
      <sheetName val="PRW-JAN,09 "/>
      <sheetName val="BASIS -Jan, 09"/>
      <sheetName val="DSR 09 "/>
      <sheetName val="Structure BOQ VYTILLA (2)"/>
      <sheetName val="Structure BOQ VYTILLA"/>
      <sheetName val="SHUTTERING matt wthout taxes"/>
      <sheetName val="BOQ pro consul"/>
      <sheetName val="Material reconc"/>
      <sheetName val="Piling cumu bill"/>
      <sheetName val="PILING (rev) (2)"/>
      <sheetName val="PILING (rev)"/>
      <sheetName val="PILING"/>
      <sheetName val="Finishing Dec'08"/>
      <sheetName val="Block  &quot;A&quot;"/>
      <sheetName val="Block  &quot;B&quot;"/>
      <sheetName val="Block  &quot;C&quot;"/>
      <sheetName val="Block  &quot;D&quot;"/>
      <sheetName val="Block  &quot;E&quot;"/>
      <sheetName val="Vytilla FIN BOQ"/>
      <sheetName val="Vityla P&amp; ff "/>
      <sheetName val="Day Shift"/>
      <sheetName val="Night Shift"/>
      <sheetName val="Contract Day Staff"/>
      <sheetName val="Contract Night Staff"/>
      <sheetName val="XXXX0"/>
      <sheetName val="BoQ_DLF (2)"/>
      <sheetName val="BoQ_DLF"/>
      <sheetName val="DESIGN MIX"/>
      <sheetName val="Cost-Sqft"/>
      <sheetName val="Bill of Quantities"/>
      <sheetName val="P&amp;E Dep"/>
      <sheetName val="Staff Schedule"/>
      <sheetName val="HSE"/>
      <sheetName val="Lab Equp"/>
      <sheetName val="Site facilities"/>
      <sheetName val="Site office &amp; Infra"/>
      <sheetName val="Preisblatt Lot B"/>
      <sheetName val="Name List"/>
      <sheetName val="Elemental Summary"/>
      <sheetName val="Detail Sheet - below Ground"/>
      <sheetName val="Detail Sheet - Above Ground"/>
      <sheetName val="Detail Sheet - Tower 1"/>
      <sheetName val="Detail Sheet - Tower 2"/>
      <sheetName val="Detail Sheet - Link Bride"/>
      <sheetName val="Detail Sheet - MP hall"/>
      <sheetName val="Detail Sheet - External"/>
      <sheetName val="2. Estimate Summary"/>
      <sheetName val="3. Elemental Summary"/>
      <sheetName val="Base"/>
      <sheetName val="Stilt"/>
      <sheetName val="Club house"/>
      <sheetName val="Tower 1"/>
      <sheetName val="Tower 2"/>
      <sheetName val="Tower 3"/>
      <sheetName val="Ext Works"/>
      <sheetName val="10. &amp; 11. Rate Code &amp; BQ"/>
      <sheetName val="4a. Trade"/>
      <sheetName val="5. Area &amp; Perimeter Statement"/>
      <sheetName val="12a. CFTable"/>
      <sheetName val="Assumption "/>
      <sheetName val="Civil Chart"/>
      <sheetName val="Overall - Chart"/>
      <sheetName val="Aseet1998"/>
      <sheetName val="Main-Material"/>
      <sheetName val="경비공통"/>
      <sheetName val="BOQ Str"/>
      <sheetName val="Summary-Hardscape"/>
      <sheetName val="summary Septic Tank"/>
      <sheetName val="UPVC Windows"/>
      <sheetName val="Structural Steel"/>
      <sheetName val="Reinforcement Steel"/>
      <sheetName val="Ornamental Plaster"/>
      <sheetName val="BOQ Hardscape"/>
      <sheetName val="Qty"/>
      <sheetName val="BOQ Septic Tank"/>
      <sheetName val="QTY Septic tank"/>
      <sheetName val="Precalculation"/>
      <sheetName val="Misc. points"/>
      <sheetName val="qty abst"/>
      <sheetName val="Programe"/>
      <sheetName val="basic "/>
      <sheetName val="bua"/>
      <sheetName val="topsheet"/>
      <sheetName val="Rate Analysis"/>
      <sheetName val="Iron Steel &amp; handrails"/>
      <sheetName val="Publicbuilding"/>
      <sheetName val="SITE OVERHEADS"/>
      <sheetName val="Okh"/>
      <sheetName val="0000000"/>
      <sheetName val="تدفقات و مدفوعات"/>
      <sheetName val="WORK COV"/>
      <sheetName val="اجور .ف1"/>
      <sheetName val="سلعيه"/>
      <sheetName val="خدمى"/>
      <sheetName val="مقاولين"/>
      <sheetName val="تحو"/>
      <sheetName val="تخصيصيه"/>
      <sheetName val="اهلاك"/>
      <sheetName val="معد .خ"/>
      <sheetName val="معد .ث"/>
      <sheetName val="B2826"/>
      <sheetName val="Form 1"/>
      <sheetName val="Form 2"/>
      <sheetName val="Form 3"/>
      <sheetName val="Form 4"/>
      <sheetName val="Form 5"/>
      <sheetName val="Form 7"/>
      <sheetName val="Form 6"/>
      <sheetName val="Form 8"/>
      <sheetName val="Form 9"/>
      <sheetName val="Form 10"/>
      <sheetName val="Form 11"/>
      <sheetName val="S1BOQ"/>
      <sheetName val="S2groupcode"/>
      <sheetName val="S3workplanqty"/>
      <sheetName val="S3workplanamt"/>
      <sheetName val="Shadow BOQ"/>
      <sheetName val="S4timecycle"/>
      <sheetName val="S5escalation"/>
      <sheetName val="S6MATqty-code"/>
      <sheetName val="S7MATqty-grp"/>
      <sheetName val="S8MATexp-code"/>
      <sheetName val="S9wastage"/>
      <sheetName val="S10bomat"/>
      <sheetName val="S11EQPnorm"/>
      <sheetName val="S12EQPhrs"/>
      <sheetName val="S13cons"/>
      <sheetName val="S14spares"/>
      <sheetName val="S15POL"/>
      <sheetName val="S16Elec"/>
      <sheetName val="S17power"/>
      <sheetName val="S18EQPplan"/>
      <sheetName val="S19cap"/>
      <sheetName val="S20MSE Items"/>
      <sheetName val="S21Subcon"/>
      <sheetName val="S22PRW"/>
      <sheetName val="S23ManNos"/>
      <sheetName val="S24Mancost"/>
      <sheetName val="S25EQPrep"/>
      <sheetName val="S26EQPhire"/>
      <sheetName val="S27EQPlease"/>
      <sheetName val="S28Rev"/>
      <sheetName val="S29Prelitem"/>
      <sheetName val="S30Prelplant"/>
      <sheetName val="S31Prelitemdet"/>
      <sheetName val="S32Prelexp"/>
      <sheetName val="S33Prelexpdet"/>
      <sheetName val="S34Dircost"/>
      <sheetName val="S35Indircost"/>
      <sheetName val="S36Prelimcost"/>
      <sheetName val="S37UnitCost"/>
      <sheetName val="S38stock"/>
      <sheetName val="S39liab"/>
      <sheetName val="S40Milestones"/>
      <sheetName val="S41MatProcurement"/>
      <sheetName val="S42HSE"/>
      <sheetName val="S43Taxation"/>
      <sheetName val="Season Dircost"/>
      <sheetName val="Chart-2"/>
      <sheetName val="Chart3"/>
      <sheetName val="Chart4"/>
      <sheetName val="Chart5"/>
      <sheetName val="??? .?"/>
      <sheetName val="Total Collection"/>
      <sheetName val="est"/>
      <sheetName val="02.06.07 (2)"/>
      <sheetName val="B2753"/>
      <sheetName val="Page-1"/>
      <sheetName val="page-2"/>
      <sheetName val="Page-3"/>
      <sheetName val="Page-4"/>
      <sheetName val="Page-5"/>
      <sheetName val="Page-6"/>
      <sheetName val="30-7"/>
      <sheetName val="DMRC3"/>
      <sheetName val="BORING "/>
      <sheetName val="LINER"/>
      <sheetName val="EXPANSION JOINT"/>
      <sheetName val="CIS MAIN BERTH-1"/>
      <sheetName val="BOQ 725-769"/>
      <sheetName val="EVM-INDEX"/>
      <sheetName val="Flow Chart"/>
      <sheetName val="EVM1-Proj1"/>
      <sheetName val="EVM2-Proj1"/>
      <sheetName val="EVM2-Proj2"/>
      <sheetName val="EVM2-Proj3"/>
      <sheetName val="EVM3"/>
      <sheetName val="EVM4"/>
      <sheetName val="Performance Graph"/>
      <sheetName val="cost Format"/>
      <sheetName val="CJPC   "/>
      <sheetName val="Abstract "/>
      <sheetName val="Piling MB"/>
      <sheetName val="Abs of Pile Rein"/>
      <sheetName val="Reinforcement "/>
      <sheetName val="Pre cast Beam M.B"/>
      <sheetName val="Abs of Beam"/>
      <sheetName val="Pre cast Beam BBS"/>
      <sheetName val="C.In Situ Muff M.B."/>
      <sheetName val="P.C.Muff M.B"/>
      <sheetName val="Abs.of Muff"/>
      <sheetName val="Pre &amp; cast  Muff  BBS"/>
      <sheetName val="Abs. Cross Beam "/>
      <sheetName val="BBS CROSS Beam"/>
      <sheetName val="Cross Beam M.B. "/>
      <sheetName val="Con.Pedstal M.B."/>
      <sheetName val="BBS C.B.P."/>
      <sheetName val="Total Abstract"/>
      <sheetName val="Reco_1"/>
      <sheetName val="Reco_2"/>
      <sheetName val="Walk-way M.B."/>
      <sheetName val="concrete"/>
      <sheetName val="Con Rate"/>
      <sheetName val="concrete detail"/>
      <sheetName val="CJPC"/>
      <sheetName val="Ramco Data TB dump"/>
      <sheetName val="Ramco TB dump"/>
      <sheetName val="Trial-Balance"/>
      <sheetName val="B S "/>
      <sheetName val="Sch-4-15"/>
      <sheetName val="Commercial TB"/>
      <sheetName val="Schedule of Balance Sheet"/>
      <sheetName val="Annexure of balance sheet"/>
      <sheetName val="Working Cap Commit."/>
      <sheetName val="BS- TRIAL BALANCE"/>
      <sheetName val="Reconciliation_Consol"/>
      <sheetName val="Reco  Books vs ITR vs 26 as"/>
      <sheetName val="LEDGER"/>
      <sheetName val="Report (2)"/>
      <sheetName val="CLIENT WISE AS PER BOOKS"/>
      <sheetName val="Download_TDS_Ledgers"/>
      <sheetName val="PIVOT 26AS "/>
      <sheetName val="PIVOT 26AS WORKING"/>
      <sheetName val="26AS"/>
      <sheetName val="MPHASIS"/>
      <sheetName val="31.03.08 (2)"/>
      <sheetName val="Provision Tab_2"/>
      <sheetName val="A105001"/>
      <sheetName val="A105602"/>
      <sheetName val="31.03.07"/>
      <sheetName val="31.03.08"/>
      <sheetName val="31.03.08 (4)"/>
      <sheetName val="31.03.08 (3)"/>
      <sheetName val="A904001"/>
      <sheetName val="A302404-31.3.8"/>
      <sheetName val="A302404-000-000"/>
      <sheetName val="A105101"/>
      <sheetName val="POCM 08-09-Q4 Actual"/>
      <sheetName val="Actual Spent"/>
      <sheetName val="POCM 08-09-Q4"/>
      <sheetName val="POCM 08-09-Q2"/>
      <sheetName val="TURN OVER"/>
      <sheetName val="POCM W Block"/>
      <sheetName val="POCM Chennai"/>
      <sheetName val="POCM Hyderabad"/>
      <sheetName val="status (3)"/>
      <sheetName val="Tax workings"/>
      <sheetName val="GSG"/>
      <sheetName val="Led"/>
      <sheetName val="Cons-RPD"/>
      <sheetName val="RPD"/>
      <sheetName val="BFSL"/>
      <sheetName val="BFSL-11"/>
      <sheetName val="TB-Main"/>
      <sheetName val="DIL-BS"/>
      <sheetName val="DIL-PL"/>
      <sheetName val="CG"/>
      <sheetName val="Small cos"/>
      <sheetName val="Okhla"/>
      <sheetName val="POCM Cal"/>
      <sheetName val="S-FA"/>
      <sheetName val="Const"/>
      <sheetName val="Cons POCM"/>
      <sheetName val="TB-Cons"/>
      <sheetName val="Cons-Jindal"/>
      <sheetName val="Banjara"/>
      <sheetName val="Intt Inco_exp"/>
      <sheetName val="Jal"/>
      <sheetName val="AR-GL"/>
      <sheetName val="Dep Sch"/>
      <sheetName val="Dep IT"/>
      <sheetName val="POCM "/>
      <sheetName val="Vari. Analy"/>
      <sheetName val="Dep. wo"/>
      <sheetName val="POCM-LCK"/>
      <sheetName val="CWIP-R"/>
      <sheetName val="CFS "/>
      <sheetName val="CF Adj"/>
      <sheetName val="BS(Revised)"/>
      <sheetName val="PL(revised)"/>
      <sheetName val="Note 2."/>
      <sheetName val="Note 4-5-6-7"/>
      <sheetName val="Note 8-9-10-11"/>
      <sheetName val="Note 12-13 FA console "/>
      <sheetName val="FA rental"/>
      <sheetName val="Note 15-16-17-18"/>
      <sheetName val="Note 19-20-21"/>
      <sheetName val="Note 22- 23"/>
      <sheetName val="Note 24 -28"/>
      <sheetName val="Note 25.3"/>
      <sheetName val="Others notes "/>
      <sheetName val="Related party note"/>
      <sheetName val="Related party working "/>
      <sheetName val="Loan summary"/>
      <sheetName val="comparative M-11"/>
      <sheetName val="March  2012 TB "/>
      <sheetName val="March 2011TB "/>
      <sheetName val="FA Register "/>
      <sheetName val="int in IHP"/>
      <sheetName val="Loans details &amp; intt"/>
      <sheetName val="Others details"/>
      <sheetName val="Tax status"/>
      <sheetName val="Deferred Tax New"/>
      <sheetName val="Tax Comp (IHP)"/>
      <sheetName val="Bifurcation of P&amp;L heads"/>
      <sheetName val="computation of deduction"/>
      <sheetName val="Normal provisons "/>
      <sheetName val="Revenue 801A"/>
      <sheetName val="MAT compuation "/>
      <sheetName val="payroll walk"/>
      <sheetName val="14A"/>
      <sheetName val="SEZ PB "/>
      <sheetName val="Others details "/>
      <sheetName val="MD salary "/>
      <sheetName val="LRD loans &amp; Intt rate"/>
      <sheetName val="Intt Rate working - "/>
      <sheetName val="contrcters"/>
      <sheetName val="BvAAI"/>
      <sheetName val="P2"/>
      <sheetName val="P3"/>
      <sheetName val="P4"/>
      <sheetName val="P5"/>
      <sheetName val="P6"/>
      <sheetName val="P7"/>
      <sheetName val="P8"/>
      <sheetName val="P9"/>
      <sheetName val="For Blue Book"/>
      <sheetName val="Avg Cost"/>
      <sheetName val="YTD Revenue"/>
      <sheetName val="Inputs AIR"/>
      <sheetName val="ML DRS"/>
      <sheetName val="QTD Budget"/>
      <sheetName val="S.4.1_Auditors Remuneration"/>
      <sheetName val="S.4.2_Billing details"/>
      <sheetName val="S.4.3_SAP Dump"/>
      <sheetName val="S.3.1_Managerial Remuneration"/>
      <sheetName val="S.3.2_Ravi Uppal Compensation"/>
      <sheetName val="S.3.3_SRU Working"/>
      <sheetName val="S.3.4_Directors Fees"/>
      <sheetName val="S.3.5_Commission - Non Exec Dir"/>
      <sheetName val="S.3.6_GL Dump"/>
      <sheetName val="costlogic"/>
      <sheetName val="Molyimpact"/>
      <sheetName val="Rawmatimpact"/>
      <sheetName val="27SETS"/>
      <sheetName val="FM Cost"/>
      <sheetName val="costmoly"/>
      <sheetName val="FIX_VARI"/>
      <sheetName val="FIX_V_MOLY"/>
      <sheetName val="SETNO"/>
      <sheetName val="DRGNO"/>
      <sheetName val="avg cost ring"/>
      <sheetName val="02A"/>
      <sheetName val="PRO"/>
      <sheetName val="alloy rate"/>
      <sheetName val="ALLOY"/>
      <sheetName val="ALLOYMOLY"/>
      <sheetName val="OPTSTD"/>
      <sheetName val="OPTKV1"/>
      <sheetName val="OPTIKA"/>
      <sheetName val="OPTSTEL"/>
      <sheetName val="SAPhalb"/>
      <sheetName val="ratebreakup"/>
      <sheetName val="TATA GK176MOBP"/>
      <sheetName val="TATA GK153P"/>
      <sheetName val="TATA GO582CPG"/>
      <sheetName val="LETTER"/>
      <sheetName val="COST "/>
      <sheetName val="COST  (2)"/>
      <sheetName val="LVD_2007-10 (Arthur)"/>
      <sheetName val="Pistons EU"/>
      <sheetName val="LVD_2007-10 (Sales)"/>
      <sheetName val="PRO Vs CAP (2)"/>
      <sheetName val="NGPIS (2)"/>
      <sheetName val="GIL-FORMAT SUMM (2)"/>
      <sheetName val="GIL-FORMAT SUMM"/>
      <sheetName val="sum pis&amp;pin"/>
      <sheetName val="piston-plant"/>
      <sheetName val="pin-plant"/>
      <sheetName val="BOUGHTOUT"/>
      <sheetName val="RING-MODVAT"/>
      <sheetName val="CIRCLIP"/>
      <sheetName val="LINERS"/>
      <sheetName val="Depot"/>
      <sheetName val="G I T"/>
      <sheetName val="depot no reco"/>
      <sheetName val="NGPINWW3"/>
      <sheetName val="NGPISWW3"/>
      <sheetName val="Alloy and OH rate"/>
      <sheetName val="Top"/>
      <sheetName val="RING"/>
      <sheetName val="plannsv"/>
      <sheetName val="indm"/>
      <sheetName val="POWER06-07"/>
      <sheetName val="LAP"/>
      <sheetName val="POWER05-06 (2)"/>
      <sheetName val="HCCE01"/>
      <sheetName val="Hero majestic 46 "/>
      <sheetName val="m-74"/>
      <sheetName val="rm pin saving (2)"/>
      <sheetName val="Piston 77Ø"/>
      <sheetName val="Dov 77"/>
      <sheetName val="Piston 78Ø"/>
      <sheetName val="dov 78 Ø"/>
      <sheetName val="Scheme wise (2)"/>
      <sheetName val="Projectwise P&amp;L"/>
      <sheetName val="Zonewise P&amp;L"/>
      <sheetName val="P&amp;LSum"/>
      <sheetName val="Land  bkp old pro new cost"/>
      <sheetName val="ass suu old pro new cos"/>
      <sheetName val="Final Sum old pro new cost"/>
      <sheetName val="City Pivold pro new cost"/>
      <sheetName val="INDEX  (2)"/>
      <sheetName val="+ for Belaire"/>
      <sheetName val="variation (2)"/>
      <sheetName val="Struc. cheek sheet"/>
      <sheetName val="Structure BOQ (SBM)"/>
      <sheetName val="STRUCTURE MATERIAL SUMMARY"/>
      <sheetName val="STRUCTURE MATERIAL ANALYSIS"/>
      <sheetName val="RMC Analysis Rename"/>
      <sheetName val="Mix Design"/>
      <sheetName val="DSR SBM New delhi"/>
      <sheetName val="BASIS -RATE"/>
      <sheetName val="SBM Variation Fin PH- I &amp; I (2)"/>
      <sheetName val="VARIATION ( Str ) (Final)"/>
      <sheetName val="VARIATION ( Str ) (without fat)"/>
      <sheetName val="VARIATION ( Str )"/>
      <sheetName val="Variation_1 with OH"/>
      <sheetName val="Variation_1"/>
      <sheetName val="Consultant BOQ"/>
      <sheetName val="Comparision working"/>
      <sheetName val="Retaining wall"/>
      <sheetName val="Builtup phase I"/>
      <sheetName val="Stru. Backup Phase III"/>
      <sheetName val="Phase-III"/>
      <sheetName val="PRW-RATE"/>
      <sheetName val="SBM Variation Fin PH- I &amp; II"/>
      <sheetName val="SBM FINISHING BOQ - I &amp; II"/>
      <sheetName val="FinDSR JAN'09 SBM (M+L)"/>
      <sheetName val="FinDSR JAN'09 SBM"/>
      <sheetName val="Finishing Analysis"/>
      <sheetName val="FinRate Analysis SBM"/>
      <sheetName val="FinMaterial analysis SBM"/>
      <sheetName val="FinPRW analysis SBM"/>
      <sheetName val="Plum FF SUMMARY"/>
      <sheetName val="Obsv"/>
      <sheetName val="codes"/>
      <sheetName val="Analytical"/>
      <sheetName val="Avg Rate"/>
      <sheetName val="CN  Cut-off"/>
      <sheetName val="Cut off"/>
      <sheetName val="Sample-Monthwise"/>
      <sheetName val="Sample-Productwise"/>
      <sheetName val="Excess Calc"/>
      <sheetName val="Threshold Calc"/>
      <sheetName val="DBG SCHEDULE"/>
      <sheetName val="Computer"/>
      <sheetName val="Office Equip"/>
      <sheetName val="F&amp;F"/>
      <sheetName val="Vehicle"/>
      <sheetName val="FinSchedule"/>
      <sheetName val="9 (2)"/>
      <sheetName val="2A"/>
      <sheetName val="3.1 &amp; 3.11"/>
      <sheetName val="detail3.1&amp;3.11"/>
      <sheetName val="3.2"/>
      <sheetName val="3.3 onwards-"/>
      <sheetName val="3.5"/>
      <sheetName val="3.6"/>
      <sheetName val="3.10"/>
      <sheetName val="3.12"/>
      <sheetName val="3.13"/>
      <sheetName val="3.14"/>
      <sheetName val="3.15"/>
      <sheetName val="3.16"/>
      <sheetName val="3.17"/>
      <sheetName val="3.20"/>
      <sheetName val="3.22"/>
      <sheetName val="3.23"/>
      <sheetName val="3.24"/>
      <sheetName val="3.26"/>
      <sheetName val="3.28"/>
      <sheetName val="3.33"/>
      <sheetName val="3.34"/>
      <sheetName val="3.35"/>
      <sheetName val="3.37"/>
      <sheetName val="3.38"/>
      <sheetName val="3.40"/>
      <sheetName val="3.42"/>
      <sheetName val="3B"/>
      <sheetName val="Clause 15(a)"/>
      <sheetName val="Clause 17(i)"/>
      <sheetName val="Sheet3 (2)"/>
      <sheetName val="Clause 40(a)"/>
      <sheetName val="Annex. 1"/>
      <sheetName val="loan-FFSL"/>
      <sheetName val="caln of ratio"/>
      <sheetName val="calnofEMI"/>
      <sheetName val="loan-AEBL&amp;KMPL"/>
      <sheetName val="detail of credit to Preop."/>
      <sheetName val="bonuspayable"/>
      <sheetName val="9-Trash"/>
      <sheetName val="10-trash"/>
      <sheetName val="Results Consolidated"/>
      <sheetName val="Ratio computation"/>
      <sheetName val="PROFITABILITY Final"/>
      <sheetName val="Profitability-revised"/>
      <sheetName val="Sch 1 to 3"/>
      <sheetName val="Sch 5 to 11"/>
      <sheetName val="Sch 12 to 17"/>
      <sheetName val="SCH#2-3 &amp; 4"/>
      <sheetName val="SCH#6"/>
      <sheetName val="sch#7-9"/>
      <sheetName val="SCH#15-16"/>
      <sheetName val="associates bs"/>
      <sheetName val="associates pl "/>
      <sheetName val="SCH#19 "/>
      <sheetName val="SCH#20"/>
      <sheetName val="WO"/>
      <sheetName val="FA Schedule 02-03"/>
      <sheetName val="FA Schedule"/>
      <sheetName val="O_E"/>
      <sheetName val="Imports-useless sheet"/>
      <sheetName val="hard Furn final"/>
      <sheetName val="hard Furn- useless sheet"/>
      <sheetName val="Fur_Fix"/>
      <sheetName val="Leasehold imp A30"/>
      <sheetName val="LHI A_31"/>
      <sheetName val="LHI A_31 (2)"/>
      <sheetName val="LHI A_31 (3)"/>
      <sheetName val="VB_Payroll Lead"/>
      <sheetName val="VB1_Salaries, wages and bonus"/>
      <sheetName val="VB1.1_Monthwise Salary"/>
      <sheetName val="VB1.2_Employeewise Salary"/>
      <sheetName val="VB2_Cont. to PF"/>
      <sheetName val="VB2.1_PF"/>
      <sheetName val="VB2.2_ESI"/>
      <sheetName val="VB 3_Staff Welfare"/>
      <sheetName val="Original Profit"/>
      <sheetName val="TB Chennai Plant"/>
      <sheetName val="TB Bawal11"/>
      <sheetName val="TB Chennai Warehouse"/>
      <sheetName val="Inventory adjustment"/>
      <sheetName val="Combined TB (2)"/>
      <sheetName val="Exchange Rate"/>
      <sheetName val="Ad. Entries"/>
      <sheetName val="TBW09"/>
      <sheetName val="TB CP09"/>
      <sheetName val="Schedules1"/>
      <sheetName val="Schedule 4 F.Assets"/>
      <sheetName val="Pviot TB CP 09"/>
      <sheetName val="TBCW09"/>
      <sheetName val="Combined TB"/>
      <sheetName val="3-4"/>
      <sheetName val="5-8"/>
      <sheetName val="10-13"/>
      <sheetName val="14-17"/>
      <sheetName val="18-22"/>
      <sheetName val="23-24"/>
      <sheetName val="25-26"/>
      <sheetName val="26_"/>
      <sheetName val="27-31"/>
      <sheetName val="33-38"/>
      <sheetName val="Detail of Current Assets-CL"/>
      <sheetName val="Old_Detail of Exp. &amp; Oth. Incom"/>
      <sheetName val="Royalty rectification"/>
      <sheetName val="PM TE SAD"/>
      <sheetName val="recos"/>
      <sheetName val="1997"/>
      <sheetName val="FCAST96"/>
      <sheetName val="party"/>
      <sheetName val="bnc"/>
      <sheetName val="CURING DEATAILS "/>
      <sheetName val="CURING AMR CR. TO PARTY AC"/>
      <sheetName val="other credits"/>
      <sheetName val="bnc-OTHER"/>
      <sheetName val="Missing PDC"/>
      <sheetName val="DEUCH BANK -coll"/>
      <sheetName val="DB-BNC"/>
      <sheetName val="Missign PDC- details to WGE"/>
      <sheetName val="Details for WGE"/>
      <sheetName val="DAT DETAILS"/>
      <sheetName val="Other BNC"/>
      <sheetName val="DEUCH BANK "/>
      <sheetName val="FA reco"/>
      <sheetName val="FA REcon-Details"/>
      <sheetName val="DTA new method "/>
      <sheetName val="it-dep"/>
      <sheetName val="asst-deletion"/>
      <sheetName val="FA_SchV-31122003"/>
      <sheetName val="asst-deletion sep"/>
      <sheetName val="Leased Assets"/>
      <sheetName val="Owned-Add"/>
      <sheetName val="Owned-Retire."/>
      <sheetName val="New Lease-Dec-03"/>
      <sheetName val="Taken on Lease"/>
      <sheetName val="Dec-03 TB..ver1"/>
      <sheetName val="2003 Dec. Working"/>
      <sheetName val="23450new"/>
      <sheetName val="EAST"/>
      <sheetName val="SOUTH"/>
      <sheetName val="west"/>
      <sheetName val="north"/>
      <sheetName val="MAR-03-MM"/>
      <sheetName val="24037-mar03"/>
      <sheetName val="24037-apr03"/>
      <sheetName val="apr03"/>
      <sheetName val="mar03"/>
      <sheetName val="feb-03"/>
      <sheetName val="southgl-8thmar"/>
      <sheetName val="westgl-8thmar"/>
      <sheetName val="northgl-8th mar"/>
      <sheetName val="New Lease-mar04"/>
      <sheetName val="Unexpired income"/>
      <sheetName val="dma"/>
      <sheetName val="Provision details"/>
      <sheetName val="Deliquent income"/>
      <sheetName val="Trial-Sub"/>
      <sheetName val="Invesment-019500001&amp;019500004"/>
      <sheetName val="Deff Reve Exp-122001004.0201"/>
      <sheetName val="Dfault AP-122005001.0099"/>
      <sheetName val=" Adv 122008003-0201"/>
      <sheetName val="Off Loan-122008003-0202"/>
      <sheetName val="Chart of Future Loan Repayment"/>
      <sheetName val="SAL ADVANCE122008003-0203"/>
      <sheetName val="Emp Advances 122003001-0060"/>
      <sheetName val="122003001.0060"/>
      <sheetName val="122008003.0204 PREPID EXP UPDAT"/>
      <sheetName val="Secu Depo 122008003.0205"/>
      <sheetName val="Secu Depo 122008003-0205"/>
      <sheetName val="Rent Adv-122008003-0206"/>
      <sheetName val="Corpus Contri-122008003-0212"/>
      <sheetName val=" Adv For exp-122008003-0213 "/>
      <sheetName val="AS-19 Liability 306003005.0012"/>
      <sheetName val="Gratuity- 307099001-0011"/>
      <sheetName val="Accounts Payable"/>
      <sheetName val="Rev Prov-307099001.0015"/>
      <sheetName val="ACC.Payable-307099001.0010"/>
      <sheetName val="GECSI-307099001.0242"/>
      <sheetName val="GECIS 307099001-0243"/>
      <sheetName val="CW-307099001.0244"/>
      <sheetName val="GEBPMS 307099001.0247"/>
      <sheetName val="ACCRUED PAYROLL-320004001.0000"/>
      <sheetName val="PF-320005001.0001"/>
      <sheetName val=" PF"/>
      <sheetName val="SAF-320005001.0002"/>
      <sheetName val="SAF"/>
      <sheetName val="HLWF-320005001.0003"/>
      <sheetName val="307099001.0249"/>
      <sheetName val="307099001.0250"/>
      <sheetName val="P.Tax-309007001.0054"/>
      <sheetName val="P.Tax"/>
      <sheetName val="452530001"/>
      <sheetName val="999999004&amp;999999034"/>
      <sheetName val="999999018"/>
      <sheetName val="999999032"/>
      <sheetName val="999999033"/>
      <sheetName val="Invesment-019500001 &amp; 01950004"/>
      <sheetName val="317200004.0202-FMO"/>
      <sheetName val="OFA"/>
      <sheetName val="FX"/>
      <sheetName val="CDR"/>
      <sheetName val="STAT"/>
      <sheetName val="Write Offs"/>
      <sheetName val="Expense Summary"/>
      <sheetName val="PRM"/>
      <sheetName val="NI 02SI vs 01ACT"/>
      <sheetName val="NI 02SI vs 02OP"/>
      <sheetName val="NI LRF"/>
      <sheetName val="NI_NEA Walk"/>
      <sheetName val="Cost Walk ACT01 v SI05"/>
      <sheetName val="HCWalk ACT01 v SI05"/>
      <sheetName val="Acquisition"/>
      <sheetName val="ERROR"/>
      <sheetName val="Exp Variance"/>
      <sheetName val="Misc Exp"/>
      <sheetName val="Meeting"/>
      <sheetName val="Advtg, SP &amp; Comm"/>
      <sheetName val="Collection Charges"/>
      <sheetName val="BPOC"/>
      <sheetName val="Portfolio"/>
      <sheetName val="Volumes"/>
      <sheetName val="Notes-COI"/>
      <sheetName val="234C"/>
      <sheetName val="Revised Tax Dep Schedule"/>
      <sheetName val="Workings of Provisions"/>
      <sheetName val="STP P&amp;L"/>
      <sheetName val="FA Final Schedule"/>
      <sheetName val="FA register-copy"/>
      <sheetName val="Retirals"/>
      <sheetName val="Reco-updated"/>
      <sheetName val="Add. vehicle"/>
      <sheetName val="Add-Pl. &amp; Mach"/>
      <sheetName val="Add-Off Eqp"/>
      <sheetName val="ADD-Comp"/>
      <sheetName val="ADD-Furn."/>
      <sheetName val="FNDWRR (2)"/>
      <sheetName val="Payment"/>
      <sheetName val="RT-12(QTY)"/>
      <sheetName val="RT-12(FIRST)"/>
      <sheetName val="RT-12(SECOND)"/>
      <sheetName val="8 (Exportrs)"/>
      <sheetName val="9 &amp;10"/>
      <sheetName val="DSA-SEP"/>
      <sheetName val="list (2)"/>
      <sheetName val="IDTO"/>
      <sheetName val="pay"/>
      <sheetName val="Summary_HYP"/>
      <sheetName val="Plant Stock"/>
      <sheetName val="Depot Stock"/>
      <sheetName val="GIT Stock"/>
      <sheetName val="Transporter Stock"/>
      <sheetName val="STU Stock"/>
      <sheetName val="J Stock"/>
      <sheetName val="Blank store Stock"/>
      <sheetName val="Machine ShopStock"/>
      <sheetName val="Return Material Stock"/>
      <sheetName val="G.Insert Stock"/>
      <sheetName val="G.I Sleevs"/>
      <sheetName val="MRP"/>
      <sheetName val="BOM"/>
      <sheetName val="Standard Cost Zcostsplit"/>
      <sheetName val="Ring Sale Prices"/>
      <sheetName val="engline"/>
      <sheetName val="Consolidated "/>
      <sheetName val="B_SHEET consol"/>
      <sheetName val="Cash Flow-Consol"/>
      <sheetName val="SCH 1 -20 consol"/>
      <sheetName val="Fixed assets consol"/>
      <sheetName val="B_SHEET"/>
      <sheetName val="Cash Flow-Stand alone"/>
      <sheetName val="SCH 1 -20"/>
      <sheetName val="Fixed Assets (3)"/>
      <sheetName val="Consol B &amp; Sheet"/>
      <sheetName val="Consol P &amp; L"/>
      <sheetName val="Consol Sch1-20"/>
      <sheetName val="SCH 6,7"/>
      <sheetName val="Grouping_120506"/>
      <sheetName val="Sch 15 Provisions"/>
      <sheetName val="Summary_Dec.09"/>
      <sheetName val="SUMMARY Inv"/>
      <sheetName val="EL Leave Enca_Mgr &amp; Exec"/>
      <sheetName val="PPV Nov09"/>
      <sheetName val="Rs 6000"/>
      <sheetName val="Domestic Enq."/>
      <sheetName val="EHS"/>
      <sheetName val="NSF"/>
      <sheetName val="Royalty Calculation (2)"/>
      <sheetName val="Retainer Ship"/>
      <sheetName val="ESI Cases"/>
      <sheetName val="Land Tax"/>
      <sheetName val="Rates &amp; Tax Labour"/>
      <sheetName val="Legal &amp; Local Freight"/>
      <sheetName val="LTA PROV Aug.09_FMGIL"/>
      <sheetName val="Leave En Contr"/>
      <sheetName val="Bonus Contr"/>
      <sheetName val="MBO 2009 True Up"/>
      <sheetName val="MBO Dec08"/>
      <sheetName val="S.Tax Non Eligible Input"/>
      <sheetName val="Exgratia"/>
      <sheetName val="JM MEDICAL REIMB09-10"/>
      <sheetName val="Med Reim Prov"/>
      <sheetName val="Petrol Reim. Exp."/>
      <sheetName val="Bonus_Emp. Prov."/>
      <sheetName val="GIL WORKMEN &amp; STAFF Sep'09"/>
      <sheetName val="old GIL WORKMEN &amp; STAFF Aug.09"/>
      <sheetName val="old Aug.09 Pending Serv. Bills"/>
      <sheetName val="Sr Bils_Oct.09"/>
      <sheetName val="Aug.09 Pending Serv. Bills"/>
      <sheetName val="Incentive Sep.09"/>
      <sheetName val="Hotel Air Ticket Drivers"/>
      <sheetName val="Freight Prov"/>
      <sheetName val="현대 해외진출업체"/>
      <sheetName val="해외 진출업체 업무FLOW "/>
      <sheetName val="TA JV"/>
      <sheetName val="major"/>
      <sheetName val="S5"/>
      <sheetName val="S7"/>
      <sheetName val="S8"/>
      <sheetName val="S9"/>
      <sheetName val="S10"/>
      <sheetName val="S11"/>
      <sheetName val="S12"/>
      <sheetName val="S13"/>
      <sheetName val="S14"/>
      <sheetName val="INVENT"/>
      <sheetName val="depot stk"/>
      <sheetName val="Charts "/>
      <sheetName val="Summary (US)"/>
      <sheetName val="Summary (Foreign) (2)"/>
      <sheetName val="Summary (Foreign)"/>
      <sheetName val="Pivot Summ"/>
      <sheetName val="Pivot Check"/>
      <sheetName val="CrossRef"/>
      <sheetName val="IMF"/>
      <sheetName val="Trends"/>
      <sheetName val="%Good"/>
      <sheetName val="GTP ASSETS"/>
      <sheetName val="Comp Depr"/>
      <sheetName val="Piston Status"/>
      <sheetName val="ZMIS2"/>
      <sheetName val="circlips"/>
      <sheetName val="Rings"/>
      <sheetName val="Shims"/>
      <sheetName val="SLPins"/>
      <sheetName val="Blanks"/>
      <sheetName val="S023"/>
      <sheetName val="S015"/>
      <sheetName val="SM02"/>
      <sheetName val="S005"/>
      <sheetName val="S029"/>
      <sheetName val="Rec.Pin"/>
      <sheetName val="Rec.Piston"/>
      <sheetName val="KIT J STOCK"/>
      <sheetName val="Kit MODVAT Stock"/>
      <sheetName val="Piston Modvat Stock"/>
      <sheetName val="Piston J-Stock"/>
      <sheetName val="Pin Modvat"/>
      <sheetName val="Pin J-Stock"/>
      <sheetName val="Circlips (2)"/>
      <sheetName val="USD"/>
      <sheetName val="INR"/>
      <sheetName val="INCOME -DET"/>
      <sheetName val="LEAD04 (2)"/>
      <sheetName val="LEAD04"/>
      <sheetName val="NAR-PIN"/>
      <sheetName val="NAR-PISTON"/>
      <sheetName val="SCRAP-PIN"/>
      <sheetName val="KEYPIN"/>
      <sheetName val="NSV-PPCR"/>
      <sheetName val="compenents"/>
      <sheetName val="CHIPS SUMM."/>
      <sheetName val="SCRAP-PISTON"/>
      <sheetName val="KEY-(PIS)2003"/>
      <sheetName val="목차"/>
      <sheetName val="formula sheet"/>
      <sheetName val="scrap rate calclation (fdy) (2)"/>
      <sheetName val="scrap rate calclation (fdy)"/>
      <sheetName val="scrap rate calclation(Mshop)_"/>
      <sheetName val="2004-05 TARGET"/>
      <sheetName val="NAR-PIN (3)"/>
      <sheetName val="NAR-Pistons (2)"/>
      <sheetName val="CHIPS MELTING .04"/>
      <sheetName val="BUD SCRAP PISTON FDY"/>
      <sheetName val="NSV-Roylty (2)"/>
      <sheetName val="Rc Tractor pip"/>
      <sheetName val="FINISH WT"/>
      <sheetName val="MSHOP-SCARP"/>
      <sheetName val="budget 2006-07"/>
      <sheetName val="wip-blank "/>
      <sheetName val="newstoresum (2)"/>
      <sheetName val="newstoresum-TEMP"/>
      <sheetName val="Weighted  Avg Cost-fm %"/>
      <sheetName val="liners PRICE (2)-13.07."/>
      <sheetName val="Apr 07"/>
      <sheetName val="May07"/>
      <sheetName val="dept-Power (2)"/>
      <sheetName val="dept-Power"/>
      <sheetName val="Power-jan  (3)"/>
      <sheetName val="26.02.2007"/>
      <sheetName val="2005-06 power "/>
      <sheetName val="Power-jan "/>
      <sheetName val="EB"/>
      <sheetName val="malden"/>
      <sheetName val="Strat Plan"/>
      <sheetName val="GRING"/>
      <sheetName val="ZBILL12 (1)"/>
      <sheetName val="GTP"/>
      <sheetName val="O.INCOME"/>
      <sheetName val="NAR-Pistons"/>
      <sheetName val="Compenent"/>
      <sheetName val="HO-RM FORMAT"/>
      <sheetName val="CAP (2)"/>
      <sheetName val="454-272 Cost Summ"/>
      <sheetName val="newstoresum"/>
      <sheetName val="ploss-03-04"/>
      <sheetName val="bonding ALLOY CAL"/>
      <sheetName val=" scrp-pip"/>
      <sheetName val="BUD2004-05"/>
      <sheetName val="repiars"/>
      <sheetName val="PIP"/>
      <sheetName val="2006-07 power-RATE"/>
      <sheetName val="Roylty"/>
      <sheetName val="Power -Sarbjeet"/>
      <sheetName val="BS-S"/>
      <sheetName val="P&amp;L-S"/>
      <sheetName val="FA_DEC'07"/>
      <sheetName val="Conv"/>
      <sheetName val="ExactBS08"/>
      <sheetName val="ExactPL08"/>
      <sheetName val="ExactBS07"/>
      <sheetName val="ExactPL07"/>
      <sheetName val="ExactBS06"/>
      <sheetName val="ExactPL06"/>
      <sheetName val="Schedule-E06-07A"/>
      <sheetName val="Taxable Income2007"/>
      <sheetName val="Defferred Tax2007"/>
      <sheetName val="IT provn &amp; DTA"/>
      <sheetName val="Entries08"/>
      <sheetName val="RM &amp; Components"/>
      <sheetName val="RMMS"/>
      <sheetName val="S.I.T."/>
      <sheetName val="SIT_mARCH"/>
      <sheetName val="1401S"/>
      <sheetName val="1401"/>
      <sheetName val="1401M"/>
      <sheetName val="1402S"/>
      <sheetName val="1402"/>
      <sheetName val="1402M"/>
      <sheetName val="1403S"/>
      <sheetName val="1403"/>
      <sheetName val="1403M"/>
      <sheetName val="1404S"/>
      <sheetName val="1404"/>
      <sheetName val="1404M"/>
      <sheetName val="1405S"/>
      <sheetName val="1405"/>
      <sheetName val="1405M"/>
      <sheetName val="1406M"/>
      <sheetName val="1407S"/>
      <sheetName val="1407"/>
      <sheetName val="1407M"/>
      <sheetName val="1408S"/>
      <sheetName val="1408"/>
      <sheetName val="1408M"/>
      <sheetName val="1409S"/>
      <sheetName val="1409"/>
      <sheetName val="1409M"/>
      <sheetName val="1410S"/>
      <sheetName val="1410"/>
      <sheetName val="1410M"/>
      <sheetName val="1411M"/>
      <sheetName val="1412S"/>
      <sheetName val="1412"/>
      <sheetName val="1412M"/>
      <sheetName val="1413S"/>
      <sheetName val="1413"/>
      <sheetName val="1413M"/>
      <sheetName val="1414S"/>
      <sheetName val="1414r"/>
      <sheetName val="1414M"/>
      <sheetName val="1415S"/>
      <sheetName val="1415"/>
      <sheetName val="1415M"/>
      <sheetName val="1417S"/>
      <sheetName val="1417"/>
      <sheetName val="1417M"/>
      <sheetName val="1418S"/>
      <sheetName val="1418"/>
      <sheetName val="1418M"/>
      <sheetName val="1419S"/>
      <sheetName val="1419"/>
      <sheetName val="1419M"/>
      <sheetName val="1420S"/>
      <sheetName val="1420"/>
      <sheetName val="1420M"/>
      <sheetName val="1421S"/>
      <sheetName val="1421"/>
      <sheetName val="1421M"/>
      <sheetName val="1422S"/>
      <sheetName val="1422"/>
      <sheetName val="1422M"/>
      <sheetName val="1423S"/>
      <sheetName val="1423"/>
      <sheetName val="1423M"/>
      <sheetName val="1425S"/>
      <sheetName val="1425"/>
      <sheetName val="1425M"/>
      <sheetName val="1427S"/>
      <sheetName val="1427"/>
      <sheetName val="1427M"/>
      <sheetName val="1428S"/>
      <sheetName val="1428"/>
      <sheetName val="1428M"/>
      <sheetName val="1449S"/>
      <sheetName val="1449"/>
      <sheetName val="1449M"/>
      <sheetName val="1450S"/>
      <sheetName val="1450"/>
      <sheetName val="1450M"/>
      <sheetName val="1451S"/>
      <sheetName val="1451"/>
      <sheetName val="1451M"/>
      <sheetName val="1452S"/>
      <sheetName val="1452"/>
      <sheetName val="1452M"/>
      <sheetName val="1601S"/>
      <sheetName val="1601"/>
      <sheetName val="1601M"/>
      <sheetName val="1602S"/>
      <sheetName val="1602"/>
      <sheetName val="1602M"/>
      <sheetName val="1801S"/>
      <sheetName val="1801r"/>
      <sheetName val="1801M"/>
      <sheetName val="Drawing"/>
      <sheetName val="Specs"/>
      <sheetName val="ABC-Det"/>
      <sheetName val="ABC-Sum"/>
      <sheetName val="Recovered_Sheet2"/>
      <sheetName val="Comparing Summary "/>
      <sheetName val="new Data-Labor &amp; OH -Joan"/>
      <sheetName val="Process-Gary"/>
      <sheetName val="Quote - Labor &amp; OH &amp; MU"/>
      <sheetName val="Dept Alloc pivot"/>
      <sheetName val="Costing&amp;Quoting Capacity"/>
      <sheetName val="Direct Labor  "/>
      <sheetName val="Support Allocations"/>
      <sheetName val="Support Pivot"/>
      <sheetName val="Drivers"/>
      <sheetName val="Dept Alloc"/>
      <sheetName val="Budgeted Cycle Time"/>
      <sheetName val="FA Kunshan 200911"/>
      <sheetName val="Var and Fixed cost"/>
      <sheetName val="Labor Utilization"/>
      <sheetName val="Labor Rates"/>
      <sheetName val="Data - Materials"/>
      <sheetName val="Dept Alloc pivot (2)"/>
      <sheetName val="Inventory Balance"/>
      <sheetName val="Inventory Balance (2)"/>
      <sheetName val="NVH 存货收发存汇总表"/>
      <sheetName val="Moen 存货收发存汇总表"/>
      <sheetName val="MOen FLoor value for Kingdee"/>
      <sheetName val="NVH Floor Value for Kingdee"/>
      <sheetName val="checklist"/>
      <sheetName val="Saiyang LOC"/>
      <sheetName val="PettyCash"/>
      <sheetName val="CashBanks"/>
      <sheetName val="TradeAR"/>
      <sheetName val="AllowDbtflAcc.Domest"/>
      <sheetName val="OthAcctRec.Tooling"/>
      <sheetName val="OthAcctRec.VATRec"/>
      <sheetName val="OthAcctRec.EmployRec"/>
      <sheetName val="STRec.STNotes"/>
      <sheetName val="NETINV"/>
      <sheetName val="PpdExp.PpdInsurance&amp;Rent&amp;Other"/>
      <sheetName val="PpdExp.OtHPpdExp.Deposits"/>
      <sheetName val="AdvPayVendor"/>
      <sheetName val="FA Depreciation List"/>
      <sheetName val="CIP.Equipment"/>
      <sheetName val="NetCompSoftware.CompSoftware"/>
      <sheetName val="OtherIntang.OtherAssets"/>
      <sheetName val="ToolDies.InProcess"/>
      <sheetName val="ToolDies.NonRecov"/>
      <sheetName val="TradeAP.Domestic"/>
      <sheetName val="TradeAP.RecptNotVouch"/>
      <sheetName val="OtherAP.Other"/>
      <sheetName val="STNotePay.NotePayCur"/>
      <sheetName val="ICPAYABLE"/>
      <sheetName val="AccOthTax.VAT"/>
      <sheetName val="AccOthTax.Duties"/>
      <sheetName val="AccPropTaxReal Property Tax"/>
      <sheetName val="Accrued LiabilitiesInsurance"/>
      <sheetName val="Accrued LiabilitiesRent"/>
      <sheetName val="AccLiabOthInterest"/>
      <sheetName val="AccLiabOthWarranty &amp; Quality"/>
      <sheetName val="AccLiabOthAudit Fees"/>
      <sheetName val="OthCurLiabDeferredToolingProfit"/>
      <sheetName val="AccLiabOth.Other"/>
      <sheetName val="ICNotes"/>
      <sheetName val="STOCKEQUITY"/>
      <sheetName val="Saiyang GAPLC"/>
      <sheetName val="Saiyang BS LC"/>
      <sheetName val="Saiyang IS LC"/>
      <sheetName val="Summary-Horizontal"/>
      <sheetName val="Summary-Vertical"/>
      <sheetName val="Material"/>
      <sheetName val="Package-Horizontal"/>
      <sheetName val="Package-Vertical"/>
      <sheetName val="Outbound Cost"/>
      <sheetName val="Process-Full process"/>
      <sheetName val="Process Cost"/>
      <sheetName val="Costed BOM (2)"/>
      <sheetName val="Product Cost Summary"/>
      <sheetName val="Business Plan"/>
      <sheetName val="BizPlan-1"/>
      <sheetName val="BizPlan-2"/>
      <sheetName val="JIT"/>
      <sheetName val="Removal Capital"/>
      <sheetName val="Labor"/>
      <sheetName val="Roadmap"/>
      <sheetName val="人员配置表"/>
      <sheetName val="PCS-JIT Yantai"/>
      <sheetName val="审计费"/>
      <sheetName val="I_S IC Accounts"/>
      <sheetName val="ADMINISTRATION"/>
      <sheetName val="ENTITY_QUERY"/>
      <sheetName val="formula"/>
      <sheetName val="Income Stmt"/>
      <sheetName val="Cost&amp;saving"/>
      <sheetName val="Plant efficiency"/>
      <sheetName val="MVP vs prior"/>
      <sheetName val="MVP_Monthly"/>
      <sheetName val="Variable Margin"/>
      <sheetName val="Balance Sht"/>
      <sheetName val="Budget_IS"/>
      <sheetName val="Budget_expenses"/>
      <sheetName val="Unit Cost"/>
      <sheetName val="4Q02 Walk - 1f"/>
      <sheetName val="2002 Walk - 1"/>
      <sheetName val="1Q03 Walk - 2f"/>
      <sheetName val="2003 Walk - 2"/>
      <sheetName val="Fin. Summary - 3"/>
      <sheetName val="Highlights - 5f"/>
      <sheetName val="Highlights - 5"/>
      <sheetName val="Sales - 10f"/>
      <sheetName val="OpMarg - 10"/>
      <sheetName val="?????"/>
      <sheetName val="Final Projections"/>
      <sheetName val="Net Sales"/>
      <sheetName val="Transactions"/>
      <sheetName val="Units"/>
      <sheetName val="Hours"/>
      <sheetName val="Net Sales Per Hour"/>
      <sheetName val="AVG Price per Unit"/>
      <sheetName val="AVG Transaction AMT"/>
      <sheetName val="Store Numbers"/>
      <sheetName val="Income &amp; Services Overview"/>
      <sheetName val="Rent Income 2006"/>
      <sheetName val="Service Charges Income 2006 "/>
      <sheetName val="Budget 2006 Details"/>
      <sheetName val="Budget 2006 Subtotals"/>
      <sheetName val="IP operating result"/>
      <sheetName val="IP Sales &amp; COS"/>
      <sheetName val="B1038-owner's cost"/>
      <sheetName val="Rental &amp; Service Charge Income"/>
      <sheetName val="2006 Short term leases"/>
      <sheetName val="Security 2006- formatka"/>
      <sheetName val="Security Week details"/>
      <sheetName val="cleaning - formatka"/>
      <sheetName val="B620 Failure service"/>
      <sheetName val="water &amp; sewage"/>
      <sheetName val="water &amp; sewage - formatka"/>
      <sheetName val="electricity - formatka"/>
      <sheetName val="heating"/>
      <sheetName val="Budget 2006 Totals"/>
      <sheetName val="Budget 2007 Details"/>
      <sheetName val="Budget 2007 Subtotals "/>
      <sheetName val="IP operating result 2007"/>
      <sheetName val="IP Sales &amp; COS 2007"/>
      <sheetName val="B1038-owner's cost 2007"/>
      <sheetName val="CAPEX 2007"/>
      <sheetName val="Rental &amp; Service Charge Inc2007"/>
      <sheetName val="2007 Short term leases"/>
      <sheetName val="Security 2007- formatka "/>
      <sheetName val="Security Week details 2007"/>
      <sheetName val="cleaning - formatka 2007"/>
      <sheetName val="B620 Failure service 2007"/>
      <sheetName val="water &amp; sewage 2007"/>
      <sheetName val="water &amp; sewage - formatka 2007"/>
      <sheetName val="electricity 2007"/>
      <sheetName val="electricity - formatka 2007"/>
      <sheetName val="heating 2007"/>
      <sheetName val="Budget 2007 Totals "/>
      <sheetName val="2007"/>
      <sheetName val="Budget 2008 Details"/>
      <sheetName val="Budget 2008 Subtotals  "/>
      <sheetName val="IP operating result 2008"/>
      <sheetName val="IP Sales &amp; COS 2008"/>
      <sheetName val="B1038-owner's cost 2008"/>
      <sheetName val="CAPEX 2008"/>
      <sheetName val="Rental &amp; Service Charge Inc "/>
      <sheetName val="2008 Short term leases"/>
      <sheetName val="Security 2008- formatka "/>
      <sheetName val="Security Week details 2008"/>
      <sheetName val="cleaning - formatka 2008"/>
      <sheetName val="B620 Failure service 2008"/>
      <sheetName val="water &amp; sewage 2008"/>
      <sheetName val="water &amp; sewage - formatka 2008 "/>
      <sheetName val="electricity 2008"/>
      <sheetName val="electricity - formatka 2008"/>
      <sheetName val="heating 2008"/>
      <sheetName val="Budget 2008 Totals "/>
      <sheetName val="2008"/>
      <sheetName val="Budget 2009 Details"/>
      <sheetName val="Budget 2009 Subtotals"/>
      <sheetName val="IP operating result 2009"/>
      <sheetName val="IP Sales &amp; COS 2009"/>
      <sheetName val="B1038-owner's cost 2009"/>
      <sheetName val="CAPEX 2009"/>
      <sheetName val="Rental &amp; Service Charge Inc"/>
      <sheetName val="2009 Short term leases"/>
      <sheetName val="Security 2009- formatka"/>
      <sheetName val="Security Week details 2009"/>
      <sheetName val="cleaning - formatka 2009"/>
      <sheetName val="B620 Failure service 2009"/>
      <sheetName val="water &amp; sewage 2009"/>
      <sheetName val="water &amp; sewage - formatka 2009"/>
      <sheetName val="electricity 2009"/>
      <sheetName val="electricity - formatka 2009"/>
      <sheetName val="heating 2009"/>
      <sheetName val="Budget 2009 Totals"/>
      <sheetName val="Source"/>
      <sheetName val="AllYrsNOInco"/>
      <sheetName val="FY02NoInco"/>
      <sheetName val="All Yrs"/>
      <sheetName val="FY02"/>
      <sheetName val="FY03"/>
      <sheetName val="FY04"/>
      <sheetName val="FY05"/>
      <sheetName val="FY06"/>
      <sheetName val="FY07"/>
      <sheetName val="FY08"/>
      <sheetName val="FY09"/>
      <sheetName val="FY10"/>
      <sheetName val="FY11"/>
      <sheetName val="RevConst$"/>
      <sheetName val="COGSbyReg 02"/>
      <sheetName val="GP"/>
      <sheetName val="GP%"/>
      <sheetName val="SeedPurch$"/>
      <sheetName val="Inv$"/>
      <sheetName val="InvKg"/>
      <sheetName val="Inv$kg01"/>
      <sheetName val="Inv$02-03"/>
      <sheetName val="InvRoll"/>
      <sheetName val="InvRollByMonth02_03"/>
      <sheetName val="CR"/>
      <sheetName val="DEBT "/>
      <sheetName val="capx"/>
      <sheetName val="FY02-11 Est v10 UBS"/>
      <sheetName val="xchg"/>
      <sheetName val="Local"/>
      <sheetName val="Hoja3"/>
      <sheetName val="Spis treści"/>
      <sheetName val="strony podziału"/>
      <sheetName val="3_1"/>
      <sheetName val="3_2"/>
      <sheetName val="3_3 "/>
      <sheetName val="3_4 "/>
      <sheetName val="3_5"/>
      <sheetName val="3_6"/>
      <sheetName val="3_7"/>
      <sheetName val="Główne Podsumowanie"/>
      <sheetName val="Interst 30.09.09"/>
      <sheetName val="Cap Ex"/>
      <sheetName val="Extract"/>
      <sheetName val="12111001"/>
      <sheetName val="13870000"/>
      <sheetName val="15111501"/>
      <sheetName val="15312001"/>
      <sheetName val="15312002"/>
      <sheetName val="15353000"/>
      <sheetName val="15378000"/>
      <sheetName val="15417000"/>
      <sheetName val="15433508 "/>
      <sheetName val="15513000"/>
      <sheetName val="15570000"/>
      <sheetName val="15570502"/>
      <sheetName val="15570503"/>
      <sheetName val="15570506"/>
      <sheetName val="15618000"/>
      <sheetName val="15722701"/>
      <sheetName val="15892505"/>
      <sheetName val="15892508"/>
      <sheetName val="15892509"/>
      <sheetName val="15892757"/>
      <sheetName val="15923000"/>
      <sheetName val="16155502"/>
      <sheetName val="28483501"/>
      <sheetName val="CH1031"/>
      <sheetName val="PB1035"/>
      <sheetName val="HP1033"/>
      <sheetName val="UT1034"/>
      <sheetName val="DL1041"/>
      <sheetName val="SWLDL4041"/>
      <sheetName val="SWLCH4031"/>
      <sheetName val="SWLUT4034"/>
      <sheetName val="SWLHP4033"/>
      <sheetName val="HLDL2013"/>
      <sheetName val="HLUT2034"/>
      <sheetName val="Details 2"/>
      <sheetName val="PL Depn"/>
      <sheetName val="C.O."/>
      <sheetName val="pack pnl-99"/>
      <sheetName val="MSSL-Presentation, Action,  (2)"/>
      <sheetName val="IO List"/>
      <sheetName val="BMS BOQ"/>
      <sheetName val="Lead splm"/>
      <sheetName val="SLP Data"/>
      <sheetName val="Lead SLPM."/>
      <sheetName val="SLPM Data"/>
      <sheetName val="FORM7"/>
      <sheetName val="Indo-Tech "/>
      <sheetName val="Intangibles Amort Sched"/>
      <sheetName val="MOR-GAP"/>
      <sheetName val="BCOST"/>
      <sheetName val="B COST DETAIL"/>
      <sheetName val="C&amp;B DETAIL"/>
      <sheetName val="ORDERS REPORT"/>
      <sheetName val="EMPLOYMENT"/>
      <sheetName val="AGENDA"/>
      <sheetName val="Task Breakdown"/>
      <sheetName val="Detailed Costs"/>
      <sheetName val="2 - RTU_HMI Eng"/>
      <sheetName val="3 - Instalation"/>
      <sheetName val="4 - Panels"/>
      <sheetName val="5 - RTU Parts"/>
      <sheetName val="6 - HMI"/>
      <sheetName val="7 - T&amp;L"/>
      <sheetName val="8 - Training"/>
      <sheetName val="9 - Transport"/>
      <sheetName val="10 - Import Taxes and Hedge"/>
      <sheetName val="11 - Spare Parts &amp; Tools"/>
      <sheetName val="12 - Special Development"/>
      <sheetName val="13 - Maintenance Agreement"/>
      <sheetName val="Price - Sheet"/>
      <sheetName val="A - Proposta"/>
      <sheetName val="B - Proposta"/>
      <sheetName val="C - Proposta"/>
      <sheetName val="Tabela de Preços"/>
      <sheetName val="Reduções de preço"/>
      <sheetName val="Cronograma de desembolso"/>
      <sheetName val="Cronograma de desembolso B"/>
      <sheetName val="5.1 - D20 Pricing - nao usar"/>
      <sheetName val="5.2 - D200 Pricing - nao usar"/>
      <sheetName val="5.3 - Redundant D200 nao usar"/>
      <sheetName val="QE31-Mar-10"/>
      <sheetName val="Sch 1to4"/>
      <sheetName val="FA Sch 5"/>
      <sheetName val="Sch 6 Inv"/>
      <sheetName val="Inv Details"/>
      <sheetName val="Sch 7 CA"/>
      <sheetName val="Sch 7 LA, 8"/>
      <sheetName val="Sch 9,10,11"/>
      <sheetName val="Sch 16,17"/>
      <sheetName val="Grp Sch"/>
      <sheetName val="Tax, Def Tax"/>
      <sheetName val="IT Depn"/>
      <sheetName val="Wealth Tax workings"/>
      <sheetName val="Ratio Analysis"/>
      <sheetName val="Debtors Analysis"/>
      <sheetName val="Provision for bad debts"/>
      <sheetName val="BG Status"/>
      <sheetName val="C-Form status"/>
      <sheetName val="Additions to FA"/>
      <sheetName val="Saidapet asset sale"/>
      <sheetName val="Marco template"/>
      <sheetName val="TY est as of Jan"/>
      <sheetName val="PROFIT AND LOSS (2)"/>
      <sheetName val="Summary Presentation"/>
      <sheetName val="Shari's Estimates"/>
      <sheetName val="Top 25 - External"/>
      <sheetName val="FW 15 External"/>
      <sheetName val="FW15 Internal"/>
      <sheetName val="FW 15 External Workings"/>
      <sheetName val="Top 25 Orders"/>
      <sheetName val="GECARS Open Items Report - Dec"/>
      <sheetName val="Debit bal transfer - BRIO - Dec"/>
      <sheetName val="Brio - not due - Dec"/>
      <sheetName val="CRMPS raw"/>
      <sheetName val="CRMPS Summary"/>
      <sheetName val="December OFA raw"/>
      <sheetName val="December OFA summary"/>
      <sheetName val=" Summary"/>
      <sheetName val="Receivable overview"/>
      <sheetName val="BHA Receivables Overview"/>
      <sheetName val="GEIS Receivables Overview"/>
      <sheetName val="xtab"/>
      <sheetName val="Salient features"/>
      <sheetName val="Cashflow Workings"/>
      <sheetName val="ConsSched"/>
      <sheetName val="OP TB April 10"/>
      <sheetName val="OCTOBER PROVISION"/>
      <sheetName val="Expense details"/>
      <sheetName val="contract Labour"/>
      <sheetName val="PF&amp;ESI CONT"/>
      <sheetName val="PR"/>
      <sheetName val="S2G"/>
      <sheetName val="Press release"/>
      <sheetName val="Sch 7 8 9"/>
      <sheetName val="Sch 10 11 12"/>
      <sheetName val="Sch 14,15.16"/>
      <sheetName val="Sch 17"/>
      <sheetName val="TB "/>
      <sheetName val="Accruals"/>
      <sheetName val="IT Prov"/>
      <sheetName val="AS 11 "/>
      <sheetName val="Sales Register"/>
      <sheetName val="BSH"/>
      <sheetName val="sch 1,2,3"/>
      <sheetName val="Interest on i-Tax"/>
      <sheetName val="Delloite"/>
      <sheetName val="BS P&amp;L"/>
      <sheetName val="Schedule5"/>
      <sheetName val="DEPIT31032001"/>
      <sheetName val="80HHC DEDUCTION"/>
      <sheetName val="WORKING FOR EXPORT TRADING"/>
      <sheetName val="INT.BANK"/>
      <sheetName val="PREV YR EXP ACTD IN AY 01-02"/>
      <sheetName val="DIVIDEND RECEIVED"/>
      <sheetName val="INT ON TAX FREE BONDS"/>
      <sheetName val="INT. ON INST. BONDS"/>
      <sheetName val="DR BAL WOFF"/>
      <sheetName val="TDS CLAIM"/>
      <sheetName val="CAP.GAINS"/>
      <sheetName val="CAP.GAINS (2)"/>
      <sheetName val="Pioneer Conversions"/>
      <sheetName val="Aditya Packaging"/>
      <sheetName val="Dee Aar Packaging"/>
      <sheetName val="Baweja Traders"/>
      <sheetName val="Amar Udyog"/>
      <sheetName val="Brisk"/>
      <sheetName val="All Accounts Summary"/>
      <sheetName val="Major Account Summ"/>
      <sheetName val="Non-Major Account Summary"/>
      <sheetName val="Major Accounts"/>
      <sheetName val="All Accounts Detail"/>
      <sheetName val="Short term loan"/>
      <sheetName val="Trade Payables"/>
      <sheetName val="Pre paid"/>
      <sheetName val="Contractors for work"/>
      <sheetName val="Unbilled Revenue"/>
      <sheetName val="Cost Cutting Opportunities"/>
      <sheetName val="PRW"/>
      <sheetName val="PC Master List"/>
      <sheetName val="Tube Details"/>
      <sheetName val="Revised Estimates"/>
      <sheetName val="13.02.13"/>
      <sheetName val="12.02.13"/>
      <sheetName val="11.02.13"/>
      <sheetName val="10.02.13"/>
      <sheetName val="09.02.13"/>
      <sheetName val="08.02.13"/>
      <sheetName val="07.02.13"/>
      <sheetName val="06.02.13"/>
      <sheetName val="05.02.13"/>
      <sheetName val="04.02.13"/>
      <sheetName val="02.02.13"/>
      <sheetName val="01.02.13"/>
      <sheetName val="31.01.13"/>
      <sheetName val="30.01.13"/>
      <sheetName val="29.01.13"/>
      <sheetName val="28.01.13"/>
      <sheetName val="25.01.13"/>
      <sheetName val="24.01.13"/>
      <sheetName val="23.01.13 "/>
      <sheetName val="22.01.13"/>
      <sheetName val="21.01.13"/>
      <sheetName val="20.01.13"/>
      <sheetName val="DPR 30.11.11"/>
      <sheetName val="30.11.11"/>
      <sheetName val="DPR 29.11.11"/>
      <sheetName val="29.11.11"/>
      <sheetName val="DPR 28.11.11"/>
      <sheetName val="28.11.11"/>
      <sheetName val="DPR 27.11.11"/>
      <sheetName val="27.11.11"/>
      <sheetName val="DPR 26.11.11"/>
      <sheetName val="26.11.11"/>
      <sheetName val="DPR 25.11.11"/>
      <sheetName val="25.11.11"/>
      <sheetName val="DPR 24.11.11"/>
      <sheetName val="24.11.11"/>
      <sheetName val="DPR 23.11.11"/>
      <sheetName val="23.11.11"/>
      <sheetName val="DPR 22.11.11"/>
      <sheetName val="22.11.11"/>
      <sheetName val="DPR 21.11.11"/>
      <sheetName val="21.11.11"/>
      <sheetName val="DPR 20.11.11"/>
      <sheetName val="20.11.11"/>
      <sheetName val="DPR19.11.11"/>
      <sheetName val="19.11.11"/>
      <sheetName val="DPR 18.11.11"/>
      <sheetName val="18.11.11"/>
      <sheetName val="DPR 17.11.11"/>
      <sheetName val="17.11.11"/>
      <sheetName val="16.11.11"/>
      <sheetName val="15.11.11"/>
      <sheetName val="02.11.11"/>
      <sheetName val="01.11.11"/>
      <sheetName val="Nov.11"/>
      <sheetName val="Energy 16.05.11"/>
      <sheetName val="DPR 16.05.11"/>
      <sheetName val="16.05.11"/>
      <sheetName val="Energy 15.05.11"/>
      <sheetName val="DPR 15.05.11"/>
      <sheetName val="15.05.11"/>
      <sheetName val="Energy 14.05.11"/>
      <sheetName val="DPR 14.05.11"/>
      <sheetName val="14.05.11"/>
      <sheetName val="Energy 13.05.11"/>
      <sheetName val="DPR 13.05.11"/>
      <sheetName val="13.05.11"/>
      <sheetName val="Energy 12.05.11"/>
      <sheetName val="DPR 12.05.11"/>
      <sheetName val="12.05.11"/>
      <sheetName val="Energy 11.05.11"/>
      <sheetName val="DPR 11.05.11"/>
      <sheetName val="11.05.11"/>
      <sheetName val="Energy 10.05.11"/>
      <sheetName val="DPR 10.05.11"/>
      <sheetName val="10.05.11"/>
      <sheetName val="Energy 09.05.11"/>
      <sheetName val="DPR 09.05.11"/>
      <sheetName val="09.05.11"/>
      <sheetName val="Energy 08.05.11"/>
      <sheetName val="DPR 08.05.11"/>
      <sheetName val="08.05.11"/>
      <sheetName val="Energy 07.05.11"/>
      <sheetName val="DPR 07.05.11"/>
      <sheetName val="07.05.11"/>
      <sheetName val="Energy 06.05.11"/>
      <sheetName val="DPR 06.05.11"/>
      <sheetName val="06.05.11"/>
      <sheetName val="Energy 05.05.11"/>
      <sheetName val="DPR 05.05.11"/>
      <sheetName val="05.05.11"/>
      <sheetName val="Energy 04.05.11"/>
      <sheetName val="DPR 04.05.11"/>
      <sheetName val="04.05.11"/>
      <sheetName val="Energy 03.05.11"/>
      <sheetName val="DPR 03.05.11"/>
      <sheetName val="03.05.11"/>
      <sheetName val="Energy 02.05.11"/>
      <sheetName val="DPR 02.05.11"/>
      <sheetName val="02.05.11"/>
      <sheetName val="Energy 01.05.11"/>
      <sheetName val="DPR 01.05.11"/>
      <sheetName val="01.05.11"/>
      <sheetName val="May 11"/>
      <sheetName val="Energy 30.04.11"/>
      <sheetName val="DPR 30.04.11"/>
      <sheetName val="30.04.11"/>
      <sheetName val="Energy 29.04.11"/>
      <sheetName val="DPR 29.04.11"/>
      <sheetName val="29.04.11"/>
      <sheetName val="Energy 28.04.11"/>
      <sheetName val="DPR 28.04.11"/>
      <sheetName val="28.04.11"/>
      <sheetName val="Energy 27.04.11"/>
      <sheetName val="DPR 27.04.11"/>
      <sheetName val="27.04.11"/>
      <sheetName val="Energy 26.04.11"/>
      <sheetName val="DPR 26.04.11"/>
      <sheetName val="26.04.11"/>
      <sheetName val="Energy 25.04.11"/>
      <sheetName val="DPR 25.04.11"/>
      <sheetName val="25.04.11"/>
      <sheetName val="Energy 24.04.11"/>
      <sheetName val="DPR 24.04.11"/>
      <sheetName val="24.04.11"/>
      <sheetName val="Energy 23.04.11"/>
      <sheetName val="DPR 23.04.11"/>
      <sheetName val="23.04.11"/>
      <sheetName val="Energy 22.04.11"/>
      <sheetName val="DPR 22.04.11"/>
      <sheetName val="22.04.11"/>
      <sheetName val="Energy 21.04.11"/>
      <sheetName val="DPR 21.04.11"/>
      <sheetName val="21.04.11"/>
      <sheetName val="Energy 20.04.11"/>
      <sheetName val="DPR 20.04.11"/>
      <sheetName val="20.04.11"/>
      <sheetName val="Energy 19.04.11"/>
      <sheetName val="DPR19.04.11"/>
      <sheetName val="19.04.11"/>
      <sheetName val="Energy 18.04.11"/>
      <sheetName val="DPR 18.0411"/>
      <sheetName val="18.04.11"/>
      <sheetName val="Energy 17.04.11"/>
      <sheetName val="DPR 17.04.11"/>
      <sheetName val="17.04.11"/>
      <sheetName val="Energy 16.04.11"/>
      <sheetName val="DPR 16.04.11"/>
      <sheetName val="16.04.11"/>
      <sheetName val="Energy 15.04.11"/>
      <sheetName val="DPR 15.04.11"/>
      <sheetName val="15.04.11"/>
      <sheetName val="Energy 14.04.11"/>
      <sheetName val="DPR 14.04.11"/>
      <sheetName val="14.04.11"/>
      <sheetName val="Energy 13.04.11"/>
      <sheetName val="DPR 13.04.11"/>
      <sheetName val="13.04.11"/>
      <sheetName val="Energy 12.04.11"/>
      <sheetName val="DPR 12.04.11"/>
      <sheetName val="12.04.11"/>
      <sheetName val="Energy 11.04.11 "/>
      <sheetName val="DPR 11.04.11"/>
      <sheetName val="11.04.11"/>
      <sheetName val="Energy 10.04.11"/>
      <sheetName val="DPR 10.04.11"/>
      <sheetName val="10.04.11"/>
      <sheetName val="Energy 09.04.11"/>
      <sheetName val="DPR 09.04.11"/>
      <sheetName val="09.04.11"/>
      <sheetName val="Energy 08.04.11"/>
      <sheetName val="DPR 08.04.11"/>
      <sheetName val="08.04.11"/>
      <sheetName val="Energy 07.04.11"/>
      <sheetName val="DPR 07.04.11"/>
      <sheetName val="07.04.11"/>
      <sheetName val="Energy 06.04.11"/>
      <sheetName val="DPR 06.04.11"/>
      <sheetName val="06.04.11"/>
      <sheetName val="Energy 05.04.11"/>
      <sheetName val="DPR 05.04.11"/>
      <sheetName val="05.04.11"/>
      <sheetName val="Energy 04.04.11"/>
      <sheetName val="DPR 04.04.11"/>
      <sheetName val="04.04.11"/>
      <sheetName val="Energy 03.04.11"/>
      <sheetName val="DPR 03.04.11"/>
      <sheetName val="03.04.11"/>
      <sheetName val="Energy 02.04.11"/>
      <sheetName val="DPR 02.04.11"/>
      <sheetName val="02.04.11"/>
      <sheetName val="Energy 01.04.11"/>
      <sheetName val="DPR 01.04.11"/>
      <sheetName val="01.04.11"/>
      <sheetName val="Apr 11"/>
      <sheetName val="DPR 10.12.11"/>
      <sheetName val="10.12.11"/>
      <sheetName val="DPR 09.12.11"/>
      <sheetName val="09.12.11"/>
      <sheetName val="DPR 08.12.11"/>
      <sheetName val="08.12.11"/>
      <sheetName val="DPR 07.12.11"/>
      <sheetName val="07.12.11"/>
      <sheetName val="DPR 06.12.11"/>
      <sheetName val="06.12.11"/>
      <sheetName val="DPR 05.12.11"/>
      <sheetName val="05.12.11"/>
      <sheetName val="DPR 04.12.11"/>
      <sheetName val="04.12.11"/>
      <sheetName val="DPR 03.12.11"/>
      <sheetName val="03.12.11"/>
      <sheetName val="DPR 02.12.11"/>
      <sheetName val="02.12.11"/>
      <sheetName val="DPR 01.12.11"/>
      <sheetName val="01.12.11"/>
      <sheetName val="December-11"/>
      <sheetName val="17.12.11"/>
      <sheetName val="DPR 16.12.11"/>
      <sheetName val="16.12.11"/>
      <sheetName val="DPR 15.12.11"/>
      <sheetName val="15.12.11"/>
      <sheetName val="DPR 14.12.11"/>
      <sheetName val="14.12.11"/>
      <sheetName val="DPR 13.12.11"/>
      <sheetName val="13.12.11"/>
      <sheetName val="DPR 12.12.11"/>
      <sheetName val="12.12.11"/>
      <sheetName val="DPR 11.12.11"/>
      <sheetName val="11.12.11"/>
      <sheetName val="DPR 20.12.11"/>
      <sheetName val="20.12.11"/>
      <sheetName val="DPR19.12.11"/>
      <sheetName val="19.12.11"/>
      <sheetName val="DPR 18.12.11"/>
      <sheetName val="18.12.11"/>
      <sheetName val="DPR 17.12.11"/>
      <sheetName val="inputondt"/>
      <sheetName val="MTD-DEC 11"/>
      <sheetName val="MTD-NOV 11"/>
      <sheetName val="YTD 2011 "/>
      <sheetName val="STD"/>
      <sheetName val="DPR"/>
      <sheetName val="Nov-11"/>
      <sheetName val="Dec-11"/>
      <sheetName val="Jan-10"/>
      <sheetName val="Feb-10"/>
      <sheetName val="Mar10"/>
      <sheetName val="Power Export -Cons."/>
      <sheetName val="Bagasse Saved"/>
      <sheetName val="Poss pow "/>
      <sheetName val="CERs"/>
      <sheetName val="Steam Power &amp; Crush"/>
      <sheetName val="Stoppages"/>
      <sheetName val="Av Gen 20 MW"/>
      <sheetName val="Banking"/>
      <sheetName val="I T Provision 08"/>
      <sheetName val="UNAUDITED RESULTS MONTHWISE"/>
      <sheetName val="UNAUDITED RESULTS QTR. WISE"/>
      <sheetName val="CONSOLIDATED 300908"/>
      <sheetName val="Fin. Result upto July"/>
      <sheetName val="UNAUDITED RESULT 300908"/>
      <sheetName val="Bird View"/>
      <sheetName val="Figure in Lacs"/>
      <sheetName val="Figure in Millions"/>
      <sheetName val="Unaudited Result 2008-09"/>
      <sheetName val="JULY JSN 2008 (2)"/>
      <sheetName val="FG 301108"/>
      <sheetName val="SCRAP 301108"/>
      <sheetName val="FG 311008"/>
      <sheetName val="SCRAP 311008"/>
      <sheetName val="FG 300908"/>
      <sheetName val="SCRAP 300908"/>
      <sheetName val="SCRAP 310808"/>
      <sheetName val="SCRAP 310708"/>
      <sheetName val="SCRAP 300608"/>
      <sheetName val="FG 310808"/>
      <sheetName val="FG 310708"/>
      <sheetName val="FG 30.06.08"/>
      <sheetName val="TRIAL BALANCE 31.03.2008 "/>
      <sheetName val="TRIAL BALANCE 31.12.2007"/>
      <sheetName val="STOCK VALUATION SHEET"/>
      <sheetName val="Unaudited 30.09.07"/>
      <sheetName val="Unaudited 31.08.07JSL"/>
      <sheetName val="Unaudited 31.03.08(New Format)"/>
      <sheetName val="F.Statement31.03.2008"/>
      <sheetName val="GRADE WISE"/>
      <sheetName val="Monthly WC Requirement"/>
      <sheetName val="Sales vs Purchase MIS"/>
      <sheetName val="JSSL RESULT UPTO JAN-09"/>
      <sheetName val="UNAUDITED RESULT JAN.09 (2)"/>
      <sheetName val="REVENUE EXP. ANALYSIS %"/>
      <sheetName val="Break even"/>
      <sheetName val="Financial Summay (Qtr. Wise)"/>
      <sheetName val="JSSL Result (Sept.-2009)"/>
      <sheetName val="Unaudited Result (30.09.09)"/>
      <sheetName val="FG (31.08.09)&amp;(30.09.09)"/>
      <sheetName val="SCRAP(31.08.2009)&amp;(30.09.09)"/>
      <sheetName val="(Increase-Decrease Stock)"/>
      <sheetName val="FG Valuation(31.07.09)"/>
      <sheetName val="FG Valuation(310709"/>
      <sheetName val="Scrap Valuation (31.07.2009)"/>
      <sheetName val="ADDITIONAL  WIP VALUATION "/>
      <sheetName val="Grade Wise(WIP)"/>
      <sheetName val="FG Valuation (June)"/>
      <sheetName val="FG Valuation (April)"/>
      <sheetName val="Scrap Valuation (april)"/>
      <sheetName val="Qtr. Wise Highlights"/>
      <sheetName val="Qtr. Result 2008-09 (3)"/>
      <sheetName val="Qtr. Result 2008-09"/>
      <sheetName val="UNAUDITED RESULT MARCH 09"/>
      <sheetName val="Service Centre Wise Sales Repor"/>
      <sheetName val="Revenue Figure 2009-10"/>
      <sheetName val="Distribution Activicty"/>
      <sheetName val="Job Work 4(6) Activicty"/>
      <sheetName val="Job Work 4(5) Activcty"/>
      <sheetName val="Miscellanous Sales"/>
      <sheetName val="Balance Sheet Mar 09"/>
      <sheetName val="Associate JSS Steel italia"/>
      <sheetName val="Balance Sheet Abstract"/>
      <sheetName val="Consolidated Balance Sheet08-09"/>
      <sheetName val="Unit Wise Balance Sheet"/>
      <sheetName val="Consolidated Schecule V"/>
      <sheetName val="Deferred Tax Liability Cal.  09"/>
      <sheetName val="Income Tax Provision 09"/>
      <sheetName val="Details of Schedules Gurgaon"/>
      <sheetName val="Details of Schedules Mumbai"/>
      <sheetName val="CUST JSN 31.03.09"/>
      <sheetName val="CUST JSW 31.03.09"/>
      <sheetName val="Vendor Gurgaon"/>
      <sheetName val="Vendor Detail JSW"/>
      <sheetName val="chennai unit"/>
      <sheetName val="VADODARA UNIT"/>
      <sheetName val="trail 9 june JSN"/>
      <sheetName val="trail 9 june JSW"/>
      <sheetName val="tb jss 6 june"/>
      <sheetName val="FG VALUATION (31.03.09)-JSN (2)"/>
      <sheetName val="FG VALUATION (31.03.09)-JSW"/>
      <sheetName val="WIP VALUATION (2008-09)"/>
      <sheetName val="SCRAP VALUATION JSW"/>
      <sheetName val="SCRAP VALUATION JSN"/>
      <sheetName val="WIP VALUATION (2008-09) JSN"/>
      <sheetName val="STOCK TALLY (GURGAON)"/>
      <sheetName val="STOCK TALLY (MUMBAI)"/>
      <sheetName val="MOVING PRICE (CR DIV.)"/>
      <sheetName val="MOVING PRICE (HR DIV.)"/>
      <sheetName val="Summary stock tally"/>
      <sheetName val="Trial Balance vadodra"/>
      <sheetName val="SCHEDULE FIVE Vadodara"/>
      <sheetName val="SCHEDULE FIVE GURGAON"/>
      <sheetName val="SCHEDULE FIVE MUMBAI"/>
      <sheetName val="SCHEDULE FIVE CHENNAI"/>
      <sheetName val="CONSOLIDATE DEP. IT(31.03.09)"/>
      <sheetName val="Sheet17"/>
      <sheetName val="TB JSSL"/>
      <sheetName val="Sheet25"/>
      <sheetName val="FG VALUATION"/>
      <sheetName val="Unaudited 31.12.07(New Format)"/>
      <sheetName val="JSSL Result (Qtr.-1)Exe."/>
      <sheetName val="JSSL Result (Qtr.-1)"/>
      <sheetName val="F.Statement31.06.2008"/>
      <sheetName val="SCRAP VALUATION"/>
      <sheetName val="FG VALUATION GURGAON"/>
      <sheetName val="SALES RETURN"/>
      <sheetName val="FG"/>
      <sheetName val="RG-1 Register"/>
      <sheetName val="CLOSING FG OWN "/>
      <sheetName val="WIP Valuation"/>
      <sheetName val="4(6) "/>
      <sheetName val="STOCK TALLY (FORMAT)"/>
      <sheetName val="4(5)a Desp"/>
      <sheetName val="4(5)a Party wise clos"/>
      <sheetName val="4(5)a receipt"/>
      <sheetName val="COSTING FOR CR"/>
      <sheetName val="FG SHEET"/>
      <sheetName val="RM SHEET"/>
      <sheetName val="Closing Stock Scrap Mumbai"/>
      <sheetName val="Scrap Valuation JSSL Chennai"/>
      <sheetName val="stock tally"/>
      <sheetName val="closing stock "/>
      <sheetName val="ram material"/>
      <sheetName val="Finish Goods"/>
      <sheetName val="sales  return"/>
      <sheetName val="consumptionvs production"/>
      <sheetName val="STOCK TALLY  consol"/>
      <sheetName val="STOCK TALLY  Gurgaon "/>
      <sheetName val="STOCK TALLY Chennai"/>
      <sheetName val="POP Sch."/>
      <sheetName val="HSBC"/>
      <sheetName val="DHS"/>
      <sheetName val="DB"/>
      <sheetName val="DBD"/>
      <sheetName val="STC"/>
      <sheetName val="DSTC"/>
      <sheetName val="INS"/>
      <sheetName val="AWB"/>
      <sheetName val="TAB"/>
      <sheetName val="KEN"/>
      <sheetName val="DDNM"/>
      <sheetName val="DNM"/>
      <sheetName val="MG"/>
      <sheetName val="FMG"/>
      <sheetName val="Scenario-Summary"/>
      <sheetName val="Global Steel prod"/>
      <sheetName val="Operational cost"/>
      <sheetName val="Scenarios buildup"/>
      <sheetName val="Capital cost sch"/>
      <sheetName val="Yearly sum"/>
      <sheetName val="Assumption1"/>
      <sheetName val="Assumption2"/>
      <sheetName val="power utility Co."/>
      <sheetName val="Water Utility Co."/>
      <sheetName val="Govt Revenue"/>
      <sheetName val="operation -PP"/>
      <sheetName val="Financials - PP"/>
      <sheetName val="Project Cost-old"/>
      <sheetName val="Key Assumptions"/>
      <sheetName val="Orissa PhII revised"/>
      <sheetName val="Capex flexibility"/>
      <sheetName val="Mecon"/>
      <sheetName val="2008 BS"/>
      <sheetName val="EBIDAT reco"/>
      <sheetName val="SBI-1"/>
      <sheetName val="SBI-2"/>
      <sheetName val="SBI-3"/>
      <sheetName val="Capital Cost - PP"/>
      <sheetName val="D-E Yearly"/>
      <sheetName val="D-E Summary"/>
      <sheetName val="D-E Required"/>
      <sheetName val="Insructions"/>
      <sheetName val="Adj"/>
      <sheetName val="Coding"/>
      <sheetName val="D22TRIALCY"/>
      <sheetName val="D22TRIALPY"/>
      <sheetName val="TRIALPYE"/>
      <sheetName val="Group Code"/>
      <sheetName val="2627"/>
      <sheetName val="contgn"/>
      <sheetName val="Note output"/>
      <sheetName val="Vs."/>
      <sheetName val="Others discl"/>
      <sheetName val="SCH D 0413"/>
      <sheetName val="SCH D 0412"/>
      <sheetName val="MOP P5"/>
      <sheetName val="ABS P5"/>
      <sheetName val="Measurement Sheet-P1"/>
      <sheetName val="5M. Sheet"/>
      <sheetName val="7MS_Office"/>
      <sheetName val="Design &amp; Drwng"/>
      <sheetName val="Shaft"/>
      <sheetName val="MTBM"/>
      <sheetName val="PIPE SUPPLY"/>
      <sheetName val="JACKING"/>
      <sheetName val="commissioning"/>
      <sheetName val="Measurement Sheet-P6"/>
      <sheetName val="8MS_Drg appd. status"/>
      <sheetName val="shaft construction"/>
      <sheetName val="Detail of Alignment"/>
      <sheetName val="9MS_Shaft Const"/>
      <sheetName val="LKPDATA"/>
      <sheetName val="Hines France - Accrual"/>
      <sheetName val="Hines France - Cash"/>
      <sheetName val="Parameters"/>
      <sheetName val="Profit Center -- Cash"/>
      <sheetName val="Danton C2 - Deal Summary"/>
      <sheetName val="HEVAF Neuilly JATTE- BS "/>
      <sheetName val="Ls_Alert"/>
      <sheetName val="Profit Center -- Accrual"/>
      <sheetName val="PC -- Accural (by Project)"/>
      <sheetName val="Accrual to Cash Reconciliation"/>
      <sheetName val="Predevelopment and Land Carry"/>
      <sheetName val="BSPJ"/>
      <sheetName val="PC -- Cash (by Project)"/>
      <sheetName val="Proj Balance Sheet(HF)"/>
      <sheetName val="Trial Balance(HF)"/>
      <sheetName val="PC -- Accrual (by Project)"/>
      <sheetName val="Hines France Variances"/>
      <sheetName val="Accrual to Cash Variances"/>
      <sheetName val="Hines France Break - Cash "/>
      <sheetName val="Hines France - Balance Sheet"/>
      <sheetName val="Hines France - Trial Balance"/>
      <sheetName val="Hines France - BS Notes"/>
      <sheetName val="HLD - Balance Sheet"/>
      <sheetName val="HLD - Balance Sheet Notes"/>
      <sheetName val="2005 Liquidity Forecast"/>
      <sheetName val="2006 Liquidity Forecast"/>
      <sheetName val="Business Commentary"/>
      <sheetName val="PB6 - Project Cash Flow"/>
      <sheetName val="PB6 - Project Notes"/>
      <sheetName val="PB6 - Balance Sheet "/>
      <sheetName val="PB6 - Balance Sheet Notes"/>
      <sheetName val="CB16 - Project Cash Flow"/>
      <sheetName val="CB16 - Project Notes"/>
      <sheetName val="CB16 - Balance Sheet"/>
      <sheetName val="CB16 - Balance Sheet Notes"/>
      <sheetName val="Suresnes - Project Cash Flow"/>
      <sheetName val="Suresnes - Project Notes"/>
      <sheetName val="Le Gauguin Balance Sheet "/>
      <sheetName val="Le Gauguin Balance Sheet Notes"/>
      <sheetName val="Danton C2 - Project Cash Flow"/>
      <sheetName val="Danton C2 - Project Notes"/>
      <sheetName val="Hines Danton LLC - BS"/>
      <sheetName val="Hines Danton LLC - BS Notes"/>
      <sheetName val="Danton Devt - Balance Sheet"/>
      <sheetName val="Danton Devt - BS Notes"/>
      <sheetName val="Danton C2 - Balance Sheet"/>
      <sheetName val="Hines Danton C2-Balance Sheet "/>
      <sheetName val="Hines Danton C2 - BS Notes"/>
      <sheetName val="Hines Danton B - Balance Sheet"/>
      <sheetName val="Hines Danton B - BS Notes"/>
      <sheetName val="Danton C1 - Project Cash Flow"/>
      <sheetName val="Danton C1 - Deal Summary"/>
      <sheetName val="Renault - Project Cash Flow"/>
      <sheetName val="Renault - Project Notes"/>
      <sheetName val="Block A1 - Project Cash Flow"/>
      <sheetName val="Block D2 - Project Cash Flow"/>
      <sheetName val="Block B3 - Project Cash Flow"/>
      <sheetName val="Block C1 - Project Cash Flow"/>
      <sheetName val="HEDF Office D2 - Balance Sheet"/>
      <sheetName val="HEDF Office A1 - Balance Sheet"/>
      <sheetName val="HEDF Resid.I - Balance Sheet"/>
      <sheetName val="HEDF Resid. II - Balance Sheet "/>
      <sheetName val="HEDF Soc.Housing -Balance Sheet"/>
      <sheetName val="HEDF Office B3 - Balance Sheet"/>
      <sheetName val="HEDF Global - Balance Sheet"/>
      <sheetName val="HEDF SPVs - BS Notes"/>
      <sheetName val="Hines Boulogne - Balance Sheet "/>
      <sheetName val="Hines DMA - Balance Sheet"/>
      <sheetName val="Hines DMA &amp; Boulogne - BS Notes"/>
      <sheetName val="Renault - Deal Summary"/>
      <sheetName val="Block EE - Project Cash Flow"/>
      <sheetName val="Block EE - Project Notes"/>
      <sheetName val="Hines Prelude - Balance Sheet"/>
      <sheetName val="Hines Prelude - BS Notes"/>
      <sheetName val="Block EE - Deal Summary "/>
      <sheetName val="Meudon - Project Cash Flow"/>
      <sheetName val="Meudon - Project Notes"/>
      <sheetName val="Hines Meudon - Balance sheet"/>
      <sheetName val="Hines Meudon - BS Notes"/>
      <sheetName val="Deal Summary - Meudon"/>
      <sheetName val="Neuilly - Project Cash Flow"/>
      <sheetName val="HEVAF Neuilly Sablons - BS"/>
      <sheetName val="HEVAF Neuilly Sablons-BS Notes"/>
      <sheetName val="HEVAF Sablons - Balance sheet"/>
      <sheetName val="HEVAF Sablons - BS Notes"/>
      <sheetName val="Deal Summary - Neuilly"/>
      <sheetName val="Project to Profit Ctr Rec"/>
      <sheetName val="PB6 - Guarantees"/>
      <sheetName val="CB16 - Guarantees"/>
      <sheetName val="Suresnes - Guarantees"/>
      <sheetName val="Danton - Guarantees"/>
      <sheetName val="Renault - Guarantees"/>
      <sheetName val="Renault Block EE - Guarantees"/>
      <sheetName val="Meudon - Guarantees"/>
      <sheetName val="Debt Maturities"/>
      <sheetName val="Tier Entities"/>
      <sheetName val="HEVAF Neuilly Sablon - BS Notes"/>
      <sheetName val="Tax worksheet"/>
      <sheetName val="Preference"/>
      <sheetName val="SUMMARY Euro"/>
      <sheetName val="Summary table (S1)"/>
      <sheetName val="Summary table (S2)"/>
      <sheetName val="CF LAND euro"/>
      <sheetName val="CF VEFA C2 euro"/>
      <sheetName val="CF SHARES C2 euro"/>
      <sheetName val="CF VEFA B euro"/>
      <sheetName val="Budget Terrain"/>
      <sheetName val="CF Terrain"/>
      <sheetName val="BILAN VEFA C2"/>
      <sheetName val="TRESO VEFA C2"/>
      <sheetName val="BILAN VEFA B"/>
      <sheetName val="TRESO VEFA B"/>
      <sheetName val="INFOS VEFA B"/>
      <sheetName val="BILAN SHARES C2"/>
      <sheetName val="TRESO SHARES C2"/>
      <sheetName val="Receivables Detail"/>
      <sheetName val="Deal Prices"/>
      <sheetName val="Cash &amp; Loan"/>
      <sheetName val=" INFO VEFA C2"/>
      <sheetName val="Hyp"/>
      <sheetName val="Graph Data"/>
      <sheetName val="Graph1"/>
      <sheetName val="Hines Cash S1"/>
      <sheetName val="Hines Cash S2"/>
      <sheetName val="Guarantees S1"/>
      <sheetName val="Guarantees S2"/>
      <sheetName val="Guarantee S2 BIS"/>
      <sheetName val="Risk-Reward Analysis"/>
      <sheetName val="Rents"/>
      <sheetName val="Average Occupancy"/>
      <sheetName val="Parking"/>
      <sheetName val="Misc. Income"/>
      <sheetName val="Tenancy Schedule"/>
      <sheetName val="Rent Roll"/>
      <sheetName val="Stacking Plan"/>
      <sheetName val="Recoveries"/>
      <sheetName val="Resumen - do not print"/>
      <sheetName val="Initial Fund"/>
      <sheetName val="Recoverable Expenses 2007-2008"/>
      <sheetName val="61-Por"/>
      <sheetName val="61"/>
      <sheetName val="62-Por"/>
      <sheetName val="62 "/>
      <sheetName val="63-Por"/>
      <sheetName val="63"/>
      <sheetName val="64-Por"/>
      <sheetName val="64"/>
      <sheetName val="65-Por"/>
      <sheetName val="65"/>
      <sheetName val="66-Por"/>
      <sheetName val="66"/>
      <sheetName val="72-Por"/>
      <sheetName val="72"/>
      <sheetName val="Cap-Por"/>
      <sheetName val="Capital Expenditures"/>
      <sheetName val="Argus 2009 Annual"/>
      <sheetName val="2009 value"/>
      <sheetName val="Debt - Consolidated"/>
      <sheetName val="Debt2"/>
      <sheetName val="Cash Flow Input"/>
      <sheetName val="Step-out analysis"/>
      <sheetName val="Going Forward Leveraged IRR"/>
      <sheetName val="IRR Since Inception - Qtr"/>
      <sheetName val="HoldSell-Leveraged-Unleveraged"/>
      <sheetName val="Promote - 08 - old"/>
      <sheetName val="Promote - 08"/>
      <sheetName val="Promote -9"/>
      <sheetName val="Promote -10"/>
      <sheetName val="Promote -11"/>
      <sheetName val="Promote -12"/>
      <sheetName val="Promote -13 old"/>
      <sheetName val="Promote -13"/>
      <sheetName val="2008 Mo Cap Ex"/>
      <sheetName val="2009 Business Plan"/>
      <sheetName val="2009 BPlan Monthly"/>
      <sheetName val="5 yr plan"/>
      <sheetName val="Cash Flow 11.13"/>
      <sheetName val="TIRefor"/>
      <sheetName val="TI -19 _20_ACR"/>
      <sheetName val="TI-1505_ACR"/>
      <sheetName val="Zelman"/>
      <sheetName val="C&amp;W"/>
      <sheetName val="61.50 5 yr"/>
      <sheetName val="56.50 5 yr"/>
      <sheetName val="retail commis"/>
      <sheetName val="Zaros"/>
      <sheetName val="08 reforecast"/>
      <sheetName val="MAINT,QP,COMM"/>
      <sheetName val="SUPPORTING"/>
      <sheetName val="PLGroupings"/>
      <sheetName val="PLAN 01-02"/>
      <sheetName val="Price updates"/>
      <sheetName val="LANGUAGE"/>
      <sheetName val="PART_DISCOUNT"/>
      <sheetName val="7470 MSP (1)"/>
      <sheetName val="7470 MSP (2)"/>
      <sheetName val="7470 MSP (3)"/>
      <sheetName val="7470 MSP (4)"/>
      <sheetName val="7470 MSP (5)"/>
      <sheetName val="7470 MSP (6)"/>
      <sheetName val="7470 MSP (7)"/>
      <sheetName val="7470 MSP (8)"/>
      <sheetName val="7470 MSP (9)"/>
      <sheetName val="7470 MSP (10)"/>
      <sheetName val="7470 MSP (11)"/>
      <sheetName val="7470 MSP (12)"/>
      <sheetName val="7470 MSP (13)"/>
      <sheetName val="7470 MSP (14)"/>
      <sheetName val="7470 MSP (15)"/>
      <sheetName val="7470 MSP (16)"/>
      <sheetName val="7470 MSP (17)"/>
      <sheetName val="7470 MSP (18)"/>
      <sheetName val="7470 MSP (19)"/>
      <sheetName val="7470 MSP (20)"/>
      <sheetName val="7470 MSP Matrix"/>
      <sheetName val="CATEGORY_DISCOUNT"/>
      <sheetName val="Volume"/>
      <sheetName val="Data Graph"/>
      <sheetName val="MIS-PL"/>
      <sheetName val="gn-div"/>
      <sheetName val="UB-p&amp;L"/>
      <sheetName val="ub"/>
      <sheetName val="prestn"/>
      <sheetName val="Data File"/>
      <sheetName val="publi"/>
      <sheetName val="Inc Dec - Stock"/>
      <sheetName val="MIS-OH"/>
      <sheetName val="C-COHs"/>
      <sheetName val="ub-BS"/>
      <sheetName val="C-Misc Income"/>
      <sheetName val="Presnt-2"/>
      <sheetName val="Raw TB"/>
      <sheetName val="consTB"/>
      <sheetName val="TBrow"/>
      <sheetName val="PC "/>
      <sheetName val="progrs"/>
      <sheetName val="LLCMIS"/>
      <sheetName val="Q03-04"/>
      <sheetName val="c f Final"/>
      <sheetName val="Q04-05"/>
      <sheetName val="mainBS"/>
      <sheetName val="sc3,4,5 (New)"/>
      <sheetName val="sch-21-mbi1"/>
      <sheetName val="sch-21-mbi2"/>
      <sheetName val="SC-21(1)"/>
      <sheetName val="SC21(2)"/>
      <sheetName val="sc1,2"/>
      <sheetName val="sc3,4"/>
      <sheetName val="sc5"/>
      <sheetName val="sc6,7,8,9"/>
      <sheetName val="sc10,11,12"/>
      <sheetName val="sc13,14,15"/>
      <sheetName val="sc16,17,18,19"/>
      <sheetName val="pwc-cash flow"/>
      <sheetName val="Dep-CON"/>
      <sheetName val="dep-GN"/>
      <sheetName val="dep-A164"/>
      <sheetName val="dep-RTDM"/>
      <sheetName val="dep-HO"/>
      <sheetName val="dep-NEPZ"/>
      <sheetName val="dep-AV"/>
      <sheetName val="dep-B17"/>
      <sheetName val="dep-TR"/>
      <sheetName val="dep-B4"/>
      <sheetName val="dep-MET"/>
      <sheetName val="a164"/>
      <sheetName val="gn"/>
      <sheetName val="av"/>
      <sheetName val="rtd"/>
      <sheetName val="nepz"/>
      <sheetName val="B17"/>
      <sheetName val="b4"/>
      <sheetName val="met"/>
      <sheetName val="tr"/>
      <sheetName val="In-De GN"/>
      <sheetName val="IU"/>
      <sheetName val="Q02-03"/>
      <sheetName val="PreQs"/>
      <sheetName val="working03-04"/>
      <sheetName val="Cons-working03-04"/>
      <sheetName val="Optical PL-04-05"/>
      <sheetName val="Eurooptic05-06 PL"/>
      <sheetName val="Eurooptic05-06BS"/>
      <sheetName val="Eurooptic OpticalBS-04-05"/>
      <sheetName val="GDM 0506"/>
      <sheetName val="GDM 0405"/>
      <sheetName val="MBPVL-BS"/>
      <sheetName val="P&amp;L (2)"/>
      <sheetName val="GDM Reco AM"/>
      <sheetName val="ConsBS"/>
      <sheetName val="ConsP&amp;L"/>
      <sheetName val="Conssc1,2"/>
      <sheetName val="Conssc3,4"/>
      <sheetName val="Conssc5"/>
      <sheetName val="Conssc6,7,8,9"/>
      <sheetName val="Conssc10,11,12"/>
      <sheetName val="Conssc13,14,15"/>
      <sheetName val="Conssc16,17,18"/>
      <sheetName val="Cons-pwc-cash flow"/>
      <sheetName val="Cons-Working"/>
      <sheetName val="GDM0405"/>
      <sheetName val="trial balance 30092003"/>
      <sheetName val="Old Sep-03TB"/>
      <sheetName val="Yen Loan-Original"/>
      <sheetName val="#"/>
      <sheetName val="_REF"/>
      <sheetName val="Monthwise sale"/>
      <sheetName val="LTA PROVISON AUGUST'10"/>
      <sheetName val="Med. AUGUST'10"/>
      <sheetName val="Transmittal Front Page"/>
      <sheetName val="Pilotage"/>
      <sheetName val="depreciation Summary"/>
      <sheetName val="FA Register (2)"/>
      <sheetName val="indus"/>
      <sheetName val="Veh (Alto)"/>
      <sheetName val="Motor Cycle"/>
      <sheetName val="Veh (WR)"/>
      <sheetName val="Veh (Zen)"/>
      <sheetName val="Veh (Esteem)"/>
      <sheetName val="Veh (M 800) 1"/>
      <sheetName val="Veh (M 800) 2"/>
      <sheetName val="Veh (SX4)"/>
      <sheetName val="Veh (DZire)"/>
      <sheetName val="Veh (AStar)"/>
      <sheetName val="EECO"/>
      <sheetName val="RITZ"/>
      <sheetName val="VERSA (MSV)"/>
      <sheetName val="Swift"/>
      <sheetName val="Veh (MOS)"/>
      <sheetName val="UPS"/>
      <sheetName val="Sign Board"/>
      <sheetName val="Elec Equip"/>
      <sheetName val="Generator"/>
      <sheetName val="Bldgs"/>
      <sheetName val="Digi Cam"/>
      <sheetName val="Low Temp Drier"/>
      <sheetName val="Auto Lift"/>
      <sheetName val="Display Board"/>
      <sheetName val="Paint Booth"/>
      <sheetName val="Water Cooler"/>
      <sheetName val="Remarks"/>
      <sheetName val="Degreasing"/>
      <sheetName val="wip-Dec."/>
      <sheetName val="Primer"/>
      <sheetName val="Sandblasting"/>
      <sheetName val="TB Jan-Dec96"/>
      <sheetName val="Managerial Remuneration-Dec96"/>
      <sheetName val="BS&amp;PL_DEC96"/>
      <sheetName val="Diagramm1"/>
      <sheetName val="Daten für Diagramm"/>
      <sheetName val="SAP 01_02 bis 30.04.03"/>
      <sheetName val="Eingabe"/>
      <sheetName val="Print out"/>
      <sheetName val="HGB Bilanz Eingabe"/>
      <sheetName val="Balance Sheet Permira"/>
      <sheetName val="Investitionen"/>
      <sheetName val="Invest DPC"/>
      <sheetName val="Headcount"/>
      <sheetName val="Deckblatt"/>
      <sheetName val="Steuerung"/>
      <sheetName val="Gesamt 2000-03"/>
      <sheetName val="Planung-Ö 2000-03"/>
      <sheetName val="Planung-D 2000-03"/>
      <sheetName val="Zugänge 2000-03"/>
      <sheetName val="Zugänge 2000-2003 Handel"/>
      <sheetName val="list of changes"/>
      <sheetName val="segment split"/>
      <sheetName val="Group NTA 25 Jun 04"/>
      <sheetName val="NTA &amp; NAV &amp; revaluation"/>
      <sheetName val="PPE 25 Jun 04"/>
      <sheetName val="2004 P&amp;L projections"/>
      <sheetName val=" CF"/>
      <sheetName val="DepreciationAmor"/>
      <sheetName val="DCF Group"/>
      <sheetName val="DCF Liner"/>
      <sheetName val="DCF Others"/>
      <sheetName val="Firm Value"/>
      <sheetName val="Premium (2)"/>
      <sheetName val="Premium"/>
      <sheetName val="Comps - Gp"/>
      <sheetName val="Comps - SOTP"/>
      <sheetName val="Share price in SGD and USD"/>
      <sheetName val="share px &amp; vol 1993-YTD weekly"/>
      <sheetName val="share px &amp; vol 2003-YTD"/>
      <sheetName val="freight rates - from Nikhil"/>
      <sheetName val="football field - Eqty value"/>
      <sheetName val="freight rates"/>
      <sheetName val="P&amp;L Detail"/>
      <sheetName val="Profit &amp; Loss Statement"/>
      <sheetName val="Income Statements"/>
      <sheetName val="Output Debt"/>
      <sheetName val="Calculation Debt"/>
      <sheetName val="Input Financing Assumptions"/>
      <sheetName val="INPUT Investments-Deprec."/>
      <sheetName val="INPUT KEY PARAMETER SUBSCRIBER"/>
      <sheetName val="SUBSCRIBER TOTAL"/>
      <sheetName val="SUBSCRIBER-DTH"/>
      <sheetName val="SUBSCRIBER-CABLE"/>
      <sheetName val="INPUT PACKAGE PARAMETER"/>
      <sheetName val="OUTPUT PACKAGES "/>
      <sheetName val="PACKAGES FOR PAYMENTS"/>
      <sheetName val="Revenues_Subscription PPC"/>
      <sheetName val="REVENUES PREMIERE PLUS"/>
      <sheetName val="Revenues_Subscription PPV"/>
      <sheetName val="Revenues Sublicencing"/>
      <sheetName val="Revenues_Decoder and others"/>
      <sheetName val=" Revenues Others"/>
      <sheetName val="OVERVIEW PROGRAMM"/>
      <sheetName val="MOVIE CALCULATION"/>
      <sheetName val="INPUT MOVIE SUBS "/>
      <sheetName val="INPUT MINIMUMGARANTEE "/>
      <sheetName val="INPUT ESCALATOR"/>
      <sheetName val="INPUT CPS "/>
      <sheetName val="INPUT MOVIE TITLES"/>
      <sheetName val="INPUT PPV MOVIE"/>
      <sheetName val="OUTPUT SPORT"/>
      <sheetName val="INPUT SPORT LICENCES"/>
      <sheetName val="INPUT SPORT PROD."/>
      <sheetName val="EVENTCALENDER"/>
      <sheetName val="BACKUP BUNDESLIGA"/>
      <sheetName val="INPUT PPV BL"/>
      <sheetName val="INPUT LIBRARY"/>
      <sheetName val="INPUT THIRD PARTY"/>
      <sheetName val="INPUT OTHER PROGRAMME"/>
      <sheetName val="Programming costs royalties"/>
      <sheetName val="Decoder Costs"/>
      <sheetName val="Transmission DTH"/>
      <sheetName val="Transmission Cable"/>
      <sheetName val="PLAY OUT-TRANSPONDER"/>
      <sheetName val="Subscriber Marketing Costs"/>
      <sheetName val="Selling-Costs"/>
      <sheetName val="G&amp;A"/>
      <sheetName val="ÜA"/>
      <sheetName val="Kursübersicht"/>
      <sheetName val="Übersicht(SV)"/>
      <sheetName val="Lizenzen Fiction rollierend"/>
      <sheetName val="Lizenzen Indies rollierend"/>
      <sheetName val="Kabel_Sat rollierend (SV)"/>
      <sheetName val="Kabel_Sat Berech. (SV)"/>
      <sheetName val="Sum. lease commitments 311203"/>
      <sheetName val="Receiver rollierend"/>
      <sheetName val="Berechnung Receiver"/>
      <sheetName val="Sport Prod. roll. (SV)"/>
      <sheetName val="Sport Prod. Berech. (SV)"/>
      <sheetName val="Sport Honorar rollierend (SV)"/>
      <sheetName val="Sport Honorar Berech. (SV)"/>
      <sheetName val="Sport Lizenzen rollierend (SV)"/>
      <sheetName val="Sport Lizenzen Berechnung (SV)"/>
      <sheetName val="Marketing rollierend ÜA "/>
      <sheetName val="Berechnung Marketing ÜA "/>
      <sheetName val="Vertrieb rollierend ÜA "/>
      <sheetName val="Berechnung Vertrieb ÜA"/>
      <sheetName val="Verwaltung rollierend ÜA"/>
      <sheetName val="Berechnung Verwaltung ÜA"/>
      <sheetName val="Buchungen"/>
      <sheetName val="Zuordnung Goodwill u Zinssätze"/>
      <sheetName val="Verprobung Goodwill"/>
      <sheetName val="Tax Amortization Benefit"/>
      <sheetName val="Assembled Workforce"/>
      <sheetName val="UB und Lat. Steuern"/>
      <sheetName val="Markenzeichen"/>
      <sheetName val="Planzahlen"/>
      <sheetName val="Planung PBC"/>
      <sheetName val="Contributory Asset Charges"/>
      <sheetName val="Kundenliste"/>
      <sheetName val="Order Backlog"/>
      <sheetName val="Daily graph"/>
      <sheetName val="Comb daily"/>
      <sheetName val="NOL Chart- weekly"/>
      <sheetName val="Comb weekly"/>
      <sheetName val="PE EV charts"/>
      <sheetName val="intrinsic value field"/>
      <sheetName val="market football field"/>
      <sheetName val="Revalued Fleet"/>
      <sheetName val="Shipping key historic metrics"/>
      <sheetName val="Margin charts"/>
      <sheetName val="football field"/>
      <sheetName val="2003 Margin charts"/>
      <sheetName val="liquidity analysis"/>
      <sheetName val="Comp descriptions"/>
      <sheetName val="Asset Revaluation"/>
      <sheetName val="2004 Margin charts"/>
      <sheetName val="Historical"/>
      <sheetName val="Linked"/>
      <sheetName val="Conservative"/>
      <sheetName val="Aggressive"/>
      <sheetName val="Brand Allocation Template"/>
      <sheetName val="Consolidated Old"/>
      <sheetName val="Allocations"/>
      <sheetName val="HGTV"/>
      <sheetName val="FOOD"/>
      <sheetName val="DIY"/>
      <sheetName val="FL"/>
      <sheetName val="ONLINE"/>
      <sheetName val="VOD"/>
      <sheetName val="HISPANIC"/>
      <sheetName val="BROADBAND"/>
      <sheetName val="SAH"/>
      <sheetName val="HDTV"/>
      <sheetName val="SNU"/>
      <sheetName val="Telval"/>
      <sheetName val="PanEuro"/>
      <sheetName val="New structure"/>
      <sheetName val="SoP"/>
      <sheetName val="Revenue drivers"/>
      <sheetName val="Cost drivers"/>
      <sheetName val="DeleteMe"/>
      <sheetName val="Backsheet"/>
      <sheetName val="Net debt"/>
      <sheetName val="1H"/>
      <sheetName val="EV"/>
      <sheetName val="Turkcell"/>
      <sheetName val="B.S."/>
      <sheetName val="Debt payments"/>
      <sheetName val="interconnection charges"/>
      <sheetName val="legal disputes"/>
      <sheetName val="Qtrly cashflow"/>
      <sheetName val="Result table"/>
      <sheetName val="scenario Mrket share ARPU"/>
      <sheetName val="Valuation comparable"/>
      <sheetName val="Fair values_Scenarios"/>
      <sheetName val="Valuation Custom. Rel. Service"/>
      <sheetName val="Client Customer Rel. Service"/>
      <sheetName val="Bearbeitet_25"/>
      <sheetName val="Pivot25"/>
      <sheetName val="assembled workforce IST"/>
      <sheetName val="Universe"/>
      <sheetName val="HGTV Affil"/>
      <sheetName val="Food Affil"/>
      <sheetName val="DIY Affil"/>
      <sheetName val="FL Affil"/>
      <sheetName val="GAC Affil"/>
      <sheetName val="HGTV Linked"/>
      <sheetName val="Food Linked"/>
      <sheetName val="DIY Linked"/>
      <sheetName val="FL Linked"/>
      <sheetName val="GAC Linked"/>
      <sheetName val="Überleitung Konzern"/>
      <sheetName val="Kabel_Sat rollierend (SV)."/>
      <sheetName val="Kabel_Sat Berech. (SV)."/>
      <sheetName val="Sum. lease commitments 300604"/>
      <sheetName val="Sport Prod. roll. (SV)."/>
      <sheetName val="Sport Prod. Berech. (SV)."/>
      <sheetName val="Sport Honorar rollierend (SV)."/>
      <sheetName val="Sport Honorar Berech. (SV)."/>
      <sheetName val="Sport Lizenzen rollierend (SV)."/>
      <sheetName val="Sport Lizenzen Berechnung (SV)."/>
      <sheetName val="Marketing rollierend ÜA. "/>
      <sheetName val="Berechnung Marketing ÜA. "/>
      <sheetName val="Vertrieb rollierend ÜA. "/>
      <sheetName val="Berechnung Vertrieb ÜA."/>
      <sheetName val="Verwaltung rollierend ÜA."/>
      <sheetName val="Berechnung Verwaltung ÜA."/>
      <sheetName val="sonstige rollierend"/>
      <sheetName val="Berechnung sonstige"/>
      <sheetName val="Capital Purchase Guidelines"/>
      <sheetName val="Menus"/>
      <sheetName val="Capital Worksheet"/>
      <sheetName val="Capital Spending Summary"/>
      <sheetName val="Depreciation Expense - Total"/>
      <sheetName val="Depreciation Expense - All"/>
      <sheetName val="Depreciation Expense - HGTV"/>
      <sheetName val="Depreciation Expense - FOOD"/>
      <sheetName val="Depreciation Expense - DIY"/>
      <sheetName val="Depreciation Expense - FL"/>
      <sheetName val="Depreciation Expense - GAC"/>
      <sheetName val="Depreciation Expense - SP"/>
      <sheetName val="Depreciation Expense - BB"/>
      <sheetName val="Depreciation Expense - VOD"/>
      <sheetName val="Depreciation Expense - HD HGTV"/>
      <sheetName val="Depreciation Expense - HD FOOD"/>
      <sheetName val="Depreciation Expense - SNA"/>
      <sheetName val="R. Johnson_5130"/>
      <sheetName val="T. Killoy"/>
      <sheetName val="D. Metz"/>
      <sheetName val="J. Ajamie"/>
      <sheetName val="R. Johnson_5132"/>
      <sheetName val="R. Feinbaum"/>
      <sheetName val="M. Donovan"/>
      <sheetName val="P. Crowley"/>
      <sheetName val="B. Fails"/>
      <sheetName val="2004 Strat Plan Capital "/>
      <sheetName val="Expense Items"/>
      <sheetName val="Depreciation Expense - HDTV"/>
      <sheetName val="Depreciation Expense - HDTV HG"/>
      <sheetName val="Depreciation Expense - HDTV FD"/>
      <sheetName val="DCFHEMA"/>
      <sheetName val="DCFVD"/>
      <sheetName val="DCFBijenkorf"/>
      <sheetName val="DCFDIY"/>
      <sheetName val="DCFFashion"/>
      <sheetName val="DCFCE"/>
      <sheetName val="DCFSC"/>
      <sheetName val="DCFITS"/>
      <sheetName val="DCFTHoll"/>
      <sheetName val="DCFCFS"/>
      <sheetName val="DCFProperty"/>
      <sheetName val="DCFHolding"/>
      <sheetName val="DCFContingency"/>
      <sheetName val="Hema"/>
      <sheetName val="VD"/>
      <sheetName val="Bijenkorf"/>
      <sheetName val="Praxis"/>
      <sheetName val="Brico"/>
      <sheetName val="Formido"/>
      <sheetName val="Keur"/>
      <sheetName val="LeroyM"/>
      <sheetName val="Fashion"/>
      <sheetName val="ClStr"/>
      <sheetName val="Hunk"/>
      <sheetName val="M&amp;S"/>
      <sheetName val="Dixons"/>
      <sheetName val="SchaapCitroen"/>
      <sheetName val="ITServices"/>
      <sheetName val="TechoHolland"/>
      <sheetName val="Property"/>
      <sheetName val="FAInvestments"/>
      <sheetName val="SPD"/>
      <sheetName val="Neptune Assumptions"/>
      <sheetName val="Neptune IS"/>
      <sheetName val="Neptune BS"/>
      <sheetName val="Neptune CF"/>
      <sheetName val="Neptune Debt"/>
      <sheetName val="LBO - Neptune"/>
      <sheetName val="Buyback Analysis"/>
      <sheetName val="Virgo Assumptions"/>
      <sheetName val="Virgo IS"/>
      <sheetName val="Virgo BS"/>
      <sheetName val="Aquarius BS"/>
      <sheetName val="Virgo CF"/>
      <sheetName val="Virgo Debt"/>
      <sheetName val="Merged Assumptions"/>
      <sheetName val="Transaction Terms"/>
      <sheetName val="Merged Debt"/>
      <sheetName val="Merged IS"/>
      <sheetName val="Merged BS"/>
      <sheetName val="Merged CF"/>
      <sheetName val="CSFB - Sensitivity"/>
      <sheetName val="CSFB - EPS Impact"/>
      <sheetName val="CSFB - Transaction"/>
      <sheetName val="CSFB - Financials"/>
      <sheetName val="CSFB - Credit Analysis"/>
      <sheetName val="CSFB - Merger Savings"/>
      <sheetName val="Neptune - UFCF"/>
      <sheetName val="Neptune - PVM(EBITDA) 10Y"/>
      <sheetName val="Neptune - PVM(Growth) 10Y"/>
      <sheetName val="Neptune - Valuation Summary"/>
      <sheetName val="Virgo - UFCF"/>
      <sheetName val="Virgo - PVM(EBITDA) 10Y"/>
      <sheetName val="Virgo - PVM(Growth) 10Y"/>
      <sheetName val="Virgo_valuation"/>
      <sheetName val="Neptune_valuation"/>
      <sheetName val="Merged_valuation"/>
      <sheetName val="WACC (CSFB)"/>
      <sheetName val="WACC (OLD)"/>
      <sheetName val="Comps"/>
      <sheetName val="ReturnMeasures"/>
      <sheetName val="RV"/>
      <sheetName val="RV2"/>
      <sheetName val="CreditSummary"/>
      <sheetName val="CreditPresentation"/>
      <sheetName val="Neptune_2003Fleet"/>
      <sheetName val="Virgo Fleet"/>
      <sheetName val="Virgo EPS Impact"/>
      <sheetName val="Godzilla_Fleet - OLD"/>
      <sheetName val="EquityGraphs"/>
      <sheetName val="Acquisition assumptions"/>
      <sheetName val="Acquirer financing"/>
      <sheetName val="Acquirer Input"/>
      <sheetName val="Target Input"/>
      <sheetName val="Target (Acquiror FYE)"/>
      <sheetName val="Target proforma"/>
      <sheetName val="Acquirer proforma"/>
      <sheetName val="Ratings"/>
      <sheetName val="Debt finance schedule"/>
      <sheetName val="Opl adjustment"/>
      <sheetName val="Anleitung"/>
      <sheetName val="wp_HGB"/>
      <sheetName val="wp_IAS"/>
      <sheetName val="F-6-1"/>
      <sheetName val="Steuersatz_Berechnung QRC"/>
      <sheetName val="F-15_IAS"/>
      <sheetName val="F-15_1_IAS"/>
      <sheetName val="F-15_2_IAS"/>
      <sheetName val="F-15_3_IAS"/>
      <sheetName val="F-12_IAS"/>
      <sheetName val="FF-51_IAS"/>
      <sheetName val="L-40_IAS"/>
      <sheetName val="L-41_IAS"/>
      <sheetName val="F-32-1_IAS"/>
      <sheetName val="F-32-4_IAS"/>
      <sheetName val="F-121"/>
      <sheetName val="J-4"/>
      <sheetName val="J-5"/>
      <sheetName val="A-15"/>
      <sheetName val="A-16"/>
      <sheetName val="B-20"/>
      <sheetName val="B-21"/>
      <sheetName val="B-22"/>
      <sheetName val="L-10-1-1"/>
      <sheetName val="L-10-1-2"/>
      <sheetName val="L-10-2"/>
      <sheetName val="L-11"/>
      <sheetName val="L-11-1-1"/>
      <sheetName val="L-11-1-2"/>
      <sheetName val="L-11-1-3"/>
      <sheetName val="L-11-1-4"/>
      <sheetName val="L-11-2-1"/>
      <sheetName val="L-11-2-2"/>
      <sheetName val="L-11-2-3"/>
      <sheetName val="L-11-2-4"/>
      <sheetName val="L-13"/>
      <sheetName val="L-20"/>
      <sheetName val="L-30"/>
      <sheetName val="M-28"/>
      <sheetName val="M-29"/>
      <sheetName val="M-31-1"/>
      <sheetName val="N-30"/>
      <sheetName val="N-50"/>
      <sheetName val="N-110_IAS"/>
      <sheetName val="U-80_IAS"/>
      <sheetName val="U-81_IAS"/>
      <sheetName val="U-82_IAS"/>
      <sheetName val="BB-22"/>
      <sheetName val="CC-5_1_IAS"/>
      <sheetName val="CC-5"/>
      <sheetName val="DD-10-1"/>
      <sheetName val="DD-10-2"/>
      <sheetName val="DD-30_IAS"/>
      <sheetName val="FF-50_IAS"/>
      <sheetName val="SS-10"/>
      <sheetName val="SS-10_IAS"/>
      <sheetName val="40-1"/>
      <sheetName val="80"/>
      <sheetName val="90"/>
      <sheetName val="90-1_IAS"/>
      <sheetName val="100"/>
      <sheetName val="100-1"/>
      <sheetName val="110"/>
      <sheetName val="130"/>
      <sheetName val="Eingabe_IAS"/>
      <sheetName val="F-1-FINAL-2001"/>
      <sheetName val="F-2-FINAL-2001"/>
      <sheetName val="F-3-CF-2001"/>
      <sheetName val="F-1-FINAL-2002"/>
      <sheetName val="F-2-FINAL-2002"/>
      <sheetName val="F-3-CF-2002"/>
      <sheetName val="F-1-FINAL-2001-OLD"/>
      <sheetName val="F-2-FINAL-2001-OLD"/>
      <sheetName val="F-1-FINAL-2002-OLD"/>
      <sheetName val="F-2-FINAL-2002-OLD"/>
      <sheetName val="Tabelle5"/>
      <sheetName val="BILANZ-NOTES"/>
      <sheetName val="CHECKSUM"/>
      <sheetName val="NOTES-GuV"/>
      <sheetName val="NOTES-BILANZ"/>
      <sheetName val="NOTES-CF-I"/>
      <sheetName val="NOTES-CF-II"/>
      <sheetName val="NOTES-EK"/>
      <sheetName val="NOTES-EA-Tools"/>
      <sheetName val="wp-EPS"/>
      <sheetName val="KONSO"/>
      <sheetName val="KAPKO"/>
      <sheetName val="AKQUISITION-AEM"/>
      <sheetName val="AKQUISITION"/>
      <sheetName val="AUEKO"/>
      <sheetName val="SCHUKO"/>
      <sheetName val="ZWERG"/>
      <sheetName val="UMGLIEDERUNG"/>
      <sheetName val="wp_CF-I"/>
      <sheetName val="wp_CF"/>
      <sheetName val="BET.ERTRÄGE"/>
      <sheetName val="Summary SAP vs Legacy"/>
      <sheetName val="SAP vs Legacy Deails"/>
      <sheetName val="As per Legacy"/>
      <sheetName val="Scenrerion Testing Revaluation"/>
      <sheetName val="sOFTWARE 1"/>
      <sheetName val="SOFTWARE 2"/>
      <sheetName val="0405 vs 0506"/>
      <sheetName val="MSSL India"/>
      <sheetName val="MSSL Japan"/>
      <sheetName val="MSSL Thailand"/>
      <sheetName val="MSSL GB"/>
      <sheetName val="MSSL ME"/>
      <sheetName val="MSSL M1A"/>
      <sheetName val="Harness Wise Breakup- India"/>
      <sheetName val="Harness Wise Breakup- Thailand"/>
      <sheetName val="Reduzierter CBD"/>
      <sheetName val="Empfohlener CBD"/>
      <sheetName val="XLS Avg Rev"/>
      <sheetName val="価格一覧表"/>
      <sheetName val="TJC - Total"/>
      <sheetName val="CBD Kolben"/>
      <sheetName val="Brush Assembly"/>
      <sheetName val="LOAD"/>
      <sheetName val="HKKalk280100 modifiziert"/>
      <sheetName val="Definitions"/>
      <sheetName val="Opdata (2)"/>
      <sheetName val="207 "/>
      <sheetName val="SAFARI"/>
      <sheetName val="LCV MCV HCV"/>
      <sheetName val="HRD"/>
      <sheetName val="ENGG."/>
      <sheetName val="MARKETING+bonded"/>
      <sheetName val="COMMERCIAL+stores"/>
      <sheetName val="QP&amp;S "/>
      <sheetName val="SUMMARY REPORT"/>
      <sheetName val="Obser. W.C"/>
      <sheetName val="Entries (2)"/>
      <sheetName val="AGILENT"/>
      <sheetName val="EPSG"/>
      <sheetName val="CSG"/>
      <sheetName val="ATG"/>
      <sheetName val="TMO SEGMENT (EPSG, CSG and ATG)"/>
      <sheetName val="SPG"/>
      <sheetName val="CAG"/>
      <sheetName val="Work Book Basics"/>
      <sheetName val="Instructions Spread Sheet"/>
      <sheetName val="PIVOTS"/>
      <sheetName val="GIO Refunctionalization"/>
      <sheetName val="Inventory Capitalization"/>
      <sheetName val="JV Consolidation"/>
      <sheetName val="NQ_ISO"/>
      <sheetName val="SARS"/>
      <sheetName val="Restricted"/>
      <sheetName val="LTPP"/>
      <sheetName val="ESPP"/>
      <sheetName val="DCP"/>
      <sheetName val="NatAccts"/>
      <sheetName val="MU"/>
      <sheetName val="Instructions JV"/>
      <sheetName val="JV Pivot"/>
      <sheetName val="SmartJV"/>
      <sheetName val="SARS PIVOT"/>
      <sheetName val="Header"/>
      <sheetName val="CH20"/>
      <sheetName val="US00"/>
      <sheetName val="workOnIt"/>
      <sheetName val="Div adjustment05"/>
      <sheetName val="503 0510 LL BS"/>
      <sheetName val="503 0510 LL PL"/>
      <sheetName val="TAX-28"/>
      <sheetName val="CAS"/>
      <sheetName val="CA1 "/>
      <sheetName val="FA Addition"/>
      <sheetName val="Addition Listing"/>
      <sheetName val="FA Disposal"/>
      <sheetName val="Disposal Listing"/>
      <sheetName val="PL-notes"/>
      <sheetName val="RD"/>
      <sheetName val="FS"/>
      <sheetName val="Adm"/>
      <sheetName val="interest remit(503)"/>
      <sheetName val="PL-details"/>
      <sheetName val="621011-final"/>
      <sheetName val="PL-ICTrans"/>
      <sheetName val="Form C info"/>
      <sheetName val="CTO "/>
      <sheetName val="Div adjustment"/>
      <sheetName val="Captura"/>
      <sheetName val="Shirley"/>
      <sheetName val="FAA"/>
      <sheetName val="FAD"/>
      <sheetName val="FACTO"/>
      <sheetName val="CA Sch"/>
      <sheetName val="O&amp;E"/>
      <sheetName val="forexA5"/>
      <sheetName val="Pro royalty"/>
      <sheetName val="bad dbts prov"/>
      <sheetName val="prov RB"/>
      <sheetName val="prov vacation"/>
      <sheetName val="pay for results "/>
      <sheetName val="621011PIVOT FINAL"/>
      <sheetName val="Staff Cost "/>
      <sheetName val="WFM Responsibilities"/>
      <sheetName val="NEW NAMES 1.31.09"/>
      <sheetName val="CURRENT NAMES eff dt 1.30.09"/>
      <sheetName val="Differences with GHRMS file"/>
      <sheetName val="Currency"/>
      <sheetName val="CONSOLIDATED NEW NAMES for FIN"/>
      <sheetName val="MRU Division Table"/>
      <sheetName val="EIBU Lvl3 2006-2009 Rollup"/>
      <sheetName val="EIBU Lvl3Q3 2006"/>
      <sheetName val="EIBU Lvl3Q4 2006"/>
      <sheetName val="EIBU Lvl3Q1 2007"/>
      <sheetName val="EIBU Lvl3Q2 2007"/>
      <sheetName val="EIBU Lvl3Q3 2007"/>
      <sheetName val="EIBU Lvl3Q4 2007"/>
      <sheetName val="EIBU Lvl3 2006"/>
      <sheetName val="EIBU Lvl3 2007"/>
      <sheetName val="EIBU Lvl3 2008"/>
      <sheetName val="EIBU Lvl3 2009"/>
      <sheetName val="retire"/>
      <sheetName val="Ownership &amp; Change Control"/>
      <sheetName val="Documentation"/>
      <sheetName val="T- Agilent &amp; Varian"/>
      <sheetName val="T1 - Pretax and Pro forma"/>
      <sheetName val="T2 - Non-GAAP ETR Summary"/>
      <sheetName val="T3 - GAAP ETR Summary"/>
      <sheetName val="T3F - Cont Ops Tax Rate"/>
      <sheetName val="T4 - Forecast Summary by Q"/>
      <sheetName val="B - Varian GAAP Forecast"/>
      <sheetName val="T5 - Rate Application"/>
      <sheetName val="T6-1 - World Tax - Non-GAAP"/>
      <sheetName val="T6-2 - World Tax - GAAP"/>
      <sheetName val="T-7 - ITM Summary"/>
      <sheetName val="Subconsolidations"/>
      <sheetName val="T14 - CFR Forecast"/>
      <sheetName val="T7A - FY09 Tax Adjustment "/>
      <sheetName val="T8-1 - Foreign Tax Variance"/>
      <sheetName val="T8-2 - Subpart F &amp; GrossUp"/>
      <sheetName val="T9 - OCI Tax Benefit"/>
      <sheetName val="T10 - ARB 51 Tax Adj"/>
      <sheetName val="T10D - ATIS IP Transfer"/>
      <sheetName val="T11 - PF Items - July"/>
      <sheetName val="T11-1 ProForma by Country"/>
      <sheetName val="T12 - GAAP Jurisdiction Tax"/>
      <sheetName val="T13 - Jun '10 YTD Cash Payments"/>
      <sheetName val="T15 - July FLASH"/>
      <sheetName val="T16-State Tax Liability - Q3'10"/>
      <sheetName val="T17-State ETR - Q3'10"/>
      <sheetName val="T19 - Federal R&amp;D Calc - Q3'10"/>
      <sheetName val="T23 - Perms - Domestic"/>
      <sheetName val="T-26 - 9709 LOM Q3'10"/>
      <sheetName val="Supporting Wkprs to the right "/>
      <sheetName val="T14A - CFR Forecast"/>
      <sheetName val="T10A - YAN IP Transfer"/>
      <sheetName val="T10B - Acqiris IP Trsfr wCl"/>
      <sheetName val="T10C - Adaptif IP Transfer"/>
      <sheetName val="T23A - Perms - Fgn not used"/>
      <sheetName val="QuarterView"/>
      <sheetName val="Consolidated Table"/>
      <sheetName val="GIO Ops"/>
      <sheetName val="Labs"/>
      <sheetName val="Notes for JV Data Tab"/>
      <sheetName val="Back-end Instructions"/>
      <sheetName val="Drop-Downs"/>
      <sheetName val="HC"/>
      <sheetName val="Summary by $"/>
      <sheetName val="Summary by headcount"/>
      <sheetName val="Pushdown Pivot"/>
      <sheetName val="Pushdown Rank"/>
      <sheetName val="Q2_By Group"/>
      <sheetName val="Q1Accrual by group"/>
      <sheetName val="Q1Pivot"/>
      <sheetName val="Q1FX"/>
      <sheetName val="LNP"/>
      <sheetName val="Country"/>
      <sheetName val="US_NONUS Key"/>
      <sheetName val="Q2Pivot"/>
      <sheetName val="Q2FX"/>
      <sheetName val="Q2_Unpaid_Enhancement"/>
      <sheetName val="June05Sheet1"/>
      <sheetName val="june05_pivot2"/>
      <sheetName val="June_payouts_pivot1"/>
      <sheetName val="July_Pivot"/>
      <sheetName val="July2_Final_List"/>
      <sheetName val="Q2Profor_wfm_terms_detail.rpt"/>
      <sheetName val="expense guidelines"/>
      <sheetName val="comet cur act"/>
      <sheetName val="LastYr"/>
      <sheetName val="actual_scale qtd compare "/>
      <sheetName val="Q4_accrual_Pivot"/>
      <sheetName val="MU table"/>
      <sheetName val="Notes from BU's for 10.26.07"/>
      <sheetName val="NEW NAMES 10.25.07"/>
      <sheetName val="CURRENT NAMES eff dt 10.25.07"/>
      <sheetName val="Current"/>
      <sheetName val="From Tamara C "/>
      <sheetName val="Deferral"/>
      <sheetName val="LTPP Susy F"/>
      <sheetName val="Data Calcs Filtered for 8213"/>
      <sheetName val="Data and Calcs From Susy F."/>
      <sheetName val="TTU"/>
      <sheetName val="Board check"/>
      <sheetName val="TTU &amp; Spectrian"/>
      <sheetName val="T3F - DiscOps&amp;Cont Ops Tax Rate"/>
      <sheetName val="T6-3 - World Tax Compare"/>
      <sheetName val="T7A - FY'06 Tax Adjust"/>
      <sheetName val="T8-2 - Subpart F Income"/>
      <sheetName val="T10 - Vaud Foreign Tax Proj"/>
      <sheetName val="T10B - Acqiris IP Transfer"/>
      <sheetName val="T11 - PF Items - Sept Flash"/>
      <sheetName val="T12 - Jurisdiction Tax"/>
      <sheetName val="T13 - Oct'07 YTD Csh Pymts"/>
      <sheetName val="T14 - Corp Dvlmt Forecast"/>
      <sheetName val="T14A - Oct '07 Oracle"/>
      <sheetName val="T15 - Sept Flash"/>
      <sheetName val="T16-State Tax Liability"/>
      <sheetName val="T17-State ETR"/>
      <sheetName val="T18 - EIE - Q4'07"/>
      <sheetName val="T19 - FED R&amp;D Credit - Q4'07"/>
      <sheetName val="T19A - R&amp;D Credit - FY'06"/>
      <sheetName val="T20 - Federal AMT"/>
      <sheetName val="T21 - Valuation Allow Analysis"/>
      <sheetName val="T21-A - Valuation Allow - US"/>
      <sheetName val="T21-B - Valuation Allow - UK"/>
      <sheetName val="T21-C - Val Allow - Netherlands"/>
      <sheetName val="T22 - APB 23 Analysis"/>
      <sheetName val="T23 - Other Perm Difference"/>
      <sheetName val="T24 - Goodwill"/>
      <sheetName val="T-26 -9709  LOM Inventory"/>
      <sheetName val="Done"/>
      <sheetName val="Sheets to right not used"/>
      <sheetName val="ETR Information Requests"/>
      <sheetName val="Accrual Calc"/>
      <sheetName val="Intl Only Oct 29"/>
      <sheetName val="Pivot Oct 29"/>
      <sheetName val="Jan27 research"/>
      <sheetName val="市区町村別"/>
      <sheetName val="送付先"/>
      <sheetName val="FY99 HPJOFFICE"/>
      <sheetName val="ALL DATA (2)"/>
      <sheetName val="Report-O-Matic"/>
      <sheetName val="ReportsbyFunction"/>
      <sheetName val="-Seller Reference"/>
      <sheetName val="-Seller Reference (2)"/>
      <sheetName val="HIT Grp to Grp (EPSG)"/>
      <sheetName val="SQF Eng Services (EPSG) "/>
      <sheetName val="Rook2 Manufacture (EPSG)"/>
      <sheetName val="Contract Mgmt (OSSG)"/>
      <sheetName val="BBN MFG-R&amp;D (EPSG)"/>
      <sheetName val="EU Logistics (EPSG BBN to ATG)"/>
      <sheetName val="EU Logistics (EPSG)"/>
      <sheetName val="Bulk Gases (EPSG)"/>
      <sheetName val="Business Center - (EPSG)"/>
      <sheetName val="CMD (EPSG) "/>
      <sheetName val="Commercial Services (CSG)"/>
      <sheetName val="Business Solutions (EPSG)"/>
      <sheetName val="Call Center EU (EPSG)"/>
      <sheetName val="Call Center Japan (EPSG)"/>
      <sheetName val="Call Center NA (EPSG) "/>
      <sheetName val="Call Center Asia (EPSG) "/>
      <sheetName val="Cross Selling (EPSG)"/>
      <sheetName val="Demo Management  (EPSG) "/>
      <sheetName val="Engineering Services (EPSG) "/>
      <sheetName val="Everest Central Team (EPSG) "/>
      <sheetName val="Factory Logistics  (ATG) "/>
      <sheetName val="Field eBusiness (EPSG) "/>
      <sheetName val="Field Quality Assurance (EPSG)"/>
      <sheetName val="GSDC (CSG) "/>
      <sheetName val="LAR HC (EPSG) "/>
      <sheetName val="MFG (CSG)"/>
      <sheetName val="Penang Site Service (SPG)"/>
      <sheetName val="Quality (ATG)  "/>
      <sheetName val="SPO (EPSG)"/>
      <sheetName val="Supply Base Management (EPSG)"/>
      <sheetName val="Tech Center (EPSG)"/>
      <sheetName val="IO Products MAST (EPSG) "/>
      <sheetName val="Test Dev (LSCA)  "/>
      <sheetName val="US Logistics (EPSG) "/>
      <sheetName val="US Operations (EPSG)  "/>
      <sheetName val="WPTC COS Residual (EPSG)"/>
      <sheetName val="WPTC R&amp;D Projects (EPSG) "/>
      <sheetName val="WPTC Model Shop (EPSG)"/>
      <sheetName val="-Revision Control"/>
      <sheetName val="-Setup"/>
      <sheetName val="Output 1"/>
      <sheetName val="Intro"/>
      <sheetName val="Outputs - 33 Income Before Tax"/>
      <sheetName val="ICO&amp;ITM Comments"/>
      <sheetName val="Graph by SOB"/>
      <sheetName val="Factory SOBs"/>
      <sheetName val="Field SOBs"/>
      <sheetName val="Field SOBs - Actual"/>
      <sheetName val="Other SOBs"/>
      <sheetName val="Consols &amp; Inactive"/>
      <sheetName val="Exception Time Series"/>
      <sheetName val="Brio Time Series"/>
      <sheetName val="Factory Ratios"/>
      <sheetName val="Field Fund Matrix"/>
      <sheetName val="CU-SOB"/>
      <sheetName val="SOB-CAT"/>
      <sheetName val="Avago"/>
      <sheetName val="Verigy"/>
      <sheetName val="Variables Sheet"/>
      <sheetName val="APB23"/>
      <sheetName val="FY98 Pretax Earnings"/>
      <sheetName val="FY97 Pretax Earnings"/>
      <sheetName val="P&amp;L (EN-32)"/>
      <sheetName val="Low Tax"/>
      <sheetName val="99 Earnings"/>
      <sheetName val="98 Earnings"/>
      <sheetName val="97 Earnings"/>
      <sheetName val="Germany 99 Revenue"/>
      <sheetName val="Japan 99 Revenue"/>
      <sheetName val="99 Contingency Analysis"/>
      <sheetName val="Sing-Malay 94-96"/>
      <sheetName val="FY98 Goodwill"/>
      <sheetName val="Goodwill 98"/>
      <sheetName val="C_Trend"/>
      <sheetName val="J_Trend"/>
      <sheetName val="FY99 IC Carveout"/>
      <sheetName val="DTA Balances"/>
      <sheetName val="ICPE"/>
      <sheetName val="ICPE Rate"/>
      <sheetName val="Tax Account At FY99"/>
      <sheetName val="TaxCO"/>
      <sheetName val="TaxMO"/>
      <sheetName val="TaxTotal"/>
      <sheetName val="DeferCO"/>
      <sheetName val="DeferMO"/>
      <sheetName val="DeferTotal"/>
      <sheetName val="Tax Holiday 98"/>
      <sheetName val="Tax Holiday 97"/>
      <sheetName val="Tax Holiday 96"/>
      <sheetName val="Untaxed Earnings"/>
      <sheetName val="Chart-Phoenix Eff"/>
      <sheetName val="Chart-CO Eff"/>
      <sheetName val="Chart-MO Eff"/>
      <sheetName val="Chart-Eff Tax Rate"/>
      <sheetName val="Chart-Struct Tax Rate"/>
      <sheetName val="1998 Earnings"/>
      <sheetName val="1997 Earnings"/>
      <sheetName val="1997 Earnings - Superceded"/>
      <sheetName val="1999 Earnings"/>
      <sheetName val="94-99 Earnings"/>
      <sheetName val="RESERVE"/>
      <sheetName val="234BC"/>
      <sheetName val="Annexure C - adv tax"/>
      <sheetName val="Annexure D - ListDir"/>
      <sheetName val="BS - R"/>
      <sheetName val="BS &amp; P&amp;L"/>
      <sheetName val="Sch 1 and 2"/>
      <sheetName val="Sch 4,5 and 6"/>
      <sheetName val="Sch 7, 8"/>
      <sheetName val="ECB Interest &amp; ECB Exchange"/>
      <sheetName val="FA-DEP"/>
      <sheetName val="DEP'N-31-03-07"/>
      <sheetName val="ITR"/>
      <sheetName val="FUR.DEPOSIT.DTL (98-99)"/>
      <sheetName val="FUR.DEPOSIT.DTL(99-2000"/>
      <sheetName val="FUR.DEPOSIT.DTL(current)"/>
      <sheetName val="DEPOSIT UPTO SEP_00"/>
      <sheetName val="April-00"/>
      <sheetName val="May-00"/>
      <sheetName val="JUNE-00 "/>
      <sheetName val="JULY 00"/>
      <sheetName val="AUG00"/>
      <sheetName val="Sep00"/>
      <sheetName val="April_00"/>
      <sheetName val="Introductions"/>
      <sheetName val="Internal Resources"/>
      <sheetName val="External Resources"/>
      <sheetName val="AOP Detail"/>
      <sheetName val="AOP Investments"/>
      <sheetName val="AOP Summary"/>
      <sheetName val="FTE Summary"/>
      <sheetName val="$US Internal Resources"/>
      <sheetName val="$US External Resources"/>
      <sheetName val="$US AOP Detail"/>
      <sheetName val="$US AOP Investments"/>
      <sheetName val="$US AOP Summary"/>
      <sheetName val="$US FTE Summary"/>
      <sheetName val="CL1"/>
      <sheetName val="Cl2"/>
      <sheetName val="Link"/>
      <sheetName val="SAP TB"/>
      <sheetName val="AR grossing"/>
      <sheetName val="AP grossing"/>
      <sheetName val="CIF"/>
      <sheetName val="PFL"/>
      <sheetName val="FA break up"/>
      <sheetName val="Packing Material"/>
      <sheetName val="Inc-Dec-STK"/>
      <sheetName val="outsource"/>
      <sheetName val="CAP-Comm"/>
      <sheetName val="Vacation Pay Ac 210406"/>
      <sheetName val="P_MAC"/>
      <sheetName val="P_SWB"/>
      <sheetName val="P_MTX"/>
      <sheetName val="P_SAL"/>
      <sheetName val="P_TOT"/>
      <sheetName val="P_BEN"/>
      <sheetName val="P_ANA"/>
      <sheetName val="HR_TOT"/>
      <sheetName val="P_AOP"/>
      <sheetName val="P_ABA"/>
      <sheetName val="HR_MTX2"/>
      <sheetName val="HR_ANA1"/>
      <sheetName val="HR_ANA2"/>
      <sheetName val="HR_ANA3"/>
      <sheetName val="HR_SWB"/>
      <sheetName val="HR_COS"/>
      <sheetName val="BE_SWB"/>
      <sheetName val="HR_BEN1"/>
      <sheetName val="HR_BEN2"/>
      <sheetName val="HR_BEN3"/>
      <sheetName val="HR_BEN4"/>
      <sheetName val="HR_BEN5"/>
      <sheetName val="HR_MTX"/>
      <sheetName val="HR_TAB"/>
      <sheetName val="1. Setup"/>
      <sheetName val="2. Benchmark Analysis"/>
      <sheetName val="3. Market Data"/>
      <sheetName val="4. Employee data"/>
      <sheetName val="5. Salary Ranges"/>
      <sheetName val="6. Base &amp; Guaranteed Pay"/>
      <sheetName val="7. Total Cash"/>
      <sheetName val="7. New Ranges"/>
      <sheetName val="8. Merit Matrix"/>
      <sheetName val="9. Summary"/>
      <sheetName val="10. Analysis"/>
      <sheetName val="11. Salary Ranges and Matrix"/>
      <sheetName val="12. AOP Items"/>
      <sheetName val="WORK"/>
      <sheetName val="WORK2"/>
      <sheetName val="1_ Setup"/>
      <sheetName val="4_ Employee data"/>
      <sheetName val="Matrix Changes Comparison"/>
      <sheetName val="Special write down"/>
      <sheetName val="Deduction of assets"/>
      <sheetName val="Init"/>
      <sheetName val="gvl"/>
      <sheetName val="LedMast"/>
      <sheetName val="Makro1"/>
      <sheetName val="Login"/>
      <sheetName val="MOR JAN  03"/>
      <sheetName val="pay Register"/>
      <sheetName val="Bs2005"/>
      <sheetName val="9899 runrate"/>
      <sheetName val="Mapping table"/>
      <sheetName val="HEAD"/>
      <sheetName val="Rent exps logic"/>
      <sheetName val="CFS (2)"/>
      <sheetName val="FA 2008 - 09"/>
      <sheetName val="PT,PF"/>
      <sheetName val="Networth"/>
      <sheetName val="BS Analysis"/>
      <sheetName val="Cash Flow as on 31st Jan"/>
      <sheetName val="fixed assets revised"/>
      <sheetName val="current assets"/>
      <sheetName val="current liabilities"/>
      <sheetName val="dIRECT EXP"/>
      <sheetName val="INDIRECTEXP"/>
      <sheetName val="Cash Flow as on 31st March"/>
      <sheetName val="Cash Flow Workings (2)"/>
      <sheetName val="Trust BS"/>
      <sheetName val="Trust PL AC"/>
      <sheetName val="Rectification entry"/>
      <sheetName val="CORP_FA"/>
      <sheetName val="BLR_FA"/>
      <sheetName val="bby_fa"/>
      <sheetName val="CALCUTTA_FA"/>
      <sheetName val="Bal Sh Analysis"/>
      <sheetName val="Data_Large"/>
      <sheetName val="Macros"/>
      <sheetName val="WIP Notes"/>
      <sheetName val="KPI Reporting"/>
      <sheetName val="Master Alert"/>
      <sheetName val="Large"/>
      <sheetName val="Small"/>
      <sheetName val="Bots"/>
      <sheetName val="WIP CF"/>
      <sheetName val="Data_Small"/>
      <sheetName val="WIP CF Small"/>
      <sheetName val="i-c accruals"/>
      <sheetName val="PSD"/>
      <sheetName val="PSD INVOICES"/>
      <sheetName val="PSD CREDIT NOTES"/>
      <sheetName val="mkd 10"/>
      <sheetName val="mkd 11"/>
      <sheetName val="JNL Pivot"/>
      <sheetName val="JNL TEMLATE"/>
      <sheetName val="JNL TEMLATE BOTS"/>
      <sheetName val="WIP Calc"/>
      <sheetName val="Large HC"/>
      <sheetName val="Small HC"/>
      <sheetName val="Dec09 v Feb10"/>
      <sheetName val="list to artc"/>
      <sheetName val="Validation Tables"/>
      <sheetName val="Market Regions - 2010 Snapshot"/>
      <sheetName val="Market Regions - Summary"/>
      <sheetName val="Market Regions - Jul Month End"/>
      <sheetName val="Market Regions - Details"/>
      <sheetName val="DATABASE MU4"/>
      <sheetName val="RawData"/>
      <sheetName val="New Tables"/>
      <sheetName val="Old Tables"/>
      <sheetName val="PL variance"/>
      <sheetName val="BS variance"/>
      <sheetName val="FA Additions"/>
      <sheetName val="FA Deletions"/>
      <sheetName val="Interunit transfers"/>
      <sheetName val="FA Dep logic"/>
      <sheetName val="Capital advance"/>
      <sheetName val="Prepayments"/>
      <sheetName val="Loans and advances"/>
      <sheetName val="ED on closing stock"/>
      <sheetName val="Qty recon"/>
      <sheetName val="Overhead Rate"/>
      <sheetName val="Overhead loading "/>
      <sheetName val="OSL"/>
      <sheetName val="Excise duty recon"/>
      <sheetName val="Cost of sales"/>
      <sheetName val="COGS Analysis"/>
      <sheetName val="Payroll variance"/>
      <sheetName val="Casual Labour Variance"/>
      <sheetName val="Freight Logic Test"/>
      <sheetName val="Excise duty balance"/>
      <sheetName val="Sales tax return"/>
      <sheetName val="Index1"/>
      <sheetName val="BS and PL"/>
      <sheetName val="BS Schedule IGAAP"/>
      <sheetName val="PL Schedule IGAAP"/>
      <sheetName val="BS Grouping IGAAP"/>
      <sheetName val="PL Grouping IGAAP"/>
      <sheetName val="Share Capital and EPS"/>
      <sheetName val="SPPR"/>
      <sheetName val="Accrual for schemes"/>
      <sheetName val="Sales variance"/>
      <sheetName val="Tie up units"/>
      <sheetName val="Qty recon (RM &amp; PM)"/>
      <sheetName val="Qty recon (FG)"/>
      <sheetName val="pcBookData"/>
      <sheetName val="pcQueryData"/>
      <sheetName val="_pcSlicerSheet"/>
      <sheetName val="_pcHiddenSheet1"/>
      <sheetName val="PL sched"/>
      <sheetName val="bs scd"/>
      <sheetName val="P&amp;L_Grouping"/>
      <sheetName val="BS_Grouping"/>
      <sheetName val="_pcSlicerSheet1"/>
      <sheetName val="_pcHiddenSheet2"/>
      <sheetName val="FASSET"/>
      <sheetName val="R1 IZ_Zuari"/>
      <sheetName val="Intra Group C_C"/>
      <sheetName val="Input schedule"/>
      <sheetName val="Setup"/>
      <sheetName val="Hub Inputs"/>
      <sheetName val="Inida"/>
      <sheetName val="adjustments 09"/>
      <sheetName val="Adjustment 10"/>
      <sheetName val="BS grp"/>
      <sheetName val="CF workings 1"/>
      <sheetName val="Consumption workings"/>
      <sheetName val="CARO disclosure workings"/>
      <sheetName val="Employment of capital"/>
      <sheetName val="Long Term Borrowings"/>
      <sheetName val="Minorities"/>
      <sheetName val="FA LB"/>
      <sheetName val="Taxation"/>
      <sheetName val="DefaultSettings"/>
      <sheetName val="BS_Notes"/>
      <sheetName val="Sh app"/>
      <sheetName val="Non Current_FA"/>
      <sheetName val="PL_Notes"/>
      <sheetName val="IT Computation"/>
      <sheetName val="IT DEP SCH"/>
      <sheetName val="BS GROUPING"/>
      <sheetName val="PL GROUPING"/>
      <sheetName val="Trial Balance "/>
      <sheetName val="TB_V1"/>
      <sheetName val="TB_31122011"/>
      <sheetName val="non current Inv"/>
      <sheetName val="Current Inv1"/>
      <sheetName val="Other BS Notes"/>
      <sheetName val="Stammdaten"/>
      <sheetName val="Bilanz"/>
      <sheetName val="GuV"/>
      <sheetName val="Bewegungsbilanz"/>
      <sheetName val="Kennzahlen"/>
      <sheetName val="BeweBil2"/>
      <sheetName val="Bilanz-IDL"/>
      <sheetName val="GuV-IDL"/>
      <sheetName val="KennZ-Daten"/>
      <sheetName val="your region"/>
      <sheetName val="BASE COST"/>
      <sheetName val="P&amp;E Cost"/>
      <sheetName val="WGE P&amp;E"/>
      <sheetName val="GCO 2002 P &amp; E"/>
      <sheetName val="WGE Base Cost "/>
      <sheetName val="GSC 2002  Base Cost"/>
      <sheetName val="GCO 2002  Base Cost"/>
      <sheetName val="GSC 2002 P &amp; E"/>
      <sheetName val="Example of SII Plan by Regions"/>
      <sheetName val="Regions Actual SII"/>
      <sheetName val="QFD Key"/>
      <sheetName val="SEBI BS"/>
      <sheetName val="Op_Non Link"/>
      <sheetName val="Op_Non SEBI"/>
      <sheetName val="SEBI MM"/>
      <sheetName val="Op_Non Break"/>
      <sheetName val="SEBI Crores YTD"/>
      <sheetName val="SEBI Crores Stan-alone+TimNwRom"/>
      <sheetName val="SEBI Crores Stan-alone %"/>
      <sheetName val="SEBI Crores Stan-alone"/>
      <sheetName val="SEBI 08-09 Lakh"/>
      <sheetName val=" Cashflow"/>
      <sheetName val="Sch E"/>
      <sheetName val="Sch A to C"/>
      <sheetName val="Sch D FA"/>
      <sheetName val="Sch F to M"/>
      <sheetName val="Sch N to S"/>
      <sheetName val="TB Grouping"/>
      <sheetName val="Pivot FAssets"/>
      <sheetName val="Pivot Investments"/>
      <sheetName val="Pivot Cash and bank pivot"/>
      <sheetName val="Pivot Vendor"/>
      <sheetName val="BS-Schedule3"/>
      <sheetName val="Diluted_EPS"/>
      <sheetName val="Notes-BS"/>
      <sheetName val="Pivot-Other expenses"/>
      <sheetName val="BASE REAL"/>
      <sheetName val="KenZ-Daten"/>
      <sheetName val="EF-Daten"/>
      <sheetName val="Sales &amp; Marketing Dashboard"/>
      <sheetName val="Sales Exec by Stage"/>
      <sheetName val="Key Deals"/>
      <sheetName val="Closed Deals"/>
      <sheetName val="History Summary"/>
      <sheetName val="Oppty Data"/>
      <sheetName val="Oppty History Data"/>
      <sheetName val="Quota Forecast"/>
      <sheetName val="Forecast Sales Model"/>
      <sheetName val="Severity"/>
      <sheetName val="Region Input Position"/>
      <sheetName val="PCDW Position"/>
      <sheetName val="Position 3Q02"/>
      <sheetName val="Position2Q02"/>
      <sheetName val="Position3Q01"/>
      <sheetName val="Jul SRO"/>
      <sheetName val="I "/>
      <sheetName val="Salden"/>
      <sheetName val="Struktur"/>
      <sheetName val="IC-Salden"/>
      <sheetName val="Anlagenbew"/>
      <sheetName val="Ruckstbew"/>
      <sheetName val="Kapitalbew"/>
      <sheetName val="P 1"/>
      <sheetName val="F 1"/>
      <sheetName val="L 1"/>
      <sheetName val="A 1"/>
      <sheetName val="A 2"/>
      <sheetName val="A 1 Local"/>
      <sheetName val="A 2 Local"/>
      <sheetName val="R 1"/>
      <sheetName val="R 2"/>
      <sheetName val="PL Y"/>
      <sheetName val="BS Y"/>
      <sheetName val="CF Y"/>
      <sheetName val="Dateneingabe MIS"/>
      <sheetName val="Start"/>
      <sheetName val="BSY PLY"/>
      <sheetName val="EXPLOT AGUA PVC"/>
      <sheetName val="Temp"/>
      <sheetName val="SysMargin"/>
      <sheetName val="Len"/>
      <sheetName val="Parameter"/>
      <sheetName val="RevV1"/>
      <sheetName val="RevV2"/>
      <sheetName val="RevV3"/>
      <sheetName val="MarV1"/>
      <sheetName val="MarV2"/>
      <sheetName val="MarV3"/>
      <sheetName val="V1"/>
      <sheetName val="V2"/>
      <sheetName val="V3"/>
      <sheetName val="Margin1"/>
      <sheetName val="Margin2"/>
      <sheetName val="Margin3"/>
      <sheetName val="00Act"/>
      <sheetName val="01Act"/>
      <sheetName val="02ACT"/>
      <sheetName val="03Plan"/>
      <sheetName val="FebSRO-V5"/>
      <sheetName val="OctSRO@"/>
      <sheetName val="OctSRO2@"/>
      <sheetName val="OctSRO3@"/>
      <sheetName val="OctSRO4@"/>
      <sheetName val="AugSRO@"/>
      <sheetName val="02Act@"/>
      <sheetName val="03Act@"/>
      <sheetName val="03ACT"/>
      <sheetName val="NovSRO"/>
      <sheetName val="S2 w Pitts HQ"/>
      <sheetName val="SII3@"/>
      <sheetName val="SII3 no HQ no Pitts"/>
      <sheetName val="SII4@"/>
      <sheetName val="SII5@"/>
      <sheetName val="ADS 04 Target"/>
      <sheetName val="INQVAR PY"/>
      <sheetName val="Pacific"/>
      <sheetName val="north south baroda"/>
      <sheetName val="12-19-00"/>
      <sheetName val="Comparisions"/>
      <sheetName val="July SRO "/>
      <sheetName val="Year 2003 Actuals"/>
      <sheetName val="Year 2002 Actuals"/>
      <sheetName val="Feb SRO"/>
      <sheetName val="DM 2003"/>
      <sheetName val="DM 2002"/>
      <sheetName val="DM Feb SRO"/>
      <sheetName val="Noryl"/>
      <sheetName val="Sys Sum"/>
      <sheetName val="GM Credit"/>
      <sheetName val="GM Credit (2)"/>
      <sheetName val="OP Sum"/>
      <sheetName val="VCP"/>
      <sheetName val="Act v Est"/>
      <sheetName val="Contractors"/>
      <sheetName val="Indirect"/>
      <sheetName val="Action"/>
      <sheetName val="R&amp;O "/>
      <sheetName val="AvgTxpx"/>
      <sheetName val="SRO v OP"/>
      <sheetName val="SRO v 02"/>
      <sheetName val="R&amp;O"/>
      <sheetName val="AvgCostVerify"/>
      <sheetName val="WC (2)"/>
      <sheetName val="Cur"/>
      <sheetName val="Pri"/>
      <sheetName val="MonthCur"/>
      <sheetName val="MonthPri"/>
      <sheetName val="RevCur"/>
      <sheetName val="RevEst"/>
      <sheetName val="RevPri"/>
      <sheetName val="CostCur"/>
      <sheetName val="CostEst"/>
      <sheetName val="CostPri"/>
      <sheetName val="Manu"/>
      <sheetName val="C&amp;B Template"/>
      <sheetName val="1998"/>
      <sheetName val="Tieup unit"/>
      <sheetName val="Schedule 1 - Computation"/>
      <sheetName val="Schedule 2 - Capital Gains"/>
      <sheetName val="Schedule 2 - STCG"/>
      <sheetName val="Schedule  - LTCG"/>
      <sheetName val="Schedule 3 - Depreciation"/>
      <sheetName val="Schedule 4 - House Property"/>
      <sheetName val="Schedule 5 - Other Sources"/>
      <sheetName val="Schedule 6"/>
      <sheetName val="Schedule 9 - Deductions Sec. 10"/>
      <sheetName val="Schedule 10 - Deductions Ch VIA"/>
      <sheetName val="Schedule 11 - Rate Purpose"/>
      <sheetName val="Schedule 12 -Tax @ special rate"/>
      <sheetName val="Schedule 13 - Exempt Income"/>
      <sheetName val="Schedule 14 - Rebate"/>
      <sheetName val="Schedule 15 - tax Sec 115JB"/>
      <sheetName val="Schedule 16- Distributed Profit"/>
      <sheetName val="Schedule 17 - Value of FBT"/>
      <sheetName val="Schedule 18 - Bank Accounts"/>
      <sheetName val="Schedule 19 - Advance Tax"/>
      <sheetName val="Schedule 20 - Self Assmnt Tax"/>
      <sheetName val="Schedule 21 - Dividend Tax"/>
      <sheetName val="Schedule 22 - Advance FBT"/>
      <sheetName val="Schedule 23 - FBT Self Assmnt"/>
      <sheetName val="Schedule 24 - TDS"/>
      <sheetName val="Schedule 25 - TCS"/>
      <sheetName val="Daily Report"/>
      <sheetName val="f.oil dec"/>
      <sheetName val="Ut 03-04"/>
      <sheetName val="powerdec"/>
      <sheetName val="water"/>
      <sheetName val="ravi"/>
      <sheetName val="downtime"/>
      <sheetName val="sakthi dec"/>
      <sheetName val="R&amp;M consolidated"/>
      <sheetName val="PC'S"/>
      <sheetName val="nh3 comp"/>
      <sheetName val="Profit-%"/>
      <sheetName val="FP-M"/>
      <sheetName val="CF-M"/>
      <sheetName val="DIRECT LABOUR"/>
      <sheetName val="Raw Matl"/>
      <sheetName val="NPV &amp; IRR"/>
      <sheetName val="COSTSHEET"/>
      <sheetName val="CONSUMABLES"/>
      <sheetName val="pack.matl"/>
      <sheetName val="utilities"/>
      <sheetName val="consumption sheet"/>
      <sheetName val="Monthly Cons"/>
      <sheetName val="TFR PRICE"/>
      <sheetName val="INT &amp; LEASE"/>
      <sheetName val="INTEREST CAL"/>
      <sheetName val="Salary Comp"/>
      <sheetName val="Wage Comp"/>
      <sheetName val="Est. Profits"/>
      <sheetName val="OVERHEAD WORKINGS"/>
      <sheetName val="Excise Est"/>
      <sheetName val="Repairs &amp; Maint"/>
      <sheetName val="Travelling Details"/>
      <sheetName val="Evc&amp;Cforms"/>
      <sheetName val="Cap Proj."/>
      <sheetName val="Slow Mov."/>
      <sheetName val="Sal. tax &amp; inc. tax"/>
      <sheetName val="Non-perf. assets"/>
      <sheetName val="wast &amp; eff"/>
      <sheetName val="Mat. prices"/>
      <sheetName val="EXPL.AGUA"/>
      <sheetName val="Cash flows breakup"/>
      <sheetName val="General "/>
      <sheetName val="Account balances"/>
      <sheetName val="IC-account balances"/>
      <sheetName val="Fixed assets transactions"/>
      <sheetName val="Capital transactions"/>
      <sheetName val="Provision transactions"/>
      <sheetName val="Inventories IC-stocks"/>
      <sheetName val="Financial Transaction"/>
      <sheetName val="Setup &amp; Nav"/>
      <sheetName val="SCP Conceptual Map"/>
      <sheetName val="SCP checklist"/>
      <sheetName val="SCP output Cover"/>
      <sheetName val="Market Overview"/>
      <sheetName val="EoD Macro &amp; Demographic"/>
      <sheetName val="EoD Bev Sector"/>
      <sheetName val="EoS Ind Chain Economics"/>
      <sheetName val="PVM00e"/>
      <sheetName val="IdvExp"/>
      <sheetName val="PVM_ACT"/>
      <sheetName val="PVM_EST"/>
      <sheetName val="Ext_ACT"/>
      <sheetName val="Ext_PY"/>
      <sheetName val="Int_ACT"/>
      <sheetName val="Int_EST"/>
      <sheetName val="Int_PY"/>
      <sheetName val="31.08.10 uniworld"/>
      <sheetName val="interest on secured loan"/>
      <sheetName val="Consol feed"/>
      <sheetName val="gldi template-SEP02"/>
      <sheetName val="gldi template-JUN"/>
      <sheetName val="HypMGMT-NaturalAcct"/>
      <sheetName val="India Mapping"/>
      <sheetName val="Consol feed (2)"/>
      <sheetName val="gldi template"/>
      <sheetName val="Details of Clause 14 (Addition)"/>
      <sheetName val="Details of clause 28"/>
      <sheetName val="Kontensalden"/>
      <sheetName val="IC-Unterkontensalden"/>
      <sheetName val="Anlagenbewegungen"/>
      <sheetName val="Kapitalbewegungen"/>
      <sheetName val="Rückstellungsbewegungen"/>
      <sheetName val="Finanzschuldenspiegel"/>
      <sheetName val="md's discussion page1"/>
      <sheetName val="md's discussion page2"/>
      <sheetName val="md's discussion page3"/>
      <sheetName val="Performance vs plan"/>
      <sheetName val="M2a"/>
      <sheetName val="M2 Americas"/>
      <sheetName val="M2A-R"/>
      <sheetName val="Latin M2A-A$"/>
      <sheetName val="M2A USA"/>
      <sheetName val="M2A USA LC"/>
      <sheetName val="M4 USA"/>
      <sheetName val="M4-Latin Am"/>
      <sheetName val="M4 Canada"/>
      <sheetName val="M2 Canada"/>
      <sheetName val="M8-R"/>
      <sheetName val="M11-R"/>
      <sheetName val="M14-R"/>
      <sheetName val="SalesPeriodic"/>
      <sheetName val="SP NA"/>
      <sheetName val="SP LA"/>
      <sheetName val="SP Eur"/>
      <sheetName val="WC_to_Sales"/>
      <sheetName val="WC_AP"/>
      <sheetName val="WC_NA"/>
      <sheetName val="WC_LA"/>
      <sheetName val="WC_Eur"/>
      <sheetName val="DP_to_Sales"/>
      <sheetName val="DP_AP"/>
      <sheetName val="DP_NA"/>
      <sheetName val="DP_LA"/>
      <sheetName val="DP_Eur"/>
      <sheetName val="Sales Ref"/>
      <sheetName val="Region%"/>
      <sheetName val="Reg_Exp%"/>
      <sheetName val="Per%"/>
      <sheetName val="Pro%"/>
      <sheetName val="Occ%"/>
      <sheetName val="Cost 93-112 CLD "/>
      <sheetName val="Cost 93-212 CLD CE"/>
      <sheetName val="Fixed and Variable"/>
      <sheetName val="Product Cost"/>
      <sheetName val="p.1 "/>
      <sheetName val="p.2 "/>
      <sheetName val="p.3 "/>
      <sheetName val="p.4 "/>
      <sheetName val="KPI CHARTS"/>
      <sheetName val="F4-USD"/>
      <sheetName val="Q1-Q2"/>
      <sheetName val="Q3-Q4"/>
      <sheetName val="F4-forecast detail"/>
      <sheetName val="S3-USD"/>
      <sheetName val="S4-USD"/>
      <sheetName val="FY04-Fcst S4"/>
      <sheetName val="Variance Analysis -USD"/>
      <sheetName val="Production Units"/>
      <sheetName val="HEADCOUNT "/>
      <sheetName val="nbud6104"/>
      <sheetName val="p. 1"/>
      <sheetName val="p. 2"/>
      <sheetName val="p. 3"/>
      <sheetName val="p. 4"/>
      <sheetName val="F4Condoms"/>
      <sheetName val="F4LocalCurrency"/>
      <sheetName val="F4NitraTouch"/>
      <sheetName val="F4LocalCurrencyNT"/>
      <sheetName val="F4Consolidated"/>
      <sheetName val="F4LocalCurrencyConsolidate"/>
      <sheetName val="S3 Update"/>
      <sheetName val="S3 Update (2)"/>
      <sheetName val="S3 Update (3)"/>
      <sheetName val="S3 KPI #1"/>
      <sheetName val="S3 KPI #2"/>
      <sheetName val="S3 KPI #3"/>
      <sheetName val="S3 KPI #4"/>
      <sheetName val="S3 KPI #5"/>
      <sheetName val="S3 KPI #6"/>
      <sheetName val="S3 KPI #7"/>
      <sheetName val="S3 KPI #8"/>
      <sheetName val="S3 KPI #9"/>
      <sheetName val="S4"/>
      <sheetName val="S4 (2)"/>
      <sheetName val="S4 (3)"/>
      <sheetName val="Europe"/>
      <sheetName val="Latin America"/>
      <sheetName val="Canada"/>
      <sheetName val="USA"/>
      <sheetName val="Suretex"/>
      <sheetName val="Rest of Asia"/>
      <sheetName val="Australasia"/>
      <sheetName val="Frontend"/>
      <sheetName val="M2aa"/>
      <sheetName val="M4"/>
      <sheetName val="M8"/>
      <sheetName val="M11"/>
      <sheetName val="M11a"/>
      <sheetName val="M14"/>
      <sheetName val="M14a"/>
      <sheetName val="M0"/>
      <sheetName val="M1a-1"/>
      <sheetName val="M1a-2"/>
      <sheetName val="M1a-3"/>
      <sheetName val="M2"/>
      <sheetName val="M2 USA"/>
      <sheetName val="M2 Can"/>
      <sheetName val="M4 Can"/>
      <sheetName val="M4a-1"/>
      <sheetName val="M4a-2"/>
      <sheetName val="M8A "/>
      <sheetName val="M10 USA"/>
      <sheetName val="M10-Can"/>
      <sheetName val="M14-1USA"/>
      <sheetName val="M14-1Can"/>
      <sheetName val="K1 USA"/>
      <sheetName val="EBIT"/>
      <sheetName val="K1 Can"/>
      <sheetName val="Rates Used"/>
      <sheetName val="M1"/>
      <sheetName val="M1a"/>
      <sheetName val="M1b"/>
      <sheetName val="M3 (3)"/>
      <sheetName val="M3a"/>
      <sheetName val="M3"/>
      <sheetName val="M4a-3"/>
      <sheetName val="M4a-4"/>
      <sheetName val="M4a-cost"/>
      <sheetName val="M4b-1"/>
      <sheetName val="M4b-2"/>
      <sheetName val="M4b-3"/>
      <sheetName val="M4b-4"/>
      <sheetName val="M4D-1C"/>
      <sheetName val="M4D-2C"/>
      <sheetName val="M8 A"/>
      <sheetName val="M8 B"/>
      <sheetName val="M13"/>
      <sheetName val="M2C$"/>
      <sheetName val="M4C$"/>
      <sheetName val="M4a-1C$"/>
      <sheetName val="M4a-2C$"/>
      <sheetName val="M4a-3C$"/>
      <sheetName val="M4a-4C$"/>
      <sheetName val="M4a-costC$"/>
      <sheetName val="M4b-1C$"/>
      <sheetName val="M4b-2C$"/>
      <sheetName val="M4b-3C$"/>
      <sheetName val="M4b-4C$"/>
      <sheetName val="M5"/>
      <sheetName val="M6"/>
      <sheetName val="M7"/>
      <sheetName val="M8b"/>
      <sheetName val="M9"/>
      <sheetName val="M10"/>
      <sheetName val="M10 Prof"/>
      <sheetName val="M12"/>
      <sheetName val="M4b-costC$"/>
      <sheetName val="M11C$"/>
      <sheetName val="M14C$"/>
      <sheetName val="M15"/>
      <sheetName val="Clause 13(a)"/>
      <sheetName val="tax clearance"/>
      <sheetName val="IT comp"/>
      <sheetName val="Deff Tax "/>
      <sheetName val="3Cd Report"/>
      <sheetName val="3cd Ann"/>
      <sheetName val="Annex -1"/>
      <sheetName val="Supp for Ann II"/>
      <sheetName val="Anne-2"/>
      <sheetName val="Annex - 3"/>
      <sheetName val="Annex - 3A"/>
      <sheetName val="Software EHTP"/>
      <sheetName val="Software STP"/>
      <sheetName val="Annex - 4"/>
      <sheetName val="Annex - 5"/>
      <sheetName val="Annex - 6"/>
      <sheetName val="Annex - 7"/>
      <sheetName val="Annexure VIII"/>
      <sheetName val="Annex - 9"/>
      <sheetName val="Annex - 10"/>
      <sheetName val="Ann-11"/>
      <sheetName val="Annex - 12"/>
      <sheetName val="G-1 Lead Sheet"/>
      <sheetName val="TB Summary"/>
      <sheetName val="Ack "/>
      <sheetName val="Page8 "/>
      <sheetName val="Page10 "/>
      <sheetName val="TAX INCOME"/>
      <sheetName val="Discussion points "/>
      <sheetName val="TDS AR RECO"/>
      <sheetName val="TDS ACTUAL RECEIPTS"/>
      <sheetName val="TDS p years "/>
      <sheetName val="TDS RECEIVABLE 02 - 03 actuals"/>
      <sheetName val="TDS not accounted"/>
      <sheetName val="Tax balance breakup"/>
      <sheetName val="Deprecaition for Tax"/>
      <sheetName val="Defered Tax"/>
      <sheetName val="Currentassetsliabilities"/>
      <sheetName val="Apr 99 - Dec 1999"/>
      <sheetName val="Jan 00 - Dec 00"/>
      <sheetName val="80HHE Jan-Mar"/>
      <sheetName val="80HHE"/>
      <sheetName val="TAX INCOME LEASEHOLD"/>
      <sheetName val="Jan 00 - Dec 00 LEASEHOLD"/>
      <sheetName val="80HHE LEASEHOLD JAN-MAR"/>
      <sheetName val="80HHE LEASEHOLD Apr-Dec"/>
      <sheetName val="MAT LEASEHOLD"/>
      <sheetName val="INTEREST LEASEHOLD"/>
      <sheetName val="Apr 99- Mar 00"/>
      <sheetName val="Apr 00 - Mar 01"/>
      <sheetName val="BRS Final"/>
      <sheetName val="TL 31.03.07"/>
      <sheetName val="BS-ARP"/>
      <sheetName val=" -P&amp;L -ARP"/>
      <sheetName val="P&amp;L-ARP"/>
      <sheetName val="Deprn -reasonability"/>
      <sheetName val="Sub-Schedules"/>
      <sheetName val="TB Dec 2003"/>
      <sheetName val="TB Dec 2002"/>
      <sheetName val="RECO (2)"/>
      <sheetName val="RECO (3)"/>
      <sheetName val="trial (2)"/>
      <sheetName val="Assumptions (08-09)"/>
      <sheetName val="Plant Operating Plan"/>
      <sheetName val="Expenditure Summary"/>
      <sheetName val="Index Reference"/>
      <sheetName val="Internet &amp; Services"/>
      <sheetName val="R &amp; M Furniture"/>
      <sheetName val="H.Keeping"/>
      <sheetName val="Mag &amp; Subs"/>
      <sheetName val="Postage &amp; Shipping"/>
      <sheetName val="Print &amp; Stationery"/>
      <sheetName val="Training"/>
      <sheetName val="Recruitment"/>
      <sheetName val="Pantry Exp"/>
      <sheetName val="Audit"/>
      <sheetName val="Permits &amp; Licences"/>
      <sheetName val="Pooja Exp"/>
      <sheetName val="Cash Purchase"/>
      <sheetName val="Taxi Hire Charges"/>
      <sheetName val="LAB"/>
      <sheetName val="Equipment Hire"/>
      <sheetName val="R &amp; M Equipment"/>
      <sheetName val="Fuel&amp; Maint for qup &amp; Vehicles"/>
      <sheetName val="Waste Removal"/>
      <sheetName val="R &amp; M Buildg"/>
      <sheetName val="R &amp; M Roads"/>
      <sheetName val="R &amp; M Plant"/>
      <sheetName val="Services Eng"/>
      <sheetName val="Services Skilled"/>
      <sheetName val="O&amp;M Contract(07-08)"/>
      <sheetName val="S I Exp"/>
      <sheetName val="Capital Budget."/>
      <sheetName val="Guest House"/>
      <sheetName val="57"/>
      <sheetName val="Sch C-G"/>
      <sheetName val="BSA"/>
      <sheetName val="Sch H - Notes"/>
      <sheetName val="Annexure "/>
      <sheetName val="Anne 2"/>
      <sheetName val="Dep - IT"/>
      <sheetName val="SCreditors"/>
      <sheetName val="Annexure to Form 3CD"/>
      <sheetName val="Profit Loss"/>
      <sheetName val="T D S Deducted"/>
      <sheetName val="ACCOUNT RATIOS"/>
      <sheetName val=" Schedules"/>
      <sheetName val="Clause 14"/>
      <sheetName val="SCH G"/>
      <sheetName val="Revised Computation"/>
      <sheetName val="Publication"/>
      <sheetName val="segment working sheet"/>
      <sheetName val="SEBI Format"/>
      <sheetName val="Notes "/>
      <sheetName val="SEBI Format Dec 2008"/>
      <sheetName val="Segment Workings (2)"/>
      <sheetName val="Notes Dec 2008"/>
      <sheetName val="SEBI Format Dec 2008 (2)"/>
      <sheetName val="Balance Sheet Sch"/>
      <sheetName val="SOAD Entries"/>
      <sheetName val="UK Reco Entries"/>
      <sheetName val="kolkatta "/>
      <sheetName val="Hyderabad "/>
      <sheetName val="Delhi "/>
      <sheetName val="Top sheet-Rev"/>
      <sheetName val="Non cur liab"/>
      <sheetName val="FA-Annexure-II"/>
      <sheetName val="III-(i)"/>
      <sheetName val="III-(ii)"/>
      <sheetName val="III-(iii)"/>
      <sheetName val="III-(iv)"/>
      <sheetName val="III-(v)"/>
      <sheetName val="LT L&amp;A"/>
      <sheetName val="Trade rec"/>
      <sheetName val="Annexure-IV"/>
      <sheetName val="ST L&amp;A"/>
      <sheetName val="TDS - Form 16A (2)"/>
      <sheetName val="TDS - Form 16A"/>
      <sheetName val="TCS"/>
      <sheetName val="P&amp;L(Monthly) -FCR"/>
      <sheetName val="P&amp;L(Monthly) - INR"/>
      <sheetName val="BS Sub"/>
      <sheetName val="Revenue Backup - FCR"/>
      <sheetName val="Debtors-FCR-as on June'07"/>
      <sheetName val="Debtors-FCR SEP'07"/>
      <sheetName val="Debtors-FCR"/>
      <sheetName val="Unbilled-FCR"/>
      <sheetName val="Consolidation TB (Qtr)"/>
      <sheetName val="Related Party Details sEP 07"/>
      <sheetName val="Related Party Details"/>
      <sheetName val="Consolidation TB (Annual)"/>
      <sheetName val="CF working"/>
      <sheetName val="BS - Varinace"/>
      <sheetName val="P&amp;L - Variance"/>
      <sheetName val="Grpng Dtls"/>
      <sheetName val="LOC to LOC"/>
      <sheetName val="-ve AR"/>
      <sheetName val="Loss acc 342k"/>
      <sheetName val="Vacant Rent"/>
      <sheetName val="Vacant  IGAAP "/>
      <sheetName val="Vacant USGAAP vs IGAAP"/>
      <sheetName val="Vacant"/>
      <sheetName val="Translation Rate"/>
      <sheetName val="LRM"/>
      <sheetName val="Q1 08 IGAAP"/>
      <sheetName val="Q2 08 IGAAP"/>
      <sheetName val="Q3 08 IGAAP"/>
      <sheetName val="Dan TB Q3 08"/>
      <sheetName val="Journals Q3 08"/>
      <sheetName val="USA - TB (Dan) Q208"/>
      <sheetName val="Journals Q208"/>
      <sheetName val="Mar07  IGAAP"/>
      <sheetName val="AUS - Inter"/>
      <sheetName val="Loss Accts-Summary"/>
      <sheetName val="Prepaid Marketing"/>
      <sheetName val="USA - Original"/>
      <sheetName val="Retained Reco"/>
      <sheetName val="Cash Forecast"/>
      <sheetName val="PART A - GENERAL"/>
      <sheetName val="PARTB - TI - TTI"/>
      <sheetName val="HOUSE_PROPERTY"/>
      <sheetName val="CG-OS"/>
      <sheetName val="CYLA-BFLA"/>
      <sheetName val="CFL"/>
      <sheetName val="80G"/>
      <sheetName val="VIA"/>
      <sheetName val="SPI - SI"/>
      <sheetName val="EI"/>
      <sheetName val="FSI"/>
      <sheetName val="TR_FA"/>
      <sheetName val="SCH5A"/>
      <sheetName val="AL"/>
      <sheetName val="Pre_XML"/>
      <sheetName val="Calculator"/>
      <sheetName val="Setoff"/>
      <sheetName val="PARTB - TI - TTI - SAL"/>
      <sheetName val="SPI - SI - IF"/>
      <sheetName val="NATUREOFBUSINESS"/>
      <sheetName val="BALANCE_SHEET"/>
      <sheetName val="OTHER_INFORMATION"/>
      <sheetName val="QUANTITATIVE_DETAILS"/>
      <sheetName val="PART_B"/>
      <sheetName val="PART_C"/>
      <sheetName val="DPM_DOA"/>
      <sheetName val="DEP_DCG"/>
      <sheetName val="ESR"/>
      <sheetName val="CG_OS"/>
      <sheetName val="CYLA BFLA"/>
      <sheetName val="UD"/>
      <sheetName val="80_"/>
      <sheetName val="AMT"/>
      <sheetName val="AMTC"/>
      <sheetName val="SI"/>
      <sheetName val="FBI_FB"/>
      <sheetName val="TDS_TCS"/>
      <sheetName val="FTP"/>
      <sheetName val="CalculateTR"/>
      <sheetName val="SEAT "/>
      <sheetName val="CARPET AND CARMATS "/>
      <sheetName val="DT &amp; OTHERS-01.04.04-31.12.04"/>
      <sheetName val="PRO AND SALE -APRIL-04-JAN-05"/>
      <sheetName val="PRO AND TURNOVER-APRIL-MARCH-05"/>
      <sheetName val="PRODUCTION -DIES"/>
      <sheetName val="PRODUCTION-JIG AND FIXURES"/>
      <sheetName val="PRODUCTION -MOULDS"/>
      <sheetName val="IS-BS-FF-FY09"/>
      <sheetName val="IS-BS-FF -FY10"/>
      <sheetName val="IS-DIvwise"/>
      <sheetName val="Cash flow for Apr to Jul"/>
      <sheetName val="Offer"/>
      <sheetName val="OVER HEADS"/>
      <sheetName val="Product Costing Format"/>
      <sheetName val="931Mh based"/>
      <sheetName val="CS14"/>
      <sheetName val="933Mh based"/>
      <sheetName val="936Mh based"/>
      <sheetName val="SCH3R"/>
      <sheetName val="2266957"/>
      <sheetName val="wdr bldg"/>
      <sheetName val="1. Prepaid Expenses"/>
      <sheetName val="OZ000105IRS"/>
      <sheetName val="SCH-E,F,G,H,I"/>
      <sheetName val="Unmatched"/>
      <sheetName val="Matched"/>
      <sheetName val="Creditors- March11"/>
      <sheetName val="Summary- Creditors"/>
      <sheetName val="Crditors listing- MArch 2011"/>
      <sheetName val="Creditors ageing- final"/>
      <sheetName val="Verification of subsequent"/>
      <sheetName val="Cr. Ageing"/>
      <sheetName val="Expense payable"/>
      <sheetName val="Expense payable "/>
      <sheetName val="Confirmation floated"/>
      <sheetName val="Security deposit-Land"/>
      <sheetName val="Security deposit - Works"/>
      <sheetName val="Sec deposit works- March"/>
      <sheetName val="Salary payable- March"/>
      <sheetName val="Provision for Demob."/>
      <sheetName val="Adv. from customers"/>
      <sheetName val="Adv. from customers March"/>
      <sheetName val="Stale Cheque-291210"/>
      <sheetName val="Stale cheques"/>
      <sheetName val="gr ir clearing 28feb2011"/>
      <sheetName val="Other Liabilities"/>
      <sheetName val="Service Tax details"/>
      <sheetName val="Provident Fund Payment- March"/>
      <sheetName val="Provident Fund Payment "/>
      <sheetName val="Professional tax "/>
      <sheetName val="CST Payable"/>
      <sheetName val="Work Contract Tax"/>
      <sheetName val="VAT Payment Details"/>
      <sheetName val="Payment Checking"/>
      <sheetName val="Creditors All"/>
      <sheetName val="Samples"/>
      <sheetName val="Professional tax  (2)"/>
      <sheetName val="Royality &amp; PLP"/>
      <sheetName val="CST Payable (2)"/>
      <sheetName val="VAT Payment Details (2)"/>
      <sheetName val="Vat Input Output details"/>
      <sheetName val="Schedules 10-11 WCT"/>
      <sheetName val="Service Tax details (2)"/>
      <sheetName val="TDS NR"/>
      <sheetName val="TDS Professional"/>
      <sheetName val="TDS Commision"/>
      <sheetName val="TDS Contractor"/>
      <sheetName val="TDS rent"/>
      <sheetName val="TDS Salary"/>
      <sheetName val="Provvion WT"/>
      <sheetName val="Wealth tax apayble"/>
      <sheetName val="cl.stk"/>
      <sheetName val="SS"/>
      <sheetName val="S1"/>
      <sheetName val="S2(D)"/>
      <sheetName val="S3(I)"/>
      <sheetName val="S6"/>
      <sheetName val="BS&amp;PL"/>
      <sheetName val="Capital Gains"/>
      <sheetName val="SubSch"/>
      <sheetName val="12 March Onwards"/>
      <sheetName val="Ass&amp;Returns"/>
      <sheetName val="Scenario 1"/>
      <sheetName val="Triggers"/>
      <sheetName val="qtr on qtr"/>
      <sheetName val="comp&amp;sw"/>
      <sheetName val="Sample"/>
      <sheetName val="Break Up"/>
      <sheetName val="Plan"/>
      <sheetName val="Managerial"/>
      <sheetName val="Prodn. sale  summ"/>
      <sheetName val="State level Sales"/>
      <sheetName val="Input sheet"/>
      <sheetName val="HLCL-P&amp;L"/>
      <sheetName val="Fertilizers - P&amp;L"/>
      <sheetName val="Chemicals - P&amp;L"/>
      <sheetName val="RMAssumptions"/>
      <sheetName val="Sub-Cal"/>
      <sheetName val="Subsidy summary"/>
      <sheetName val="avaS"/>
      <sheetName val="Pdt.wise  contn-Fert"/>
      <sheetName val=" Fertilizers productwise"/>
      <sheetName val="DAP Flow"/>
      <sheetName val="NDAP Flow"/>
      <sheetName val="NPK10 Flow"/>
      <sheetName val="NPK12 Flow"/>
      <sheetName val="NPK15 Flow"/>
      <sheetName val="Pdt.wise  contn-Chem"/>
      <sheetName val="MOP Flow"/>
      <sheetName val="NSSP Flow"/>
      <sheetName val="Chemicals Productwise"/>
      <sheetName val="STPP"/>
      <sheetName val="SULPHURIC ACID"/>
      <sheetName val="SULPHONIC"/>
      <sheetName val="GYPSUM"/>
      <sheetName val="RM ASSM FERT"/>
      <sheetName val="RM ASSM CHEM"/>
      <sheetName val="Fin Dep(in Rs)"/>
      <sheetName val="Fin Dep"/>
      <sheetName val="IPP"/>
      <sheetName val="OHs"/>
      <sheetName val="Discounts"/>
      <sheetName val="DAP"/>
      <sheetName val="Chem Intermediates"/>
      <sheetName val="NPK"/>
      <sheetName val="SSP"/>
      <sheetName val="Dist Cost"/>
      <sheetName val="Mop"/>
      <sheetName val="Stk"/>
      <sheetName val="Crs"/>
      <sheetName val="p2o5"/>
      <sheetName val="NH3"/>
      <sheetName val="Rock-HG"/>
      <sheetName val="Rock-LG"/>
      <sheetName val="Sulphur"/>
      <sheetName val="MOP-arrsal"/>
      <sheetName val="MOP-arrRM"/>
      <sheetName val="MFg P2O5"/>
      <sheetName val="RM Clg"/>
      <sheetName val="Prod. Sch"/>
      <sheetName val="Other Cost Chem"/>
      <sheetName val="Other Cost Fert"/>
      <sheetName val="mdlRoutines"/>
      <sheetName val="ProdGrouped"/>
      <sheetName val="TPM 1-Qtr"/>
      <sheetName val="TPM Tot"/>
      <sheetName val="ICVBreakDown"/>
      <sheetName val="StdMarginQtrReg"/>
      <sheetName val="StdMarginRegQtr"/>
      <sheetName val="SalesByRegnByQtr"/>
      <sheetName val="SalesByQtrByRegn"/>
      <sheetName val="Summary Q1"/>
      <sheetName val="Summary Q2"/>
      <sheetName val="Summary Q3"/>
      <sheetName val="Summary Q4"/>
      <sheetName val="Summary a"/>
      <sheetName val="SalesQtrReg Global Feb-05"/>
      <sheetName val="Region Sumry GEMSA Feb-05 (4)"/>
      <sheetName val="Region Sumry GEMSE Feb-05 (4)"/>
      <sheetName val="Region Sumry GEMSAM Feb-05 (4)"/>
      <sheetName val="Region Sumry GEMSA Feb-05 (3)"/>
      <sheetName val="Region Sumry GEMSE Feb-05 (3)"/>
      <sheetName val="Region Sumry GEMSAM Feb-05 (3)"/>
      <sheetName val="Region Sumry GEMSA Feb-05 (2)"/>
      <sheetName val="Region Sumry GEMSE Feb-05 (2)"/>
      <sheetName val="Region Sumry GEMSAM Feb-05 (2)"/>
      <sheetName val="Region Sumry GEMSA Feb-05"/>
      <sheetName val="Region Sumry GEMSE Feb-05"/>
      <sheetName val="Region Sumry GEMSAM Feb-05"/>
      <sheetName val="SalesQtrReg GEMSA Feb-05"/>
      <sheetName val="SalesQtrReg GEMSE Feb-05"/>
      <sheetName val="SalesQtrReg GEMSAM Feb-05"/>
      <sheetName val="SalesQtrReg ROA Feb-05"/>
      <sheetName val="SalesQtrReg Japan Feb-05"/>
      <sheetName val="SalesQtrReg Res Feb-05"/>
      <sheetName val="SalesQtrReg Canada Feb-05"/>
      <sheetName val="SalesQtrReg Lat Feb-05"/>
      <sheetName val="SalesQtrReg USA Feb-05"/>
      <sheetName val="CompSales"/>
      <sheetName val="CAndDemo"/>
      <sheetName val="PricesPSIG"/>
      <sheetName val="PricesComp"/>
      <sheetName val="PSIGSales"/>
      <sheetName val="PSIGDetails"/>
      <sheetName val="CompProduction"/>
      <sheetName val="SalesByPole2FCast"/>
      <sheetName val="SalesByPole"/>
      <sheetName val="ShipmentsByPole4FCast"/>
      <sheetName val="ShipmentsByPole2FCast"/>
      <sheetName val="ShipmentsByPole"/>
      <sheetName val="IOPlanBalances"/>
      <sheetName val="IOPlan"/>
      <sheetName val="IOPlan Regn"/>
      <sheetName val="BlockISales"/>
      <sheetName val="InternalSales"/>
      <sheetName val="ForecastCompModalities"/>
      <sheetName val="GlobalPSIPlanSummary"/>
      <sheetName val="GlobalInventoryOrSales"/>
      <sheetName val="GlobalInternalSales"/>
      <sheetName val="SalesByRegionWithDelta"/>
      <sheetName val="GlobalSAndIByPole"/>
      <sheetName val="대리점리스트"/>
      <sheetName val="Slow Moving"/>
      <sheetName val="INV-512"/>
      <sheetName val="grootboekrek"/>
      <sheetName val="connectivity-b"/>
      <sheetName val="pre-operative Exps"/>
      <sheetName val="capex_comp_yoy"/>
      <sheetName val="basic_assumptions"/>
      <sheetName val="p&amp;l_comp_yoy"/>
      <sheetName val="Pre-operative Exps_original"/>
      <sheetName val="cf_comp_yoy"/>
      <sheetName val="connectivity"/>
      <sheetName val="premises"/>
      <sheetName val="distribution Revenues"/>
      <sheetName val="Trans Assump"/>
      <sheetName val="SDG"/>
      <sheetName val="GUCCI $$"/>
      <sheetName val="Earnings"/>
      <sheetName val="Australia"/>
      <sheetName val="Brunei"/>
      <sheetName val="Guam"/>
      <sheetName val="HongKong"/>
      <sheetName val="Indonesia"/>
      <sheetName val="Korea"/>
      <sheetName val="NewZealand"/>
      <sheetName val="Philippines"/>
      <sheetName val="Singapore"/>
      <sheetName val="Taiwan"/>
      <sheetName val="Thailand"/>
      <sheetName val="TCL-Input"/>
      <sheetName val="DIV"/>
      <sheetName val="Div Accounts-Rs. Cr"/>
      <sheetName val="Other Analysis"/>
      <sheetName val="Sch-VI"/>
      <sheetName val="Div-SEBI"/>
      <sheetName val="SEBI (2)-Final"/>
      <sheetName val="SEBI-Segment"/>
      <sheetName val="Seg-working"/>
      <sheetName val="AS-17 Segment"/>
      <sheetName val="EPS Final"/>
      <sheetName val="BEBP"/>
      <sheetName val="Inter unit"/>
      <sheetName val="Q3 end genesis balances"/>
      <sheetName val="Targets By Plant"/>
      <sheetName val="Q3 End"/>
      <sheetName val="Inv Orgs"/>
      <sheetName val="Modality Summary"/>
      <sheetName val="Input Page"/>
      <sheetName val="Title Page"/>
      <sheetName val="MORTGAGE"/>
      <sheetName val="By Salesman"/>
      <sheetName val="By Product"/>
      <sheetName val="By Qtr"/>
      <sheetName val="Sold Accounts"/>
      <sheetName val="Dropped"/>
      <sheetName val="2nd Qtr 2003"/>
      <sheetName val="04.11"/>
      <sheetName val="PE CHARGES"/>
      <sheetName val="SL GL REco"/>
      <sheetName val="HEad count reco"/>
      <sheetName val="PF ESI Logic"/>
      <sheetName val="Joiners TOC"/>
      <sheetName val="Leavers TOC"/>
      <sheetName val="Process"/>
      <sheetName val="Salary ledger breakup"/>
      <sheetName val="PF ESI ledger breakup"/>
      <sheetName val="April 2010 HO Project"/>
      <sheetName val="June to Sep 2010 - Paywhiz"/>
      <sheetName val="Tumkur"/>
      <sheetName val="criteria"/>
      <sheetName val="UA-04"/>
      <sheetName val="R&amp;D - S&amp;M"/>
      <sheetName val="Revenue wrkgs"/>
      <sheetName val="Service Income"/>
      <sheetName val="salex tax"/>
      <sheetName val="UA-1_Lead"/>
      <sheetName val="UA1.1_Sales register"/>
      <sheetName val="UA-1.2_Month on Month"/>
      <sheetName val="UA-1.3_Recon_Register vs GL"/>
      <sheetName val="UA-1.4_Sales Classification"/>
      <sheetName val="UA-1.5_Sales Rationalisation"/>
      <sheetName val="UA-1.6_Customer wise Sales"/>
      <sheetName val="UA-1.7_Stock Trf analysis"/>
      <sheetName val="UA-1.8_Sale to APSRTC"/>
      <sheetName val="UA-1.9_Margin Analysis"/>
      <sheetName val="Part wise sale"/>
      <sheetName val="Factory Stock trf Agst Form F"/>
      <sheetName val="Factory to Warehouse Bangalore"/>
      <sheetName val="Stock trf between warehouses"/>
      <sheetName val="SAD"/>
      <sheetName val="Fcst vs Budgets"/>
      <sheetName val="Fcst vs Budget - summary"/>
      <sheetName val="budget + mapping"/>
      <sheetName val="July, 1999 - June, 2000"/>
      <sheetName val="secondments"/>
      <sheetName val="Return"/>
      <sheetName val="Payable-Quart-Service"/>
      <sheetName val="Payable-Quart-Service (1)"/>
      <sheetName val="Payable-Quart-Service (2)"/>
      <sheetName val="Advance-Payment-Quarterly"/>
      <sheetName val="Payable-Service"/>
      <sheetName val="Advance-Payment"/>
      <sheetName val="Paid-Quarterly-Service"/>
      <sheetName val="Paid-Service"/>
      <sheetName val="Challan-Service"/>
      <sheetName val="CENVAT-Quarterly"/>
      <sheetName val="Distributor"/>
      <sheetName val="Distributor-Quarterly"/>
      <sheetName val="Datasheet"/>
      <sheetName val="tariff"/>
      <sheetName val="workcap"/>
      <sheetName val="c0-1"/>
      <sheetName val="8-9"/>
      <sheetName val="9-0"/>
      <sheetName val="0-1"/>
      <sheetName val="301-2"/>
      <sheetName val="c1-2"/>
      <sheetName val="c2-3"/>
      <sheetName val="2-3"/>
      <sheetName val="NBJ"/>
      <sheetName val="s9-0"/>
      <sheetName val="s0-1"/>
      <sheetName val="s1-2"/>
      <sheetName val="s2-3"/>
      <sheetName val="medical"/>
      <sheetName val="FORM10BA"/>
      <sheetName val="P-1 "/>
      <sheetName val="Sheet Index"/>
      <sheetName val="ENGG"/>
      <sheetName val="420604"/>
      <sheetName val="410112"/>
      <sheetName val="420305"/>
      <sheetName val="420306"/>
      <sheetName val="420322"/>
      <sheetName val="410329"/>
      <sheetName val="410311"/>
      <sheetName val="410302"/>
      <sheetName val="410320"/>
      <sheetName val="410319"/>
      <sheetName val="Ins Marine"/>
      <sheetName val="Ins Erection"/>
      <sheetName val="MSEB"/>
      <sheetName val="Coke Fines"/>
      <sheetName val="Photocopy"/>
      <sheetName val="Param"/>
      <sheetName val="PF&amp;ESI"/>
      <sheetName val="Medical LTA"/>
      <sheetName val="Managerial Remuneration"/>
      <sheetName val="Uniform"/>
      <sheetName val="DIWALI"/>
      <sheetName val="STFRCRFINGFEE"/>
      <sheetName val="Annexure 11(a)_SUMAMRY"/>
      <sheetName val="Annexure 11(a)WORKING"/>
      <sheetName val="FC MIS"/>
      <sheetName val="GMA "/>
      <sheetName val="DEP CHART"/>
      <sheetName val="ASTTTA"/>
      <sheetName val="GENRT"/>
      <sheetName val="R&amp;D MC"/>
      <sheetName val="RDSFT"/>
      <sheetName val="DIE"/>
      <sheetName val="PMA"/>
      <sheetName val="EFFILU"/>
      <sheetName val="EDPSOFT"/>
      <sheetName val="EDP"/>
      <sheetName val="DTANK"/>
      <sheetName val="MC BELOW"/>
      <sheetName val="AST-TTB"/>
      <sheetName val="FURNI"/>
      <sheetName val="OEQAB"/>
      <sheetName val="FELECABO"/>
      <sheetName val="INTRCOM "/>
      <sheetName val="OFEEQB"/>
      <sheetName val="ELEB"/>
      <sheetName val="PMLES"/>
      <sheetName val="NPSASS"/>
      <sheetName val="TRF."/>
      <sheetName val="CHK2"/>
      <sheetName val="pmare"/>
      <sheetName val="Price Summary"/>
      <sheetName val="Equipment list of CNC SD"/>
      <sheetName val="SDH155M"/>
      <sheetName val="Equip.of155M"/>
      <sheetName val="Sparparts"/>
      <sheetName val="InstallationTools"/>
      <sheetName val="NMS"/>
      <sheetName val="Data Entry"/>
      <sheetName val="Data Lists"/>
      <sheetName val="Monthly Return"/>
      <sheetName val="Age Analysis"/>
      <sheetName val="run"/>
      <sheetName val="Generate Mail-file"/>
      <sheetName val="Snapshot"/>
      <sheetName val="Rings Inventory"/>
      <sheetName val="Rings Working Capital"/>
      <sheetName val="Rings Headcount"/>
      <sheetName val="Rings CAPEX"/>
      <sheetName val="Rings Cash Flow"/>
      <sheetName val="StratPlan 2004_mathematics"/>
      <sheetName val="StratPlan 2004_variances"/>
      <sheetName val="StratPlan 2004_variances_€"/>
      <sheetName val="Comp to prior Strat"/>
      <sheetName val="StratPlan 2003"/>
      <sheetName val="Strat Plan "/>
      <sheetName val="StratPlan 2003_€"/>
      <sheetName val="Overview_SF"/>
      <sheetName val="prod-rest"/>
      <sheetName val="Productivity Graph"/>
      <sheetName val="Sales_HypStruktur_adj for IC"/>
      <sheetName val="Country Information"/>
      <sheetName val="Variance Analysis_2005_€"/>
      <sheetName val="Variance Analysis_extrapol_€"/>
      <sheetName val="Variance Analysis_2005_$"/>
      <sheetName val="ROHA"/>
      <sheetName val="Fixed Assets Check"/>
      <sheetName val="HC- Sal_Hour"/>
      <sheetName val="RING_EUR $"/>
      <sheetName val="RING_EUR €"/>
      <sheetName val="GEAUTOR_2005 by country"/>
      <sheetName val="Earnings Reconc LC"/>
      <sheetName val="FMTPEUR"/>
      <sheetName val="GEAUTRA"/>
      <sheetName val="FMTPTRA"/>
      <sheetName val="GEMACH"/>
      <sheetName val="GEGZIND"/>
      <sheetName val="GEGTRAD"/>
      <sheetName val="GARENOM"/>
      <sheetName val="GARENTR"/>
      <sheetName val="DESENZR"/>
      <sheetName val="SAPANRL"/>
      <sheetName val="SAPAEG"/>
      <sheetName val="FTLE"/>
      <sheetName val="RINSALE"/>
      <sheetName val="RINEUADJ"/>
      <sheetName val="ATCRING"/>
      <sheetName val="GARETS"/>
      <sheetName val="xxx4"/>
      <sheetName val="Capital Summary by Category"/>
      <sheetName val="xxx5"/>
      <sheetName val="GEAUTOR"/>
      <sheetName val="Overall Parameters"/>
      <sheetName val="Roll to 2001"/>
      <sheetName val="Roll to 2002"/>
      <sheetName val="Beyond 2002"/>
      <sheetName val="FAS Asset Roll"/>
      <sheetName val="sec 1"/>
      <sheetName val="sec 2"/>
      <sheetName val="sec 3"/>
      <sheetName val="sec 4"/>
      <sheetName val="sec 5"/>
      <sheetName val="Schedule 3"/>
      <sheetName val="Balance Confirmation"/>
      <sheetName val="Direction"/>
      <sheetName val="Vol-MfgRate"/>
      <sheetName val="DirLabor"/>
      <sheetName val="mcv recon"/>
      <sheetName val="mcv"/>
      <sheetName val="subctor"/>
      <sheetName val="Performance I"/>
      <sheetName val="Performance II"/>
      <sheetName val="brand cost"/>
      <sheetName val="Effy Restate"/>
      <sheetName val="mod3_a"/>
      <sheetName val="mod3"/>
      <sheetName val="mod2"/>
      <sheetName val="modified"/>
      <sheetName val="COST CTRS"/>
      <sheetName val="INP"/>
      <sheetName val="MSUM"/>
      <sheetName val="SAL_CHC"/>
      <sheetName val="T&amp;T"/>
      <sheetName val="HW"/>
      <sheetName val="PUR_SVC"/>
      <sheetName val="PRF_SVC"/>
      <sheetName val="TEL_COM"/>
      <sheetName val="OTH"/>
      <sheetName val="DA&amp;IC"/>
      <sheetName val="Additional"/>
      <sheetName val="Sept Exit"/>
      <sheetName val="Sept Fresh"/>
      <sheetName val="A1- EBITDA Roll"/>
      <sheetName val="A2 - Pension"/>
      <sheetName val="A3 - NNB"/>
      <sheetName val="A4 - NonSourcing"/>
      <sheetName val="A5-Sourcing"/>
      <sheetName val="B1-Cash Flow"/>
      <sheetName val="B2 - Debt"/>
      <sheetName val="B3 -  Debt Detail"/>
      <sheetName val="Term 1"/>
      <sheetName val="Term 2"/>
      <sheetName val="Term 3"/>
      <sheetName val="Term 4"/>
      <sheetName val="B4 - Ratios"/>
      <sheetName val="C1-OP Cash"/>
      <sheetName val="C2-Working Capital"/>
      <sheetName val="C3 - Cap Ex"/>
      <sheetName val="BU Scenarios"/>
      <sheetName val="Bolt-on"/>
      <sheetName val="Exit Dates"/>
      <sheetName val="C4-Taxes"/>
      <sheetName val="Bill #1"/>
      <sheetName val="Bill #2"/>
      <sheetName val="C5 -Changes"/>
      <sheetName val="Corp Tracking Schedules"/>
      <sheetName val="HYP Export"/>
      <sheetName val="HYP Summary"/>
      <sheetName val="TB Financials"/>
      <sheetName val="MFG Cost Analysis"/>
      <sheetName val="Pushdown"/>
      <sheetName val="# Summary"/>
      <sheetName val="# Run Rate"/>
      <sheetName val="# Sale Plan Summary"/>
      <sheetName val="# FMG GA Sale"/>
      <sheetName val="# Sale Plan Details"/>
      <sheetName val="# Sale value"/>
      <sheetName val="# Production Plan Summary"/>
      <sheetName val="# Raw Material Cost (SAP)"/>
      <sheetName val="# Material Comparision"/>
      <sheetName val="# Jobbing"/>
      <sheetName val="# Steel Rings"/>
      <sheetName val="# Hump Exp &amp; Coil Spr"/>
      <sheetName val="# Power Cost"/>
      <sheetName val="# Production Plan Details"/>
      <sheetName val="# Inter_Activity Trfr."/>
      <sheetName val="# Capacity"/>
      <sheetName val="# Raw Material _ Local Supply"/>
      <sheetName val="# Raw Material Rate_Domestic"/>
      <sheetName val="# Raw Material Rate_Imported"/>
      <sheetName val="# Primary Packing"/>
      <sheetName val="# Secondary Packing"/>
      <sheetName val="# Consumable-Foundry"/>
      <sheetName val="# Consumable-M-Shop"/>
      <sheetName val="# Consumable -Common"/>
      <sheetName val="# Inter-plant Receipt"/>
      <sheetName val="# Inter-plant Transfer"/>
      <sheetName val="# Inventory"/>
      <sheetName val="Flash_"/>
      <sheetName val="P_&amp;_L"/>
      <sheetName val="PL_"/>
      <sheetName val="VARIANCE_ANALYSIS"/>
      <sheetName val="VAR_-_ACT_VS_BUD"/>
      <sheetName val="_ACT_VS_BUD_WORKINGS(YTD)_"/>
      <sheetName val="_ACT_VS_PR_YEA_WORKINGS(MONTH)_"/>
      <sheetName val="_ACT_VS_BUD_WORKINGS(MONTH)_"/>
      <sheetName val="VAR_-_ACT_VS_BUD_WORKINGS"/>
      <sheetName val="VAR_-_PREV_YR_VS_ACT"/>
      <sheetName val="VAR_-_WORKINGS_PREV_YR_VS_ACT"/>
      <sheetName val="exp_"/>
      <sheetName val="grist_comp"/>
      <sheetName val="RM_CONS"/>
      <sheetName val="RM_CONS_YTD"/>
      <sheetName val="CHEM_CONS"/>
      <sheetName val="CHEM_CONS_YTD"/>
      <sheetName val="PM_CONS"/>
      <sheetName val="PM_CONS_YTD"/>
      <sheetName val="consumption_1_2003"/>
      <sheetName val="WIP_workings"/>
      <sheetName val="SALES_-monthly"/>
      <sheetName val="OTHER_INCOME"/>
      <sheetName val="Creditor_s"/>
      <sheetName val="Debtors_(2)"/>
      <sheetName val="_Creditors"/>
      <sheetName val="cost_sheet_based_on_brew"/>
      <sheetName val="COST_SHEET"/>
      <sheetName val="Cost_sheet_based_on_brews_YTD"/>
      <sheetName val="CL_STOCK"/>
      <sheetName val="COST_SHEET_YTD"/>
      <sheetName val="monthly_exp_"/>
      <sheetName val="monthly__pl_01-02"/>
      <sheetName val="Monthly_pl"/>
      <sheetName val="DEC_WAGES_"/>
      <sheetName val="DEC__EXP_"/>
      <sheetName val="Cash_Flow"/>
      <sheetName val="Creditors_"/>
      <sheetName val="Stock_Statement"/>
      <sheetName val="ytd_adj"/>
      <sheetName val="Reco_YTD_SEPT_02"/>
      <sheetName val="Exp-YTD_SEPT__02"/>
      <sheetName val="Int,Salary_YTD_SEPT__02"/>
      <sheetName val="TRIAL_BALANCE"/>
      <sheetName val="Flash_1"/>
      <sheetName val="P_&amp;_L1"/>
      <sheetName val="PL_1"/>
      <sheetName val="VARIANCE_ANALYSIS1"/>
      <sheetName val="VAR_-_ACT_VS_BUD1"/>
      <sheetName val="_ACT_VS_BUD_WORKINGS(YTD)_1"/>
      <sheetName val="_ACT_VS_PR_YEA_WORKINGS(MONTH)1"/>
      <sheetName val="_ACT_VS_BUD_WORKINGS(MONTH)_1"/>
      <sheetName val="VAR_-_ACT_VS_BUD_WORKINGS1"/>
      <sheetName val="VAR_-_PREV_YR_VS_ACT1"/>
      <sheetName val="VAR_-_WORKINGS_PREV_YR_VS_ACT1"/>
      <sheetName val="exp_1"/>
      <sheetName val="grist_comp1"/>
      <sheetName val="RM_CONS1"/>
      <sheetName val="RM_CONS_YTD1"/>
      <sheetName val="CHEM_CONS1"/>
      <sheetName val="CHEM_CONS_YTD1"/>
      <sheetName val="PM_CONS1"/>
      <sheetName val="PM_CONS_YTD1"/>
      <sheetName val="consumption_1_20031"/>
      <sheetName val="WIP_workings1"/>
      <sheetName val="SALES_-monthly1"/>
      <sheetName val="OTHER_INCOME1"/>
      <sheetName val="Creditor_s1"/>
      <sheetName val="Debtors_(2)1"/>
      <sheetName val="_Creditors1"/>
      <sheetName val="cost_sheet_based_on_brew1"/>
      <sheetName val="COST_SHEET1"/>
      <sheetName val="Cost_sheet_based_on_brews_YTD1"/>
      <sheetName val="CL_STOCK1"/>
      <sheetName val="COST_SHEET_YTD1"/>
      <sheetName val="monthly_exp_1"/>
      <sheetName val="monthly__pl_01-021"/>
      <sheetName val="Monthly_pl1"/>
      <sheetName val="DEC_WAGES_1"/>
      <sheetName val="DEC__EXP_1"/>
      <sheetName val="Cash_Flow1"/>
      <sheetName val="Creditors_1"/>
      <sheetName val="Stock_Statement1"/>
      <sheetName val="ytd_adj1"/>
      <sheetName val="Reco_YTD_SEPT_021"/>
      <sheetName val="Exp-YTD_SEPT__021"/>
      <sheetName val="Int,Salary_YTD_SEPT__021"/>
      <sheetName val="TRIAL_BALANCE1"/>
      <sheetName val="Re_grouped"/>
      <sheetName val="Original_format"/>
      <sheetName val="Re_grouped_(2)"/>
      <sheetName val="Re_grouped1"/>
      <sheetName val="Original_format1"/>
      <sheetName val="Re_grouped_(2)1"/>
      <sheetName val="Re grouped"/>
      <sheetName val="Original format"/>
      <sheetName val="Re grouped (2)"/>
      <sheetName val="Page1-New"/>
      <sheetName val="SubSchedules"/>
      <sheetName val="Cons&amp;_Cl_Stk"/>
      <sheetName val="Drs_&amp;_Crs"/>
      <sheetName val="DepotTB"/>
      <sheetName val="Cons&amp;_Cl_Stk1"/>
      <sheetName val="Drs_&amp;_Crs1"/>
      <sheetName val="Cons&amp; Cl Stk"/>
      <sheetName val="Drs &amp; Crs"/>
      <sheetName val="MENO"/>
      <sheetName val="Dep 01-02 (2)"/>
      <sheetName val="DEP AS PER I.TAX"/>
      <sheetName val="DEP-BUILD-ADMN"/>
      <sheetName val="Dep 02-03"/>
      <sheetName val="Dep 03-04"/>
      <sheetName val="Add  03-04"/>
      <sheetName val="deletion 03-04"/>
      <sheetName val="deletion"/>
      <sheetName val="Add  02-03"/>
      <sheetName val="Linked.BS"/>
      <sheetName val="Linked.P&amp;L"/>
      <sheetName val="Linked.Schedules"/>
      <sheetName val="sub schedules"/>
      <sheetName val="def tax (2)"/>
      <sheetName val="PFT"/>
      <sheetName val="234 B C INT 06"/>
      <sheetName val="234 B C INT 06 _Final"/>
      <sheetName val="Esic Reconicaltions"/>
      <sheetName val="ESIC GOA"/>
      <sheetName val="Dewas"/>
      <sheetName val="352403_ESIC PAYBALE"/>
      <sheetName val="K SWARUP"/>
      <sheetName val="Raw Sheet"/>
      <sheetName val="PHYSICAL"/>
      <sheetName val="Consol FA sch"/>
      <sheetName val="SYS &amp; LAPTOP SALE"/>
      <sheetName val="Con-Dep"/>
      <sheetName val="Sale P&amp;LQ1-Q2-Q3-Q4 "/>
      <sheetName val="Veh"/>
      <sheetName val="S-w"/>
      <sheetName val="Helicopter"/>
      <sheetName val="Fur"/>
      <sheetName val="Con-Cost"/>
      <sheetName val="Off"/>
      <sheetName val="FA SH5-6 "/>
      <sheetName val="EXTRA"/>
      <sheetName val="Trans to"/>
      <sheetName val="detail "/>
      <sheetName val="Con-Dep without wm"/>
      <sheetName val="Con-Cost without wm"/>
      <sheetName val="FORM3-FF"/>
      <sheetName val="FORM3 - MAIN-OLD"/>
      <sheetName val="FROM2"/>
      <sheetName val="Form2 - letter"/>
      <sheetName val="Form3 - letter"/>
      <sheetName val="CMA-REGISTER"/>
      <sheetName val="FORM-I"/>
      <sheetName val="jan'04"/>
      <sheetName val="Preops."/>
      <sheetName val="Machine Rate"/>
      <sheetName val="Pers."/>
      <sheetName val="Cost Allocation"/>
      <sheetName val="-"/>
      <sheetName val="Equip."/>
      <sheetName val="Purch."/>
      <sheetName val="Mixing Plant"/>
      <sheetName val="zus. Artikel"/>
      <sheetName val="Prices"/>
      <sheetName val="COP"/>
      <sheetName val="Quant Raw M"/>
      <sheetName val="Market Data"/>
      <sheetName val="Detailed COP"/>
      <sheetName val="Installed capacity"/>
      <sheetName val="Capacity Utilization"/>
      <sheetName val="CMA"/>
      <sheetName val="R&amp;M"/>
      <sheetName val="Funds Flow"/>
      <sheetName val="Depreciation-IT"/>
      <sheetName val="TermLoan"/>
      <sheetName val="Hire-purchase"/>
      <sheetName val="(1)B1PH"/>
      <sheetName val="(1)B2PH"/>
      <sheetName val="(1)B2-1PH"/>
      <sheetName val="(1)B3"/>
      <sheetName val="(1)B5-1PH"/>
      <sheetName val="(1)C7PH"/>
      <sheetName val="(1)C7-1PH"/>
      <sheetName val="A3PH"/>
      <sheetName val="C1PH"/>
      <sheetName val="C1-1PH"/>
      <sheetName val="C3PH"/>
      <sheetName val="E1PH"/>
      <sheetName val="E3PH"/>
      <sheetName val="E3-1PH"/>
      <sheetName val="EA1"/>
      <sheetName val="EA1-1"/>
      <sheetName val="F1PH"/>
      <sheetName val="F3PH"/>
      <sheetName val="F3-1PH"/>
      <sheetName val="F3-2PH"/>
      <sheetName val="F6PH"/>
      <sheetName val="G1PH"/>
      <sheetName val="G2PH"/>
      <sheetName val="G3PH"/>
      <sheetName val="H1PH"/>
      <sheetName val="H6PH"/>
      <sheetName val="H6-1PH"/>
      <sheetName val="I1PH"/>
      <sheetName val="I5PH"/>
      <sheetName val="J1PH"/>
      <sheetName val="J2PH"/>
      <sheetName val="J2.1PH"/>
      <sheetName val="J3PH"/>
      <sheetName val="J3-1PH"/>
      <sheetName val="J3-2PH"/>
      <sheetName val="J6PH"/>
      <sheetName val="J7PH"/>
      <sheetName val="J8PH"/>
      <sheetName val="J8-1PH"/>
      <sheetName val="J8-2PH"/>
      <sheetName val="K101PH"/>
      <sheetName val="M1PH"/>
      <sheetName val="N1PH"/>
      <sheetName val="N2PH"/>
      <sheetName val="N3PH"/>
      <sheetName val="N4PH"/>
      <sheetName val="P1PH"/>
      <sheetName val="P2PH"/>
      <sheetName val="P3PH"/>
      <sheetName val="P3.1PH"/>
      <sheetName val="R1PH"/>
      <sheetName val="R3PH"/>
      <sheetName val="R3.1PH"/>
      <sheetName val="R3.1.1PH"/>
      <sheetName val="R3.1.2PH"/>
      <sheetName val="R3.1.3PH"/>
      <sheetName val="R3.1.4PH"/>
      <sheetName val="R3.2"/>
      <sheetName val="R3.3"/>
      <sheetName val="R4PH"/>
      <sheetName val="R4.1PH"/>
      <sheetName val="R4.1-1PH"/>
      <sheetName val="R4.1.2PH"/>
      <sheetName val="R4.1-3PH"/>
      <sheetName val="R4.2"/>
      <sheetName val="R5PH"/>
      <sheetName val="R5-1PH"/>
      <sheetName val="R5-2PH"/>
      <sheetName val="R5.3PH"/>
      <sheetName val="R5.4PH"/>
      <sheetName val="R6PH"/>
      <sheetName val="R7PH"/>
      <sheetName val="R8PH"/>
      <sheetName val="R9PH"/>
      <sheetName val="R10PH"/>
      <sheetName val="R10.1PH"/>
      <sheetName val="(1)B1"/>
      <sheetName val="(1)B2"/>
      <sheetName val="(1)B2-1"/>
      <sheetName val="(1)B5-1"/>
      <sheetName val="(1)C7"/>
      <sheetName val="(1)C7-1"/>
      <sheetName val="C1-1"/>
      <sheetName val="C3"/>
      <sheetName val="E3"/>
      <sheetName val="E3-1"/>
      <sheetName val="F3-1"/>
      <sheetName val="F3-2"/>
      <sheetName val="G3"/>
      <sheetName val="H6"/>
      <sheetName val="H6-1"/>
      <sheetName val="J1"/>
      <sheetName val="J2"/>
      <sheetName val="J2.1"/>
      <sheetName val="J3"/>
      <sheetName val="J3-1"/>
      <sheetName val="J3-2"/>
      <sheetName val="J6"/>
      <sheetName val="J7"/>
      <sheetName val="J8"/>
      <sheetName val="J8-1"/>
      <sheetName val="J8-2"/>
      <sheetName val="K101"/>
      <sheetName val="P3.1"/>
      <sheetName val="R3.1"/>
      <sheetName val="R3.1.1"/>
      <sheetName val="R3.1.2"/>
      <sheetName val="R3.1.3"/>
      <sheetName val="R3.1.4"/>
      <sheetName val="R4.1"/>
      <sheetName val="R4.1-1"/>
      <sheetName val="R4.1.2"/>
      <sheetName val="R4.1-3"/>
      <sheetName val="R5-1"/>
      <sheetName val="R5-2"/>
      <sheetName val="R5.3"/>
      <sheetName val="R5.4"/>
      <sheetName val="R8"/>
      <sheetName val="R9"/>
      <sheetName val="R10"/>
      <sheetName val="R10.1"/>
      <sheetName val="Freezers"/>
      <sheetName val="Mach &amp; equip"/>
      <sheetName val="FFE"/>
      <sheetName val="DEPN 2002"/>
      <sheetName val="DEPN 2001"/>
      <sheetName val="Imemo"/>
      <sheetName val="I1"/>
      <sheetName val="I1-1"/>
      <sheetName val="I1-2 ARPS"/>
      <sheetName val="I2 Interco review"/>
      <sheetName val="I1 (2)"/>
      <sheetName val="S19A(1)(HP)"/>
      <sheetName val="SCH (2)"/>
      <sheetName val="Int working"/>
      <sheetName val="R24"/>
      <sheetName val="(1)B2-2"/>
      <sheetName val="(1)B5"/>
      <sheetName val="C2"/>
      <sheetName val="C4"/>
      <sheetName val="C5"/>
      <sheetName val="D2-1"/>
      <sheetName val="E4"/>
      <sheetName val="E5"/>
      <sheetName val="E5-1"/>
      <sheetName val="F2-13"/>
      <sheetName val="F2-14"/>
      <sheetName val="H1-1"/>
      <sheetName val="I2"/>
      <sheetName val="I5"/>
      <sheetName val="J2-4"/>
      <sheetName val="L1"/>
      <sheetName val="R5-3"/>
      <sheetName val="R12"/>
      <sheetName val="R13"/>
      <sheetName val="R15"/>
      <sheetName val="R16"/>
      <sheetName val="R19"/>
      <sheetName val="R20"/>
      <sheetName val="R22"/>
      <sheetName val="R23"/>
      <sheetName val="LSPL08"/>
      <sheetName val="LSPL07"/>
      <sheetName val="LSIP08"/>
      <sheetName val="LSIP07"/>
      <sheetName val="LSPL07BS"/>
      <sheetName val="LSIP07BS"/>
      <sheetName val="LSPL06BS"/>
      <sheetName val="LSIP06BS"/>
      <sheetName val="96SGD"/>
      <sheetName val="96PCSGD"/>
      <sheetName val="96AUD"/>
      <sheetName val="96USD"/>
      <sheetName val="Bank Guarantee"/>
      <sheetName val="Deposit"/>
      <sheetName val="Asset"/>
      <sheetName val="A P"/>
      <sheetName val="Leave Prov"/>
      <sheetName val="GST"/>
      <sheetName val="R (2)"/>
      <sheetName val="AJE"/>
      <sheetName val="RJE"/>
      <sheetName val="TOD"/>
      <sheetName val="Proof Def Tax"/>
      <sheetName val="TWDV over NBV"/>
      <sheetName val="Z1-BS"/>
      <sheetName val="Z1-IS"/>
      <sheetName val="Z2-DPL"/>
      <sheetName val="Z3-CJE"/>
      <sheetName val="Z5-MI"/>
      <sheetName val="Z7-FA"/>
      <sheetName val="Z8-NTA"/>
      <sheetName val="Z10-IntercoTscn"/>
      <sheetName val="Z8-NTARisk"/>
      <sheetName val="Z9-Tax"/>
      <sheetName val="Z10-India"/>
      <sheetName val="Z10-CashFlow"/>
      <sheetName val="F15"/>
      <sheetName val="F17"/>
      <sheetName val="F18"/>
      <sheetName val="Ostd"/>
      <sheetName val="WJE"/>
      <sheetName val="(1)B5.1"/>
      <sheetName val="WBS"/>
      <sheetName val="C1.1"/>
      <sheetName val="C1.2"/>
      <sheetName val="F3.1"/>
      <sheetName val="F3.2"/>
      <sheetName val="F7"/>
      <sheetName val="H1.1"/>
      <sheetName val="H2"/>
      <sheetName val="J3.1"/>
      <sheetName val="J3.2"/>
      <sheetName val="J4"/>
      <sheetName val="M2.1"/>
      <sheetName val="RSampling"/>
      <sheetName val="R5.1"/>
      <sheetName val="R5.2"/>
      <sheetName val="Receivable"/>
      <sheetName val="AJE (2)"/>
      <sheetName val="CJE"/>
      <sheetName val="C6"/>
      <sheetName val="D1.2"/>
      <sheetName val="D3"/>
      <sheetName val="D5"/>
      <sheetName val="E3S"/>
      <sheetName val="E3.1"/>
      <sheetName val="EA1-HQ"/>
      <sheetName val="EA1-TG"/>
      <sheetName val="EA3-HQ"/>
      <sheetName val="EA3-TohGuan"/>
      <sheetName val="F2.1"/>
      <sheetName val="F2.2"/>
      <sheetName val="F2.3"/>
      <sheetName val="F3.3"/>
      <sheetName val="F6.1"/>
      <sheetName val="F6.2"/>
      <sheetName val="H2.1"/>
      <sheetName val="H5"/>
      <sheetName val="I2.1"/>
      <sheetName val="I2.2"/>
      <sheetName val="J2A"/>
      <sheetName val="J6.1"/>
      <sheetName val="K102.1"/>
      <sheetName val="K102.2"/>
      <sheetName val="K102.3"/>
      <sheetName val="K102.4"/>
      <sheetName val="K102.5"/>
      <sheetName val="K102.6"/>
      <sheetName val="M2.2"/>
      <sheetName val="P4.1"/>
      <sheetName val="J5"/>
      <sheetName val="TOD-P"/>
      <sheetName val="Difference"/>
      <sheetName val="Dilution of interest"/>
      <sheetName val="Conso BS2002"/>
      <sheetName val="UW - Group CF (2005)"/>
      <sheetName val="AGT"/>
      <sheetName val="Consol BS - UW"/>
      <sheetName val="NTA -PPE"/>
      <sheetName val="TB Links"/>
      <sheetName val="Section 1"/>
      <sheetName val="(2)EA1-1"/>
      <sheetName val="B5"/>
      <sheetName val="NTA"/>
      <sheetName val="Conso BS Main"/>
      <sheetName val="PriceList"/>
      <sheetName val="Addresses"/>
      <sheetName val="Conso PL Main"/>
      <sheetName val="Proof of goodwill"/>
      <sheetName val="Cashflow computation"/>
      <sheetName val="Cost of Sales "/>
      <sheetName val="Section 2"/>
      <sheetName val="PPE summary"/>
      <sheetName val="(2)C1"/>
      <sheetName val="Consol PL - UW"/>
      <sheetName val="Consulting"/>
      <sheetName val="(2)R3.2 (2)"/>
      <sheetName val="Advance to GZ"/>
      <sheetName val="(2)R1"/>
      <sheetName val="E101"/>
      <sheetName val="WIP Summary"/>
      <sheetName val="Summary - System"/>
      <sheetName val="A4-1"/>
      <sheetName val="LJE"/>
      <sheetName val="sum-JantoJun'03"/>
      <sheetName val="BS-FOREX"/>
      <sheetName val="PL-FOREX"/>
      <sheetName val="SR-FOREX"/>
      <sheetName val="FA-FOREX"/>
      <sheetName val="WCJ"/>
      <sheetName val="JCJ"/>
      <sheetName val="RIES"/>
      <sheetName val="FRS39"/>
      <sheetName val="Key mgmt"/>
      <sheetName val="Cost of Investment"/>
      <sheetName val="SR Analysis"/>
      <sheetName val="SUB(01)"/>
      <sheetName val="SUB(02)"/>
      <sheetName val="ExchangeRates"/>
      <sheetName val="A5.101 BS"/>
      <sheetName val="A5.102 PL"/>
      <sheetName val="A5.103 SR"/>
      <sheetName val="A5.104FA"/>
      <sheetName val="A5.105 CAL"/>
      <sheetName val="A5.106 WCJ"/>
      <sheetName val="A5.107 JCJ"/>
      <sheetName val="A5.108 BS-FOREX"/>
      <sheetName val="A5.109 PL-FOREX"/>
      <sheetName val="A5.110 SR-FOREX"/>
      <sheetName val="A5.111 FA-FOREX"/>
      <sheetName val="A5.112 SUB"/>
      <sheetName val="A5.113 Cost of Investment"/>
      <sheetName val="F301-1 FX"/>
      <sheetName val="F301-2 FX"/>
      <sheetName val="F301-3 FX"/>
      <sheetName val="F302-1 FX"/>
      <sheetName val="F302-2 FX"/>
      <sheetName val="F302-3 FX"/>
      <sheetName val="F301-1 ZF"/>
      <sheetName val="F301 - 02 ZF"/>
      <sheetName val="F301-03 ZF"/>
      <sheetName val="F302 -01 ZF"/>
      <sheetName val="F302-02 ZF"/>
      <sheetName val="F302-03 ZF"/>
      <sheetName val="F OSM"/>
      <sheetName val="F101 FC"/>
      <sheetName val="F200 FX (RM)"/>
      <sheetName val="F200 ZF (RM)"/>
      <sheetName val="F201 ZF"/>
      <sheetName val="F204 ZF"/>
      <sheetName val="F704-RM"/>
      <sheetName val="F704-RM(2)"/>
      <sheetName val="F705-RM"/>
      <sheetName val="F705-RM(2)"/>
      <sheetName val="F706-RM"/>
      <sheetName val="F706-RM(2)"/>
      <sheetName val="F606 (01)"/>
      <sheetName val="Business Unit"/>
      <sheetName val="BS-new"/>
      <sheetName val="PL-new"/>
      <sheetName val="S&amp;R"/>
      <sheetName val="S&amp;R-forex"/>
      <sheetName val="CAL-forex"/>
      <sheetName val="A2 Cash flow"/>
      <sheetName val="***00"/>
      <sheetName val="Disclosure"/>
      <sheetName val="TAworkings"/>
      <sheetName val="TA"/>
      <sheetName val="CF-7"/>
      <sheetName val="interbal"/>
      <sheetName val="segmental"/>
      <sheetName val="seg-turnover"/>
      <sheetName val="dato-turnover"/>
      <sheetName val="dato-pbt"/>
      <sheetName val="Assoc_byco"/>
      <sheetName val="consolpl"/>
      <sheetName val="GKTJV"/>
      <sheetName val="protover"/>
      <sheetName val="GESB"/>
      <sheetName val="GMMJV"/>
      <sheetName val="protoMP"/>
      <sheetName val="presegmental"/>
      <sheetName val="Project"/>
      <sheetName val="J-1"/>
      <sheetName val="O_Taxmovement "/>
      <sheetName val="OSM  client"/>
      <sheetName val="Required from the client"/>
      <sheetName val="A2"/>
      <sheetName val="A2 (old)"/>
      <sheetName val="A2-1"/>
      <sheetName val="A2-1l1"/>
      <sheetName val="A2-3"/>
      <sheetName val="A2-4"/>
      <sheetName val="A2-4 (old)"/>
      <sheetName val="A7-40"/>
      <sheetName val="A-4"/>
      <sheetName val="L-1"/>
      <sheetName val="Policy"/>
      <sheetName val="Rationalisation"/>
      <sheetName val="U (2)"/>
      <sheetName val="aje98"/>
      <sheetName val="rje98"/>
      <sheetName val="exch rates"/>
      <sheetName val="purch testing"/>
      <sheetName val="sales testing"/>
      <sheetName val="rcpt testing"/>
      <sheetName val="pymt testing"/>
      <sheetName val="roundsums"/>
      <sheetName val="PBD98"/>
      <sheetName val="PBD981"/>
      <sheetName val="Tax97"/>
      <sheetName val="Draft taxcomp 97"/>
      <sheetName val="Draft taxcomp 98"/>
      <sheetName val="Capital Allowances97"/>
      <sheetName val="CA98"/>
      <sheetName val="Deferred tax97"/>
      <sheetName val="Deferredtax98"/>
      <sheetName val="Handuk Korea"/>
      <sheetName val="Korea acc97"/>
      <sheetName val="Korea Acc98"/>
      <sheetName val="epf97"/>
      <sheetName val="epf98"/>
      <sheetName val="Sales97"/>
      <sheetName val="Sales98"/>
      <sheetName val="Stock-purch97"/>
      <sheetName val="Stock-purch98"/>
      <sheetName val="nrv98"/>
      <sheetName val="nrv97"/>
      <sheetName val="E1 "/>
      <sheetName val="N-final"/>
      <sheetName val="N1-f"/>
      <sheetName val="N1l1-f"/>
      <sheetName val="N2-1-f"/>
      <sheetName val="N-F"/>
      <sheetName val="N1-1"/>
      <sheetName val="N2-F"/>
      <sheetName val="N2-1F"/>
      <sheetName val="Issue"/>
      <sheetName val="WCGW_not used"/>
      <sheetName val="Rev"/>
      <sheetName val="Opex"/>
      <sheetName val="Depn1"/>
      <sheetName val="DSS1&amp;2"/>
      <sheetName val="JSN (with coupon) 15 yrs"/>
      <sheetName val="JSN (with coupon) 10 yrs"/>
      <sheetName val="New bonds"/>
      <sheetName val="BOND (with coupon)"/>
      <sheetName val="2-6"/>
      <sheetName val="EmployeeDbase"/>
      <sheetName val="Reimbursements"/>
      <sheetName val="Allowance"/>
      <sheetName val="Linked JV"/>
      <sheetName val="Alex"/>
      <sheetName val="Alan"/>
      <sheetName val="Alicia"/>
      <sheetName val="Anna"/>
      <sheetName val="Brian"/>
      <sheetName val="ChenKok"/>
      <sheetName val="ChunKiat"/>
      <sheetName val="Daphne"/>
      <sheetName val="Damien"/>
      <sheetName val="Francis"/>
      <sheetName val="David"/>
      <sheetName val="Eric"/>
      <sheetName val="FuiSuan"/>
      <sheetName val="HuaiNing"/>
      <sheetName val="Huey Shee"/>
      <sheetName val="HuiPeng"/>
      <sheetName val="Ian"/>
      <sheetName val="Jimmy"/>
      <sheetName val="Jezamin"/>
      <sheetName val="JuneHow"/>
      <sheetName val="Kwan"/>
      <sheetName val="Luanne"/>
      <sheetName val="Michelle"/>
      <sheetName val="Naomi"/>
      <sheetName val="Nic"/>
      <sheetName val="Nik"/>
      <sheetName val="Penny"/>
      <sheetName val="PooGeok"/>
      <sheetName val="Saufil"/>
      <sheetName val="Sean"/>
      <sheetName val="ShuErn"/>
      <sheetName val="SuetLI"/>
      <sheetName val="Tan"/>
      <sheetName val="Terrence"/>
      <sheetName val="Tony"/>
      <sheetName val="TzeKhay"/>
      <sheetName val="WoanNing"/>
      <sheetName val="WenSing"/>
      <sheetName val="YinSeong"/>
      <sheetName val="Zaleha"/>
      <sheetName val="F-8"/>
      <sheetName val="AP-110SUP(June)"/>
      <sheetName val="G-4-3."/>
      <sheetName val="G-4-4"/>
      <sheetName val="G-4-5."/>
      <sheetName val="G-4-6"/>
      <sheetName val="FF-2-not used"/>
      <sheetName val="SRM 1"/>
      <sheetName val="SRM 2"/>
      <sheetName val="A3-2"/>
      <sheetName val="E-1"/>
      <sheetName val="M-1"/>
      <sheetName val="N-2"/>
      <sheetName val="Q-1"/>
      <sheetName val="Q-2"/>
      <sheetName val="Q-2-2"/>
      <sheetName val="O-2"/>
      <sheetName val="O-3"/>
      <sheetName val="O-4"/>
      <sheetName val="U-2-1"/>
      <sheetName val="FSA (Attach)"/>
      <sheetName val="BPR."/>
      <sheetName val="P&amp;L1 "/>
      <sheetName val="P&amp;L GHD"/>
      <sheetName val="OPEX1"/>
      <sheetName val="Cashflow1"/>
      <sheetName val="BSheet1"/>
      <sheetName val="p&amp;l 0304"/>
      <sheetName val="p&amp;l 0405"/>
      <sheetName val="p&amp;l 0506"/>
      <sheetName val="Proof of Associate"/>
      <sheetName val="BPR1"/>
      <sheetName val="BPR2"/>
      <sheetName val="OS 1(FOR CLIENT DISTRIBUTION)"/>
      <sheetName val="A3-1-1"/>
      <sheetName val="A3-1-2"/>
      <sheetName val="A3-1-3"/>
      <sheetName val="A2 - 5"/>
      <sheetName val="A2 - 6"/>
      <sheetName val="I-2"/>
      <sheetName val="Inter- Company Reconciliation"/>
      <sheetName val="Outstanding Matters (2)"/>
      <sheetName val="A2 - 5 (2)"/>
      <sheetName val="A8-6 (1)"/>
      <sheetName val="A8-2(1)"/>
      <sheetName val="A3-1-4"/>
      <sheetName val="A3 - 3"/>
      <sheetName val="A3 - 4"/>
      <sheetName val="C "/>
      <sheetName val="10-3"/>
      <sheetName val="BPR summary"/>
      <sheetName val="os client"/>
      <sheetName val="RCD 300"/>
      <sheetName val="FEM(NA)"/>
      <sheetName val="Matters for discussion(NA)"/>
      <sheetName val="FEM APPENDIX 1"/>
      <sheetName val="FEM APPENDIX 2"/>
      <sheetName val="F-1&amp;2 adj"/>
      <sheetName val="F-3 adj"/>
      <sheetName val="10-20"/>
      <sheetName val="F-9-1"/>
      <sheetName val="F-9 SS"/>
      <sheetName val="F-14"/>
      <sheetName val="A-3"/>
      <sheetName val="M|MM"/>
      <sheetName val="U Disclosure"/>
      <sheetName val="U-8"/>
      <sheetName val="U-9"/>
      <sheetName val="U-7"/>
      <sheetName val="DD-3"/>
      <sheetName val="DD-4"/>
      <sheetName val="DD-5"/>
      <sheetName val="FF-1 Tax Comp"/>
      <sheetName val="FF-2 DT"/>
      <sheetName val="FF-3 CA"/>
      <sheetName val="FF-4 Proof"/>
      <sheetName val="FF-6 (2)"/>
      <sheetName val="30-4"/>
      <sheetName val="FSA-Bloom"/>
      <sheetName val="F -4"/>
      <sheetName val="F-25"/>
      <sheetName val="J-70"/>
      <sheetName val="M|MM "/>
      <sheetName val="U-Dis"/>
      <sheetName val="U-20"/>
      <sheetName val="BB-3"/>
      <sheetName val="BB - 7"/>
      <sheetName val="FF - 6"/>
      <sheetName val="AF-Notes"/>
      <sheetName val="Adm97"/>
      <sheetName val="Key Ratios"/>
      <sheetName val="BPR (2)"/>
      <sheetName val="F-1 (2)"/>
      <sheetName val="payroll - to insert 20.11.01"/>
      <sheetName val="OS "/>
      <sheetName val="G-4-2"/>
      <sheetName val="J-71"/>
      <sheetName val="J-72"/>
      <sheetName val="J-73"/>
      <sheetName val="AP110(SUP)"/>
      <sheetName val="F-8 (FSL)"/>
      <sheetName val="F-8 (MASB)-Recon"/>
      <sheetName val="C-2"/>
      <sheetName val="M-MM"/>
      <sheetName val="G-35"/>
      <sheetName val="G-35-1"/>
      <sheetName val="G-35-2"/>
      <sheetName val="G-35-3"/>
      <sheetName val="Reminder-IR"/>
      <sheetName val="G-50 -1-IR"/>
      <sheetName val="G-50 -2-IR"/>
      <sheetName val="UB-20-IR"/>
      <sheetName val="UB-21-IR"/>
      <sheetName val="RCD -401-IR"/>
      <sheetName val="RCD-402-IR"/>
      <sheetName val="Materiality-IR"/>
      <sheetName val="Cashflow-IR"/>
      <sheetName val="BPR balance sheet-IR"/>
      <sheetName val="BPR profit &amp; loss-IR"/>
      <sheetName val="BPR BS analysis-IR"/>
      <sheetName val="BPR PL analysis-IR"/>
      <sheetName val="B-1-IR"/>
      <sheetName val="BB-1-IR"/>
      <sheetName val="A8-IR"/>
      <sheetName val="F-4-IR"/>
      <sheetName val="OSM-Prefinal"/>
      <sheetName val="OSM-Feb05"/>
      <sheetName val="B7|1"/>
      <sheetName val="B7|2"/>
      <sheetName val="B10|1"/>
      <sheetName val="B10|2"/>
      <sheetName val="B11|1"/>
      <sheetName val="B11|2"/>
      <sheetName val="F-8(na)"/>
      <sheetName val="E-5"/>
      <sheetName val="E-6"/>
      <sheetName val="E-6|1"/>
      <sheetName val="E - APS Debt"/>
      <sheetName val="I-1"/>
      <sheetName val="Inter Co"/>
      <sheetName val="I-1|1"/>
      <sheetName val="M-2"/>
      <sheetName val="N (IR)"/>
      <sheetName val="N-Note"/>
      <sheetName val="O-5"/>
      <sheetName val="Sum-Proll"/>
      <sheetName val="4000"/>
      <sheetName val="P&amp;L-Co"/>
      <sheetName val="P&amp;L-Gr"/>
      <sheetName val="PRJE"/>
      <sheetName val="PAJE"/>
      <sheetName val="ConF-1"/>
      <sheetName val="ConF-2"/>
      <sheetName val="ConF-3"/>
      <sheetName val="CPAJE"/>
      <sheetName val="WRK"/>
      <sheetName val="A-MEMO"/>
      <sheetName val="C-3"/>
      <sheetName val="N-3"/>
      <sheetName val="N-4"/>
      <sheetName val="N-5"/>
      <sheetName val="U-Gr"/>
      <sheetName val="U-Sh"/>
      <sheetName val="U-ShG"/>
      <sheetName val="U-Aril"/>
      <sheetName val="U-Gen"/>
      <sheetName val="U-Fam"/>
      <sheetName val="Std Tickmarks"/>
      <sheetName val="AP (110)"/>
      <sheetName val="F-1|2"/>
      <sheetName val="Udisc"/>
      <sheetName val="AA-1"/>
      <sheetName val="UTB"/>
      <sheetName val="BIS LIST-C1 21 (2)"/>
      <sheetName val="BIS LIST-C1 20 (2)"/>
      <sheetName val="BIS LIST-C2 18"/>
      <sheetName val="BIS LIST-C2 19"/>
      <sheetName val="BIS LIST-C2 20"/>
      <sheetName val="BIS LIST-C2 21"/>
      <sheetName val="BIS LIST-NTH 18"/>
      <sheetName val="BIS LIST-NTH 19"/>
      <sheetName val="BIS LIST-NTH 20"/>
      <sheetName val="BIS LIST-NTH 21"/>
      <sheetName val="BIS LIST-NTH 19 (2)"/>
      <sheetName val="BIS LIST-NTH 18 (2)"/>
      <sheetName val="BIS LIST-STH 20 (2)"/>
      <sheetName val="BIS LIST-STH 21 (2)"/>
      <sheetName val="BIS LIST-C1 18 (2)"/>
      <sheetName val="BIS LIST-C1 19 (2)"/>
      <sheetName val="BIS LIST-C1 19 (3)"/>
      <sheetName val="BIS LIST-EC 18 (2)"/>
      <sheetName val="BIS LIST-EC 19 (2)"/>
      <sheetName val="BIS LIST-STH 18 (2)"/>
      <sheetName val="BIS LIST-EC 20 (2)"/>
      <sheetName val="BIS LIST-EC 21 (2)"/>
      <sheetName val="GVF"/>
      <sheetName val=" IB-PL-GROUP"/>
      <sheetName val=" IB-PL-YTD VS BGT"/>
      <sheetName val="DCA"/>
      <sheetName val="GFS"/>
      <sheetName val="GFA"/>
      <sheetName val=" IB-PL-MONTH"/>
      <sheetName val=" IB-PL-YTD"/>
      <sheetName val="IBBS"/>
      <sheetName val="inter-co Calculation"/>
      <sheetName val=" IB-PL-4CAST"/>
      <sheetName val="IBBS-4CAST"/>
      <sheetName val="GOPEX"/>
      <sheetName val="GMVF "/>
      <sheetName val="GPS"/>
      <sheetName val="CONSOLFULL"/>
      <sheetName val="inter-co full"/>
      <sheetName val="ITSB"/>
      <sheetName val="ADTRANTZ"/>
      <sheetName val="SPSSB"/>
      <sheetName val="GCF"/>
      <sheetName val="CF BY CO"/>
      <sheetName val="GCF BY CO"/>
      <sheetName val=" IB-PL-YTD IND"/>
      <sheetName val="Jadual 3"/>
      <sheetName val="Jadual 3A"/>
      <sheetName val="Jadual 3B"/>
      <sheetName val="Jadual 3C"/>
      <sheetName val="A2|1"/>
      <sheetName val="A3|1"/>
      <sheetName val="x"/>
      <sheetName val="F3|1"/>
      <sheetName val="FF1"/>
      <sheetName val="FF2"/>
      <sheetName val="K1-K9"/>
      <sheetName val="A3-1&amp;2"/>
      <sheetName val="A3-5"/>
      <sheetName val="A3-71"/>
      <sheetName val="A20"/>
      <sheetName val="K Disclosure"/>
      <sheetName val="K-10"/>
      <sheetName val="U10&amp;20"/>
      <sheetName val="U10-1"/>
      <sheetName val="U30"/>
      <sheetName val="U30-1"/>
      <sheetName val="MV of 2001"/>
      <sheetName val="MV of 2002"/>
      <sheetName val="MV of 2003"/>
      <sheetName val="O-6"/>
      <sheetName val="O-7"/>
      <sheetName val="A3-7A"/>
      <sheetName val="A-5"/>
      <sheetName val="O 1(Sche I)"/>
      <sheetName val="O 2(Sche IIa)"/>
      <sheetName val="O 2 (Sche IIb)"/>
      <sheetName val="Schedule IIc"/>
      <sheetName val="O 3(Sche III)"/>
      <sheetName val="O 4 (working)"/>
      <sheetName val="B-11"/>
      <sheetName val="4th cos"/>
      <sheetName val="For 02 tax recon purposes only"/>
      <sheetName val="Schedule I"/>
      <sheetName val="Schedule IIa"/>
      <sheetName val="Schedule IIb"/>
      <sheetName val="Schedule III"/>
      <sheetName val="indx"/>
      <sheetName val="A6-2"/>
      <sheetName val="O|1"/>
      <sheetName val="R1 (2)"/>
      <sheetName val="R1_DT Movement"/>
      <sheetName val="R2_DT Proof"/>
      <sheetName val="R|1"/>
      <sheetName val="R2|1"/>
      <sheetName val="R2|2"/>
      <sheetName val="R2|3"/>
      <sheetName val="A2_1_AJE"/>
      <sheetName val="A2_2_RJE"/>
      <sheetName val="G1|1"/>
      <sheetName val="I1|1 "/>
      <sheetName val="N|1"/>
      <sheetName val="O2"/>
      <sheetName val="P1-1"/>
      <sheetName val="U2|1"/>
      <sheetName val="U3"/>
      <sheetName val="R2R2"/>
      <sheetName val="RR2"/>
      <sheetName val="y"/>
      <sheetName val="PATNA"/>
      <sheetName val="P&amp;L INR (alt)"/>
      <sheetName val="P&amp;L Crores (alt)"/>
      <sheetName val="Vgl 0706 with 1107"/>
      <sheetName val="Vgl Claims Ratio"/>
      <sheetName val="Summary(in crores.)"/>
      <sheetName val="BC Nov_2007"/>
      <sheetName val="Overview products"/>
      <sheetName val="p&amp;l EUR"/>
      <sheetName val="p&amp;l INR"/>
      <sheetName val="Solvency"/>
      <sheetName val="Sales planing "/>
      <sheetName val="assumption sales plan "/>
      <sheetName val="sales plan"/>
      <sheetName val="Technical Result Products "/>
      <sheetName val="G&amp;A costs A-DKV"/>
      <sheetName val="fixed assets A-DKV Comp."/>
      <sheetName val="Security Deposits,Rentals &amp; Tax"/>
      <sheetName val="RO,BO&amp;SO"/>
      <sheetName val="Asset valuation for solvency"/>
      <sheetName val="fixed assets A-DKV Tax"/>
      <sheetName val="salaries+fringe A-DKV "/>
      <sheetName val="salaries+fringe A-DKV HO"/>
      <sheetName val="Salary comparison"/>
      <sheetName val="salaries list A-DKV HO"/>
      <sheetName val="productivity operations"/>
      <sheetName val="Salary structure HO"/>
      <sheetName val="salaries+fringe RO_BO"/>
      <sheetName val="salaries list A-DKV RO_BO"/>
      <sheetName val=" paym. structure sales"/>
      <sheetName val="DCF_standalone"/>
      <sheetName val="DCF_Group"/>
      <sheetName val="IRRalt"/>
      <sheetName val="2. TDS"/>
      <sheetName val="1. Summary"/>
      <sheetName val="TBAL Dahej"/>
      <sheetName val="TBAL DAP"/>
      <sheetName val="Net Trial"/>
      <sheetName val="comp."/>
      <sheetName val="guest-house-expenses (2)"/>
      <sheetName val="TB-DOWNLOAD-OCT-DEC05"/>
      <sheetName val="SUPERANNUATION"/>
      <sheetName val="guest-house-expenses"/>
      <sheetName val="expat-inpat-benefits"/>
      <sheetName val="STAFF-FUNCTIONS"/>
      <sheetName val="telecommunication"/>
      <sheetName val="tax depr vehicle"/>
      <sheetName val="Ann B1"/>
      <sheetName val="Form 16"/>
      <sheetName val="Form12BA"/>
      <sheetName val="INT "/>
      <sheetName val="Ann A"/>
      <sheetName val="Ann B2"/>
      <sheetName val="Ann C"/>
      <sheetName val="overseas wkg"/>
      <sheetName val="Co 04"/>
      <sheetName val="Co 01"/>
      <sheetName val="standard"/>
      <sheetName val="INDEPENDENT"/>
      <sheetName val="Transaction_Tables"/>
      <sheetName val="Reports"/>
      <sheetName val="CutOff_Dates"/>
      <sheetName val="Holidays"/>
      <sheetName val="Emp_Master"/>
      <sheetName val="Contract_Master"/>
      <sheetName val="Client_Master"/>
      <sheetName val="GT_Role_Master"/>
      <sheetName val="Practice_Master"/>
      <sheetName val="Prog_Master"/>
      <sheetName val="Location_Master"/>
      <sheetName val="Project_Master"/>
      <sheetName val="Planner 2006_DBFormat"/>
      <sheetName val="Summary Sheet T"/>
      <sheetName val="Order 2006"/>
      <sheetName val="Planner 2006"/>
      <sheetName val="Employee_Project_Table"/>
      <sheetName val="Msg"/>
      <sheetName val="Korrelationsmatrix"/>
      <sheetName val="Konvarianzmatrix"/>
      <sheetName val="HM"/>
      <sheetName val="Vic_L"/>
      <sheetName val="DKV"/>
      <sheetName val="Vic_Kr"/>
      <sheetName val="Konsolidierung_ERGO"/>
      <sheetName val="GVV"/>
      <sheetName val="Kapitalanlagen"/>
      <sheetName val="NW110"/>
      <sheetName val="NW213"/>
      <sheetName val="Aktiva"/>
      <sheetName val="Passiva"/>
      <sheetName val="GVR"/>
      <sheetName val="Prüfung"/>
      <sheetName val="Res_Area"/>
      <sheetName val="entitlements"/>
      <sheetName val="Pre and Post"/>
      <sheetName val="On Assignment"/>
      <sheetName val="New format Comparison"/>
      <sheetName val="2. Monthly Variance Sheet"/>
      <sheetName val="1. Inhaltsverzeichnis"/>
      <sheetName val="2. Informationen zum Teilnehmer"/>
      <sheetName val="3. Zinsstruktur"/>
      <sheetName val="4.1 Leben Risikoklasse 1"/>
      <sheetName val="4.2 Leben Risikoklasse 2"/>
      <sheetName val="4.3 Leben Risikoklasse 3"/>
      <sheetName val="4.4 Leben Risikoklasse 4"/>
      <sheetName val="4.5 Leben Risikoklasse 5"/>
      <sheetName val="4.6 Leben Risikoklasse 6"/>
      <sheetName val="4.7 Leben Risikoklasse 7"/>
      <sheetName val="4.8 Leben Risikoklasse 8"/>
      <sheetName val="4.9 Leben Risikoklasse 9"/>
      <sheetName val="5. Leben Zusammenfassung"/>
      <sheetName val="graphs (2)"/>
      <sheetName val="graphs (3)"/>
      <sheetName val="graphs (6)"/>
      <sheetName val="graphs (4)"/>
      <sheetName val="graphs (5)"/>
      <sheetName val="Prospect Database"/>
      <sheetName val="Portfolio Goals &amp; Selection"/>
      <sheetName val="Prospect CrossPlots"/>
      <sheetName val="Prospect Rankings"/>
      <sheetName val="Portfolio Resources"/>
      <sheetName val="Portfolio Resource Histograms"/>
      <sheetName val="Portfolio Discoveries"/>
      <sheetName val="Portfolio Economics"/>
      <sheetName val="Summary Charts"/>
      <sheetName val="Sequential Accumulation"/>
      <sheetName val="Sorting"/>
      <sheetName val="Computations"/>
      <sheetName val="Computations 2"/>
      <sheetName val="Computations 3"/>
      <sheetName val="Computations 4"/>
      <sheetName val="Computations 5"/>
      <sheetName val="Main Page"/>
      <sheetName val="Study Package Planner"/>
      <sheetName val="Stock Register"/>
      <sheetName val="Requisition Master"/>
      <sheetName val="Ranges"/>
      <sheetName val="Annexure (A)"/>
      <sheetName val="Annexure (B)"/>
      <sheetName val="Annexure (C)"/>
      <sheetName val="Annexure (D)"/>
      <sheetName val="Annexure (E)"/>
      <sheetName val="Annexure (F)"/>
      <sheetName val="Annexure (G)"/>
      <sheetName val="Annexure (G) (2)"/>
      <sheetName val="FIFO RATE"/>
      <sheetName val="NSEZ STOCK"/>
      <sheetName val="Karigars"/>
      <sheetName val="Export Sales"/>
      <sheetName val="Loading Value"/>
      <sheetName val="FG RW WIP"/>
      <sheetName val="Sc 3 (2)"/>
      <sheetName val="6. Leben optionale Fragen"/>
      <sheetName val="7.1 Nichtleben Risikoklasse 1"/>
      <sheetName val="7.2 Nichtleben Risikoklasse 2"/>
      <sheetName val="7.3 Nichtleben Risikoklasse 3"/>
      <sheetName val="7.4 Nichtleben Risikoklasse 4"/>
      <sheetName val="7.5 Nichtleben Risikoklasse 5"/>
      <sheetName val="7.6 Nichtleben Risikoklasse 6"/>
      <sheetName val="7.7 Nichtleben Risikoklasse 7"/>
      <sheetName val="7.8 Nichtleben Risikoklasse 8"/>
      <sheetName val="7.9 Nichtleben Risikoklasse 9"/>
      <sheetName val="7.10 Nichtleben Risikoklasse 10"/>
      <sheetName val="7.11 Nichtleben Risikoklasse 11"/>
      <sheetName val="8. Nichtleben Zusammenfassung"/>
      <sheetName val="9. Nichtleben optionale Fragen"/>
      <sheetName val="0. Internal data"/>
      <sheetName val="MSO"/>
      <sheetName val="SIJV"/>
      <sheetName val="Teranga"/>
      <sheetName val="Fixed Assets Details June  10"/>
      <sheetName val="Acc Dep Details Apr 10 (ZPBC)"/>
      <sheetName val="Acc Dep Details Apr 10 "/>
      <sheetName val="Cap.Advan details"/>
      <sheetName val="Capital WIP June 10 "/>
      <sheetName val="TB Asset June 10"/>
      <sheetName val="TB June  10"/>
      <sheetName val="S-report"/>
      <sheetName val="BayInfo"/>
      <sheetName val="234C Automatic"/>
      <sheetName val="Interst 234C"/>
      <sheetName val="234 Memorandum"/>
      <sheetName val="Memo 2"/>
      <sheetName val="234Ctesting"/>
      <sheetName val="BS for cash flow"/>
      <sheetName val="Below the line"/>
      <sheetName val="Cash Flow 2"/>
      <sheetName val="sch3grp"/>
      <sheetName val="Sch-3"/>
      <sheetName val="Sch4&amp;5grp"/>
      <sheetName val="Sch6grp"/>
      <sheetName val="Sch7&amp;8grp"/>
      <sheetName val="Sch7"/>
      <sheetName val="Sch9grp"/>
      <sheetName val="Sch10grp1"/>
      <sheetName val="Sch10grp2"/>
      <sheetName val="Sch10"/>
      <sheetName val="Sch11grp"/>
      <sheetName val="Sch12grp"/>
      <sheetName val="Sch13grp"/>
      <sheetName val="classification"/>
      <sheetName val="Final TB Coded"/>
      <sheetName val="Deduction 10A (2)"/>
      <sheetName val="Wealth Tax computation"/>
      <sheetName val="Computation backup"/>
      <sheetName val="Deduction 10A"/>
      <sheetName val="Sundry Debtorwith invoice d (2)"/>
      <sheetName val="summary Trial(OLD)"/>
      <sheetName val="Sundry Debtorwith invoice date"/>
      <sheetName val="210809"/>
      <sheetName val="TB firstcut"/>
      <sheetName val="Trial Balance (3)"/>
      <sheetName val="packagetbason15.4"/>
      <sheetName val="Consolidatedmovemnt"/>
      <sheetName val="P. TAX"/>
      <sheetName val="PROFIT &amp; LOSS ACC"/>
      <sheetName val="Details of Closing Stock"/>
      <sheetName val="Comput"/>
      <sheetName val="Companies Act"/>
      <sheetName val="I.T. Act"/>
      <sheetName val="Depn _ net off subsidy"/>
      <sheetName val="Sponge Iron"/>
      <sheetName val="Cost of FG"/>
      <sheetName val="Coal"/>
      <sheetName val="Coal (Weighted Av)"/>
      <sheetName val="Iron Ore"/>
      <sheetName val="Iron Ore (Weighted Av)"/>
      <sheetName val="Dolomite"/>
      <sheetName val="Dolomite (Weighted Av)"/>
      <sheetName val="Rent - Guest House"/>
      <sheetName val="Unsecured Loan"/>
      <sheetName val="TDS (Dr.)"/>
      <sheetName val="Sundry  Balance Written Off"/>
      <sheetName val="IRPY"/>
      <sheetName val="Outstanding Liabilities"/>
      <sheetName val="Retention Money"/>
      <sheetName val="Sundry Debtors"/>
      <sheetName val="Advance from Customer"/>
      <sheetName val="Subsidies"/>
      <sheetName val="Detail of Cr"/>
      <sheetName val="80IB (2)"/>
      <sheetName val="Unsold Construction"/>
      <sheetName val="NOA 1"/>
      <sheetName val="NOA 2"/>
      <sheetName val="NOA 3"/>
      <sheetName val="NOA 4"/>
      <sheetName val="NOA 5"/>
      <sheetName val="NOA 6"/>
      <sheetName val="NOA 7"/>
      <sheetName val="NOA 8"/>
      <sheetName val="NOA 9"/>
      <sheetName val="I.T. Act (2)"/>
      <sheetName val="Companies Act (2)"/>
      <sheetName val="Creditors (Cr.)"/>
      <sheetName val="Creditors (Dr.)"/>
      <sheetName val="___ ._"/>
      <sheetName val="234 -C"/>
      <sheetName val="Cost working"/>
      <sheetName val="OP"/>
      <sheetName val="Intt Allocation"/>
      <sheetName val="COS "/>
      <sheetName val="CFS Grouping"/>
      <sheetName val="FA as per IT"/>
      <sheetName val="Computation A.Y.2009-10"/>
      <sheetName val="Trial - City"/>
      <sheetName val="Trial - VL"/>
      <sheetName val="Trial - Space"/>
      <sheetName val="Sub Grouping"/>
      <sheetName val="Vatika Debtors"/>
      <sheetName val="Buzz"/>
      <sheetName val="June 30 , 09"/>
      <sheetName val="Income Act"/>
      <sheetName val="rental"/>
      <sheetName val="SSI"/>
      <sheetName val="CMA-II"/>
      <sheetName val="ITW"/>
      <sheetName val="Store data Dec-07"/>
      <sheetName val="line wise"/>
      <sheetName val="INTERLEAVING PAP"/>
      <sheetName val="PIVOT MILL WISE"/>
      <sheetName val="PIVOT ALL LINE WISE"/>
      <sheetName val="Indiirect store"/>
      <sheetName val="MONTHWISE ID"/>
      <sheetName val="ALLOCATION ID "/>
      <sheetName val="REPAIR Data"/>
      <sheetName val="Gen Repair Allocation"/>
      <sheetName val="LINE PRODUCTION"/>
      <sheetName val="PIVOT LINE WISE CRD1"/>
      <sheetName val="C Norms (Others)"/>
      <sheetName val="C Norms (Main)"/>
      <sheetName val="crd1 mis"/>
      <sheetName val="PIVOT LINE WISE CRD2"/>
      <sheetName val="crd 2 mis"/>
      <sheetName val="PIVOT LINE WISE SPD"/>
      <sheetName val="PIVOT LINE WISE AP4"/>
      <sheetName val="AP4"/>
      <sheetName val="PIVOT LINE WISE Z4"/>
      <sheetName val="Z4"/>
      <sheetName val="Coin Blanking"/>
      <sheetName val="PIVOT LINE COIN BLANKING"/>
      <sheetName val="Store Consumption Dec-2007"/>
      <sheetName val="Final Refund Summary"/>
      <sheetName val="PSC Intermix"/>
      <sheetName val="NEATSLAG"/>
      <sheetName val="FINECOALHAG"/>
      <sheetName val="PSC direct"/>
      <sheetName val="PPC Intermix"/>
      <sheetName val="K1 FAR Lead"/>
      <sheetName val="K1A Additions Checking"/>
      <sheetName val="K1.1 Off Equip"/>
      <sheetName val="K1.2 F&amp;F"/>
      <sheetName val="K1.3 Computers"/>
      <sheetName val="K1.3 Computers old"/>
      <sheetName val="Major Models"/>
      <sheetName val="Growth Initiatives "/>
      <sheetName val="Operational Targets 2005-06"/>
      <sheetName val="Targets not met fully"/>
      <sheetName val="Business Development Targets "/>
      <sheetName val="Localisation, Source Change"/>
      <sheetName val="Negotiations, Price Disocunts"/>
      <sheetName val="VAVE Six Sigma Kaizen"/>
      <sheetName val="Productvity Improvement"/>
      <sheetName val="Shopfloor wastage reduction"/>
      <sheetName val="Customer Rating"/>
      <sheetName val="PPM"/>
      <sheetName val="Vendor Management"/>
      <sheetName val="Market Size"/>
      <sheetName val="Action plan"/>
      <sheetName val="Bajaj"/>
      <sheetName val="Bajaj OS"/>
      <sheetName val="Ford"/>
      <sheetName val="Yamaha"/>
      <sheetName val="volvo"/>
      <sheetName val="M&amp;M"/>
      <sheetName val="Hyundai"/>
      <sheetName val="honda motors"/>
      <sheetName val="honda siel"/>
      <sheetName val="TATA Engg"/>
      <sheetName val="TKML"/>
      <sheetName val="TKML-Supplier"/>
      <sheetName val="Fiat"/>
      <sheetName val="Bajaj1"/>
      <sheetName val="Identity"/>
      <sheetName val="SEC0-DropdownList"/>
      <sheetName val="DrowDownLists"/>
      <sheetName val="Sec1-Titles"/>
      <sheetName val="Sec2-Inputs"/>
      <sheetName val="Profit Variance"/>
      <sheetName val="Overheads-Input"/>
      <sheetName val="Sales Variance FTM"/>
      <sheetName val="Sales Variance FTM Per BU  "/>
      <sheetName val="Sales Variance FTM Per Taco"/>
      <sheetName val="Sales Variance YTD Per BU "/>
      <sheetName val="Sales Variance YTD Per Taco "/>
      <sheetName val="Customer wise sales"/>
      <sheetName val="Export countrywise Details"/>
      <sheetName val="Export Details-Input"/>
      <sheetName val="Major Models Input"/>
      <sheetName val="Inventory Ageing"/>
      <sheetName val="Cash Flow - Input"/>
      <sheetName val="Statutory Compliance Report"/>
      <sheetName val="NFE Status"/>
      <sheetName val="Conso Results"/>
      <sheetName val="Input Conso Results"/>
      <sheetName val="Parent BU"/>
      <sheetName val="BU Std List"/>
      <sheetName val="Sec3-Outputs"/>
      <sheetName val="BU-P&amp;L"/>
      <sheetName val="BU-Mthly-P&amp;L"/>
      <sheetName val="JV summary"/>
      <sheetName val="BU-Mthly-Var"/>
      <sheetName val="Inventory Graph"/>
      <sheetName val="P &amp; L Graphs"/>
      <sheetName val="Sum Fin Sts"/>
      <sheetName val="Reasonwise-Analysis"/>
      <sheetName val="Performance Highlights"/>
      <sheetName val="TACO Group Summary"/>
      <sheetName val="TACO Legal Entity"/>
      <sheetName val="TACO Var"/>
      <sheetName val="Gross Sales"/>
      <sheetName val="Value addition"/>
      <sheetName val="Gross Margin"/>
      <sheetName val="PBT"/>
      <sheetName val="Cash Profit"/>
      <sheetName val="ASA"/>
      <sheetName val="Profit Reco Summary"/>
      <sheetName val="Profit Reco Details"/>
      <sheetName val="Sales var Summary"/>
      <sheetName val="Sales Variance Details"/>
      <sheetName val="Operations Graph"/>
      <sheetName val="Export countrywise-Output"/>
      <sheetName val="TACO+TAPS Conso BS"/>
      <sheetName val="Profit Reco - Output"/>
      <sheetName val="Cash Flow-Output"/>
      <sheetName val="highlight"/>
      <sheetName val="MIS Summary"/>
      <sheetName val="Gross Sales &amp; PAT"/>
      <sheetName val="Conco Results"/>
      <sheetName val="Major Models -Output Sheet"/>
      <sheetName val="Export Details-Output"/>
      <sheetName val="Overheads-Output"/>
      <sheetName val="Sec4-Discuss"/>
      <sheetName val="Sec5-NotRequired"/>
      <sheetName val="NotReqd-TACO Brk up"/>
      <sheetName val="NotReqd-Sales BH"/>
      <sheetName val="NotReqd-Profit Reconciliation"/>
      <sheetName val="NotReqd-Profit Analysis"/>
      <sheetName val="NotReqd-Cost Reduction"/>
      <sheetName val="NotReqd-TBEM, Shinohara"/>
      <sheetName val="NotReqd-Growth Plans"/>
      <sheetName val="NotReqd-Add for Engineering"/>
      <sheetName val="NotReqd-Additional for Retail"/>
      <sheetName val="NotReqd-Additional for SCM"/>
      <sheetName val="NotReqd-WD Report"/>
      <sheetName val="p-4 (2)"/>
      <sheetName val="P-15"/>
      <sheetName val="p-4"/>
      <sheetName val="in house frameBOXER"/>
      <sheetName val="FORWARD BOXER"/>
      <sheetName val="Rear Boxer"/>
      <sheetName val="IN HOUSE FRAME CT-100"/>
      <sheetName val="FORWARD CT100"/>
      <sheetName val="Rear CT"/>
      <sheetName val="Operation_Bhosari With Igarshi "/>
      <sheetName val="LIL SALES Plan"/>
      <sheetName val="Profitability HO"/>
      <sheetName val="Profitability Corp"/>
      <sheetName val="SED Feedback"/>
      <sheetName val="Operation_Bhosari"/>
      <sheetName val="RMC PLAN"/>
      <sheetName val="MSEB_Cost"/>
      <sheetName val="PM BOM"/>
      <sheetName val="Packing Mtrl"/>
      <sheetName val="2436"/>
      <sheetName val="Manpower Summary"/>
      <sheetName val="W-230 Worker"/>
      <sheetName val="W-230 Staff"/>
      <sheetName val="Consumable"/>
      <sheetName val="CONS PLAN"/>
      <sheetName val="New Consul"/>
      <sheetName val="Other MFG Expan"/>
      <sheetName val="Packing &amp; Forwarding"/>
      <sheetName val="Corporate Fund"/>
      <sheetName val="SECRETARIAL"/>
      <sheetName val="CONS BOM"/>
      <sheetName val="MISC EXP."/>
      <sheetName val="Secritrial"/>
      <sheetName val="2495"/>
      <sheetName val="2642"/>
      <sheetName val="SALES MATRIX Bhosari 08-09"/>
      <sheetName val="RMC PLAN WITH IGARSHI MOTOR"/>
      <sheetName val="new manpower (2)"/>
      <sheetName val="Power_cycletime"/>
      <sheetName val="Trans_Plan BOM"/>
      <sheetName val="2456"/>
      <sheetName val="2461"/>
      <sheetName val="2452"/>
      <sheetName val="2415"/>
      <sheetName val="2410"/>
      <sheetName val="2404"/>
      <sheetName val="2398"/>
      <sheetName val="2510"/>
      <sheetName val="2386"/>
      <sheetName val="2369"/>
      <sheetName val="2367"/>
      <sheetName val="2364"/>
      <sheetName val="2359"/>
      <sheetName val="2355"/>
      <sheetName val="2501"/>
      <sheetName val="2330"/>
      <sheetName val="2433"/>
      <sheetName val="2417"/>
      <sheetName val="2544"/>
      <sheetName val="2511"/>
      <sheetName val="5439"/>
      <sheetName val="5392"/>
      <sheetName val="2453"/>
      <sheetName val="2371"/>
      <sheetName val="2525"/>
      <sheetName val="2486"/>
      <sheetName val="2389"/>
      <sheetName val="5441"/>
      <sheetName val="2360"/>
      <sheetName val="5516"/>
      <sheetName val="2512"/>
      <sheetName val="2399"/>
      <sheetName val="KVV"/>
      <sheetName val="FIN.RESULTS"/>
      <sheetName val="UNIT-WISE"/>
      <sheetName val="P-2  "/>
      <sheetName val="p-3 "/>
      <sheetName val="P-5"/>
      <sheetName val="P-6"/>
      <sheetName val="HONDA"/>
      <sheetName val="P-7-8 "/>
      <sheetName val="P-9 "/>
      <sheetName val="P-10-12 "/>
      <sheetName val="P-13"/>
      <sheetName val="Ratio (2)"/>
      <sheetName val="P-13-14 "/>
      <sheetName val="P-16"/>
      <sheetName val="VARIANCE FOR MONTH 0608 (2)"/>
      <sheetName val="works"/>
      <sheetName val="OUT_PUT"/>
      <sheetName val="作成要領"/>
      <sheetName val="OUT_PUT_SHEET"/>
      <sheetName val="COMMENT&amp;GRAPHS"/>
      <sheetName val="上下検証(出力用)"/>
      <sheetName val="上下ｺﾒﾝﾄ"/>
      <sheetName val="2007_ACT・EST"/>
      <sheetName val="2007PLAN"/>
      <sheetName val="2007見通し"/>
      <sheetName val="2006ACT"/>
      <sheetName val="ZSUPPLY"/>
      <sheetName val="KE30"/>
      <sheetName val="Change due to Noida"/>
      <sheetName val="Results March_final"/>
      <sheetName val="Results Dec_final"/>
      <sheetName val="Results JUNE 06_final"/>
      <sheetName val="UPTO June 2006"/>
      <sheetName val="UPTO June 2005"/>
      <sheetName val="UPTO MArch 2006"/>
      <sheetName val="Cash flow grouping"/>
      <sheetName val="FSne120506"/>
      <sheetName val="BCO125RG"/>
      <sheetName val="NCONS04AL"/>
      <sheetName val="NCONS04A"/>
      <sheetName val="FSne"/>
      <sheetName val="DC0906"/>
      <sheetName val="DCALL"/>
      <sheetName val="FA07"/>
      <sheetName val="Working for Notes"/>
      <sheetName val="BS0506RG "/>
      <sheetName val="BCO047RG"/>
      <sheetName val="GS0407RG"/>
      <sheetName val="BCO027RG"/>
      <sheetName val="DC0307"/>
      <sheetName val="GS0207RG"/>
      <sheetName val="BCO126RG"/>
      <sheetName val="DC1206"/>
      <sheetName val="GS1206RG"/>
      <sheetName val="BCO096RG"/>
      <sheetName val="GS0906RG"/>
      <sheetName val="BCO066RG"/>
      <sheetName val="GS0606RG"/>
      <sheetName val="BCO036RG"/>
      <sheetName val="GS0306RG"/>
      <sheetName val="FA06"/>
      <sheetName val="BCO027RG (BEFORE IU EXP TRFD)"/>
      <sheetName val="NCONS04A (AUDITOR) (2)"/>
      <sheetName val="bco035RG"/>
      <sheetName val="GS0305RG "/>
      <sheetName val="BCO036RG-TEMP"/>
      <sheetName val="PE MIS FORMAT FOR YEAR 2005-06"/>
      <sheetName val="PUR.New MIS Report"/>
      <sheetName val="Results Sept'06_final"/>
      <sheetName val="Results Sept'07_final"/>
      <sheetName val="Results Dec'07_final"/>
      <sheetName val="Cash flow grouping (2)"/>
      <sheetName val="Results March2008_final (2)"/>
      <sheetName val="Results March2008_final"/>
      <sheetName val="DIFF"/>
      <sheetName val="MIS0308L-MTH"/>
      <sheetName val="MIS0308L"/>
      <sheetName val="MIS0308"/>
      <sheetName val="BCO127RG (2)"/>
      <sheetName val="BCO018RG (2)"/>
      <sheetName val="BCO038RG (2)"/>
      <sheetName val="BCO038RG"/>
      <sheetName val="GS0308RG"/>
      <sheetName val="FA08"/>
      <sheetName val="BCO127RG"/>
      <sheetName val="GS1207RG"/>
      <sheetName val="BCO097RG"/>
      <sheetName val="GS0907RG"/>
      <sheetName val="BCO067RG"/>
      <sheetName val="GS0607RG"/>
      <sheetName val="Results (2)"/>
      <sheetName val="FR0908"/>
      <sheetName val="Results Sept'08_final"/>
      <sheetName val="Results June'08_final"/>
      <sheetName val="MIS0309L-MTH"/>
      <sheetName val="MIS0309L"/>
      <sheetName val="MIS0309"/>
      <sheetName val="BCO039RG"/>
      <sheetName val="GS0309RG"/>
      <sheetName val="GS0309RG-G"/>
      <sheetName val="GS0309RG (2)"/>
      <sheetName val="GS0309RG-DIFF"/>
      <sheetName val="GS0309RG (3)"/>
      <sheetName val="GS0309RGSH"/>
      <sheetName val="GS0309RGSH-DIFF"/>
      <sheetName val="SCHEDULE6"/>
      <sheetName val="data 3A|6A"/>
      <sheetName val="6A"/>
      <sheetName val="DATA [ FORM12 , CHALLAN ]"/>
      <sheetName val="PF CHALLAN"/>
      <sheetName val="form12A"/>
      <sheetName val="LETTERS"/>
      <sheetName val="ESI CHALLAN"/>
      <sheetName val="PF CHALLAN INT-DAMAGES"/>
      <sheetName val="Données"/>
      <sheetName val="DOC34"/>
      <sheetName val="Base de Datos Pedidos Dolares"/>
      <sheetName val="Paramètres"/>
      <sheetName val="Listes de Sélection"/>
      <sheetName val="EB1"/>
      <sheetName val="ER1"/>
      <sheetName val="ER2"/>
      <sheetName val="ER4_Old"/>
      <sheetName val="ER5"/>
      <sheetName val="ER6_Old"/>
      <sheetName val="ER7"/>
      <sheetName val="ER8"/>
      <sheetName val="ER9"/>
      <sheetName val="form26"/>
      <sheetName val="Mth-Vana"/>
      <sheetName val="RevisionRound1"/>
      <sheetName val="March"/>
      <sheetName val="data_3A|6A"/>
      <sheetName val="DATA_[_FORM12_,_CHALLAN_]"/>
      <sheetName val="PF_CHALLAN"/>
      <sheetName val="FORM_5"/>
      <sheetName val="FORM_10"/>
      <sheetName val="ESI_CHALLAN"/>
      <sheetName val="PF_CHALLAN_INT-DAMAGES"/>
      <sheetName val="Base_de_Datos_Pedidos_Dolares"/>
      <sheetName val="wkg_cflo"/>
      <sheetName val="SCH_1_2"/>
      <sheetName val="Inputs_Sens"/>
      <sheetName val="InvStats_CU"/>
      <sheetName val="InvStats_SM"/>
      <sheetName val="InvStats_CM"/>
      <sheetName val="OpStats_CU"/>
      <sheetName val="OpStats_SM"/>
      <sheetName val="OpStats_CM"/>
      <sheetName val="IS_Sum_CU"/>
      <sheetName val="IS_Sum_SM"/>
      <sheetName val="IS_Sum_CM"/>
      <sheetName val="DevStats"/>
      <sheetName val="Chedi Ubud"/>
      <sheetName val="Serai Manggis"/>
      <sheetName val="Chedi Manggis"/>
      <sheetName val="MgmtCo"/>
      <sheetName val="Chart_CU"/>
      <sheetName val="Chart_SM"/>
      <sheetName val="Chart_CM"/>
      <sheetName val="Annual_CFs_Aloha"/>
      <sheetName val="InvStats"/>
      <sheetName val="OpStats"/>
      <sheetName val="IS_Sum"/>
      <sheetName val="Hotel1_P&amp;L"/>
      <sheetName val="Annual_CFs_Asset"/>
      <sheetName val="Annual_CFs_Entity"/>
      <sheetName val="RentWorksheet-Opening Budg."/>
      <sheetName val="Office"/>
      <sheetName val="Office - Retail"/>
      <sheetName val="Residential"/>
      <sheetName val="Capital Structure"/>
      <sheetName val="Capital Structure_s"/>
      <sheetName val="Assumptions_Consol"/>
      <sheetName val="Capital Structure_Consol"/>
      <sheetName val="CRITERIA4"/>
      <sheetName val="M B-QtyRecn"/>
      <sheetName val="MFG FORE"/>
      <sheetName val="Count Agreed- F&amp;B (G6)"/>
      <sheetName val="Summary of F&amp;B stock ledger"/>
      <sheetName val="F&amp;B stock ledger"/>
      <sheetName val="doubtful deb."/>
      <sheetName val="Rev Stm"/>
      <sheetName val="SAD - Adjustments"/>
      <sheetName val="R.Earnings"/>
      <sheetName val="Fixed Assets Lead"/>
      <sheetName val="Predictive"/>
      <sheetName val="Local investments"/>
      <sheetName val="Trade rev"/>
      <sheetName val="Cash at bank"/>
      <sheetName val="TP Lead"/>
      <sheetName val="Trade Pay"/>
      <sheetName val="Other Pay"/>
      <sheetName val="Adm Exp"/>
      <sheetName val="Fin"/>
      <sheetName val="U4"/>
      <sheetName val="ana-CoS"/>
      <sheetName val="o.prodn"/>
      <sheetName val="raw-pre"/>
      <sheetName val="rea"/>
      <sheetName val="monthly wages"/>
      <sheetName val="reasonableness"/>
      <sheetName val="ana-adm"/>
      <sheetName val="over"/>
      <sheetName val="gen"/>
      <sheetName val="fin.cost"/>
      <sheetName val="BS Mau (30.05.03)"/>
      <sheetName val="BS Mau (30.04.03)"/>
      <sheetName val="ESS"/>
      <sheetName val="ess1"/>
      <sheetName val="ess2"/>
      <sheetName val="NOP"/>
      <sheetName val="JDE-OFFBS"/>
      <sheetName val="EQNAUDJPY"/>
      <sheetName val="BS SummaryC"/>
      <sheetName val="BS SummaryPL"/>
      <sheetName val="BS SummaryPLL"/>
      <sheetName val="BS SummarySC"/>
      <sheetName val="BALANCEJUL2003"/>
      <sheetName val="BALANCEAUG03"/>
      <sheetName val="BALANCESEP03"/>
      <sheetName val="Dirrep"/>
      <sheetName val="auditors"/>
      <sheetName val="pg3,4"/>
      <sheetName val="pg5"/>
      <sheetName val="pg6"/>
      <sheetName val="pg7,8"/>
      <sheetName val="Pg 9"/>
      <sheetName val="Ls_XlbFormatTables"/>
      <sheetName val="Mon-Manuf"/>
      <sheetName val="YTD-Manuf"/>
      <sheetName val="Admin-Selling&amp;Dist"/>
      <sheetName val="Raw Material Cost"/>
      <sheetName val="Balance Sheet 06.2010-Inc Rev "/>
      <sheetName val="Info"/>
      <sheetName val="Chart of Accounts"/>
      <sheetName val="P&amp;L Consolidated"/>
      <sheetName val="Debtors Inquiry"/>
      <sheetName val="Ledger Listing"/>
      <sheetName val="Balance Sheet-inc Rev"/>
      <sheetName val="DNF ITEMISED CAPEX"/>
      <sheetName val="DNFcost per head "/>
      <sheetName val="DNFSALES"/>
      <sheetName val="CDLSALES"/>
      <sheetName val="Lead cdlcone"/>
      <sheetName val="Depn cdlfab"/>
      <sheetName val="Lead cdlfab"/>
      <sheetName val="ohds"/>
      <sheetName val="CDLcost per head"/>
      <sheetName val="DNFOHd to reduce"/>
      <sheetName val="Cost per Unit"/>
      <sheetName val="DNFMini Ohd"/>
      <sheetName val="CDLMiniOhd"/>
      <sheetName val="OVERHEAD ANALYSIS"/>
      <sheetName val="Prodn Param"/>
      <sheetName val="dnf cashflow "/>
      <sheetName val="cdl cashflow"/>
      <sheetName val="INTEREST cdl"/>
      <sheetName val="Labour Force"/>
      <sheetName val="CDL ITEMISED CAPEX"/>
      <sheetName val="Depn cdlcone"/>
      <sheetName val="Leaddnf"/>
      <sheetName val="Depndnf"/>
      <sheetName val="oh input dnf"/>
      <sheetName val="oh input cdl"/>
      <sheetName val="oh ratio"/>
      <sheetName val="Para OLD"/>
      <sheetName val="PROBLEM"/>
      <sheetName val="currentac"/>
      <sheetName val="INTEREST dnf"/>
      <sheetName val="CONSOL CDL"/>
      <sheetName val="CONSOL FINEKNITS"/>
      <sheetName val="BS CDL"/>
      <sheetName val="BS DNF"/>
      <sheetName val="CDLCOVER"/>
      <sheetName val="CDL INT BEARING DEBT"/>
      <sheetName val="breakeven"/>
      <sheetName val="DNF OHVD RECON "/>
      <sheetName val="CDL OHVD RECON"/>
      <sheetName val="PL DNF"/>
      <sheetName val="PL CDL"/>
      <sheetName val="dnf BSHEET"/>
      <sheetName val="DNF INT BEARING DEBT"/>
      <sheetName val="BS FINEKNITS"/>
      <sheetName val="BS FABRIC"/>
      <sheetName val="FAB CONE PL"/>
      <sheetName val="FINE KNITS PL(WOOL+CONE)"/>
      <sheetName val="PL CDL Profit Centre"/>
      <sheetName val="Stock DCA"/>
      <sheetName val="Pivot Ageing DCA"/>
      <sheetName val="yarn forecast"/>
      <sheetName val="exc rate"/>
      <sheetName val="30121 &amp; com"/>
      <sheetName val="30121 Only"/>
      <sheetName val="30121 Overseas"/>
      <sheetName val="sheet 1"/>
      <sheetName val="AW03"/>
      <sheetName val="SS04"/>
      <sheetName val="JUL03_MAR04"/>
      <sheetName val="Cummul Trading to Mar"/>
      <sheetName val="FM jul03_jun04"/>
      <sheetName val="export apr_jun04"/>
      <sheetName val="FM SS04"/>
      <sheetName val="FM AW04"/>
      <sheetName val="FM AW04 &lt;=JUN04"/>
      <sheetName val="JUL04 ONWARDS"/>
      <sheetName val="forecast 2003_2004"/>
      <sheetName val="budget jul 04 to jun 05"/>
      <sheetName val="detail budget jul 04 to jun 05"/>
      <sheetName val="factory output per month"/>
      <sheetName val="Mkt Mth Trading  2"/>
      <sheetName val="available minutes"/>
      <sheetName val="Mkt Mth Trading  2 (2)"/>
      <sheetName val="OM"/>
      <sheetName val="AD"/>
      <sheetName val="MVRE"/>
      <sheetName val="FinCharges"/>
      <sheetName val="BudTB03"/>
      <sheetName val="SummFCastbud2003 "/>
      <sheetName val="FCastbud2003"/>
      <sheetName val="jp"/>
      <sheetName val="Cashbook"/>
      <sheetName val="Unrecorded liab"/>
      <sheetName val="Unrecorded liab (2)"/>
      <sheetName val="N.10 unrec liab - Local crs"/>
      <sheetName val="Cashbook (2)"/>
      <sheetName val="Mix"/>
      <sheetName val="Vat reconc"/>
      <sheetName val="Food Rev Cost"/>
      <sheetName val="Oper Rev"/>
      <sheetName val="Cost Room"/>
      <sheetName val="Cost F&amp;B"/>
      <sheetName val="Oper Cost"/>
      <sheetName val="PFBD"/>
      <sheetName val="OPEBAL"/>
      <sheetName val="I Stat-cumu"/>
      <sheetName val="I Stat-fcast"/>
      <sheetName val="activities"/>
      <sheetName val="B  Sheet"/>
      <sheetName val="St Equity-cumu"/>
      <sheetName val="St Equity-fcast"/>
      <sheetName val="PPE-cumu"/>
      <sheetName val="PPE-fcast"/>
      <sheetName val="PPE Add grp-cumu"/>
      <sheetName val="PPE Add grp-fcast"/>
      <sheetName val="PPE Dispgrp-cumu"/>
      <sheetName val="PPE dispgrp-fcast"/>
      <sheetName val="Deprn-cumu"/>
      <sheetName val="Deprn-fcast"/>
      <sheetName val="LTerm Invmt"/>
      <sheetName val="Invmt prop"/>
      <sheetName val="Invmtsub-cumu"/>
      <sheetName val="Invmtsub-fcast"/>
      <sheetName val="InvmtJV-cumu"/>
      <sheetName val="InvmtJV-fcast"/>
      <sheetName val="InvAssociate-cumu"/>
      <sheetName val="InvAssociate-fcast"/>
      <sheetName val="A F Sale -cumu"/>
      <sheetName val="A F sale-fcast"/>
      <sheetName val="NetInvFinLease"/>
      <sheetName val="Lhold land"/>
      <sheetName val="Biological Ass"/>
      <sheetName val="Defd Exp"/>
      <sheetName val="SHL RecGp-cumu"/>
      <sheetName val="SHL RecGp-fcast"/>
      <sheetName val="LTL RecGrp-cumu"/>
      <sheetName val="portion LTL RecGrp-cumu"/>
      <sheetName val="LTL RecGrp-fcast"/>
      <sheetName val="portion LTL RecGrp-fcast"/>
      <sheetName val="LTL RecNonGrp-cumu"/>
      <sheetName val="LTL RecNonGrp-fcast"/>
      <sheetName val="IntangAss-cumu"/>
      <sheetName val="IntangAss-fcast"/>
      <sheetName val="IntAss Add-dispgrp-cumu "/>
      <sheetName val="IntAss Add-dispgrp-fcast"/>
      <sheetName val="Current Invmt-cumu"/>
      <sheetName val="Current Invmt-fcast"/>
      <sheetName val="STL rec -cumu"/>
      <sheetName val="STL rec-fcast"/>
      <sheetName val="AcctsRecGp-cumu"/>
      <sheetName val="AcctsRecGp-fcast "/>
      <sheetName val="STL RecGrp-cumu"/>
      <sheetName val="STL Grp-fcast"/>
      <sheetName val="AcctsRecNonGrp"/>
      <sheetName val="Trade Rec disc"/>
      <sheetName val="Banks-cumu"/>
      <sheetName val="Banks-fcast"/>
      <sheetName val="STL paynongrp-cumu"/>
      <sheetName val="STL paynongrp-fcast"/>
      <sheetName val="Fin Lease Oblgns"/>
      <sheetName val="Acctspaygrp-cumu"/>
      <sheetName val="Acctspaygrp-fcast"/>
      <sheetName val="STL paygrp-cumu"/>
      <sheetName val="STL paygrp-fcast"/>
      <sheetName val="Acctspaynongrp"/>
      <sheetName val="Sh cap-cumu"/>
      <sheetName val="Sh cap-fcast"/>
      <sheetName val="SHL paygrp-cumu"/>
      <sheetName val="SHL paygrp-fcast"/>
      <sheetName val="LTL paygrp-cumu"/>
      <sheetName val="LTL paygrp-fcast"/>
      <sheetName val="portionLTL paygrp-cumu"/>
      <sheetName val="portionLTL paygrp-fcast"/>
      <sheetName val="LTL paynongrp-cumu"/>
      <sheetName val="LTL paynongrp-fcast"/>
      <sheetName val="Dept Profit-cumu"/>
      <sheetName val="Dept Profit-fcast"/>
      <sheetName val="Other Sch"/>
      <sheetName val="SUB2"/>
      <sheetName val="Cashflow a"/>
      <sheetName val="Cashflow b"/>
      <sheetName val="Cashflow c"/>
      <sheetName val="cashflowkings"/>
      <sheetName val="Gp Recpts cumu"/>
      <sheetName val="Gp Recpts fcast"/>
      <sheetName val="Gp Paymts cumu"/>
      <sheetName val="Gp Paymts fcast"/>
      <sheetName val="operating exp"/>
      <sheetName val="staffcosts-depn-amort"/>
      <sheetName val="Excp items"/>
      <sheetName val="Tax-BS"/>
      <sheetName val="DivRec"/>
      <sheetName val="Sub 3"/>
      <sheetName val="Fincostsdisc"/>
      <sheetName val="charitable instns"/>
      <sheetName val="taxationdisc"/>
      <sheetName val="ppe-discl"/>
      <sheetName val="profitonsalePPE"/>
      <sheetName val="inv prop-int ass"/>
      <sheetName val="profit sale Inv prop"/>
      <sheetName val="LTL rec discl"/>
      <sheetName val="stockdiscl"/>
      <sheetName val="F leaseoblig - discl"/>
      <sheetName val="LTL pay discl"/>
      <sheetName val="RBOdiscl1"/>
      <sheetName val="RBOdiscl2"/>
      <sheetName val="capcomm-contliab"/>
      <sheetName val="Cashflow discl"/>
      <sheetName val="relatedparty1"/>
      <sheetName val="relatedparty2"/>
      <sheetName val="related party3"/>
      <sheetName val="writeoff"/>
      <sheetName val="taxcomp"/>
      <sheetName val="UserParameters"/>
      <sheetName val="DN"/>
      <sheetName val="DS"/>
      <sheetName val="pg 3-4 "/>
      <sheetName val="pg 6"/>
      <sheetName val="pg 7-8 "/>
      <sheetName val="pg 10-18"/>
      <sheetName val="PG 19"/>
      <sheetName val="Bud"/>
      <sheetName val="BroFees"/>
      <sheetName val="weekly capacity"/>
      <sheetName val="TMLEASE01(1stversion)"/>
      <sheetName val="ETB"/>
      <sheetName val="PivotTable"/>
      <sheetName val="Feuil1"/>
      <sheetName val="Rentals"/>
      <sheetName val="Investment Restated"/>
      <sheetName val="New Investment"/>
      <sheetName val="PL - BS"/>
      <sheetName val="Administrative"/>
      <sheetName val="Cov"/>
      <sheetName val="Directorate and Administration"/>
      <sheetName val="Statutory Disclosure 1"/>
      <sheetName val="Statutory Disclosure 2"/>
      <sheetName val="Statement of Responsibility"/>
      <sheetName val=" IS "/>
      <sheetName val="SCE"/>
      <sheetName val="Pg20"/>
      <sheetName val="Pg 21"/>
      <sheetName val="Pg 22"/>
      <sheetName val="Pg 23"/>
      <sheetName val="TB-Future"/>
      <sheetName val="Debtors-Creditors"/>
      <sheetName val="SAP Pivot-Current"/>
      <sheetName val="SAP TB-Current"/>
      <sheetName val="TB-Old"/>
      <sheetName val="SAP Pivot-Old"/>
      <sheetName val="SAP TB-Old"/>
      <sheetName val="TB-Compare"/>
      <sheetName val="SAP Pivot-Compare"/>
      <sheetName val="SAP TB-Current-Compare"/>
      <sheetName val="seccer"/>
      <sheetName val="Pg 3, 4, 7"/>
      <sheetName val="Pg5,6"/>
      <sheetName val="Pg 8-10"/>
      <sheetName val="pG 12"/>
      <sheetName val="Pg 13-15, 17-22"/>
      <sheetName val="Pg 16"/>
      <sheetName val="Pg 23-25"/>
      <sheetName val="U 5.2 - Payroll (2)"/>
      <sheetName val="U 5.2 - Payroll"/>
      <sheetName val="HIC150EOFFneu"/>
      <sheetName val="HIC150E"/>
      <sheetName val="HIC"/>
      <sheetName val="2.1 Demolitions"/>
      <sheetName val="2.2 Substructure"/>
      <sheetName val="2.3 Superstructure"/>
      <sheetName val="2.4 Walls"/>
      <sheetName val="2.5 Woodwork"/>
      <sheetName val="2.6 Doors and windows"/>
      <sheetName val="2.7 Roof"/>
      <sheetName val="2.8 Sanitary"/>
      <sheetName val="2.9 Finishes"/>
      <sheetName val="2.10 Services"/>
      <sheetName val="2.11 External Works"/>
      <sheetName val="3.1 PC Prov sums"/>
      <sheetName val="MS"/>
      <sheetName val="List of drawings"/>
      <sheetName val="CATO finishes"/>
      <sheetName val="CATO ROOF"/>
      <sheetName val="CATO SP"/>
      <sheetName val="CATO BW"/>
      <sheetName val="CATO W &amp; D"/>
      <sheetName val="Eigene D"/>
      <sheetName val="Option"/>
      <sheetName val="Hic_150EOffice"/>
      <sheetName val="Exchanger quotation"/>
      <sheetName val="yhc  (3)"/>
      <sheetName val="Singarpone"/>
      <sheetName val="TOTAL COST (3)"/>
      <sheetName val="Construction office"/>
      <sheetName val="Construction Quotion"/>
      <sheetName val="HIC150Ee"/>
      <sheetName val="XL4Poppy"/>
      <sheetName val="BLOCK MASONARY"/>
      <sheetName val="Balance Sheet Details CMC"/>
      <sheetName val="Openings "/>
      <sheetName val="Dep. during the year"/>
      <sheetName val="OFFICE EQ"/>
      <sheetName val="HVAC casu"/>
      <sheetName val="HVACmater."/>
      <sheetName val="HVACtreat"/>
      <sheetName val="HVAC serv"/>
      <sheetName val="hvac opd"/>
      <sheetName val="total abst.HVAC"/>
      <sheetName val="sec.adv.-19th HVAC"/>
      <sheetName val="sec.adv.-19TH ELEC.  (2)"/>
      <sheetName val="sec.adv.-19TH ELEC. "/>
      <sheetName val="External Item-Total Abstract "/>
      <sheetName val="CASUALTY m"/>
      <sheetName val="maternity M"/>
      <sheetName val="TREATMENT m "/>
      <sheetName val="block-3 m"/>
      <sheetName val="BLOCK-2m"/>
      <sheetName val="Total  ABSTRAC 20 TH"/>
      <sheetName val="Casualty"/>
      <sheetName val="Maternity"/>
      <sheetName val="Treatment"/>
      <sheetName val="service"/>
      <sheetName val="Block3"/>
      <sheetName val="Block2"/>
      <sheetName val="opd"/>
      <sheetName val=" INTERIM 17 TH-certified"/>
      <sheetName val=" INTERIM 17 TH-spec"/>
      <sheetName val="sec.adv.-17Int  "/>
      <sheetName val="HVAC"/>
      <sheetName val="CASUALTY "/>
      <sheetName val="TREATMENT "/>
      <sheetName val="SERVICE-4"/>
      <sheetName val="block-3"/>
      <sheetName val="O.P.D. "/>
      <sheetName val="Total Abstract17th"/>
      <sheetName val="BLOCK-2"/>
      <sheetName val="Front"/>
      <sheetName val="Org chart"/>
      <sheetName val="Org Jun06"/>
      <sheetName val="S Curve"/>
      <sheetName val="RA Summary"/>
      <sheetName val="Cumul Abstract"/>
      <sheetName val="Exp. Ded. 02"/>
      <sheetName val="Material- Infra"/>
      <sheetName val="Material- project"/>
      <sheetName val="MRS "/>
      <sheetName val="Monitoring of Resource"/>
      <sheetName val="Plan Bud - Apr06"/>
      <sheetName val="Achiev bud - Apr06"/>
      <sheetName val="Comparision of budget Apr06"/>
      <sheetName val="Plan budg - May06"/>
      <sheetName val="Labour reconsil"/>
      <sheetName val="WPR"/>
      <sheetName val="Flash report"/>
      <sheetName val="Planning_tender"/>
      <sheetName val="INFRA- budget"/>
      <sheetName val="Rolled budget_Jun06"/>
      <sheetName val="tender-exercise"/>
      <sheetName val="PLANNING"/>
      <sheetName val="plan-achieved"/>
      <sheetName val="RES-PLANNING"/>
      <sheetName val="BO-material-details"/>
      <sheetName val="p&amp;l-support"/>
      <sheetName val="P&amp;L-zero"/>
      <sheetName val="EARTH WORK 2"/>
      <sheetName val="EARTH WORK 1"/>
      <sheetName val="VFMP-Monthly-AB"/>
      <sheetName val="ACHIEVED"/>
      <sheetName val="MPR"/>
      <sheetName val="RA Bill summary"/>
      <sheetName val=" ABSTRACT  "/>
      <sheetName val="S T BILL"/>
      <sheetName val="BFP"/>
      <sheetName val="Neutralisation pit"/>
      <sheetName val="MCW piping"/>
      <sheetName val="Road crossing (2)"/>
      <sheetName val="Elecric &amp; Control"/>
      <sheetName val="Water "/>
      <sheetName val="Road crossing"/>
      <sheetName val="CW pump house"/>
      <sheetName val="DM builidng"/>
      <sheetName val="offset switch gear building"/>
      <sheetName val="Main stack"/>
      <sheetName val="Raw water fire water"/>
      <sheetName val="Switchyard"/>
      <sheetName val="Switch yard control building"/>
      <sheetName val="Duct Bank"/>
      <sheetName val="Desagged water storage tank"/>
      <sheetName val="Switch yard cable trench"/>
      <sheetName val="GT-ST Transformer"/>
      <sheetName val="Prerna Engg."/>
      <sheetName val="Bahuleyan"/>
      <sheetName val="Uday rai"/>
      <sheetName val="Manjur islam"/>
      <sheetName val="T Khan"/>
      <sheetName val="Sabir"/>
      <sheetName val="Mirror"/>
      <sheetName val="Ramachander"/>
      <sheetName val="Surendar"/>
      <sheetName val="Guddu"/>
      <sheetName val="Ramjeet"/>
      <sheetName val="Aalam"/>
      <sheetName val="Ashok"/>
      <sheetName val="Naushad"/>
      <sheetName val="Manager"/>
      <sheetName val="Faridabad Data"/>
      <sheetName val="Salary Export"/>
      <sheetName val="Pivot Table (2)"/>
      <sheetName val="NOIDA-29OCT"/>
      <sheetName val="Pivot Table"/>
      <sheetName val="September -Consolidated"/>
      <sheetName val="Manpoewr Nos."/>
      <sheetName val="New Joinees-August '07"/>
      <sheetName val="Resignees-August'07"/>
      <sheetName val="Changes-August07"/>
      <sheetName val=" EXCISE  reco summary"/>
      <sheetName val=" EXCISE  OVERALL RECO"/>
      <sheetName val=" EXCISE RECO OCT FINAL"/>
      <sheetName val="reco -FINAL"/>
      <sheetName val="annex 1"/>
      <sheetName val="annex 3"/>
      <sheetName val="ANNEX 4"/>
      <sheetName val="Pyrl.Accrual"/>
      <sheetName val="LINK GAP"/>
      <sheetName val="Provision01.09.01"/>
      <sheetName val="P&amp;L 01.09.01"/>
      <sheetName val="MAT01.09.01"/>
      <sheetName val="PointNo.4"/>
      <sheetName val="PointNo.6"/>
      <sheetName val="ADI Journal Tab"/>
      <sheetName val="CM GTS DR4"/>
      <sheetName val="1999-2000"/>
      <sheetName val="1999-2002 "/>
      <sheetName val="Business Wise"/>
      <sheetName val="cut2 to cut4"/>
      <sheetName val="BUSINESS P&amp; L'S"/>
      <sheetName val="SUMMARYS"/>
      <sheetName val="Rev &amp; FTE O-L"/>
      <sheetName val="HCOP"/>
      <sheetName val="SUPPORT HC"/>
      <sheetName val="P&amp;L+BS-US$"/>
      <sheetName val="At a Glance"/>
      <sheetName val="Chart2"/>
      <sheetName val="Chart7"/>
      <sheetName val="Chart8"/>
      <sheetName val="Chart6"/>
      <sheetName val="Chart9"/>
      <sheetName val="BEP"/>
      <sheetName val="Commn."/>
      <sheetName val="b.s.-p.l.-sch."/>
      <sheetName val="balance sheet variation"/>
      <sheetName val="balance sheet variation (2)"/>
      <sheetName val="Profit and loss variance (2)"/>
      <sheetName val="Profit and loss variance"/>
      <sheetName val="PREPAID - INSU"/>
      <sheetName val="Prepaid 03-04"/>
      <sheetName val="pay roll variance staff"/>
      <sheetName val="pay roll varaince workers"/>
      <sheetName val="OutstandingLiabilities"/>
      <sheetName val="deposits"/>
      <sheetName val="intt acc &amp; due"/>
      <sheetName val="excise"/>
      <sheetName val="Insurance datails"/>
      <sheetName val="Advance tax-TDS"/>
      <sheetName val="AT and PT disclosure"/>
      <sheetName val="Fixed Deposit"/>
      <sheetName val="consumption reconciliation"/>
      <sheetName val="WIP xxxx"/>
      <sheetName val="WIP (2)"/>
      <sheetName val="Production reconciliation"/>
      <sheetName val="Derived Purchase"/>
      <sheetName val="Purchase reconciliation"/>
      <sheetName val="FG inv variance"/>
      <sheetName val="Other inv var"/>
      <sheetName val="Sales var -final"/>
      <sheetName val="Sales var"/>
      <sheetName val="SALES  reco"/>
      <sheetName val="Excise Exp"/>
      <sheetName val="duty cl stock 31.03.04."/>
      <sheetName val="duty cl stock 31.03.04. RF ST"/>
      <sheetName val="Excise expense recos"/>
      <sheetName val="Dirs Rep"/>
      <sheetName val="Aud Rep"/>
      <sheetName val="audit rep caro"/>
      <sheetName val="Caro Working"/>
      <sheetName val="SCHBS"/>
      <sheetName val="SCHFA"/>
      <sheetName val="SCHPL"/>
      <sheetName val="AS-15"/>
      <sheetName val="Qty details"/>
      <sheetName val="Sub-Sch-BS"/>
      <sheetName val="Sub-Sch-P&amp;L"/>
      <sheetName val="S.Drs"/>
      <sheetName val="ANX"/>
      <sheetName val="soti1"/>
      <sheetName val="DepIT"/>
      <sheetName val="Mangement fees"/>
      <sheetName val="FBT working"/>
      <sheetName val="TB 31.03.09"/>
      <sheetName val="SUBFA"/>
      <sheetName val="Next 12 months installments"/>
      <sheetName val="AS 16"/>
      <sheetName val="Dirs_Rep"/>
      <sheetName val="Aud_Rep"/>
      <sheetName val="audit_rep_caro"/>
      <sheetName val="Caro_Working"/>
      <sheetName val="Qty_details"/>
      <sheetName val="S_Drs"/>
      <sheetName val="Mangement_fees"/>
      <sheetName val="FBT_working"/>
      <sheetName val="TB_31_03_09"/>
      <sheetName val="Next_12_months_installments"/>
      <sheetName val="AS_16"/>
      <sheetName val="Schedules_PL"/>
      <sheetName val="Schedules_BS"/>
      <sheetName val="Annexure_I"/>
      <sheetName val="_-P&amp;L_-ARP"/>
      <sheetName val="Deprn_-reasonability"/>
      <sheetName val="BS_Schedules"/>
      <sheetName val="FA_Schedule"/>
      <sheetName val="P&amp;L_Schedules"/>
      <sheetName val="TB_Dec_2003"/>
      <sheetName val="Audit_Entries"/>
      <sheetName val="TB_Dec_2002"/>
      <sheetName val="TB extract"/>
      <sheetName val="AK-Offertstammblatt"/>
      <sheetName val="ConsPL"/>
      <sheetName val="Pinv"/>
      <sheetName val="Receivables Zones"/>
      <sheetName val="OG Sales with VAT"/>
      <sheetName val="表1 银行存款明细表"/>
      <sheetName val="表2 应收票据"/>
      <sheetName val="表3-1 存货跌价损失准备计算表"/>
      <sheetName val="表3-2 存货倒推表"/>
      <sheetName val="表4-1 固定资产折旧表(上市)"/>
      <sheetName val="表4-2 固定资产折旧表  (非上市9A)"/>
      <sheetName val="表4-3 固定资产折旧表  (非上市9B)"/>
      <sheetName val="表5 固定资产清理明细表"/>
      <sheetName val="表6 工程合同汇总表"/>
      <sheetName val="表7 租赁合同汇总表"/>
      <sheetName val="表8-1 长期投资－长期股票投资"/>
      <sheetName val="表8-2 长期股权投资－未合并子公司"/>
      <sheetName val="表8-3 长期股权投资－合营公司"/>
      <sheetName val="表8-4 长期股权投资－联营公司"/>
      <sheetName val="表8-5 长期股权投资－参股公司"/>
      <sheetName val="表8-6 长期债权投资"/>
      <sheetName val="表8-7 其他债权投资"/>
      <sheetName val="表9 递延税款"/>
      <sheetName val="表10-1 长期借款明细"/>
      <sheetName val="表10-2 资本化利息计算表-中国准则 "/>
      <sheetName val="表10-3 资本化利息计算表-香港准则"/>
      <sheetName val="表10-4 资本化利率计算表 -香港准则"/>
      <sheetName val="表11 盈余公积"/>
      <sheetName val="表12 联合促销调查表"/>
      <sheetName val="表13-1 CDMA 收入调查表-用户使用积分消费 "/>
      <sheetName val="表13-2 CDMA 收入调查表-用积分换取有价通信卡及充值卡"/>
      <sheetName val="表13-3 CDMA 收入调查表-用积分购买CDMA手机或配件"/>
      <sheetName val="表13-4 CDMA公免收入及成本调查表"/>
      <sheetName val="表13-5 以押金租赁CDMA手机调查表"/>
      <sheetName val="表13-6 以预存话费租赁CDMA手机调查表"/>
      <sheetName val="表13-7 以担保租赁CDMA手机调查表"/>
      <sheetName val="表13-8 CDMA手机话费分成调查表"/>
      <sheetName val="表13-9 优惠套餐盈利能力测算表-1"/>
      <sheetName val="表13-10 优惠套餐盈利能力测算表-2"/>
      <sheetName val="表13-11 手机成本摊销测算表"/>
      <sheetName val="表14 从移动一次拨号转来的收入汇总"/>
      <sheetName val="表15 联通在信的内部收入调查表"/>
      <sheetName val="表16 有价通信卡打折情况调查表"/>
      <sheetName val="表17 寻呼专业与其他专业结算收入调查表"/>
      <sheetName val="表18 寻呼专业与其他电信运营商的往来"/>
      <sheetName val="表19 CDMA网络租赁费"/>
      <sheetName val="表20 净资产调节表"/>
      <sheetName val="表21 净利润调节表"/>
      <sheetName val="表22 长期资产现金流量测算表"/>
      <sheetName val="附件1 用户数"/>
      <sheetName val="附件2 业务成本预测 "/>
      <sheetName val="附件3 销售费用"/>
      <sheetName val="附件4 人工成本"/>
      <sheetName val="附件5 营业税金及附加 "/>
      <sheetName val="附件6 新业务收入-1-3"/>
      <sheetName val="附件6 新业务收入-4"/>
      <sheetName val="附件6 新业务收入-5-8"/>
      <sheetName val="表23 住房分配计划"/>
      <sheetName val="损益表汇总"/>
      <sheetName val="1.通信业务收入"/>
      <sheetName val="1.1本地固话收入"/>
      <sheetName val="1.2国内长途收入"/>
      <sheetName val="1.3国际长话收入"/>
      <sheetName val="1.4数据通信收入"/>
      <sheetName val="1.5无线寻呼收入"/>
      <sheetName val="补充资料－国内长途电话收入"/>
      <sheetName val="补充资料－网间结算收入及支出（1）"/>
      <sheetName val="补充资料－网间结算收入及支出（2）"/>
      <sheetName val="补充资料－出租电路月分析表-条数-本地"/>
      <sheetName val="补充资料－出租电路月分析表-条数-国际"/>
      <sheetName val="补充资料－出租电路月分析表-条数-国内"/>
      <sheetName val="补充资料－出租电路月分析表-本地"/>
      <sheetName val="补充资料－出租电路月分析表-国际"/>
      <sheetName val="补充资料－出租电路月分析表-国内"/>
      <sheetName val="补充资料－每月电话用户数"/>
      <sheetName val="补充资料－月租费收入月分析表"/>
      <sheetName val="2.通信业务成本"/>
      <sheetName val="3.主营业务税金及附加"/>
      <sheetName val="4.营业费用"/>
      <sheetName val="5.管理费用"/>
      <sheetName val="6.其他业务利润"/>
      <sheetName val="7.财务费用"/>
      <sheetName val="8.投资收益"/>
      <sheetName val="9.营业外收入及支出"/>
      <sheetName val="10.固定资产折旧"/>
      <sheetName val="营运资金预测"/>
      <sheetName val="现金流量表"/>
      <sheetName val="企业表一"/>
      <sheetName val="M-5C"/>
      <sheetName val="M-5A"/>
      <sheetName val="PTA"/>
      <sheetName val="DLD"/>
      <sheetName val="IDD"/>
      <sheetName val="VAS"/>
      <sheetName val="InterCon"/>
      <sheetName val="资本性支出参考，定稿前请勿删"/>
      <sheetName val="CRP Kasag &amp; Korting"/>
      <sheetName val="CRP COPMP."/>
      <sheetName val="Civil Details"/>
      <sheetName val="BifurIndP&amp;M"/>
      <sheetName val="BifurImpP&amp;M"/>
      <sheetName val="Utility Calculations"/>
      <sheetName val="Assum"/>
      <sheetName val="Conso"/>
      <sheetName val="Prod1"/>
      <sheetName val="D&amp;C"/>
      <sheetName val="Preop Expenses"/>
      <sheetName val="Admn"/>
      <sheetName val="useless"/>
      <sheetName val="5TH fLR"/>
      <sheetName val="INT ph-iii"/>
      <sheetName val="INT PH-ii"/>
      <sheetName val="INT PH-I"/>
      <sheetName val="DEPDEC07"/>
      <sheetName val="RelatedpartyNewFormat"/>
      <sheetName val="Relatedpartyworking"/>
      <sheetName val="BSdec07 TRIAL BALANCE"/>
      <sheetName val="print"/>
      <sheetName val="SEP-08(34)"/>
      <sheetName val="SEP-08 (5-9)"/>
      <sheetName val="Meas"/>
      <sheetName val="CJPC (2)"/>
      <sheetName val="RA-markate"/>
      <sheetName val="REPAYMENT"/>
      <sheetName val="PROJECT REPORT"/>
      <sheetName val="CMA DATA"/>
      <sheetName val="Schedule BS"/>
      <sheetName val="Note 8-Non Current Investments"/>
      <sheetName val="P &amp; L."/>
      <sheetName val="Schedule to P&amp;L"/>
      <sheetName val="capital account"/>
      <sheetName val="Computation-Old"/>
      <sheetName val="Soul - Trial Balances "/>
      <sheetName val="Jubilee"/>
      <sheetName val="Yoga"/>
      <sheetName val="Avasa"/>
      <sheetName val="Jubilee P &amp; L"/>
      <sheetName val="Banjara P &amp; L"/>
      <sheetName val="Avasa P &amp; L"/>
      <sheetName val="Yoga Studio P &amp; L"/>
      <sheetName val="BS - Yoga"/>
      <sheetName val="BS - Jubilee"/>
      <sheetName val="BS - Avasa"/>
      <sheetName val="BS - Banjara"/>
      <sheetName val="Invest-EQ"/>
      <sheetName val="Invest-MF"/>
      <sheetName val="GSI UK"/>
      <sheetName val="GSI SPA"/>
      <sheetName val="Foglio1"/>
      <sheetName val="NIDA 31122001"/>
      <sheetName val="SCRITTURE"/>
      <sheetName val=" CSS BS Consol"/>
      <sheetName val="AF BS Consol"/>
      <sheetName val="AF P&amp;L Consol"/>
      <sheetName val="AF Business Drivers"/>
      <sheetName val="AF P&amp;L"/>
      <sheetName val="AF BS Figures"/>
      <sheetName val="Calcs"/>
      <sheetName val="AF"/>
      <sheetName val="Mgmt Codes"/>
      <sheetName val="CF BS Consol"/>
      <sheetName val="CF P&amp;L Consol"/>
      <sheetName val="CF P&amp;L"/>
      <sheetName val="CF Business Drivers"/>
      <sheetName val="CF CONSOLIDATED (Summarised)"/>
      <sheetName val="facts"/>
      <sheetName val="Brisbane"/>
      <sheetName val="Sydney"/>
      <sheetName val="Melbourne"/>
      <sheetName val="Rocky"/>
      <sheetName val="Yeppoon"/>
      <sheetName val="National Partnerships"/>
      <sheetName val="Perth"/>
      <sheetName val="Corporate"/>
      <sheetName val="Add Manpower"/>
      <sheetName val="Staff Compliment"/>
      <sheetName val="Rent- Brisbane"/>
      <sheetName val="bris ind bud"/>
      <sheetName val="nsw ind bud"/>
      <sheetName val="Rocky ind bud"/>
      <sheetName val="WA ind bud"/>
      <sheetName val="Marketing CF as per IE"/>
      <sheetName val="Spare"/>
      <sheetName val="CFF BS Consol"/>
      <sheetName val="CFF P&amp;L Consol"/>
      <sheetName val="CFF BS Consol (2)"/>
      <sheetName val="CFF Business Drivers"/>
      <sheetName val="CFF P&amp;L"/>
      <sheetName val="CFF"/>
      <sheetName val="P&amp;L Exec (2)"/>
      <sheetName val="rule 78"/>
      <sheetName val="Doc Fees"/>
      <sheetName val="rule 78 PPC"/>
      <sheetName val="calc PPC"/>
      <sheetName val="P&amp;L Exec1"/>
      <sheetName val="CSS BS Consol"/>
      <sheetName val="CSS New P&amp;L Consol"/>
      <sheetName val="CSS P&amp;L"/>
      <sheetName val="OMD"/>
      <sheetName val="Group Development"/>
      <sheetName val="F&amp;T"/>
      <sheetName val="Consolidated JW"/>
      <sheetName val="Risk JW"/>
      <sheetName val="Group Services JW"/>
      <sheetName val="Operations JW"/>
      <sheetName val="Techology Services"/>
      <sheetName val="IPF Ops"/>
      <sheetName val="Risk JW Detailed"/>
      <sheetName val="Group Serv Detailed"/>
      <sheetName val="IPF Ops Detailed"/>
      <sheetName val="Marketing Detailed"/>
      <sheetName val="National Marketing Corporate"/>
      <sheetName val="Marketing Capex"/>
      <sheetName val="IPF FR &amp; Com Analysis"/>
      <sheetName val="IPF Business Drivers"/>
      <sheetName val="IPF P&amp;L Consol"/>
      <sheetName val="CAL P&amp;L"/>
      <sheetName val="IBNA P&amp;L"/>
      <sheetName val="OAMPS P&amp;L"/>
      <sheetName val="NZ P&amp;L"/>
      <sheetName val="HK P&amp;L"/>
      <sheetName val="IPF BS Consol"/>
      <sheetName val="CAL BS"/>
      <sheetName val="IBNA BS"/>
      <sheetName val="OAMPS BS"/>
      <sheetName val="NZ BS"/>
      <sheetName val="HK BS"/>
      <sheetName val="CF1 Consol"/>
      <sheetName val="CAL CF1"/>
      <sheetName val="IBNA CF1"/>
      <sheetName val="OAMPS CF1"/>
      <sheetName val="NZ CF1"/>
      <sheetName val="HK CF1"/>
      <sheetName val="Pricing Model"/>
      <sheetName val="Commission"/>
      <sheetName val="Doc Fees Calc"/>
      <sheetName val="Emp Prov"/>
      <sheetName val="Emp Costs"/>
      <sheetName val="Employment Costs"/>
      <sheetName val="Corp Costs"/>
      <sheetName val="Operations &amp; Tech Split"/>
      <sheetName val="17.06.08 Overhead Reduction"/>
      <sheetName val="IPF Marketing"/>
      <sheetName val="BS Calcs AR (2)"/>
      <sheetName val="BS Calcs CR"/>
      <sheetName val="BS Calcs (Collections)"/>
      <sheetName val="BS Calcs Borrowings"/>
      <sheetName val="Treasury"/>
      <sheetName val="R &amp; D"/>
      <sheetName val="FinPer"/>
      <sheetName val="FinPos"/>
      <sheetName val="- 1f -"/>
      <sheetName val="- 1f - Word Sum"/>
      <sheetName val="- 1 -"/>
      <sheetName val="- 2f -"/>
      <sheetName val="- 2 -"/>
      <sheetName val="- 3f -"/>
      <sheetName val="- 3 -"/>
      <sheetName val="- 4f -"/>
      <sheetName val="- 4 -"/>
      <sheetName val="- 5f -"/>
      <sheetName val="- 5 -"/>
      <sheetName val="Att 1"/>
      <sheetName val="Att 2"/>
      <sheetName val="Att 3"/>
      <sheetName val="Att 4"/>
      <sheetName val="Att 5"/>
      <sheetName val="US FY by Brand"/>
      <sheetName val="FY vs Prior"/>
      <sheetName val="FY vs Budget"/>
      <sheetName val="PAG"/>
      <sheetName val="PAG v Prior"/>
      <sheetName val="PAG v Budget"/>
      <sheetName val="Volvo Variance"/>
      <sheetName val="Jaguar"/>
      <sheetName val="JAG Variance"/>
      <sheetName val="Land Rover"/>
      <sheetName val="LR Variance "/>
      <sheetName val="Aston Martin"/>
      <sheetName val="AML Variance"/>
      <sheetName val="Memo - Volvo FIN 46"/>
      <sheetName val="PPD"/>
      <sheetName val="PPD Variance"/>
      <sheetName val="Other PAG"/>
      <sheetName val="Q2"/>
      <sheetName val="Q3"/>
      <sheetName val="Q4"/>
      <sheetName val="Q1 vs Bud"/>
      <sheetName val="Q2 vs Bud"/>
      <sheetName val="Q3 vs Bud"/>
      <sheetName val="Q4 vs Bud"/>
      <sheetName val="Prior"/>
      <sheetName val="Summ vs Budget"/>
      <sheetName val="Summ vs Prior"/>
      <sheetName val="DLOM"/>
      <sheetName val="Comps Data"/>
      <sheetName val="Inc_Stat"/>
      <sheetName val="Bal_sheet"/>
      <sheetName val="Inc_Stat (Qtr)"/>
      <sheetName val="Rev_Drivers"/>
      <sheetName val="Bal sheet _Drivers"/>
      <sheetName val="Bus_A_US_Eng"/>
      <sheetName val="Bus_A_China_Eng"/>
      <sheetName val="Bus_A_US_Mrktg"/>
      <sheetName val="Bus_A_China_Mrktg"/>
      <sheetName val="Bus_A_Admin"/>
      <sheetName val="Bus_A_Ops"/>
      <sheetName val="Bus_B_Eng&amp;Op."/>
      <sheetName val="Dept_Exp. Summ"/>
      <sheetName val="Target Description"/>
      <sheetName val="Comparables Description"/>
      <sheetName val="Output Sheets --&gt;"/>
      <sheetName val="Trading Analysis"/>
      <sheetName val="WACC Analysis"/>
      <sheetName val="Transaction Analysis"/>
      <sheetName val="Input Sheets---&gt;"/>
      <sheetName val="Note Sheet"/>
      <sheetName val="MCD"/>
      <sheetName val="BKC"/>
      <sheetName val="WEN"/>
      <sheetName val="JBX"/>
      <sheetName val="SONC"/>
      <sheetName val="CKR"/>
      <sheetName val="RRGB"/>
      <sheetName val="SNS"/>
      <sheetName val="AFCE"/>
      <sheetName val="NATH"/>
      <sheetName val="Monthly Op Ex"/>
      <sheetName val=" Hdcnt Detail"/>
      <sheetName val="Project Costs"/>
      <sheetName val="Detail Op Ex"/>
      <sheetName val="Startup costs"/>
      <sheetName val="Burdens"/>
      <sheetName val="Biz Model"/>
      <sheetName val="Financial Summaries"/>
      <sheetName val="3Yr Monthly Projections"/>
      <sheetName val="Personnel"/>
      <sheetName val="Var Rev and Costs"/>
      <sheetName val="Monthly Projections"/>
      <sheetName val="Subscribers "/>
      <sheetName val="Resellers"/>
      <sheetName val="Referrals"/>
      <sheetName val="Third Party"/>
      <sheetName val="Sales Detail"/>
      <sheetName val="Assumptions &amp; Summaries"/>
      <sheetName val="SegmentDetail"/>
      <sheetName val="Monthly 2003 &amp; 2004"/>
      <sheetName val="June 30 Interim "/>
      <sheetName val="Historical Financials Summary"/>
      <sheetName val="Projected Financial Summary"/>
      <sheetName val="Company Data"/>
      <sheetName val="Research Report Summary Tables"/>
      <sheetName val="Allocation-CVM"/>
      <sheetName val="Allocation-OPM"/>
      <sheetName val="Concluded EV"/>
      <sheetName val="Guide-Trans."/>
      <sheetName val="Comp-Multiple"/>
      <sheetName val="Bal. Sheet"/>
      <sheetName val="Income.Stat."/>
      <sheetName val="Drivers TAM"/>
      <sheetName val="Driver-Rev &amp; AR"/>
      <sheetName val="Drivers- COGS"/>
      <sheetName val="Drivers-Exp."/>
      <sheetName val="Other drivers"/>
      <sheetName val="Cap Structure"/>
      <sheetName val="Comps-Valuation"/>
      <sheetName val="Comps-Des"/>
      <sheetName val="IS Drivers"/>
      <sheetName val="BS Drivers"/>
      <sheetName val="comps for BS items"/>
      <sheetName val="Comp &amp; Ind. Stats"/>
      <sheetName val="Input - Main"/>
      <sheetName val="Input- Customers"/>
      <sheetName val="Input  - Tech"/>
      <sheetName val="Technical"/>
      <sheetName val="Direct Costs"/>
      <sheetName val="Monthly"/>
      <sheetName val="Quarterly"/>
      <sheetName val="Annual"/>
      <sheetName val="CheckSheet"/>
      <sheetName val="Summary Overview"/>
      <sheetName val="Statement of Operations"/>
      <sheetName val="SalesSummary"/>
      <sheetName val="Bal Sht"/>
      <sheetName val="Mthly P &amp; L"/>
      <sheetName val="Deferred Revenue"/>
      <sheetName val="Detailed Stat of Operations"/>
      <sheetName val="FixedCostAnalysis"/>
      <sheetName val="OperatingBudget"/>
      <sheetName val="MYOBBalSht"/>
      <sheetName val="MYOBPL"/>
      <sheetName val="P &amp; L Summary"/>
      <sheetName val="Detailed"/>
      <sheetName val="Driver"/>
      <sheetName val="ExistingInput"/>
      <sheetName val="ExistingForecast"/>
      <sheetName val="PlanvsActual"/>
      <sheetName val="KeystatsActual"/>
      <sheetName val="KeystatsPlan Original"/>
      <sheetName val="KeyStatsPlan"/>
      <sheetName val="Deptpl"/>
      <sheetName val="Summary Statements"/>
      <sheetName val="DETAIL.XLS"/>
      <sheetName val="Offshore"/>
      <sheetName val="Engineering&amp;TechSupp"/>
      <sheetName val="Maintenance Fee Waterfall Chart"/>
      <sheetName val="License feeRevenue Waterfall"/>
      <sheetName val="Rent Schedule"/>
      <sheetName val="CF Graph"/>
      <sheetName val="PL Graph"/>
      <sheetName val="Graph Input"/>
      <sheetName val="Options Issuances Detail "/>
      <sheetName val="FMV of Dilutive Inst."/>
      <sheetName val="Balancesheet  "/>
      <sheetName val="Comparales -Description"/>
      <sheetName val="Comps Valuation"/>
      <sheetName val="Guideline Valuation"/>
      <sheetName val="Control Premium"/>
      <sheetName val="Bookings"/>
      <sheetName val="Revenue - New Sales"/>
      <sheetName val="Revenues - Renewals"/>
      <sheetName val="Accounts Recievable"/>
      <sheetName val="Capital Lease"/>
      <sheetName val="Cap Ex Financing"/>
      <sheetName val="G&amp;A drivers"/>
      <sheetName val="COGS drivers"/>
      <sheetName val="Balance Sheet Drivers"/>
      <sheetName val="Monthly revenue Recognition-UK"/>
      <sheetName val="Monthly revenue Recognition-USA"/>
      <sheetName val=" Tech Additions"/>
      <sheetName val="US FIXED ASSET 07"/>
      <sheetName val="UK FIXED ASSET 07"/>
      <sheetName val="Comps Stats"/>
      <sheetName val="Revenue Drivers-bookings"/>
      <sheetName val="Total Bookings"/>
      <sheetName val="Renewals"/>
      <sheetName val="Revenues"/>
      <sheetName val="Account Payable"/>
      <sheetName val="Comps Valuation - Multiple"/>
      <sheetName val="Option Pricing Value allocation"/>
      <sheetName val="Prj_IS"/>
      <sheetName val="Prj_BS"/>
      <sheetName val="Prj_CF"/>
      <sheetName val="Allocation - OPM"/>
      <sheetName val="Comp_Valuation"/>
      <sheetName val="Comp_desc"/>
      <sheetName val="Comp_stats"/>
      <sheetName val="06 Horse Show Schedule"/>
      <sheetName val="PAYMENTS"/>
      <sheetName val="TSI Cons"/>
      <sheetName val="Compsum"/>
      <sheetName val="spread"/>
      <sheetName val="hist &amp; proj income statement"/>
      <sheetName val="Material Handling"/>
      <sheetName val="PEACH"/>
      <sheetName val="LBO Summ"/>
      <sheetName val="LBO"/>
      <sheetName val="FMC_MATRIX"/>
      <sheetName val="Value Allocation - OPM"/>
      <sheetName val="Market Approach"/>
      <sheetName val="Comp- Des"/>
      <sheetName val="OMTR"/>
      <sheetName val="LPSN"/>
      <sheetName val="ACXM"/>
      <sheetName val="CHRD"/>
      <sheetName val="SDBT"/>
      <sheetName val="UNCA"/>
      <sheetName val="RMKR"/>
      <sheetName val="RNOW"/>
      <sheetName val="SRVY"/>
      <sheetName val="MCHX"/>
      <sheetName val="Description"/>
      <sheetName val=" IS"/>
      <sheetName val="Comparable- Description"/>
      <sheetName val="Benchmarking-Comparables"/>
      <sheetName val="Value Flow"/>
      <sheetName val="P&amp;L-Dept"/>
      <sheetName val="Capital Equip"/>
      <sheetName val="Rev components"/>
      <sheetName val="Rev for printing"/>
      <sheetName val="COGS-Prod"/>
      <sheetName val="ENG TOTALS"/>
      <sheetName val="Eng mgt"/>
      <sheetName val="Eng.Pltfrm"/>
      <sheetName val="Eng.Apps"/>
      <sheetName val="Eng.QA"/>
      <sheetName val="Eng.IT"/>
      <sheetName val="Products"/>
      <sheetName val="Mktg "/>
      <sheetName val="Sales "/>
      <sheetName val="Biz Dev"/>
      <sheetName val="Prof Srvcs"/>
      <sheetName val="Alloc"/>
      <sheetName val="Capex backup  "/>
      <sheetName val="Leasing wkst"/>
      <sheetName val="Bookings.billings"/>
      <sheetName val="Rev Recog"/>
      <sheetName val="2006 P&amp;L Financial"/>
      <sheetName val="2006 P&amp;L Dept"/>
      <sheetName val="z-Assumptions"/>
      <sheetName val="z-Cash Flow"/>
      <sheetName val="z-IS-Funct"/>
      <sheetName val="Global"/>
      <sheetName val="z-IS-Sol vs Core"/>
      <sheetName val="Z-Sol Breakdown"/>
      <sheetName val="Z-Sales Breakdown"/>
      <sheetName val="Financials - Qtrly"/>
      <sheetName val="Commission + MBO"/>
      <sheetName val="z-Rolling Financials"/>
      <sheetName val="Existing Proj Detail"/>
      <sheetName val="Fixedassts"/>
      <sheetName val="Totals by Category"/>
      <sheetName val="G&amp;A EU"/>
      <sheetName val="Engineering"/>
      <sheetName val="Solutions"/>
      <sheetName val="Solutions EU"/>
      <sheetName val="Product Management"/>
      <sheetName val="Pric Science"/>
      <sheetName val="Pric Excel"/>
      <sheetName val="Sales EU"/>
      <sheetName val="Exp % Dept"/>
      <sheetName val="US Prof Services P&amp;L"/>
      <sheetName val="Non-Prof Services P&amp;L"/>
      <sheetName val="Fcst Roll"/>
      <sheetName val="Roll BS"/>
      <sheetName val="COR"/>
      <sheetName val="Personel Expenses Drivers"/>
      <sheetName val="Debt Amortization"/>
      <sheetName val="Comps-Description"/>
      <sheetName val="DLOM "/>
      <sheetName val="Round of Funding"/>
      <sheetName val="Guideline Transactions"/>
      <sheetName val="Benchmarking"/>
      <sheetName val="Budget Input"/>
      <sheetName val="Salaries - Budget"/>
      <sheetName val=" Bal Sheet"/>
      <sheetName val=" Cash Flow"/>
      <sheetName val="Jan to June 2001"/>
      <sheetName val="BOD Summary 2H 2001"/>
      <sheetName val="Operating Plan"/>
      <sheetName val="Summary By Catagory"/>
      <sheetName val="Tech Ops"/>
      <sheetName val="G &amp; A"/>
      <sheetName val="Bookings-Revenue MS 8-01"/>
      <sheetName val="Bookings-Revenue New Model 5-01"/>
      <sheetName val="Cash Good Until"/>
      <sheetName val="Cash Chart"/>
      <sheetName val="Department Graph"/>
      <sheetName val="Customer Svc"/>
      <sheetName val="Info. Svc."/>
      <sheetName val="Extra 2"/>
      <sheetName val="Extra 3"/>
      <sheetName val="CCU"/>
      <sheetName val="Servers"/>
      <sheetName val="Roll-up"/>
      <sheetName val="Tech Ops (2)"/>
      <sheetName val="TO Summary"/>
      <sheetName val="CSR"/>
      <sheetName val="Citrix-StorageNet"/>
      <sheetName val="Comp Planning"/>
      <sheetName val="Funnel"/>
      <sheetName val="ActualDetail"/>
      <sheetName val="Quota"/>
      <sheetName val="SalesOpportunity"/>
      <sheetName val="OpportunitySource"/>
      <sheetName val="WebSource"/>
      <sheetName val="AgingSource"/>
      <sheetName val="08-23-021"/>
      <sheetName val="Bookings analysis "/>
      <sheetName val="Top Deals"/>
      <sheetName val="Qtr Funnel"/>
      <sheetName val="CAM Funnel"/>
      <sheetName val="ActualTransactions"/>
      <sheetName val="ServicesRevenue"/>
      <sheetName val="Bookings analysis"/>
      <sheetName val="Reader costs"/>
      <sheetName val="Revenue Driver"/>
      <sheetName val="DVC"/>
      <sheetName val="Cap Table "/>
      <sheetName val="Option Pool"/>
      <sheetName val="Comp-Valuation"/>
      <sheetName val="Comps-Data"/>
      <sheetName val="Bal Sheet Drivers"/>
      <sheetName val="Appendices"/>
      <sheetName val="Raw Comp"/>
      <sheetName val="Board Summary"/>
      <sheetName val="Series A"/>
      <sheetName val="Round Valuations"/>
      <sheetName val="Advisors"/>
      <sheetName val="Former Employees"/>
      <sheetName val="Allocation_OPM"/>
      <sheetName val="Guideline_Transactions"/>
      <sheetName val="IS_Drivers"/>
      <sheetName val="Comp_Data"/>
      <sheetName val="First Scan"/>
      <sheetName val="Current vs Previous Plan"/>
      <sheetName val="FCF"/>
      <sheetName val="D2-QTrly-BS"/>
      <sheetName val="D3-Qtrly-PNL"/>
      <sheetName val="D4-Qtrly-CashFlow"/>
      <sheetName val="Pro Forma P&amp;L"/>
      <sheetName val="TAMs"/>
      <sheetName val="Software Revenue"/>
      <sheetName val="NA Min Sales"/>
      <sheetName val="EU Min Sales"/>
      <sheetName val="Costs and Prices (2)"/>
      <sheetName val="D5-Monthly Balance Sheet"/>
      <sheetName val="D6-Mnthly PNL"/>
      <sheetName val="D7 - Mnthly Cash Flow"/>
      <sheetName val="U.S. HC"/>
      <sheetName val="DOE HC"/>
      <sheetName val="Feb 4 Model and P&amp;L"/>
      <sheetName val="DOE Consulting"/>
      <sheetName val="US HC"/>
      <sheetName val="Offshore HC"/>
      <sheetName val="Consulting details"/>
      <sheetName val="Offshore. HC"/>
      <sheetName val="Historical BS"/>
      <sheetName val="Historical IS"/>
      <sheetName val="Bank Line 2009"/>
      <sheetName val="Bank Line 2010"/>
      <sheetName val="Sale&amp;Mkting Variables"/>
      <sheetName val="R&amp;D Variables"/>
      <sheetName val="DCOUNT"/>
      <sheetName val="Costs and Prices"/>
      <sheetName val="items"/>
      <sheetName val="bills"/>
      <sheetName val="sales rpts"/>
      <sheetName val="checks"/>
      <sheetName val="srcpivot"/>
      <sheetName val="SA Vendor"/>
      <sheetName val="elliscom"/>
      <sheetName val="ctline"/>
      <sheetName val="Labels"/>
      <sheetName val="Phones"/>
      <sheetName val="Monitors"/>
      <sheetName val="NetworkEquipment"/>
      <sheetName val="OfficeEquipment"/>
      <sheetName val="BookCases"/>
      <sheetName val="Chairs"/>
      <sheetName val="Telcordia"/>
      <sheetName val="Polycom"/>
      <sheetName val="Livsy_temp"/>
      <sheetName val="Profitability-Consol"/>
      <sheetName val="Corporate Budget"/>
      <sheetName val="Overhead Expenses -Final"/>
      <sheetName val="Consumables-Forging"/>
      <sheetName val="Consumables -Operations"/>
      <sheetName val="Electricity Charges"/>
      <sheetName val="Rejection "/>
      <sheetName val="raw mat."/>
      <sheetName val="Travel Plan"/>
      <sheetName val="Summary- HSE"/>
      <sheetName val="Details-HSE "/>
      <sheetName val="IT-Expenses"/>
      <sheetName val="HR-Details-New"/>
      <sheetName val="Manpower Budget-Revised "/>
      <sheetName val="HR-Details-Old"/>
      <sheetName val="Quality Exps"/>
      <sheetName val="Consumables HTF-Revised"/>
      <sheetName val="Repairs &amp; Maintenance"/>
      <sheetName val="Dep.-Revised"/>
      <sheetName val="observation"/>
      <sheetName val="RM Rates"/>
      <sheetName val="other cost"/>
      <sheetName val="Sand Rqt."/>
      <sheetName val="Dep-IT-VDR"/>
      <sheetName val="Capex-Mar09"/>
      <sheetName val="Transaction with Sub"/>
      <sheetName val="Cashflow Stat"/>
      <sheetName val="BS PL  ANNXURE"/>
      <sheetName val="FIXED ASSET Cos Act"/>
      <sheetName val="JV Dep NCU P&amp;M"/>
      <sheetName val="F.A-IT"/>
      <sheetName val="FA REGISTER CPU"/>
      <sheetName val="FA REGISTER NCU"/>
      <sheetName val="Deffered Tax 06-07"/>
      <sheetName val="DTLNCU"/>
      <sheetName val="Deffered Tax 04-05"/>
      <sheetName val="I-4 Domestic Subs &amp; ICDS-Mar6"/>
      <sheetName val="TDS Certis List"/>
      <sheetName val="Acc.Interest cal."/>
      <sheetName val="Omni Tech"/>
      <sheetName val="FA Reco in IT and Cos Act"/>
      <sheetName val="Option-2"/>
      <sheetName val="Expansion"/>
      <sheetName val="EXPANSION PROJECT"/>
      <sheetName val="LAMINATION PROJECT"/>
      <sheetName val="SEL requirement"/>
      <sheetName val="Returns"/>
      <sheetName val="Personnel cost Summary"/>
      <sheetName val="techniscian cost"/>
      <sheetName val="Staff Salary"/>
      <sheetName val="QC Exp"/>
      <sheetName val="Manpowerdependcost"/>
      <sheetName val="Ohbreakup"/>
      <sheetName val="Ohbreakup (euro)"/>
      <sheetName val="Term Loan &amp; Dep"/>
      <sheetName val="Term Loan &amp; Dep -euro"/>
      <sheetName val="Manpowerbreakupctc"/>
      <sheetName val="BOARD MEET"/>
      <sheetName val="FFR-I"/>
      <sheetName val="FFR-II"/>
      <sheetName val="EX SUM"/>
      <sheetName val="MIS IN RS"/>
      <sheetName val="NEXT YEAR PRICING"/>
      <sheetName val="COGS SUMMARY"/>
      <sheetName val="ITFORMAT"/>
      <sheetName val="PROFIT ELE"/>
      <sheetName val="SALE APR TO JAN"/>
      <sheetName val="mat assset"/>
      <sheetName val="elin"/>
      <sheetName val="Cash flow - 01.11.09"/>
      <sheetName val="Cash Flow. (2)"/>
      <sheetName val="Cash Flow."/>
      <sheetName val="Projection till March 2010"/>
      <sheetName val="Cash Flow Sep 09 - Mar 10 rev 2"/>
      <sheetName val="Cash Flow Sep 09 - Mar 10 rec"/>
      <sheetName val="TL"/>
      <sheetName val="Cash Flow Sep - Nov"/>
      <sheetName val="SBP TL Utilisation"/>
      <sheetName val="FDY new"/>
      <sheetName val="mach shop new"/>
      <sheetName val="H2 Plan"/>
      <sheetName val="Cash Flow revised upto Sep"/>
      <sheetName val="mach shop"/>
      <sheetName val="Purch"/>
      <sheetName val="Fix &amp; patt"/>
      <sheetName val="Cash Flow revised"/>
      <sheetName val="Cash Flow-28.7.09"/>
      <sheetName val="PNB - 12.5"/>
      <sheetName val="Cash Flow -Jul-Sep09-28.7.09"/>
      <sheetName val="BC Liab 100709"/>
      <sheetName val=" LC Liab 100709"/>
      <sheetName val="Cash Flow - July 09"/>
      <sheetName val="Foundry"/>
      <sheetName val="Machine Shop"/>
      <sheetName val="Purchase"/>
      <sheetName val="Admin &amp; RM"/>
      <sheetName val="PnL "/>
      <sheetName val="Cash Flow - Feb 10"/>
      <sheetName val="CF- Sep 10"/>
      <sheetName val="CF- Aug 10"/>
      <sheetName val="CF- Jul 10"/>
      <sheetName val="CF- Jun 10"/>
      <sheetName val="CF - May 10"/>
      <sheetName val="BC"/>
      <sheetName val="CF- Apr 10 "/>
      <sheetName val="CF - Mar 10"/>
      <sheetName val="Cash Flow - Jan 10"/>
      <sheetName val="Cash Flow - Dec 09"/>
      <sheetName val="Event"/>
      <sheetName val="Travelling"/>
      <sheetName val="Manpower-Working"/>
      <sheetName val="HR Budget"/>
      <sheetName val="Capex &amp; Revenue"/>
      <sheetName val="Explanations"/>
      <sheetName val="H_Schedule"/>
      <sheetName val="H_MAIN"/>
      <sheetName val="Schedule to PL cfs"/>
      <sheetName val="TRT-Data"/>
      <sheetName val="High lights  -1"/>
      <sheetName val=" PL 2005-06(Absolute)"/>
      <sheetName val=" PL 2005-06 in MW"/>
      <sheetName val="Financials P&amp;L- in Value"/>
      <sheetName val="Financials P&amp;L - in %"/>
      <sheetName val="Presentation Working (2)"/>
      <sheetName val="BS Absolute"/>
      <sheetName val="Net Worth &amp; Debt "/>
      <sheetName val="Reco Sales Sel vs CFS"/>
      <sheetName val="Reduct Working Capital"/>
      <sheetName val="Foreign Risk"/>
      <sheetName val="31.03.05"/>
      <sheetName val="June 05 Summary"/>
      <sheetName val="Out of March 05 Prepaid"/>
      <sheetName val=" PrepaidMarch 05"/>
      <sheetName val="Prepaid Acct. June 05"/>
      <sheetName val="Insurance June 05"/>
      <sheetName val="June 05 SAP data Prepaid Acct."/>
      <sheetName val="04-05"/>
      <sheetName val="working JD"/>
      <sheetName val="base data"/>
      <sheetName val="wtg cost"/>
      <sheetName val="wtg cost (2)"/>
      <sheetName val="3000330"/>
      <sheetName val="1.3.05"/>
      <sheetName val="TN"/>
      <sheetName val="GJ"/>
      <sheetName val="MH"/>
      <sheetName val="Proje PL Found"/>
      <sheetName val="Product Costing"/>
      <sheetName val="23813- Realistic"/>
      <sheetName val="Sales Graph Foundry"/>
      <sheetName val="KEY Mterics"/>
      <sheetName val="Budget -Suzlon Consolidation"/>
      <sheetName val="Interest-Summary"/>
      <sheetName val="Working- interest"/>
      <sheetName val="Working Details"/>
      <sheetName val="Month Wise Cash Flow"/>
      <sheetName val="3 year Plans"/>
      <sheetName val="Profitability-VDR"/>
      <sheetName val="Profitability-VDR (2)"/>
      <sheetName val="non use"/>
      <sheetName val="Slide -8 Capex (2)"/>
      <sheetName val="Slide-1-Ex.Summary"/>
      <sheetName val="Slide-2- Profitability"/>
      <sheetName val="Slide-3-Expenses"/>
      <sheetName val="Slide -4-Sales"/>
      <sheetName val="Slide-5-Break Even"/>
      <sheetName val="Slide-6-Fund Flow"/>
      <sheetName val="Slide 7-Working Capital"/>
      <sheetName val="Slide -9 Assumption"/>
      <sheetName val="Slide-10-Core Team"/>
      <sheetName val="Slide-11 BS"/>
      <sheetName val="Slide-IDFC"/>
      <sheetName val="Slide-Payback Period"/>
      <sheetName val="Slide -8 Capex"/>
      <sheetName val="Mthly-BS"/>
      <sheetName val="Mthly Cash Flow"/>
      <sheetName val="Mthly-Fund flow"/>
      <sheetName val="Mthly-Profitability"/>
      <sheetName val="Admin Cost- Others"/>
      <sheetName val="Consumbales-HTF"/>
      <sheetName val="Consumables Mat Lab "/>
      <sheetName val="Consumables-Forging "/>
      <sheetName val="Machine Shop-I"/>
      <sheetName val="IT-Expenses "/>
      <sheetName val="Ch Summary Forging"/>
      <sheetName val="ch summary foundry"/>
      <sheetName val="Chnge Summry"/>
      <sheetName val="Sales Comparison"/>
      <sheetName val="FA schedule final"/>
      <sheetName val="1002"/>
      <sheetName val="1003"/>
      <sheetName val="1004"/>
      <sheetName val="1005"/>
      <sheetName val="1006"/>
      <sheetName val="1007"/>
      <sheetName val="1009"/>
      <sheetName val="1203"/>
      <sheetName val="1102"/>
      <sheetName val="TP Shift_1005"/>
      <sheetName val="Production Rejection Review (2)"/>
      <sheetName val="BS PL ABS (2)"/>
      <sheetName val="Schedule EY (2)"/>
      <sheetName val="Consolidated - Financials"/>
      <sheetName val="Forging Financials"/>
      <sheetName val="Forging - Operations"/>
      <sheetName val="Foundry Financials"/>
      <sheetName val="Foundry - Operations "/>
      <sheetName val="Executive Summary-Forging"/>
      <sheetName val="Cash Profitability-VDR"/>
      <sheetName val="Marketing Update"/>
      <sheetName val="Scrap-Marketing"/>
      <sheetName val="NOWC-VDR"/>
      <sheetName val="Cat Master"/>
      <sheetName val="Capital Advance V&amp;C"/>
      <sheetName val="CAS Working"/>
      <sheetName val="Con. V&amp;C New"/>
      <sheetName val="5. FA -C"/>
      <sheetName val="5. FA -V"/>
      <sheetName val="Audbs"/>
      <sheetName val="audsc-bs"/>
      <sheetName val="aud sch pl"/>
      <sheetName val="FA -FINAL"/>
      <sheetName val="Workpapers for CF IN Rs"/>
      <sheetName val="audwork"/>
      <sheetName val="wtd avg shares'08"/>
      <sheetName val="de"/>
      <sheetName val="FS MAR 06 EY RD"/>
      <sheetName val="SCH MAR 06 EY RD"/>
      <sheetName val="Linked CF - RD FINAL"/>
      <sheetName val="c-14-4-07"/>
      <sheetName val="Wtd avg no of shares"/>
      <sheetName val="c+14-4-07"/>
      <sheetName val="Sept-10"/>
      <sheetName val="Sales Collection"/>
      <sheetName val="Forging-100%"/>
      <sheetName val="LC BC Collection"/>
      <sheetName val="Synefra-Payment Schedule"/>
      <sheetName val="Write Up"/>
      <sheetName val="Summary Debtors"/>
      <sheetName val="catcmb"/>
      <sheetName val="catvdr"/>
      <sheetName val="fflow"/>
      <sheetName val="pivot templ"/>
      <sheetName val="Vdr FA"/>
      <sheetName val="coimb FA"/>
      <sheetName val="sefl FA"/>
      <sheetName val="Cash flow EY"/>
      <sheetName val="Workpapers for cash flow"/>
      <sheetName val="Comp Code"/>
      <sheetName val="Traded Goods"/>
      <sheetName val="List of creditors"/>
      <sheetName val="Debtors with ageing"/>
      <sheetName val="l &amp; a BRE UP"/>
      <sheetName val="L&amp;A break up"/>
      <sheetName val="Account Break Up"/>
      <sheetName val="FD Break up"/>
      <sheetName val="Executive Summary-Forging-Revis"/>
      <sheetName val="CBTR-Capex"/>
      <sheetName val="IDFC Forging Financials"/>
      <sheetName val="IDFC Forging - Operations"/>
      <sheetName val="Head Counts Forging"/>
      <sheetName val="Head Counts Foundry"/>
      <sheetName val="Foundry Order Highlights"/>
      <sheetName val="Forging order Highlights"/>
      <sheetName val="Cust Status Foundry"/>
      <sheetName val="Cust Status Forging"/>
      <sheetName val="Cust Outlook"/>
      <sheetName val="Sales Order Foundry"/>
      <sheetName val="Forging order Apr-Mar"/>
      <sheetName val="EHS Foundry"/>
      <sheetName val="Production Rejection-Foundry"/>
      <sheetName val="Production Rejection-Forging"/>
      <sheetName val="Consol-Balance Sheet"/>
      <sheetName val="Budget- Detailed-Linked "/>
      <sheetName val="Profitability-CBTR"/>
      <sheetName val="Profitability-consoliodated"/>
      <sheetName val="cash profit-CBTR"/>
      <sheetName val="cash profit-Consol"/>
      <sheetName val="Executive Summary-Foundry"/>
      <sheetName val="BS, P&amp;L"/>
      <sheetName val="RM Consumption"/>
      <sheetName val="Cash flow -cbtr"/>
      <sheetName val="NOwc-CBTR"/>
      <sheetName val="NOWC-Consol"/>
      <sheetName val="Project Cost - Final"/>
      <sheetName val="Key Operation Metrics-R"/>
      <sheetName val="RM Procurement"/>
      <sheetName val="HR Metrics"/>
      <sheetName val="Statutory, Business Challenges"/>
      <sheetName val="Other Customers"/>
      <sheetName val="Executive Sumary"/>
      <sheetName val="Foundry Cum Prod"/>
      <sheetName val="Sales plan vs actuals"/>
      <sheetName val="Up-load"/>
      <sheetName val="Sales Order Summary"/>
      <sheetName val="NOWC-CBTR "/>
      <sheetName val="BS, P&amp;L - Dec 09"/>
      <sheetName val="Statutory, Business Challen "/>
      <sheetName val="Profitability (21)"/>
      <sheetName val="Profitability (20)"/>
      <sheetName val="Profitability (24)"/>
      <sheetName val="Profitability (30)"/>
      <sheetName val="pessimistic"/>
      <sheetName val="realistic"/>
      <sheetName val="optimistic"/>
      <sheetName val="Admin Cost"/>
      <sheetName val="HT-'10-'11"/>
      <sheetName val="issues &amp; concerns  (2)"/>
      <sheetName val="Balance sheet and PL"/>
      <sheetName val="revised template"/>
      <sheetName val="dta sales"/>
      <sheetName val="dec09"/>
      <sheetName val="l5,7"/>
      <sheetName val="l6"/>
      <sheetName val="L9 BC"/>
      <sheetName val="lead curr liab"/>
      <sheetName val="statutory"/>
      <sheetName val="cap prov"/>
      <sheetName val="SAP format"/>
      <sheetName val="restate crs"/>
      <sheetName val="grn prov"/>
      <sheetName val="lbbw loan"/>
      <sheetName val="LTRB"/>
      <sheetName val="crs movmt"/>
      <sheetName val="Apr-Dec Billing"/>
      <sheetName val="Jan-Mar 05"/>
      <sheetName val="extended O&amp;M"/>
      <sheetName val="RAj"/>
      <sheetName val="Guj"/>
      <sheetName val="Mah"/>
      <sheetName val="As Per Model F.S."/>
      <sheetName val="Sub Lead- Loans to Subsidiaries"/>
      <sheetName val="Adv. Recd in cash or Kind"/>
      <sheetName val="Sub Lead- ICD"/>
      <sheetName val="Sub lead - Deposits others "/>
      <sheetName val="Doubtful loans and advances"/>
      <sheetName val="LOANS TO SUB"/>
      <sheetName val="Other loans &amp; advances"/>
      <sheetName val="Share application money "/>
      <sheetName val="Advance Income tax"/>
      <sheetName val="Rent &amp; EMD "/>
      <sheetName val="Govt Deposit "/>
      <sheetName val="Working June 05"/>
      <sheetName val="Tel &amp; Other"/>
      <sheetName val="loan-SE GMBH"/>
      <sheetName val="Loan-AERH"/>
      <sheetName val="Loan-SWECO"/>
      <sheetName val="Loan-SEAUSTRAILIA"/>
      <sheetName val="Loan-SWSL"/>
      <sheetName val="Loan-SGPL"/>
      <sheetName val="ICD-SGWL"/>
      <sheetName val="ICD-SRPL"/>
      <sheetName val="ICD-SSPL"/>
      <sheetName val="ICD-SDPL"/>
      <sheetName val="Service Tax Inpur credit March "/>
      <sheetName val="Advance Tax  and  TDS"/>
      <sheetName val="Share Application Money"/>
      <sheetName val="Adv tax and tds March 05"/>
      <sheetName val=" BS SCH"/>
      <sheetName val=" BS &amp; F Flow"/>
      <sheetName val="Sales Budget"/>
      <sheetName val="Scrap Sale"/>
      <sheetName val="RM_Cost"/>
      <sheetName val="Cons_Melting"/>
      <sheetName val="Cons_Moulding"/>
      <sheetName val="Cons_Fettling"/>
      <sheetName val="Other Production overheads"/>
      <sheetName val="Fixed overheads"/>
      <sheetName val="Interest &amp; fin chrs"/>
      <sheetName val=" Base data"/>
      <sheetName val="Slides 1"/>
      <sheetName val="Slides 2"/>
      <sheetName val="Slides 3"/>
      <sheetName val="Slide 4"/>
      <sheetName val="slide 5"/>
      <sheetName val="Cash Flow-CBTR"/>
      <sheetName val="basic assu"/>
      <sheetName val="IO Norms"/>
      <sheetName val="Price assumptions"/>
      <sheetName val="Procurement RM"/>
      <sheetName val="Cost RM"/>
      <sheetName val="Mat Bal"/>
      <sheetName val="Project Depreciation"/>
      <sheetName val="Project Debt"/>
      <sheetName val="Existing Depreciation"/>
      <sheetName val="Existing Debt"/>
      <sheetName val="Existing Debt - Unsecured"/>
      <sheetName val="Key Financials"/>
      <sheetName val="Format S Tables"/>
      <sheetName val="Capital Items"/>
      <sheetName val="cvc"/>
      <sheetName val="tra-vat-lieu"/>
      <sheetName val="PTDG(gia tri cu)"/>
      <sheetName val="PTDG (phan dieu chinh)"/>
      <sheetName val="dtct_GD1 (tong hop)"/>
      <sheetName val="dtct_GD1 (phan dieu chinh tang)"/>
      <sheetName val="dtct_GD1 (phan dieu chinh giam"/>
      <sheetName val="GTXL(P dieu chinh tang)"/>
      <sheetName val="GTXL(P dieu chinh giam)"/>
      <sheetName val="THGD1(P dieu chinh)"/>
      <sheetName val="THGD1(P dieu chinh) (2)"/>
      <sheetName val="kstk"/>
      <sheetName val="dtct_GD1"/>
      <sheetName val="GTXL. "/>
      <sheetName val="THGD1"/>
      <sheetName val="Tra_bang"/>
      <sheetName val="CPkhaithacdat"/>
      <sheetName val="DGKSKTTC"/>
      <sheetName val="DgiaksatDHC4,"/>
      <sheetName val="dongia"/>
      <sheetName val="dgGPMB"/>
      <sheetName val="KSGPMB"/>
      <sheetName val="DGKSKTTC (2)"/>
      <sheetName val="kstk (2)"/>
      <sheetName val="dongia (2)"/>
      <sheetName val="giaithich"/>
      <sheetName val="NCU -Rev 1"/>
      <sheetName val="RBU - Rev 1"/>
      <sheetName val="bhuj"/>
      <sheetName val="capex comparison"/>
      <sheetName val="major eqpt"/>
      <sheetName val="Detailed - RBU"/>
      <sheetName val="Total Cost-RBU"/>
      <sheetName val="RBU"/>
      <sheetName val="CAPEX Comparision RBU"/>
      <sheetName val="parametri"/>
      <sheetName val="1.Highlights"/>
      <sheetName val="2.TdB(sintesi)"/>
      <sheetName val="3.TdB(dett.paese)"/>
      <sheetName val="4.AnalisiScost"/>
      <sheetName val="5.EfficienzaInd.le"/>
      <sheetName val="6.KPI(1)"/>
      <sheetName val="7.KPI(2)"/>
      <sheetName val="8.KPI(3)"/>
      <sheetName val="9.VariazioneCIN"/>
      <sheetName val="10.PrevEcoQuadr"/>
      <sheetName val="11.PrevFinQuadr"/>
      <sheetName val="12.PrevCilQuadr"/>
      <sheetName val="13.Analisi Costi"/>
      <sheetName val="14.C. Economico"/>
      <sheetName val="15.Patrimoniale"/>
      <sheetName val="16.Previsioni Ricavi"/>
      <sheetName val="17.Previsioni R.O."/>
      <sheetName val="18.Previsioni C.I.L."/>
      <sheetName val="19.AnalisiScost OUTLOOK"/>
      <sheetName val="20.Highlights OUTLOOK"/>
      <sheetName val="SINTESI"/>
      <sheetName val="SINTESI PIANO"/>
      <sheetName val="VARIANZE PIANO"/>
      <sheetName val="EBITDA budget"/>
      <sheetName val="EBITDA piano"/>
      <sheetName val="EBITDA 2002"/>
      <sheetName val="EBITDA 2003"/>
      <sheetName val="EBITDA 2004"/>
      <sheetName val="EBITDA 2005"/>
      <sheetName val="ITALIA"/>
      <sheetName val="ESTERO"/>
      <sheetName val="ITALIA PIANO"/>
      <sheetName val="ESTERO PIANO"/>
      <sheetName val="VETTURE PER STABILIMENTO"/>
      <sheetName val="MIX FATTURATO"/>
      <sheetName val="MIX M.D.C."/>
      <sheetName val="Riepilogo Italia per Vettura"/>
      <sheetName val="Piano Auto"/>
      <sheetName val="Vetture x stab. Bdg -20%"/>
      <sheetName val="RIEP1"/>
      <sheetName val="RIEP2"/>
      <sheetName val="FATT"/>
      <sheetName val="R.O.1"/>
      <sheetName val="R.O.2"/>
      <sheetName val="CAPFUNZ1"/>
      <sheetName val="CAPFUNZ2"/>
      <sheetName val="POSFIN"/>
      <sheetName val="ONFIN"/>
      <sheetName val="R.O.MENS"/>
      <sheetName val="CARS"/>
      <sheetName val="MONAT"/>
      <sheetName val="CH_REP"/>
      <sheetName val="ZO_REP"/>
      <sheetName val="Cartel1"/>
      <sheetName val="Data Chart"/>
      <sheetName val="MASTER FIAT"/>
      <sheetName val="2 bis.TdB(dett.business) "/>
      <sheetName val="10.C. Economico"/>
      <sheetName val="11.Patrimoniale"/>
      <sheetName val="2.TdB(dett.paese)"/>
      <sheetName val="4.EfficienzaInd.le"/>
      <sheetName val="5.KPI(1)"/>
      <sheetName val="8.VariazioneCIN"/>
      <sheetName val="9.Analisi Costi"/>
      <sheetName val="#RIF"/>
      <sheetName val="Form-E1"/>
      <sheetName val="Vendite"/>
      <sheetName val="Dealer"/>
      <sheetName val="MIX FATT PO04"/>
      <sheetName val="% aumento list itd cambio resa"/>
      <sheetName val="ASSUNZIONI PO3"/>
      <sheetName val="MIX FATT BDG"/>
      <sheetName val="GIORNI LAVORATIVI"/>
      <sheetName val="ORGANICI"/>
      <sheetName val="MOD MOI RIVALTA PO04"/>
      <sheetName val="MOD MOI MIRAF PO04"/>
      <sheetName val="MOD MOI TOT NORD PO04"/>
      <sheetName val="delta scorte budget 2006"/>
      <sheetName val="delta scorte cns"/>
      <sheetName val="CE NORD - UDC FCT 2006"/>
      <sheetName val="FONDO GARANZIA"/>
      <sheetName val="MIRAFIORI E RIVALTA EFF MOI BDG"/>
      <sheetName val="Vendite Intersez. -OTL"/>
      <sheetName val="VOLUMI PO5"/>
      <sheetName val="RIEPILOGO FATT x fascicolo"/>
      <sheetName val="fatturato"/>
      <sheetName val="fatt. x cliente "/>
      <sheetName val="FATT PER RIEPILOGO"/>
      <sheetName val="MENSILIZZ SP FIX"/>
      <sheetName val="SPESE VARIABILI"/>
      <sheetName val="ACQ ITD NORD"/>
      <sheetName val="CE ANALITICO"/>
      <sheetName val="CE NORD RICLAS BDG 06"/>
      <sheetName val="ce FLASH_ CNS"/>
      <sheetName val="CE CNS PO04 X MARCO"/>
      <sheetName val="CE SINTETICO X UDC"/>
      <sheetName val="CESSIONE MIRAF MDC"/>
      <sheetName val="BUSI 30 06 2006"/>
      <sheetName val="COSTO LAV-INDIR-MENS."/>
      <sheetName val="COSTO LAV-DIR-MENS"/>
      <sheetName val="CE NORD BDG X UDC RICL"/>
      <sheetName val="bdg x flash"/>
      <sheetName val="ONERI E PROVENTI"/>
      <sheetName val="AMMORT. MENS BDG_CNS"/>
      <sheetName val="piano amm croci"/>
      <sheetName val="MENS AMMTI RICALCOLATI"/>
      <sheetName val="486 SIMULAZIONE AMMORTAMENTI"/>
      <sheetName val="358 SIMULAZIONE AMMORTAMENTI"/>
      <sheetName val="VOL-PREZZI"/>
      <sheetName val="C-E ANALITICO"/>
      <sheetName val="BUSI 31 05 2006"/>
      <sheetName val="copertina"/>
      <sheetName val="1.CAMBI"/>
      <sheetName val="2.VOLUME"/>
      <sheetName val="3-DATI FONDAM"/>
      <sheetName val="3.A-DATI FONDAM_E"/>
      <sheetName val="4-Highlights"/>
      <sheetName val="4.A-Highlights_E"/>
      <sheetName val="5.Conto"/>
      <sheetName val="5.A-Conto_E"/>
      <sheetName val="6.VARIANZE PIANO"/>
      <sheetName val="6.A-VARIANZE PIANO_E"/>
      <sheetName val="7.Patr"/>
      <sheetName val="7.A-Patr (E)"/>
      <sheetName val="8-CASH FLOW"/>
      <sheetName val="8.A-CASH FLOW_E"/>
      <sheetName val="9-Investimento"/>
      <sheetName val="10-Eficiências"/>
      <sheetName val="INDICE"/>
      <sheetName val="CHIUSURA"/>
      <sheetName val="MMCAS_1"/>
      <sheetName val="MMCAS_2"/>
      <sheetName val="MMCAS_3"/>
      <sheetName val="PER BUYER"/>
      <sheetName val="Foglio2"/>
      <sheetName val="PER ART MM"/>
      <sheetName val="PER ART LIM"/>
      <sheetName val="PER FORN ALFABETICO"/>
      <sheetName val="PER FORN ABC"/>
      <sheetName val="CONSOLIDADO AMERICA"/>
      <sheetName val="INDICES AMS"/>
      <sheetName val="INDICES AMS KINGSPORT"/>
      <sheetName val="INDICES SINTERIZADOS"/>
      <sheetName val="INDICES CAMISAS"/>
      <sheetName val="INDICES BAND"/>
      <sheetName val="DiretoAmsCV"/>
      <sheetName val="DiretoSintCV "/>
      <sheetName val="DiretoCamCV"/>
      <sheetName val="DiretoBandCV"/>
      <sheetName val="DiretoAmsCV (2)"/>
      <sheetName val="DiretoSintCV  (2)"/>
      <sheetName val="DiretoCamCV (2)"/>
      <sheetName val="DiretoBandCV (2)"/>
      <sheetName val="DiretoCamCV  SEM MOLIBDENIO"/>
      <sheetName val="kINGSPORT FORECAST"/>
      <sheetName val="distinta"/>
      <sheetName val="Tariffe_"/>
      <sheetName val="Costi"/>
      <sheetName val="C.E."/>
      <sheetName val="CIN"/>
      <sheetName val="montanti"/>
      <sheetName val="dri"/>
      <sheetName val="dett"/>
      <sheetName val="volumi"/>
      <sheetName val="sprzedaż"/>
      <sheetName val="materiały"/>
      <sheetName val="CE mensilizzato"/>
      <sheetName val="CE mensilizzato prog."/>
      <sheetName val="SP"/>
      <sheetName val="SP mensilizzato"/>
      <sheetName val="g pag."/>
      <sheetName val="aggregazione"/>
      <sheetName val="konta"/>
      <sheetName val="servomezzi"/>
      <sheetName val="lavoro"/>
      <sheetName val="altri"/>
      <sheetName val="rischi"/>
      <sheetName val="magazzini"/>
      <sheetName val="analisi varianze"/>
      <sheetName val="analisi vendita"/>
      <sheetName val="analisi vendita mens."/>
      <sheetName val="efficienze"/>
      <sheetName val="tariffe"/>
      <sheetName val="BV256 Graphic"/>
      <sheetName val="BV226 Graphic"/>
      <sheetName val="BV226 (R$)"/>
      <sheetName val="BV256 (R$)"/>
      <sheetName val="Roadmap Actions - BV226"/>
      <sheetName val="Roadmap Actions - BV256"/>
      <sheetName val="Risk - Opportunities"/>
      <sheetName val="BV256 R$"/>
      <sheetName val="BV226 R$"/>
      <sheetName val="BV256 $"/>
      <sheetName val="BV226 $"/>
      <sheetName val="Control Model to Average"/>
      <sheetName val="Note BS"/>
      <sheetName val="Note SPL"/>
      <sheetName val="TB Group"/>
      <sheetName val="Cust Ageing "/>
      <sheetName val="Sales Bifurcation"/>
      <sheetName val="Tours &amp; Travel Provision"/>
      <sheetName val="C&amp;F Exp Provision"/>
      <sheetName val="Insurance Schedule"/>
      <sheetName val="Customer Recon "/>
      <sheetName val="Vendor Recon (2)"/>
      <sheetName val="S.D &amp; Int on S.D"/>
      <sheetName val="Employee Recon"/>
      <sheetName val="Vendor Recon"/>
      <sheetName val="Customer Recon"/>
      <sheetName val="Cls Stk Valuation"/>
      <sheetName val="Fright &amp; Handling Char "/>
      <sheetName val="Sales &amp; Discounts"/>
      <sheetName val="Wind Power Income"/>
      <sheetName val="Cooling Charges"/>
      <sheetName val="Salary Summary."/>
      <sheetName val="Salary Payable."/>
      <sheetName val="Interest 234b &amp; 234C"/>
      <sheetName val="Dep workings"/>
      <sheetName val="Dep IT Co.s Act summary"/>
      <sheetName val="delelte aft checking"/>
      <sheetName val="SAP - TB DEC 13"/>
      <sheetName val="COGS &amp; Discountsl"/>
      <sheetName val="FIELD CROPS"/>
      <sheetName val="COTTON"/>
      <sheetName val="Creditors  Os."/>
      <sheetName val="Debtors O.S"/>
      <sheetName val="PABL TB 12-13 (300513)"/>
      <sheetName val="Gratuity &amp; ELs"/>
      <sheetName val="Vend Bal 31.12.13"/>
      <sheetName val="F.23 Cust Bal."/>
      <sheetName val="Trait Fees"/>
      <sheetName val="Advt &amp; SP Provision"/>
      <sheetName val="Calculation (2)"/>
      <sheetName val="Macro1"/>
      <sheetName val="EVA1"/>
      <sheetName val="bajaj_copeland"/>
      <sheetName val="InQuart"/>
      <sheetName val="Mico"/>
      <sheetName val="403"/>
      <sheetName val="405"/>
      <sheetName val="427"/>
      <sheetName val="499_1165"/>
      <sheetName val="Projects"/>
      <sheetName val="VSP PURCHASE CAPEX BLDG EXEMPTE"/>
      <sheetName val="VISION 2000"/>
      <sheetName val="1_OBJ98 "/>
      <sheetName val="1-OBJ98 "/>
      <sheetName val="Actuals_by_Job"/>
      <sheetName val="Heads_Equiv_QI"/>
      <sheetName val="PT_Heads_SD"/>
      <sheetName val="Month"/>
      <sheetName val="Outlook"/>
      <sheetName val="Inputs &amp; Summary Output"/>
      <sheetName val="Broad Refresher Model"/>
      <sheetName val="AS-Inventory"/>
      <sheetName val="SBI"/>
      <sheetName val="BHANDUP"/>
      <sheetName val="ICICI"/>
      <sheetName val="HDFC"/>
      <sheetName val="CONTRN BY DISTRICT"/>
      <sheetName val="MOE"/>
      <sheetName val="Proc Plant com Seed Phy Vs SAP"/>
      <sheetName val="Proc Plants Commer SAP VS Phy"/>
      <sheetName val="Workings (4)"/>
      <sheetName val="Rem &amp; Loose"/>
      <sheetName val="FS Phy Vs SAP"/>
      <sheetName val="Workings (3)"/>
      <sheetName val="Packing material final"/>
      <sheetName val="Workings (2)"/>
      <sheetName val="C&amp;F SAP Vs Phy"/>
      <sheetName val="Intial"/>
      <sheetName val="Ref Table"/>
      <sheetName val="Seeds "/>
      <sheetName val="Sheet21"/>
      <sheetName val="Qty RECO with Valuation 29.0(2)"/>
      <sheetName val="Qty RECO with Valuation 29.07"/>
      <sheetName val="Qty RECO with Valuation Comm(2)"/>
      <sheetName val="Purchases &amp; Discounts June-14 "/>
      <sheetName val="Qty RECO with Valuation Commer"/>
      <sheetName val="Packing material Closing STK"/>
      <sheetName val="Foundation seed Cls stk"/>
      <sheetName val="NSL Vs YSPL"/>
      <sheetName val="Opening stock"/>
      <sheetName val="Purchase RECON"/>
      <sheetName val="NSL to be booked &amp; Reversed"/>
      <sheetName val="YSPL to be Booked"/>
      <sheetName val="Qty RECO with Valuation Origina"/>
      <sheetName val="GR IR"/>
      <sheetName val="Discount Provsion &amp; Sales Retur"/>
      <sheetName val="AXIS BANK BOOKS"/>
      <sheetName val="AXIS BOOKS  DR "/>
      <sheetName val="AXIS BOOKS CR"/>
      <sheetName val="AXIS BANK"/>
      <sheetName val="AXIS BANK DR"/>
      <sheetName val="Axis bank cr"/>
      <sheetName val="Notes - P&amp;L"/>
      <sheetName val="GROUP TB"/>
      <sheetName val="Memo Entries"/>
      <sheetName val="Discount Provision"/>
      <sheetName val="Inventory Valuation"/>
      <sheetName val="Packing material Final Sep-14"/>
      <sheetName val="Foundation seed"/>
      <sheetName val="Sales-Bifurcation"/>
      <sheetName val="Customers Cr Bal Ageing"/>
      <sheetName val="Customers Dr Bal Ageing"/>
      <sheetName val="Vendor Ageing Dr Bal"/>
      <sheetName val="Vendor Ageing Cr Bal"/>
      <sheetName val="Employee Ageing Dr Bal "/>
      <sheetName val="Employee Ageing Cr Bal"/>
      <sheetName val="Dep on additions till 30-Sep"/>
      <sheetName val="Depreciation on Deletions"/>
      <sheetName val="Sheet30"/>
      <sheetName val="Sheet29"/>
      <sheetName val="Disc Provision"/>
      <sheetName val="Employee ageing"/>
      <sheetName val="Security Deposit "/>
      <sheetName val="Dep.Working Final"/>
      <sheetName val="Interest on SD"/>
      <sheetName val="Purchase Summary"/>
      <sheetName val="mktshares"/>
      <sheetName val="G1a"/>
      <sheetName val="G1b"/>
      <sheetName val="G4moma"/>
      <sheetName val="ind_mon"/>
      <sheetName val="seg_mon"/>
      <sheetName val="life"/>
      <sheetName val="graph_00"/>
      <sheetName val="graph_01"/>
      <sheetName val="smalls"/>
      <sheetName val="cos-nos"/>
      <sheetName val="cos-mshare"/>
      <sheetName val="CV_regions"/>
      <sheetName val="CV_mon"/>
      <sheetName val="CV_yearly"/>
      <sheetName val="telco_al"/>
      <sheetName val="telco"/>
      <sheetName val="ashok leyland"/>
      <sheetName val="eml"/>
      <sheetName val="sml"/>
      <sheetName val="Tatra"/>
      <sheetName val="bajajtempo"/>
      <sheetName val="daewoo"/>
      <sheetName val="hml"/>
      <sheetName val="maruti"/>
      <sheetName val="mercedes"/>
      <sheetName val="pal-p"/>
      <sheetName val="pal"/>
      <sheetName val="toyota"/>
      <sheetName val="Skoda"/>
      <sheetName val="UVs"/>
      <sheetName val="UV_price"/>
      <sheetName val="Ankit"/>
      <sheetName val="value"/>
      <sheetName val="CV_goods_pass"/>
      <sheetName val="china_car"/>
      <sheetName val="Qty RECO with Valuation 31.07"/>
      <sheetName val="Dep.Working Final (2)"/>
      <sheetName val="Advance Reced from customers"/>
      <sheetName val="Debtors Ageing (2)"/>
      <sheetName val="Income Tax Computation"/>
      <sheetName val="IT Depreciation"/>
      <sheetName val="FRINGE_BENEFIT_INFO"/>
      <sheetName val="Other exp"/>
      <sheetName val="Manual sales"/>
      <sheetName val="Pur &amp; Sales to booked"/>
      <sheetName val="Staff Recon"/>
      <sheetName val="Customer Debit Balances"/>
      <sheetName val="Customer Credit Balances"/>
      <sheetName val="Sheet36"/>
      <sheetName val="Discount Provision for Rabi"/>
      <sheetName val="Khariff Discounts"/>
      <sheetName val="Closing Stock Valuation"/>
      <sheetName val="Foundation seed Validation"/>
      <sheetName val="AS-15 Provision"/>
      <sheetName val="YSPL Budgeted P &amp; L"/>
      <sheetName val="Interest on Dealer Deposits"/>
      <sheetName val="Sheet4 (2)"/>
      <sheetName val="FS Loose seed sale"/>
      <sheetName val="COGS VS SAL(31.12.14)-Final"/>
      <sheetName val="COGS VS SAL(31.12.14)-Lenin"/>
      <sheetName val="COGS VS SAL(31.12.14) 14-15"/>
      <sheetName val="Opening Provision"/>
      <sheetName val="Closing provision"/>
      <sheetName val="COGS VS SAL 14-15"/>
      <sheetName val="Corrupt SSCI"/>
      <sheetName val="Monthly Ship+Prod"/>
      <sheetName val="Perform"/>
      <sheetName val="Other Incentives"/>
      <sheetName val="Sales Vs COGS-Orginal (2)"/>
      <sheetName val="Sheet20"/>
      <sheetName val="13-14 Goss sales"/>
      <sheetName val="Sheet18"/>
      <sheetName val="Sales Vs COGS-LeninFinal"/>
      <sheetName val="Sales Vs COGS-Lenin_K-14 Ds Cha"/>
      <sheetName val="Sales Vs COGS-Lenin"/>
      <sheetName val="Sales Vs COGS-Orginal (3)"/>
      <sheetName val="Sales Vs COGS-Orginal"/>
      <sheetName val="Sales Vs COGS"/>
      <sheetName val="Sales Vs COGS-Ruf"/>
      <sheetName val="Asset File"/>
      <sheetName val="Profit Recon"/>
      <sheetName val="Discounts - NRV"/>
      <sheetName val="Sales BDC- FC"/>
      <sheetName val="Sales BDC - Cotton"/>
      <sheetName val="Approved Bud FC Qty"/>
      <sheetName val="Total Sales "/>
      <sheetName val="BDC - Exp Budget "/>
      <sheetName val="budget P&amp;L"/>
      <sheetName val="Closing stock Apr-15"/>
      <sheetName val="Summar PVT"/>
      <sheetName val="Cons-K"/>
      <sheetName val="Review_Aug06(sum)"/>
      <sheetName val="OCT 11-OB-PO's"/>
      <sheetName val="UK"/>
      <sheetName val="Customize Your Purchase Order"/>
      <sheetName val="NSLPOWER  LTD "/>
      <sheetName val="INDUR TDS_08_09"/>
      <sheetName val="MAT-09"/>
      <sheetName val="P&amp;L Extract-MIS"/>
      <sheetName val="P&amp;L schedule VI"/>
      <sheetName val="Price volume"/>
      <sheetName val="Annexure1"/>
      <sheetName val="PriceVol variance"/>
      <sheetName val="partywise detail yspl"/>
      <sheetName val="Changes-Tax"/>
      <sheetName val="FAR 22.04.2015"/>
      <sheetName val="IT-ADDITIONS AND SALES"/>
      <sheetName val="PBT break"/>
      <sheetName val="Demerger Exp."/>
      <sheetName val="Changes (2)"/>
      <sheetName val="Sch BS Liab"/>
      <sheetName val="Loan Instalments"/>
      <sheetName val="Sch BS Assets"/>
      <sheetName val="Schedules - P&amp;L"/>
      <sheetName val="Sub Schedules-BS"/>
      <sheetName val="Sub Schedules-P&amp;L"/>
      <sheetName val="TB-Cust"/>
      <sheetName val="TB-Vend"/>
      <sheetName val="estimate revision"/>
      <sheetName val="Monthly (1)"/>
      <sheetName val="InqUpdate"/>
      <sheetName val="Incremental analysis"/>
      <sheetName val="Segment wise"/>
      <sheetName val="InqRM"/>
      <sheetName val="Scorpio"/>
      <sheetName val="Refinements"/>
      <sheetName val="H1 FY2000"/>
      <sheetName val="SUBSIDIARY DETAILS"/>
      <sheetName val="IT_DDTP"/>
      <sheetName val="DDT_TDS_TCS"/>
      <sheetName val="SolahartIndustries"/>
      <sheetName val="AcqBS"/>
      <sheetName val="22 UK"/>
      <sheetName val="TB QB"/>
      <sheetName val="TB-QB"/>
      <sheetName val="TB in DT format"/>
      <sheetName val="Break up-by DT"/>
      <sheetName val="Break up of exp"/>
      <sheetName val="BS-"/>
      <sheetName val="Dep-2001"/>
      <sheetName val="Sales-Cus-US"/>
      <sheetName val="cash basis"/>
      <sheetName val="collection details"/>
      <sheetName val="April Analysts"/>
      <sheetName val="p-table"/>
      <sheetName val="YTD_Rpt_June"/>
      <sheetName val="MTD_Rpt_June"/>
      <sheetName val="PRABHAT"/>
      <sheetName val="PRAVARDHAN"/>
      <sheetName val="Working of Returns Pro"/>
      <sheetName val="YAAGANTI"/>
      <sheetName val="FOUTNE"/>
      <sheetName val="ASIAN"/>
      <sheetName val="CV Financials"/>
      <sheetName val="Car Financials"/>
      <sheetName val="Monthly A&amp;B Sales (Pune)"/>
      <sheetName val="Monthly A&amp;B Sales (Pune) (2)"/>
      <sheetName val="Final summary"/>
      <sheetName val="Final_MVSSPL"/>
      <sheetName val="Req HRS"/>
      <sheetName val="Machine req "/>
      <sheetName val="Gr. Noida"/>
      <sheetName val="GC_Export Projections"/>
      <sheetName val="Export Summary"/>
      <sheetName val="Drill"/>
      <sheetName val="Production efficiency"/>
      <sheetName val="PI"/>
      <sheetName val="Sales(D+E)"/>
      <sheetName val="Pre_Freight"/>
      <sheetName val="Export Debtors &amp; OD"/>
      <sheetName val="Movement"/>
      <sheetName val="OD&gt;30"/>
      <sheetName val="OD&gt;60 Report"/>
      <sheetName val="Dom Debtors"/>
      <sheetName val="collection CM"/>
      <sheetName val="Collection NM"/>
      <sheetName val="Dly Fund Pos(M5.21)"/>
      <sheetName val="Cu tracking"/>
      <sheetName val="Cu Impact"/>
      <sheetName val="MOM"/>
      <sheetName val="MISTrial"/>
      <sheetName val="asst &amp; liabl"/>
      <sheetName val="adnl rmc"/>
      <sheetName val="Fin_Highlights"/>
      <sheetName val="Prof(M5.1)"/>
      <sheetName val="Esti Proft(M5.2)"/>
      <sheetName val="Esti Proft(M5.3) "/>
      <sheetName val="Profit Variance(M5.4)"/>
      <sheetName val="Cost Red Rep(M5.5)"/>
      <sheetName val="Mfg. Cost(M5.6"/>
      <sheetName val="Per Exp(M5.7"/>
      <sheetName val="Admn Exp(M5.8)"/>
      <sheetName val="Sell &amp; Dist(M5.9)"/>
      <sheetName val="Fin Exp(M5.10)"/>
      <sheetName val="Balance sheet(M5.11)"/>
      <sheetName val="WC-Statement(M5.12)"/>
      <sheetName val="Cash Flow(M5.13)"/>
      <sheetName val="Ratio(M5.14)"/>
      <sheetName val="creditorsageing (M5.15)"/>
      <sheetName val="Capex Ctrl(M5.16)"/>
      <sheetName val="Premisible Purchase MONTH"/>
      <sheetName val="Permisible pur next month"/>
      <sheetName val="statutorycompliance(M5.17)"/>
      <sheetName val="Intl Audit Schedule (M5.18)"/>
      <sheetName val="Non Comp IA(M5.19)"/>
      <sheetName val="Major Issues(M5.20)"/>
      <sheetName val="Debtors Ageing(M2.5)"/>
      <sheetName val="Drs age "/>
      <sheetName val="cr age"/>
      <sheetName val="adv to suppl"/>
      <sheetName val="P&amp;L-CUM-MAY-05 (2)"/>
      <sheetName val="front page"/>
      <sheetName val="Prov."/>
      <sheetName val="Feb.07"/>
      <sheetName val="Mfg. Cost"/>
      <sheetName val="Adm. Cost"/>
      <sheetName val="S&amp; D"/>
      <sheetName val="financecost"/>
      <sheetName val="drs grph"/>
      <sheetName val="crs aging grph"/>
      <sheetName val="Debtors "/>
      <sheetName val="crs age "/>
      <sheetName val="Loans &amp; Adv."/>
      <sheetName val="Imprest"/>
      <sheetName val="dispute drs"/>
      <sheetName val="Analysis of wages"/>
      <sheetName val="cash flow, BS monthly(3)"/>
      <sheetName val="MOM(M1.1)"/>
      <sheetName val="Overall highlights(M1.2)"/>
      <sheetName val=" Sales Bud-ind-Act Fm-M2.1 a"/>
      <sheetName val="Sales Bud- Ind- Act-Ytd M2.1.b"/>
      <sheetName val="Sales Bud- Ind- Act M2.2"/>
      <sheetName val="Sales Price Inc M2.3"/>
      <sheetName val="NBD M2.4"/>
      <sheetName val="Ageing Debtors M2.5"/>
      <sheetName val="Contr Anlysis(M2.8)"/>
      <sheetName val="Delv. Perf. M3.6"/>
      <sheetName val="Power &amp; Fuel M3.7"/>
      <sheetName val="ITR M4.1"/>
      <sheetName val="Cost Red. M4.3"/>
      <sheetName val="Profit -Fm (Com)M5.1.a "/>
      <sheetName val="Profit - YTD (Comp) M5.1.b"/>
      <sheetName val="Esti Proft - Fnm (Comp) M5.2"/>
      <sheetName val="Esti Proft YTD (Comp) M5.3 "/>
      <sheetName val="WC-Statement M5.12"/>
      <sheetName val="Ratio Analysis M5.14"/>
      <sheetName val="Man power Str. M6.1"/>
      <sheetName val="dep COS  ACT"/>
      <sheetName val="indexforbudget (2)"/>
      <sheetName val="Cash flow-MIS"/>
      <sheetName val="TOOLING ADVANCE"/>
      <sheetName val="Associates-back-up"/>
      <sheetName val="Staff-back-up"/>
      <sheetName val="OH-New"/>
      <sheetName val="OH-Old"/>
      <sheetName val="working-cap"/>
      <sheetName val="OE  sales"/>
      <sheetName val="REPL SALES"/>
      <sheetName val="dev sales"/>
      <sheetName val="Sale Summary"/>
      <sheetName val="SALES SUMMARY"/>
      <sheetName val="RMC REPL"/>
      <sheetName val="OE RMC"/>
      <sheetName val=" RMC dev"/>
      <sheetName val="Raw Material Summary"/>
      <sheetName val="New Cash flow"/>
      <sheetName val="Sales per emp"/>
      <sheetName val="VA to Emp-N"/>
      <sheetName val="Scrap (2)"/>
      <sheetName val="Budget-format"/>
      <sheetName val="back-up"/>
      <sheetName val="back-up-May"/>
      <sheetName val="April  04"/>
      <sheetName val="May 04"/>
      <sheetName val="June 04"/>
      <sheetName val="July 04"/>
      <sheetName val="Aug 04"/>
      <sheetName val="Rm plan"/>
      <sheetName val="300604"/>
      <sheetName val="groupnew"/>
      <sheetName val="Sept 04"/>
      <sheetName val="Oct 04"/>
      <sheetName val="Nov 04"/>
      <sheetName val="Dec 04"/>
      <sheetName val="Jan 05"/>
      <sheetName val="Feb 05"/>
      <sheetName val="March 05 YTD"/>
      <sheetName val="Feb 05(Noida &amp; Pune Consoli)"/>
      <sheetName val="Compilation"/>
      <sheetName val="RMC &amp; SalesReco (f)"/>
      <sheetName val="F&amp;A-presentation"/>
      <sheetName val="CF-BS-WC"/>
      <sheetName val="Cost reduction "/>
      <sheetName val="Balance Sheet-Noida Operation"/>
      <sheetName val="RMC &amp; SalesReco (2)"/>
      <sheetName val="Expenses Analysis"/>
      <sheetName val="Value Added-May 04"/>
      <sheetName val="Value Added till 25 06 04"/>
      <sheetName val="Value Added till 30 06 04"/>
      <sheetName val="Reason for shortfall in Value a"/>
      <sheetName val="Profit Reconciliation"/>
      <sheetName val="March 05"/>
      <sheetName val="March 05 (O)"/>
      <sheetName val="x (2)"/>
      <sheetName val="Copper Base June"/>
      <sheetName val="Escorts Matrix"/>
      <sheetName val="SUMMERY"/>
      <sheetName val="DEBT_AGING30-30-JUN-07"/>
      <sheetName val="AGEING"/>
      <sheetName val="ADV 30.06."/>
      <sheetName val="profit reco."/>
      <sheetName val="Activity &amp; Resp"/>
      <sheetName val="BS_ABD"/>
      <sheetName val="Qtr-P&amp;L-Marginal -Trend"/>
      <sheetName val="Reason for Increase in Cost"/>
      <sheetName val="Budget I Version Reco"/>
      <sheetName val="PBT-Revised Recon"/>
      <sheetName val="capex details (2)"/>
      <sheetName val="Budget Version Reco (2)"/>
      <sheetName val="Tooling Advance -Domestic"/>
      <sheetName val="PBT Reco Version-I Vs Today"/>
      <sheetName val="p&amp;l-marginal cost (N+P)"/>
      <sheetName val="PBT-revised Reco"/>
      <sheetName val="Budget Version Reco"/>
      <sheetName val="Cash flow-Noida"/>
      <sheetName val="Basis"/>
      <sheetName val="Qtrly-Marginal Trend"/>
      <sheetName val="BS (F)"/>
      <sheetName val="RMC Summary"/>
      <sheetName val="sensitivity anyalsis"/>
      <sheetName val="Party wise Price Increase"/>
      <sheetName val="p&amp;l-m cQTR."/>
      <sheetName val="PBT-RECO"/>
      <sheetName val="BS-Qtr."/>
      <sheetName val="Justifiation"/>
      <sheetName val="Paint shop"/>
      <sheetName val="working-fC"/>
      <sheetName val="OE-PUNE PLANT"/>
      <sheetName val="REPL-PUNE-PLANT"/>
      <sheetName val="DEVL-PUNE"/>
      <sheetName val="lineshifting"/>
      <sheetName val="RMC(OE) "/>
      <sheetName val="RMC(OE)"/>
      <sheetName val="RMC(DEV)"/>
      <sheetName val="RMC(REPL)"/>
      <sheetName val="staff as per new org chart"/>
      <sheetName val="TOOLS IN HOUSE (Old)"/>
      <sheetName val="TOOLS IN HOUSE (with N&amp;H)"/>
      <sheetName val="TOOLS IN HOUSE (48.55%)"/>
      <sheetName val="deptt.wise"/>
      <sheetName val="TOOLS IN HOUSE"/>
      <sheetName val="original capex"/>
      <sheetName val="deptt.wise (Old with N &amp; Hold)"/>
      <sheetName val="COST REDUCTION (2)"/>
      <sheetName val="Qtrly-Trend"/>
      <sheetName val="Cost justification"/>
      <sheetName val="Contribution Analysis"/>
      <sheetName val="Key Focus Areas"/>
      <sheetName val="Reco. of Profit"/>
      <sheetName val="Rawmat"/>
      <sheetName val="Cost Red."/>
      <sheetName val="Export benefit &amp; Freight"/>
      <sheetName val="per cost backup"/>
      <sheetName val="cover page (NOIDA)"/>
      <sheetName val="cover page (PUNE)"/>
      <sheetName val="s&amp;d agency commision"/>
      <sheetName val="depreciaton"/>
      <sheetName val="Comparisonsheet"/>
      <sheetName val="titlesheet"/>
      <sheetName val="actionpoints"/>
      <sheetName val=" budvsindvsactmthchart"/>
      <sheetName val="budvsindvsactytdchart"/>
      <sheetName val="varbudvsindvsactmth"/>
      <sheetName val="varbudvsindnextmth"/>
      <sheetName val="catA"/>
      <sheetName val="catB"/>
      <sheetName val="cat C"/>
      <sheetName val="cat D"/>
      <sheetName val="sob-cus"/>
      <sheetName val="sob-top5cus&amp;var-reasons-action"/>
      <sheetName val="collection-mth"/>
      <sheetName val="varcollection-reasons-action"/>
      <sheetName val="debtors aging"/>
      <sheetName val="collection-nextmth"/>
      <sheetName val="varcollectionpla-reasons-action"/>
      <sheetName val="contribution-formonth"/>
      <sheetName val="contribution-YTD"/>
      <sheetName val="customercomplaints"/>
      <sheetName val="rejectiontrend"/>
      <sheetName val="rejection"/>
      <sheetName val="productioneffciency"/>
      <sheetName val="prodivityimprplan"/>
      <sheetName val="standardtimeimprplan"/>
      <sheetName val="reasonsactplanoee"/>
      <sheetName val="itr-rm-wip-fg"/>
      <sheetName val="red&amp;gray"/>
      <sheetName val="actionplanforitr"/>
      <sheetName val="rejectionppm"/>
      <sheetName val="power&amp;fuel"/>
      <sheetName val="premiumfreight"/>
      <sheetName val="premiumfreightreasonsaction"/>
      <sheetName val="Anyalsis-May"/>
      <sheetName val="Anyalsis-april"/>
      <sheetName val="product Contribution"/>
      <sheetName val="sales details"/>
      <sheetName val="Paints Shop"/>
      <sheetName val="Anyalsis-June"/>
      <sheetName val="productmix"/>
      <sheetName val="Anyalsis-July"/>
      <sheetName val="Anyalsis-Aug"/>
      <sheetName val="mat.varience"/>
      <sheetName val="FlashReport"/>
      <sheetName val="August05"/>
      <sheetName val="july05"/>
      <sheetName val="june05"/>
      <sheetName val="May05"/>
      <sheetName val="APRIL05 "/>
      <sheetName val="New profitablity"/>
      <sheetName val="variablecost%tosales"/>
      <sheetName val="rawmaterialanalysis"/>
      <sheetName val="mfgcost%tosales"/>
      <sheetName val="fixedcost"/>
      <sheetName val="personnelcost"/>
      <sheetName val="admncost"/>
      <sheetName val="RMC "/>
      <sheetName val="workingcapital"/>
      <sheetName val="Price Inc."/>
      <sheetName val="actionplantoimprovewc"/>
      <sheetName val="creditors list"/>
      <sheetName val="creditorsageing"/>
      <sheetName val="costreductiontrend"/>
      <sheetName val="costreductionstatus"/>
      <sheetName val="statutoryauditstatusplan"/>
      <sheetName val="internalauditstatus&amp;plan"/>
      <sheetName val="concernsauditstat&amp;internal"/>
      <sheetName val="manpowerstrength"/>
      <sheetName val="rev&amp;contribperemployee"/>
      <sheetName val="employeetraining-forthemth"/>
      <sheetName val="employeetraining-ytd"/>
      <sheetName val="employeetraining-fornextmth"/>
      <sheetName val="employeeturnover"/>
      <sheetName val="empltoreasons&amp;actionplan"/>
      <sheetName val="absenteeism"/>
      <sheetName val="statutorycompliance"/>
      <sheetName val="BS-Abstract"/>
      <sheetName val="Regrouping additional entry"/>
      <sheetName val="PUBLISHED RESULTS"/>
      <sheetName val="bal sheet (with appro.)"/>
      <sheetName val="bal sheet (2)"/>
      <sheetName val="Fa Sch Final 310305"/>
      <sheetName val="Regroup"/>
      <sheetName val="AS-29 (Provision)"/>
      <sheetName val="AS-29 DISCLOSURE"/>
      <sheetName val="APRIL,03"/>
      <sheetName val="MAY,03"/>
      <sheetName val="JUNE,03"/>
      <sheetName val="JULY,03"/>
      <sheetName val="AUG,03"/>
      <sheetName val="SEPT,03"/>
      <sheetName val="Oct,03"/>
      <sheetName val="Nov,03 "/>
      <sheetName val="NOV,04 (2)"/>
      <sheetName val="BS (April 2006))"/>
      <sheetName val="Oct 05 (2)"/>
      <sheetName val="Sept05"/>
      <sheetName val="April 05"/>
      <sheetName val="FEB,05 (2)"/>
      <sheetName val="May 05"/>
      <sheetName val="June 05"/>
      <sheetName val="Aug05"/>
      <sheetName val="Sept05 (2)"/>
      <sheetName val="Nov 05 "/>
      <sheetName val="Dec 05"/>
      <sheetName val="Jan 06"/>
      <sheetName val="Feb 06"/>
      <sheetName val="March 06"/>
      <sheetName val="April 06"/>
      <sheetName val="May 06"/>
      <sheetName val="June 06"/>
      <sheetName val="July 06 (M)"/>
      <sheetName val="Aug 06 "/>
      <sheetName val="July 06"/>
      <sheetName val="Aug 06 (M)"/>
      <sheetName val="Sept 06 (2)"/>
      <sheetName val="Sept 06"/>
      <sheetName val="Oct 06 (2)"/>
      <sheetName val="Oct 06"/>
      <sheetName val="Oct 06 (R)"/>
      <sheetName val="CASH FLOW-F"/>
      <sheetName val="WC-Statement"/>
      <sheetName val="RMC Justification"/>
      <sheetName val="Analysis-II"/>
      <sheetName val="Analysis-II (R)"/>
      <sheetName val="QWise"/>
      <sheetName val="Group Corporate"/>
      <sheetName val="Job description"/>
      <sheetName val="Bal. Sheet Details"/>
      <sheetName val="Profit Movement"/>
      <sheetName val="comparision "/>
      <sheetName val="wages working"/>
      <sheetName val="overhead back up"/>
      <sheetName val="Persn. back up "/>
      <sheetName val="Salary Compairsion"/>
      <sheetName val="Forwarding Expn."/>
      <sheetName val="rmc reco"/>
      <sheetName val="Domestic Sales"/>
      <sheetName val="export sale"/>
      <sheetName val="finance cost back up"/>
      <sheetName val="Cost Saving "/>
      <sheetName val="Cost saving backup"/>
      <sheetName val="Movment of RM Inv. _  Creditors"/>
      <sheetName val="Movment of Finished Goods"/>
      <sheetName val="Movment of Debtors"/>
      <sheetName val="SOB"/>
      <sheetName val="1% CST Reduction Impact"/>
      <sheetName val="INTER UNIT PUNE"/>
      <sheetName val="hdpg"/>
      <sheetName val="MID-JNT"/>
      <sheetName val="corr&amp; sllve1"/>
      <sheetName val="REPORLIST"/>
      <sheetName val="Plantwise Summary"/>
      <sheetName val="Engine"/>
      <sheetName val="Aggregates-Kvl"/>
      <sheetName val="Kandivli"/>
      <sheetName val="Nasik"/>
      <sheetName val="Zbad"/>
      <sheetName val="Haridwar"/>
      <sheetName val="Highest"/>
      <sheetName val="Kvl-Loss"/>
      <sheetName val="Nsk-loss-UV"/>
      <sheetName val="Nsk-Scorpio"/>
      <sheetName val="Zhb-3 wd"/>
      <sheetName val="Zhb-4wd UV"/>
      <sheetName val="MIPL-4wd LCV"/>
      <sheetName val="SLOW"/>
      <sheetName val="All Product wise"/>
      <sheetName val="Product wise sale"/>
      <sheetName val="Autho &amp; Resp  PDC-1"/>
      <sheetName val="Auth &amp; Respo PDC-2"/>
      <sheetName val="BSP"/>
      <sheetName val="P 52 page2 (2)"/>
      <sheetName val="User Need P3"/>
      <sheetName val="P 52 page1 (3)"/>
      <sheetName val="Imperial Auto (2)"/>
      <sheetName val="ds258 wef 010506"/>
      <sheetName val="Summary for F05"/>
      <sheetName val="shortfal"/>
      <sheetName val="Shortfall"/>
      <sheetName val="F-05 Expected"/>
      <sheetName val="BA10-ISUZU (2)"/>
      <sheetName val="Summary f05"/>
      <sheetName val="CED"/>
      <sheetName val="Comparision"/>
      <sheetName val="TYRE"/>
      <sheetName val="final CV"/>
      <sheetName val="M&amp;H Vehicle "/>
      <sheetName val="© Copyright &amp; Disclaimer"/>
      <sheetName val="Coverage Report MSLM 22.9 "/>
      <sheetName val="Coverage Report MSLP 22.9 "/>
      <sheetName val="Coverage Report 29.9"/>
      <sheetName val="vlookup gt entry"/>
      <sheetName val="gt entry"/>
      <sheetName val="ds stock status"/>
      <sheetName val="Sommaire"/>
      <sheetName val="Historique des Modifications"/>
      <sheetName val="Faisabilité"/>
      <sheetName val="Listes Déroulantes"/>
      <sheetName val="Liste des références"/>
      <sheetName val="DAI"/>
      <sheetName val="BNK"/>
      <sheetName val="Income Statem"/>
      <sheetName val="Outillage non investi &amp; consom"/>
      <sheetName val="Fert"/>
      <sheetName val="Fils"/>
      <sheetName val="Matière"/>
      <sheetName val="Conditionnement"/>
      <sheetName val="DEA"/>
      <sheetName val="Détail Coût"/>
      <sheetName val="Compte de résultat"/>
      <sheetName val="pay-back"/>
      <sheetName val="Frais direct de vente"/>
      <sheetName val="Recapitulatif"/>
      <sheetName val="Fils Margés"/>
      <sheetName val="Matière Margés"/>
      <sheetName val="Conditionnement Margés"/>
      <sheetName val="Check List SPV"/>
      <sheetName val="TVS"/>
      <sheetName val="Southern"/>
      <sheetName val="Kakkalur"/>
      <sheetName val="Pillaipakkam"/>
      <sheetName val="ALL Production Plan"/>
      <sheetName val="TVS actual production"/>
      <sheetName val="AMW Production plan"/>
      <sheetName val="TAFE volume ref"/>
      <sheetName val="Other customers Part pricing"/>
      <sheetName val="TVS Part Price Working"/>
      <sheetName val="ALL Rate as per CU base"/>
      <sheetName val="Consolidated Subtotal"/>
      <sheetName val="IJL Volume "/>
      <sheetName val="Oct12"/>
      <sheetName val="Nov12"/>
      <sheetName val="Dec12"/>
      <sheetName val="Jan13"/>
      <sheetName val="M ar13"/>
      <sheetName val="Mar13 final"/>
      <sheetName val="Mar13 Sch"/>
      <sheetName val="ECN"/>
      <sheetName val="Mth"/>
      <sheetName val="Cal. Yr"/>
      <sheetName val="Variance by Mth"/>
      <sheetName val="Variance by Qtr"/>
      <sheetName val="Variance by CY"/>
      <sheetName val="© Copyright &amp; Disclaimer 2006"/>
      <sheetName val="CSM with CKD"/>
      <sheetName val="Surfac_x0005_"/>
      <sheetName val="Surfach"/>
      <sheetName val="SurfacB"/>
      <sheetName val="Surfac8"/>
      <sheetName val="SurfacÀ"/>
      <sheetName val="Surfac_x0008_"/>
      <sheetName val="Surfac_x0010_"/>
      <sheetName val="S-1 - 2"/>
      <sheetName val="S-3"/>
      <sheetName val="S- 4 - 9"/>
      <sheetName val="S- 10 - 16"/>
      <sheetName val="Formatted TB"/>
      <sheetName val="Deferred tax computation"/>
      <sheetName val="S-1,2"/>
      <sheetName val="S-4,5"/>
      <sheetName val="S-6,7"/>
      <sheetName val="S-8,9"/>
      <sheetName val="S-10,11,12"/>
      <sheetName val="s-13,14"/>
      <sheetName val="KPMG tax computation"/>
      <sheetName val="Deff tax"/>
      <sheetName val="Walks"/>
      <sheetName val="Aging(31 Mar 07)"/>
      <sheetName val="DE Diamond"/>
      <sheetName val="CPSL"/>
      <sheetName val="BPMSL"/>
      <sheetName val="Trial Balance- Final"/>
      <sheetName val="TB 06.04.11"/>
      <sheetName val="Tax computation "/>
      <sheetName val="Deferred tax computation "/>
      <sheetName val="SALIENT POINTS"/>
      <sheetName val="Cash Flow1"/>
      <sheetName val="Sh"/>
      <sheetName val="FA-I.T. ACT"/>
      <sheetName val="FA Schedule Mar 08"/>
      <sheetName val="Fixed aset-final"/>
      <sheetName val="bd prov"/>
      <sheetName val="Prov- summary"/>
      <sheetName val="Pricing-accruals"/>
      <sheetName val="Cash card accruals"/>
      <sheetName val="CWIP exp off"/>
      <sheetName val="Software-dep impact"/>
      <sheetName val="Revised CF"/>
      <sheetName val="Entires recorded "/>
      <sheetName val="40(A)I"/>
      <sheetName val="Status of CF Losses"/>
      <sheetName val="Deferred Tax Calculation"/>
      <sheetName val="Exprense Analysis"/>
      <sheetName val="Price Schedule (FCA)"/>
      <sheetName val="Price Schedule (CIF)"/>
      <sheetName val="Node Summary Total (FCA)"/>
      <sheetName val="Node Summary Total (CIF)"/>
      <sheetName val="Eqpt. Unpriced BOM- Summary"/>
      <sheetName val="Eqpt. Unpriced BOM- Circlewise"/>
      <sheetName val="Civil Infra Unpriced BOM"/>
      <sheetName val="NMC(R) Unpriced BOM"/>
      <sheetName val="MW Unpriced BOM"/>
      <sheetName val="Services Price"/>
      <sheetName val="O &amp; M ; AMC"/>
      <sheetName val="Civil Infra (Price)"/>
      <sheetName val="Comverse IN-Optional (CIF)"/>
      <sheetName val="EBR"/>
      <sheetName val="BTS"/>
      <sheetName val="Expansion BTS"/>
      <sheetName val="BSC 1 cage "/>
      <sheetName val="BSC 2 cage"/>
      <sheetName val="BSC 3 cage"/>
      <sheetName val="BSC 4 cage"/>
      <sheetName val="XCDR 840 TCH"/>
      <sheetName val="XCDR 1680 TCH"/>
      <sheetName val="OMCR"/>
      <sheetName val="PCU"/>
      <sheetName val="NMC(R)"/>
      <sheetName val="GPRS with USP2"/>
      <sheetName val="GPRS Core"/>
      <sheetName val="BTS (Old)"/>
      <sheetName val="BSC RXCDR (Old)"/>
      <sheetName val="OMCR (Old)"/>
      <sheetName val="Siemens MSC"/>
      <sheetName val="Siemens IN"/>
      <sheetName val="Comverse IN-Optional (FCA)"/>
      <sheetName val="BTS ANE"/>
      <sheetName val="BSC ANE"/>
      <sheetName val="XCDR ANE"/>
      <sheetName val="PCU ANE"/>
      <sheetName val="ANTENNA"/>
      <sheetName val="Civil Infra (Cost)"/>
      <sheetName val="Power System- City"/>
      <sheetName val="Power System- Highway"/>
      <sheetName val="Siemens MW"/>
      <sheetName val="TXN Summary"/>
      <sheetName val="Siemens LOM(Ext ADM)"/>
      <sheetName val="Siemens BB NMS"/>
      <sheetName val="6D VMS Pricing (Phase I)"/>
      <sheetName val="Comverse VMS"/>
      <sheetName val="Jatayu MMSC &amp; WAP Gateway"/>
      <sheetName val="Jatayu MMS"/>
      <sheetName val="6D SMSC Pricing (Phase I)"/>
      <sheetName val="SMSC Software (2)"/>
      <sheetName val="SMS HW"/>
      <sheetName val="MMS Transcoder HW"/>
      <sheetName val="MMSC SW"/>
      <sheetName val="MMS HW"/>
      <sheetName val="Comverse IN-Optional (Cost)"/>
      <sheetName val="Services Cost"/>
      <sheetName val="Subs Rollout"/>
      <sheetName val="Services (Price)-for Cust Sheet"/>
      <sheetName val="O &amp; M ; AMC for Cust Sheet"/>
      <sheetName val="NEC PDH (1+0) System"/>
      <sheetName val="NEC PDH (1+1) System"/>
      <sheetName val="NEC Paso+ 7G SDH"/>
      <sheetName val="NEC PNMS"/>
      <sheetName val="DWDM_DB"/>
      <sheetName val="MSI"/>
      <sheetName val="SDH"/>
      <sheetName val="Spares_DWDM"/>
      <sheetName val="Spares_SDH"/>
      <sheetName val="Spares_MSI"/>
      <sheetName val="LCT"/>
      <sheetName val="Clock"/>
      <sheetName val="Optional_OADM"/>
      <sheetName val="Optional"/>
      <sheetName val="TNMS"/>
      <sheetName val="TNMS_Op2"/>
      <sheetName val="TNMS_Item-wise"/>
      <sheetName val="Factors"/>
      <sheetName val="Factor Sheet"/>
      <sheetName val="DWDM"/>
      <sheetName val="DCU"/>
      <sheetName val="SDH (2)"/>
      <sheetName val="TNMS incr."/>
      <sheetName val="Ordering configs"/>
      <sheetName val="Total Hutch India requirement"/>
      <sheetName val="High level P&amp;L for Subodh"/>
      <sheetName val="EBR summary"/>
      <sheetName val="Margin analysis-SD EDGE"/>
      <sheetName val="BSC"/>
      <sheetName val="XCDR"/>
      <sheetName val="BSC-XCDR Combo"/>
      <sheetName val="Summary for $ per Erl"/>
      <sheetName val="Mum $ per Erl"/>
      <sheetName val="Del $ per Erl"/>
      <sheetName val="Kol $ per Erl"/>
      <sheetName val="Punj $ per Erl"/>
      <sheetName val="3Yr BSS eqpt requirement"/>
      <sheetName val="Bom, Del, Ccu, Punj P&amp;L with SD"/>
      <sheetName val="BSS_consolidated SD EDGE"/>
      <sheetName val="Bom, Del, Ccu, Punj P&amp;L with DD"/>
      <sheetName val="BSS_consolidated DD EDGE"/>
      <sheetName val="Discount &amp; conversion factors"/>
      <sheetName val="Horizon-II ID BTS Pricing"/>
      <sheetName val="Horizon-II OD BTS Pricing"/>
      <sheetName val="H-II mini"/>
      <sheetName val="BSC Consolidated"/>
      <sheetName val="XCDR Consolidated"/>
      <sheetName val="PCU Consoludated"/>
      <sheetName val="Risks &amp; Enhancements"/>
      <sheetName val="TRX Expansions"/>
      <sheetName val="PCU ANE "/>
      <sheetName val="Services costing"/>
      <sheetName val="Summary price $ per Erl"/>
      <sheetName val="List(FOB)"/>
      <sheetName val="SBS155622H"/>
      <sheetName val="Document"/>
      <sheetName val="Summary(CIF)"/>
      <sheetName val="List(CIF)"/>
      <sheetName val="OptiX 155622H (Metro1000)"/>
      <sheetName val="OptiX 2500+"/>
      <sheetName val="Tool &amp; Document"/>
      <sheetName val="Training (2)"/>
      <sheetName val="DDF and ODF"/>
      <sheetName val="OptiX 155622"/>
      <sheetName val="OptiX 2500+(Metro3000)"/>
      <sheetName val="NMS - RMS"/>
      <sheetName val="NMS - T2000"/>
      <sheetName val="NMS - T2100"/>
      <sheetName val="INSTRUMENT"/>
      <sheetName val="Price Target comparision"/>
      <sheetName val="EBR-2008"/>
      <sheetName val="EBR-2007"/>
      <sheetName val="EBR-2006"/>
      <sheetName val="TEMP EBR-2006"/>
      <sheetName val="Summary 3-Year EBR"/>
      <sheetName val="$200K FOC Spare cards"/>
      <sheetName val="$1.8M FOC Eqpt"/>
      <sheetName val="Discounts &amp; GM% factors"/>
      <sheetName val="Summary GM Analysis-2006"/>
      <sheetName val="Summary GM Analysis-2007"/>
      <sheetName val="Summary GM Analysis-2008"/>
      <sheetName val="MP_CS"/>
      <sheetName val="BIHAR_CS"/>
      <sheetName val="WEST BENGAL_CS"/>
      <sheetName val="ORISSA_CS"/>
      <sheetName val="ASSAM_CS"/>
      <sheetName val="NE_CS"/>
      <sheetName val="HP_CS"/>
      <sheetName val="KOLKATA_CS"/>
      <sheetName val="Horizon-II ID BTS P&amp;L"/>
      <sheetName val="BSC P&amp;L"/>
      <sheetName val="XCDR P&amp;L"/>
      <sheetName val="PCU P&amp;L"/>
      <sheetName val="UMTS Summary"/>
      <sheetName val="Node B"/>
      <sheetName val="RNC"/>
      <sheetName val="ANE"/>
      <sheetName val="OD BTS costs"/>
      <sheetName val="OD BTS with intermediate BBU"/>
      <sheetName val="OD BTS with external BBU"/>
      <sheetName val="OMCRNBI"/>
      <sheetName val="BSC-RXCDR-PCU ANENew"/>
      <sheetName val=" BTS ANENew"/>
      <sheetName val="MW Summary"/>
      <sheetName val="MW 15G STM-1(1+0)"/>
      <sheetName val="MW 7GHZ STM-1(1+0)"/>
      <sheetName val="MW 7GHZ STM-1(1+1)"/>
      <sheetName val="MW 15GHZ PDH 16E1"/>
      <sheetName val="MW NMS-Option"/>
      <sheetName val="MW SPARES"/>
      <sheetName val="MSC (IP)"/>
      <sheetName val="MGW (IP)"/>
      <sheetName val="HLR (IP)"/>
      <sheetName val="MISC (IP)"/>
      <sheetName val="NSS OMC IP"/>
      <sheetName val="MSC (TDM)"/>
      <sheetName val="MGW (TDM)"/>
      <sheetName val="HLR (TDM)"/>
      <sheetName val="MISC (TDM)"/>
      <sheetName val="NSS OMC TDM"/>
      <sheetName val="LI detailed BoM"/>
      <sheetName val="OEM BOM and Quotation"/>
      <sheetName val="WAP GW"/>
      <sheetName val="SGSN"/>
      <sheetName val="GGSN"/>
      <sheetName val="NAU"/>
      <sheetName val="BSS Spares"/>
      <sheetName val="Services Unit Pricing"/>
      <sheetName val="Unit Costs"/>
      <sheetName val="Revised assumptions"/>
      <sheetName val="O&amp;M"/>
      <sheetName val="Customs Clearance"/>
      <sheetName val="Air Rates"/>
      <sheetName val="Warehousing"/>
      <sheetName val="Secondary Transportation"/>
      <sheetName val="Primary-TRANSPORTATION"/>
      <sheetName val="Dimensions"/>
      <sheetName val="General Info 2"/>
      <sheetName val="Power 7M Option-1"/>
      <sheetName val="Power 7M Option-2"/>
      <sheetName val="Power 7M+Delta Option-1"/>
      <sheetName val="Power 7M+Delta Option-2"/>
      <sheetName val="Power Unit Prices- BTS"/>
      <sheetName val="PRESFMS"/>
      <sheetName val="mancount"/>
      <sheetName val="April 06 Interest"/>
      <sheetName val="May06 Interest"/>
      <sheetName val="June06 Int"/>
      <sheetName val="Int on FDs"/>
      <sheetName val="Local FD Prov"/>
      <sheetName val="Annexure C-II"/>
      <sheetName val="Annexure c"/>
      <sheetName val="future lease "/>
      <sheetName val="computaion (2)"/>
      <sheetName val="Accounting Policies Final (2)"/>
      <sheetName val="Balancesheet var _II Q"/>
      <sheetName val="Balancesheet var"/>
      <sheetName val="GROUP 31.03.2011"/>
      <sheetName val="K.G.Service TAx"/>
      <sheetName val="P&amp;L variance -II"/>
      <sheetName val="P&amp;L variance Nine Month"/>
      <sheetName val="utilisation of fund"/>
      <sheetName val="Publish Result (P&amp;L)"/>
      <sheetName val="Publish F R BS"/>
      <sheetName val="Interest on FD"/>
      <sheetName val="salary charge off"/>
      <sheetName val="Related Party "/>
      <sheetName val="Related Party Working"/>
      <sheetName val="TB 31.3.2011"/>
      <sheetName val="Prior Period Adjuestment"/>
      <sheetName val="DEPRECIATION AS PER it act"/>
      <sheetName val="Future Lease working"/>
      <sheetName val="TRIALBALANCE (4)"/>
      <sheetName val="TRIALBALANCE (3)"/>
      <sheetName val="TRIALBALANCE (2)"/>
      <sheetName val="TB_DET"/>
      <sheetName val="CAP"/>
      <sheetName val="Sheet27"/>
      <sheetName val="TRIALBALANCE"/>
      <sheetName val="cover note"/>
      <sheetName val="Sch P_L"/>
      <sheetName val="Sheet28"/>
      <sheetName val="Pur"/>
      <sheetName val="SDRS"/>
      <sheetName val="L_A"/>
      <sheetName val="Inc"/>
      <sheetName val="OCA"/>
      <sheetName val="MNGRP"/>
      <sheetName val="Int on WC Oct to Mar"/>
      <sheetName val="para"/>
      <sheetName val="DATA_31_05_08_NEW"/>
      <sheetName val="LEGAL_CASES"/>
      <sheetName val="UNDER_PLANT_CONTROL"/>
      <sheetName val="details_DATA_31_05_08_NEW"/>
      <sheetName val="AGRA(B'GARH-J'PUR)"/>
      <sheetName val="9CrudeProp"/>
      <sheetName val="Selprices1"/>
      <sheetName val="SOLUT008"/>
      <sheetName val="Surfa_x0008__x0000_"/>
      <sheetName val="̀܀̀ऀᬀ"/>
      <sheetName val="C to B"/>
      <sheetName val="catC"/>
      <sheetName val="Customer Docket (3)"/>
      <sheetName val="Price Increase"/>
      <sheetName val="tas"/>
      <sheetName val="Prodvity imp.plan"/>
      <sheetName val="profit varaince"/>
      <sheetName val="TANKUNIT"/>
      <sheetName val="TrialBal Delhi"/>
      <sheetName val="TrialBal Noida"/>
      <sheetName val="TrialBal Pune"/>
      <sheetName val="B.S COLUMNAR"/>
      <sheetName val="fbt (2)"/>
      <sheetName val="GROUP NEW FINAL"/>
      <sheetName val="punetrial"/>
      <sheetName val="MAYANK-PUNE"/>
      <sheetName val="MAYANK-DELHI"/>
      <sheetName val="MAYANK-NOIDA"/>
      <sheetName val="BAL.SHEET"/>
      <sheetName val="Trial Delhi"/>
      <sheetName val="Trial Noida"/>
      <sheetName val="Trial Pune"/>
      <sheetName val="Trial_Banglore"/>
      <sheetName val="delhi1"/>
      <sheetName val="06-07 (3)"/>
      <sheetName val="noida1"/>
      <sheetName val="(cost saving plan)"/>
      <sheetName val="Employee joining and leaving"/>
      <sheetName val="FORM-16A ( MONTHLY DETAILED )"/>
      <sheetName val="words"/>
      <sheetName val="PRINT COMMAND"/>
      <sheetName val="TAX DATA"/>
      <sheetName val="Tax Computation Sheet"/>
      <sheetName val="HRA and CLA"/>
      <sheetName val="Deduction_and_Rebate"/>
      <sheetName val="Professional Tax"/>
      <sheetName val="Income from Previous Employer"/>
      <sheetName val="Sales Comm &amp; TDS Comm 01-02"/>
      <sheetName val="Cost to Co"/>
      <sheetName val="Ray Ban"/>
      <sheetName val="PAYSLIP"/>
      <sheetName val="BANK TRANSFER"/>
      <sheetName val="dept summ of salary sheet"/>
      <sheetName val="TAX DATA (2)"/>
      <sheetName val="Professional Tax (2)"/>
      <sheetName val="print payslip"/>
      <sheetName val="Salary Data"/>
      <sheetName val="Format F&amp;F"/>
      <sheetName val="Payslip &amp; Tax Comp."/>
      <sheetName val="Lease Rent Detail"/>
      <sheetName val="formula-2"/>
      <sheetName val="Net payable"/>
      <sheetName val="Sheet-1"/>
      <sheetName val="Account Report-1"/>
      <sheetName val="Account rep-2"/>
      <sheetName val="Account rep.-3"/>
      <sheetName val="loan recovery report"/>
      <sheetName val="reimbursement sumary"/>
      <sheetName val="HRA and CLA (2)"/>
      <sheetName val="RECOVERY"/>
      <sheetName val="PF - Report"/>
      <sheetName val="ESI-Report"/>
      <sheetName val="Profe. Tax"/>
      <sheetName val="TDS-Report"/>
      <sheetName val="Tax Computation Sheet "/>
      <sheetName val="Tax Computation Sheet-2"/>
      <sheetName val="Letter Comission"/>
      <sheetName val="TAX DATA("/>
      <sheetName val="TAX DATA(2"/>
      <sheetName val="TAX DATA(2)"/>
      <sheetName val="DIDK AS 3004"/>
      <sheetName val="DIDK 3103"/>
      <sheetName val="DIDK 3004"/>
      <sheetName val="DCDK Reco"/>
      <sheetName val="DCCZE 3004"/>
      <sheetName val="DIUK 3004"/>
      <sheetName val="DIUSF 3004(1044)"/>
      <sheetName val="DIUSA 3004(1042)"/>
      <sheetName val="DIUSA 3004(1002)"/>
      <sheetName val="DCDNI 3004"/>
      <sheetName val="DICHN 3004"/>
      <sheetName val="DIMYS 3004"/>
      <sheetName val="Perlarom 3004"/>
      <sheetName val="DIVAL3004"/>
      <sheetName val="DCBELL 3004"/>
      <sheetName val="DCSWE"/>
      <sheetName val="sch III, IV"/>
      <sheetName val="HBI,HRC&amp;CORP SUMM"/>
      <sheetName val="corp"/>
      <sheetName val="HBI NCD"/>
      <sheetName val="HBI RTL"/>
      <sheetName val="HBI WC"/>
      <sheetName val="HRC - NCD, RTL, WCDL"/>
      <sheetName val="ncd14%"/>
      <sheetName val="HBI &amp; HRC - FCL"/>
      <sheetName val="HBI &amp; HRC - FCL (2)"/>
      <sheetName val="HBI WC (2)"/>
      <sheetName val="Consolidate  Note 7- 16 Rev acc"/>
      <sheetName val="CONSOLIDATION QUERIES"/>
      <sheetName val="Consolidated note 2-6 acc"/>
      <sheetName val="Consolidated note 2-6"/>
      <sheetName val="Consolidate  Note 7- 16 Revised"/>
      <sheetName val="Finance Lease Note 13"/>
      <sheetName val="Expenditure in Foreign Currency"/>
      <sheetName val="FC- other"/>
      <sheetName val="FC- EXC diff"/>
      <sheetName val="Exchange diff on forward"/>
      <sheetName val="BASLECHGS- SEBI"/>
      <sheetName val="cl stock"/>
      <sheetName val="war"/>
      <sheetName val="expless6months"/>
      <sheetName val="expmore6months"/>
      <sheetName val="diffbetphy&amp;stock"/>
      <sheetName val="HeaderDetails"/>
      <sheetName val="SynLE"/>
      <sheetName val="DataValidation"/>
      <sheetName val="dlgCollectionSelection"/>
      <sheetName val="YTD Reference"/>
      <sheetName val="Year To Do Calculation"/>
      <sheetName val="dlgOutputType"/>
      <sheetName val="dlgExchangeRateCalculator"/>
      <sheetName val="MenuandButtonControl"/>
      <sheetName val="dlgDisplayLists"/>
      <sheetName val="DisplayLists"/>
      <sheetName val="dlgHeader"/>
      <sheetName val="CloseSub"/>
      <sheetName val="OutputModule"/>
      <sheetName val="AutoCorrections"/>
      <sheetName val="DialogControl"/>
      <sheetName val="YearToDo"/>
      <sheetName val="AdminTasks"/>
      <sheetName val="LEAKY EXPIRY PROV-mar2005 "/>
      <sheetName val="leakages"/>
      <sheetName val="expired"/>
      <sheetName val="diff bet phy &amp; stock"/>
      <sheetName val="PARAMS"/>
      <sheetName val="Tally Data"/>
      <sheetName val="Tally_Exl_Ctrl"/>
      <sheetName val="FA_SCH"/>
      <sheetName val="INDIAN ACCOUNTS GROUPED"/>
      <sheetName val="DETAILED TB"/>
      <sheetName val="MONTHLY TB"/>
      <sheetName val="DEP CALC"/>
      <sheetName val="EMD_Breakup"/>
      <sheetName val="ADVANCES_BREAKUP"/>
      <sheetName val="SALES_31.12.2001"/>
      <sheetName val="RAW.MAT_31.12.2001"/>
      <sheetName val="TALLY GROUPED"/>
      <sheetName val="TALLY TB"/>
      <sheetName val="OL"/>
      <sheetName val="BAWISEBS (2)"/>
      <sheetName val="BAWISEBS"/>
      <sheetName val="INV_BACK"/>
      <sheetName val="BSBACK"/>
      <sheetName val="liab"/>
      <sheetName val="NWC_04"/>
      <sheetName val="NWC_MAY04"/>
      <sheetName val="NWC (3)"/>
      <sheetName val="NWC"/>
      <sheetName val="NWC_BUD04"/>
      <sheetName val="NWC03"/>
      <sheetName val="NWC02"/>
      <sheetName val="Rate_working"/>
      <sheetName val="gl_acc_"/>
      <sheetName val="pk-pur-bags (2)"/>
      <sheetName val="pk-pur-bags"/>
      <sheetName val="Actual issues"/>
      <sheetName val="gl_acc_ (2)"/>
      <sheetName val="PACK1"/>
      <sheetName val="pack-purchase-total (2)"/>
      <sheetName val="cloth bag"/>
      <sheetName val="MB5L"/>
      <sheetName val="pack-purchase-total"/>
      <sheetName val="PPV"/>
      <sheetName val="sum_pac_acc"/>
      <sheetName val="printing_stich"/>
      <sheetName val="pack-purchase"/>
      <sheetName val="3001100463"/>
      <sheetName val="INV _VARIANCE"/>
      <sheetName val="3001100463 (2)"/>
      <sheetName val="download"/>
      <sheetName val="durgesh1"/>
      <sheetName val="schedule1,3-10"/>
      <sheetName val="schedule -5"/>
      <sheetName val="balsheetmar03"/>
      <sheetName val="ExpsApr02Mar03"/>
      <sheetName val="Grouping Sch"/>
      <sheetName val="working for ratios"/>
      <sheetName val="SUM-WDV"/>
      <sheetName val="SUM-SLM-OLD"/>
      <sheetName val="list of No.life"/>
      <sheetName val="OLDSLM-NEWSLM"/>
      <sheetName val="PWC"/>
      <sheetName val="Comp Soft"/>
      <sheetName val="VM"/>
      <sheetName val="P &amp; M"/>
      <sheetName val="Elec"/>
      <sheetName val="LabE"/>
      <sheetName val="OffA"/>
      <sheetName val="Aircon"/>
      <sheetName val="Vech"/>
      <sheetName val="Ins Cover"/>
      <sheetName val="Room List"/>
      <sheetName val="CCSUM"/>
      <sheetName val="Abbreviations"/>
      <sheetName val="F1_VALUATION"/>
      <sheetName val="INV_PROV"/>
      <sheetName val="STOCK_TOBEINVOICED"/>
      <sheetName val="MATERIALLEVEL"/>
      <sheetName val="production-total"/>
      <sheetName val="STDCOST_300605"/>
      <sheetName val="CHEMICALRATE_FINAL"/>
      <sheetName val="CHEMICAL_RATE"/>
      <sheetName val="purchases_F1"/>
      <sheetName val="OPSTOCK010105"/>
      <sheetName val="CD"/>
      <sheetName val="PRODUCTION_SUBCONTRACTING"/>
      <sheetName val="COGS_300605_OLD"/>
      <sheetName val="OPRNRATE"/>
      <sheetName val="COGP"/>
      <sheetName val="RAW1"/>
      <sheetName val="CLEAN1"/>
      <sheetName val="TREAT1"/>
      <sheetName val="YPL_RATE1"/>
      <sheetName val="YPL_FLS"/>
      <sheetName val="YPL_RATE"/>
      <sheetName val="PACK1 (2)"/>
      <sheetName val="KOBIOL"/>
      <sheetName val="THIRAM"/>
      <sheetName val="other chem"/>
      <sheetName val="YPL_PROCESSING"/>
      <sheetName val="ACTIVITYRATES_JUNE2005"/>
      <sheetName val="MB5L (2)"/>
      <sheetName val="material_group"/>
      <sheetName val="STDCOST_CLEAN"/>
      <sheetName val="CHEM"/>
      <sheetName val="SRY"/>
      <sheetName val="F1_OPSTOCK"/>
      <sheetName val="MASTERDATA"/>
      <sheetName val="OP STOCK"/>
      <sheetName val="INVENTORY GROUPING"/>
      <sheetName val="Journal Entry Reserve Ledger R_"/>
      <sheetName val="FA (2)"/>
      <sheetName val="Working-MAR05 "/>
      <sheetName val="cash flow-MAR05"/>
      <sheetName val="cash flow final"/>
      <sheetName val="CC_Exp_Mar'04"/>
      <sheetName val="Amount due to the supplier"/>
      <sheetName val="TB_Mar04"/>
      <sheetName val="BS1-3"/>
      <sheetName val="FA_X"/>
      <sheetName val="BS5-6"/>
      <sheetName val="FA Final"/>
      <sheetName val="BS-4"/>
      <sheetName val="BS5-7"/>
      <sheetName val="BS8-11"/>
      <sheetName val="PL12-14"/>
      <sheetName val="PL15-17"/>
      <sheetName val="TB Mar05"/>
      <sheetName val="OPExp"/>
      <sheetName val="Exc&amp;Int"/>
      <sheetName val="Expmar03"/>
      <sheetName val="CCEXP"/>
      <sheetName val="SchTax"/>
      <sheetName val="CExpMar04"/>
      <sheetName val="INDIA SALES MAR'04"/>
      <sheetName val="Annexure 4"/>
      <sheetName val="Annexure 5 Pend"/>
      <sheetName val="Annexure 6"/>
      <sheetName val="Annexure 7"/>
      <sheetName val="Annexure P 8"/>
      <sheetName val="AnnexureP 9"/>
      <sheetName val="Annexure  P10"/>
      <sheetName val="Annexure P 11"/>
      <sheetName val="Annexure 12"/>
      <sheetName val="Annexure 13"/>
      <sheetName val="Annexure 14"/>
      <sheetName val="Annexure 15"/>
      <sheetName val="Annexure 16"/>
      <sheetName val="Annexure NA 17"/>
      <sheetName val="Annexure  NA18"/>
      <sheetName val="Annexure 19"/>
      <sheetName val="Annexure 20"/>
      <sheetName val="Leave encashmentt"/>
      <sheetName val="Annexure 9(to delete)"/>
      <sheetName val="Additions 2003-04"/>
      <sheetName val="Schedule IAS"/>
      <sheetName val="Schedule Stat"/>
      <sheetName val="Additions 2004"/>
      <sheetName val="Additions 2003"/>
      <sheetName val="P&amp;M-2001"/>
      <sheetName val="P&amp;M-2002"/>
      <sheetName val="Factory &amp; Nonfactory"/>
      <sheetName val="Furniture &amp; Fixtures-2001"/>
      <sheetName val="Furniture &amp; Fixtures-2002"/>
      <sheetName val="Office Equipments-2001"/>
      <sheetName val="Office Equipments-2002"/>
      <sheetName val="SAP Financials-Apr-08 to Mar 09"/>
      <sheetName val="Depn to FA"/>
      <sheetName val="Apr 08 to Dec 08"/>
      <sheetName val="Jan - Mar 09"/>
      <sheetName val="OOB Adjustment"/>
      <sheetName val="Off Equ Dep"/>
      <sheetName val="P &amp; M Depre"/>
      <sheetName val="DB Loan"/>
      <sheetName val="Retain Ear Reco"/>
      <sheetName val="OOB Adjustment_Indranil"/>
      <sheetName val="Directors Report"/>
      <sheetName val="OOB Adjustment_PH Comments"/>
      <sheetName val="tax closing entry"/>
      <sheetName val="P&amp;L_31.12.2009_HB1_2_29.01. (2)"/>
      <sheetName val="P&amp;L_31.12.2009_HB1_2_29.01.2010"/>
      <sheetName val="Addtions (2)"/>
      <sheetName val="Defered tax (2)"/>
      <sheetName val="Cash flow - Client"/>
      <sheetName val="SAP TB Apr-09 to Dec 09"/>
      <sheetName val="Schedule 3 - 6"/>
      <sheetName val="Schedule 9 - 12"/>
      <sheetName val="Schedule 13 - 14"/>
      <sheetName val="Schedule 15 - 18"/>
      <sheetName val="Addition_21.01.10"/>
      <sheetName val="Addtions"/>
      <sheetName val="Depri_Apr09_Dec09"/>
      <sheetName val="Depri"/>
      <sheetName val="Depri BS_Apr 09_Dec 09"/>
      <sheetName val="Asset Writeoff"/>
      <sheetName val="P &amp; L_Apr 09_Dec 09_Dump_26.01."/>
      <sheetName val="Policies"/>
      <sheetName val="Consol Notes"/>
      <sheetName val="IC Incomes"/>
      <sheetName val="Capital Commitments"/>
      <sheetName val="BG 31102009"/>
      <sheetName val="PF Payment"/>
      <sheetName val="ESIC"/>
      <sheetName val="Operating Lease"/>
      <sheetName val="Debrors"/>
      <sheetName val="Managerial Remu"/>
      <sheetName val="MSMED"/>
      <sheetName val="IC Exp"/>
      <sheetName val="IC Exp_1"/>
      <sheetName val="FC Income_3rd Party"/>
      <sheetName val="Expenditure 3rd Party"/>
      <sheetName val="IC_AR_31.12.09"/>
      <sheetName val="IC_AP_31.12.09"/>
      <sheetName val="Operating Lease (2)"/>
      <sheetName val="3rd_AR_31.12.09"/>
      <sheetName val="3rd_AP_31.12.09"/>
      <sheetName val="AR_31.03.09"/>
      <sheetName val="AP_31.03.09"/>
      <sheetName val="IC Income_31.03.09"/>
      <sheetName val="IC_Exp_31.03.09"/>
      <sheetName val="Segment (2)"/>
      <sheetName val="ZKU_PC_2004S_ERGUEBERSICHT 1 "/>
      <sheetName val="Asset Add_Apr09_Dec09"/>
      <sheetName val="Asset Segment_Dec 09 (2)"/>
      <sheetName val="Asset Segment_Dec 09"/>
      <sheetName val="TUV_KPMG Format"/>
      <sheetName val="Group books"/>
      <sheetName val="Stat books"/>
      <sheetName val="IT dep."/>
      <sheetName val="P&amp;L_9 Months"/>
      <sheetName val="Dep. IT"/>
      <sheetName val="IFRS P&amp;L_2009"/>
      <sheetName val="Points"/>
      <sheetName val="Current tax"/>
      <sheetName val="NDC"/>
      <sheetName val="Capitalization"/>
      <sheetName val="IND AS BS YoY"/>
      <sheetName val="IND AS PL YoY"/>
      <sheetName val="Other Equity"/>
      <sheetName val="ActPolicy"/>
      <sheetName val="Note -4"/>
      <sheetName val="Note - 5-6"/>
      <sheetName val="Note 7-10"/>
      <sheetName val="Note 11"/>
      <sheetName val="Share Capital Note_GoodCo"/>
      <sheetName val="Note 12-17"/>
      <sheetName val="PL Note 18-24"/>
      <sheetName val="ON - 25-37"/>
      <sheetName val="ON 33 rpt"/>
      <sheetName val="Loan Os"/>
      <sheetName val="RepaySch"/>
      <sheetName val="InterestWork"/>
      <sheetName val="PL Sch 8-24"/>
      <sheetName val="Ind AS Opening Balance Sheet"/>
      <sheetName val="W-1"/>
      <sheetName val="W-2"/>
      <sheetName val="W-3"/>
      <sheetName val="W-4"/>
      <sheetName val="W-5"/>
      <sheetName val="W-6"/>
      <sheetName val="N-7"/>
      <sheetName val="W-8"/>
      <sheetName val="W-9"/>
      <sheetName val="W-10"/>
      <sheetName val="W-11"/>
      <sheetName val="W-12"/>
      <sheetName val="W-13"/>
      <sheetName val="W-14"/>
      <sheetName val="W-15"/>
      <sheetName val="W-16"/>
      <sheetName val="W-17"/>
      <sheetName val="Note 6"/>
      <sheetName val="Note 7"/>
      <sheetName val="W-PL"/>
      <sheetName val="Adj Entries Mar 16"/>
      <sheetName val="Adj Entries Mar 15"/>
      <sheetName val="Adj Entries Mar 14"/>
      <sheetName val="Adj Entries Mar 13"/>
      <sheetName val="Working 3"/>
      <sheetName val="Opening BS"/>
      <sheetName val="Working 4"/>
      <sheetName val="Working 5"/>
      <sheetName val="Capitalisation"/>
      <sheetName val="Adj ent-2"/>
      <sheetName val="IND AS BS"/>
      <sheetName val="IND AS PL"/>
      <sheetName val="SOCE"/>
      <sheetName val="CF W"/>
      <sheetName val="N.1-3"/>
      <sheetName val="N- 4-5"/>
      <sheetName val="N- 6"/>
      <sheetName val="N- 7-10"/>
      <sheetName val="N- 11"/>
      <sheetName val="N-13-15"/>
      <sheetName val="N-16"/>
      <sheetName val="N-PL16-23"/>
      <sheetName val="N-24-36"/>
      <sheetName val="N-37"/>
      <sheetName val="RPB"/>
      <sheetName val="N-38-41"/>
      <sheetName val="ECB"/>
      <sheetName val="Monthly disc"/>
      <sheetName val="Liab (2)"/>
      <sheetName val="Entries premium"/>
      <sheetName val="Adj Entries"/>
      <sheetName val="C tax"/>
      <sheetName val="Amort Tax &amp; D I"/>
      <sheetName val="Inv Model (2)"/>
      <sheetName val="Dep Per Books"/>
      <sheetName val="RS"/>
      <sheetName val="TB 30.09.2016"/>
      <sheetName val="Monthly disc final"/>
      <sheetName val="Asset (2)"/>
      <sheetName val="w-18"/>
      <sheetName val="w-7"/>
      <sheetName val="w-19"/>
      <sheetName val="w-20"/>
      <sheetName val="Reco."/>
      <sheetName val="CL-GRP"/>
      <sheetName val="CA-GRP"/>
      <sheetName val="P &amp; L Ac"/>
      <sheetName val="Sch  A B C "/>
      <sheetName val=" Sch G"/>
      <sheetName val="Sch "/>
      <sheetName val="Curr Assets"/>
      <sheetName val="Cur Liab"/>
      <sheetName val="Sch of Exp"/>
      <sheetName val="EQ"/>
      <sheetName val="N- 2"/>
      <sheetName val="N-3 -6"/>
      <sheetName val="N-8"/>
      <sheetName val="N-9-11"/>
      <sheetName val="PLS"/>
      <sheetName val="Ind AS OBS"/>
      <sheetName val="W- 1"/>
      <sheetName val="WN- PL"/>
      <sheetName val="W P&amp;LSCH "/>
      <sheetName val="TB 30.6.2016"/>
      <sheetName val="WPL"/>
      <sheetName val="WPLSCH"/>
      <sheetName val="MF"/>
      <sheetName val="Monthly disc (2)"/>
      <sheetName val="N- 7-9"/>
      <sheetName val="N- 10"/>
      <sheetName val="N-12-13"/>
      <sheetName val="N-14-15"/>
      <sheetName val="N-PL15-22"/>
      <sheetName val="N-23-34"/>
      <sheetName val="N-35"/>
      <sheetName val="N-36"/>
      <sheetName val="DER"/>
      <sheetName val="Accounting Confirmation"/>
      <sheetName val="Acting Conf-Ann"/>
      <sheetName val="NCF Work"/>
      <sheetName val="NCF"/>
      <sheetName val="N.BS"/>
      <sheetName val="N.P&amp;L"/>
      <sheetName val="Accting Policies"/>
      <sheetName val="Accting Policies1"/>
      <sheetName val="FA-M3"/>
      <sheetName val="FA-M9"/>
      <sheetName val="Note 31 RPT "/>
      <sheetName val="Note 31 RPB"/>
      <sheetName val="Note 32-33"/>
      <sheetName val="Note 34-39"/>
      <sheetName val="Exch Loss"/>
      <sheetName val="Commitment"/>
      <sheetName val="Wht Avg Share"/>
      <sheetName val="N.Grp"/>
      <sheetName val="Trial Bal"/>
      <sheetName val="1st Disbursement"/>
      <sheetName val="2nd Disbursement"/>
      <sheetName val="Note 1-3"/>
      <sheetName val="N-2-3-5"/>
      <sheetName val="N-6-7-8"/>
      <sheetName val="N-9-11-12"/>
      <sheetName val="N-12-15"/>
      <sheetName val="June16"/>
      <sheetName val="TC W"/>
      <sheetName val="N-CF"/>
      <sheetName val="EPC"/>
      <sheetName val="RPTJUne16"/>
      <sheetName val="P&amp;L-O"/>
      <sheetName val="N-SCH-O"/>
      <sheetName val="P &amp; L Sch-O"/>
      <sheetName val="March 14"/>
      <sheetName val="Sept. 2014"/>
      <sheetName val="June 2014"/>
      <sheetName val="Dec.14"/>
      <sheetName val="30.9.2015"/>
      <sheetName val="30.6.2015"/>
      <sheetName val="31.3.2015"/>
      <sheetName val="TB 31.12.2015"/>
      <sheetName val="31.3.2016"/>
      <sheetName val="N-BS -O"/>
      <sheetName val="BK Pre-op"/>
      <sheetName val="N - Sch PL 1"/>
      <sheetName val="Note 5 (2)"/>
      <sheetName val="Note 15"/>
      <sheetName val="Note 22"/>
      <sheetName val="Ind AS Opening Balance Shee (2)"/>
      <sheetName val="WORKING 1 "/>
      <sheetName val="WORKING 2 (2)"/>
      <sheetName val="Working 3 (2)"/>
      <sheetName val="Working 4 "/>
      <sheetName val="InvIT"/>
      <sheetName val="SPV entries"/>
      <sheetName val="RTGS details"/>
      <sheetName val="IRBIDL"/>
      <sheetName val="C.Tax"/>
      <sheetName val="Dir Rem Sec.349"/>
      <sheetName val="14 A Disallowance"/>
      <sheetName val="NCF wrk"/>
      <sheetName val="N.PL"/>
      <sheetName val="Note 1-5"/>
      <sheetName val="Note 6-21 BS"/>
      <sheetName val="Note 14-15 Inv"/>
      <sheetName val="Note 22 - 27 PL"/>
      <sheetName val="Note 28"/>
      <sheetName val="Note 29-35"/>
      <sheetName val="Note 36"/>
      <sheetName val="RPT Mar 13"/>
      <sheetName val="RPB Mar 13"/>
      <sheetName val="RPT SRB Form Dec 12"/>
      <sheetName val="Note 37"/>
      <sheetName val="Goup N PL"/>
      <sheetName val="N Group BS"/>
      <sheetName val="C.TaxYrWiseLiab"/>
      <sheetName val="DSR"/>
      <sheetName val="Debt ratio"/>
      <sheetName val="N-BS"/>
      <sheetName val="N-P&amp;L"/>
      <sheetName val="cash flow 2016"/>
      <sheetName val="N-Notes -1"/>
      <sheetName val="N-Notes -2"/>
      <sheetName val="P&amp; L"/>
      <sheetName val="Liab Sch"/>
      <sheetName val="Sch - CA"/>
      <sheetName val="Sch - CL"/>
      <sheetName val="Sch-PL"/>
      <sheetName val="JV's"/>
      <sheetName val="IRBSD TB-02.05.09"/>
      <sheetName val="Old IRBSD TB Mar,09"/>
      <sheetName val="FBT Comp"/>
      <sheetName val="TB-FBT 02.05.09"/>
      <sheetName val="TB-FBT"/>
      <sheetName val="TB-RPT 02.05.09"/>
      <sheetName val="Old TB-RPT"/>
      <sheetName val="P&amp;L schedule "/>
      <sheetName val="IRBPA 03.04.2010"/>
      <sheetName val="fixed asset "/>
      <sheetName val="N-Notes -P&amp;L"/>
      <sheetName val="Notes 3"/>
      <sheetName val="trial march 2016"/>
      <sheetName val="notes - 4"/>
      <sheetName val="cash flow working 10-11"/>
      <sheetName val="cash flow working 11-12"/>
      <sheetName val="trial balance march 2011"/>
      <sheetName val="IRBPA 31.03.2012"/>
      <sheetName val="IRBPA 30.06.2012"/>
      <sheetName val="cash flow working 12-13"/>
      <sheetName val="cash flow working MARCH 2013"/>
      <sheetName val="Related party September 2015"/>
      <sheetName val="RPT december 2015"/>
      <sheetName val="irbpa dec 2015"/>
      <sheetName val="RPT March 2016"/>
      <sheetName val="cash flow working MARCH 2015"/>
      <sheetName val="sept 2015"/>
      <sheetName val="detailes sept.13"/>
      <sheetName val="sept 2014"/>
      <sheetName val="IRBPA-Sept.2013"/>
      <sheetName val="IRBPA - sept. 2012"/>
      <sheetName val="IRBPA Dec. 2012"/>
      <sheetName val="IRBPA March 2013"/>
      <sheetName val="detailed march 13"/>
      <sheetName val="detailed June 2013"/>
      <sheetName val="detailed June 2012"/>
      <sheetName val="IRBPA RPT sept  2014"/>
      <sheetName val="IRBPA March 2014"/>
      <sheetName val="detaailed march 2014"/>
      <sheetName val="June 2013"/>
      <sheetName val="irbpa dec. 2013"/>
      <sheetName val="detailed trial 31.12.2013"/>
      <sheetName val="IRBPA June 2015"/>
      <sheetName val="IRBPA DETAILED june 2014"/>
      <sheetName val="detailed sept. 2014"/>
      <sheetName val="irbpa march 2015"/>
      <sheetName val="rpt quarter dec 2014"/>
      <sheetName val="irbpa jUNE 2014"/>
      <sheetName val="CF Wrkng"/>
      <sheetName val="Tb dec 15 detailed"/>
      <sheetName val="Note 1"/>
      <sheetName val="RPT Balances"/>
      <sheetName val="HY1 TB detailed"/>
      <sheetName val="Grouping "/>
      <sheetName val="Tb March 15"/>
      <sheetName val="TB March 15 detailed "/>
      <sheetName val="Detailed TB Mar14"/>
      <sheetName val="Detailed TB Sept.13"/>
      <sheetName val="TB-Sept.13"/>
      <sheetName val="Details FA"/>
      <sheetName val="Detail FA"/>
      <sheetName val="TB March.13"/>
      <sheetName val="computation March 13"/>
      <sheetName val="TB Sept.12"/>
      <sheetName val="TB March 14"/>
      <sheetName val="TB Dec 13"/>
      <sheetName val="TB Sep 15"/>
      <sheetName val="IRBTA June 15"/>
      <sheetName val="IRBTA detailed June 15"/>
      <sheetName val="TB Dec 15"/>
      <sheetName val="March 16"/>
      <sheetName val="working "/>
      <sheetName val="Tb detailed Sep 15"/>
      <sheetName val="March 16 detailed"/>
      <sheetName val="YTD"/>
      <sheetName val="Consol "/>
      <sheetName val="MMK"/>
      <sheetName val="ATRFL"/>
      <sheetName val="ATRPL"/>
      <sheetName val="NKT"/>
      <sheetName val="TGTRPL"/>
      <sheetName val="IRBSD"/>
      <sheetName val="IRBFL"/>
      <sheetName val="Mipl"/>
      <sheetName val="idaa"/>
      <sheetName val="TBB4"/>
      <sheetName val="MVR"/>
      <sheetName val="IRBTA"/>
      <sheetName val="IRBJD"/>
      <sheetName val="IRBPA"/>
      <sheetName val="IRBK"/>
      <sheetName val="IRBAV"/>
      <sheetName val="IRBTC"/>
      <sheetName val="Working for Maint. Cost exclude"/>
      <sheetName val="Revised Amortisation"/>
      <sheetName val="Dep Co .IT"/>
      <sheetName val="Def"/>
      <sheetName val="99-2000"/>
      <sheetName val="Curr Assets (2)"/>
      <sheetName val="N-PL"/>
      <sheetName val="N-Notes"/>
      <sheetName val="N-BS Sch"/>
      <sheetName val="N FA"/>
      <sheetName val="N-PL Sch"/>
      <sheetName val="N- Contd"/>
      <sheetName val="March 2013"/>
      <sheetName val="N- Contd (2)"/>
      <sheetName val="trial jun 2015"/>
      <sheetName val="irbfl june 2012"/>
      <sheetName val="IRBFL 11-12"/>
      <sheetName val="JV JUNE 2007 "/>
      <sheetName val="Dep Sch D 10-11"/>
      <sheetName val="Variance p&amp;L"/>
      <sheetName val="press release "/>
      <sheetName val="IRBFL 10-11"/>
      <sheetName val="IRBFL Trial Balance 21.04.2010"/>
      <sheetName val="Tax compu."/>
      <sheetName val="D.T.A 11-12"/>
      <sheetName val=" JV07-08"/>
      <sheetName val="bsheet groupings ( liab)"/>
      <sheetName val="bsheet grouping(assets)"/>
      <sheetName val="TB13"/>
      <sheetName val="TB14-4"/>
      <sheetName val="TB26-4"/>
      <sheetName val="TBMAR08"/>
      <sheetName val="P&amp;L grouping"/>
      <sheetName val="March 09"/>
      <sheetName val="JV JUNE to AUG 2007  "/>
      <sheetName val="JV OCT.2007"/>
      <sheetName val="JV AUG 2007"/>
      <sheetName val="Reporting Table"/>
      <sheetName val="JVJULY AUG 07"/>
      <sheetName val="JV AUG 07"/>
      <sheetName val="P&amp;L W"/>
      <sheetName val="REM."/>
      <sheetName val="latest tb 21.04.2010"/>
      <sheetName val="D.T.A 11-12 new June 2012"/>
      <sheetName val="irbfl sept. 2012"/>
      <sheetName val="D.T.A 12-13 March 2013"/>
      <sheetName val="irbfl dec.2012"/>
      <sheetName val="D.T.A 11-12 (2)"/>
      <sheetName val="sept. 2013"/>
      <sheetName val="dec. 2013"/>
      <sheetName val="RPT dec. 2013"/>
      <sheetName val="trial March 15"/>
      <sheetName val="irbfl march 2014"/>
      <sheetName val="IRBFL RPT sept. 2014"/>
      <sheetName val="irbfl trial June 2014"/>
      <sheetName val="trial sept 2014"/>
      <sheetName val="trial dec 2014"/>
      <sheetName val="IRBFL RPT April to Sept. 2014 "/>
      <sheetName val="RPT FOR June 2015"/>
      <sheetName val="RPT for Dec.15"/>
      <sheetName val="Dec.2015"/>
      <sheetName val="Note 11-17"/>
      <sheetName val="Note -1"/>
      <sheetName val="Note - 2-4"/>
      <sheetName val="TRIAL jUNE 16"/>
      <sheetName val="Prem TCR Amortisation"/>
      <sheetName val="premium &amp; TCR amortisation"/>
      <sheetName val="Toll Equipment Amortisation"/>
      <sheetName val="Pmm without int (2)"/>
      <sheetName val="Pmm without int"/>
      <sheetName val="income as per tally"/>
      <sheetName val="annIII"/>
      <sheetName val="annII"/>
      <sheetName val="annI"/>
      <sheetName val="khaniwade"/>
      <sheetName val="charoti"/>
      <sheetName val="boriach"/>
      <sheetName val="bhagwada"/>
      <sheetName val="Boriach 1"/>
      <sheetName val="khaniwade 1"/>
      <sheetName val="bhagwada 1"/>
      <sheetName val="Charoti 1"/>
      <sheetName val="Ahmedabad"/>
      <sheetName val="Ring road"/>
      <sheetName val="Nadiad"/>
      <sheetName val="Anand"/>
      <sheetName val="vadodara"/>
      <sheetName val="Ann I"/>
      <sheetName val="Ann I I"/>
      <sheetName val="Ann 2 (3)"/>
      <sheetName val="Ann II"/>
      <sheetName val="Ann III"/>
      <sheetName val="Ann I I (2)"/>
      <sheetName val="Ann II (2)"/>
      <sheetName val="Ann 2 (2)"/>
      <sheetName val="Liability"/>
      <sheetName val="Plan 2016"/>
      <sheetName val="irbav tax"/>
      <sheetName val="NBS"/>
      <sheetName val="NPL"/>
      <sheetName val="cash flow  March 2015"/>
      <sheetName val="CFS Working"/>
      <sheetName val="CF March 2016"/>
      <sheetName val="trial march 16"/>
      <sheetName val="notes 1"/>
      <sheetName val="NBS SCh"/>
      <sheetName val="NPL SCH"/>
      <sheetName val="irbav cf march 2015"/>
      <sheetName val="cf working march 2015"/>
      <sheetName val="RPT for Sept 2015"/>
      <sheetName val="Dec 2013"/>
      <sheetName val="Revised Cash Flow working"/>
      <sheetName val="Tax depreciation"/>
      <sheetName val="NRPT"/>
      <sheetName val="TB June 12"/>
      <sheetName val="Detailed March 12"/>
      <sheetName val="RPT "/>
      <sheetName val="IRBAV RPT June 2014"/>
      <sheetName val="notes con"/>
      <sheetName val="notes cont"/>
      <sheetName val="June 12 detailed"/>
      <sheetName val="TB Dec 12"/>
      <sheetName val="TB Sep 12"/>
      <sheetName val="TB Sep detailed"/>
      <sheetName val="detailed Dec12"/>
      <sheetName val="TB Sep 13"/>
      <sheetName val="TB March 13"/>
      <sheetName val="TB detailed March 13"/>
      <sheetName val="Detail-WIP"/>
      <sheetName val="Detailed Tb June 13"/>
      <sheetName val="Dec. 2012"/>
      <sheetName val="cwip dec 2012"/>
      <sheetName val="cwip dec 2013"/>
      <sheetName val="RPT dec 2013"/>
      <sheetName val="Tax working"/>
      <sheetName val="IRBAV RPT Dec.15"/>
      <sheetName val="dc WIP"/>
      <sheetName val="AV dec 2015"/>
      <sheetName val="sep 2015"/>
      <sheetName val="June 2015"/>
      <sheetName val="wip june 15"/>
      <sheetName val="wip sept 2015"/>
      <sheetName val="wip march 15"/>
      <sheetName val="irbav march 2015"/>
      <sheetName val="trial march 14"/>
      <sheetName val="CWIP March 2014"/>
      <sheetName val="trial June 2014"/>
      <sheetName val="detail June 2014"/>
      <sheetName val="irbav dec 2014"/>
      <sheetName val="oct to dec wip"/>
      <sheetName val="const cost NE 1"/>
      <sheetName val="Amortisation as per tax"/>
      <sheetName val="Amortisation  NH 8"/>
      <sheetName val="NBS (2)"/>
      <sheetName val="NPL (2)"/>
      <sheetName val="RPT March 2016 (2)"/>
      <sheetName val="eps March 2016"/>
      <sheetName val="Premium deferment working "/>
      <sheetName val="CF workng March 2016"/>
      <sheetName val=" "/>
      <sheetName val="notes co"/>
      <sheetName val="July 13"/>
      <sheetName val="TB Const"/>
      <sheetName val="disbursement schedule"/>
      <sheetName val="Jan13 TB detail"/>
      <sheetName val="mobilisation"/>
      <sheetName val="disbursement "/>
      <sheetName val="Working July 13"/>
      <sheetName val="Note 5-8"/>
      <sheetName val="Note 10"/>
      <sheetName val="RPT June 16"/>
      <sheetName val="working for 2016"/>
      <sheetName val="office expenses"/>
      <sheetName val="provision june 16"/>
      <sheetName val="Material "/>
      <sheetName val="S0 Key dates"/>
      <sheetName val="S41-1MATqty-code"/>
      <sheetName val="S41-2MATexp-code"/>
      <sheetName val="Note 14 (4)"/>
      <sheetName val="Fin P&amp;L"/>
      <sheetName val="notes to balancesheet and P&amp;L"/>
      <sheetName val="Fin BS"/>
      <sheetName val="NCL-fsv"/>
      <sheetName val="Significant ACing Policies"/>
      <sheetName val="Fixed Assets Schedule"/>
      <sheetName val="NCA as on 31.03.2012"/>
      <sheetName val="NCA "/>
      <sheetName val="BC as on 31.03.2012"/>
      <sheetName val="BC As on 31.03.2011"/>
      <sheetName val="NCL as on 31.03.2012"/>
      <sheetName val="SL_TB 2011"/>
      <sheetName val="Borrowings-sch.(31.12.2011)"/>
      <sheetName val="list of FDs kept as security"/>
      <sheetName val="status of Borrowings dec'11"/>
      <sheetName val="DLP status"/>
      <sheetName val="IDBI 3 Receipts Accrued"/>
      <sheetName val="Loans-CL and NCL"/>
      <sheetName val="exchange diff(31.12.2011)"/>
      <sheetName val="FD-YEs Bank"/>
      <sheetName val="UBI"/>
      <sheetName val="SBH"/>
      <sheetName val="IOB"/>
      <sheetName val="canara"/>
      <sheetName val="final 3 receipts"/>
      <sheetName val="Tirupur Court IDBI FD"/>
      <sheetName val="IDBI-GOMTI FD"/>
      <sheetName val="GIFT"/>
      <sheetName val="chart as per norms"/>
      <sheetName val="Officer"/>
      <sheetName val="staff &amp; DP"/>
      <sheetName val="Prelim-wrk-detail"/>
      <sheetName val="S44 Depriciation"/>
      <sheetName val="S45 Refurbishment Charges"/>
      <sheetName val="AS-9 Schedule"/>
      <sheetName val="Schedule Qty"/>
      <sheetName val="BOQ Distribution"/>
      <sheetName val="Bill No__1"/>
      <sheetName val="Bill No__2"/>
      <sheetName val="Bill No__3"/>
      <sheetName val="Bill No__4"/>
      <sheetName val="Bill No__5"/>
      <sheetName val="Bill No__6"/>
      <sheetName val="Bill No__7"/>
      <sheetName val="Bill No__8"/>
      <sheetName val="Bill No__9"/>
      <sheetName val="Bill No__10"/>
      <sheetName val="Bill No__11"/>
      <sheetName val="Bill No__12"/>
      <sheetName val="Bill No__13"/>
      <sheetName val="DPR Apr'09"/>
      <sheetName val="tracking"/>
      <sheetName val="tracking (2)"/>
      <sheetName val="Alphabetical List (HO)"/>
      <sheetName val="Floorwise List "/>
      <sheetName val="Mobile &amp; Residence No."/>
      <sheetName val="Fax Nos (HO)"/>
      <sheetName val="Site Details"/>
      <sheetName val="Office Details"/>
      <sheetName val="Site-PM-contact no's"/>
      <sheetName val="HREL"/>
      <sheetName val="LAVASA-MUMBAI"/>
      <sheetName val="HCC Information System"/>
      <sheetName val="Tivoli"/>
      <sheetName val="IIIA WATER SUPPLY PROJECT"/>
      <sheetName val="Allahbad Bypass "/>
      <sheetName val="Assam Road Project"/>
      <sheetName val="Badarpur"/>
      <sheetName val="Bandra-Worli"/>
      <sheetName val="Chamera"/>
      <sheetName val="Chennai By Pass Mobile"/>
      <sheetName val="Chennai Bypass "/>
      <sheetName val="Chutak"/>
      <sheetName val="DELHI METRO"/>
      <sheetName val="DHAULIGANGA"/>
      <sheetName val="GOSHIKHURD"/>
      <sheetName val="GSHP-2"/>
      <sheetName val="KISHANGANGA"/>
      <sheetName val="KOODANKULAM"/>
      <sheetName val="KHARAGPUR "/>
      <sheetName val="KAANB - JUBAIL(SAUDI)"/>
      <sheetName val="Lavasa Site Mobiles"/>
      <sheetName val="LAVASA IPPBX"/>
      <sheetName val="LMNHP- 1 &amp; 2"/>
      <sheetName val="LMNHP- 3 &amp; 4"/>
      <sheetName val="Loharinag Pala"/>
      <sheetName val="Mughal Road "/>
      <sheetName val="Middle Vaitarna-Mobile"/>
      <sheetName val="Teesta"/>
      <sheetName val="TALA C1"/>
      <sheetName val="NAINI"/>
      <sheetName val="Paradip"/>
      <sheetName val="Punatsangchhu"/>
      <sheetName val="PURULIA JV"/>
      <sheetName val="Polavaram"/>
      <sheetName val="RJ-7"/>
      <sheetName val="RAPP 5 &amp; 6"/>
      <sheetName val="SBC "/>
      <sheetName val="Tara "/>
      <sheetName val=" URI - WLL &amp; EPBX"/>
      <sheetName val="URI-OFFICERS MOBILE "/>
      <sheetName val="Visakhapatnam"/>
      <sheetName val="ORG"/>
      <sheetName val="Box-qtys "/>
      <sheetName val="TimeCycle"/>
      <sheetName val="BOX-NCW"/>
      <sheetName val="BOX-ECW"/>
      <sheetName val="BOX-PANSKURA"/>
      <sheetName val="UNP-QTY-CYCLE"/>
      <sheetName val="UNP-NCW "/>
      <sheetName val="UNP-ECW"/>
      <sheetName val="UNPSHUT"/>
      <sheetName val="SLABMNBDATA"/>
      <sheetName val="SLABMNB-ECW"/>
      <sheetName val="PSCMNBDATA"/>
      <sheetName val="PSCMNB-NCW"/>
      <sheetName val="PSC-MNB-ECW"/>
      <sheetName val="4-BOX-MNBDATA"/>
      <sheetName val="4-BOX-MNB"/>
      <sheetName val="3-BOXMNBDATA"/>
      <sheetName val="3-BOXMNB102-NCW"/>
      <sheetName val="BOXMNBDATA102-ECW"/>
      <sheetName val="BOXMNB102-ECW"/>
      <sheetName val="3-BOXMNB75"/>
      <sheetName val="MNBSHUT"/>
      <sheetName val="PIPE"/>
      <sheetName val="TIMECYCLE-PIPE"/>
      <sheetName val="PIPE-DETAIL"/>
      <sheetName val="CULVERT"/>
      <sheetName val="BRIDGE"/>
      <sheetName val="Bridge-Data"/>
      <sheetName val="strplnf"/>
      <sheetName val="MSE ITEMS"/>
      <sheetName val="HP-QTY"/>
      <sheetName val="Cul_detail"/>
      <sheetName val="HP"/>
      <sheetName val="HP Sts"/>
      <sheetName val="Slab"/>
      <sheetName val="Sl Sts"/>
      <sheetName val="M-F-03"/>
      <sheetName val="M-C"/>
      <sheetName val="M-J-03"/>
      <sheetName val="Proj ManStr"/>
      <sheetName val="Proj Mancost"/>
      <sheetName val="Abs Proj ManSt"/>
      <sheetName val="MJB-1"/>
      <sheetName val="MJB-2"/>
      <sheetName val="MJB-3"/>
      <sheetName val="UNP-2"/>
      <sheetName val="UNP-4"/>
      <sheetName val="OVP"/>
      <sheetName val="VDT-1"/>
      <sheetName val="VDT-2"/>
      <sheetName val="VDT-3"/>
      <sheetName val="sheath"/>
      <sheetName val="cables"/>
      <sheetName val="fpcc set 1"/>
      <sheetName val="fpcc set 2"/>
      <sheetName val="danamic set 1 "/>
      <sheetName val="danamic set 2"/>
      <sheetName val="sheathing"/>
      <sheetName val="BOQ Supporting sheet -for SAP"/>
      <sheetName val="Pare_Documents"/>
      <sheetName val="Structures"/>
      <sheetName val="Detail CD"/>
      <sheetName val="Cofferdams"/>
      <sheetName val="Pare_TC"/>
      <sheetName val="Equip areawise_Client"/>
      <sheetName val="Equip mthwise_Client"/>
      <sheetName val="Equip areawise_Int"/>
      <sheetName val="Equip mthwise_Int"/>
      <sheetName val="HCC F 01 09 56 Cap"/>
      <sheetName val="Dumpers + T mixers"/>
      <sheetName val="SuperSwinger"/>
      <sheetName val="Gantry"/>
      <sheetName val="BOQ (Filled)"/>
      <sheetName val="Month crushing"/>
      <sheetName val="BOQ Supporting Sheet"/>
      <sheetName val="Pare_Dam Excn"/>
      <sheetName val="WC_Dam lift"/>
      <sheetName val="Pare_Con Area"/>
      <sheetName val="Pare_Con Lift Qty_R1"/>
      <sheetName val="Pare_Cons Grt"/>
      <sheetName val="Pare_TC (2)"/>
      <sheetName val="S11AEQPnorm"/>
      <sheetName val="S11BEQPnorm"/>
      <sheetName val="Form1 "/>
      <sheetName val="Form 4-rev-1"/>
      <sheetName val="Form 5-rev-1"/>
      <sheetName val="S3workplan"/>
      <sheetName val="S4cycle"/>
      <sheetName val="S5 escl-1"/>
      <sheetName val="S5 escl-2"/>
      <sheetName val="EQUIP NORMS Standard"/>
      <sheetName val="NORMs-1"/>
      <sheetName val="Equipments-details"/>
      <sheetName val="S16Elec."/>
      <sheetName val="S23Mancost"/>
      <sheetName val="S25EQPoutrep"/>
      <sheetName val="S27EQP-lease"/>
      <sheetName val="S31 PRE-EXP"/>
      <sheetName val="S41-MatProcurement"/>
      <sheetName val="S42HSE "/>
      <sheetName val="Season1 program"/>
      <sheetName val="MaterialPrice"/>
      <sheetName val="S5Esc"/>
      <sheetName val="S7Matqty-group"/>
      <sheetName val="S12-Subtotals"/>
      <sheetName val="load&amp;DG"/>
      <sheetName val="S18Eqplan"/>
      <sheetName val="S20MSEitems"/>
      <sheetName val="S23Mannos."/>
      <sheetName val="Officer Budget Form"/>
      <sheetName val="S29PrelimItem"/>
      <sheetName val="S31Preitem"/>
      <sheetName val="S33prelexdet"/>
      <sheetName val="S39Liability"/>
      <sheetName val="prel. working"/>
      <sheetName val="dept recov."/>
      <sheetName val="HO EXPS"/>
      <sheetName val="Work Plan C-4"/>
      <sheetName val="S4cycle IV"/>
      <sheetName val="S4cycle V"/>
      <sheetName val="S4cycle VI"/>
      <sheetName val="S4cycle Lin"/>
      <sheetName val=" linked data"/>
      <sheetName val="S5escl"/>
      <sheetName val="Mat Norms"/>
      <sheetName val="CPPL"/>
      <sheetName val="matreqp5"/>
      <sheetName val="Eqp Mnth(main)"/>
      <sheetName val="Equp.wo"/>
      <sheetName val="Crushing Plant"/>
      <sheetName val="cal con pu"/>
      <sheetName val="MSE-DATA"/>
      <sheetName val="S2groupc"/>
      <sheetName val="Esc 12"/>
      <sheetName val="MEMORANDUM"/>
      <sheetName val="Certificate"/>
      <sheetName val="Esc 11"/>
      <sheetName val="Esc 10"/>
      <sheetName val="esc 9"/>
      <sheetName val="esc 8"/>
      <sheetName val="esc 7"/>
      <sheetName val="ESC 6"/>
      <sheetName val="ESC 5"/>
      <sheetName val="ESC.4"/>
      <sheetName val="ESC.3"/>
      <sheetName val="Sheet4 "/>
      <sheetName val="PRELIM"/>
      <sheetName val="EQPTS LIST"/>
      <sheetName val="RESOURCE"/>
      <sheetName val="LEAD&amp;EFF."/>
      <sheetName val="JAN25"/>
      <sheetName val="PLAN_FEB97"/>
      <sheetName val="Pare-Progress"/>
      <sheetName val="Work Plan Backup"/>
      <sheetName val="Fincl. Graph"/>
      <sheetName val="Crushing Plant Backup"/>
      <sheetName val="Eqplan"/>
      <sheetName val="D2&amp;3-PRELIMINARY-ITEMWISE"/>
      <sheetName val="D4&amp;5-PRILIMINARY-EXP"/>
      <sheetName val="Exp-details"/>
      <sheetName val="BOQ "/>
      <sheetName val="BOQ lot IV A"/>
      <sheetName val="BOQ  lot IV B"/>
      <sheetName val=" (Annexure 1)All Faces "/>
      <sheetName val="All RA's LOT A"/>
      <sheetName val="Escalation Indices RA 6"/>
      <sheetName val="(Annexure 2)"/>
      <sheetName val=" (Annexure 1)"/>
      <sheetName val="Dewatering 1.1"/>
      <sheetName val="UG Exv 3.1"/>
      <sheetName val="Line Drilling 3.2"/>
      <sheetName val="Extra for Haul. Excav. Mat. 3.4"/>
      <sheetName val="Rock bolts 25mm Upto 5m 4.1.1"/>
      <sheetName val="Rock bolts 25mm more 5m 4.1.2"/>
      <sheetName val="Rock bolt 32 more than 5m 4.2.2"/>
      <sheetName val="Wiremesh 4.7.2"/>
      <sheetName val="Drilling for Pregrouting 4.12"/>
      <sheetName val="Grout Operation 4.12.1"/>
      <sheetName val="Cement for Pregrouting 4.12.2"/>
      <sheetName val="Drilling for forepoling 4. 13"/>
      <sheetName val="Grout Operation 4.13.1"/>
      <sheetName val="Cement for forepoling 4.13.2"/>
      <sheetName val="40-50 mm SFRS 5.1"/>
      <sheetName val="75mm Shotcrete 5.2"/>
      <sheetName val="Admixture"/>
      <sheetName val="Drilling of PreDrain holes 7.1"/>
      <sheetName val="Drilling of instrumentation"/>
      <sheetName val="Instrumentation Load cell"/>
      <sheetName val="Instrumentation MPBX"/>
      <sheetName val="Instrumentation Convergence bol"/>
      <sheetName val="DEFORMED REINFORCEMENT 11.1"/>
      <sheetName val="Pir Panjal VB CTC"/>
      <sheetName val="S0 Keydates"/>
      <sheetName val="S4 CycleTime"/>
      <sheetName val="Depri &amp; Refu"/>
      <sheetName val="Depri &amp; Refu link"/>
      <sheetName val="Working-sheet"/>
      <sheetName val="VB Combined"/>
      <sheetName val="Work Programm"/>
      <sheetName val="Cut nd Cover Qty"/>
      <sheetName val="MIS (VI)"/>
      <sheetName val="MIS (I) Liab"/>
      <sheetName val="Pir Panjal VA CTC"/>
      <sheetName val="Approach"/>
      <sheetName val="S0-KEYDATES"/>
      <sheetName val="S4CycleTime"/>
      <sheetName val="Pir VA (2)"/>
      <sheetName val="VA Combined (R1 17-02)"/>
      <sheetName val="Qty Cal"/>
      <sheetName val="VA"/>
      <sheetName val="Mining BOQ Amount"/>
      <sheetName val="Linning BOQ AMOUNT "/>
      <sheetName val="trial balance(SAP)"/>
      <sheetName val="MIS MODULE 1"/>
      <sheetName val="MOD-II"/>
      <sheetName val="MIS MODULE III"/>
      <sheetName val="MIS MODULE IV"/>
      <sheetName val="CUML_PROFITABILITY"/>
      <sheetName val="MIS MODULE V"/>
      <sheetName val="MIS MODULE VI"/>
      <sheetName val="MIS MODULE VII"/>
      <sheetName val="MIS MODULE VIII"/>
      <sheetName val="MIS MODULE IX"/>
      <sheetName val="MIS MODULE X"/>
      <sheetName val="MISMODULE11"/>
      <sheetName val="preliminary charging"/>
      <sheetName val="Anal.Profit"/>
      <sheetName val="Catalog Summ"/>
      <sheetName val="Equipment - Details"/>
      <sheetName val="As Per Acc"/>
      <sheetName val="Form 7-new"/>
      <sheetName val="INDENT-COLLECTION"/>
      <sheetName val="FUND INDENT"/>
      <sheetName val="Form 5-New"/>
      <sheetName val="Pir Panjal Combined CTC"/>
      <sheetName val="Quantity Calculation - BOQ"/>
      <sheetName val="upto-mar-11"/>
      <sheetName val="MIS MOD-II"/>
      <sheetName val="BASIC RATES"/>
      <sheetName val="PPVA"/>
      <sheetName val="PPVB"/>
      <sheetName val="Budget Note"/>
      <sheetName val="S16Elec (KWh)"/>
      <sheetName val="CSR expenses"/>
      <sheetName val="Agg. cal"/>
      <sheetName val="S4timecycle "/>
      <sheetName val="S5escalation "/>
      <sheetName val="S18EQPplan "/>
      <sheetName val="USB CTC"/>
      <sheetName val="Pare CTC"/>
      <sheetName val="All Transfer Records"/>
      <sheetName val="Transfer Recs Covered"/>
      <sheetName val="CTC"/>
      <sheetName val="S25Eqptoutside"/>
      <sheetName val="Refurbishment"/>
      <sheetName val="Sheet1 (4)"/>
      <sheetName val="Sitewise GR(APR-MAY07)"/>
      <sheetName val="Sitewise GR(June07)"/>
      <sheetName val="HO &amp; Works"/>
      <sheetName val="Quarterwise 6+3"/>
      <sheetName val="Quarterwise"/>
      <sheetName val="Share Div 6 +3"/>
      <sheetName val="Share Div"/>
      <sheetName val="S Receipts 6+3"/>
      <sheetName val="S Receipts"/>
      <sheetName val="S Receipt HO"/>
      <sheetName val="570001"/>
      <sheetName val="570021"/>
      <sheetName val="Exch diff 6+3"/>
      <sheetName val="Exch-diff New"/>
      <sheetName val="GRI Background"/>
      <sheetName val="Financial Implications- CC"/>
      <sheetName val="Financial Assistance from Govt."/>
      <sheetName val="Human Rights Screening"/>
      <sheetName val="Incidents of Discrimination"/>
      <sheetName val="Risks to Collective Bargaining"/>
      <sheetName val="Public Policy and Lobbying"/>
      <sheetName val="Duty Drawback Material"/>
      <sheetName val="equipment norms Backup"/>
      <sheetName val="dUTY dRAWBACK pol"/>
      <sheetName val="Birthday (2)"/>
      <sheetName val="Marriage (2)"/>
      <sheetName val="Plant maint"/>
      <sheetName val="Alimak"/>
      <sheetName val="S22 PRW"/>
      <sheetName val="Bac-Sum"/>
      <sheetName val="Summary of amend"/>
      <sheetName val="S3 Road Works"/>
      <sheetName val="Road Work quantity"/>
      <sheetName val="Emb in NCOD"/>
      <sheetName val="Emb in Bypass"/>
      <sheetName val="Bypass Ground improvement"/>
      <sheetName val="GEOGRID"/>
      <sheetName val="Kerb Casting"/>
      <sheetName val="Chainages"/>
      <sheetName val="Ch. 191+700 Km to 194+510 Km"/>
      <sheetName val="Ch. 195+888 Km to 202+500 Km "/>
      <sheetName val="D.Wall Rate"/>
      <sheetName val="Sheetpile-HCC&amp; RH (Tender) "/>
      <sheetName val="Sheetpile-HCC&amp; RH (Market)"/>
      <sheetName val="Comparative Statement (Tender)"/>
      <sheetName val="Comparative Statement (market)"/>
      <sheetName val="Manpower detail"/>
      <sheetName val="Measurement"/>
      <sheetName val="DWall BOQ (Monthwise)"/>
      <sheetName val="SP BOQ (Market)"/>
      <sheetName val="ESCALATION for DW"/>
      <sheetName val="106CSSHP"/>
      <sheetName val="Canteen Building (107)"/>
      <sheetName val="103 Admin"/>
      <sheetName val="Road"/>
      <sheetName val="Training Center"/>
      <sheetName val="bill abstract"/>
      <sheetName val="Admin Reinforcement"/>
      <sheetName val="Training Cent Reinforcement"/>
      <sheetName val="steel New"/>
      <sheetName val="new sheet"/>
      <sheetName val="WAre House"/>
      <sheetName val="Sub Abstract"/>
      <sheetName val="S3workplanqty R"/>
      <sheetName val="S3workplanamt R"/>
      <sheetName val="S3workplanqty E"/>
      <sheetName val="S3workplanamt E"/>
      <sheetName val="Refurbishment Outside"/>
      <sheetName val="S44 Depreciation"/>
      <sheetName val="S45 Refurbishment"/>
      <sheetName val=" BOQ - comparison"/>
      <sheetName val="Edited at H O"/>
      <sheetName val="Tunnel &amp; SS (2)"/>
      <sheetName val="Resources"/>
      <sheetName val="Dispute No.8"/>
      <sheetName val="Dispute No.7"/>
      <sheetName val="Award"/>
      <sheetName val="Abstract D1"/>
      <sheetName val="Sec Cov Ann"/>
      <sheetName val="PressRelease"/>
      <sheetName val="Current-Deferred Tax"/>
      <sheetName val="Ann-Current Tax"/>
      <sheetName val="CFS-Workings"/>
      <sheetName val="Note 5 - Investment"/>
      <sheetName val="Schedule-Assets"/>
      <sheetName val="Schedule-Equity"/>
      <sheetName val="Schedule-Liability"/>
      <sheetName val="Other Notes-1"/>
      <sheetName val="Other Notes-2"/>
      <sheetName val="Other-RPT"/>
      <sheetName val="Other RPT"/>
      <sheetName val="Other-RPB"/>
      <sheetName val="Other Note-3"/>
      <sheetName val="SAP Customer Control"/>
      <sheetName val="BankAccounts"/>
      <sheetName val="Vendor Control"/>
      <sheetName val="FVTPL"/>
      <sheetName val="Mob Adv"/>
      <sheetName val="SAP TB1"/>
      <sheetName val="TB CONTROL"/>
      <sheetName val="SAP Customer TB"/>
      <sheetName val="SAP Vendor 300616"/>
      <sheetName val="Note 6-22"/>
      <sheetName val="SAP Vendor TB"/>
      <sheetName val="Note 14-155 Inv"/>
      <sheetName val="Note 23- 28 PL (2)"/>
      <sheetName val="IND AS PL working"/>
      <sheetName val="RECO-IndAS-IGAAP"/>
      <sheetName val="Ind As Note Assets"/>
      <sheetName val="Ind As Note Liabilities"/>
      <sheetName val="14-15-16"/>
      <sheetName val="Amortisation "/>
      <sheetName val="Amortisation March 12"/>
      <sheetName val="2010-11"/>
      <sheetName val="2009-10"/>
      <sheetName val="Dep March 13"/>
      <sheetName val="Dep Co.Act March 11"/>
      <sheetName val="Dec 10 Dep Co Act"/>
      <sheetName val="Dep Co. Act"/>
      <sheetName val="additional toll"/>
      <sheetName val="1st toll  equipment"/>
      <sheetName val="amortisation Sep 10"/>
      <sheetName val="amortisation Dec 10"/>
      <sheetName val="amortisaion march 11"/>
      <sheetName val="Dep IT March 15"/>
      <sheetName val="Collection"/>
      <sheetName val="PIU Statement"/>
      <sheetName val="Monthly Premium"/>
      <sheetName val="Overweight Count Summery"/>
      <sheetName val="Sheet1 "/>
      <sheetName val=" BS-sch 1-4"/>
      <sheetName val="BS-sch 6 &amp; 7"/>
      <sheetName val="BS-sch 8 &amp; 9"/>
      <sheetName val="PL-sch 10, 11 &amp; 12"/>
      <sheetName val="PL-sch 13, 14 &amp; 15"/>
      <sheetName val="GP Margin"/>
      <sheetName val="Clause 12 (b)"/>
      <sheetName val="pl-excl"/>
      <sheetName val="pl-incl"/>
      <sheetName val="Related Parties"/>
      <sheetName val="VARIANCE ANALYSIS "/>
      <sheetName val="Sch 1-4"/>
      <sheetName val="Sch-5"/>
      <sheetName val="Sch-6-11"/>
      <sheetName val="Sch 12 &amp;13"/>
      <sheetName val="P&amp;L Sch 14-16"/>
      <sheetName val="P&amp;L Sch 17-19"/>
      <sheetName val="TB Download"/>
      <sheetName val="TBdownload-2002"/>
      <sheetName val="CC wise Download"/>
      <sheetName val="SIF P&amp;L BS"/>
      <sheetName val="SIF P&amp;L"/>
      <sheetName val="SIF Workings"/>
      <sheetName val="SIF Results Back up"/>
      <sheetName val="sch-IV"/>
      <sheetName val="Actaul amortisation March16"/>
      <sheetName val="Note  2 (2)"/>
      <sheetName val="Note  3 (2)"/>
      <sheetName val="RPT (2)"/>
      <sheetName val="COMPUATION"/>
      <sheetName val="N PL"/>
      <sheetName val="accounting policy "/>
      <sheetName val="SOC"/>
      <sheetName val="note1 (2)"/>
      <sheetName val="Note  2"/>
      <sheetName val="Note 11 (2)"/>
      <sheetName val="Note  3"/>
      <sheetName val="working1"/>
      <sheetName val="Note  3 (3)"/>
      <sheetName val="PL Note "/>
      <sheetName val="RPT1"/>
      <sheetName val="Sep 16"/>
      <sheetName val="note  4"/>
      <sheetName val="note  5"/>
      <sheetName val="note  6"/>
      <sheetName val="note  7"/>
      <sheetName val="Ammortisation"/>
      <sheetName val="GC payable"/>
      <sheetName val="Bank loans"/>
      <sheetName val="Working 2 (new)"/>
      <sheetName val="Working 5 (new)"/>
      <sheetName val="Note 12"/>
      <sheetName val="Note 13"/>
      <sheetName val="Note 16"/>
      <sheetName val="Note 21"/>
      <sheetName val="Summary BS"/>
      <sheetName val="Summary PL"/>
      <sheetName val="Cover BS"/>
      <sheetName val="BS Face"/>
      <sheetName val="OAR-BS"/>
      <sheetName val="Cover SOPL"/>
      <sheetName val="PL Face"/>
      <sheetName val="Annex - 1"/>
      <sheetName val="Annex - 2"/>
      <sheetName val="VB"/>
      <sheetName val="Annex -3 Interest on Premium "/>
      <sheetName val="Rajdeep-CWIP"/>
      <sheetName val="Summary counts-PCU"/>
      <sheetName val="23-24hr "/>
      <sheetName val="23-24 min"/>
      <sheetName val="24-25hr"/>
      <sheetName val="25-26hr "/>
      <sheetName val="24-25 min "/>
      <sheetName val="S T Imp Cr"/>
      <sheetName val="Credit "/>
      <sheetName val="Apr_08"/>
      <sheetName val="May_08"/>
      <sheetName val="June_08"/>
      <sheetName val="July_08"/>
      <sheetName val="Aug_08"/>
      <sheetName val="Sep_08"/>
      <sheetName val="Billings"/>
      <sheetName val="MIS_July Orignal"/>
      <sheetName val="July P&amp;L"/>
      <sheetName val="July vs June-Summary"/>
      <sheetName val="July vs July"/>
      <sheetName val="Chart table"/>
      <sheetName val="Variance Report"/>
      <sheetName val="July vs June Detailed"/>
      <sheetName val="MIS_July"/>
      <sheetName val="MIS_June_Revised"/>
      <sheetName val="MIS_June_Original"/>
      <sheetName val="July vs June_Summary"/>
      <sheetName val="SOV by Client Class"/>
      <sheetName val="SOV by Valuation Class"/>
      <sheetName val="FM assets Dec 2005 for Sale"/>
      <sheetName val="Reference Table"/>
      <sheetName val="Trend Table"/>
      <sheetName val="Depreciation Table"/>
      <sheetName val="RUL"/>
      <sheetName val="Trend Prep"/>
      <sheetName val="CIP Jan_Feb"/>
      <sheetName val="6-8"/>
      <sheetName val="PPE-G"/>
      <sheetName val="PPE-C"/>
      <sheetName val="14-16"/>
      <sheetName val="17-19"/>
      <sheetName val="20-24"/>
      <sheetName val="26.a"/>
      <sheetName val="26.b"/>
      <sheetName val="27-29"/>
      <sheetName val="30-31"/>
      <sheetName val="32-33"/>
      <sheetName val="33a"/>
      <sheetName val="33b"/>
      <sheetName val="33c"/>
      <sheetName val="34-37"/>
      <sheetName val="38a"/>
      <sheetName val="41"/>
      <sheetName val="38b"/>
      <sheetName val="42"/>
      <sheetName val="con-sche"/>
      <sheetName val="FINAL TB"/>
      <sheetName val="Amalgamated TB 2011"/>
      <sheetName val="Con-PPE"/>
      <sheetName val="Con Adj"/>
      <sheetName val="Amalgamated TB 2010"/>
      <sheetName val="inter company"/>
      <sheetName val="TB Irufushi (2)"/>
      <sheetName val="23 (2)"/>
      <sheetName val="STT JV"/>
      <sheetName val="IRU JV"/>
      <sheetName val="TC"/>
      <sheetName val="TO Deposits"/>
      <sheetName val="C0nsol Entry"/>
      <sheetName val="tb irufushi"/>
      <sheetName val="PPE Con- sche"/>
      <sheetName val="Con Wkings- PL"/>
      <sheetName val="Con Wkings- PL (2)"/>
      <sheetName val="Con Wkings- BS"/>
      <sheetName val="Con-Working"/>
      <sheetName val="PPE-E"/>
      <sheetName val="JE-G"/>
      <sheetName val="Related Party - Reconcilation"/>
      <sheetName val="24-25"/>
      <sheetName val="31-32"/>
      <sheetName val="Loan Sch"/>
      <sheetName val="PPE ADDITION"/>
      <sheetName val="PPE "/>
      <sheetName val="16.1"/>
      <sheetName val="22.1"/>
      <sheetName val="21 (2)"/>
      <sheetName val="21 (4)"/>
      <sheetName val="P&amp;LShe"/>
      <sheetName val="BSSH"/>
      <sheetName val="2012 Manafaaru"/>
      <sheetName val="Manafaru TB 11"/>
      <sheetName val="HOTB10"/>
      <sheetName val="Rev.Brekup"/>
      <sheetName val="21 (3)"/>
      <sheetName val="Rec by Nir"/>
      <sheetName val="PLSH Manafaru"/>
      <sheetName val="PL SCH Tropical"/>
      <sheetName val="Management Fee"/>
      <sheetName val="TB - 2008"/>
      <sheetName val="2 PL"/>
      <sheetName val="3 BS"/>
      <sheetName val="4 EQUITY"/>
      <sheetName val=" 5 CF"/>
      <sheetName val="  (16) 6-9"/>
      <sheetName val="(17) 9.1-10"/>
      <sheetName val="(18) PPE"/>
      <sheetName val="(19) 12-18"/>
      <sheetName val="(20) 19-24"/>
      <sheetName val="N-6"/>
      <sheetName val="Audit Report"/>
      <sheetName val="SOEquity"/>
      <sheetName val="notes3"/>
      <sheetName val="notes4"/>
      <sheetName val="notes5"/>
      <sheetName val="notes6"/>
      <sheetName val="notes7"/>
      <sheetName val="notes8"/>
      <sheetName val="notes9"/>
      <sheetName val="notes10 "/>
      <sheetName val="notes11"/>
      <sheetName val="notes12"/>
      <sheetName val="notes13"/>
      <sheetName val="notes14"/>
      <sheetName val="notes15"/>
      <sheetName val="notes16"/>
      <sheetName val="notes17"/>
      <sheetName val="notes18"/>
      <sheetName val="notes19"/>
      <sheetName val="notes20"/>
      <sheetName val="notes21"/>
      <sheetName val="notes23"/>
      <sheetName val="Company structure"/>
      <sheetName val="Inter Co Fanchon-SAFE SA"/>
      <sheetName val="Fanchon P&amp;L - Ok"/>
      <sheetName val="Fanchon Bal Sheet - Ok"/>
      <sheetName val="SAFE SA P&amp;L - Ok"/>
      <sheetName val="SAFE SA Bal Sheet - Ok"/>
      <sheetName val="Fixed Assets 2004"/>
      <sheetName val="Investments in Subsidiaries Ok"/>
      <sheetName val="Investment Ok"/>
      <sheetName val="Investment in associate Ok"/>
      <sheetName val="Inventories"/>
      <sheetName val="Deposits Ok"/>
      <sheetName val="Cash and Bank Balances Ok"/>
      <sheetName val="Accounts Receivables Ok"/>
      <sheetName val="Accounts Payables Ok"/>
      <sheetName val="Related Party Transaction Group"/>
      <sheetName val="Financial Assets"/>
      <sheetName val="Financial Liabilities"/>
      <sheetName val="Loan Company Ok"/>
      <sheetName val="Interest Rec &amp; Finance Costs"/>
      <sheetName val="Disclosure Lon Term Loan"/>
      <sheetName val="SAFE Inv (Pty) 2006 - ok"/>
      <sheetName val="Fanchon Tdg 2006 - Ok"/>
      <sheetName val="Sunland Farms (Pty) Ltd 06 - Ok"/>
      <sheetName val="Reginor Farm 2006 - Ok"/>
      <sheetName val="Altivex 267 (Pty) Ltd 2006 - Ok"/>
      <sheetName val="SAFE SA 2006 - Ok"/>
      <sheetName val="Sunland Middle East 2006 - ok"/>
      <sheetName val="Hoedpack 2006 - Ok"/>
      <sheetName val="Bouvrie 2006 - Ok "/>
      <sheetName val="African Fruit Exporters 06 - Ok"/>
      <sheetName val="Trial Balance - Exotics Interna"/>
      <sheetName val="Draft P&amp;L - Exotics"/>
      <sheetName val="Draft BS - Exotics"/>
      <sheetName val="Exotics Int 06- Ok"/>
      <sheetName val="Long Terms Loans Ok"/>
      <sheetName val="Bal Sheet Oct 2006"/>
      <sheetName val="Profit and Loss Oct 2006"/>
      <sheetName val="SAFE - Group Cash Flow"/>
      <sheetName val="Cash Flow Wkgs - SAFE - Group"/>
      <sheetName val="Journal Entries"/>
      <sheetName val="BS adj 2006"/>
      <sheetName val="P &amp; Ladj 2006"/>
      <sheetName val="Cost of Control - 2006"/>
      <sheetName val="Prof and Loss - Reconciliatio"/>
      <sheetName val="Inter Company Balances -2006"/>
      <sheetName val="Inter Company Transactions - 06"/>
      <sheetName val="Lease and Asset under lease"/>
      <sheetName val="FAR 2006"/>
      <sheetName val="FAR - Fanchon Tdg 2006"/>
      <sheetName val="FAR - Sunland Farm"/>
      <sheetName val="FAR - Reginor Farms"/>
      <sheetName val="FAR - SAFE - SA"/>
      <sheetName val="FAR - Hoedpack"/>
      <sheetName val="Acq of Subs - 2006"/>
      <sheetName val="Financial Assets and Liabilitie"/>
      <sheetName val="Producers Loans"/>
      <sheetName val="key Mgt"/>
      <sheetName val="TB to 31 Oct 05"/>
      <sheetName val="TB 12 months 31 Oct 04"/>
      <sheetName val="Grouped Cash flow"/>
      <sheetName val="Inter Co -2005 - New"/>
      <sheetName val="P&amp;L-EGCO PACK Q3'2009"/>
      <sheetName val="P&amp;L EGCO PACK Q3'2009"/>
      <sheetName val="Expense Q3'2009"/>
      <sheetName val="Adj YE2009"/>
      <sheetName val="FS 2009"/>
      <sheetName val="PL-Mar10"/>
      <sheetName val="Adj-Mar-10"/>
      <sheetName val="BS EGCO Q110"/>
      <sheetName val="P&amp;L EGCO Q110"/>
      <sheetName val="BS EGCO Q210"/>
      <sheetName val="P&amp;L EGCO Q210"/>
      <sheetName val="EGCO BS Q210"/>
      <sheetName val="EGCO P&amp;L Q210"/>
      <sheetName val="PwC adjustment"/>
      <sheetName val="April_a2"/>
      <sheetName val="Pre-booking May June"/>
      <sheetName val="Adj-Apr-10"/>
      <sheetName val="Adj-Jun-10"/>
      <sheetName val="CA-Obligation"/>
      <sheetName val="TB300410"/>
      <sheetName val="PL-Apr10"/>
      <sheetName val="TB 300610"/>
      <sheetName val="PL-May-Jun10"/>
      <sheetName val="AP interco 300610"/>
      <sheetName val="AP interco 310310"/>
      <sheetName val="RE adjustment Q2'2010"/>
      <sheetName val="TB300910"/>
      <sheetName val="Adj Sep 10"/>
      <sheetName val="Detail ADJ Q3' 2M"/>
      <sheetName val="zi) Prebooking Q3'2010"/>
      <sheetName val="P&amp;L Q3'2010"/>
      <sheetName val="EGCO Q3 BS"/>
      <sheetName val="EGCO Q3 P&amp;L"/>
      <sheetName val="P&amp;L Q4'2010"/>
      <sheetName val="TB311210"/>
      <sheetName val="P&amp;L 12 months"/>
      <sheetName val="P&amp;L 4 months"/>
      <sheetName val="EGCO Q4 BS"/>
      <sheetName val="EGCO Q4 P&amp;L"/>
      <sheetName val="Adj Q4'2010"/>
      <sheetName val="TB Q2 2011"/>
      <sheetName val="TB Q1 2011 V2"/>
      <sheetName val="EGCO BS Q1'2011"/>
      <sheetName val="EGCO PL Q1'2011"/>
      <sheetName val="Control BS and P&amp;L"/>
      <sheetName val="1-Cash"/>
      <sheetName val="2-Short term investment"/>
      <sheetName val="3-Trade AR"/>
      <sheetName val="AR related"/>
      <sheetName val="4-Other current assets"/>
      <sheetName val="5-Deferred Charge"/>
      <sheetName val="6-Inventory"/>
      <sheetName val="7-PPE"/>
      <sheetName val="8-Intangible assets"/>
      <sheetName val="9-Deferred tax assets"/>
      <sheetName val="10-Trade&amp;Other payable"/>
      <sheetName val="AP interco 311210"/>
      <sheetName val="Details AP Q2.11"/>
      <sheetName val="11-Other current liabilities"/>
      <sheetName val="12-Borrowings"/>
      <sheetName val="13-Derivative assets"/>
      <sheetName val="14-Provisions "/>
      <sheetName val="15-Employee benefits"/>
      <sheetName val="16-Equity"/>
      <sheetName val="17-Financial income and expense"/>
      <sheetName val="18-Expenses"/>
      <sheetName val="Import TB 2010"/>
      <sheetName val="TB YE 2010 for import"/>
      <sheetName val="PL Adj console with PWC Correct"/>
      <sheetName val="SAD Q2"/>
      <sheetName val="PwC Correction"/>
      <sheetName val="E07"/>
      <sheetName val="E31-12-2006"/>
      <sheetName val="E31-10-2006"/>
      <sheetName val="Resignation list"/>
      <sheetName val="Combine"/>
      <sheetName val="Assumtion"/>
      <sheetName val="Query"/>
      <sheetName val="E06"/>
      <sheetName val="Dec2005"/>
      <sheetName val="Jan04"/>
      <sheetName val="Query(1)"/>
      <sheetName val="Query(2)"/>
      <sheetName val="Contingency Funding"/>
      <sheetName val="To do list"/>
      <sheetName val="Drawdown "/>
      <sheetName val="eff-INT USD"/>
      <sheetName val="eff-INT baht"/>
      <sheetName val="DebtService"/>
      <sheetName val="Drawdown Schedule"/>
      <sheetName val="IntangbleAsst"/>
      <sheetName val="PreferlDiv"/>
      <sheetName val="mtp"/>
      <sheetName val="IntSwap"/>
      <sheetName val="Appendix5"/>
      <sheetName val="ECA Eligible Costs"/>
      <sheetName val="E05"/>
      <sheetName val="ID"/>
      <sheetName val="THD"/>
      <sheetName val="AP1"/>
      <sheetName val="AP2"/>
      <sheetName val="AP3"/>
      <sheetName val="N 1 -5"/>
      <sheetName val="N 7 - 11"/>
      <sheetName val="N12-15"/>
      <sheetName val="N-16-18"/>
      <sheetName val="18-23"/>
      <sheetName val="MANUFACTURE"/>
      <sheetName val="DPL"/>
      <sheetName val="N1-111"/>
      <sheetName val="N-IV"/>
      <sheetName val="NV-VII"/>
      <sheetName val="Tax Page"/>
      <sheetName val="Tax Note"/>
      <sheetName val="Tax Note (2)"/>
      <sheetName val="Deemed divide"/>
      <sheetName val="Selling"/>
      <sheetName val="JE April"/>
      <sheetName val="CF (2)"/>
      <sheetName val="N 3 -7"/>
      <sheetName val="PPE 8"/>
      <sheetName val="N 9 - 12"/>
      <sheetName val="N13-16"/>
      <sheetName val="N17-18"/>
      <sheetName val="N-19-21"/>
      <sheetName val="22-26"/>
      <sheetName val="N1-11"/>
      <sheetName val="N III-IV"/>
      <sheetName val="NIV-V"/>
      <sheetName val="N VI-VII"/>
      <sheetName val="Tax Note I"/>
      <sheetName val="Tax Note II"/>
      <sheetName val="Tax Credit IV-V"/>
      <sheetName val="Deemed dividend"/>
      <sheetName val="New TB 2009"/>
      <sheetName val="TB 2008"/>
      <sheetName val="Register"/>
      <sheetName val="PPE 11"/>
      <sheetName val="Machinary &amp;Equipments"/>
      <sheetName val="Electrical Equipments"/>
      <sheetName val="Furniture &amp; Fittings"/>
      <sheetName val="Motor Vehicles"/>
      <sheetName val="Plant &amp; Machinary"/>
      <sheetName val="Office Equipments"/>
      <sheetName val="Dep. summ"/>
      <sheetName val="Additions-11"/>
      <sheetName val="Disposal-11"/>
      <sheetName val="Diff tax"/>
      <sheetName val="PPE JE 2011"/>
      <sheetName val="elec client"/>
      <sheetName val="Electricity (2)"/>
      <sheetName val="Diff tax 2011"/>
      <sheetName val="LE DR"/>
      <sheetName val="DIRECT L"/>
      <sheetName val="LE INDR"/>
      <sheetName val="INDIRECT L"/>
      <sheetName val="LE prod"/>
      <sheetName val="LE prod 2"/>
      <sheetName val="LE AD"/>
      <sheetName val="LE AD 2"/>
      <sheetName val="LE SD"/>
      <sheetName val="LE SD 2"/>
      <sheetName val="S &amp; D"/>
      <sheetName val="salary pay"/>
      <sheetName val="DIR SAL"/>
      <sheetName val="BR.SUM-NEW"/>
      <sheetName val="EPF &amp; ETF"/>
      <sheetName val="ml"/>
      <sheetName val="Ap5"/>
      <sheetName val="N1-4"/>
      <sheetName val="N5-9"/>
      <sheetName val="N5-9 (2)"/>
      <sheetName val="N10-12"/>
      <sheetName val="N13-17"/>
      <sheetName val="N18-21"/>
      <sheetName val="TB 2008 "/>
      <sheetName val="JE 2008"/>
      <sheetName val="00"/>
      <sheetName val="PP&amp;L"/>
      <sheetName val="N1-7"/>
      <sheetName val="N9-13"/>
      <sheetName val="N12,13,14"/>
      <sheetName val="N15-18"/>
      <sheetName val="N18-19"/>
      <sheetName val="N19"/>
      <sheetName val="DP&amp;L"/>
      <sheetName val="NI-IV"/>
      <sheetName val="NV&amp;VI"/>
      <sheetName val="NVI-VIII"/>
      <sheetName val="jes"/>
      <sheetName val="NA"/>
      <sheetName val="DEP-07"/>
      <sheetName val="Tax .1"/>
      <sheetName val="Tax .2"/>
      <sheetName val="TAX .3"/>
      <sheetName val="D.tax.1 "/>
      <sheetName val="D. tax.2"/>
      <sheetName val="N2-6"/>
      <sheetName val="7 PPE"/>
      <sheetName val="N 8-11.2"/>
      <sheetName val="N 11.3-15"/>
      <sheetName val="N16"/>
      <sheetName val="N 17-20"/>
      <sheetName val="N 19-21"/>
      <sheetName val="N 23"/>
      <sheetName val="N 23 "/>
      <sheetName val="N 023"/>
      <sheetName val="DPL N1-3"/>
      <sheetName val="DPL N4"/>
      <sheetName val="DPL N4 -5"/>
      <sheetName val="DT 07-restated"/>
      <sheetName val="DT06"/>
      <sheetName val="Related par"/>
      <sheetName val="CF_Dir"/>
      <sheetName val="2- 3"/>
      <sheetName val="N5-8"/>
      <sheetName val="N10  14"/>
      <sheetName val="N10_14"/>
      <sheetName val="DDT"/>
      <sheetName val="dpl _2_"/>
      <sheetName val="09"/>
      <sheetName val="05"/>
      <sheetName val="pulviser"/>
      <sheetName val="Electrical Equip"/>
      <sheetName val="palnt Machi"/>
      <sheetName val="DEF-TAX"/>
      <sheetName val="DEPBRA"/>
      <sheetName val="ASSETREG"/>
      <sheetName val="ASSETREG (2)"/>
      <sheetName val="22-23"/>
      <sheetName val="Addi &amp; dep"/>
      <sheetName val="BRADEP"/>
      <sheetName val="ECO;DEP"/>
      <sheetName val="MA"/>
      <sheetName val="MA (2)"/>
      <sheetName val="Mat Gap 31-12-09  FRT"/>
      <sheetName val="M Level"/>
      <sheetName val="C-flw"/>
      <sheetName val="C-flw (2)"/>
      <sheetName val="encsh flo"/>
      <sheetName val="Equity (2)"/>
      <sheetName val="9-14"/>
      <sheetName val="15-18"/>
      <sheetName val="18.1"/>
      <sheetName val="19-"/>
      <sheetName val="20-21"/>
      <sheetName val="26-31"/>
      <sheetName val="31-34"/>
      <sheetName val="35-36"/>
      <sheetName val="37-39"/>
      <sheetName val="40-43"/>
      <sheetName val="seg 31.12.2009"/>
      <sheetName val="D.P&amp;L"/>
      <sheetName val="N1,11"/>
      <sheetName val="N111,1V"/>
      <sheetName val="tax 31.12.2009"/>
      <sheetName val="tax-Wajira"/>
      <sheetName val="Dif tax 31.12.2009"/>
      <sheetName val="Dif tax 30.06 2009"/>
      <sheetName val="TB 2009"/>
      <sheetName val="Dif tax 2008"/>
      <sheetName val="Dif tax 2007"/>
      <sheetName val="VAT,FIN 31.12.2009"/>
      <sheetName val="vat-fs"/>
      <sheetName val="ratio "/>
      <sheetName val="ex"/>
      <sheetName val="tax 2007"/>
      <sheetName val="tax 2008"/>
      <sheetName val="1-3"/>
      <sheetName val="4-8"/>
      <sheetName val="11-12"/>
      <sheetName val="26-29"/>
      <sheetName val="20-25"/>
      <sheetName val="30-32"/>
      <sheetName val="33-34"/>
      <sheetName val="33.2.2-36"/>
      <sheetName val="seg"/>
      <sheetName val="Dif tax2009"/>
      <sheetName val="VAT,FIN"/>
      <sheetName val="DISPOSED ITEMS"/>
      <sheetName val="Asset Wise-Cost"/>
      <sheetName val="PPE note"/>
      <sheetName val="cost summery"/>
      <sheetName val="Addi 04-06"/>
      <sheetName val="Addi 07-09"/>
      <sheetName val="Addi 10-12"/>
      <sheetName val="Disposal "/>
      <sheetName val="Acc dep"/>
      <sheetName val="RULE 1"/>
      <sheetName val="RULE 2"/>
      <sheetName val="ratio  "/>
      <sheetName val="17.1"/>
      <sheetName val="19-20"/>
      <sheetName val="20-22"/>
      <sheetName val="25-29"/>
      <sheetName val="30-33"/>
      <sheetName val="34-35"/>
      <sheetName val="36-38"/>
      <sheetName val="39-42"/>
      <sheetName val="segi  31.03.2010 "/>
      <sheetName val="tax-year end (2)"/>
      <sheetName val="Dif tax2010."/>
      <sheetName val="tax-year end"/>
      <sheetName val="DIFFERED TAX 09'10"/>
      <sheetName val="NTPC OP Budget Dec09 (noesc)"/>
      <sheetName val="3.H.2"/>
      <sheetName val="3C- RMU"/>
      <sheetName val="CPI-U"/>
      <sheetName val="Inflation Rate_Lao"/>
      <sheetName val="Remark"/>
      <sheetName val="Budget IDC_oldAss_newDDsch"/>
      <sheetName val="Graphs inputs"/>
      <sheetName val="MTM Valuation (3)"/>
      <sheetName val="eff-INT baht-Mar08"/>
      <sheetName val="eff-INT USD-Mar08"/>
      <sheetName val="eff-INT baht-Budget"/>
      <sheetName val="eff-INT USD-Budget"/>
      <sheetName val="eff-INT baht-Feb08"/>
      <sheetName val="eff-INT USD-Feb08"/>
      <sheetName val="Table 2.2 Drawdown curves"/>
      <sheetName val="Swap -June-08"/>
      <sheetName val="Equity-Jun08"/>
      <sheetName val="Distribution capacity"/>
      <sheetName val="BS-Mar08"/>
      <sheetName val="eff-INT baht-June08"/>
      <sheetName val="eff-INT USD-June08"/>
      <sheetName val="eff-INT baht-Aug08"/>
      <sheetName val="eff-INT USD-Aug08"/>
      <sheetName val="PL-Aug08"/>
      <sheetName val="Comparison &amp; Monthly breakdown"/>
      <sheetName val="IntangAsst-Dec"/>
      <sheetName val="PrintOp"/>
      <sheetName val="IDC - Delay"/>
      <sheetName val="Month. Inflows - Summary"/>
      <sheetName val="PGA - Details - 05 Apr-10 "/>
      <sheetName val="v.4_Operating Budg_CPIincl Lao"/>
      <sheetName val="NTPC Operating Budget level1"/>
      <sheetName val="6.6.7 115-22kV Nam Theun"/>
      <sheetName val="NTPC OP Budget Dec09 (noesc (2)"/>
      <sheetName val="Year 2010 (2)"/>
      <sheetName val="In statem"/>
      <sheetName val="REVISED"/>
      <sheetName val="AnnexureIII"/>
      <sheetName val="Resource usage calculation"/>
      <sheetName val="Adj f)"/>
      <sheetName val="adf 2"/>
      <sheetName val="adf 3"/>
      <sheetName val="a1"/>
      <sheetName val="Cash-FX-Dec09 "/>
      <sheetName val="PlannedBenefit-Q3-09"/>
      <sheetName val="HC-Invoice-Mar10"/>
      <sheetName val="HC Invoice-Dec09"/>
      <sheetName val="HC-Pmt"/>
      <sheetName val="FX-HC-Dec-09"/>
      <sheetName val="FX-Gain-Loss"/>
      <sheetName val="Commitment-Mar10"/>
      <sheetName val="AP-Mar2010"/>
      <sheetName val="INC-Q1-10"/>
      <sheetName val="EGAT-LD"/>
      <sheetName val="HC-LD-Mar10"/>
      <sheetName val="eff-INT USD-Mar-10"/>
      <sheetName val="eff-INT THB-10"/>
      <sheetName val="Year 2010"/>
      <sheetName val="BS-Mar10"/>
      <sheetName val="THB-Loan"/>
      <sheetName val="RUC-Sale"/>
      <sheetName val="BS-WKS"/>
      <sheetName val="Preferencial Div-Jun08"/>
      <sheetName val="RepaymentSchedule"/>
      <sheetName val="Swap -Mar-10"/>
      <sheetName val="Cover (2)"/>
      <sheetName val="Balance.Sheet (2)"/>
      <sheetName val="Cash on hand and at banks (2)"/>
      <sheetName val="ST-investment (2)"/>
      <sheetName val="ST-investment-Collateral (2)"/>
      <sheetName val="Due from related co. (3)"/>
      <sheetName val="Other CA (2)"/>
      <sheetName val="PP (2)"/>
      <sheetName val="Other assets (2)"/>
      <sheetName val="ST-Loan (2)"/>
      <sheetName val="AP-trade (2)"/>
      <sheetName val="Due to related co. (3)"/>
      <sheetName val="Other CL (2)"/>
      <sheetName val="Loan to related co. (2)"/>
      <sheetName val="LT-debt (2)"/>
      <sheetName val="Fin.instruments (2)"/>
      <sheetName val="MI (2)"/>
      <sheetName val="P&amp;L. (2)"/>
      <sheetName val="expenses (2)"/>
      <sheetName val="Other income (2)"/>
      <sheetName val="Related party transactions- (2)"/>
      <sheetName val="Adj.entries (2)"/>
      <sheetName val="Tax reconciliation (2)"/>
      <sheetName val="BOI (2)"/>
      <sheetName val="Commitments (2)"/>
      <sheetName val="Additional requirement"/>
      <sheetName val="INC-Q2-09"/>
      <sheetName val="IntangAsst -Jun-09"/>
      <sheetName val="NTPC Operating Budget level 2"/>
      <sheetName val="Financial model escalated"/>
      <sheetName val="P&amp;L OY Medium"/>
      <sheetName val="P&amp;L 2010-2012 Medium"/>
      <sheetName val="Effective int"/>
      <sheetName val="IFRIC 4"/>
      <sheetName val="NTPC Budget follow up IDC - 9D"/>
      <sheetName val="CF-Budget-2009"/>
      <sheetName val="Analysis-Budget -2009"/>
      <sheetName val="PL-IAS17-EDF-budget2009"/>
      <sheetName val="PL-VAS-Budget2009"/>
      <sheetName val="Budget-2007-O&amp;M"/>
      <sheetName val="Assu- Re#02"/>
      <sheetName val="EDF-BS"/>
      <sheetName val="EDF- sumary"/>
      <sheetName val="EDF- sumary (2)"/>
      <sheetName val="P&amp;L Function YTD-09"/>
      <sheetName val="Personel-expenses"/>
      <sheetName val="DTA-Dec"/>
      <sheetName val="IFRIC4-deferred Tax"/>
      <sheetName val="DTA-June"/>
      <sheetName val="DTA-Sep"/>
      <sheetName val="SmallPMT"/>
      <sheetName val="TRF 01X"/>
      <sheetName val="Acquit"/>
      <sheetName val="TRF 06X"/>
      <sheetName val="SSF"/>
      <sheetName val="Gnommalat_TAX"/>
      <sheetName val="Nakai_TAX"/>
      <sheetName val="Thakhek_TAX"/>
      <sheetName val="Vientiane_TAX"/>
      <sheetName val="End Dec'10 Income Tax"/>
      <sheetName val="Salary Transfer (03)"/>
      <sheetName val="Salary Transfer (02)"/>
      <sheetName val="Salary Transfer 01x"/>
      <sheetName val="bank details"/>
      <sheetName val="Payroll report Dec'10 "/>
      <sheetName val="Compare"/>
      <sheetName val="Nov'10"/>
      <sheetName val="Locate"/>
      <sheetName val="Notice"/>
      <sheetName val="SG TRF"/>
      <sheetName val="Disbrsmt"/>
      <sheetName val="TT USD"/>
      <sheetName val="notice to salary"/>
      <sheetName val="Rev Currency"/>
      <sheetName val="Tax USD"/>
      <sheetName val="Tax EUR"/>
      <sheetName val="Tax THB"/>
      <sheetName val="THB"/>
      <sheetName val="TT USD-SG"/>
      <sheetName val="TT USD-BKK"/>
      <sheetName val="TT USD-BBL"/>
      <sheetName val="Total TT-USD"/>
      <sheetName val="Feb10"/>
      <sheetName val="Tax AUD"/>
      <sheetName val="TT-EUR"/>
      <sheetName val="TT-AUD"/>
      <sheetName val="Apr'10"/>
      <sheetName val="May'10"/>
      <sheetName val="TT USD-BBK"/>
      <sheetName val="PSA"/>
      <sheetName val="Jun'10"/>
      <sheetName val="Jul10"/>
      <sheetName val="Code THB"/>
      <sheetName val="Code USD"/>
      <sheetName val="Aug'10"/>
      <sheetName val="Sep'10"/>
      <sheetName val="Oct'10"/>
      <sheetName val="Sale-AR"/>
      <sheetName val="THPC-June2010"/>
      <sheetName val="THPC-Apr-10"/>
      <sheetName val="FX-Apr10"/>
      <sheetName val="INCApr-10"/>
      <sheetName val="Swap-Apr10"/>
      <sheetName val="BS-Jun10"/>
      <sheetName val="BS-Apr10"/>
      <sheetName val="Preferencial Div-Jun08 (2)"/>
      <sheetName val="eff-INT USD-2010"/>
      <sheetName val="eff-INT baht-2010"/>
      <sheetName val="Swap -June-10"/>
      <sheetName val="CA OBL ( PV Apl 10)"/>
      <sheetName val="LD-HC"/>
      <sheetName val="PreCOD"/>
      <sheetName val="Pv-CA-Jun10"/>
      <sheetName val="HC-Ju10"/>
      <sheetName val="Allocate EFF to IA and PPE"/>
      <sheetName val="Pre-booking April 2010"/>
      <sheetName val="May - June"/>
      <sheetName val="Pre-booking actual"/>
      <sheetName val="Irrigration"/>
      <sheetName val="Detail cap non-cap"/>
      <sheetName val="log"/>
      <sheetName val="hyp générales"/>
      <sheetName val="Graph scénarios "/>
      <sheetName val="Graph scénarios  (2)"/>
      <sheetName val="Tab récapitulatifs - Quant"/>
      <sheetName val="Graph quant"/>
      <sheetName val="tableaux récapitulatifs - PRIX"/>
      <sheetName val="Graph prix USD courant"/>
      <sheetName val="Graph prix EUR 2004"/>
      <sheetName val="COG marché &gt;2009"/>
      <sheetName val="Tenex UF6e direct"/>
      <sheetName val="Offre Kazat"/>
      <sheetName val="WMC suite"/>
      <sheetName val="Cameco post 2009"/>
      <sheetName val="NIGER 2009-2013"/>
      <sheetName val="CAMECO tails"/>
      <sheetName val="Heathgate"/>
      <sheetName val="WMC"/>
      <sheetName val="NUKEM 2005-2013"/>
      <sheetName val="CAMECO 2004-2012"/>
      <sheetName val="COGEMA HEU 2004-2013"/>
      <sheetName val="COG P révisé"/>
      <sheetName val="CRI"/>
      <sheetName val="TENEX UF6e"/>
      <sheetName val="McClean"/>
      <sheetName val="SAE"/>
      <sheetName val="WMC option"/>
      <sheetName val="ERA "/>
      <sheetName val="NFC spot"/>
      <sheetName val="spot HEU"/>
      <sheetName val="Engagements LT"/>
      <sheetName val="BS-EGCO PACK"/>
      <sheetName val="P&amp;L-EGCO PACK"/>
      <sheetName val="Adj Q3-2009"/>
      <sheetName val="2-Other current assets"/>
      <sheetName val="3-PPE"/>
      <sheetName val="4-Intangible assets"/>
      <sheetName val="5-Deferred tax assets"/>
      <sheetName val="6-Trade &amp; other payable"/>
      <sheetName val="7-Loan"/>
      <sheetName val="8-Derivative assets"/>
      <sheetName val="9-Provision "/>
      <sheetName val="10-Employee benefit"/>
      <sheetName val="11-Equity"/>
      <sheetName val="12-Financial income and expense"/>
      <sheetName val="13-Other income"/>
      <sheetName val="14-Expenses (Q3 09-08)"/>
      <sheetName val="TB before adj"/>
      <sheetName val="PwC adj"/>
      <sheetName val="adj client"/>
      <sheetName val="Report BS Q1"/>
      <sheetName val="Cap-Exp"/>
      <sheetName val="1-PPE"/>
      <sheetName val="2-Intangible assets"/>
      <sheetName val="3-Deferred tax assets"/>
      <sheetName val="4-derivative assets"/>
      <sheetName val="5-Receivable &amp; prepayment"/>
      <sheetName val="6-Cash &amp; cash equivalent"/>
      <sheetName val="7-Trade &amp; other payable"/>
      <sheetName val="8-Loan"/>
      <sheetName val="10-Equity"/>
      <sheetName val="11-profit &amp; loss"/>
      <sheetName val="P&amp;L. (3)"/>
      <sheetName val="Cash-FX-09"/>
      <sheetName val="Trx cost analysis"/>
      <sheetName val="Variance-PWC-PlannedBenefit"/>
      <sheetName val="PlannedBenefit-Q1-09"/>
      <sheetName val="Bonus08"/>
      <sheetName val="Planned Benefit-paid"/>
      <sheetName val="Ap-March09"/>
      <sheetName val="Invoiced to EDF"/>
      <sheetName val="BS-GP-Q1-09"/>
      <sheetName val="Q3 RE GL analysis"/>
      <sheetName val="HC-Mar09"/>
      <sheetName val="FX-HC-Mar-09"/>
      <sheetName val="INC-GP-Mar08"/>
      <sheetName val="INC-Q1-09"/>
      <sheetName val="PL-Q1-09"/>
      <sheetName val="INC-GP-Dec08"/>
      <sheetName val="THB-LN-Q1-09"/>
      <sheetName val="Adj-mAR08"/>
      <sheetName val="THB-Loan-Sep08"/>
      <sheetName val="FX (2)"/>
      <sheetName val="PVCal"/>
      <sheetName val="Swap -Mar-09"/>
      <sheetName val="CommitmentSep-08"/>
      <sheetName val="eff-INT THB-Q1-09"/>
      <sheetName val="eff-INT USD-Q1-09"/>
      <sheetName val="FX-Gain-Loss-Mar08"/>
      <sheetName val="FX-onTHB-Ln-Mar08"/>
      <sheetName val="UntakenLeave"/>
      <sheetName val="IntangAsst -Mar-09"/>
      <sheetName val="Amount Due To-Sep08"/>
      <sheetName val="BS-GP-Sep08"/>
      <sheetName val="InterCo-Sep08"/>
      <sheetName val="FX-g-loss-Q1-09"/>
      <sheetName val="Exp.Rel.Parties 1th Quarter 09"/>
      <sheetName val="Related-Trnsct-Q1-09"/>
      <sheetName val="Lead of expenses"/>
      <sheetName val="Commitmnt-Mar09"/>
      <sheetName val="P&amp;L. (4)"/>
      <sheetName val="expenses (3)"/>
      <sheetName val="IRS"/>
      <sheetName val="HC-LD"/>
      <sheetName val="Rev-GL"/>
      <sheetName val="Pv-CA- Sept-pwc"/>
      <sheetName val="HC-Invoice-Sep10"/>
      <sheetName val="CA-Sep10"/>
      <sheetName val="Swap -Sept-10"/>
      <sheetName val="RoadA1"/>
      <sheetName val="GP-BS-Sep10"/>
      <sheetName val="INC-Sep-10 "/>
      <sheetName val="GP-PL-Sep10"/>
      <sheetName val="Adj-Sep-10"/>
      <sheetName val="Balance.Sheet"/>
      <sheetName val="Cash on hand and at banks"/>
      <sheetName val="ST-investment "/>
      <sheetName val="ST-investment-Collateral "/>
      <sheetName val="Due from related co. "/>
      <sheetName val="Other CA "/>
      <sheetName val="PP "/>
      <sheetName val="Other assets"/>
      <sheetName val="ST-Loan "/>
      <sheetName val="AP-trade"/>
      <sheetName val="Due to related co. "/>
      <sheetName val="Other CL "/>
      <sheetName val="Loan to related co."/>
      <sheetName val="LT-debt"/>
      <sheetName val="Fin.instruments "/>
      <sheetName val="P&amp;L. "/>
      <sheetName val="expenses "/>
      <sheetName val="Related party transactions"/>
      <sheetName val="Adj.entries"/>
      <sheetName val="Tax reconciliation"/>
      <sheetName val="BOI"/>
      <sheetName val="Commitments "/>
      <sheetName val="6-Trade&amp;Other payable"/>
      <sheetName val="AP interco 300910"/>
      <sheetName val="7-Other current liabilities"/>
      <sheetName val="8-Borrowings"/>
      <sheetName val="9-Derivative assets"/>
      <sheetName val="10-Provisions "/>
      <sheetName val="11-Employee benefits"/>
      <sheetName val="12-Equity"/>
      <sheetName val="13-Financial income and expense"/>
      <sheetName val="14-Sales"/>
      <sheetName val="15-Other income"/>
      <sheetName val="16-Expenses (Q310)"/>
      <sheetName val="Pv-CA- Sept"/>
      <sheetName val="THPC-RUC"/>
      <sheetName val="THPC-Sale"/>
      <sheetName val="Cash-FX-Q3-09"/>
      <sheetName val="Due-from-Related"/>
      <sheetName val="AP-Jun09"/>
      <sheetName val="BS-GP-Q3-09"/>
      <sheetName val="BS-GP-Q2-09"/>
      <sheetName val="Commitmnt-Sep-09"/>
      <sheetName val="Commitment-Jun09"/>
      <sheetName val="HC Invoice-Sep09"/>
      <sheetName val="HC Invoice-Jun09"/>
      <sheetName val="FX-HC-Sep-09"/>
      <sheetName val="PL-Q3-09"/>
      <sheetName val="PL-Q2-09"/>
      <sheetName val="THB-LN-Q3-09"/>
      <sheetName val="THB-LN-Q2-09"/>
      <sheetName val="Swap -Sep-09"/>
      <sheetName val="Swap -June-09"/>
      <sheetName val="eff-INT USD-Q3-09"/>
      <sheetName val="eff-INT baht-Q3-09"/>
      <sheetName val="FX-gain-loss-Q3-09"/>
      <sheetName val="FXR666-R766"/>
      <sheetName val="FX-g-loss-Q2-09"/>
      <sheetName val="RelatedParty - Sept09"/>
      <sheetName val="RelatedParty -Jun09"/>
      <sheetName val="AP-Sep09"/>
      <sheetName val="Adj-Sep09"/>
      <sheetName val="AR Trade (1)"/>
      <sheetName val="LN"/>
      <sheetName val="SwapDec10"/>
      <sheetName val="BS-LN"/>
      <sheetName val="Pref.Divdn"/>
      <sheetName val="depre-revised"/>
      <sheetName val="Cal IFRIC4 PE 2010"/>
      <sheetName val="Details IA on CA obligation (2)"/>
      <sheetName val="FX-HC-Apr10"/>
      <sheetName val="TransactionCosts"/>
      <sheetName val="Ben In USD"/>
      <sheetName val="Expat - Correct"/>
      <sheetName val="Cal IFRIC4 PE 2010 (2)"/>
      <sheetName val="IDC for Road A1 Revised"/>
      <sheetName val="Local - OK"/>
      <sheetName val="UntakenLeave-Paid$"/>
      <sheetName val="EUR"/>
      <sheetName val="PMTH"/>
      <sheetName val="Sherene"/>
      <sheetName val="Adj Unearn"/>
      <sheetName val="1228-25"/>
      <sheetName val="Financial Lease"/>
      <sheetName val="Accounting Treatment"/>
      <sheetName val="Fixed Asset"/>
      <sheetName val="AR Suraj 2010"/>
      <sheetName val="AR Suraj 2008"/>
      <sheetName val="JDE"/>
      <sheetName val="Reclass Defer to Unearn"/>
      <sheetName val="Defer 2008"/>
      <sheetName val="Audit Adj"/>
      <sheetName val="Table Lease 7Yrs No Initial"/>
      <sheetName val="ตารางการเช่า"/>
      <sheetName val="ตารางการซื้อ"/>
      <sheetName val="ROA"/>
      <sheetName val="Model-Suraj"/>
      <sheetName val="2006"/>
      <sheetName val="Sep10"/>
      <sheetName val="Dec10"/>
      <sheetName val="2004"/>
      <sheetName val="S_Fds"/>
      <sheetName val="SURVEY"/>
      <sheetName val="GENERAL QUESTIONS"/>
      <sheetName val="Mthly"/>
      <sheetName val="SRC_CPY"/>
      <sheetName val="SRC_BU"/>
      <sheetName val="BU_List"/>
      <sheetName val="Capex06-170"/>
      <sheetName val="Capex06-172"/>
      <sheetName val="Capex07-170"/>
      <sheetName val="Capex07-172"/>
      <sheetName val="Capex Pres"/>
      <sheetName val="Results Pres 1"/>
      <sheetName val="Results Pres 2"/>
      <sheetName val="MSVL_Comb"/>
      <sheetName val="MSEA_Comb"/>
      <sheetName val="MSME_Comb"/>
      <sheetName val="MSID_Comb"/>
      <sheetName val="MSES_Comb"/>
      <sheetName val="MSIL_Comb"/>
      <sheetName val="FS170Comb"/>
      <sheetName val="FS171Comb"/>
      <sheetName val="FS172Comb"/>
      <sheetName val="FS173Comb"/>
      <sheetName val="MSVL_Conso"/>
      <sheetName val="MSEA_Conso"/>
      <sheetName val="MSID_Conso"/>
      <sheetName val="MSME_Conso"/>
      <sheetName val="MSES_Conso"/>
      <sheetName val="MSIL_Conso"/>
      <sheetName val="FS170Conso"/>
      <sheetName val="FS171Conso"/>
      <sheetName val="FS172Conso"/>
      <sheetName val="FS173Conso"/>
      <sheetName val="BU170"/>
      <sheetName val="BU171"/>
      <sheetName val="BU172"/>
      <sheetName val="BU173"/>
      <sheetName val="SRC170"/>
      <sheetName val="SRC171"/>
      <sheetName val="SRC172"/>
      <sheetName val="SRC173"/>
      <sheetName val="170800100"/>
      <sheetName val="170800200"/>
      <sheetName val="170800300"/>
      <sheetName val="170800400"/>
      <sheetName val="170810100"/>
      <sheetName val="170810200"/>
      <sheetName val="170811000"/>
      <sheetName val="170811100"/>
      <sheetName val="170811200"/>
      <sheetName val="170820100"/>
      <sheetName val="170870100"/>
      <sheetName val="170870200"/>
      <sheetName val="170870300"/>
      <sheetName val="170870400"/>
      <sheetName val="170870500"/>
      <sheetName val="170870600"/>
      <sheetName val="170870800"/>
      <sheetName val="170870900"/>
      <sheetName val="170871000"/>
      <sheetName val="170871200"/>
      <sheetName val="170871300"/>
      <sheetName val="170871400"/>
      <sheetName val="170871500"/>
      <sheetName val="170871600"/>
      <sheetName val="170871700"/>
      <sheetName val="170871800"/>
      <sheetName val="170871900"/>
      <sheetName val="170872000"/>
      <sheetName val="170990100"/>
      <sheetName val="17087221000"/>
      <sheetName val="17087231000"/>
      <sheetName val="17087241000"/>
      <sheetName val="171700100"/>
      <sheetName val="171900100"/>
      <sheetName val="17180022000"/>
      <sheetName val="17180023000"/>
      <sheetName val="17180032000"/>
      <sheetName val="17180033000"/>
      <sheetName val="17181021000"/>
      <sheetName val="17181023000"/>
      <sheetName val="17181101000"/>
      <sheetName val="17181102000"/>
      <sheetName val="17181103000"/>
      <sheetName val="17181120100"/>
      <sheetName val="17181123000"/>
      <sheetName val="17187011000"/>
      <sheetName val="17187012000"/>
      <sheetName val="17187013000"/>
      <sheetName val="17187021000"/>
      <sheetName val="17187022000"/>
      <sheetName val="17187023000"/>
      <sheetName val="17187031000"/>
      <sheetName val="17187033000"/>
      <sheetName val="17187052000"/>
      <sheetName val="17187062000"/>
      <sheetName val="17187063000"/>
      <sheetName val="17187073000"/>
      <sheetName val="17187083000"/>
      <sheetName val="17187092000"/>
      <sheetName val="17187093000"/>
      <sheetName val="17187102000"/>
      <sheetName val="17187112000"/>
      <sheetName val="17187122000"/>
      <sheetName val="17187132000"/>
      <sheetName val="17187142000"/>
      <sheetName val="17187152000"/>
      <sheetName val="17280021000"/>
      <sheetName val="17280031000"/>
      <sheetName val="17281021000"/>
      <sheetName val="17281101000"/>
      <sheetName val="17281121000"/>
      <sheetName val="17282011000"/>
      <sheetName val="17287011000"/>
      <sheetName val="17287021000"/>
      <sheetName val="17287031000"/>
      <sheetName val="17287041000"/>
      <sheetName val="17287061000"/>
      <sheetName val="17287071000"/>
      <sheetName val="17287101000"/>
      <sheetName val="17287111000"/>
      <sheetName val="17287121000"/>
      <sheetName val="17287131000"/>
      <sheetName val="17287141000"/>
      <sheetName val="17380021000"/>
      <sheetName val="17380031000"/>
      <sheetName val="17381021000"/>
      <sheetName val="17381101000"/>
      <sheetName val="17381121000"/>
      <sheetName val="17387011000"/>
      <sheetName val="17387021000"/>
      <sheetName val="17387031000"/>
      <sheetName val="17387041000"/>
      <sheetName val="17387051000"/>
      <sheetName val="DRR"/>
      <sheetName val="DRR (3)"/>
      <sheetName val="MTD"/>
      <sheetName val="Service Count"/>
      <sheetName val="Nationality Sum"/>
      <sheetName val="FOOD STATS"/>
      <sheetName val="User"/>
      <sheetName val="Orientation"/>
      <sheetName val="Delivery"/>
      <sheetName val="RptClose"/>
      <sheetName val="Hidden"/>
      <sheetName val="Sum_THB"/>
      <sheetName val="Yearly"/>
      <sheetName val="Corp-Payroll"/>
      <sheetName val="Corp-Other"/>
      <sheetName val="Reg-Payroll"/>
      <sheetName val="Var_Expl"/>
      <sheetName val="MSIL"/>
      <sheetName val="MSTL"/>
      <sheetName val="MSVL"/>
      <sheetName val="MSTL_MSVL"/>
      <sheetName val="ASDL_MSME"/>
      <sheetName val="MSEW_MSEE"/>
      <sheetName val="MSAN_MSAS"/>
      <sheetName val="MSES"/>
      <sheetName val="MSEA"/>
      <sheetName val="MSME"/>
      <sheetName val="ASDL"/>
      <sheetName val="MSID"/>
      <sheetName val="MSEW"/>
      <sheetName val="MSEE"/>
      <sheetName val="MSAN"/>
      <sheetName val="MSAS"/>
      <sheetName val="MSRE"/>
      <sheetName val="CPY31_PL_FullYrs"/>
      <sheetName val="PL_Tstyle_CPY31"/>
      <sheetName val="PL_Mthly"/>
      <sheetName val="PL_Qtrly"/>
      <sheetName val="BS_Mthly"/>
      <sheetName val="CF_Mthly"/>
      <sheetName val="PL_Forecast_31"/>
      <sheetName val="Fcst_Lst Mth"/>
      <sheetName val="Bud-Summary"/>
      <sheetName val="P&amp;L-Current"/>
      <sheetName val="P&amp;L-YTD"/>
      <sheetName val="Q-Fcast"/>
      <sheetName val="P&amp;L -Fcast"/>
      <sheetName val="Balance-Sheet"/>
      <sheetName val="Capex-Maintenance"/>
      <sheetName val="Market"/>
      <sheetName val="Fcast07_SRC"/>
      <sheetName val="Act07_SRC"/>
      <sheetName val="P&amp;L -New_07"/>
      <sheetName val="P&amp;L -New_Fcast07"/>
      <sheetName val="P&amp;L-New_Bud07"/>
      <sheetName val="Bud07"/>
      <sheetName val="P&amp;L-New_06"/>
      <sheetName val="Act06"/>
      <sheetName val="Full_Yr_Comp"/>
      <sheetName val="RDS 02"/>
      <sheetName val="Daily Handover"/>
      <sheetName val="VIPS"/>
      <sheetName val="Comp Rooms"/>
      <sheetName val="House Use"/>
      <sheetName val="Actual Occupancy"/>
      <sheetName val="JWM"/>
      <sheetName val="FD_LSL Inv."/>
      <sheetName val="LSL"/>
      <sheetName val="BV &amp; CG Outlet"/>
      <sheetName val="Outlet_Invent"/>
      <sheetName val="058FDS"/>
      <sheetName val="058BEV"/>
      <sheetName val="058GEN"/>
      <sheetName val="058Wine"/>
      <sheetName val="Check Cost"/>
      <sheetName val="Item Cost_Dec"/>
      <sheetName val="BV Outlet"/>
      <sheetName val="Cigarets"/>
      <sheetName val="Minibar"/>
      <sheetName val="Inventoty_hotel Product"/>
      <sheetName val="APK"/>
      <sheetName val="APK Books"/>
      <sheetName val="APK Boots"/>
      <sheetName val="CV.INTI"/>
      <sheetName val="Minibar 1"/>
      <sheetName val="WCL"/>
      <sheetName val="Consign"/>
      <sheetName val="Wine Con"/>
      <sheetName val="Eclipse bar"/>
      <sheetName val="Eclips"/>
      <sheetName val="Pool "/>
      <sheetName val="Pool Bar"/>
      <sheetName val="Minibar New"/>
      <sheetName val="Mini Bar"/>
      <sheetName val="Inventory Outlet"/>
      <sheetName val="039_FDS"/>
      <sheetName val="039_BEV"/>
      <sheetName val="039_GEN"/>
      <sheetName val="Sum_Outlet"/>
      <sheetName val="056FDS"/>
      <sheetName val="056BEV"/>
      <sheetName val="056GEN"/>
      <sheetName val="Giftshop"/>
      <sheetName val="Check Minibar-SBCO"/>
      <sheetName val="Check Minibar-SRS"/>
      <sheetName val="Eclipse(1)"/>
      <sheetName val="Pool Bar(1)"/>
      <sheetName val="Minibar SRS"/>
      <sheetName val="Minibar SBCO"/>
      <sheetName val="Wine"/>
      <sheetName val="Red wine"/>
      <sheetName val="House wine"/>
      <sheetName val="Sticker"/>
      <sheetName val="Par"/>
      <sheetName val="F16"/>
      <sheetName val="F16(Revised)"/>
      <sheetName val="B16"/>
      <sheetName val="B16(Revised)"/>
      <sheetName val="052FDS"/>
      <sheetName val="052BEV"/>
      <sheetName val="052GEN"/>
      <sheetName val="Food TF"/>
      <sheetName val="RT par"/>
      <sheetName val="RT"/>
      <sheetName val="TV par"/>
      <sheetName val="TV "/>
      <sheetName val="BN par"/>
      <sheetName val="BH"/>
      <sheetName val="UNO par"/>
      <sheetName val="NU"/>
      <sheetName val="MD"/>
      <sheetName val="LT par"/>
      <sheetName val="LT"/>
      <sheetName val="EB par"/>
      <sheetName val="BO par"/>
      <sheetName val="BO"/>
      <sheetName val="+++"/>
      <sheetName val="FDS19"/>
      <sheetName val="Fds"/>
      <sheetName val="BEV19"/>
      <sheetName val="Bev"/>
      <sheetName val="MS_BV"/>
      <sheetName val="GEN20"/>
      <sheetName val="Outlet_Inventory_Jan'12"/>
      <sheetName val="Food trf"/>
      <sheetName val="Compare by item"/>
      <sheetName val="Item Cost"/>
      <sheetName val="Cig"/>
      <sheetName val="FD Transfer"/>
      <sheetName val="Item_Cost"/>
      <sheetName val="MnB"/>
      <sheetName val="Outlet_Inventoyr_Mar'12"/>
      <sheetName val="054FDS"/>
      <sheetName val="054BEV"/>
      <sheetName val="054GEN"/>
      <sheetName val="Golf Ball"/>
      <sheetName val="Mini B"/>
      <sheetName val="Main B"/>
      <sheetName val="Sala Siam"/>
      <sheetName val="Loy Nam"/>
      <sheetName val="Saithong"/>
      <sheetName val="LG"/>
      <sheetName val="Lagoon"/>
      <sheetName val="Wine Cella"/>
      <sheetName val="Sala Siam Wine"/>
      <sheetName val="Hotel direct item"/>
      <sheetName val="Cigar "/>
      <sheetName val="Check  by Outlet"/>
      <sheetName val="Outlet_Inventory_Mar'12"/>
      <sheetName val="Check by Outlet"/>
      <sheetName val="Gift Shop"/>
      <sheetName val="Rec ."/>
      <sheetName val="Rec "/>
      <sheetName val="Uno"/>
      <sheetName val="Outlet_Inventory_Mar'12 "/>
      <sheetName val="055FDS"/>
      <sheetName val="055BEV"/>
      <sheetName val="055GEN"/>
      <sheetName val="Mainbar"/>
      <sheetName val="E-Bar (2)"/>
      <sheetName val="Outlet Inventory Report_Jul"/>
      <sheetName val="049FDS"/>
      <sheetName val="049BEV"/>
      <sheetName val="049GEN"/>
      <sheetName val="DICEY"/>
      <sheetName val="BENI"/>
      <sheetName val="BQ"/>
      <sheetName val="ELEPHANT"/>
      <sheetName val="MANAO"/>
      <sheetName val="Garden"/>
      <sheetName val="MiniBar Guest room "/>
      <sheetName val="Fitness"/>
      <sheetName val="wine old"/>
      <sheetName val="Compatibility Report (1)"/>
      <sheetName val="Item"/>
      <sheetName val="BneWorkBookProperties"/>
      <sheetName val="BneLog"/>
      <sheetName val="Outlet_Invent_Apr'12"/>
      <sheetName val="058Cost"/>
      <sheetName val="058Item"/>
      <sheetName val="Outlet_Invent_Mar'12"/>
      <sheetName val="Minibar."/>
      <sheetName val="Outlet_Inventory_May'12"/>
      <sheetName val="Rec."/>
      <sheetName val="Gift Shop "/>
      <sheetName val="JE2"/>
      <sheetName val="Group Urban"/>
      <sheetName val="Bev Store"/>
      <sheetName val="Kitchen"/>
      <sheetName val="HK"/>
      <sheetName val="Bar LSL"/>
      <sheetName val="Tree House"/>
      <sheetName val="Outlet_Inventory_Jun'12"/>
      <sheetName val="Outlet_Inventory_Jul'12"/>
      <sheetName val="Food trf "/>
      <sheetName val="Outlet_Inventory_Aug'12"/>
      <sheetName val="BV Transfer_Sep'12"/>
      <sheetName val="Food trf to Sep'12"/>
      <sheetName val="Outlet_Inventory_Jun'12 "/>
      <sheetName val="Outlet_Inventory_Sep'12 "/>
      <sheetName val="052_F&amp;B Chart  "/>
      <sheetName val="Happy Hour_Sum"/>
      <sheetName val="Summary F&amp;B Cost "/>
      <sheetName val="GL "/>
      <sheetName val="JE and allocation cost (FD)"/>
      <sheetName val="JE and allocation cost (BV) "/>
      <sheetName val="Credit Food cost "/>
      <sheetName val="Credit Beverage Cost"/>
      <sheetName val="OC &amp; ENT"/>
      <sheetName val="Food Cost (Auto Oracle)"/>
      <sheetName val="Beverage Cost (Auto Oracle)"/>
      <sheetName val="FB-MTD(new)"/>
      <sheetName val="FB-Today(1)"/>
      <sheetName val="FB-Today(2)"/>
      <sheetName val="FB-Today(3)"/>
      <sheetName val="FB-Today(4)"/>
      <sheetName val="FB-Today(5)"/>
      <sheetName val="FB-Today(6)"/>
      <sheetName val="FB-Today(7)"/>
      <sheetName val="FB-Today(8)"/>
      <sheetName val="FB-Today(9)"/>
      <sheetName val="FB-Today(10)"/>
      <sheetName val="FB-Today(11)"/>
      <sheetName val="FB-Today(12)"/>
      <sheetName val="FB-Today(13)"/>
      <sheetName val="FB-Today(14)"/>
      <sheetName val="FB-Today(15)"/>
      <sheetName val="FB-Today(16)"/>
      <sheetName val="FB-Today(17)"/>
      <sheetName val="FB-Today(18)"/>
      <sheetName val="FB-Today(19)"/>
      <sheetName val="FB-Today(20)"/>
      <sheetName val="FB-Today(21)"/>
      <sheetName val="FB-Today(22)"/>
      <sheetName val="FB-Today(23)"/>
      <sheetName val="FB-Today(24)"/>
      <sheetName val="FB-Today(25)"/>
      <sheetName val="FB-Today(26)"/>
      <sheetName val="FB-Today(27)"/>
      <sheetName val="FB-Today(28)"/>
      <sheetName val="FB-Today(29)"/>
      <sheetName val="FB-Today(30)"/>
      <sheetName val="FB-Today(31)"/>
      <sheetName val="2-4"/>
      <sheetName val="5-7"/>
      <sheetName val="PPEE"/>
      <sheetName val="9-14.1"/>
      <sheetName val="15-15.4"/>
      <sheetName val="15.5-15.9"/>
      <sheetName val="16-19.2"/>
      <sheetName val="20.1-20.5"/>
      <sheetName val="20.6-24"/>
      <sheetName val="TB 2007"/>
      <sheetName val="TB2006"/>
      <sheetName val="Loan Rep Sch - 06"/>
      <sheetName val="Loan Rep Sch - 05"/>
      <sheetName val="Finance Lease"/>
      <sheetName val="SUB LEA"/>
      <sheetName val="SBI 11"/>
      <sheetName val="EXIM BANK"/>
      <sheetName val="LoanD"/>
      <sheetName val="Receivables"/>
      <sheetName val="bad debt provision"/>
      <sheetName val="OVERDRAFT INT"/>
      <sheetName val="(16) 6-8"/>
      <sheetName val="(17) 9-10"/>
      <sheetName val="(19) 12-15"/>
      <sheetName val="(20) 16-21"/>
      <sheetName val="(21) 22-26"/>
      <sheetName val="(22) 26"/>
      <sheetName val="(23) 27-29"/>
      <sheetName val="PL SCH 11"/>
      <sheetName val="TB11"/>
      <sheetName val="22.5-22.6"/>
      <sheetName val="23-26"/>
      <sheetName val="SYS TB"/>
      <sheetName val="Receivales"/>
      <sheetName val="Equty"/>
      <sheetName val="FSSunGroup"/>
      <sheetName val="TBSunGroup"/>
      <sheetName val="Summary JE Consolidation"/>
      <sheetName val="Changes in Equity - group"/>
      <sheetName val="Changes in Equity - Holding"/>
      <sheetName val="Retained Earnings &amp; Investments"/>
      <sheetName val="Net Assets-Subsidiaries"/>
      <sheetName val="Cost of Control &amp; MI -MRS SUBS"/>
      <sheetName val="Minority Interest"/>
      <sheetName val="Minority Interest (2)"/>
      <sheetName val="Minority Interest (3)"/>
      <sheetName val="Minority Interest (4)"/>
      <sheetName val="FSSunCo"/>
      <sheetName val="FSSunCo(PerHotel)"/>
      <sheetName val="FSSunCo(TAX)"/>
      <sheetName val="FSSG"/>
      <sheetName val="FSTK"/>
      <sheetName val="FSLP"/>
      <sheetName val="FSCCB"/>
      <sheetName val="FSWS"/>
      <sheetName val="FSSLHL"/>
      <sheetName val="FSSCLG"/>
      <sheetName val="PLSG(Detailed)"/>
      <sheetName val="PLTK(Detailed)"/>
      <sheetName val="PLLP(Detailed)"/>
      <sheetName val="PLCCB(Detailed)"/>
      <sheetName val="( PRB )"/>
      <sheetName val="TBSG"/>
      <sheetName val="TBSG-LY"/>
      <sheetName val="TBTK"/>
      <sheetName val="TBTK-LY"/>
      <sheetName val="TBLP"/>
      <sheetName val="TBLP-LY"/>
      <sheetName val="TBCCB"/>
      <sheetName val="TBCCB-LY"/>
      <sheetName val="TBSG-FORMAT"/>
      <sheetName val="TBIACGOLF"/>
      <sheetName val="TBIACGOLF (format)"/>
      <sheetName val="TBREG"/>
      <sheetName val="TBREG-FORMAT"/>
      <sheetName val="TBSCLG"/>
      <sheetName val="TBPROJECTS"/>
      <sheetName val="SRIL"/>
      <sheetName val="Profit Reconciliation to B-Sch"/>
      <sheetName val="Workings - Goodwill Comores"/>
      <sheetName val="Profit Reconcil Foreign Subs"/>
      <sheetName val="Opening PL"/>
      <sheetName val="Reval"/>
      <sheetName val="Reval (2006)"/>
      <sheetName val="Dep IAS ADJ (3)"/>
      <sheetName val="RENTAL INCOME"/>
      <sheetName val="Def TAX-COMP"/>
      <sheetName val="Def TAX-COMP (2)"/>
      <sheetName val="Revaluation"/>
      <sheetName val="02 Revln  (REV) (final) (free)"/>
      <sheetName val="TSK SCRAP (final)"/>
      <sheetName val="Opening retained Earnings recon"/>
      <sheetName val="Appendix"/>
      <sheetName val="Notes to the accounts"/>
      <sheetName val="SRL DETAILED"/>
      <sheetName val="Goodwill Calculation"/>
      <sheetName val="Consideration"/>
      <sheetName val="TBCBLY"/>
      <sheetName val="TBCCB98"/>
      <sheetName val="Hoolooman SRL Budget"/>
      <sheetName val="INTERESTS CALC  (hoolooman)"/>
      <sheetName val="INTERESTS CALC "/>
      <sheetName val="INTERESTS CALC  (fcast)"/>
      <sheetName val="INTERESTS CALC  (plan)"/>
      <sheetName val="INTERESTS CALC  (plan) (2010)"/>
      <sheetName val="GLBalance"/>
      <sheetName val="FA Analysis"/>
      <sheetName val="FA Analysis 2"/>
      <sheetName val="Due"/>
      <sheetName val="FS 12"/>
      <sheetName val="Cashflow summary (FS12)"/>
      <sheetName val="Cashflow summary (FS9)"/>
      <sheetName val="FS9 (reclass) (09)"/>
      <sheetName val="ELECTRONIC"/>
      <sheetName val="FS 15RECLASS SUMMARY (AN)"/>
      <sheetName val="CAPITAL CR"/>
      <sheetName val="QS"/>
      <sheetName val="QS (3)"/>
      <sheetName val="MAY RS "/>
      <sheetName val="TT MAY"/>
      <sheetName val="FEES"/>
      <sheetName val="Details (June 09)"/>
      <sheetName val="IHS"/>
      <sheetName val="QS (2)"/>
      <sheetName val="WIP DEC10"/>
      <sheetName val="DETAILS BY REF"/>
      <sheetName val="Leased Items"/>
      <sheetName val="Proced"/>
      <sheetName val="Directory"/>
      <sheetName val="pmt"/>
      <sheetName val="pmt (2)"/>
      <sheetName val="PRE OTH - MISC PREPAYMENTS"/>
      <sheetName val="P&amp;E COST - CCB REDEVELOPMENT"/>
      <sheetName val="P&amp;E COST - CCB REDEVELOPMEN (2)"/>
      <sheetName val="mff ccb"/>
      <sheetName val="MFF RO"/>
      <sheetName val="ccb proj RO"/>
      <sheetName val="scala (ccb)"/>
      <sheetName val="scala2 (ccb)"/>
      <sheetName val=" Kemp CCb"/>
      <sheetName val="Journal list"/>
      <sheetName val="COA-VO"/>
      <sheetName val="DrsCrs"/>
      <sheetName val="electronic services"/>
      <sheetName val="SCE(2)"/>
      <sheetName val="AP(1)"/>
      <sheetName val="AP (2)"/>
      <sheetName val="AP (3)"/>
      <sheetName val="AP (4)"/>
      <sheetName val="AP (5)"/>
      <sheetName val="AP (6)"/>
      <sheetName val="AP (7)"/>
      <sheetName val="N1-5"/>
      <sheetName val="7-8"/>
      <sheetName val="N9(2)"/>
      <sheetName val="N10-14"/>
      <sheetName val="N10-14 (2)"/>
      <sheetName val="N15-17"/>
      <sheetName val="N23"/>
      <sheetName val="N23 (2)"/>
      <sheetName val="N24-25"/>
      <sheetName val="Cap All"/>
      <sheetName val="gh-SCH"/>
      <sheetName val="gh-SCH2"/>
      <sheetName val="consol adj"/>
      <sheetName val="gh-TB"/>
      <sheetName val="gh-JE"/>
      <sheetName val="N,2"/>
      <sheetName val="N,3,4"/>
      <sheetName val="N,5,6,7"/>
      <sheetName val="N,8"/>
      <sheetName val="Notes 1 , 2"/>
      <sheetName val="N,7.1"/>
      <sheetName val="N,7.2,7.3"/>
      <sheetName val="N,9.1"/>
      <sheetName val="N,9.2"/>
      <sheetName val="N,10"/>
      <sheetName val="N,10.2"/>
      <sheetName val="WKN"/>
      <sheetName val="TB Trust"/>
      <sheetName val="TB 0110"/>
      <sheetName val="TB 111"/>
      <sheetName val="TB 112"/>
      <sheetName val="gh-IS"/>
      <sheetName val="gh-BS"/>
      <sheetName val="gh-SCE"/>
      <sheetName val="gh-CF"/>
      <sheetName val="gh-AP"/>
      <sheetName val="gh-N1-5"/>
      <sheetName val="gh-N6-7"/>
      <sheetName val="gh-N8"/>
      <sheetName val="gh-N9-13"/>
      <sheetName val="gh-N14-17"/>
      <sheetName val="gh-N18"/>
      <sheetName val="gh-N18(2)"/>
      <sheetName val="Tax comp"/>
      <sheetName val="gh-Ratio"/>
      <sheetName val="AP(2)"/>
      <sheetName val="AP (8)"/>
      <sheetName val="AP (9)"/>
      <sheetName val="AP (10)"/>
      <sheetName val="AP (11)"/>
      <sheetName val="AP (12)"/>
      <sheetName val="AP (13)"/>
      <sheetName val=" PL"/>
      <sheetName val="1-5"/>
      <sheetName val="7-10"/>
      <sheetName val="11-14"/>
      <sheetName val="18,19"/>
      <sheetName val="20,21"/>
      <sheetName val="Trading Ac."/>
      <sheetName val="22,23"/>
      <sheetName val="Manu.Ac."/>
      <sheetName val="III,IV"/>
      <sheetName val="Tax-cmp"/>
      <sheetName val="Tax N 1,2 &amp;3"/>
      <sheetName val="Tax N4"/>
      <sheetName val="Def.Tax"/>
      <sheetName val="Dep.2007"/>
      <sheetName val="TB2008"/>
      <sheetName val="Dep.Addtn2007"/>
      <sheetName val="loan2007"/>
      <sheetName val="PPEadd-2008"/>
      <sheetName val="Accrued2007"/>
      <sheetName val="Varience analy"/>
      <sheetName val="INCOME-ACC"/>
      <sheetName val="DPL N 1&amp;2"/>
      <sheetName val="VAT HO"/>
      <sheetName val="TBILLS"/>
      <sheetName val="REPO"/>
      <sheetName val="DIFF SCH"/>
      <sheetName val="INT LEAD"/>
      <sheetName val="Not.Tax"/>
      <sheetName val="WHT Lead"/>
      <sheetName val="INT LEAD 2"/>
      <sheetName val="Int Rec. TB n Repos"/>
      <sheetName val="Int rec FD"/>
      <sheetName val="05-06"/>
      <sheetName val="H.N.B Sec"/>
      <sheetName val="T&amp;Repo"/>
      <sheetName val="T-Bond"/>
      <sheetName val="FD"/>
      <sheetName val="SAVING"/>
      <sheetName val="Q-pay"/>
      <sheetName val="09-10-2"/>
      <sheetName val="09-10"/>
      <sheetName val="H.N.B Sec (2)"/>
      <sheetName val="T&amp;Repo (2)"/>
      <sheetName val="T-Bond (2)"/>
      <sheetName val="FD (2)"/>
      <sheetName val="SAVING (2)"/>
      <sheetName val="Q-pay (2)"/>
      <sheetName val="JE 2009"/>
      <sheetName val="F.Ds"/>
      <sheetName val="T.B.s"/>
      <sheetName val="Brake up"/>
      <sheetName val="F.D.H.N.B "/>
      <sheetName val="2011"/>
      <sheetName val="Notional tax"/>
      <sheetName val="WHT"/>
      <sheetName val="CF 2"/>
      <sheetName val="AP 1"/>
      <sheetName val="N3-6.1"/>
      <sheetName val="N6.2-6.10"/>
      <sheetName val="N6.10.1-7"/>
      <sheetName val="PPE-8"/>
      <sheetName val="N9-9.1"/>
      <sheetName val="Other Eqp"/>
      <sheetName val="Gene_Computer"/>
      <sheetName val="N9.2-9.4"/>
      <sheetName val="N 10-12"/>
      <sheetName val="N 13-14.1"/>
      <sheetName val="N 14.2-16"/>
      <sheetName val="N16.1-17"/>
      <sheetName val="N 18-21.1"/>
      <sheetName val="N22-23"/>
      <sheetName val="DPL  I-I.I"/>
      <sheetName val="I.I"/>
      <sheetName val="I.II-II"/>
      <sheetName val="II.I"/>
      <sheetName val="DPL III-V"/>
      <sheetName val="DPL VI-XII"/>
      <sheetName val="XIII-XIV"/>
      <sheetName val="TAX 09-10"/>
      <sheetName val="ESC Cal"/>
      <sheetName val="J-E"/>
      <sheetName val="JE-2008"/>
      <sheetName val="VA-1"/>
      <sheetName val="VA-2"/>
      <sheetName val="VA-3"/>
      <sheetName val="VA-4"/>
      <sheetName val="VA-5"/>
      <sheetName val="VA-6"/>
      <sheetName val="JE-2007"/>
      <sheetName val="Salary Apr.5,06"/>
      <sheetName val="3+9"/>
      <sheetName val="Sum Plan 07"/>
      <sheetName val="Manning  Guide"/>
      <sheetName val="101 - Room "/>
      <sheetName val="201 - Food &amp; Bev "/>
      <sheetName val="Food  revenue (1) "/>
      <sheetName val="Bevr  revenue (2)"/>
      <sheetName val="301 - Telephone "/>
      <sheetName val="401 -  Laundry"/>
      <sheetName val="402 - Business center"/>
      <sheetName val="403 - Limousine"/>
      <sheetName val="404 - Flower"/>
      <sheetName val="405 -  Fitness Center "/>
      <sheetName val="406 - Centara  Spa"/>
      <sheetName val="407 -  Resort Shop"/>
      <sheetName val="501 -  Other Income"/>
      <sheetName val="811 -  Admin &amp; General"/>
      <sheetName val="821 - Human Resouces"/>
      <sheetName val="831 -  Sales and Marketing"/>
      <sheetName val="841 -  Engineer"/>
      <sheetName val="891- Below  GOP"/>
      <sheetName val="salaries128"/>
      <sheetName val="salaries158)"/>
      <sheetName val="Interest Loan"/>
      <sheetName val="Maning Guide"/>
      <sheetName val="svc"/>
      <sheetName val="Sum EMP Benefit&amp;Other"/>
      <sheetName val="SVC Allocate"/>
      <sheetName val="EMP Benefit Allocate"/>
      <sheetName val="Service  Charge"/>
      <sheetName val="People Cost"/>
      <sheetName val="ben"/>
      <sheetName val="meals"/>
      <sheetName val="1-GM Present  Baht"/>
      <sheetName val="2-GM Present Million"/>
      <sheetName val="GM Present Round"/>
      <sheetName val="3-GM Present KEY"/>
      <sheetName val="1- AE 2006 Baht"/>
      <sheetName val="2-AE 2006 Million"/>
      <sheetName val="3-AE 2006 KEY"/>
      <sheetName val="dir,cer"/>
      <sheetName val="list "/>
      <sheetName val="audrep"/>
      <sheetName val="pg 3-4,7"/>
      <sheetName val="Pg 5 "/>
      <sheetName val="pg Acc"/>
      <sheetName val="pg 14"/>
      <sheetName val="pg 15"/>
      <sheetName val="Pg 17"/>
      <sheetName val="Pg 18"/>
      <sheetName val="Pg 20 - 33"/>
      <sheetName val="Pg 21 "/>
      <sheetName val="p34"/>
      <sheetName val="Pg37"/>
      <sheetName val="35,36"/>
      <sheetName val="Personalised (Easern Europe)"/>
      <sheetName val="Personalised (Hungary)"/>
      <sheetName val="Title sheet"/>
      <sheetName val="Personalised"/>
      <sheetName val="S (2)"/>
      <sheetName val="W"/>
      <sheetName val="Moody"/>
      <sheetName val="S&amp;P"/>
      <sheetName val="Euro"/>
      <sheetName val="EIU"/>
      <sheetName val="Equations"/>
      <sheetName val="Residual"/>
      <sheetName val="AUS"/>
      <sheetName val="AU"/>
      <sheetName val="BE"/>
      <sheetName val="CH"/>
      <sheetName val="CO"/>
      <sheetName val="FI"/>
      <sheetName val="GR"/>
      <sheetName val="HU"/>
      <sheetName val="IC"/>
      <sheetName val="IR"/>
      <sheetName val="JA"/>
      <sheetName val="KA"/>
      <sheetName val="KO"/>
      <sheetName val="LEB"/>
      <sheetName val="LIT"/>
      <sheetName val="MEX"/>
      <sheetName val="NZ"/>
      <sheetName val="PAK"/>
      <sheetName val="PA"/>
      <sheetName val="PH"/>
      <sheetName val="PE"/>
      <sheetName val="POR"/>
      <sheetName val="RU"/>
      <sheetName val="SLK"/>
      <sheetName val="SLV"/>
      <sheetName val="TU"/>
      <sheetName val="VZ"/>
      <sheetName val="ALLRATE"/>
      <sheetName val="Bonds"/>
      <sheetName val="Complete Lookup"/>
      <sheetName val="inflation"/>
      <sheetName val="SmithKline"/>
      <sheetName val="SKB hurdle"/>
      <sheetName val="SB2000"/>
      <sheetName val="SB2000(2)"/>
      <sheetName val="SB2000(3)"/>
      <sheetName val="Country Macros"/>
      <sheetName val="Rating Macros"/>
      <sheetName val="Extra Macros"/>
      <sheetName val="Asset beta (2)"/>
      <sheetName val="Vodafone"/>
      <sheetName val="Asset beta"/>
      <sheetName val="Project IRR - Annual CF"/>
      <sheetName val="Prof Fees"/>
      <sheetName val="Staff Costs"/>
      <sheetName val="Insurance &amp; Repairs"/>
      <sheetName val="Depreciation - Buildings"/>
      <sheetName val="Depreciation - Infrastructure"/>
      <sheetName val="Cap allow"/>
      <sheetName val="Metric  Conversions"/>
      <sheetName val="Sale 16A (2)"/>
      <sheetName val="Sale 16A"/>
      <sheetName val="Building Cost Estimate"/>
      <sheetName val="Project IRR - Semi Annual CF"/>
      <sheetName val="Schedule No"/>
      <sheetName val="Concept"/>
      <sheetName val="10 Years"/>
      <sheetName val="Investmt"/>
      <sheetName val="Villas-Suites"/>
      <sheetName val="Budgeted Manning"/>
      <sheetName val="PAYROLL 03"/>
      <sheetName val="Sal link to Pay 03"/>
      <sheetName val="Valuation Summary"/>
      <sheetName val="DCF - Valuation"/>
      <sheetName val="Earnings Multiple"/>
      <sheetName val="Return on Investment"/>
      <sheetName val="Equity based DCF Valuation new"/>
      <sheetName val="LOAN Original"/>
      <sheetName val="Summary Loan Repayment"/>
      <sheetName val="Equity based DCF old"/>
      <sheetName val="ROOM"/>
      <sheetName val="OTHER DEPTS"/>
      <sheetName val="LRPSCR"/>
      <sheetName val="Capex2"/>
      <sheetName val="Mkt Ret"/>
      <sheetName val="T-Bills"/>
      <sheetName val="BETA"/>
      <sheetName val="Naiade Beta"/>
      <sheetName val="Loans Reworked"/>
      <sheetName val="Summary - WACC"/>
      <sheetName val="WACC Group (Top-Down)"/>
      <sheetName val="WACC Group (Bottom-up)"/>
      <sheetName val="WACC Sugar International"/>
      <sheetName val="WACC Sugar"/>
      <sheetName val="WACC Starch International "/>
      <sheetName val="WACC Starch"/>
      <sheetName val="WACC Oilseed International"/>
      <sheetName val="WACC Oilseed"/>
      <sheetName val="WACC Olive Oil International"/>
      <sheetName val="WACC Olive Oil"/>
      <sheetName val="WACC Animal Feed International"/>
      <sheetName val="WACC Animal Nutrition"/>
      <sheetName val="WACC Fish Feed"/>
      <sheetName val="WACC Pet Food"/>
      <sheetName val="WACC Animal Feed"/>
      <sheetName val="Summary - Asset Beta"/>
      <sheetName val="General-all"/>
      <sheetName val="General selected"/>
      <sheetName val="Sugar-all"/>
      <sheetName val="Sugar selected"/>
      <sheetName val="Starch-all"/>
      <sheetName val="Starch selected"/>
      <sheetName val="Oil Seeds-all"/>
      <sheetName val="Oilseed selected"/>
      <sheetName val="Olive Oil-all"/>
      <sheetName val="Olive oil selected"/>
      <sheetName val="Animal feed- classified"/>
      <sheetName val="Fish feed - All"/>
      <sheetName val="Fish feed selected"/>
      <sheetName val="Pet food - All"/>
      <sheetName val="Pet food selected"/>
      <sheetName val="Animal Feed - all "/>
      <sheetName val="Animal Feed selected"/>
      <sheetName val="Animal Nutrition - all"/>
      <sheetName val="Animal Nutrition selected"/>
      <sheetName val="Debt Margin"/>
      <sheetName val="Revenue Split"/>
      <sheetName val="Revenue Split (2)"/>
      <sheetName val="Country Risk"/>
      <sheetName val="Selected list"/>
      <sheetName val="AVRR Villas &amp; JS"/>
      <sheetName val="Other distributable Exp"/>
      <sheetName val="EXTRA-RN"/>
      <sheetName val="Direct Cost"/>
      <sheetName val="180 junior suites-Staffs 682"/>
      <sheetName val="Variable vs Fixed Staffing"/>
      <sheetName val="Manning 650-rev"/>
      <sheetName val="Invest&amp;DAP"/>
      <sheetName val="LRP-10 Years"/>
      <sheetName val="NTBA"/>
      <sheetName val="TBA"/>
      <sheetName val="Indices"/>
      <sheetName val="Nominal"/>
      <sheetName val="LnSch"/>
      <sheetName val="CDM"/>
      <sheetName val="Key Indicators"/>
      <sheetName val="COS - F &amp; B"/>
      <sheetName val="Joint Fees"/>
      <sheetName val="DOC"/>
      <sheetName val="Pre launch cost"/>
      <sheetName val="Security Costs"/>
      <sheetName val="Staff Requirements"/>
      <sheetName val="Cap Allowance"/>
      <sheetName val="Owner-Cash flow"/>
      <sheetName val="Owner-share of revenue"/>
      <sheetName val="Owner-Rev. share by apart. type"/>
      <sheetName val="Apartment details"/>
      <sheetName val="audrap"/>
      <sheetName val="pg 2-6"/>
      <sheetName val="pg 4-5"/>
      <sheetName val="pg 4-5 (2)"/>
      <sheetName val="Accpol"/>
      <sheetName val="Pg 10-11"/>
      <sheetName val="Pg12-13"/>
      <sheetName val="Pg22"/>
      <sheetName val="pg 2_6"/>
      <sheetName val="Customize Your Loan Manager"/>
      <sheetName val="Loan Data"/>
      <sheetName val="Summary Graph"/>
      <sheetName val="Lock"/>
      <sheetName val="ChgLoan"/>
      <sheetName val="Intl Data Table"/>
      <sheetName val="Toc,Sec"/>
      <sheetName val="4,5"/>
      <sheetName val="10-15"/>
      <sheetName val="pg16"/>
      <sheetName val="18,42"/>
      <sheetName val="19-25, 27,28,32-35"/>
      <sheetName val="pg29"/>
      <sheetName val="pg30"/>
      <sheetName val="36-37"/>
      <sheetName val="38-41,42(hide)"/>
      <sheetName val="Pg26 (2)"/>
      <sheetName val="Pg26"/>
      <sheetName val="Fellow subsidiary"/>
      <sheetName val="Common control"/>
      <sheetName val="Holding"/>
      <sheetName val=" Pg 00"/>
      <sheetName val="macro"/>
      <sheetName val="HIGHLIGHTS (2)"/>
      <sheetName val="FINANCIAL HIGHLIGHTS (2)"/>
      <sheetName val=" Pg 01 (Summary)a"/>
      <sheetName val="FINANCIAL HIGHLIGHTS (3)"/>
      <sheetName val=" Pg 01 (Summary) (2)"/>
      <sheetName val=" Pg 02  ( Rooms) (2)"/>
      <sheetName val=" Pg 01 (Summary)"/>
      <sheetName val=" Pg 02  ( Rooms)"/>
      <sheetName val=" Pg 03  ( F &amp; B )"/>
      <sheetName val=" Pg 03a  ( F &amp; B )(Terrace&amp;398)"/>
      <sheetName val=" Pg 03b ( F &amp; B )(Spoon&amp;Safran)"/>
      <sheetName val=" Pg 03c ( F &amp; B )(P&amp;V&amp;Barlen)"/>
      <sheetName val=" Pg 03d  ( F &amp; B ) (IAM)"/>
      <sheetName val=" Pg 03a ( F &amp; B with IAC)"/>
      <sheetName val=" Pg 04  ( F &amp; B Sales)"/>
      <sheetName val=" Pg 04a  ( F &amp; B Sales)"/>
      <sheetName val=" Pg 04b  ( F &amp; B Average Spend)"/>
      <sheetName val=" Pg 04c  ( F &amp; B Average Spend)"/>
      <sheetName val=" Pg 05 ( F &amp; B Stats)"/>
      <sheetName val=" Pg 05a ( F &amp; B Stats with IAC)"/>
      <sheetName val=" Pg 06 (Telephone |Other Depts)"/>
      <sheetName val=" Pg 06a (Other Dept)"/>
      <sheetName val=" Pg 07 ( A &amp; G | HLP )"/>
      <sheetName val=" Pg 08 (Sundry | Store rents)"/>
      <sheetName val=" Pg 09 ( Marketing )"/>
      <sheetName val=" Pg 10 ( R &amp; M )"/>
      <sheetName val=" Pg 11 ( PRB )"/>
      <sheetName val=" Pg 12 ( Salaries )"/>
      <sheetName val="( SPA)"/>
      <sheetName val=" Pg 13 ( Ile aux Cerfs )"/>
      <sheetName val=" Pg 14 ( Ile aux Cerfs - Sales)"/>
      <sheetName val="In House Laundry-Coco Beach"/>
      <sheetName val="STG-bud03"/>
      <sheetName val="STG-act02"/>
      <sheetName val="TRK-act02"/>
      <sheetName val="TRK-bud03"/>
      <sheetName val="sgb-act02"/>
      <sheetName val="SBR-bud03"/>
      <sheetName val="LAP-act02"/>
      <sheetName val="LAP-BUD03"/>
      <sheetName val="CCB-act02"/>
      <sheetName val="CCB-BUD03"/>
      <sheetName val="BUD03MRU.XLS"/>
      <sheetName val="BUD03MRU"/>
      <sheetName val="MCB-Loan 1"/>
      <sheetName val="Pg 1"/>
      <sheetName val="istr"/>
      <sheetName val="trdtr"/>
      <sheetName val="Margins"/>
      <sheetName val="MKG"/>
      <sheetName val="OH"/>
      <sheetName val="RAPPRO"/>
      <sheetName val="BALAGEE"/>
      <sheetName val="Oper. Stats"/>
      <sheetName val="Oper. Stats (2)"/>
      <sheetName val="Room Stats"/>
      <sheetName val="Op (3)"/>
      <sheetName val=" Casino flash"/>
      <sheetName val="Loan Int Re-Allocation"/>
      <sheetName val="IS-LY"/>
      <sheetName val="IS-LY (board)"/>
      <sheetName val="IS-AC"/>
      <sheetName val="IS-FLE"/>
      <sheetName val="IS-FS"/>
      <sheetName val="IS-BU"/>
      <sheetName val="IS-BU (board)"/>
      <sheetName val="Man. Fee -KI"/>
      <sheetName val="Man. Fee - SI (2)"/>
      <sheetName val="BS-LY"/>
      <sheetName val="BS-AC"/>
      <sheetName val="BS-AC (2)"/>
      <sheetName val="BS-AC (3)"/>
      <sheetName val="BS-BU"/>
      <sheetName val="BS-BU (Board)"/>
      <sheetName val="CF-BU"/>
      <sheetName val="CF-BU (R-M)"/>
      <sheetName val="CF-AC (R-M)"/>
      <sheetName val="RoomStats"/>
      <sheetName val="Report-MRU (KI-Execs)"/>
      <sheetName val="Report-MRU (Board)"/>
      <sheetName val="Budget-MRU"/>
      <sheetName val="BUD-Month-MRU"/>
      <sheetName val="Report-mru-summary"/>
      <sheetName val="Report-mru-summary (Board)"/>
      <sheetName val="Report-mru-summary (2)"/>
      <sheetName val="Budget-mru-summary (Board) (2)"/>
      <sheetName val="Budget-mru-summary (Board)"/>
      <sheetName val="Budget-mru-summary"/>
      <sheetName val="BUDGET-mru-summary(3)"/>
      <sheetName val="BS-AC fcast"/>
      <sheetName val="BS-BU (2)"/>
      <sheetName val="BS-BU (Board) (2)"/>
      <sheetName val="NEWTB"/>
      <sheetName val="Glasgow final"/>
      <sheetName val="KSHS final"/>
      <sheetName val="Glasgow "/>
      <sheetName val="SummaryKSHS"/>
      <sheetName val="LOC40-41"/>
      <sheetName val="LOC43"/>
      <sheetName val="LOC44"/>
      <sheetName val="LOC46-48"/>
      <sheetName val="LOC50-55"/>
      <sheetName val="LOC58-61"/>
      <sheetName val="LOC66"/>
      <sheetName val="LOC77"/>
      <sheetName val="LOC88"/>
      <sheetName val="BL 311206"/>
      <sheetName val="Tb as at 31.8.06"/>
      <sheetName val="TB Workings"/>
      <sheetName val="Stocks movement"/>
      <sheetName val="Mgt balance sheets to 31.08.06"/>
      <sheetName val="Mgt P&amp;ls to 31.08.06"/>
      <sheetName val="TB as at 31.12.06"/>
      <sheetName val="Balance Sheet 31.12.06"/>
      <sheetName val="Operating expenses"/>
      <sheetName val="P&amp;L 311206"/>
      <sheetName val="P&amp;l Final"/>
      <sheetName val="Income Statement 31.12.06"/>
      <sheetName val="Turnover lead"/>
      <sheetName val="Sales movement"/>
      <sheetName val="Turnover3"/>
      <sheetName val="Turnover 2ss"/>
      <sheetName val="Turnover versus debtors"/>
      <sheetName val="GP Margin analysis"/>
      <sheetName val="COGS Final"/>
      <sheetName val="Allocation of cost-packto s (2)"/>
      <sheetName val="Input 1"/>
      <sheetName val="Input 2"/>
      <sheetName val="Input 3"/>
      <sheetName val="Acs Disclosures"/>
      <sheetName val="Proof of tax"/>
      <sheetName val="Tax account"/>
      <sheetName val="Other Schs"/>
      <sheetName val="Int Rest'n"/>
      <sheetName val="Div'd Tax Ac"/>
      <sheetName val="Exposure"/>
      <sheetName val="CTR"/>
      <sheetName val="Contol Sheet"/>
      <sheetName val="Invest_inc_sum"/>
      <sheetName val="Statistical abstract"/>
      <sheetName val="Staff Bonus Drivers"/>
      <sheetName val="INC.ST. IND LIFE"/>
      <sheetName val="INC.ST. CB"/>
      <sheetName val="BP_Actuarial"/>
      <sheetName val="APE Reconc."/>
      <sheetName val="Sanlam"/>
      <sheetName val="Cop Prm inc"/>
      <sheetName val="Unit_cost"/>
      <sheetName val="Variances"/>
      <sheetName val="Snap shot"/>
      <sheetName val="Staff Summary"/>
      <sheetName val="KPM Summary"/>
      <sheetName val="KPMS"/>
      <sheetName val="Projected cases 2006"/>
      <sheetName val="Aims bgt input"/>
      <sheetName val="Accepted_Biz"/>
      <sheetName val="Statistics"/>
      <sheetName val="INC. STATE. SUM"/>
      <sheetName val="premium budget"/>
      <sheetName val="SOCIE"/>
      <sheetName val="Update_Prm"/>
      <sheetName val="PR_updates"/>
      <sheetName val="Inv_Inc"/>
      <sheetName val="Fsize.pro"/>
      <sheetName val="Branch p&amp;L"/>
      <sheetName val="budget-corporate"/>
      <sheetName val="Sec.50(UL)"/>
      <sheetName val="Sec.50(Combined)"/>
      <sheetName val="sec.50(Ind. Life)"/>
      <sheetName val="Sec.50(group)"/>
      <sheetName val="Sec.50(DA)"/>
      <sheetName val="File size Criteria"/>
      <sheetName val="Company_TB"/>
      <sheetName val="IL_tb"/>
      <sheetName val="GL_Tb"/>
      <sheetName val="UL_TB"/>
      <sheetName val="SH_TB"/>
      <sheetName val="DA_tb"/>
      <sheetName val="Capex 08"/>
      <sheetName val="unitcost"/>
      <sheetName val="Detailed field prod"/>
      <sheetName val="Field production"/>
      <sheetName val="premium_08"/>
      <sheetName val="Premium_07"/>
      <sheetName val="Filesize_08"/>
      <sheetName val="FileSize 07"/>
      <sheetName val="File Size"/>
      <sheetName val="Retainer"/>
      <sheetName val="41-1"/>
      <sheetName val="70-1"/>
      <sheetName val="New Business"/>
      <sheetName val="Final Data"/>
      <sheetName val="2004 P&amp;L Savings"/>
      <sheetName val="2005 P&amp;L Savings"/>
      <sheetName val="Spend Analysis"/>
      <sheetName val="DropDown Choices"/>
      <sheetName val="Nelson Point Est Billing 3 mths"/>
      <sheetName val="INVOICE 180617-01-10"/>
      <sheetName val="Purchasing Discount"/>
      <sheetName val="Site Equipment"/>
      <sheetName val="Management Fee (PB Yr1)"/>
      <sheetName val="Fixed Pay Review (Site)"/>
      <sheetName val="Fixed Pay justification"/>
      <sheetName val="Matrix"/>
      <sheetName val="Greg fcast"/>
      <sheetName val="Greg fcast upload"/>
      <sheetName val="011325"/>
      <sheetName val="O heads"/>
      <sheetName val="Mac River"/>
      <sheetName val="Mac river bar"/>
      <sheetName val="Woomera"/>
      <sheetName val="Woomera clean"/>
      <sheetName val="Woomera mgt fee"/>
      <sheetName val="Granites"/>
      <sheetName val="Groundrush"/>
      <sheetName val="Bing Bong"/>
      <sheetName val="011379"/>
      <sheetName val="Jabiru"/>
      <sheetName val="Jab Maint"/>
      <sheetName val="Bootu"/>
      <sheetName val="011348"/>
      <sheetName val="Groote"/>
      <sheetName val="Groote Market"/>
      <sheetName val="Labour_Standards HRATE"/>
      <sheetName val="Labour Cost COmparison"/>
      <sheetName val="Contract Summary (Billing) "/>
      <sheetName val="Contract Value Summary"/>
      <sheetName val="Labour Price Book FIFO 1-1"/>
      <sheetName val="Labour Summary FIFO 1-1"/>
      <sheetName val="Material Costs"/>
      <sheetName val="Management Fee FIFO 1-1"/>
      <sheetName val="Camp Ops FIFO 1-1"/>
      <sheetName val="Labour_Standards"/>
      <sheetName val="PRCEIVE"/>
      <sheetName val="BP-BREAK"/>
      <sheetName val="Nylex Grp Conso"/>
      <sheetName val="NYLEX GRP CJ"/>
      <sheetName val="Val NMI"/>
      <sheetName val="NMI conso"/>
      <sheetName val="NPN"/>
      <sheetName val="Polymer"/>
      <sheetName val="MRI"/>
      <sheetName val="IRI RM"/>
      <sheetName val="IRI Idr"/>
      <sheetName val="Val Tamco"/>
      <sheetName val="TCH Conso"/>
      <sheetName val="TCH CJ"/>
      <sheetName val="TCH"/>
      <sheetName val="TSS RM"/>
      <sheetName val="TSS RMB"/>
      <sheetName val="UMK RM"/>
      <sheetName val="UMK A$"/>
      <sheetName val="KRI RM"/>
      <sheetName val="KRI Idr"/>
      <sheetName val="TEE DIV Conso"/>
      <sheetName val="TEE M RM"/>
      <sheetName val="TEE S RM"/>
      <sheetName val="TEE S S$"/>
      <sheetName val="TEE H RM"/>
      <sheetName val="TEE H HK$"/>
      <sheetName val="Halcrow's Traffic "/>
      <sheetName val="T n G split"/>
      <sheetName val="Compensation Calculation"/>
      <sheetName val="TrafficTnG-2004"/>
      <sheetName val="Financing"/>
      <sheetName val="MHA"/>
      <sheetName val="Assumption Register"/>
      <sheetName val="K lead"/>
      <sheetName val="F123"/>
      <sheetName val="F-1|F-2"/>
      <sheetName val="F-4 "/>
      <sheetName val="U(1)"/>
      <sheetName val="FF-2(CYA)"/>
      <sheetName val="FF_2"/>
      <sheetName val="B_3"/>
      <sheetName val="Extension"/>
      <sheetName val="CashFlow-curr"/>
      <sheetName val="P&amp;L-pre-ytd"/>
      <sheetName val="Parameter Sheet"/>
      <sheetName val="Tally(old)"/>
      <sheetName val="Bal. Sh."/>
      <sheetName val="Bal_Schs"/>
      <sheetName val="F.A. Sch."/>
      <sheetName val="P&amp;L_Sch"/>
      <sheetName val="TBIND02"/>
      <sheetName val="B.S.Abstract"/>
      <sheetName val="Sheet(2)"/>
      <sheetName val="itcomp"/>
      <sheetName val="itdep"/>
      <sheetName val="ANNX1"/>
      <sheetName val="ANNX2"/>
      <sheetName val="ANNX3 "/>
      <sheetName val="ANNX4 "/>
      <sheetName val="ANNX5"/>
      <sheetName val="ANNX6 "/>
      <sheetName val="ANNX7"/>
      <sheetName val="ANNX8"/>
      <sheetName val="ANNX9"/>
      <sheetName val="10ccac"/>
      <sheetName val="TB9798"/>
      <sheetName val="1tdep"/>
      <sheetName val="ann1"/>
      <sheetName val="ann2"/>
      <sheetName val="ann3"/>
      <sheetName val="ann4"/>
      <sheetName val="ann5"/>
      <sheetName val="ann6"/>
      <sheetName val="ann7"/>
      <sheetName val="ann8"/>
      <sheetName val="Trio_TB"/>
      <sheetName val="Sch 3,4"/>
      <sheetName val="Sch 5,6"/>
      <sheetName val="7,depreciation"/>
      <sheetName val="Note 8 "/>
      <sheetName val="(Note 8) 03.09.06"/>
      <sheetName val="(FA 8)21.05.07"/>
      <sheetName val="13.08.07"/>
      <sheetName val="Sch 9 to 13"/>
      <sheetName val="Other liab"/>
      <sheetName val="Sch 14,15"/>
      <sheetName val="Grouping (exp.)"/>
      <sheetName val="Sch 16 to 21"/>
      <sheetName val="Entry to be passed"/>
      <sheetName val="Consumption"/>
      <sheetName val="Trio_TB_1000"/>
      <sheetName val="Note 20,21,22"/>
      <sheetName val="Prov. for tax"/>
      <sheetName val="Deferred Tax- hiren"/>
      <sheetName val="Dep as per IT"/>
      <sheetName val="43B"/>
      <sheetName val="Bal.Sheet Abstract"/>
      <sheetName val="Schedule30"/>
      <sheetName val="Foreign Trav"/>
      <sheetName val="Crs_Schedule_1000"/>
      <sheetName val="P&amp;L_working"/>
      <sheetName val="Crs-Ageing"/>
      <sheetName val="Outstanding Liab"/>
      <sheetName val="Excise Refund"/>
      <sheetName val="Sales Tax Refund"/>
      <sheetName val="P &amp; L KAPL"/>
      <sheetName val="P &amp; L SCJPPL"/>
      <sheetName val="JVM"/>
      <sheetName val="Key Figures Pacing"/>
      <sheetName val="AR, INV and AP"/>
      <sheetName val="AR Days"/>
      <sheetName val="P&amp;L Worksheet"/>
      <sheetName val="KPI's worksheet"/>
      <sheetName val="SCJPPL"/>
      <sheetName val="Chart For Commentary"/>
      <sheetName val="B Sheet Worksheet"/>
      <sheetName val="Module4"/>
      <sheetName val="TB0602 final (2)"/>
      <sheetName val="TB0602 final"/>
      <sheetName val="Preface"/>
      <sheetName val="Auditor's Report"/>
      <sheetName val="dump"/>
      <sheetName val="6-7-8-9"/>
      <sheetName val="10-11-12"/>
      <sheetName val="13-14-15"/>
      <sheetName val="16-17-18"/>
      <sheetName val="25-26-27-28"/>
      <sheetName val="PL Grouping account wise"/>
      <sheetName val="Consumption-GROUP"/>
      <sheetName val="STOCKS - Group"/>
      <sheetName val="Current Assets,Loans - Group"/>
      <sheetName val="current liabilities - Group"/>
      <sheetName val="CWIP - Group"/>
      <sheetName val="debtors- Group"/>
      <sheetName val="loans- Group"/>
      <sheetName val="share capital - Group"/>
      <sheetName val="Reserves&amp; Surplus-Group"/>
      <sheetName val="misc. exp - Group"/>
      <sheetName val="PL lead Sch"/>
      <sheetName val="Current Liab_Lead"/>
      <sheetName val="Debtors_Lead"/>
      <sheetName val="Current Assets_Lead"/>
      <sheetName val="CashBank- Group"/>
      <sheetName val="Clearing"/>
      <sheetName val="CashBank_Lead Sch"/>
      <sheetName val="Share Capital_Lead"/>
      <sheetName val="Stocks_Lead"/>
      <sheetName val="Members of NHI"/>
      <sheetName val="Borrowings"/>
      <sheetName val="sch-3-4"/>
      <sheetName val="SCH-1-2"/>
      <sheetName val="SCH-6-7"/>
      <sheetName val="SCH-8-12"/>
      <sheetName val="SCH-13-15"/>
      <sheetName val="RPIPL09"/>
      <sheetName val="RPIBS"/>
      <sheetName val="BTS Summary"/>
      <sheetName val="MSC HW-SW"/>
      <sheetName val="NSS"/>
      <sheetName val="CT ExecSummary"/>
      <sheetName val="OSS_OLD"/>
      <sheetName val="TechSupp"/>
      <sheetName val="MaintOptFeat"/>
      <sheetName val="FlexiHopper Configurations"/>
      <sheetName val="FlexiHopper 32x2 Config"/>
      <sheetName val="BSC3i_Config"/>
      <sheetName val="BSS SW"/>
      <sheetName val="Matching"/>
      <sheetName val="BSS"/>
      <sheetName val="OSS"/>
      <sheetName val="TI"/>
      <sheetName val="Services Summary"/>
      <sheetName val="NSS SW"/>
      <sheetName val="Total Case SPMS 05-08-30"/>
      <sheetName val="SPMS Calculation 05-08-30"/>
      <sheetName val="SPMS Risk 3 years 05-08-30"/>
      <sheetName val="SPMS Risk 5 years 05-08-30"/>
      <sheetName val="Total Case original"/>
      <sheetName val="BMF Parameters"/>
      <sheetName val="BMF Option a"/>
      <sheetName val="BMF EVA opt a"/>
      <sheetName val="BMF EVA opt a voucher"/>
      <sheetName val="BMF Option b"/>
      <sheetName val="BMF EVA opt b"/>
      <sheetName val="BMF Assets"/>
      <sheetName val="BMF Risks (€)"/>
      <sheetName val="VAS opt a"/>
      <sheetName val="VAS Walk Away 4h+24h"/>
      <sheetName val="ROLLOUT"/>
      <sheetName val="BSC2i ETSI"/>
      <sheetName val="BSC2i ANSI"/>
      <sheetName val="BSC3i (0 PCU)"/>
      <sheetName val="BSC3i (1 PCU)"/>
      <sheetName val="BSC3i (2 PCU)"/>
      <sheetName val="TCSM2"/>
      <sheetName val="OPTIONAL FEATURES, ETSI"/>
      <sheetName val="OPTIONAL FEATURES, ANSI"/>
      <sheetName val="BSS RELEASE FEE"/>
      <sheetName val="BSC_UPGRADES"/>
      <sheetName val="DIMENSION (BSC2i)"/>
      <sheetName val="DIMENSION (BSC3i)"/>
      <sheetName val="GLP-DISCOUNT"/>
      <sheetName val="REVISION"/>
      <sheetName val="GLP 2003"/>
      <sheetName val="Macro2"/>
      <sheetName val="Macro3"/>
      <sheetName val="MESO Packages"/>
      <sheetName val="OPTIONAL FEATURES"/>
      <sheetName val="BSC3i"/>
      <sheetName val="TCSM2 FR"/>
      <sheetName val="U 900"/>
      <sheetName val="US 900 FE"/>
      <sheetName val="U 1800"/>
      <sheetName val="US 1800 FE"/>
      <sheetName val="MS 900"/>
      <sheetName val="MS 1800"/>
      <sheetName val="CS10 900"/>
      <sheetName val="CS10 1800"/>
      <sheetName val="DN2"/>
      <sheetName val="MetroHub"/>
      <sheetName val="FlexiHopper"/>
      <sheetName val="Ant"/>
      <sheetName val="Feeder"/>
      <sheetName val="proposed sales packages"/>
      <sheetName val="Site Types"/>
      <sheetName val="Services Data"/>
      <sheetName val="2K9-TB MAY TO DATE (DRAFT)"/>
      <sheetName val="ACTUAL VS BUDGET-abridged"/>
      <sheetName val="ACTUAL VS BUDGET-(ver1)"/>
      <sheetName val="BUDGET 2K8-2K10"/>
      <sheetName val="P&amp;L-Abridged"/>
      <sheetName val="sched 6- depr. PB-O"/>
      <sheetName val="SCHED 7 - BE"/>
      <sheetName val="SCHED 8 - Other Inc"/>
      <sheetName val="SALARIES &amp; BEN.- ADMIN SCHED 1"/>
      <sheetName val="SALARIES &amp; BEN.- TECH SCHED 3"/>
      <sheetName val="EB-SSS-SCHED2"/>
      <sheetName val="Utilities, Rent, Ins. -Sched 4"/>
      <sheetName val="SCHED.5-Prof,contr fees"/>
      <sheetName val="MISC. SCHED 3"/>
      <sheetName val="NOTES-changes from DCG conso"/>
      <sheetName val="3.09 P&amp;L-YTD"/>
      <sheetName val="Other possible ref shts"/>
      <sheetName val="P&amp;L-Orig Format"/>
      <sheetName val="BHI BS 2008"/>
      <sheetName val="tom-WTB-BHI"/>
      <sheetName val="tom-Bal.Sht-Orig Format"/>
      <sheetName val="tom-Cash Flows"/>
      <sheetName val="tom-Bal.Sht-Abridged"/>
      <sheetName val="Procedures"/>
      <sheetName val="Submission"/>
      <sheetName val="Monitoring"/>
      <sheetName val="Beg Bal"/>
      <sheetName val="Companies"/>
      <sheetName val="CP - 1st"/>
      <sheetName val="CP - 2nd"/>
      <sheetName val="CP - 3rd"/>
      <sheetName val="CP - 4th"/>
      <sheetName val="Movement n SHE"/>
      <sheetName val="AJE Prior"/>
      <sheetName val="AJE 1st qtr"/>
      <sheetName val="AJE 2nd qtr"/>
      <sheetName val="AJE 3rd qtr"/>
      <sheetName val="AJE 4th qtr"/>
      <sheetName val="Summary AJE"/>
      <sheetName val="LTD"/>
      <sheetName val="CCBPI LTD"/>
      <sheetName val="Invst"/>
      <sheetName val="CTA"/>
      <sheetName val="CTA 2"/>
      <sheetName val="NC Liabilities"/>
      <sheetName val="Min Intrst"/>
      <sheetName val="Other (Inc) Exp"/>
      <sheetName val="FILC"/>
      <sheetName val="PL_BS_CF"/>
      <sheetName val="INTER_CO"/>
      <sheetName val="FIX_ASSET"/>
      <sheetName val="star ropoas"/>
      <sheetName val="B1"/>
      <sheetName val="B2"/>
      <sheetName val="B3"/>
      <sheetName val="E2"/>
      <sheetName val="Pre-op"/>
      <sheetName val="STL"/>
      <sheetName val="Min Int"/>
      <sheetName val="SE"/>
      <sheetName val="Small TRX steps"/>
      <sheetName val="BSC3i  S12"/>
      <sheetName val="TCSM3i  S12"/>
      <sheetName val="Operating SW Silver"/>
      <sheetName val="Operating SW Gold"/>
      <sheetName val="BSC Application SW, ETSI"/>
      <sheetName val="BSC Application SW, ANSI"/>
      <sheetName val="Short Term Application SW"/>
      <sheetName val="Maintenance BSS Appl SW, ETSI "/>
      <sheetName val="Maintenance BSS Appl SW, ANSI"/>
      <sheetName val="Silver Maintenance, ETSI"/>
      <sheetName val="Silver Maintenance, ANSI"/>
      <sheetName val="SW Packages"/>
      <sheetName val="2006 STT Proj per SKU @12 (fin)"/>
      <sheetName val="SELL- IN Vol -2006base"/>
      <sheetName val="PROD MONI"/>
      <sheetName val="12-12"/>
      <sheetName val="Treasury Costs"/>
      <sheetName val="VouchingW10"/>
      <sheetName val="Title_page"/>
      <sheetName val="BL-Summary"/>
      <sheetName val="PnL-summary"/>
      <sheetName val="Proposed_accounts"/>
      <sheetName val="JV_register"/>
      <sheetName val="Realized_unrealized of IFC loan"/>
      <sheetName val="Long Term Loan Accrual"/>
      <sheetName val="Sell&amp;Buy"/>
      <sheetName val="Wtax on loan payment"/>
      <sheetName val="Fund transfers"/>
      <sheetName val="SPI rental income"/>
      <sheetName val="Monthly Proforma entries"/>
      <sheetName val="Compensation"/>
      <sheetName val="FBT Payable"/>
      <sheetName val="consolidated (2)"/>
      <sheetName val="COBOU"/>
      <sheetName val="PM, TE &amp; SAD"/>
      <sheetName val="Significant Accts"/>
      <sheetName val="RE Recon"/>
      <sheetName val="TB - 12.31.05"/>
      <sheetName val="C-11"/>
      <sheetName val="C-20"/>
      <sheetName val="C-21"/>
      <sheetName val="K-Roll"/>
      <sheetName val="J-10"/>
      <sheetName val="I-10"/>
      <sheetName val="PAVL"/>
      <sheetName val="Cancel Nov"/>
      <sheetName val="Schedule A Old"/>
      <sheetName val="Summary of Claim"/>
      <sheetName val="MSC"/>
      <sheetName val="MPAGC"/>
      <sheetName val="CORP. 150"/>
      <sheetName val="Reviewer"/>
      <sheetName val="16210"/>
      <sheetName val="16310"/>
      <sheetName val="16410"/>
      <sheetName val="16450"/>
      <sheetName val="16511"/>
      <sheetName val="16512"/>
      <sheetName val="16512901"/>
      <sheetName val="16512902"/>
      <sheetName val="16512904"/>
      <sheetName val="16512907"/>
      <sheetName val="16516-xxx"/>
      <sheetName val="16517"/>
      <sheetName val="16520"/>
      <sheetName val="16610"/>
      <sheetName val="16680"/>
      <sheetName val="16700"/>
      <sheetName val="16740"/>
      <sheetName val="HW_UPGRADES"/>
      <sheetName val="DIMENSION"/>
      <sheetName val="GLP 2001"/>
      <sheetName val="Ex. A"/>
      <sheetName val="Ex. B"/>
      <sheetName val="Ex. C"/>
      <sheetName val="Ex. D"/>
      <sheetName val="Raje Translation"/>
      <sheetName val="YE-AJE"/>
      <sheetName val="ADDITION-ASSETS"/>
      <sheetName val="OBSOLETE BOOKS"/>
      <sheetName val="RETIRED ASSETS"/>
      <sheetName val="NN01.000"/>
      <sheetName val="E-10"/>
      <sheetName val="E-11"/>
      <sheetName val="E-12"/>
      <sheetName val="O-020.00"/>
      <sheetName val="G03.000"/>
      <sheetName val="R-010.00"/>
      <sheetName val="Memo on Actuary's Competency"/>
      <sheetName val="Salary Rates"/>
      <sheetName val="Test of Salary Increases "/>
      <sheetName val="Test of Discount Rates "/>
      <sheetName val="Test of Interest Cost "/>
      <sheetName val="# of Employees Covered - ok"/>
      <sheetName val="Test of Personnel Profile "/>
      <sheetName val="Remaining Service Lives "/>
      <sheetName val="Test of Ret on Investment"/>
      <sheetName val="Recomputation of Movements "/>
      <sheetName val="Test of Discount Rates Group"/>
      <sheetName val="K02.001"/>
      <sheetName val="K02.002"/>
      <sheetName val="M01.001"/>
      <sheetName val="M01.002"/>
      <sheetName val="Contract Provisions"/>
      <sheetName val="PV of Future Cash Flows"/>
      <sheetName val="MART1 Rates"/>
      <sheetName val="ER01.000"/>
      <sheetName val="assets (2)"/>
      <sheetName val="KA Summary"/>
      <sheetName val="K010.000 Land Improv."/>
      <sheetName val="K020.000 Bldg."/>
      <sheetName val="K030.000 Bldg. Improv."/>
      <sheetName val="K040.000 Communication"/>
      <sheetName val="K050.000 Pier and Wharf"/>
      <sheetName val="K060.000 Transpo"/>
      <sheetName val="K070.000 OFFE"/>
      <sheetName val="K080.000 PME"/>
      <sheetName val="K090.000 PPE-DCM"/>
      <sheetName val="EE01.000"/>
      <sheetName val="EE01.001"/>
      <sheetName val="EE01.002"/>
      <sheetName val="EE01.003"/>
      <sheetName val="EE01.004"/>
      <sheetName val="TBDEC200"/>
      <sheetName val="TM"/>
      <sheetName val="COTABATO"/>
      <sheetName val="DIGOS"/>
      <sheetName val="GENSAN"/>
      <sheetName val="MATI"/>
      <sheetName val="TBDEC09"/>
      <sheetName val="C-PBC"/>
      <sheetName val="E-PBC 1"/>
      <sheetName val="E-PBC 2"/>
      <sheetName val="F-PBC"/>
      <sheetName val="G-J PBC"/>
      <sheetName val="I-PBC"/>
      <sheetName val="K-PBC 1"/>
      <sheetName val="K-PBC 2"/>
      <sheetName val="N-PBC"/>
      <sheetName val="U40-PBC 1"/>
      <sheetName val="U40-PBC 2"/>
      <sheetName val="IS-PBC"/>
      <sheetName val="BS-PBC"/>
      <sheetName val="C60"/>
      <sheetName val="E10"/>
      <sheetName val="E40"/>
      <sheetName val="G10"/>
      <sheetName val="K10"/>
      <sheetName val="K20"/>
      <sheetName val="N10.1"/>
      <sheetName val="N20"/>
      <sheetName val="N30"/>
      <sheetName val="U3.1"/>
      <sheetName val="U3.2-1"/>
      <sheetName val="U3.2-2"/>
      <sheetName val="U3.2-3"/>
      <sheetName val="U3.2-4"/>
      <sheetName val="U3.2-5"/>
      <sheetName val="U3.2-6"/>
      <sheetName val="U3.3"/>
      <sheetName val="U3.4"/>
      <sheetName val="U3.5"/>
      <sheetName val="U3.6"/>
      <sheetName val="U4.1"/>
      <sheetName val="PROPOSED CAJE"/>
      <sheetName val="PROPOSED CAJE (2)"/>
      <sheetName val="VA02.001-Copra"/>
      <sheetName val="VA02.002-CNO"/>
      <sheetName val="VA02.003-Pellet"/>
      <sheetName val="VA02.004-RBO"/>
      <sheetName val="VA02.005-EO"/>
      <sheetName val="VA02.006-AO"/>
      <sheetName val="VA02.007-Palm Olein"/>
      <sheetName val="RBO Production"/>
      <sheetName val="Degummed"/>
      <sheetName val="EO Production"/>
      <sheetName val="Copra Crushed"/>
      <sheetName val="AO Production"/>
      <sheetName val="2007 TB - HO and Plant"/>
      <sheetName val="2007 TB - Buying Stations"/>
      <sheetName val="Additional Comments on Tax Comp"/>
      <sheetName val="Statement of RE"/>
      <sheetName val="TBDEC2009"/>
      <sheetName val="BuyingStationsTB"/>
      <sheetName val="CAJE"/>
      <sheetName val="SHE"/>
      <sheetName val="CFS-support"/>
      <sheetName val="Equity in 14 Holdings"/>
      <sheetName val="Inv in 14 Holdings"/>
      <sheetName val="Combined Financial Information"/>
      <sheetName val="FS vs ITR"/>
      <sheetName val="TB-HO&amp;Plant"/>
      <sheetName val="TB-Buying Station"/>
      <sheetName val="I01"/>
      <sheetName val="I02"/>
      <sheetName val="J01"/>
      <sheetName val="J02"/>
      <sheetName val="J03"/>
      <sheetName val="M01"/>
      <sheetName val="UC"/>
      <sheetName val="VA01"/>
      <sheetName val="VA02"/>
      <sheetName val="VA03"/>
      <sheetName val="VA04"/>
      <sheetName val="DIT"/>
      <sheetName val="Stat Recon"/>
      <sheetName val="COGS - FS'09"/>
      <sheetName val="COGS - FS'07"/>
      <sheetName val="New Expense Classification"/>
      <sheetName val="Personnel Costs - FS"/>
      <sheetName val="PFRS 7 and PAS 1 "/>
      <sheetName val="Summary of Investments"/>
      <sheetName val="Note 11 - PPE'08"/>
      <sheetName val="Note 22 - Retirement Cost"/>
      <sheetName val="Note 26 Purchase Commitments"/>
      <sheetName val="Note 26 (a) - Loc Sales Commit"/>
      <sheetName val="Note 26 (b) Export Sales Commit"/>
      <sheetName val="Note 26 (c) Philagro assets"/>
      <sheetName val="Note 28 Maturity Profile of PN"/>
      <sheetName val="I-Purchases"/>
      <sheetName val="I-Sales"/>
      <sheetName val="key mgt. cost"/>
      <sheetName val="HO&amp;Plant TB"/>
      <sheetName val="BS TB"/>
      <sheetName val="FS vs. ITR"/>
      <sheetName val="Summary of Restatements"/>
      <sheetName val="Qual on 14HC's PAS 39 Non-adopt"/>
      <sheetName val="Summ'd Effects of Restatements"/>
      <sheetName val="14 Holdings' Own Inv"/>
      <sheetName val="FV of 14 HC's SMC shares"/>
      <sheetName val="Derivn of 2005 CTA rollforward"/>
      <sheetName val="Addl 2005 Eqty in 14HC b4 elims"/>
      <sheetName val="2007 RF-Investments"/>
      <sheetName val="2006 - Inv in 14HC Elims"/>
      <sheetName val="2005 - Inv in 14HC Elims"/>
      <sheetName val="2006 BS-Elims"/>
      <sheetName val="2006 IS-Elims"/>
      <sheetName val="2006 Investment Elims"/>
      <sheetName val="2006 BS-Elims 14 HC accts"/>
      <sheetName val="2005 BS-Elims 14 HC accts"/>
      <sheetName val="Share in P144M and P31M"/>
      <sheetName val="2006 IS-Elims 14 HC accts"/>
      <sheetName val="2005 IS-Elims 14 HC accts"/>
      <sheetName val="D.10"/>
      <sheetName val="D.10a"/>
      <sheetName val="D.20"/>
      <sheetName val="D.20a 14HC AFS"/>
      <sheetName val="I-20"/>
      <sheetName val="J.10"/>
      <sheetName val="J-20"/>
      <sheetName val="M-10"/>
      <sheetName val="M-20"/>
      <sheetName val="M-30"/>
      <sheetName val="U-30.1"/>
      <sheetName val="U-30.2"/>
      <sheetName val="U-40"/>
      <sheetName val="Rent Expense"/>
      <sheetName val="Related Party Trans 2007"/>
      <sheetName val="K-RF Breakdown"/>
      <sheetName val="K-RF Conso"/>
      <sheetName val="ST Notes Interest Rates"/>
      <sheetName val="Personnel Costs"/>
      <sheetName val="2007 PAS 19 components"/>
      <sheetName val="PAS 19 supplements"/>
      <sheetName val="Income Taxes"/>
      <sheetName val="NOLCO movement - overall"/>
      <sheetName val="MCIT Movement - overall"/>
      <sheetName val="Commitments"/>
      <sheetName val="Forex-test (2)"/>
      <sheetName val="F8 (2)"/>
      <sheetName val="U-3.2 (2)"/>
      <sheetName val="GRG"/>
      <sheetName val="A4.1"/>
      <sheetName val="A4.2"/>
      <sheetName val="A4.3"/>
      <sheetName val="A4.4"/>
      <sheetName val="analytics"/>
      <sheetName val="CC CRAM"/>
      <sheetName val="G.1"/>
      <sheetName val="J.1"/>
      <sheetName val="K.1"/>
      <sheetName val="K.2"/>
      <sheetName val="RF.VAT"/>
      <sheetName val="I.Memo"/>
      <sheetName val="Pending "/>
      <sheetName val="tax recon-2006"/>
      <sheetName val="tax sheet-2005"/>
      <sheetName val="U30.14"/>
      <sheetName val="TB1_orig"/>
      <sheetName val="% of Ownership"/>
      <sheetName val="A- CagOil"/>
      <sheetName val="B- Ilicoco"/>
      <sheetName val="CAJE "/>
      <sheetName val="CFS - support"/>
      <sheetName val="CFS - recap"/>
      <sheetName val="UA-10.1"/>
      <sheetName val="UA.10.2"/>
      <sheetName val="VA-10"/>
      <sheetName val="VA-20"/>
      <sheetName val="COGS - FS"/>
      <sheetName val="VA-30"/>
      <sheetName val="VA-40"/>
      <sheetName val="FX ANALYSIS 2008 (SGV REQT)"/>
      <sheetName val="J-30"/>
      <sheetName val="COGS - FS'08"/>
      <sheetName val="Note 11 - PPE"/>
      <sheetName val="Note 22 - Retirement Costs"/>
      <sheetName val="Note 26 (b) - Ex Sales Commit"/>
      <sheetName val="Note 26 (c) - Philagro Assets"/>
      <sheetName val="Note 28 - maturity profile"/>
      <sheetName val="Kb"/>
      <sheetName val="K-10 Land Impro"/>
      <sheetName val="K-10.1"/>
      <sheetName val="K-10.2"/>
      <sheetName val="K-20 Building"/>
      <sheetName val="K20-1"/>
      <sheetName val="K20-2"/>
      <sheetName val="K-30 Buildimg Imrov"/>
      <sheetName val="K-30.1"/>
      <sheetName val="K-40 Communication"/>
      <sheetName val="K-40.1"/>
      <sheetName val="K-41 Communication BS"/>
      <sheetName val="K-50 Pier and Wharf "/>
      <sheetName val="K-50.1"/>
      <sheetName val="K-60 Trans"/>
      <sheetName val="K-60.1 Trans BS"/>
      <sheetName val="K-60.2"/>
      <sheetName val="K-60.3"/>
      <sheetName val="K-61"/>
      <sheetName val="K-70 OFFE"/>
      <sheetName val="K-70.1"/>
      <sheetName val="K-70.2.1"/>
      <sheetName val="K-70.2.2"/>
      <sheetName val="K70.3"/>
      <sheetName val="K-71"/>
      <sheetName val="K-80 PME"/>
      <sheetName val="K-90"/>
      <sheetName val="K-91"/>
      <sheetName val="K-100"/>
      <sheetName val="K-100.1"/>
      <sheetName val="K-100.2"/>
      <sheetName val="K-110"/>
      <sheetName val="K-120"/>
      <sheetName val="K-20"/>
      <sheetName val="K-30"/>
      <sheetName val="K-40"/>
      <sheetName val="K-41"/>
      <sheetName val="K-50"/>
      <sheetName val="K-60"/>
      <sheetName val="K-60.1"/>
      <sheetName val="K-70"/>
      <sheetName val="K-80"/>
      <sheetName val="oficers"/>
      <sheetName val="HOrank"/>
      <sheetName val="BY BASE"/>
      <sheetName val="ARIMBAY"/>
      <sheetName val="CAGOIL"/>
      <sheetName val="GRANEX"/>
      <sheetName val="solcom"/>
      <sheetName val="stations"/>
      <sheetName val="DAVAO"/>
      <sheetName val="vessles"/>
      <sheetName val="spmc"/>
      <sheetName val="HO (2)"/>
      <sheetName val="gmc"/>
      <sheetName val="GRT"/>
      <sheetName val="TB - HO"/>
      <sheetName val="TB EOU 2"/>
      <sheetName val="TB EOU 1"/>
      <sheetName val="TB EOU 3"/>
      <sheetName val="Manual JV "/>
      <sheetName val="Sch - 5"/>
      <sheetName val="AS17 -BS"/>
      <sheetName val="AS17 -GS"/>
      <sheetName val="BC Int &amp; other charges "/>
      <sheetName val="AS 18"/>
      <sheetName val="import CIF"/>
      <sheetName val="COI"/>
      <sheetName val="IT Depn EOU"/>
      <sheetName val="PF_ESIC"/>
      <sheetName val="Qty Sum"/>
      <sheetName val="Shareholding"/>
      <sheetName val="TB Surat "/>
      <sheetName val="Manual Entries "/>
      <sheetName val="Credit TB"/>
      <sheetName val="Debit TB"/>
      <sheetName val="Qty Summ"/>
      <sheetName val="FA  Details"/>
      <sheetName val="JC-TB-13-05-2008"/>
      <sheetName val="56 F"/>
      <sheetName val="Annexure-A"/>
      <sheetName val="TB 5120"/>
      <sheetName val="5210 &amp; 5220"/>
      <sheetName val="Out of book entry"/>
      <sheetName val="DRUS Dr o.s Mar-10"/>
      <sheetName val="Drus Crs o.s Mar-10"/>
      <sheetName val="DRUS- FC."/>
      <sheetName val="DRUS BC Mar-10"/>
      <sheetName val="FD Register-Mar10"/>
      <sheetName val="3CD Annx"/>
      <sheetName val="Non - Compl"/>
      <sheetName val="Defered Tax -sez"/>
      <sheetName val="IT Block (SEZ)"/>
      <sheetName val="Profit Sharing"/>
      <sheetName val="DTL-HO"/>
      <sheetName val="IT Block"/>
      <sheetName val="AS 17"/>
      <sheetName val="PF_43B"/>
      <sheetName val="Deferred"/>
      <sheetName val="B&amp;S, P&amp;L"/>
      <sheetName val="SCH-1 to 16"/>
      <sheetName val="Quantitative Details"/>
      <sheetName val="DTA-DTL"/>
      <sheetName val="Brought forward loss"/>
      <sheetName val="TDS Disallowed"/>
      <sheetName val="Prior Period"/>
      <sheetName val="Minutes"/>
      <sheetName val="Agreements"/>
      <sheetName val="Sanction Letter"/>
      <sheetName val="Charges"/>
      <sheetName val="Stock and Finance cost"/>
      <sheetName val="FInished Stock Sum."/>
      <sheetName val="Sales Quantity "/>
      <sheetName val="Sales Trading"/>
      <sheetName val="FBT ANNX"/>
      <sheetName val="PF - ESIC"/>
      <sheetName val="40(A)(2)(b)"/>
      <sheetName val="BS_PL"/>
      <sheetName val="Stock Summ"/>
      <sheetName val="IT Depn UI"/>
      <sheetName val="IT Depn UII"/>
      <sheetName val="FWC"/>
      <sheetName val="Op Tran"/>
      <sheetName val="Op Tran (2)"/>
      <sheetName val="TB_SEZ"/>
      <sheetName val="TB_HO"/>
      <sheetName val="QCD"/>
      <sheetName val="CPD"/>
      <sheetName val="FINDING"/>
      <sheetName val="VAC"/>
      <sheetName val="INVOICE1"/>
      <sheetName val="ASSAY"/>
      <sheetName val="Packing List"/>
      <sheetName val="DECLARATION"/>
      <sheetName val="Sr#List"/>
      <sheetName val="FTG"/>
      <sheetName val="LABEL"/>
      <sheetName val="LABEL-NDI"/>
      <sheetName val="RE_82"/>
      <sheetName val="RE-82"/>
      <sheetName val="BS &amp; PL NEW FORMAT"/>
      <sheetName val="SCHE "/>
      <sheetName val="nortes on accounts"/>
      <sheetName val="esi pf"/>
      <sheetName val="dep co"/>
      <sheetName val="DP"/>
      <sheetName val="DEP FOR FINAL 2012"/>
      <sheetName val="Sheet19"/>
      <sheetName val="INPUT-SHEET"/>
      <sheetName val="goiwbln"/>
      <sheetName val="WB0203-OLDLOAN"/>
      <sheetName val="WBLOLDLOAN-ACCRD"/>
      <sheetName val="BAASIALOAN"/>
      <sheetName val="SBI-BAHRAIN"/>
      <sheetName val="intsch"/>
      <sheetName val="ACCRSCH"/>
      <sheetName val="SWAP"/>
      <sheetName val="erv"/>
      <sheetName val="ERVCAP"/>
      <sheetName val="P&amp;L,Blnce"/>
      <sheetName val="Notes 4-7"/>
      <sheetName val="Note-8 &amp; 9"/>
      <sheetName val="Notes 10-23"/>
      <sheetName val="Note-24 &amp; 25"/>
      <sheetName val="_TM_PL"/>
      <sheetName val="_TM_Sheet4"/>
      <sheetName val="_TM_Sheet15"/>
      <sheetName val="_TM_Sheet8"/>
      <sheetName val="_TM_Sheet17"/>
      <sheetName val="_TM_Sheet19"/>
      <sheetName val="_TM_Sheet3"/>
      <sheetName val="_TM_Sheet9"/>
      <sheetName val="Monthly cohorts"/>
      <sheetName val="_TM_Sheet11"/>
      <sheetName val="_TM_Sheet13"/>
      <sheetName val="MIS1"/>
      <sheetName val="MIS2"/>
      <sheetName val="Coort1"/>
      <sheetName val="????"/>
      <sheetName val="FAR rounded"/>
      <sheetName val="Costing"/>
      <sheetName val="40A _2_b"/>
      <sheetName val="Grouped TB-2004-05"/>
      <sheetName val="Partners Current Account"/>
      <sheetName val="ITR Filling Groping"/>
      <sheetName val="Fixed Assests1"/>
      <sheetName val="Income TAX "/>
      <sheetName val="Rewised Income TAX 20.10.2008"/>
      <sheetName val="ConsolGrouping"/>
      <sheetName val="cas.xlw"/>
      <sheetName val="Local Currency-AP"/>
      <sheetName val="Company"/>
      <sheetName val="Exchange Rates"/>
      <sheetName val="Notes 4-5"/>
      <sheetName val="Notes 6-11"/>
      <sheetName val="Note 12-Asset Line Items"/>
      <sheetName val="Note 13-16"/>
      <sheetName val="Note 17-19"/>
      <sheetName val="Notes 20-23"/>
      <sheetName val="Notes 24-26"/>
      <sheetName val="Notes 27-33"/>
      <sheetName val="latest tb"/>
      <sheetName val="Computation (1) F.Y.16-17"/>
      <sheetName val="Computation (2) IT DEP"/>
      <sheetName val="Computation (3) - DEFERRED TAX"/>
      <sheetName val="Creditors-Aging"/>
      <sheetName val="Debtors-Aging"/>
      <sheetName val="Expense Provision"/>
      <sheetName val="Other assumptions"/>
      <sheetName val="Stoppage Report"/>
      <sheetName val="Clinker &amp; Cem &amp; Desp."/>
      <sheetName val="QA.CMT"/>
      <sheetName val="Funding&amp;Dilution"/>
      <sheetName val="PDC"/>
      <sheetName val="R MTL"/>
      <sheetName val="M PMTS"/>
      <sheetName val="Component Pricing, Costs"/>
      <sheetName val="___x0000__x0000_"/>
      <sheetName val="____00"/>
      <sheetName val="Outgoing"/>
      <sheetName val="Incoming"/>
      <sheetName val="Fund Manager"/>
      <sheetName val="GL Code"/>
      <sheetName val="India Apr-00 fcst (2)"/>
      <sheetName val="adp_budget"/>
      <sheetName val="trial_HO"/>
      <sheetName val="trial_Plant"/>
      <sheetName val="B_S31_03_04"/>
      <sheetName val="JDE - Trial"/>
      <sheetName val="pulses dc"/>
      <sheetName val="Pulse annex"/>
      <sheetName val="pulses annex 2"/>
      <sheetName val="pulses local sales"/>
      <sheetName val="Pulses Freigt Analysis"/>
      <sheetName val="pulses annex 3"/>
      <sheetName val="sesame dc"/>
      <sheetName val="annex a sesame"/>
      <sheetName val="Sesame details"/>
      <sheetName val="Sesame Freight Analysis"/>
      <sheetName val="Fumigation"/>
      <sheetName val="PEANUTS DC"/>
      <sheetName val="PESNUT SALES COM MISSION"/>
      <sheetName val="PEANU Freight"/>
      <sheetName val="sugar o freight"/>
      <sheetName val="Rice"/>
      <sheetName val="annex 1a c&amp;f charges"/>
      <sheetName val="annex1 basmati freight jal-mun"/>
      <sheetName val="annex2 freight on paddy sold"/>
      <sheetName val="annex 2a-paddy purchase basmati"/>
      <sheetName val="annex 2b - rate of freight"/>
      <sheetName val="annex 3 - mktces purchase comm"/>
      <sheetName val="annex 5FREIGHT RICE"/>
      <sheetName val="annex 5a_KANDLA FRT."/>
      <sheetName val="annex 7 - sales comm"/>
      <sheetName val="annex 10 - loading ch"/>
      <sheetName val="annex 12_Mill to Party"/>
      <sheetName val="annex 13RICE SALE"/>
      <sheetName val="annex 14 quality claim"/>
      <sheetName val="WHEAT"/>
      <sheetName val="prepaid movement wheat"/>
      <sheetName val="Pack Mat"/>
      <sheetName val="wheat quality claim 9 months"/>
      <sheetName val="3  months quality"/>
      <sheetName val="GUAR"/>
      <sheetName val="Chana"/>
      <sheetName val="ilfs ncdex service charges"/>
      <sheetName val="man f ncdex service charges"/>
      <sheetName val="Maize"/>
      <sheetName val="M Seeds"/>
      <sheetName val="Oil Seeds"/>
      <sheetName val="oil seeds claims"/>
      <sheetName val="Soyabean"/>
      <sheetName val="G. Lead Loans &amp; Advances"/>
      <sheetName val="G.1_ARCK"/>
      <sheetName val="G.1.3 Sundry Creditors"/>
      <sheetName val="G.1.3 Creditors Capital"/>
      <sheetName val="G.1.3 Transporter"/>
      <sheetName val="G.1.1 Staff Loan"/>
      <sheetName val="G.1.2 Summary"/>
      <sheetName val="G.1.2.1 Imprest"/>
      <sheetName val="G.1.2.2 Left employees"/>
      <sheetName val="G.1.2.3 Staff advance"/>
      <sheetName val="G.1.4_Sales Tax Recoverable"/>
      <sheetName val="G.1.5 Prepaid Insurance"/>
      <sheetName val="G.1.7 DEPB Receivable Dec'10"/>
      <sheetName val="G.1.6_Prepaid Expenses"/>
      <sheetName val="G.2 Balances with Excise"/>
      <sheetName val="G.3 Tax Working"/>
      <sheetName val="G.4.1_EMD"/>
      <sheetName val="G.4.2_Security Deposit"/>
      <sheetName val="VIII.cenvat reco"/>
      <sheetName val="Dump F"/>
      <sheetName val="Amit sir point"/>
      <sheetName val="Pending points"/>
      <sheetName val="ANX III"/>
      <sheetName val="ANX IV"/>
      <sheetName val="ANX V"/>
      <sheetName val="ANX VA"/>
      <sheetName val="ANX VB"/>
      <sheetName val="ANX VI"/>
      <sheetName val="ANX VII"/>
      <sheetName val="ANX VIII"/>
      <sheetName val="ANX IX"/>
      <sheetName val="ANX X"/>
      <sheetName val="Working Sec 41"/>
      <sheetName val="ANX XIA  "/>
      <sheetName val="ANX XIB"/>
      <sheetName val="ANX XII"/>
      <sheetName val="Annex-XIII"/>
      <sheetName val="Annex- XIV"/>
      <sheetName val="TDS Annex 2007-08"/>
      <sheetName val="ANX XV"/>
      <sheetName val="ANX XVI"/>
      <sheetName val="packing mat"/>
      <sheetName val="Additional Info Sheet"/>
      <sheetName val="P&amp;L(Con)"/>
      <sheetName val="P&amp;L(Seg)"/>
      <sheetName val="P1-PBT"/>
      <sheetName val="P2-Salary"/>
      <sheetName val="P3-Exchange"/>
      <sheetName val="P4-Interest"/>
      <sheetName val="P5-Tax"/>
      <sheetName val="P5a-Tax Rec"/>
      <sheetName val="P5b-Tax"/>
      <sheetName val="P6-Exceptional"/>
      <sheetName val="P7-Related(Con)"/>
      <sheetName val="P7-Related(Seg)"/>
      <sheetName val="Sch 1-Fixed Assets"/>
      <sheetName val="Sch 2-Investment"/>
      <sheetName val="Sch 3-Amt due to fm hold co"/>
      <sheetName val="Sch 4-Amt due to fm subs"/>
      <sheetName val="Sch 5-Amt due to fm related co"/>
      <sheetName val="Sch 6-Trade Debtors(Con)"/>
      <sheetName val="Sch 6-Trade Debtors(Seg)"/>
      <sheetName val="Sch 7-Stocks(Con)"/>
      <sheetName val="Validate Book"/>
      <sheetName val="Sch 7-Stocks(Seg)"/>
      <sheetName val="Sch 8-Adv Pmt to Suppliers(Con)"/>
      <sheetName val="Sch 8-Adv Pmt to Suppliers(Seg)"/>
      <sheetName val="Sch 9-Other Debtors"/>
      <sheetName val="Sch 10-Fixed Deposits"/>
      <sheetName val="Sch 11-Trade Creditors(Con)"/>
      <sheetName val="Sch 11-Trade Creditors(Seg)"/>
      <sheetName val="Sch 12-Other Creditors"/>
      <sheetName val="Sch 13-Amt due to Bankers"/>
      <sheetName val="Sch 14-Fin Lease Pay"/>
      <sheetName val="Sch 15-Long Term Loans"/>
      <sheetName val="Sch 16a-Def Tax BSheet"/>
      <sheetName val="Sch 16b-Def Tax Disclosure"/>
      <sheetName val="Sch 17-Share Cap"/>
      <sheetName val="Sch 18-Rev Reserves"/>
      <sheetName val="A1-Cash Equ"/>
      <sheetName val="A2-Exc Rate"/>
      <sheetName val="A3-Lease"/>
      <sheetName val="A4-Comex"/>
      <sheetName val="A4-Forex"/>
      <sheetName val="A5-Cont Liab"/>
      <sheetName val="A6-Cap Commit"/>
      <sheetName val="A7-Charge"/>
      <sheetName val="Schd22-Def Tax P&amp;L"/>
      <sheetName val="MC.1 Nov-09"/>
      <sheetName val="Premises (2)"/>
      <sheetName val="Elect Works"/>
      <sheetName val="Elec Fixtures"/>
      <sheetName val="Furniture (2)"/>
      <sheetName val="csd1"/>
      <sheetName val="csd2"/>
      <sheetName val="CRA-Detail"/>
      <sheetName val="CPLAN"/>
      <sheetName val="DETAIL-SUB"/>
      <sheetName val="PROD DETAILS"/>
      <sheetName val="USAGE"/>
      <sheetName val="REALISATION"/>
      <sheetName val="MPCS"/>
      <sheetName val="PMS"/>
      <sheetName val="DEVIATIONS"/>
      <sheetName val="asset details"/>
      <sheetName val="Other exp."/>
      <sheetName val="upload format (3)"/>
      <sheetName val="FA Upload_Sugar"/>
      <sheetName val="FA Upload_Cogen"/>
      <sheetName val="FA Upload_Distillery"/>
      <sheetName val="JCM Sugar"/>
      <sheetName val="JCM Cogen"/>
      <sheetName val="JCM Distillery"/>
      <sheetName val="GL Ac"/>
      <sheetName val="Closing Entry - Distillery"/>
      <sheetName val="Closing entry -Cogen"/>
      <sheetName val="Closing entry-Sugar"/>
      <sheetName val="Allocation of Admn expenses"/>
      <sheetName val="DeletionFA-Project Supplier"/>
      <sheetName val="DeletionFA-Project Supplier (2)"/>
      <sheetName val="FA Sch"/>
      <sheetName val="FDR Dec 12"/>
      <sheetName val="FDR Jun 12"/>
      <sheetName val="FDR Jun 11"/>
      <sheetName val="Sugar BSPL June-12"/>
      <sheetName val="input Sch VI Rep"/>
      <sheetName val="DBSIL BS"/>
      <sheetName val="DBSIL BS Sch"/>
      <sheetName val="DBSIL PL"/>
      <sheetName val="DBSIL PL Sch"/>
      <sheetName val="BS Sugar Mar 14"/>
      <sheetName val="BS Cogen Mar 14"/>
      <sheetName val="BS Dist Mar 14"/>
      <sheetName val="Sugar S &amp; W TR"/>
      <sheetName val="Cogen S &amp; W TR"/>
      <sheetName val="Distt S &amp; W TR"/>
      <sheetName val="COP Sugar"/>
      <sheetName val="Cogen BSPL"/>
      <sheetName val="Sugar BSPL"/>
      <sheetName val="Dist BSPL"/>
      <sheetName val="Cogen GLTB"/>
      <sheetName val="Sugar GLTB"/>
      <sheetName val="Dist GLTB"/>
      <sheetName val="upload format"/>
      <sheetName val="Excise Upload"/>
      <sheetName val="upload format (2)"/>
      <sheetName val="Sug ERP TB"/>
      <sheetName val="Cogen ERP TB"/>
      <sheetName val="Dist ERP TB"/>
      <sheetName val="Sugar-Sys TB "/>
      <sheetName val="Disti-Sys TB"/>
      <sheetName val="Cogen-Sys TB"/>
      <sheetName val="SG Stk Tally"/>
      <sheetName val="SG Stk Value"/>
      <sheetName val="Dist Stk Value"/>
      <sheetName val="Dist Stk Tally"/>
      <sheetName val="Cogen Banking"/>
      <sheetName val="IU Transac"/>
      <sheetName val="Form A"/>
      <sheetName val="CIF value Import"/>
      <sheetName val="FDR Sept 11"/>
      <sheetName val="P&amp;L-Sug"/>
      <sheetName val="Closing Entry - Distillery (2)"/>
      <sheetName val="Closing entry-Sugar (2)"/>
      <sheetName val="P&amp;L-Cogen"/>
      <sheetName val="P&amp;L-Dist"/>
      <sheetName val="WCAP Summ"/>
      <sheetName val="WCAP Qty. &amp; Rate"/>
      <sheetName val="WCAP Value"/>
      <sheetName val="cogenfexp"/>
      <sheetName val="sugarfexp"/>
      <sheetName val="Mapping_31-03-05"/>
      <sheetName val="Notes to P&amp;L"/>
      <sheetName val="Abstrtact"/>
      <sheetName val="Notes to P&amp;L2"/>
      <sheetName val="Segment_Final"/>
      <sheetName val="212 (3)"/>
      <sheetName val="IEL trial-05"/>
      <sheetName val="IEL Mar 05"/>
      <sheetName val="IES Mar 05"/>
      <sheetName val="Prov for Tax"/>
      <sheetName val="Income Tax-Assmt position"/>
      <sheetName val="NOTE 2.1 "/>
      <sheetName val="NOTE 2.2 TO 2.14"/>
      <sheetName val="note 2.15 - 2.20"/>
      <sheetName val="note 2.8 (1)"/>
      <sheetName val="Note 2.8"/>
      <sheetName val="Note 2.11"/>
      <sheetName val="working 2015 -16"/>
      <sheetName val="working 2015"/>
      <sheetName val="산근"/>
      <sheetName val="KUWATI(Total) "/>
      <sheetName val="GC-01"/>
      <sheetName val="GC-02"/>
      <sheetName val="GC-03"/>
      <sheetName val="GC-04"/>
      <sheetName val="GC-07"/>
      <sheetName val="GC-08"/>
      <sheetName val="GC-09"/>
      <sheetName val="GC-10"/>
      <sheetName val="GC-19"/>
      <sheetName val="GC-21"/>
      <sheetName val="GC-22"/>
      <sheetName val="집계표(OPTION)"/>
      <sheetName val="OPTION 2"/>
      <sheetName val="OPTION 3"/>
      <sheetName val="견적조건"/>
      <sheetName val="대비표"/>
      <sheetName val="집계표 (TOTAL)"/>
      <sheetName val="집계표 (CIVIL-23)"/>
      <sheetName val="집계표 (FGRU)"/>
      <sheetName val="집계표 (25,26)"/>
      <sheetName val="집계표 (MEROX)"/>
      <sheetName val="집계표 (NITROGEN)"/>
      <sheetName val="집계표 (M4)"/>
      <sheetName val="집계표 (CIVIL4)"/>
      <sheetName val="집계표 (CIVIL6)"/>
      <sheetName val="집계표 (CIVIL7)"/>
      <sheetName val="내역서(DEMO TOTAL)"/>
      <sheetName val="내역서 (CIVIL-23)"/>
      <sheetName val="내역서 (fgru)"/>
      <sheetName val="내역서 (25&amp;26)"/>
      <sheetName val="내역서 (MEROX)"/>
      <sheetName val="내역서 (NITROGEN)"/>
      <sheetName val="내역서 (M4)"/>
      <sheetName val="내역서 (CIVIL-4)"/>
      <sheetName val="내역서 (CIVIL-6)"/>
      <sheetName val="내역서 (CIVIL-7)"/>
      <sheetName val="2002년 현장공사비 국내 실적"/>
      <sheetName val="2003년국내현장공사비 실적"/>
      <sheetName val="집계표_OPTION_"/>
      <sheetName val="당초"/>
      <sheetName val="단가(자재)"/>
      <sheetName val="단가(노임)"/>
      <sheetName val="기초목록"/>
      <sheetName val="노임단가"/>
      <sheetName val="???"/>
      <sheetName val="VC2 10.99"/>
      <sheetName val="예산"/>
      <sheetName val="KP1590_E"/>
      <sheetName val="영업2"/>
      <sheetName val="1월"/>
      <sheetName val="ERECIN"/>
      <sheetName val="INPUT DATA"/>
      <sheetName val="BQMPALOC"/>
      <sheetName val="공문"/>
      <sheetName val="영업3"/>
      <sheetName val="금액내역서"/>
      <sheetName val="BQ_Utl_Off"/>
      <sheetName val="??"/>
      <sheetName val="수입"/>
      <sheetName val="집계표 (25,26ဩ"/>
      <sheetName val="»ê±Ù"/>
      <sheetName val="12CGOU"/>
      <sheetName val="경영혁신본부"/>
      <sheetName val="Final(1)summary"/>
      <sheetName val="BD集計用"/>
      <sheetName val="연돌일위집계"/>
      <sheetName val="Form 0"/>
      <sheetName val="___"/>
      <sheetName val="95삼성급(본사)"/>
      <sheetName val="KUWATI(Total)_"/>
      <sheetName val="OPTION_2"/>
      <sheetName val="OPTION_3"/>
      <sheetName val="집계표_(TOTAL)"/>
      <sheetName val="집계표_(CIVIL-23)"/>
      <sheetName val="집계표_(FGRU)"/>
      <sheetName val="집계표_(25,26)"/>
      <sheetName val="집계표_(MEROX)"/>
      <sheetName val="집계표_(NITROGEN)"/>
      <sheetName val="집계표_(M4)"/>
      <sheetName val="집계표_(CIVIL4)"/>
      <sheetName val="집계표_(CIVIL6)"/>
      <sheetName val="집계표_(CIVIL7)"/>
      <sheetName val="내역서(DEMO_TOTAL)"/>
      <sheetName val="내역서_(CIVIL-23)"/>
      <sheetName val="내역서_(fgru)"/>
      <sheetName val="내역서_(25&amp;26)"/>
      <sheetName val="내역서_(MEROX)"/>
      <sheetName val="내역서_(NITROGEN)"/>
      <sheetName val="내역서_(M4)"/>
      <sheetName val="내역서_(CIVIL-4)"/>
      <sheetName val="내역서_(CIVIL-6)"/>
      <sheetName val="내역서_(CIVIL-7)"/>
      <sheetName val="2002년_현장공사비_국내_실적"/>
      <sheetName val="2003년국내현장공사비_실적"/>
      <sheetName val="VC2_10_99"/>
      <sheetName val="갑지"/>
      <sheetName val="세금자료"/>
      <sheetName val="Form D-1"/>
      <sheetName val="Form B-1"/>
      <sheetName val="Form F-1"/>
      <sheetName val="Assist(B-1)"/>
      <sheetName val="KUWATI(Total)_1"/>
      <sheetName val="OPTION_21"/>
      <sheetName val="OPTION_31"/>
      <sheetName val="집계표_(TOTAL)1"/>
      <sheetName val="집계표_(CIVIL-23)1"/>
      <sheetName val="집계표_(FGRU)1"/>
      <sheetName val="집계표_(25,26)1"/>
      <sheetName val="집계표_(MEROX)1"/>
      <sheetName val="집계표_(NITROGEN)1"/>
      <sheetName val="집계표_(M4)1"/>
      <sheetName val="집계표_(CIVIL4)1"/>
      <sheetName val="집계표_(CIVIL6)1"/>
      <sheetName val="집계표_(CIVIL7)1"/>
      <sheetName val="내역서(DEMO_TOTAL)1"/>
      <sheetName val="내역서_(CIVIL-23)1"/>
      <sheetName val="내역서_(fgru)1"/>
      <sheetName val="내역서_(25&amp;26)1"/>
      <sheetName val="내역서_(MEROX)1"/>
      <sheetName val="내역서_(NITROGEN)1"/>
      <sheetName val="내역서_(M4)1"/>
      <sheetName val="내역서_(CIVIL-4)1"/>
      <sheetName val="내역서_(CIVIL-6)1"/>
      <sheetName val="내역서_(CIVIL-7)1"/>
      <sheetName val="2002년_현장공사비_국내_실적1"/>
      <sheetName val="2003년국내현장공사비_실적1"/>
      <sheetName val="VC2_10_991"/>
      <sheetName val="INPUT_DATA"/>
      <sheetName val="집계표_(25,26ဩ"/>
      <sheetName val="Form_0"/>
      <sheetName val="Form_D-1"/>
      <sheetName val="Form_B-1"/>
      <sheetName val="Form_F-1"/>
      <sheetName val="Form_A"/>
      <sheetName val="Basic_Rate"/>
      <sheetName val="appendix_2_5_final_accounts"/>
      <sheetName val="Sheet1_(2)"/>
      <sheetName val="General Data"/>
      <sheetName val="__"/>
      <sheetName val="LABOR &amp; 자재"/>
      <sheetName val="제작도"/>
      <sheetName val="입출재고현황 (2)"/>
      <sheetName val="SANDAN"/>
      <sheetName val="뜃맟뭁돽띿맟?-BLDG"/>
      <sheetName val="SALA-002"/>
      <sheetName val="TTL"/>
      <sheetName val="DRUM"/>
      <sheetName val="eq_data"/>
      <sheetName val="기성내역"/>
      <sheetName val="General_Data"/>
      <sheetName val="DHEQSUPT"/>
      <sheetName val="CB"/>
      <sheetName val="3.공통공사대비"/>
      <sheetName val="M-EQPT-Z"/>
      <sheetName val="주간기성"/>
      <sheetName val="간접비 총괄"/>
      <sheetName val="ESCON"/>
      <sheetName val="뜃맟뭁돽띿맟_-BLDG"/>
      <sheetName val="내역ࠜĀ_x0000_M4)"/>
      <sheetName val="???(OPTION)"/>
      <sheetName val="IN"/>
      <sheetName val="Price Schedule"/>
      <sheetName val="간접비내역-1"/>
      <sheetName val="Lup2"/>
      <sheetName val="당진1,2호기전선관설치및접지4차공사내역서-을지"/>
      <sheetName val="노임단가표"/>
      <sheetName val="6PILE  (돌출)"/>
      <sheetName val="h-013211-2"/>
      <sheetName val="표지"/>
      <sheetName val="Cash2"/>
      <sheetName val="Z"/>
      <sheetName val="내역서 耰&quot;_x0000__x0000_"/>
      <sheetName val="_x0008_"/>
      <sheetName val="비교검토"/>
      <sheetName val="合成単価作成表-BLDG"/>
      <sheetName val="INSTR"/>
      <sheetName val="BOROUGE2"/>
      <sheetName val="CAL."/>
      <sheetName val="EQT-ESTN"/>
      <sheetName val="???¡§????"/>
      <sheetName val="????¢ç¢®¡¿????"/>
      <sheetName val="??????????¢ç??????"/>
      <sheetName val="???????¢ç¢®¢¯????"/>
      <sheetName val="???????®¡¿????"/>
      <sheetName val="??????????????????"/>
      <sheetName val="Q&amp;pl-V"/>
      <sheetName val="WE'T"/>
      <sheetName val="CTEMCOST"/>
      <sheetName val="내역ࠜĀ?M4)"/>
      <sheetName val="F4-F7"/>
      <sheetName val="내역서 耰&quot;??"/>
      <sheetName val="24V"/>
      <sheetName val="EQUIPMENT -2"/>
      <sheetName val="LEGEND"/>
      <sheetName val="내역ࠜĀ_x005f_x0000_M4)"/>
      <sheetName val="물량"/>
      <sheetName val="WEIGHT LIST"/>
      <sheetName val="산#2-1 (2)"/>
      <sheetName val="POL6차-PIPING"/>
      <sheetName val="산#3-1"/>
      <sheetName val="BEND LOSS"/>
      <sheetName val="찍기"/>
      <sheetName val="PBS"/>
      <sheetName val="내역서 耰&quot;_x005f_x0000__x005f_x0000_"/>
      <sheetName val="_x005f_x0008_"/>
      <sheetName val="내역ࠜĀ_x005f_x005f_x005f_x0000_M4)"/>
      <sheetName val="EQUIP LIST"/>
      <sheetName val="내역"/>
      <sheetName val="단면 (2)"/>
      <sheetName val="실행"/>
      <sheetName val="EQUIP"/>
      <sheetName val="공사비 내역 (가)"/>
      <sheetName val="Static Equip"/>
      <sheetName val="CAT_5"/>
      <sheetName val="3.Breakdown Direct Paint"/>
      <sheetName val="내역ࠜĀ"/>
      <sheetName val="PROCURE"/>
      <sheetName val="BID"/>
      <sheetName val="국내"/>
      <sheetName val="Form A "/>
      <sheetName val="jobhist"/>
      <sheetName val="___(OPTION)"/>
      <sheetName val="____¢ç¢®¡¿____"/>
      <sheetName val="__________¢ç______"/>
      <sheetName val="___¡§____"/>
      <sheetName val="_______¢ç¢®¢¯____"/>
      <sheetName val="_______®¡¿____"/>
      <sheetName val="__________________"/>
      <sheetName val="내역서 耰&quot;__"/>
      <sheetName val="Summary Sheets"/>
      <sheetName val="내역서 耰&quot;"/>
      <sheetName val="내역ࠜĀ_M4)"/>
      <sheetName val="AOC"/>
      <sheetName val="01"/>
      <sheetName val="02"/>
      <sheetName val="03"/>
      <sheetName val="04"/>
      <sheetName val="06"/>
      <sheetName val="07"/>
      <sheetName val="08"/>
      <sheetName val="Budget Bearing _Samut"/>
      <sheetName val="Qty Bearing-Samut"/>
      <sheetName val="Basic Rate"/>
      <sheetName val="Summary of Cost"/>
      <sheetName val="Bill- 1"/>
      <sheetName val="Bill- 2"/>
      <sheetName val="Bill- 3"/>
      <sheetName val="Bill- 4"/>
      <sheetName val="Bill- 5"/>
      <sheetName val="Bill- 6"/>
      <sheetName val="Bill- 7"/>
      <sheetName val="Bill-8"/>
      <sheetName val="Bill- 9"/>
      <sheetName val="Bill- 10"/>
      <sheetName val="Bill-11"/>
      <sheetName val="Bill-12"/>
      <sheetName val="Bill-13"/>
      <sheetName val="Bill- 14"/>
      <sheetName val="Copy of Prog"/>
      <sheetName val="B2826 Cost Bkp"/>
      <sheetName val="B2827"/>
      <sheetName val="B2827 Cost Bkp"/>
      <sheetName val="B2833"/>
      <sheetName val="B2833 Cost Bkp"/>
      <sheetName val="NS 34 &amp; 35 H1,11 CTC Analysis"/>
      <sheetName val="appendix 2.5 final accounts"/>
      <sheetName val="ftstaff"/>
      <sheetName val="1 Labour"/>
      <sheetName val="Station for phy s curve"/>
      <sheetName val="for phy s curve viaduct"/>
      <sheetName val="Rev Cash Flow"/>
      <sheetName val="fin S Curve"/>
      <sheetName val="for phy s curve FOB"/>
      <sheetName val="for phy s curve sch B"/>
      <sheetName val="BCWS-CTC"/>
      <sheetName val="CTC Summary"/>
      <sheetName val="Site &amp; Administration Cost"/>
      <sheetName val="EVM1"/>
      <sheetName val="EVM2"/>
      <sheetName val="EVM4A"/>
      <sheetName val="EVM5"/>
      <sheetName val="EVM5- Revised"/>
      <sheetName val="foundation"/>
      <sheetName val="substructure"/>
      <sheetName val="PSC SUP(5x15)"/>
      <sheetName val="PSC SUP(5x15) SR"/>
      <sheetName val="FIXED ITEMS"/>
      <sheetName val="Area Statement"/>
      <sheetName val="Calculation sheet"/>
      <sheetName val="Eqpt.Running"/>
      <sheetName val="BOQ-CODE-SFP "/>
      <sheetName val="Activitywise Qty"/>
      <sheetName val="Time"/>
      <sheetName val="Requiered"/>
      <sheetName val="operat_staff"/>
      <sheetName val="Rate Ana"/>
      <sheetName val="estimate"/>
      <sheetName val="Bridges"/>
      <sheetName val="Bridges (Abst)"/>
      <sheetName val="Overpass"/>
      <sheetName val="Slab Culvert"/>
      <sheetName val="Underpass"/>
      <sheetName val="Decision Table"/>
      <sheetName val="Dates"/>
      <sheetName val="EPC Cost"/>
      <sheetName val="PrjCost Assumptions"/>
      <sheetName val="Finance Assumptions"/>
      <sheetName val="Revenue Assumptions"/>
      <sheetName val="Traffic Assum"/>
      <sheetName val="TP1 - High Case"/>
      <sheetName val="TP1 - Base Case"/>
      <sheetName val="TP1 - Low Case"/>
      <sheetName val="TP2 - High Case"/>
      <sheetName val="TP2 - Base Case"/>
      <sheetName val="TP2 - Low Case"/>
      <sheetName val="O&amp;M Assumptions"/>
      <sheetName val="MoF"/>
      <sheetName val="LoanSch - Options"/>
      <sheetName val="LoanSch"/>
      <sheetName val="Securitization"/>
      <sheetName val="Traffic"/>
      <sheetName val="Toll Rates"/>
      <sheetName val="Toll Revenues"/>
      <sheetName val="Revenue Share"/>
      <sheetName val="Traffic&gt;&gt;"/>
      <sheetName val="High Case"/>
      <sheetName val="Base case with Ganga"/>
      <sheetName val="Base case without Ganga"/>
      <sheetName val="Low Case"/>
      <sheetName val="O&amp;M&gt;&gt;"/>
      <sheetName val="Capex Cost"/>
      <sheetName val="Maintainence per kms cost"/>
      <sheetName val="MAintenance cost per month"/>
      <sheetName val="ATMS and Toll system"/>
      <sheetName val="Periodic Maintaince"/>
      <sheetName val="Road-Analysis"/>
      <sheetName val="Road-Boq"/>
      <sheetName val="Analy"/>
      <sheetName val="AppeE"/>
      <sheetName val="Boq-with fire"/>
      <sheetName val="Boq-wo fire"/>
      <sheetName val="Shutter"/>
      <sheetName val="Appendix-E"/>
      <sheetName val="ANALYS"/>
      <sheetName val="Summary - Page 1"/>
      <sheetName val="Facility"/>
      <sheetName val="cons profitability statement"/>
      <sheetName val="cons volume"/>
      <sheetName val="cons captial employed"/>
      <sheetName val="cons cashflow"/>
      <sheetName val="cons scorecard"/>
      <sheetName val="agro_cons"/>
      <sheetName val="agroQrtWise"/>
      <sheetName val="Sumary"/>
      <sheetName val="AGRO Summary (2)"/>
      <sheetName val="energy only (2)"/>
      <sheetName val="energy _cashflow"/>
      <sheetName val="AGRO Summary"/>
      <sheetName val="agrops&amp;ce"/>
      <sheetName val="MSEZ_PMC 28022007"/>
      <sheetName val="MSEZL 28022007"/>
      <sheetName val="BS Group"/>
      <sheetName val="Grouping MSEZL"/>
      <sheetName val="Pivot Trial Balance"/>
      <sheetName val="MPSEZL"/>
      <sheetName val="PMC_MPSEZL"/>
      <sheetName val="MSEZ"/>
      <sheetName val="PMC_MSEZ"/>
      <sheetName val="ACL"/>
      <sheetName val="Trial Balances"/>
      <sheetName val="BirdEyeView"/>
      <sheetName val="Mundraport"/>
      <sheetName val="ContainerTerminal"/>
      <sheetName val="Container_Working"/>
      <sheetName val="SBMTerminal"/>
      <sheetName val="SBM_Working"/>
      <sheetName val="AEL_NonAEL"/>
      <sheetName val="Marinesummary"/>
      <sheetName val="Marine_Working"/>
      <sheetName val="Marine_variation"/>
      <sheetName val="BerthFinIndicators"/>
      <sheetName val="DrySummary"/>
      <sheetName val="Dry_Working"/>
      <sheetName val="DryCargo_THC"/>
      <sheetName val="DryCargo_THC (2)"/>
      <sheetName val="Liquid"/>
      <sheetName val="LiquidWorking"/>
      <sheetName val="Rail_Summary"/>
      <sheetName val="Rail_Working"/>
      <sheetName val="OtherIncome"/>
      <sheetName val="OtherIncome_Working"/>
      <sheetName val="FOH Details"/>
      <sheetName val="salient feature"/>
      <sheetName val="Brief Scope of work"/>
      <sheetName val="PVC"/>
      <sheetName val="Priority"/>
      <sheetName val="Norms "/>
      <sheetName val="Eqpt Nos"/>
      <sheetName val="Cycle Time"/>
      <sheetName val="M.Qty"/>
      <sheetName val="Subcon Master"/>
      <sheetName val="Equipment Hr"/>
      <sheetName val="Material (2)"/>
      <sheetName val="내역서 耰&quot;_x005f_x005f_x005f_x0000__x005f_x005f_x0000"/>
      <sheetName val="_x005f_x005f_x005f_x0008_"/>
      <sheetName val="내역ࠜĀ_x005f_x005f_x005f_x005f_x005f_x005f_x005f_x0000_M4"/>
      <sheetName val="معد__ث"/>
      <sheetName val="تدفقات_و_مدفوعات"/>
      <sheetName val="WORK_COV"/>
      <sheetName val="اجور__ف1"/>
      <sheetName val="معد__خ"/>
      <sheetName val="معد__ث1"/>
      <sheetName val="Form_1"/>
      <sheetName val="Form_2"/>
      <sheetName val="Form_3"/>
      <sheetName val="Form_4"/>
      <sheetName val="Form_7"/>
      <sheetName val="Form_6"/>
      <sheetName val="Form_8"/>
      <sheetName val="Form_9"/>
      <sheetName val="Form_11"/>
      <sheetName val="Shadow_BOQ"/>
      <sheetName val="S20MSE_Items"/>
      <sheetName val="Season_Dircost"/>
      <sheetName val="Total_Collection"/>
      <sheetName val="???__?"/>
      <sheetName val="02_06_07_(2)"/>
      <sheetName val="Proj_Details"/>
      <sheetName val="_"/>
      <sheetName val="Final_Tender"/>
      <sheetName val="Sch_A-Viaduct"/>
      <sheetName val="Sch_A_-_Typ_Station_"/>
      <sheetName val="Sch_B"/>
      <sheetName val="Strip_Plan"/>
      <sheetName val="Major_Items"/>
      <sheetName val="Cost_of_equip,fabrication"/>
      <sheetName val="Late_start"/>
      <sheetName val="early_start"/>
      <sheetName val="Q_Baricade"/>
      <sheetName val="Q_HR"/>
      <sheetName val="Equip_Depl"/>
      <sheetName val="R-Void_Slab"/>
      <sheetName val="R_-_portal"/>
      <sheetName val="R_CLC"/>
      <sheetName val="P-Ins_&amp;_Bonds"/>
      <sheetName val="P_Staff_fac"/>
      <sheetName val="P-Site_fac"/>
      <sheetName val="P-Clients_fac"/>
      <sheetName val="P_Cash_Flow"/>
      <sheetName val="BORING_"/>
      <sheetName val="EXPANSION_JOINT"/>
      <sheetName val="CIS_MAIN_BERTH-1"/>
      <sheetName val="BOQ_725-769"/>
      <sheetName val="Flow_Chart"/>
      <sheetName val="Performance_Graph"/>
      <sheetName val="cost_Format"/>
      <sheetName val="CJPC___"/>
      <sheetName val="Abstract_"/>
      <sheetName val="Piling_MB"/>
      <sheetName val="Abs_of_Pile_Rein"/>
      <sheetName val="Reinforcement_"/>
      <sheetName val="Pre_cast_Beam_M_B"/>
      <sheetName val="Abs_of_Beam"/>
      <sheetName val="Pre_cast_Beam_BBS"/>
      <sheetName val="C_In_Situ_Muff_M_B_"/>
      <sheetName val="P_C_Muff_M_B"/>
      <sheetName val="Abs_of_Muff"/>
      <sheetName val="Pre_&amp;_cast__Muff__BBS"/>
      <sheetName val="Abs__Cross_Beam_"/>
      <sheetName val="BBS_CROSS_Beam"/>
      <sheetName val="Cross_Beam_M_B__"/>
      <sheetName val="Con_Pedstal_M_B_"/>
      <sheetName val="BBS_C_B_P_"/>
      <sheetName val="Total_Abstract"/>
      <sheetName val="Walk-way_M_B_"/>
      <sheetName val="Con_Rate"/>
      <sheetName val="concrete_detail"/>
      <sheetName val="Table_of_Contents"/>
      <sheetName val="Table_of_Contents_(2)"/>
      <sheetName val="Index_Sheet"/>
      <sheetName val="Extra_Item"/>
      <sheetName val="1_04-1"/>
      <sheetName val="2_01(a)-1"/>
      <sheetName val="G-13_2_01-2"/>
      <sheetName val="G-13_2_01-3"/>
      <sheetName val="G-13_2_01-4"/>
      <sheetName val="R-2_2_01-5"/>
      <sheetName val="MRR-1_2_01-6"/>
      <sheetName val="G-13_2_01-7"/>
      <sheetName val="2_01-b-II-1"/>
      <sheetName val="2_01-b-II-2"/>
      <sheetName val="2_01-b-II-3"/>
      <sheetName val="2_07-1"/>
      <sheetName val="2_07-2"/>
      <sheetName val="2_07-3"/>
      <sheetName val="2_07-4"/>
      <sheetName val="2_07-5"/>
      <sheetName val="2_07-6"/>
      <sheetName val="3_01-1"/>
      <sheetName val="3_01-2"/>
      <sheetName val="3_01-3"/>
      <sheetName val="3_01-4"/>
      <sheetName val="3_01-5"/>
      <sheetName val="3_02-1"/>
      <sheetName val="3_02-2"/>
      <sheetName val="3_02-3"/>
      <sheetName val="3_02-4"/>
      <sheetName val="3_02-5"/>
      <sheetName val="3_02-6"/>
      <sheetName val="3_02-7"/>
      <sheetName val="3_02-8"/>
      <sheetName val="3_02-9"/>
      <sheetName val="3_02-10"/>
      <sheetName val="3_02-11"/>
      <sheetName val="3_02-13"/>
      <sheetName val="4_01-1"/>
      <sheetName val="4_02-1"/>
      <sheetName val="4_04-1"/>
      <sheetName val="4_04-2"/>
      <sheetName val="Rock_Filling"/>
      <sheetName val="Cement_Reconciliation"/>
      <sheetName val="Bitumen_Reconciliation"/>
      <sheetName val="Prime_Coat"/>
      <sheetName val="Tack_Coat"/>
      <sheetName val="Gate_Pass"/>
      <sheetName val="CJPC_(2)"/>
      <sheetName val="SEP-08_(5-9)"/>
      <sheetName val="Civil_Boq"/>
      <sheetName val="______"/>
      <sheetName val="KUWATI(Total)_2"/>
      <sheetName val="OPTION_22"/>
      <sheetName val="OPTION_32"/>
      <sheetName val="집계표_(TOTAL)2"/>
      <sheetName val="집계표_(CIVIL-23)2"/>
      <sheetName val="집계표_(FGRU)2"/>
      <sheetName val="집계표_(25,26)2"/>
      <sheetName val="집계표_(MEROX)2"/>
      <sheetName val="집계표_(NITROGEN)2"/>
      <sheetName val="집계표_(M4)2"/>
      <sheetName val="집계표_(CIVIL4)2"/>
      <sheetName val="집계표_(CIVIL6)2"/>
      <sheetName val="집계표_(CIVIL7)2"/>
      <sheetName val="내역서(DEMO_TOTAL)2"/>
      <sheetName val="내역서_(CIVIL-23)2"/>
      <sheetName val="내역서_(fgru)2"/>
      <sheetName val="내역서_(25&amp;26)2"/>
      <sheetName val="내역서_(MEROX)2"/>
      <sheetName val="내역서_(NITROGEN)2"/>
      <sheetName val="내역서_(M4)2"/>
      <sheetName val="내역서_(CIVIL-4)2"/>
      <sheetName val="내역서_(CIVIL-6)2"/>
      <sheetName val="내역서_(CIVIL-7)2"/>
      <sheetName val="2002년_현장공사비_국내_실적2"/>
      <sheetName val="2003년국내현장공사비_실적2"/>
      <sheetName val="VC2_10_992"/>
      <sheetName val="INPUT_DATA1"/>
      <sheetName val="집계표_(25,26ဩ1"/>
      <sheetName val="Form_01"/>
      <sheetName val="Form_D-11"/>
      <sheetName val="Form_B-11"/>
      <sheetName val="Form_F-11"/>
      <sheetName val="Form_A1"/>
      <sheetName val="General_Data1"/>
      <sheetName val="LABOR_&amp;_자재"/>
      <sheetName val="입출재고현황_(2)"/>
      <sheetName val="3_공통공사대비"/>
      <sheetName val="간접비_총괄"/>
      <sheetName val="내역ࠜĀM4)"/>
      <sheetName val="Price_Schedule"/>
      <sheetName val="6PILE__(돌출)"/>
      <sheetName val="내역서_耰&quot;"/>
      <sheetName val="CAL_"/>
      <sheetName val="Rate_Analysis"/>
      <sheetName val="내역서_耰&quot;??"/>
      <sheetName val="EQUIPMENT_-2"/>
      <sheetName val="WEIGHT_LIST"/>
      <sheetName val="산#2-1_(2)"/>
      <sheetName val="BEND_LOSS"/>
      <sheetName val="내역서_耰&quot;_x005f_x0000__x005f_x0000_"/>
      <sheetName val="EQUIP_LIST"/>
      <sheetName val="단면_(2)"/>
      <sheetName val="공사비_내역_(가)"/>
      <sheetName val="Static_Equip"/>
      <sheetName val="3_Breakdown_Direct_Paint"/>
      <sheetName val="Form_A_"/>
      <sheetName val="내역서_耰&quot;__"/>
      <sheetName val="Summary_Sheets"/>
      <sheetName val="Station_for_phy_s_curve"/>
      <sheetName val="for_phy_s_curve_viaduct"/>
      <sheetName val="Rev_Cash_Flow"/>
      <sheetName val="fin_S_Curve"/>
      <sheetName val="for_phy_s_curve_FOB"/>
      <sheetName val="for_phy_s_curve_sch_B"/>
      <sheetName val="CTC_Summary"/>
      <sheetName val="Site_&amp;_Administration_Cost"/>
      <sheetName val="EVM5-_Revised"/>
      <sheetName val="PSC_SUP(5x15)"/>
      <sheetName val="PSC_SUP(5x15)_SR"/>
      <sheetName val="FIXED_ITEMS"/>
      <sheetName val="Area_Statement"/>
      <sheetName val="Calculation_sheet"/>
      <sheetName val="Eqpt_Running"/>
      <sheetName val="BOQ-CODE-SFP_"/>
      <sheetName val="Activitywise_Qty"/>
      <sheetName val="Rate_Ana"/>
      <sheetName val="Bridges_(Abst)"/>
      <sheetName val="Slab_Culvert"/>
      <sheetName val="Decision_Table"/>
      <sheetName val="EPC_Cost"/>
      <sheetName val="PrjCost_Assumptions"/>
      <sheetName val="Finance_Assumptions"/>
      <sheetName val="Revenue_Assumptions"/>
      <sheetName val="Traffic_Assum"/>
      <sheetName val="Inputs "/>
      <sheetName val="PanhandleB"/>
      <sheetName val="rsm"/>
      <sheetName val="GasConsumption"/>
      <sheetName val="IntlCmprPwr"/>
      <sheetName val="BoostrPwr"/>
      <sheetName val="LastBoostrPwr"/>
      <sheetName val="CapexBasis"/>
      <sheetName val="Cht_basis"/>
      <sheetName val="apiDimension"/>
      <sheetName val="weightChart"/>
      <sheetName val="apiWeight"/>
      <sheetName val="thicknessBasis"/>
      <sheetName val="PanhandleA"/>
      <sheetName val="SummarRs Cr&amp;Cust"/>
      <sheetName val="Optimisation"/>
      <sheetName val="SummaryUSDMill-NoCust"/>
      <sheetName val="Network-2 Compr_Option2"/>
      <sheetName val="Network-2 Compr_Option1"/>
      <sheetName val="140Bar Compr_Option1"/>
      <sheetName val="140Bar Compr_Option2"/>
      <sheetName val="120Bar Compr_Option2"/>
      <sheetName val="Dialog2"/>
      <sheetName val="Module5"/>
      <sheetName val="Module6"/>
      <sheetName val="Layer Chart"/>
      <sheetName val="Raw Data"/>
      <sheetName val="Layer Table"/>
      <sheetName val="WORKED OGL"/>
      <sheetName val="FRL"/>
      <sheetName val="COLUMN"/>
      <sheetName val="Voucher"/>
      <sheetName val="DIR USED ITEMS"/>
      <sheetName val="STR1"/>
      <sheetName val="STR2"/>
      <sheetName val="STR3"/>
      <sheetName val="LIN1"/>
      <sheetName val="LIN2"/>
      <sheetName val="typical subminor"/>
      <sheetName val="S&amp;I"/>
      <sheetName val="machi"/>
      <sheetName val="TRANS1"/>
      <sheetName val="trans"/>
      <sheetName val="mes-fb"/>
      <sheetName val="mes-pl"/>
      <sheetName val="XL4Test5"/>
      <sheetName val="inWords"/>
      <sheetName val="Mat_Cost"/>
      <sheetName val="Expenditure Plan"/>
      <sheetName val="typical_subminor"/>
      <sheetName val="MASTER_RATE_ANALYSIS"/>
      <sheetName val="Expenditure_Plan"/>
      <sheetName val="SPT_vs_PHI"/>
      <sheetName val="typical_subminor1"/>
      <sheetName val="MASTER_RATE_ANALYSIS1"/>
      <sheetName val="Expenditure_Plan1"/>
      <sheetName val="SPT_vs_PHI1"/>
      <sheetName val="MATERIAL-MACHINERY-LABOUR"/>
      <sheetName val="TOLL. SHEET (WMM II)"/>
      <sheetName val="TOLL. SHEET (G.S.B.)"/>
      <sheetName val="R.E. DIS. FROM PR. CL."/>
      <sheetName val="TOLL SHEET EMB"/>
      <sheetName val="TOLL SHEET (S.G)"/>
      <sheetName val="O.R.R.ROCK (D.K.)"/>
      <sheetName val="O R R TBM  LIST"/>
      <sheetName val="O R R OGL"/>
      <sheetName val="DEPTH CHART (ORR) R.S."/>
      <sheetName val="DEPTH CHART (ORR) L.S."/>
      <sheetName val="Rock level (Parag)"/>
      <sheetName val="O.R.R.(ROCK1)"/>
      <sheetName val="DEPTH CHART (ORR) L.S. (2)"/>
      <sheetName val="DEPTH CHART (ORR) R.S. (2)"/>
      <sheetName val="co_5"/>
      <sheetName val="Main Block"/>
      <sheetName val="Glacis Concrete"/>
      <sheetName val="TW-DW-90.85-105.85"/>
      <sheetName val="TW-DW-75.85-90.85 "/>
      <sheetName val="TW-DW-42-75.85"/>
      <sheetName val="Pier-26.17-42"/>
      <sheetName val="Workplan"/>
      <sheetName val="Conc&amp; Aggr"/>
      <sheetName val="Work Plan-Dam-0304-R1"/>
      <sheetName val="GRAIN SIZE "/>
      <sheetName val="Sp.Gr."/>
      <sheetName val="LLPL"/>
      <sheetName val="PROCTOR"/>
      <sheetName val="C.B.R"/>
      <sheetName val="sp.CBR"/>
      <sheetName val="Joint"/>
      <sheetName val="CI_Culvert"/>
      <sheetName val="Main_calcn1(culvert)"/>
      <sheetName val="GI_culvert"/>
      <sheetName val="CI_Sump"/>
      <sheetName val="Sump_cal"/>
      <sheetName val="Main_calcn1 (sump)"/>
      <sheetName val="Jt_table"/>
      <sheetName val="Jt_rate"/>
      <sheetName val="Main_Calcn2"/>
      <sheetName val="SPECIAL"/>
      <sheetName val="A S TEE"/>
      <sheetName val="A F TEE"/>
      <sheetName val="D F TAPER"/>
      <sheetName val="GI_Sump"/>
      <sheetName val="Rates_CI"/>
      <sheetName val="Rate_GI"/>
      <sheetName val="Rate_Labour"/>
      <sheetName val="special_copy"/>
      <sheetName val="Synop"/>
      <sheetName val="Ref Ab"/>
      <sheetName val="Proj. View "/>
      <sheetName val="civil cost"/>
      <sheetName val="Toll Plaza"/>
      <sheetName val="C.P"/>
      <sheetName val="st.analysis"/>
      <sheetName val="Traffic signs"/>
      <sheetName val="bus_bay"/>
      <sheetName val="LOCAL RATES"/>
      <sheetName val="MAJ Qtys "/>
      <sheetName val="MECH-PROG"/>
      <sheetName val="MECH-ANLYS"/>
      <sheetName val="Crushing n screening"/>
      <sheetName val="SHUTTERING "/>
      <sheetName val="Input_footings"/>
      <sheetName val="SinglePeir_Input"/>
      <sheetName val="Conc rate analysis"/>
      <sheetName val="Bill No.5C"/>
      <sheetName val="Bill No. 5D"/>
      <sheetName val="Bill No. 5E"/>
      <sheetName val="Bill No.5F"/>
      <sheetName val="Bill No.10"/>
      <sheetName val="Bill No.13"/>
      <sheetName val="Abstract-BOQ"/>
      <sheetName val="Pg No"/>
      <sheetName val="Consump %"/>
      <sheetName val="B&amp;U Abs"/>
      <sheetName val="B&amp;U"/>
      <sheetName val="B&amp;U-Rebar"/>
      <sheetName val="RE Wall"/>
      <sheetName val="RE Emb-10+"/>
      <sheetName val="RE Block Ere-10+"/>
      <sheetName val="RE FM -10+"/>
      <sheetName val="RE Fill-10+"/>
      <sheetName val="RE Ere-11"/>
      <sheetName val="RE Fill-11"/>
      <sheetName val="RE FM-11"/>
      <sheetName val="RE Emb 11+"/>
      <sheetName val="RE Block Ere-16+"/>
      <sheetName val="RE FM-16"/>
      <sheetName val="RE Fill-16+"/>
      <sheetName val="RE EMB-16"/>
      <sheetName val="RE EMB-31+"/>
      <sheetName val="RE Block Ere-31+"/>
      <sheetName val="RE FM-31+"/>
      <sheetName val="RE Fill-31+"/>
      <sheetName val="RE Block-cas"/>
      <sheetName val="RE Pannel-cas"/>
      <sheetName val="Abstract of Escalation"/>
      <sheetName val="Escalation-Cement"/>
      <sheetName val="Escalation-Steel"/>
      <sheetName val="Escalation-Diesel"/>
      <sheetName val="Invoice Details-1"/>
      <sheetName val="Invoice Details-2"/>
      <sheetName val="Invoice Details-3"/>
      <sheetName val="Invoice Details-5"/>
      <sheetName val="Secured Mat. Advance"/>
      <sheetName val="Invoice Details-9"/>
      <sheetName val="AS 7"/>
      <sheetName val="AS 7 (REV)"/>
      <sheetName val="BOQ (REV)"/>
      <sheetName val="Conc rate analysisa"/>
      <sheetName val="Conc rate analysis (Dust)"/>
      <sheetName val="Shear at Sections"/>
      <sheetName val="FENCING"/>
      <sheetName val="Annexures (2)"/>
      <sheetName val="SUM FSBLT"/>
      <sheetName val="VOLSUM"/>
      <sheetName val="WPSUM"/>
      <sheetName val="PCWBS_MAP"/>
      <sheetName val="WKFRM1"/>
      <sheetName val="WKFRM2"/>
      <sheetName val="SQNC-1"/>
      <sheetName val="SQNC-2"/>
      <sheetName val="SQNC-3"/>
      <sheetName val="MILSTN"/>
      <sheetName val="MASTSCH"/>
      <sheetName val="MOBALL"/>
      <sheetName val="CRDIDX"/>
      <sheetName val="PROGALL"/>
      <sheetName val="2538M"/>
      <sheetName val="ORGZN"/>
      <sheetName val="STAFSCH"/>
      <sheetName val="SUB_Map"/>
      <sheetName val="PERFEVA"/>
      <sheetName val="PIPE50%A"/>
      <sheetName val="PIPE50%B"/>
      <sheetName val="STFMHANZ"/>
      <sheetName val="CMHANZ"/>
      <sheetName val="MPDATA1000"/>
      <sheetName val="MPDATA2000"/>
      <sheetName val="MPDATA3000"/>
      <sheetName val="MPDATA4000"/>
      <sheetName val="MPDATA5000"/>
      <sheetName val="MPDATA6000"/>
      <sheetName val="MPDATA7000"/>
      <sheetName val="MPDATA8000"/>
      <sheetName val="MPDATA9_A_B"/>
      <sheetName val="BQCONV"/>
      <sheetName val="SCINF1"/>
      <sheetName val="SCINF2"/>
      <sheetName val="KNOWHOW_MEMO"/>
      <sheetName val="EQUIPMOB"/>
      <sheetName val="TEMP_FAC"/>
      <sheetName val="7000(rev)"/>
      <sheetName val="3000-A"/>
      <sheetName val="5000-A"/>
      <sheetName val="6000-A"/>
      <sheetName val="9000-A"/>
      <sheetName val="管道资料"/>
      <sheetName val="9DATA"/>
      <sheetName val="A000-A"/>
      <sheetName val="0DATA"/>
      <sheetName val="9管道资料"/>
      <sheetName val="FWBS 9000"/>
      <sheetName val="Overall Project"/>
      <sheetName val="Overall Process"/>
      <sheetName val="Overall Utility"/>
      <sheetName val="FWBS 1000"/>
      <sheetName val="FWBS 2000"/>
      <sheetName val="FWBS 3000"/>
      <sheetName val="5000"/>
      <sheetName val="FWBS 5000"/>
      <sheetName val="6000"/>
      <sheetName val="FWBS 6000"/>
      <sheetName val="7000"/>
      <sheetName val="FWBS 7000"/>
      <sheetName val="8000"/>
      <sheetName val="FWBS 8000"/>
      <sheetName val="9000"/>
      <sheetName val="A000"/>
      <sheetName val="FWBS A000"/>
      <sheetName val="B000"/>
      <sheetName val="FWBS B000"/>
      <sheetName val="Z000"/>
      <sheetName val="FWBS Z000"/>
      <sheetName val="TYPE-A"/>
      <sheetName val="95신규호표"/>
      <sheetName val="Proj_Details1"/>
      <sheetName val="_1"/>
      <sheetName val="Final_Tender1"/>
      <sheetName val="Sch_A-Viaduct1"/>
      <sheetName val="Sch_A_-_Typ_Station_1"/>
      <sheetName val="Sch_B1"/>
      <sheetName val="Strip_Plan1"/>
      <sheetName val="Major_Items1"/>
      <sheetName val="Cost_of_equip,fabrication1"/>
      <sheetName val="Late_start1"/>
      <sheetName val="early_start1"/>
      <sheetName val="Q_Baricade1"/>
      <sheetName val="Q_HR1"/>
      <sheetName val="Equip_Depl1"/>
      <sheetName val="R-Void_Slab1"/>
      <sheetName val="R_-_portal1"/>
      <sheetName val="R_CLC1"/>
      <sheetName val="P-Ins_&amp;_Bonds1"/>
      <sheetName val="P_Staff_fac1"/>
      <sheetName val="P-Site_fac1"/>
      <sheetName val="P-Clients_fac1"/>
      <sheetName val="P_Cash_Flow1"/>
      <sheetName val="19-PERF"/>
      <sheetName val="H2-08 Thot"/>
      <sheetName val="H1-09 Thot"/>
      <sheetName val="H1,2009 Sripad"/>
      <sheetName val="H2-08 Sripad"/>
      <sheetName val="H1-2009 RJ"/>
      <sheetName val="H2-08 RJ4"/>
      <sheetName val="All Projects"/>
      <sheetName val="Q2-09 VA"/>
      <sheetName val="Z- GENERAL PRICE SUMMARY"/>
      <sheetName val=" Estimate  "/>
      <sheetName val="갑지1"/>
      <sheetName val="경영혁신본뷀"/>
      <sheetName val="electrical"/>
      <sheetName val="고압수량(철거)"/>
      <sheetName val="°ßÀûÁ¶°Ç"/>
      <sheetName val="´ëºñÇ¥"/>
      <sheetName val="Áý°èÇ¥ (TOTAL)"/>
      <sheetName val="Áý°èÇ¥ (CIVIL-23)"/>
      <sheetName val="Áý°èÇ¥ (FGRU)"/>
      <sheetName val="Áý°èÇ¥ (25,26)"/>
      <sheetName val="Áý°èÇ¥ (MEROX)"/>
      <sheetName val="Áý°èÇ¥ (NITROGEN)"/>
      <sheetName val="Áý°èÇ¥ (M4)"/>
      <sheetName val="Áý°èÇ¥ (CIVIL4)"/>
      <sheetName val="Áý°èÇ¥ (CIVIL6)"/>
      <sheetName val="Áý°èÇ¥ (CIVIL7)"/>
      <sheetName val="³»¿ª¼­(DEMO TOTAL)"/>
      <sheetName val="³»¿ª¼­ (CIVIL-23)"/>
      <sheetName val="³»¿ª¼­ (fgru)"/>
      <sheetName val="³»¿ª¼­ (25&amp;26)"/>
      <sheetName val="³»¿ª¼­ (MEROX)"/>
      <sheetName val="³»¿ª¼­ (NITROGEN)"/>
      <sheetName val="³»¿ª¼­ (M4)"/>
      <sheetName val="³»¿ª¼­ (CIVIL-4)"/>
      <sheetName val="³»¿ª¼­ (CIVIL-6)"/>
      <sheetName val="³»¿ª¼­ (CIVIL-7)"/>
      <sheetName val="Áý°èÇ¥(OPTION)"/>
      <sheetName val="2002³â ÇöÀå°ø»çºñ ±¹³» ½ÇÀû"/>
      <sheetName val="2003³â±¹³»ÇöÀå°ø»çºñ ½ÇÀû"/>
      <sheetName val="기계내역서"/>
      <sheetName val="2.2 STAFF Scedule"/>
      <sheetName val="당초내역서"/>
      <sheetName val="갑지(추정)"/>
      <sheetName val="ELEC_DCI"/>
      <sheetName val="INST_DCI"/>
      <sheetName val="Engg-Exec-2"/>
      <sheetName val="Site-Precom-2"/>
      <sheetName val="Collab"/>
      <sheetName val="Civil 1"/>
      <sheetName val="Civil 2"/>
      <sheetName val="Civil 3"/>
      <sheetName val="Site 1"/>
      <sheetName val="Site 2"/>
      <sheetName val="Site 3"/>
      <sheetName val="Site Faci"/>
      <sheetName val="Engg-Exec-1"/>
      <sheetName val="Site-Precom-1"/>
      <sheetName val="Site-Precom-Vendor"/>
      <sheetName val="Risk-Anal"/>
      <sheetName val="EQUIPOS"/>
      <sheetName val="바닥판"/>
      <sheetName val="TYPE1"/>
      <sheetName val="철근량"/>
      <sheetName val="토목주소"/>
      <sheetName val="프랜트면허"/>
      <sheetName val="역T형"/>
      <sheetName val="PILE"/>
      <sheetName val="Man Hole"/>
      <sheetName val="대로근거"/>
      <sheetName val="중로근거"/>
      <sheetName val="PRO_DCI"/>
      <sheetName val="HVAC_DCI"/>
      <sheetName val="PIPE_DCI"/>
      <sheetName val="일위대가표"/>
      <sheetName val="조건표"/>
      <sheetName val="일위대가"/>
      <sheetName val="내역표지"/>
      <sheetName val="산출2-기기동력"/>
      <sheetName val="40총괄"/>
      <sheetName val="40집계"/>
      <sheetName val="30신설일위대가"/>
      <sheetName val="30집계표"/>
      <sheetName val="NSCP견적물량"/>
      <sheetName val="공사비예산서(토목분)"/>
      <sheetName val="float&amp;bear"/>
      <sheetName val="Kfracture"/>
      <sheetName val="직재"/>
      <sheetName val="I一般比"/>
      <sheetName val="입력시트"/>
      <sheetName val="ERECT"/>
      <sheetName val="PROSUM"/>
      <sheetName val="Resumen"/>
      <sheetName val="Precios Unitarios"/>
      <sheetName val="내역서 耰&quot;_x005f_x005f_x005f_x005f_x005f_x005f_x005f_x0000_"/>
      <sheetName val="_x005f_x005f_x005f_x005f_x005f_x005f_x005f_x0008_"/>
      <sheetName val="9906"/>
      <sheetName val="계측 내역서"/>
      <sheetName val="Lstsub"/>
      <sheetName val="[SANDAN.XLS??"/>
      <sheetName val="Hot"/>
      <sheetName val="Piping BQ for one turbine"/>
      <sheetName val="AILC004"/>
      <sheetName val="Administrative Prices"/>
      <sheetName val="WBS 44"/>
      <sheetName val="WBS 41"/>
      <sheetName val="Precios por Administración"/>
      <sheetName val="Subcon A"/>
      <sheetName val="수로보호공"/>
      <sheetName val="데이타"/>
      <sheetName val="식재인부"/>
      <sheetName val="견적"/>
      <sheetName val="7. 월별투입내역서"/>
      <sheetName val="인부신상자료"/>
      <sheetName val="cable-data"/>
      <sheetName val="T 3"/>
      <sheetName val="HORI. VESSEL"/>
      <sheetName val="BCPAB"/>
      <sheetName val="내역서"/>
      <sheetName val="MP MOB"/>
      <sheetName val="SummaryC"/>
      <sheetName val="cable"/>
      <sheetName val="배관내역"/>
      <sheetName val="Form B"/>
      <sheetName val="Direct"/>
      <sheetName val="FORM-12"/>
      <sheetName val="Insts"/>
      <sheetName val="Vind - BtB"/>
      <sheetName val="LV induction motors"/>
      <sheetName val="인원계획"/>
      <sheetName val="BSD (2)"/>
      <sheetName val="BM DATA SHEET"/>
      <sheetName val="입찰품의서"/>
      <sheetName val="내역ࠜĀ_x005f_x005f_x005f_x005f_x005f_x005f_x005f_x005f_x0"/>
      <sheetName val="내역서 耰&quot;_x005f_x005f_x005f_x005f_x005f_x005f_x005f_x005f_"/>
      <sheetName val="_x005f_x005f_x005f_x005f_x005f_x005f_x005f_x005f_x005f_x005f_"/>
      <sheetName val="Q-7100-001"/>
      <sheetName val="수주추정"/>
      <sheetName val="_x0002__x0000_뻘N_x0000__x0000__x0001_ࠀ역서"/>
      <sheetName val="BATCH"/>
      <sheetName val="trf(36%)"/>
      <sheetName val="All_2"/>
      <sheetName val="Monthly Load"/>
      <sheetName val="Weekly Load"/>
      <sheetName val="Utility and Fire flange"/>
      <sheetName val="Material Selections"/>
      <sheetName val="97 사업추정(WEKI)"/>
      <sheetName val="금융"/>
      <sheetName val="변경집계표"/>
      <sheetName val="DB@Acess"/>
      <sheetName val="집계표"/>
      <sheetName val="M_DB"/>
      <sheetName val="Piping_물량_정리_"/>
      <sheetName val="KUWATI(Total)_3"/>
      <sheetName val="집계표_(TOTAL)3"/>
      <sheetName val="집계표_(CIVIL-23)3"/>
      <sheetName val="집계표_(FGRU)3"/>
      <sheetName val="집계표_(25,26)3"/>
      <sheetName val="집계표_(MEROX)3"/>
      <sheetName val="집계표_(NITROGEN)3"/>
      <sheetName val="집계표_(M4)3"/>
      <sheetName val="집계표_(CIVIL4)3"/>
      <sheetName val="집계표_(CIVIL6)3"/>
      <sheetName val="집계표_(CIVIL7)3"/>
      <sheetName val="내역서(DEMO_TOTAL)3"/>
      <sheetName val="내역서_(CIVIL-23)3"/>
      <sheetName val="내역서_(fgru)3"/>
      <sheetName val="내역서_(25&amp;26)3"/>
      <sheetName val="내역서_(MEROX)3"/>
      <sheetName val="내역서_(NITROGEN)3"/>
      <sheetName val="내역서_(M4)3"/>
      <sheetName val="내역서_(CIVIL-4)3"/>
      <sheetName val="내역서_(CIVIL-6)3"/>
      <sheetName val="내역서_(CIVIL-7)3"/>
      <sheetName val="OPTION_23"/>
      <sheetName val="OPTION_33"/>
      <sheetName val="2002년_현장공사비_국내_실적3"/>
      <sheetName val="2003년국내현장공사비_실적3"/>
      <sheetName val="VC2_10_993"/>
      <sheetName val="실행집계"/>
      <sheetName val="breakdown of wage rate"/>
      <sheetName val="Unit"/>
      <sheetName val="INPUT_DATA2"/>
      <sheetName val="집계표_(25,26ဩ2"/>
      <sheetName val="Form_02"/>
      <sheetName val="입출재고현황_(2)1"/>
      <sheetName val="General_Data2"/>
      <sheetName val="LABOR_&amp;_자재1"/>
      <sheetName val="간접비_총괄1"/>
      <sheetName val="Price_Schedule1"/>
      <sheetName val="3_공통공사대비1"/>
      <sheetName val="내역서_耰&quot;??1"/>
      <sheetName val="CAL_1"/>
      <sheetName val="Rate_Analysis1"/>
      <sheetName val="EQUIPMENT_-21"/>
      <sheetName val="내역서_耰&quot;__1"/>
      <sheetName val="Civil_1"/>
      <sheetName val="Civil_2"/>
      <sheetName val="Civil_3"/>
      <sheetName val="Site_1"/>
      <sheetName val="Site_2"/>
      <sheetName val="Site_3"/>
      <sheetName val="Site_Faci"/>
      <sheetName val="DCS"/>
      <sheetName val="FWBS7000,8000"/>
      <sheetName val="ANALYSER"/>
      <sheetName val="Eq. Mobilization"/>
      <sheetName val="출금실적"/>
      <sheetName val="경영현황"/>
      <sheetName val="_x0002_?뻘N??_x0001_ࠀ역서"/>
      <sheetName val="_SANDAN.XLS__"/>
      <sheetName val="_x0002_"/>
      <sheetName val="내역서 (∮ἀ嘆ɶ_x0000_᠀㬁_x0000_"/>
      <sheetName val="당초_xd8b4_∸ἀ"/>
      <sheetName val="Resource table"/>
      <sheetName val="총괄표"/>
      <sheetName val="7422CW00"/>
      <sheetName val="수량집계"/>
      <sheetName val="총괄집계표"/>
      <sheetName val="일일총괄"/>
      <sheetName val="RFP002"/>
      <sheetName val="TDTKP"/>
      <sheetName val="DK-KH"/>
      <sheetName val="_x0004__x0000__x000d__x0000__x0003__x0000__x0004__x0000__x0016__x0000__x000d__x0000__x0004_"/>
      <sheetName val="_x000a__x0000__x001b__x0000__x0006__x0000__x0006__x0000__x0008__x0000__x000a__x0000__x0000_"/>
      <sheetName val="BREAKDOWN(철거설치)"/>
      <sheetName val="BREAKDOWN(신규설치)"/>
      <sheetName val="자바라1"/>
      <sheetName val="Code_Magics"/>
      <sheetName val="Curves"/>
      <sheetName val="data_dci"/>
      <sheetName val="Heads"/>
      <sheetName val="data_mci"/>
      <sheetName val="BLDG_DCI"/>
      <sheetName val="BLDG_MCI"/>
      <sheetName val="PRO_A"/>
      <sheetName val="Page_2"/>
      <sheetName val="Dbase"/>
      <sheetName val="behind"/>
      <sheetName val="costing_CV"/>
      <sheetName val="ITB_COST"/>
      <sheetName val="costing_ESDV"/>
      <sheetName val="costing_FE"/>
      <sheetName val="정부노임단가"/>
      <sheetName val="Jobcost"/>
      <sheetName val="Default_Magics"/>
      <sheetName val="BM_DATA_SHEET"/>
      <sheetName val="Graph_(LGEN)"/>
      <sheetName val="PumpSpec"/>
      <sheetName val="costing_MOV"/>
      <sheetName val="out_prog"/>
      <sheetName val="costing_Press"/>
      <sheetName val="96_121"/>
      <sheetName val="선적schedule_(2)"/>
      <sheetName val="System구분"/>
      <sheetName val="견적기준"/>
      <sheetName val="b_balju-단가단가단가"/>
      <sheetName val="10현장조직"/>
      <sheetName val="할증표"/>
      <sheetName val="choose"/>
      <sheetName val="MBQ"/>
      <sheetName val="drg study"/>
      <sheetName val="Technicla manpower"/>
      <sheetName val="Mixer"/>
      <sheetName val="Basic Material Rate"/>
      <sheetName val="BP Cost"/>
      <sheetName val="Concrete ana"/>
      <sheetName val="Rate analysis-civil"/>
      <sheetName val="Rate Analysis- Earth work"/>
      <sheetName val="reinf"/>
      <sheetName val="Rate Analysis-Misc "/>
      <sheetName val="masonry"/>
      <sheetName val="Plant Hire Pile"/>
      <sheetName val="Rate Analysis-Pile"/>
      <sheetName val="SoA Breakup"/>
      <sheetName val="SoA"/>
      <sheetName val="Rate Analysis- Concrete"/>
      <sheetName val="4 Plumbing"/>
      <sheetName val="Changed Analysis"/>
      <sheetName val="Civil Work-building"/>
      <sheetName val="Analysis."/>
      <sheetName val="Elect."/>
      <sheetName val="Syn.my to jam."/>
      <sheetName val="Machinery List"/>
      <sheetName val="STAFF-OH"/>
      <sheetName val="M.J.1 BOQ"/>
      <sheetName val="T-2 gen"/>
      <sheetName val="Road Map"/>
      <sheetName val="Details material"/>
      <sheetName val="MECH-PROG (2)"/>
      <sheetName val="Synopsis C-10"/>
      <sheetName val="Loading "/>
      <sheetName val="MAJ Qtys"/>
      <sheetName val="BoQ C- 10"/>
      <sheetName val="TSP-CRUSHER"/>
      <sheetName val="END"/>
      <sheetName val="Brief"/>
      <sheetName val="Shuttering Cost NS 40"/>
      <sheetName val="Abs 4 L"/>
      <sheetName val="Abs 6 L"/>
      <sheetName val="Syn"/>
      <sheetName val="T-2 material"/>
      <sheetName val="T Plaza boq"/>
      <sheetName val="T plaza"/>
      <sheetName val="civil cost (Sun)"/>
      <sheetName val="Clarification"/>
      <sheetName val="Rate analysis - EW"/>
      <sheetName val="masonary"/>
      <sheetName val="Conc analysis"/>
      <sheetName val="Rate Analysis-Misc"/>
      <sheetName val="Rate Anaysis-Finish"/>
      <sheetName val="Rate Analysis-Finish1"/>
      <sheetName val="CoA Breakup"/>
      <sheetName val="Content-Technical"/>
      <sheetName val="Org-Chart"/>
      <sheetName val="Manpower Sche"/>
      <sheetName val="equipment Sche"/>
      <sheetName val="Separator Sheet"/>
      <sheetName val="Conc-Site"/>
      <sheetName val="Shut"/>
      <sheetName val="T Crane"/>
      <sheetName val="TS"/>
      <sheetName val="SDF I"/>
      <sheetName val="OH's"/>
      <sheetName val="BOQ P-N"/>
      <sheetName val="Site Plan"/>
      <sheetName val="Elect"/>
      <sheetName val="DPR BOQ"/>
      <sheetName val="DPR Rates"/>
      <sheetName val="Highways BOQ"/>
      <sheetName val="Structures BOQ"/>
      <sheetName val="Cover Drain"/>
      <sheetName val="OH Calculation sheet"/>
      <sheetName val="Road BOQ)"/>
      <sheetName val="Machinary  Analysis- DSIDC"/>
      <sheetName val="hmp"/>
      <sheetName val="wmm"/>
      <sheetName val="Over Head Total"/>
      <sheetName val="Analysis( Civil )."/>
      <sheetName val="Synopsis "/>
      <sheetName val="OH- Summery"/>
      <sheetName val="OH Calculations"/>
      <sheetName val="Fin. Charges"/>
      <sheetName val="Backup CC"/>
      <sheetName val="Abst"/>
      <sheetName val="PBQ"/>
      <sheetName val="Materials Reqd"/>
      <sheetName val="Rate anly as per site sink data"/>
      <sheetName val="KL Bridge BoQ"/>
      <sheetName val="Mech Details"/>
      <sheetName val="Electrical BoQ"/>
      <sheetName val="Analysis (2)"/>
      <sheetName val="earth work RA"/>
      <sheetName val="BoQ Bld"/>
      <sheetName val="SHUTTERING (NS-40)"/>
      <sheetName val="Elect- Naidu designs"/>
      <sheetName val="Pile-1000mm dia"/>
      <sheetName val="Pile-1200mm dia "/>
      <sheetName val="ITEMS TO BE CHECK"/>
      <sheetName val="PROJ VIEW"/>
      <sheetName val="PAGE COLLECTION"/>
      <sheetName val="RESOUR_MACH"/>
      <sheetName val="MECH-COST ANALYSIS"/>
      <sheetName val="MAJOR QTYS"/>
      <sheetName val="RESOUR_MANPOWER"/>
      <sheetName val="Eqpt_Manpoer Schedule"/>
      <sheetName val="NH-25(MP-UP) synopsys"/>
      <sheetName val="catch pit"/>
      <sheetName val="Shuttering&amp;Concrete"/>
      <sheetName val="Synopsis"/>
      <sheetName val="Abs Wagha"/>
      <sheetName val="Wagha BoQ"/>
      <sheetName val="Batching plant"/>
      <sheetName val="CONCRETE MIXER"/>
      <sheetName val="Concrete Pump"/>
      <sheetName val="Compressor"/>
      <sheetName val="Dozer"/>
      <sheetName val="Excavator"/>
      <sheetName val="FE Loader"/>
      <sheetName val="Grader"/>
      <sheetName val="HMP Plant"/>
      <sheetName val="PTR"/>
      <sheetName val="Tipper"/>
      <sheetName val="Tractor with Ripper "/>
      <sheetName val="Tandem Roller"/>
      <sheetName val="Vibratory Roller "/>
      <sheetName val="Water tanker"/>
      <sheetName val="WMM Paver"/>
      <sheetName val="WMM Plant"/>
      <sheetName val="Grand Summary"/>
      <sheetName val="Common Plant"/>
      <sheetName val="pLUMBING"/>
      <sheetName val="List of Items"/>
      <sheetName val="Major Quantities"/>
      <sheetName val="ANALYSIS (PMC)"/>
      <sheetName val="earth work Road"/>
      <sheetName val="Hire -based on depr"/>
      <sheetName val="machinery charges road"/>
      <sheetName val="BP (2)"/>
      <sheetName val="earth work Railway"/>
      <sheetName val="DC - HMP Plant"/>
      <sheetName val="P&amp;M Dep"/>
      <sheetName val="Summary of Rates"/>
      <sheetName val="Cal - 08-09"/>
      <sheetName val="Lead statement - 2008-09"/>
      <sheetName val="Bitumen-2008-09"/>
      <sheetName val="13 (2)"/>
      <sheetName val="12 (20%)"/>
      <sheetName val="13 (20%)"/>
      <sheetName val="14 (20%)"/>
      <sheetName val="15 (2)"/>
      <sheetName val="Market Rate"/>
      <sheetName val="Material Rate Variation"/>
      <sheetName val="sc bills"/>
      <sheetName val="Top Sheet 1 "/>
      <sheetName val="cf abstract"/>
      <sheetName val="cf sch31.07.07"/>
      <sheetName val="QTY Plan_Prime cost"/>
      <sheetName val="Itemwise Qty plan &amp; Gross Bill"/>
      <sheetName val="BOQ_New 1"/>
      <sheetName val="RA Balance items"/>
      <sheetName val="Staff Expenses 1"/>
      <sheetName val="Lease &amp; Rentals 1"/>
      <sheetName val="Office &amp; Admn 1"/>
      <sheetName val="Bitumen Calculations 1"/>
      <sheetName val="P&amp;M Charges"/>
      <sheetName val="Tech Data"/>
      <sheetName val="Overhead summary"/>
      <sheetName val="Qnty planned"/>
      <sheetName val="PROGRM -2"/>
      <sheetName val="SC WO rates"/>
      <sheetName val="Working Rates"/>
      <sheetName val="Detailed Expenditure Breakup"/>
      <sheetName val="Expenditure det"/>
      <sheetName val="Boiler&amp;TG"/>
      <sheetName val="Tg_foundn"/>
      <sheetName val="Stru_steel"/>
      <sheetName val="Digester building"/>
      <sheetName val="Boiler_TG"/>
      <sheetName val="notesheet"/>
      <sheetName val="Syn-pkg-1"/>
      <sheetName val="Syn-pkg-2"/>
      <sheetName val="Jhar. BOQ.I,II"/>
      <sheetName val="Machinery Costing"/>
      <sheetName val="Escalation"/>
      <sheetName val="PMC BP"/>
      <sheetName val="PMC Mach"/>
      <sheetName val="Drain calculations"/>
      <sheetName val="Con Pro.I"/>
      <sheetName val="Con Pro.II"/>
      <sheetName val="Escl"/>
      <sheetName val="Layout"/>
      <sheetName val="Elec Items"/>
      <sheetName val="Synops"/>
      <sheetName val="Abstract ( Depre)"/>
      <sheetName val="C.P. BOQ"/>
      <sheetName val="BitAll"/>
      <sheetName val="A17"/>
      <sheetName val="ANNX A 17"/>
      <sheetName val="A18"/>
      <sheetName val="ANNX A 18"/>
      <sheetName val="A19"/>
      <sheetName val="ANNX A 19"/>
      <sheetName val="ANNX A 20"/>
      <sheetName val="A21"/>
      <sheetName val="ANNX A 21"/>
      <sheetName val="A 22"/>
      <sheetName val="A 23"/>
      <sheetName val="Revised (2)"/>
      <sheetName val="S-Curve"/>
      <sheetName val="SoA Abstr."/>
      <sheetName val="SoA Bre"/>
      <sheetName val="CoA- Abst."/>
      <sheetName val="CoA Bre"/>
      <sheetName val="Work Prog"/>
      <sheetName val="C.Flow - WORKING"/>
      <sheetName val="C.Flow - ABS"/>
      <sheetName val="Crude tank  "/>
      <sheetName val="WATER DRAIN TANKS"/>
      <sheetName val="HDT HSD"/>
      <sheetName val="REFRIGERATED LPG"/>
      <sheetName val="NAPHTHA ST"/>
      <sheetName val="MS PREMIUM"/>
      <sheetName val="DPK AND SKO"/>
      <sheetName val="HSD DIESEL EXPORT ST"/>
      <sheetName val="HSD DIESEL STORAGE TANK"/>
      <sheetName val="MS REGULAR"/>
      <sheetName val="SULPHUR STORAGE TANKS"/>
      <sheetName val="LPG"/>
      <sheetName val="PROPYLENE"/>
      <sheetName val="Abstruct"/>
      <sheetName val="Major material list"/>
      <sheetName val="Coke Drum Str - BOQ"/>
      <sheetName val="Analysis-Civil"/>
      <sheetName val="CD errection cost"/>
      <sheetName val="BP-PMC"/>
      <sheetName val="Out Flow PMC"/>
      <sheetName val="Syn-pkg-3"/>
      <sheetName val="Syn-pkg-4"/>
      <sheetName val="Top Sheet (2)"/>
      <sheetName val="Loading (2)"/>
      <sheetName val="Jhar. BOQ.III,IV"/>
      <sheetName val="Con Pro.III"/>
      <sheetName val="Con Pro.IV"/>
      <sheetName val="Road Works"/>
      <sheetName val="0000000000000"/>
      <sheetName val="1000000000000"/>
      <sheetName val="RMR"/>
      <sheetName val="MEST"/>
      <sheetName val="DATA_ENTRY"/>
      <sheetName val="MRoad data"/>
      <sheetName val="MRATES"/>
      <sheetName val="MBTLead"/>
      <sheetName val="MRMR"/>
      <sheetName val="MRoadMap"/>
      <sheetName val="site rates"/>
      <sheetName val="33 kV-Eqpt.fdn."/>
      <sheetName val="220 kV-Eqpt.-fdn."/>
      <sheetName val="400 kV-Eqpt.fdn."/>
      <sheetName val="Tower &amp; LM Foundation"/>
      <sheetName val="Transformer FDN"/>
      <sheetName val="Transformer FDN.Drawing"/>
      <sheetName val="Transformer FDN 1"/>
      <sheetName val="SK BOQ Pkg-1"/>
      <sheetName val="Analysis "/>
      <sheetName val="Str.Qu."/>
      <sheetName val="AP-1(Electrical BOQ)"/>
      <sheetName val="machinery available soil"/>
      <sheetName val="MAJ Qtys HORR"/>
      <sheetName val="Crusher "/>
      <sheetName val="Shuttering Cost"/>
      <sheetName val="con pro."/>
      <sheetName val="Syn of Sk -Pkg1"/>
      <sheetName val="AP-7(synopsis)"/>
      <sheetName val="Summary AP7"/>
      <sheetName val="BOQ AP 7"/>
      <sheetName val="MAJ Qtys Ap"/>
      <sheetName val="Qty's calc."/>
      <sheetName val="Cost summary (test)"/>
      <sheetName val="Cost summary (2)"/>
      <sheetName val="Activity summary"/>
      <sheetName val="Commission fees"/>
      <sheetName val="FUNCTION"/>
      <sheetName val="pr_cal"/>
      <sheetName val="Fire Wall-NEW"/>
      <sheetName val="Recator"/>
      <sheetName val="Cab Tre dc yard"/>
      <sheetName val="Cab Tre-ac yard"/>
      <sheetName val="AC FILTER YARD"/>
      <sheetName val="Ac Yard Equipments"/>
      <sheetName val="DC YARD TOWERS"/>
      <sheetName val="DC Yard Equipments"/>
      <sheetName val="AC YARD TOWERS"/>
      <sheetName val="BOQ total"/>
      <sheetName val="BOQ - AC Switchyard"/>
      <sheetName val="BOQ DC YARD"/>
      <sheetName val="BOQ Buildings -final-BALLIA"/>
      <sheetName val="Control Bldg"/>
      <sheetName val="Adani Haryana_VH"/>
      <sheetName val="Valve Hall including AHU"/>
      <sheetName val="Comparative statement"/>
      <sheetName val="Elect_"/>
      <sheetName val="Railway Deposit"/>
      <sheetName val="BOQ Thum"/>
      <sheetName val="PMC mach "/>
      <sheetName val="Crusher-PMC"/>
      <sheetName val="L.map"/>
      <sheetName val="Ele. workable Rates"/>
      <sheetName val="cash flow-tn06"/>
      <sheetName val="BOQ (F)"/>
      <sheetName val="SUMMARY_"/>
      <sheetName val="Sal1"/>
      <sheetName val="HRA Mess"/>
      <sheetName val="Off-Veh"/>
      <sheetName val="T.KM"/>
      <sheetName val="DC - WMM Plant"/>
      <sheetName val="RA - WMM"/>
      <sheetName val="BP from 74"/>
      <sheetName val="BP @ 58.00km"/>
      <sheetName val="Concrete works"/>
      <sheetName val="Exc items"/>
      <sheetName val="Top Sheet working"/>
      <sheetName val="Major qty "/>
      <sheetName val="SUMMARY_ (2)"/>
      <sheetName val="Escalation-not used"/>
      <sheetName val="Conc Qty"/>
      <sheetName val="WO Rates"/>
      <sheetName val="Top Sheet  "/>
      <sheetName val="Top Sheet -1"/>
      <sheetName val="ABS-SOH"/>
      <sheetName val="Off-Veh Exp"/>
      <sheetName val="BP-Other strs"/>
      <sheetName val="BP- FOs-Itchgs"/>
      <sheetName val="Hire chares of Machinery"/>
      <sheetName val="Land Lease-NH "/>
      <sheetName val="Major qty"/>
      <sheetName val="BOQ  (2)"/>
      <sheetName val="ESC"/>
      <sheetName val="TARGET VS ACHIVED"/>
      <sheetName val="Sheet1(NOV)"/>
      <sheetName val="Reasons SHORT&amp;CRITICA&amp;EXE.TIME "/>
      <sheetName val="BCTC_SUPPLY (CERTIFIED BILLS)"/>
      <sheetName val="BCTC_ERECTION"/>
      <sheetName val="Action Plan-RE work"/>
      <sheetName val="Action plan Turn Over reports"/>
      <sheetName val="RA BILL DEATAILS"/>
      <sheetName val="pending micc &amp; cip"/>
      <sheetName val="Supply Pkg B"/>
      <sheetName val="Er. PkgB"/>
      <sheetName val="Tower Calculations"/>
      <sheetName val="Hardware &amp; Acces."/>
      <sheetName val="MIS_MRN-6"/>
      <sheetName val="MRN-NEW"/>
      <sheetName val="In Ward 2007-2009"/>
      <sheetName val="MRN"/>
      <sheetName val="MS+CS"/>
      <sheetName val="MRNvsPJV FOR 10"/>
      <sheetName val="MS+CS FOR 10"/>
      <sheetName val="MS FOR 10"/>
      <sheetName val="701"/>
      <sheetName val="736"/>
      <sheetName val="98"/>
      <sheetName val="620"/>
      <sheetName val="597"/>
      <sheetName val="668"/>
      <sheetName val="570"/>
      <sheetName val="524"/>
      <sheetName val="675"/>
      <sheetName val="121"/>
      <sheetName val="577"/>
      <sheetName val="681"/>
      <sheetName val="20176"/>
      <sheetName val="20131"/>
      <sheetName val="20165"/>
      <sheetName val="ORG CHART 040206"/>
      <sheetName val="11 KV MAIN LINE 05.02.06"/>
      <sheetName val="s6 05.02.06"/>
      <sheetName val="Trans main"/>
      <sheetName val="Piling-Quot"/>
      <sheetName val="Piling-Kilpak"/>
      <sheetName val="Piling-KKNgr"/>
      <sheetName val="Piling-AnaPonga"/>
      <sheetName val="ABSTRACT-28-07-10"/>
      <sheetName val="DEBTORS AGING - Q1-FINAL"/>
      <sheetName val="NET DEB. W.INGS.26-7"/>
      <sheetName val="DEB. PROV.AS ON 30-06-2010"/>
      <sheetName val="DEB.ACT.PROV.AVAILABLE31-03-10"/>
      <sheetName val="G.D.(ACTUAL)"/>
      <sheetName val="LESSTHAN 6 M"/>
      <sheetName val="MORETHAN 6 MONTHS"/>
      <sheetName val="ONE TO TWO YRS."/>
      <sheetName val="TO TWO 2 3 YRS."/>
      <sheetName val="MOB.ADV."/>
      <sheetName val="MAT.ADV."/>
      <sheetName val="MAC.ADV."/>
      <sheetName val="01-04-08-30-06-08"/>
      <sheetName val="1-7-07-31-03-09"/>
      <sheetName val="01-04-09 30-06-09"/>
      <sheetName val="01-07-08 TO 31-03-09"/>
      <sheetName val="Complaince Status Report"/>
      <sheetName val="STOCK STATEMENT-BSP"/>
      <sheetName val="Major Materials"/>
      <sheetName val="Free Issue Mat. to PRW_Sub Con."/>
      <sheetName val="P.V.CL.Stock-BSP"/>
      <sheetName val="Physical Verification Cl. Stock"/>
      <sheetName val="Physical verification of FA"/>
      <sheetName val="Physical verification-BSP"/>
      <sheetName val="HOSPET-EMIPRICE"/>
      <sheetName val="Civil Analysis "/>
      <sheetName val="D.I pipe"/>
      <sheetName val="D.IComp"/>
      <sheetName val="Site Visit Report"/>
      <sheetName val="ANALSIS"/>
      <sheetName val="rev.boq"/>
      <sheetName val="Ana=Civ"/>
      <sheetName val="ANa=Str"/>
      <sheetName val="Ana=SW"/>
      <sheetName val=" BoQ"/>
      <sheetName val="TUGSS3-549"/>
      <sheetName val="MRate"/>
      <sheetName val="PRELIM5"/>
      <sheetName val="Monthly Billing"/>
      <sheetName val="MPS R-1 (2)"/>
      <sheetName val="MPS R-1"/>
      <sheetName val="Level-3 MPS"/>
      <sheetName val="Old working"/>
      <sheetName val="SIL File"/>
      <sheetName val="EP"/>
      <sheetName val="Extra &amp; Addtional Item"/>
      <sheetName val="CTC Variance Analysis 1 "/>
      <sheetName val="FTS"/>
      <sheetName val="CostFlow"/>
      <sheetName val="26.Cash flow "/>
      <sheetName val="Oncost"/>
      <sheetName val="Sch A1-A2"/>
      <sheetName val="Sch A3"/>
      <sheetName val="Sch A2-direct Rate"/>
      <sheetName val="PL-Dis"/>
      <sheetName val="Est-PL"/>
      <sheetName val="FTS-PNM"/>
      <sheetName val="BU III"/>
      <sheetName val="Cost-Sept 2015"/>
      <sheetName val="Cost April 2015"/>
      <sheetName val="BG Prepaid"/>
      <sheetName val="PILE COMP."/>
      <sheetName val=" ESC"/>
      <sheetName val="Tax-Mat"/>
      <sheetName val="Tax-Total"/>
      <sheetName val="FTS-HVT&amp;SS"/>
      <sheetName val="B-PL"/>
      <sheetName val="1.Pr Sch"/>
      <sheetName val="2.Work Program"/>
      <sheetName val="Client Quote BOQ"/>
      <sheetName val="Final Rate_WCT - less Cement"/>
      <sheetName val="6.B-LCSC"/>
      <sheetName val="Sheet piling"/>
      <sheetName val="sheet piling analysis"/>
      <sheetName val="Cl Fac"/>
      <sheetName val="DL"/>
      <sheetName val="Sch D,E,G"/>
      <sheetName val="Fire Fighting"/>
      <sheetName val="Item E2"/>
      <sheetName val="4.B-Mat"/>
      <sheetName val="B Arch Mat"/>
      <sheetName val="5.B-Mix"/>
      <sheetName val="10.Est-SS"/>
      <sheetName val="16.Sal"/>
      <sheetName val="22.Enab"/>
      <sheetName val="23.Risk"/>
      <sheetName val="RBI Indices"/>
      <sheetName val="CY Detail"/>
      <sheetName val="Prestressing"/>
      <sheetName val="Thai Salary"/>
      <sheetName val="Sanitary_L&amp;T_Mandi"/>
      <sheetName val="DPR-JBRP"/>
      <sheetName val="DATA-JMEC(0-13)"/>
      <sheetName val="DATA-DEP.(13-17)"/>
      <sheetName val="DATA-KBPL(17-25)"/>
      <sheetName val="DATA-GCC(25-34.7)"/>
      <sheetName val="St.-Con(0-17)"/>
      <sheetName val="St.-Con.(17-34)"/>
      <sheetName val="St.-Others"/>
      <sheetName val="DEPLOY"/>
      <sheetName val="not req"/>
      <sheetName val="not req1"/>
      <sheetName val="not req 2"/>
      <sheetName val="not req 3"/>
      <sheetName val="not req 4"/>
      <sheetName val="DI-K7 &amp; K9 (2010-11)"/>
      <sheetName val="DI SPECIALS"/>
      <sheetName val="DI-C-L-J (2010-11)O.D-450MM dia"/>
      <sheetName val="DI Specials (2010-11)"/>
      <sheetName val="CI Specials (2010-11) (2)"/>
      <sheetName val="DI SPECIALS (2)"/>
      <sheetName val="Rubber gaskets(2010-11)"/>
      <sheetName val="appendix 2.2 variances"/>
      <sheetName val="appendix 2.8 provisions"/>
      <sheetName val="ANAL"/>
      <sheetName val="1,4,13-.scope"/>
      <sheetName val="scurve"/>
      <sheetName val="132 kV Roikbha"/>
      <sheetName val="OPGW Quantity summary"/>
      <sheetName val="recap generale"/>
      <sheetName val="bord prix fourniture"/>
      <sheetName val="Détail Rechanges Client"/>
      <sheetName val="outillage"/>
      <sheetName val="sous traitance"/>
      <sheetName val="liste ANDI"/>
      <sheetName val="PV devinet"/>
      <sheetName val="PDRA devinet"/>
      <sheetName val="synthesis"/>
      <sheetName val="export coeff"/>
      <sheetName val="p.sch.coeff"/>
      <sheetName val="result"/>
      <sheetName val="RecettesUsinesClient"/>
      <sheetName val="RécapCoachingGre"/>
      <sheetName val="Estim"/>
      <sheetName val="aide"/>
      <sheetName val="400kV GIS"/>
      <sheetName val="400kV AIS"/>
      <sheetName val="EA Sheet"/>
      <sheetName val="Internal Summary"/>
      <sheetName val="Supply - ETC"/>
      <sheetName val="SUM CE"/>
      <sheetName val="GIS"/>
      <sheetName val="Revised ANNEX-1"/>
      <sheetName val="ANNEX2"/>
      <sheetName val="VAT on Civil"/>
      <sheetName val="Receipt - Payment"/>
      <sheetName val="CF Statement"/>
      <sheetName val="OWC"/>
      <sheetName val="Curve"/>
      <sheetName val="ROR"/>
      <sheetName val="Scope &amp; Exclusion"/>
      <sheetName val="Tech. com"/>
      <sheetName val="EquipEarthing"/>
      <sheetName val="ESTDGRIDrev0"/>
      <sheetName val="DCPowerCables"/>
      <sheetName val="ACpowercables"/>
      <sheetName val="ControlCable"/>
      <sheetName val="Lighting"/>
      <sheetName val="Cantilever Strength"/>
      <sheetName val="TBB"/>
      <sheetName val="72.5EquipEarthing"/>
      <sheetName val="36EquipEarthing"/>
      <sheetName val=" _x0000__x001b__x0000__x0006__x0000__x0006__x0000__x0008__x0000_ _x0000__x0000_"/>
      <sheetName val="DPR -Permanent Works"/>
      <sheetName val="CP FEB 03"/>
      <sheetName val="CWCO FEB 03"/>
      <sheetName val="OH FEB 03"/>
      <sheetName val="MAT FEB 03"/>
      <sheetName val="P&amp;M AFA"/>
      <sheetName val="P&amp;M DEPN"/>
      <sheetName val="LAB FEB'03"/>
      <sheetName val="SC Cost FEB 03"/>
      <sheetName val="FEB03 LEDGER"/>
      <sheetName val="FEB03 LEDGER (2)"/>
      <sheetName val="JAN 03 LEDGER (2)"/>
      <sheetName val="CP distribution for CEMA"/>
      <sheetName val="CP MAR 03"/>
      <sheetName val="CWCO MAR 03"/>
      <sheetName val="MAR03 LEDGER"/>
      <sheetName val="MAR03 LEDGER (2)"/>
      <sheetName val="1 - Lead"/>
      <sheetName val="2 - Finance"/>
      <sheetName val="3 - Principal payments"/>
      <sheetName val="4 - Interest Calculation"/>
      <sheetName val="5 - CITICORP"/>
      <sheetName val="6 - ABN AMRO"/>
      <sheetName val="7 - Provision"/>
      <sheetName val="BS Final"/>
      <sheetName val="PL Final"/>
      <sheetName val="NOTES Final"/>
      <sheetName val="consol bs"/>
      <sheetName val="consol pl"/>
      <sheetName val="adjustments Rs"/>
      <sheetName val="wtb euro bs"/>
      <sheetName val="wtb euro pl"/>
      <sheetName val="adjustments euro"/>
      <sheetName val="BS PBC"/>
      <sheetName val="PL PBC"/>
      <sheetName val="Exp (Rs.)"/>
      <sheetName val="Exp (euro)"/>
      <sheetName val="Samples EURO"/>
      <sheetName val="Project control"/>
      <sheetName val="Re class"/>
      <sheetName val="gbp rupee conversion"/>
      <sheetName val="UV"/>
      <sheetName val="ho account final"/>
      <sheetName val="Asset Acquisition &amp; Physicl Ver"/>
      <sheetName val="RE䁖ENUE"/>
      <sheetName val="Ex⁰-detail졳"/>
      <sheetName val="BOቑ  lot Iᙖ B"/>
      <sheetName val="All RA's L䁏T A"/>
      <sheetName val=" (၁nnexure䈠1)"/>
      <sheetName val="UG䄠Exv 3.1"/>
      <sheetName val="Wiꡲemesh 4ꄮ7.2"/>
      <sheetName val="S0̠Keydateͳ"/>
      <sheetName val="S4 CycleTi葭e"/>
      <sheetName val="Wo恲king-shꡥet"/>
      <sheetName val="Wo恲k Programm"/>
      <sheetName val="MI腓 (VI)"/>
      <sheetName val="ApⱰroach"/>
      <sheetName val="S0-KEYDATE㕓"/>
      <sheetName val="Pi色 VA (2)"/>
      <sheetName val="MIこ MODULE III"/>
      <sheetName val="MI॓ MODULE†IV"/>
      <sheetName val="MI䙓 MODULE䌠VI"/>
      <sheetName val="MIS MODULE갠VII"/>
      <sheetName val="MI MODULEଠX"/>
      <sheetName val="An䁡l.Profit"/>
      <sheetName val="Caalog Suꡭm"/>
      <sheetName val="FU⑎D INDENє"/>
      <sheetName val="MI酓 MOD-II"/>
      <sheetName val="BA啓IC RATE酓"/>
      <sheetName val="Budget Notť"/>
      <sheetName val="CSꁒ expens腥s"/>
      <sheetName val="S4䁴imecycle "/>
      <sheetName val="S5쁥scalati⁯n "/>
      <sheetName val="??-BLDG"/>
      <sheetName val="drg"/>
      <sheetName val="Fill this out first..."/>
      <sheetName val="PDF Front"/>
      <sheetName val="Simple Letter"/>
      <sheetName val="Inside"/>
      <sheetName val="Inclusions"/>
      <sheetName val="Exclusions"/>
      <sheetName val="CSI Summary"/>
      <sheetName val="Section 1 Areas"/>
      <sheetName val="Section 1 Summary"/>
      <sheetName val="Section 2 Areas"/>
      <sheetName val="Section 2 Summary"/>
      <sheetName val="Section 3 Areas"/>
      <sheetName val="Section 3 Summary"/>
      <sheetName val="Section 3"/>
      <sheetName val="Section 4 Areas"/>
      <sheetName val="Section 4 Summary"/>
      <sheetName val="Section 4"/>
      <sheetName val="Section 5 Areas"/>
      <sheetName val="Section 5 Summary"/>
      <sheetName val="Section 5"/>
      <sheetName val="Sitework Areas"/>
      <sheetName val="Section 6 Areas"/>
      <sheetName val="Section 6 Summary"/>
      <sheetName val="Section 6"/>
      <sheetName val="Sitework Summary"/>
      <sheetName val="Sitework"/>
      <sheetName val="Alternates"/>
      <sheetName val="Comparison Summary"/>
      <sheetName val="Fill this out first___"/>
      <sheetName val="LOI"/>
      <sheetName val="construction_schedule"/>
      <sheetName val="top_sheet"/>
      <sheetName val="Offtop-Tender"/>
      <sheetName val="Offtop-Prestart"/>
      <sheetName val="SummaryIDC"/>
      <sheetName val="IDC.AHK "/>
      <sheetName val="BOQ_Direct_selling cost"/>
      <sheetName val="Monthwise breakup"/>
      <sheetName val="Labourrate"/>
      <sheetName val="conanalysis"/>
      <sheetName val="ShuttAna"/>
      <sheetName val="Reinf Analy"/>
      <sheetName val="Power anal"/>
      <sheetName val="quality_obj"/>
      <sheetName val="labour coeff"/>
      <sheetName val="Sebtion 1 SumMary"/>
      <sheetName val="DLA Standard Cost Report1"/>
      <sheetName val="Macro custom function"/>
      <sheetName val="Bill-AAC_old"/>
      <sheetName val="TBAL9697 -group wise  sdpl"/>
      <sheetName val="Staff Acco."/>
      <sheetName val="Pacakges split"/>
      <sheetName val="Basement Budget"/>
      <sheetName val="Civil Works"/>
      <sheetName val="Cat A Change Control"/>
      <sheetName val="A-General"/>
      <sheetName val="Meas.-Hotel Part"/>
      <sheetName val="sort2"/>
      <sheetName val="LMP"/>
      <sheetName val="RCC,Ret. Wall"/>
      <sheetName val="공장별판관비배부"/>
      <sheetName val="Cashflow projection"/>
      <sheetName val="schedule nos"/>
      <sheetName val="Stress Calculation"/>
      <sheetName val="PA- Consutant "/>
      <sheetName val="Raft"/>
      <sheetName val="Break up Sheet"/>
      <sheetName val="strand"/>
      <sheetName val="Pay_Sep06"/>
      <sheetName val="1st flr"/>
      <sheetName val="DetEst"/>
      <sheetName val="Driveway Beams"/>
      <sheetName val="2gii"/>
      <sheetName val="REL"/>
      <sheetName val="SILICATE"/>
      <sheetName val="Labour productivity"/>
      <sheetName val="LEVEL SHEET"/>
      <sheetName val="Capex - Hry"/>
      <sheetName val="\TCS, NAGPUR-MANJIRI C\PROGRESS"/>
      <sheetName val="Project Plan - WWW"/>
      <sheetName val="Fin Sum"/>
      <sheetName val="Formulas"/>
      <sheetName val="1st Slab"/>
      <sheetName val="Sun E Type"/>
      <sheetName val="As per PCA"/>
      <sheetName val="box-12"/>
      <sheetName val="SUMRY"/>
      <sheetName val="PrintManager"/>
      <sheetName val="BLOCK-A (MEA.SHEET)"/>
      <sheetName val="Data-Month"/>
      <sheetName val="Order Info"/>
      <sheetName val="Scope Reconciliation"/>
      <sheetName val="Mar09"/>
      <sheetName val="FITZ MORT 94"/>
      <sheetName val="Approved MTD Proj #'s"/>
      <sheetName val="Project Budget Worksheet"/>
      <sheetName val="CABLERET"/>
      <sheetName val="tower"/>
      <sheetName val="DLA%20Standard%20Cost%20Report1"/>
      <sheetName val="WORK TABLE"/>
      <sheetName val="Works - Quote Sheet"/>
      <sheetName val="Item- Compact"/>
      <sheetName val="DSLP"/>
      <sheetName val="Lowside"/>
      <sheetName val="FT-05-02IsoBOM"/>
      <sheetName val="PARAMETRES"/>
      <sheetName val="GF Columns"/>
      <sheetName val="P&amp;L - AD"/>
      <sheetName val="目录"/>
      <sheetName val="Adimi bldg"/>
      <sheetName val="Pump House"/>
      <sheetName val="Fuel Regu Station"/>
      <sheetName val="verrous"/>
      <sheetName val="Fill_this_out_first___"/>
      <sheetName val="Fill_this_out_first___1"/>
      <sheetName val="PDF_Front"/>
      <sheetName val="Simple_Letter"/>
      <sheetName val="Overall_Summary"/>
      <sheetName val="CSI_Summary"/>
      <sheetName val="Section_1_Areas"/>
      <sheetName val="Section_1_Summary"/>
      <sheetName val="Section_1"/>
      <sheetName val="Section_2_Areas"/>
      <sheetName val="Section_2_Summary"/>
      <sheetName val="Section_2"/>
      <sheetName val="Section_3_Areas"/>
      <sheetName val="Section_3_Summary"/>
      <sheetName val="Section_3"/>
      <sheetName val="Section_4_Areas"/>
      <sheetName val="Section_4_Summary"/>
      <sheetName val="Section_4"/>
      <sheetName val="Section_5_Areas"/>
      <sheetName val="Section_5_Summary"/>
      <sheetName val="Section_5"/>
      <sheetName val="Sitework_Areas"/>
      <sheetName val="Section_6_Areas"/>
      <sheetName val="Section_6_Summary"/>
      <sheetName val="Section_6"/>
      <sheetName val="Sitework_Summary"/>
      <sheetName val="Comparison_Summary"/>
      <sheetName val="Fill_this_out_first___2"/>
      <sheetName val="Salient_Features"/>
      <sheetName val="IDC_AHK_"/>
      <sheetName val="BOQ_Direct_selling_cost"/>
      <sheetName val="Monthwise_breakup"/>
      <sheetName val="Reinf_Analy"/>
      <sheetName val="Power_anal"/>
      <sheetName val="SHEET_1"/>
      <sheetName val="labour_coeff"/>
      <sheetName val="PRECAST_lightconc-II"/>
      <sheetName val="Sebtion_1_SumMary"/>
      <sheetName val="DLA_Standard_Cost_Report1"/>
      <sheetName val="IO_List"/>
      <sheetName val="Macro_custom_function"/>
      <sheetName val="TBAL9697_-group_wise__sdpl"/>
      <sheetName val="Staff_Acco_"/>
      <sheetName val="Meas_-Hotel_Part"/>
      <sheetName val="Cat_A_Change_Control"/>
      <sheetName val="Layer_Table"/>
      <sheetName val="Pacakges_split"/>
      <sheetName val="Basement_Budget"/>
      <sheetName val="Civil_Works"/>
      <sheetName val="Tender_Summary"/>
      <sheetName val="Deduction_of_assets"/>
      <sheetName val="schedule_nos"/>
      <sheetName val="INPUT_SHEET"/>
      <sheetName val="Stress_Calculation"/>
      <sheetName val="DEPTH_CHART_(ORR)_L_S_"/>
      <sheetName val="Name_List"/>
      <sheetName val="Driveway_Beams"/>
      <sheetName val="Contract_Night_Staff"/>
      <sheetName val="Contract_Day_Staff"/>
      <sheetName val="Day_Shift"/>
      <sheetName val="Night_Shift"/>
      <sheetName val="RCC,Ret__Wall"/>
      <sheetName val="Cashflow_projection"/>
      <sheetName val="PA-_Consutant_"/>
      <sheetName val="Fee_Rate_Summary"/>
      <sheetName val="Break_up_Sheet"/>
      <sheetName val="1st_flr"/>
      <sheetName val="Site_Dev_BOQ"/>
      <sheetName val="DETAILED  BOQ"/>
      <sheetName val="Total Quote"/>
      <sheetName val="Cleaning &amp; Grubbing"/>
      <sheetName val="Intro."/>
      <sheetName val="Intake"/>
      <sheetName val="sc-mar2000"/>
      <sheetName val="óc-sepVdec99"/>
      <sheetName val="SPS DETAIL"/>
      <sheetName val="Deprec."/>
      <sheetName val="Field Values"/>
      <sheetName val="cubes_M20"/>
      <sheetName val="girder"/>
      <sheetName val="Structure Bills Qty"/>
      <sheetName val="MN T.B."/>
      <sheetName val="Data Forecast"/>
      <sheetName val="환율"/>
      <sheetName val="final abstract"/>
      <sheetName val="Master Data Sheet"/>
      <sheetName val="Cement recon."/>
      <sheetName val="Conc&amp;steel-assets"/>
      <sheetName val="datatable"/>
      <sheetName val="Labour_productivity"/>
      <sheetName val="Capex_-_Hry"/>
      <sheetName val="LEVEL_SHEET"/>
      <sheetName val="Fin_Sum"/>
      <sheetName val="1st_Slab"/>
      <sheetName val="Order_Info"/>
      <sheetName val="Works_-_Quote_Sheet"/>
      <sheetName val="Scope_Reconciliation"/>
      <sheetName val="Sun_E_Type"/>
      <sheetName val="As_per_PCA"/>
      <sheetName val="FITZ_MORT_94"/>
      <sheetName val="SITE_OVERHEADS"/>
      <sheetName val="BLOCK-A_(MEA_SHEET)"/>
      <sheetName val="Project_Plan_-_WWW"/>
      <sheetName val="WORK_TABLE"/>
      <sheetName val="Approved_MTD_Proj_#'s"/>
      <sheetName val="Project_Budget_Worksheet"/>
      <sheetName val="GF_Columns"/>
      <sheetName val="P&amp;L_-_AD"/>
      <sheetName val="Sheet3_(2)"/>
      <sheetName val="\TCS,_NAGPUR-MANJIRI_C\PROGRESS"/>
      <sheetName val="Cement_recon_"/>
      <sheetName val="DETAILED__BOQ"/>
      <sheetName val="Deprec_"/>
      <sheetName val="Item-_Compact"/>
      <sheetName val="SPS_DETAIL"/>
      <sheetName val="PC_Master_List"/>
      <sheetName val="Field_Values"/>
      <sheetName val="Structure_Bills_Qty"/>
      <sheetName val="BASIS_-DEC_08"/>
      <sheetName val="MN_T_B_"/>
      <sheetName val="Data_Forecast"/>
      <sheetName val="final_abstract"/>
      <sheetName val="Master_Data_Sheet"/>
      <sheetName val="WWR"/>
      <sheetName val="RA_markate"/>
      <sheetName val="19.08.11"/>
      <sheetName val="Ch. List (2)"/>
      <sheetName val="Ch. List"/>
      <sheetName val="QTY-RATE"/>
      <sheetName val="PRE. ESTIMATE"/>
      <sheetName val="QTY-RATE (Site 09 12 04)"/>
      <sheetName val="QTY-RATE (2)"/>
      <sheetName val="BRAKE UP SHEET"/>
      <sheetName val="PAINTING"/>
      <sheetName val="common area"/>
      <sheetName val="Block Work, Plastering"/>
      <sheetName val="FLOORING"/>
      <sheetName val="WATER PROOFING"/>
      <sheetName val="joinery"/>
      <sheetName val="lintle,chejjas"/>
      <sheetName val="EXTENDED BASEMENT"/>
      <sheetName val="Basement"/>
      <sheetName val="MASS EXCAVATION"/>
      <sheetName val="FOOT-QTY"/>
      <sheetName val="FOOTING AND EXCAVATION"/>
      <sheetName val="Columns Reinforcement"/>
      <sheetName val="COLU MN"/>
      <sheetName val="Beams Reinforcement"/>
      <sheetName val="GYM EQUIP"/>
      <sheetName val="M &amp; E"/>
      <sheetName val="preliminaries"/>
      <sheetName val="MOBI"/>
      <sheetName val="RCC Retaining wall"/>
      <sheetName val="HYDERABAD SWIMMING POOL"/>
      <sheetName val="Preliminaries -Cleaning Labour"/>
      <sheetName val="bASIC rATES OTHERS"/>
      <sheetName val="Establishment ch  "/>
      <sheetName val="TRIANGLE"/>
      <sheetName val="OCATAGON"/>
      <sheetName val="RECTANGLE"/>
      <sheetName val="Adv Rt Dirc"/>
      <sheetName val="CIRCULAR"/>
      <sheetName val="NH Rt.M"/>
      <sheetName val="Ex junct."/>
      <sheetName val="Guard Rail"/>
      <sheetName val="Studs"/>
      <sheetName val="Chevron Sign"/>
      <sheetName val="chervon sign information.1"/>
      <sheetName val="Delineators"/>
      <sheetName val="Road Markings "/>
      <sheetName val="TR-I"/>
      <sheetName val="1    "/>
      <sheetName val="1C"/>
      <sheetName val="2    "/>
      <sheetName val="2C"/>
      <sheetName val="4    "/>
      <sheetName val="Cut Quantity 1;1 slope"/>
      <sheetName val="Cut Quantity 1;2 slope"/>
      <sheetName val="Fill Quantity 1;2"/>
      <sheetName val="Fill Quantity"/>
      <sheetName val="3C"/>
      <sheetName val="Subgrade"/>
      <sheetName val="5    "/>
      <sheetName val="4C"/>
      <sheetName val="C7"/>
      <sheetName val="7    (2)"/>
      <sheetName val="6    "/>
      <sheetName val="6C"/>
      <sheetName val="7   "/>
      <sheetName val="7C"/>
      <sheetName val="8C"/>
      <sheetName val="12   "/>
      <sheetName val="11C"/>
      <sheetName val="9C"/>
      <sheetName val="Bus Bay &amp; Truck"/>
      <sheetName val="144"/>
      <sheetName val="Maintanance"/>
      <sheetName val="12C"/>
      <sheetName val="13 D"/>
      <sheetName val="13-D"/>
      <sheetName val="Cs Details"/>
      <sheetName val="Pavement Design"/>
      <sheetName val="Section 1-SH-59"/>
      <sheetName val="Section 2- Sh-9"/>
      <sheetName val="Filling Qty"/>
      <sheetName val="summary ( OP-2)"/>
      <sheetName val="BU"/>
      <sheetName val="D.E-1"/>
      <sheetName val="B.Pass"/>
      <sheetName val="Widening PRP"/>
      <sheetName val="T.Diver"/>
      <sheetName val="T.Div cost"/>
      <sheetName val="EW-EXist"/>
      <sheetName val="EW-Bpass"/>
      <sheetName val="Bus Bay &amp; Truck-Ex"/>
      <sheetName val="On Existing Proj Road"/>
      <sheetName val="Jun Ex Road"/>
      <sheetName val="EX -MISS"/>
      <sheetName val="Jun Bypass"/>
      <sheetName val="Bus Bay &amp; Truck-Ex (2)"/>
      <sheetName val="BYPAS-MISS "/>
      <sheetName val="Drain - steel"/>
      <sheetName val="Drain - steel-Bypass"/>
      <sheetName val="Wayside Amenities"/>
      <sheetName val="Bypass Cost"/>
      <sheetName val="Detailed Estimate"/>
      <sheetName val="Delineators (2)"/>
      <sheetName val="Miscellaneous"/>
      <sheetName val="Currency split"/>
      <sheetName val="Payment Status"/>
      <sheetName val="BOQ 1"/>
      <sheetName val="BOQ 2"/>
      <sheetName val="BOQ 3"/>
      <sheetName val="BOQ 4"/>
      <sheetName val="BOQ 5"/>
      <sheetName val="BOQ 6"/>
      <sheetName val="BOQ 7"/>
      <sheetName val="BOQ 8"/>
      <sheetName val="BOQ 9"/>
      <sheetName val="BOQ 10"/>
      <sheetName val="BOQ 11"/>
      <sheetName val="BOQ 12"/>
      <sheetName val="SUMBILL1"/>
      <sheetName val="BOQ 14"/>
      <sheetName val="BOQ 15"/>
      <sheetName val="BOQ 16"/>
      <sheetName val="BOQ 17"/>
      <sheetName val="BOQ 18"/>
      <sheetName val="BOQ 19"/>
      <sheetName val="BOQ 20"/>
      <sheetName val="BOQ 21"/>
      <sheetName val="BOQ 22"/>
      <sheetName val="BOQ 23"/>
      <sheetName val="BOQ 24"/>
      <sheetName val="Summary bill 7"/>
      <sheetName val="BOQ 26"/>
      <sheetName val="BOQ 27"/>
      <sheetName val="Summary bill 8"/>
      <sheetName val="BOQ 29"/>
      <sheetName val="BOQ 30"/>
      <sheetName val="BOQ 31"/>
      <sheetName val="BOQ 32"/>
      <sheetName val="BOQ 33"/>
      <sheetName val="BOQ 34"/>
      <sheetName val="BOQ 35"/>
      <sheetName val="BOQ 36"/>
      <sheetName val="BOQ 37"/>
      <sheetName val="BOQ 38"/>
      <sheetName val="BOQ 39"/>
      <sheetName val="BOQ 40"/>
      <sheetName val="BOQ 41"/>
      <sheetName val="BOQ 42"/>
      <sheetName val="BOQ 43"/>
      <sheetName val="BOQ 44"/>
      <sheetName val="BOQ 45"/>
      <sheetName val="Summary bill 17"/>
      <sheetName val="BOQ 47"/>
      <sheetName val="BOQ 48"/>
      <sheetName val="BOQ 49"/>
      <sheetName val="Summary bill 20"/>
      <sheetName val="BOQ 51"/>
      <sheetName val="BOQ 52"/>
      <sheetName val="BOQ 53"/>
      <sheetName val="BOQ 54"/>
      <sheetName val="BOQ 55"/>
      <sheetName val="BOQ 56"/>
      <sheetName val="BOQ 57"/>
      <sheetName val="Summary bill 21"/>
      <sheetName val="BOQ 59"/>
      <sheetName val="BOQ 60"/>
      <sheetName val="BOQ 61"/>
      <sheetName val="BOQ 62"/>
      <sheetName val="Summary bill 22"/>
      <sheetName val="Mos"/>
      <sheetName val="VOP LABOUR"/>
      <sheetName val="VOP MATERIALS"/>
      <sheetName val="Curve details"/>
      <sheetName val="B TCS Sch F"/>
      <sheetName val="Road summary"/>
      <sheetName val="BOQ - Roads"/>
      <sheetName val="Junction R"/>
      <sheetName val="Bought Out items"/>
      <sheetName val="Std Toll Plaza L&amp;T"/>
      <sheetName val="Input Data R"/>
      <sheetName val="Reg. Course R"/>
      <sheetName val="PQC-DLC_Th"/>
      <sheetName val="Service Road R"/>
      <sheetName val="Input Data F"/>
      <sheetName val="Reg. Course F"/>
      <sheetName val="BC-DBM F"/>
      <sheetName val="Service Road F"/>
      <sheetName val="Input Data70+100MSA"/>
      <sheetName val="Reg. Course70+100 MSA"/>
      <sheetName val="BC-DBM_Thick 70+100MSA"/>
      <sheetName val="Overlay"/>
      <sheetName val="Overlay 4Lane"/>
      <sheetName val="Drain BM PCC"/>
      <sheetName val="Ex Road"/>
      <sheetName val="Drain"/>
      <sheetName val="Drain Lined"/>
      <sheetName val="ManHole"/>
      <sheetName val="Extra Widening"/>
      <sheetName val="R.E. NH-10"/>
      <sheetName val="RCC Retaining Wall1"/>
      <sheetName val="Dismantling"/>
      <sheetName val="BM VS RECON"/>
      <sheetName val="RE WALL NEW"/>
      <sheetName val="STWC"/>
      <sheetName val="bupcost"/>
      <sheetName val="AFA"/>
      <sheetName val="performance"/>
      <sheetName val="FINALTOPSHEET"/>
      <sheetName val="chiklicost"/>
      <sheetName val="revanal"/>
      <sheetName val="annex1siteman-indirectpm"/>
      <sheetName val="annex2siteman-indirectlab"/>
      <sheetName val="annex3mob-stockpile"/>
      <sheetName val="annex4mob-wp1trasnfer"/>
      <sheetName val="annex5-mob-safety"/>
      <sheetName val="annex6-sitefac-survey"/>
      <sheetName val="CONTRACT PRICE"/>
      <sheetName val="PRICE BREAKUP"/>
      <sheetName val="ABSTRACT BOQ"/>
      <sheetName val="IDC - OVERHEADS - SUMMARY"/>
      <sheetName val="BASIC DATA of Material"/>
      <sheetName val="Cost of material"/>
      <sheetName val="Req of Material"/>
      <sheetName val="MIX COMPOSITION"/>
      <sheetName val="ETC Plant Cost"/>
      <sheetName val="SITE CLEARANCE"/>
      <sheetName val="Subbase"/>
      <sheetName val="Earthwork"/>
      <sheetName val="SUMMARY PLANT COST"/>
      <sheetName val="PAVEMENT"/>
      <sheetName val="TRAFFIC APPURENTANCE"/>
      <sheetName val="CD &amp; Bridges"/>
      <sheetName val="BRIDGE CONCRETE"/>
      <sheetName val="ETC -Escalation"/>
      <sheetName val="IDC - OVERHEADS"/>
      <sheetName val="SC DIESEL ESCALATION"/>
      <sheetName val="OF - BACK"/>
      <sheetName val="CHART INDICES"/>
      <sheetName val="IPS"/>
      <sheetName val="hirevs dep"/>
      <sheetName val="PC PIVOT- do not fiddle with"/>
      <sheetName val="Summary Crusher"/>
      <sheetName val="boq rvn"/>
      <sheetName val="PL-AC-REF  (2)"/>
      <sheetName val="qtr wise"/>
      <sheetName val="o of bks-salary"/>
      <sheetName val="pmt to os agen"/>
      <sheetName val="pmt to contr"/>
      <sheetName val="export PMt"/>
      <sheetName val="circulation"/>
      <sheetName val="pl(2)"/>
      <sheetName val="per mt"/>
      <sheetName val="pl-Pr"/>
      <sheetName val="pl(4)"/>
      <sheetName val="Parle-Patalganaga"/>
      <sheetName val="Frooti Bevreges-Chennai"/>
      <sheetName val="Frooti-Banglore"/>
      <sheetName val="Parle-Bhopal"/>
      <sheetName val=" Explict-Ghaziabad"/>
      <sheetName val="Explict -Delhi"/>
      <sheetName val="Parle-Hydrabad"/>
      <sheetName val="FORM B1(PE &amp; IS)"/>
      <sheetName val="FORM B1(PE) "/>
      <sheetName val="FORM B1(IS)"/>
      <sheetName val="FORM B1(HQ)"/>
      <sheetName val="FORM B1(HEALTHCARE SYS)"/>
      <sheetName val="FORM B1(AID)"/>
      <sheetName val="FORM B1(DATACOM)"/>
      <sheetName val="FORM B1(TMID)"/>
      <sheetName val="FORM B1(IPSD)"/>
      <sheetName val="FORM B1(DT)"/>
      <sheetName val="FORM B1(NDT)"/>
      <sheetName val="Form B2 Capital Employed"/>
      <sheetName val="Form B2 Capital Employed HEALTH"/>
      <sheetName val="Form B2 Capital Employed AID"/>
      <sheetName val="Form B2 Capital Employed DCD"/>
      <sheetName val="Form B2 Capital Employed TMID"/>
      <sheetName val="Form B2 Capital Employed IPSD"/>
      <sheetName val="Form B2 Capital Employed NDT"/>
      <sheetName val="Form B3 Capex &amp; Disc Exp"/>
      <sheetName val="Form B4 Collections"/>
      <sheetName val="Form B4 Collections HEALTHCARE"/>
      <sheetName val="Form B4 Collections TMID"/>
      <sheetName val="Form B4 Collections IPSD"/>
      <sheetName val="Form B4 Collections NDT "/>
      <sheetName val="Form B5 Issues_Concerns"/>
      <sheetName val="Form B6_C Forms &amp; TDS"/>
      <sheetName val="Form B6_C Forms &amp; TDS HEALTHCA "/>
      <sheetName val="Form B6_C Forms &amp; TDS TMID"/>
      <sheetName val="Form B6_C Forms &amp; TDS IPSD"/>
      <sheetName val="Form B6_C Forms &amp; TDS NDT"/>
      <sheetName val="PLUMBING - PLANT HEAD"/>
      <sheetName val="PLUMBING - FM HEAD"/>
      <sheetName val="PLUMBING - DGM"/>
      <sheetName val="PLUMBING - MANAGERS"/>
      <sheetName val="PLUMBING - AM_DM"/>
      <sheetName val="PLUMBING - JUNIOR OFFICERS"/>
      <sheetName val="PLUMBING - WORKERS"/>
      <sheetName val="PLUMBING - GUEST HOUSE"/>
      <sheetName val="PLUMBING - HOSTEL"/>
      <sheetName val="PROV LESS DUTY"/>
      <sheetName val="TRADING"/>
      <sheetName val="PROV (2)"/>
      <sheetName val="defferred tax liab."/>
      <sheetName val="BS 16-17"/>
      <sheetName val="DEP CHART COM. ACT COMBINE"/>
      <sheetName val="SALE 11-12"/>
      <sheetName val="FA CO. ACT 16-17"/>
      <sheetName val="FA IT ACT 16-17"/>
      <sheetName val="FA CO. ACT 12-13"/>
      <sheetName val="FA IT 11-12"/>
      <sheetName val="BS09-10"/>
      <sheetName val="FA CO.ACT 11-12"/>
      <sheetName val="COMBINE "/>
      <sheetName val="FA.IT. ACT 12-13"/>
      <sheetName val="145A"/>
      <sheetName val="TRIAL DIFF"/>
      <sheetName val="policy &amp; Note 1 to 28"/>
      <sheetName val="OCT_RP_VC - DDSP"/>
      <sheetName val="OCT_RP_FC_Summary"/>
      <sheetName val="6. RP Liab. Outflow Plan_Rev"/>
      <sheetName val="7. Sintra Details_July-18"/>
      <sheetName val="8. Eq. Subs.&amp;itsutilz._18Aug-18"/>
      <sheetName val="OCT_RP_LS"/>
      <sheetName val="OCT_RP_LST Cost"/>
      <sheetName val="OCT_RP_Explosive"/>
      <sheetName val="4.6 Power Consumption"/>
      <sheetName val="NCR Workings"/>
      <sheetName val="4.7 Clinker Production figs"/>
      <sheetName val="Mines Report Summary (2)"/>
      <sheetName val="LANDED PRICE"/>
      <sheetName val="KPI's - DDSP"/>
      <sheetName val="kcl mill"/>
      <sheetName val="kcl kiln"/>
      <sheetName val="PopCache"/>
      <sheetName val="RASHI02"/>
      <sheetName val="FAR10-11"/>
      <sheetName val="FAR09-10"/>
      <sheetName val="FAR08-09"/>
      <sheetName val="FAR07-08"/>
      <sheetName val="FAR06-07"/>
      <sheetName val="IT2004"/>
      <sheetName val="valuation of shares"/>
      <sheetName val="long capt gain "/>
      <sheetName val="Queries"/>
      <sheetName val="T.B."/>
      <sheetName val="Fund_trfr_sheet"/>
      <sheetName val="VALIDATION_LIST"/>
      <sheetName val="vlookup_co_name_code"/>
      <sheetName val="Fax_Indemnity_done"/>
      <sheetName val="OTHER_THAN_HDFCBANK"/>
      <sheetName val="manoj"/>
      <sheetName val="P&amp;L,BS"/>
      <sheetName val="QFC"/>
      <sheetName val="CURRENT MONTH"/>
      <sheetName val="Comp-code-master"/>
      <sheetName val="PBCLIST"/>
      <sheetName val="Accounts payable "/>
      <sheetName val="SWCREPORT"/>
      <sheetName val="ARDetails"/>
      <sheetName val="ARSummary"/>
      <sheetName val="100152"/>
      <sheetName val="100143"/>
      <sheetName val="100142"/>
      <sheetName val="100152 (2)"/>
      <sheetName val="100143 (2)"/>
      <sheetName val="100142 (2)"/>
      <sheetName val="trend summary (OLD)"/>
      <sheetName val="trend summary"/>
      <sheetName val="mar13prov"/>
      <sheetName val="mar13 actuals"/>
      <sheetName val="mar12actual warranty spent"/>
      <sheetName val="Billing Summary"/>
      <sheetName val="OPE"/>
      <sheetName val="Attendance Sheet"/>
      <sheetName val="Rmx sale"/>
      <sheetName val="Retirement Jan 07 - March 07"/>
      <sheetName val="RET_IGAAP_DEC 07"/>
      <sheetName val="RET_IGAAP_DEC 07 (2)"/>
      <sheetName val="SALES JAN to MARCH 08"/>
      <sheetName val="RETIREMENT B.A_MAR 08_INCL RMX"/>
      <sheetName val="Spin off"/>
      <sheetName val="Kwh and O2 bal"/>
      <sheetName val="summ_10022002"/>
      <sheetName val="variable cost-details"/>
      <sheetName val="Production-capacity"/>
      <sheetName val="Sales-calculations"/>
      <sheetName val="variable cost-details (temp)"/>
      <sheetName val="vc-scnerios"/>
      <sheetName val="vc-transferatvc"/>
      <sheetName val="Key-Inputs"/>
      <sheetName val="P &amp; L Power"/>
      <sheetName val="BS-CPP"/>
      <sheetName val="Fixed Assets-CPP"/>
      <sheetName val="Notes to Mgmt"/>
      <sheetName val="RPA"/>
      <sheetName val="ESOP"/>
      <sheetName val=" Exp (Unit)"/>
      <sheetName val="Sebi-MD (1)"/>
      <sheetName val="Sebi (G+N)"/>
      <sheetName val="Sebi-MD"/>
      <sheetName val="Sebi (G)"/>
      <sheetName val="Sebi (N)"/>
      <sheetName val="PJM"/>
      <sheetName val="Asset&amp;Liab"/>
      <sheetName val="Profit-Summary"/>
      <sheetName val="GGG"/>
      <sheetName val="Sch-F"/>
      <sheetName val="I.Unit"/>
      <sheetName val="Sch-E"/>
      <sheetName val="Gaj"/>
      <sheetName val="Consl"/>
      <sheetName val="Amb"/>
      <sheetName val="Amb-Mumbai"/>
      <sheetName val="Amb-Site"/>
      <sheetName val="Amb-Ahd"/>
      <sheetName val="Amb-Cal"/>
      <sheetName val="Amb-Tut"/>
      <sheetName val="Amb-Mlr"/>
      <sheetName val="Amb-Cohin"/>
      <sheetName val="Amb-Delhi"/>
      <sheetName val="Gaj-Site"/>
      <sheetName val="Gaj-HO"/>
      <sheetName val="Gaj-Ahd"/>
      <sheetName val="Bct"/>
      <sheetName val="Panvel"/>
      <sheetName val="Bct-Mdk"/>
      <sheetName val="Surat"/>
      <sheetName val="Sch-E-Him"/>
      <sheetName val="BS-Him"/>
      <sheetName val="Him"/>
      <sheetName val="Him-Ropar"/>
      <sheetName val="Him-Darla"/>
      <sheetName val="Him-Bht"/>
      <sheetName val="Him-Delhi"/>
      <sheetName val="Sch-E MCW"/>
      <sheetName val="BS-Maratha"/>
      <sheetName val="Proj"/>
      <sheetName val="Mar-Site"/>
      <sheetName val="Mar-Rso"/>
      <sheetName val="C.Flow (Print)"/>
      <sheetName val="Cash Flow - Q"/>
      <sheetName val="Cash Flow - Y"/>
      <sheetName val="217"/>
      <sheetName val="Eps - Note"/>
      <sheetName val="Corp Exp"/>
      <sheetName val="W.Cap Int"/>
      <sheetName val="Consolidation"/>
      <sheetName val="Amb_A'nagar"/>
      <sheetName val="Gaj_A'nagar"/>
      <sheetName val="Gaj_lineII"/>
      <sheetName val="Gaj_CPP"/>
      <sheetName val="BCT_Muld"/>
      <sheetName val="BCT_MuldII"/>
      <sheetName val="Suli"/>
      <sheetName val="Ropar"/>
      <sheetName val="Ropar_CPP"/>
      <sheetName val="Bathinda"/>
      <sheetName val="MCW"/>
      <sheetName val="MCW_CPP"/>
      <sheetName val="rabriyawas"/>
      <sheetName val="Dadri"/>
      <sheetName val="Amb_Ahmd."/>
      <sheetName val="Gaj_Ahmd."/>
      <sheetName val="D.fund_reco"/>
      <sheetName val="GrossNet_Block"/>
      <sheetName val="dep.comparison"/>
      <sheetName val="Majoradd_del"/>
      <sheetName val="80_IA"/>
      <sheetName val="BCT Muld"/>
      <sheetName val="BCT Muld II"/>
      <sheetName val="Segregation"/>
      <sheetName val="Trfd Out 2009"/>
      <sheetName val="Adjustment-Apr-July-08"/>
      <sheetName val="Trft In-out Apr to July-08"/>
      <sheetName val="Addition Apr to July-08"/>
      <sheetName val="GL Code Wise Addition "/>
      <sheetName val="Addition Aug-March-09"/>
      <sheetName val="Total Addition"/>
      <sheetName val="Trf In-Out Aug-March-09"/>
      <sheetName val="Total Trf In"/>
      <sheetName val="Adjsmt Aug-Mar 09"/>
      <sheetName val="Adjustment-Mar 09"/>
      <sheetName val="Addition Mar-09"/>
      <sheetName val="Sap Sch"/>
      <sheetName val="SCHE-E feb(2)"/>
      <sheetName val="Total Addition (2)"/>
      <sheetName val="No of Personnel"/>
      <sheetName val="Group-Associates-TP"/>
      <sheetName val="Sales volumes"/>
      <sheetName val="Cas1to3"/>
      <sheetName val="Cas4"/>
      <sheetName val="Cas5"/>
      <sheetName val="Det"/>
      <sheetName val="NOA"/>
      <sheetName val="B1a"/>
      <sheetName val="B1b"/>
      <sheetName val="B2a"/>
      <sheetName val="B2b"/>
      <sheetName val="D2a"/>
      <sheetName val="D2b"/>
      <sheetName val="H1a"/>
      <sheetName val="H1b"/>
      <sheetName val="H2a"/>
      <sheetName val="H2b"/>
      <sheetName val="H3"/>
      <sheetName val="H4"/>
      <sheetName val="I3"/>
      <sheetName val="I4"/>
      <sheetName val="I6"/>
      <sheetName val="K4K5"/>
      <sheetName val="K6a"/>
      <sheetName val="K6b"/>
      <sheetName val="L1L2L3"/>
      <sheetName val="CEM_cc1"/>
      <sheetName val="CEM_cc2"/>
      <sheetName val="CEM_cc3"/>
      <sheetName val="CEM_cc4"/>
      <sheetName val="CEM_cc5"/>
      <sheetName val="CEM_mic1"/>
      <sheetName val="CEM_mic2"/>
      <sheetName val="CEM_mic3"/>
      <sheetName val="CEM_mic4"/>
      <sheetName val="CEM_mic5"/>
      <sheetName val="CEM_trcem1"/>
      <sheetName val="CEM_trcem2"/>
      <sheetName val="CEM_trcem3"/>
      <sheetName val="CEM_trcem4"/>
      <sheetName val="CEM_trcem5"/>
      <sheetName val="AGG_aggr1"/>
      <sheetName val="AGG_aggr2"/>
      <sheetName val="AGG_aggr3"/>
      <sheetName val="AGG_aggr4"/>
      <sheetName val="AGG_aggr5"/>
      <sheetName val="AGG_rmc1"/>
      <sheetName val="AGG_rmc2"/>
      <sheetName val="AGG_rmc3"/>
      <sheetName val="AGG_rmc4"/>
      <sheetName val="AGG_rmc5"/>
      <sheetName val="AGG_conc1"/>
      <sheetName val="AGG_conc2"/>
      <sheetName val="AGG_conc3"/>
      <sheetName val="AGG_conc4"/>
      <sheetName val="AGG_conc5"/>
      <sheetName val="OPR_spec1"/>
      <sheetName val="OPR_spec2"/>
      <sheetName val="OPR_spec3"/>
      <sheetName val="OPR_spec4"/>
      <sheetName val="OPR_spec5"/>
      <sheetName val="OPR_open1"/>
      <sheetName val="OPR_open2"/>
      <sheetName val="OPR_open3"/>
      <sheetName val="OPR_open4"/>
      <sheetName val="OPR_open5"/>
      <sheetName val="OPR_tropr1"/>
      <sheetName val="OPR_tropr2"/>
      <sheetName val="OPR_tropr3"/>
      <sheetName val="OPR_tropr4"/>
      <sheetName val="OPR_tropr5"/>
      <sheetName val="SPA1"/>
      <sheetName val="SPA2"/>
      <sheetName val="SPA3"/>
      <sheetName val="SPA4"/>
      <sheetName val="SPA5"/>
      <sheetName val="SPA6"/>
      <sheetName val="SPA7"/>
      <sheetName val="SPA8"/>
      <sheetName val="GMR"/>
      <sheetName val="P_Prt"/>
      <sheetName val="P_Par"/>
      <sheetName val="P_CUR"/>
      <sheetName val="Periodes"/>
      <sheetName val="P_ID"/>
      <sheetName val="CFT Bal"/>
      <sheetName val="CFT Inc"/>
      <sheetName val="CFT A1"/>
      <sheetName val="CFT A2"/>
      <sheetName val="CFT A3"/>
      <sheetName val="CFT B1a"/>
      <sheetName val="CFT B1b"/>
      <sheetName val="CFT B1c"/>
      <sheetName val="CFT E3"/>
      <sheetName val="CFT E4"/>
      <sheetName val="CFT E5"/>
      <sheetName val="CFT E6"/>
      <sheetName val="CFT I1a"/>
      <sheetName val="CFT I1b"/>
      <sheetName val="CFT I1c"/>
      <sheetName val="CFT I2"/>
      <sheetName val="CFT I3"/>
      <sheetName val="CFT I4"/>
      <sheetName val="CFT O2a"/>
      <sheetName val="CFT O2b"/>
      <sheetName val="CFT O2c"/>
      <sheetName val="CFT P1a"/>
      <sheetName val="CFT P1b"/>
      <sheetName val="CFT P2a"/>
      <sheetName val="CFT CrLn"/>
      <sheetName val="CFT Intra_Test"/>
      <sheetName val="CFT Inter_Test"/>
      <sheetName val="CFT FRP_Test"/>
      <sheetName val="CFT P_Country"/>
      <sheetName val="CFT P_InstrumentType"/>
      <sheetName val="CFT P_Counterparty"/>
      <sheetName val="CFT P_Format"/>
      <sheetName val="BS(P Sh)"/>
      <sheetName val="p&amp;l(P Sh)"/>
      <sheetName val="Income st -GACL"/>
      <sheetName val="Elec &amp; depn"/>
      <sheetName val="Inventory working"/>
      <sheetName val="AKS"/>
      <sheetName val="Data reqd"/>
      <sheetName val="Chagne in inventory"/>
      <sheetName val="Cash Milnet"/>
      <sheetName val="Amb-B.S."/>
      <sheetName val="GACL MATRIX"/>
      <sheetName val="P&amp;L-Consl"/>
      <sheetName val="CC3"/>
      <sheetName val="Shipping stn"/>
      <sheetName val="GACL consl-15A"/>
      <sheetName val="P&amp;L-CACL"/>
      <sheetName val="CACL-TB"/>
      <sheetName val="Indo-P&amp;L"/>
      <sheetName val="Indo-TB"/>
      <sheetName val="MCW-15A"/>
      <sheetName val="Mcw-P&amp;L"/>
      <sheetName val="Mcw-Site-60-P&amp;L"/>
      <sheetName val="Mcw-Site-60-TB"/>
      <sheetName val="Mcw-Rso-61-P&amp;L"/>
      <sheetName val="Mcw-Rso-61-TB"/>
      <sheetName val="Rab-TB-Dadri"/>
      <sheetName val="Rab-Bht-15A"/>
      <sheetName val="Rab-P&amp;L-Bht-50"/>
      <sheetName val="Rab-TB-Bht-50"/>
      <sheetName val="Rab-Site-15A"/>
      <sheetName val="Rab-Site-71-P&amp;L"/>
      <sheetName val="Rab-Site-71-TB"/>
      <sheetName val="North-P&amp;L-Utt"/>
      <sheetName val="North-TB-Utt"/>
      <sheetName val="North -Rop-15A"/>
      <sheetName val="North-P&amp;L-Rop-40"/>
      <sheetName val="North-TB-Rop-40"/>
      <sheetName val="North-Darla-15A"/>
      <sheetName val="North-P&amp;L-Darla-30"/>
      <sheetName val="North-TB-Darla"/>
      <sheetName val="Amb-15a"/>
      <sheetName val="Amb Ng P&amp;L"/>
      <sheetName val="Amb site-15A"/>
      <sheetName val="Amb-site-11-P&amp;L"/>
      <sheetName val="Amb-Site-TB"/>
      <sheetName val="Amb-Mum-15-P&amp;L"/>
      <sheetName val="Amb-Mum-15-TB"/>
      <sheetName val="Amb-Delhi-12-P&amp;L"/>
      <sheetName val="Amb-Delhi-12-TB"/>
      <sheetName val="Amb-Ahd-13-P&amp;L"/>
      <sheetName val="Amb-Ahd-13-TB"/>
      <sheetName val="Amb-Corp-16-P&amp;L"/>
      <sheetName val="Amb-Corp-16-TB"/>
      <sheetName val="Amb-Cal-17-P&amp;L"/>
      <sheetName val="Amb-Cal-17-TB"/>
      <sheetName val="Gaj Site-21-P&amp;L"/>
      <sheetName val="Gaj-Site-21-TB"/>
      <sheetName val="Gaj-Ahd-28-P&amp;L"/>
      <sheetName val="Gaj-Ahd-28-TB"/>
      <sheetName val="Gaj-Surat Grind-TB"/>
      <sheetName val="Gaj-Mum-25-P&amp;L"/>
      <sheetName val="Gaj-Mum-25-TB"/>
      <sheetName val="Gaj-TPP-TB"/>
      <sheetName val="BCT-Mul-22-P&amp;L"/>
      <sheetName val="BCT-Mul-22-TB"/>
      <sheetName val="BCT-Pan-24-P&amp;L"/>
      <sheetName val="BCT-Pan-24-TB"/>
      <sheetName val="BCT-Srt-23-P&amp;L"/>
      <sheetName val="BCT-Srt-23-TB"/>
      <sheetName val="ERP_CC"/>
      <sheetName val="HARP_CC"/>
      <sheetName val="HARP_GL_CC_Valid_Combination"/>
      <sheetName val="ERP_HARP_GL_LINK"/>
      <sheetName val="ERP_HARP_CC_LINK"/>
      <sheetName val="ERP_GL"/>
      <sheetName val="Rab-Ahd-P&amp;L "/>
      <sheetName val="Rab-Ahd-TB"/>
      <sheetName val="Actual Month"/>
      <sheetName val="Actual YTD"/>
      <sheetName val="Budget Month"/>
      <sheetName val="Budget YTD"/>
      <sheetName val="Forecast Year"/>
      <sheetName val="Plant Actual Month"/>
      <sheetName val="Plant Actual YTD"/>
      <sheetName val="Plant Budget Month"/>
      <sheetName val="Plant Budget YTD"/>
      <sheetName val="Plant Forecast"/>
      <sheetName val="PICode"/>
      <sheetName val="0410"/>
      <sheetName val="0510"/>
      <sheetName val="0610"/>
      <sheetName val="0710"/>
      <sheetName val="0810"/>
      <sheetName val="0910"/>
      <sheetName val="1010"/>
      <sheetName val="1110"/>
      <sheetName val="1210"/>
      <sheetName val="0311"/>
      <sheetName val="Apr'10 to Mar'11"/>
      <sheetName val="Fuel&amp; Qty"/>
      <sheetName val="DG"/>
      <sheetName val="TG-I"/>
      <sheetName val="TG-II"/>
      <sheetName val="TG-I&amp;II "/>
      <sheetName val="Elect. Bill details"/>
      <sheetName val="14(d)add"/>
      <sheetName val="Summary Of Fund"/>
      <sheetName val="RAVIPONATHSCHEDULE"/>
      <sheetName val="SCHE-E"/>
      <sheetName val="MJV"/>
      <sheetName val="SCHE-E MJV"/>
      <sheetName val="Fa recoS"/>
      <sheetName val="Dep of Ropar assets"/>
      <sheetName val="WorkShop Machinery"/>
      <sheetName val="Lab Equipment"/>
      <sheetName val="Air Condition"/>
      <sheetName val="Adjustment-Dec 07"/>
      <sheetName val="SCHE-E Chd"/>
      <sheetName val="chandigarh Assets"/>
      <sheetName val="Upto Date Additions"/>
      <sheetName val="Loss on Sale of Assets "/>
      <sheetName val="TRFIN"/>
      <sheetName val="TRFOUT"/>
      <sheetName val="Profit on Sale of Assets"/>
      <sheetName val="Commi System"/>
      <sheetName val="Computer31ST March2001"/>
      <sheetName val="F &amp; F-Elect6.33%"/>
      <sheetName val="Computer3oth June2002"/>
      <sheetName val="Computer3oth June2003"/>
      <sheetName val="Trfd Out"/>
      <sheetName val="Computer "/>
      <sheetName val="Loss on Sale of Assets"/>
      <sheetName val="Additions_GACL(Bhatapara)"/>
      <sheetName val="Deletions_GACL(Bhatapara)"/>
      <sheetName val="Dep (2)"/>
      <sheetName val="Additions (2)"/>
      <sheetName val="Transfer In-Out"/>
      <sheetName val="FA-Reco"/>
      <sheetName val="dep-She-TPP"/>
      <sheetName val="Deletions"/>
      <sheetName val="Ambuja_reco"/>
      <sheetName val="Gajambuja_reco"/>
      <sheetName val="Gaj_line2_reco"/>
      <sheetName val="Bathinda_reco"/>
      <sheetName val="14(d)addition"/>
      <sheetName val="14(d)Deletion"/>
      <sheetName val="Transfer in out "/>
      <sheetName val="Additions_GACL"/>
      <sheetName val="Deletions_GACL"/>
      <sheetName val="Additions_CPP"/>
      <sheetName val="Addln Dep. F"/>
      <sheetName val="Addln Dep. CPP"/>
      <sheetName val="CPP_WDV"/>
      <sheetName val="CPP_WDV AMBUJA"/>
      <sheetName val="CPP_WDV BHATAPARA"/>
      <sheetName val="CPP_WDV RABRIYAWAS"/>
      <sheetName val="CPP_WDV KODINAR TPP"/>
      <sheetName val="CPP_SLM"/>
      <sheetName val="CPP_SLM AMBUJA"/>
      <sheetName val="CPP_SLM ROPAR"/>
      <sheetName val="CPP_SLM MCW"/>
      <sheetName val="Roorkee WDV 80IA"/>
      <sheetName val="Summary_CPP"/>
      <sheetName val="CPP_SLM AMB"/>
      <sheetName val="CPP_SLM GAJ II"/>
      <sheetName val="Rab STG-DG Consl"/>
      <sheetName val="Rab DG"/>
      <sheetName val="Rab STG 1"/>
      <sheetName val="Rab STG 2"/>
      <sheetName val="BHATA TG Consl"/>
      <sheetName val="BHATA TG 1"/>
      <sheetName val="BHATA TG 2"/>
      <sheetName val="Additions_Roorkee"/>
      <sheetName val="Deletions_GACL (2)"/>
      <sheetName val="Addln Dep. Roorkee"/>
      <sheetName val="Transfer In"/>
      <sheetName val="Transfer out"/>
      <sheetName val="Unit_Reco"/>
      <sheetName val="FA-ADD-Reco"/>
      <sheetName val="FA-Del-Reco"/>
      <sheetName val="Rab"/>
      <sheetName val="Other Exp (2)"/>
      <sheetName val="Sebi (MD)"/>
      <sheetName val="Sebi (G+N+M)"/>
      <sheetName val="East-Bhata"/>
      <sheetName val="BS-Mcw"/>
      <sheetName val="BS-East"/>
      <sheetName val="BS-Corp"/>
      <sheetName val="BS-Guj"/>
      <sheetName val="BS-Rab"/>
      <sheetName val="Sch C - Loan"/>
      <sheetName val="periodic_cashflow"/>
      <sheetName val="cashflowworkingqtrly"/>
      <sheetName val="Sch-E Unit"/>
      <sheetName val="ESOS"/>
      <sheetName val="Mcw-Site"/>
      <sheetName val="Mcw-Rso"/>
      <sheetName val="Rab-Site"/>
      <sheetName val="Rab-Dadri"/>
      <sheetName val="Rab-Bht"/>
      <sheetName val="EPS-BS"/>
      <sheetName val="Him-Utt"/>
      <sheetName val="Sebi (MD-1)"/>
      <sheetName val="Gaj-Power"/>
      <sheetName val="Gaj-Surat"/>
      <sheetName val="Corporate-Mumbai"/>
      <sheetName val="Corporate-Delhi"/>
      <sheetName val="Corporate-Cal"/>
      <sheetName val="Ne21 "/>
      <sheetName val="Ne12 "/>
      <sheetName val="Schedule E"/>
      <sheetName val="Sch - Loan"/>
      <sheetName val="Mcw-HO"/>
      <sheetName val="ACRL"/>
      <sheetName val="ACRL-SITE"/>
      <sheetName val="Acrl-Dadri"/>
      <sheetName val="Acrl-Ahd"/>
      <sheetName val="Him - Uttr"/>
      <sheetName val="Amb-South"/>
      <sheetName val="June"/>
      <sheetName val="TRFOUT IT Vcr 115JB"/>
      <sheetName val="TRFOUT-2007"/>
      <sheetName val="TRFOUT IT Vcr"/>
      <sheetName val="write-off"/>
      <sheetName val="w off chd ass"/>
      <sheetName val="Addition Non-CPP-TAR (2)"/>
      <sheetName val="Depn.CPP-SLM"/>
      <sheetName val="Depn.Non-CPP"/>
      <sheetName val="Additional Dep"/>
      <sheetName val="Addl Dep"/>
      <sheetName val="Non CPP Addition"/>
      <sheetName val="CPP addn"/>
      <sheetName val="additional depreciation"/>
      <sheetName val="deletion detail-block wise"/>
      <sheetName val="delen Reco"/>
      <sheetName val="Reco Addn"/>
      <sheetName val="Re-non-cpp"/>
      <sheetName val="Re-deletion"/>
      <sheetName val="Asset Not owned"/>
      <sheetName val="Excess Prov"/>
      <sheetName val="Lk CPP"/>
      <sheetName val="Ky CPP"/>
      <sheetName val="HO-cons"/>
      <sheetName val="16(b) f"/>
      <sheetName val="final-consol"/>
      <sheetName val="pf trust all location"/>
      <sheetName val="rauri"/>
      <sheetName val="sankrail"/>
      <sheetName val="farakka nil"/>
      <sheetName val="roorkee"/>
      <sheetName val="nalaghar"/>
      <sheetName val="cochin-nil"/>
      <sheetName val="bhatinda"/>
      <sheetName val="bhatapara"/>
      <sheetName val="gajambuja"/>
      <sheetName val="ambujanagar"/>
      <sheetName val="Monthly Sales"/>
      <sheetName val="Maratha - HO"/>
      <sheetName val="Maratha - Site"/>
      <sheetName val="Maratha Rso"/>
      <sheetName val="SEBI_2"/>
      <sheetName val="Comprasion"/>
      <sheetName val="With Esos"/>
      <sheetName val="Amb-Corp"/>
      <sheetName val="Bct-Surat"/>
      <sheetName val="Bct-Panvel"/>
      <sheetName val="B1101"/>
      <sheetName val="Dep(Farakka)"/>
      <sheetName val="Additions_GACL(Farakka)"/>
      <sheetName val="Dep AY 6-7"/>
      <sheetName val="Add dep (2)"/>
      <sheetName val="Additions_GACL (2)"/>
      <sheetName val="Additions_unitswise"/>
      <sheetName val="Deletion_Unitwise"/>
      <sheetName val="Dep (3)"/>
      <sheetName val="Dep Deff "/>
      <sheetName val="CPP_SLM (2)"/>
      <sheetName val="CPP_WDV (2)"/>
      <sheetName val="Deletion_CPP"/>
      <sheetName val="others_reco"/>
      <sheetName val="MCW_reco"/>
      <sheetName val="Ambuja Reco"/>
      <sheetName val="Ropar_reco"/>
      <sheetName val="Himachal_reco"/>
      <sheetName val="Reco_Bhatinda"/>
      <sheetName val="ACRL_reco"/>
      <sheetName val="Power_Plant_reco"/>
      <sheetName val="Sebi (M)"/>
      <sheetName val="Sebi (R)"/>
      <sheetName val="Mar-HO"/>
      <sheetName val="9(b)"/>
      <sheetName val="9(c)"/>
      <sheetName val="12(a)"/>
      <sheetName val="12(b)"/>
      <sheetName val="13(e)"/>
      <sheetName val="14(d)Del"/>
      <sheetName val="16(b)"/>
      <sheetName val="17(a)"/>
      <sheetName val="17(d)"/>
      <sheetName val="17(e)"/>
      <sheetName val="17(f)"/>
      <sheetName val="17(h)"/>
      <sheetName val="17(j)"/>
      <sheetName val="17(l)"/>
      <sheetName val="17(m)"/>
      <sheetName val="18-40A(2)(b)"/>
      <sheetName val="20-41(1) - new"/>
      <sheetName val="41(1)-PFDD"/>
      <sheetName val="21(i)A-43B"/>
      <sheetName val="21(i)B-43B"/>
      <sheetName val="43B-Leave Enchmn"/>
      <sheetName val="22(a)Cenvat"/>
      <sheetName val="22(b) prior"/>
      <sheetName val="24(a)"/>
      <sheetName val="25(a)"/>
      <sheetName val="26-80G"/>
      <sheetName val="27-i-not "/>
      <sheetName val="27-ii-short"/>
      <sheetName val="27-iii-Late"/>
      <sheetName val="27-iv-Delay"/>
      <sheetName val="28(b)-A"/>
      <sheetName val="28(b)-B"/>
      <sheetName val="mthpft0302"/>
      <sheetName val="Main (1)"/>
      <sheetName val="Amb - Working"/>
      <sheetName val="Him - Working"/>
      <sheetName val="Other Working"/>
      <sheetName val="DR CR (6)"/>
      <sheetName val="Cover-Act."/>
      <sheetName val="Act V Act (7)"/>
      <sheetName val="Bhatinda-Working"/>
      <sheetName val="Amb- VC"/>
      <sheetName val="Him-VC"/>
      <sheetName val="Note (2-5)"/>
      <sheetName val="Cst-Ldgr"/>
      <sheetName val="Cst-Sht"/>
      <sheetName val="Prof-D"/>
      <sheetName val="Prof-E"/>
      <sheetName val="Prof-Export"/>
      <sheetName val="Prof-Self Cons"/>
      <sheetName val="INV-VAL"/>
      <sheetName val="Dumpstock"/>
      <sheetName val="PWR"/>
      <sheetName val="Clinker"/>
      <sheetName val="Excise Entries"/>
      <sheetName val="Stk-Rpt"/>
      <sheetName val="Sale &amp; Selling Exp"/>
      <sheetName val="VC-PL"/>
      <sheetName val="Check-RM"/>
      <sheetName val="Holcim"/>
      <sheetName val="ERP"/>
      <sheetName val="Cost_hierarchy"/>
      <sheetName val="New_SAP_Link"/>
      <sheetName val="PL_UPD"/>
      <sheetName val="Grinding_UPD"/>
      <sheetName val="Rso_Rmo"/>
      <sheetName val="PL_Ambuja"/>
      <sheetName val="PL_Gajambuja"/>
      <sheetName val="PL_Maratha"/>
      <sheetName val="PL_Darla"/>
      <sheetName val="PL_Rabriyawas"/>
      <sheetName val="PL_Bhatapara"/>
      <sheetName val="Grinding_Ropar"/>
      <sheetName val="Grinding_Sankrail"/>
      <sheetName val="Grinding_Bathinda"/>
      <sheetName val="Grinding_Uttaranchal"/>
      <sheetName val="Grinding_Surat"/>
      <sheetName val="Grinding_Dadri"/>
      <sheetName val="Grinding_Farakka"/>
      <sheetName val="Muldwarka"/>
      <sheetName val="Other Income -For FRP"/>
      <sheetName val="Investment-For FRP"/>
      <sheetName val="Investment Summary"/>
      <sheetName val="Profit Summary"/>
      <sheetName val="Profit Details"/>
      <sheetName val="Int- FD"/>
      <sheetName val="Div-Int"/>
      <sheetName val="Application &amp; FDR"/>
      <sheetName val="Int Deb-Receivable"/>
      <sheetName val="Prd - Clinker"/>
      <sheetName val="Prd - Cement"/>
      <sheetName val="OAR  March  2008"/>
      <sheetName val="MD II"/>
      <sheetName val="MD Report"/>
      <sheetName val="Schedule "/>
      <sheetName val="RM 6 Months "/>
      <sheetName val="RM- 12  Months "/>
      <sheetName val="RM VAR March  Quarter "/>
      <sheetName val="RM VARoldsixmonth"/>
      <sheetName val="Var June 2007 Vs June 2006 "/>
      <sheetName val="RM 9 Months "/>
      <sheetName val="Yearly 12-18 RM "/>
      <sheetName val="Variances March 08 Quarter "/>
      <sheetName val="Dec 2007 VS. Dec. 2006 18 Mth"/>
      <sheetName val="Dec 2006 ( 18 Months )"/>
      <sheetName val="Rab Group  APRIL 08 TO July 08 "/>
      <sheetName val="COMBINED"/>
      <sheetName val="Dadri "/>
      <sheetName val="Adv. "/>
      <sheetName val="cLOSING iNVENTORY "/>
      <sheetName val="22(a) Cenvat"/>
      <sheetName val="Ann 28"/>
      <sheetName val="Annexure 29"/>
      <sheetName val="Working ann28"/>
      <sheetName val="TRUST-."/>
      <sheetName val="R.MAT."/>
      <sheetName val="F.GOODS"/>
      <sheetName val="Giudelines"/>
      <sheetName val="List of Deduction"/>
      <sheetName val="membership fees"/>
      <sheetName val="clubs"/>
      <sheetName val="vehicle expenses"/>
      <sheetName val="pooja  festival"/>
      <sheetName val="recruitment  hiring exp"/>
      <sheetName val="other third party services"/>
      <sheetName val="emp welfare exp"/>
      <sheetName val="ticket cancellation charges"/>
      <sheetName val="scholarship expenses"/>
      <sheetName val="sustainable community developme"/>
      <sheetName val="Promotion"/>
      <sheetName val="Sales Incentives (Exp.)"/>
      <sheetName val="NPG(5&amp;6)"/>
      <sheetName val="NPG (3)"/>
      <sheetName val="NPG (4)"/>
      <sheetName val="Stock (15-17)"/>
      <sheetName val="ALK (6&amp;7)"/>
      <sheetName val="NPG (1)"/>
      <sheetName val="NPG (2)"/>
      <sheetName val="Prd Sal (13-14)"/>
      <sheetName val="ALK (5)"/>
      <sheetName val="ALK (3)"/>
      <sheetName val="Profit-Summary (10)"/>
      <sheetName val="ALK (4)"/>
      <sheetName val="Mcw-Data"/>
      <sheetName val="ALK (1)"/>
      <sheetName val="ALK (2)"/>
      <sheetName val="Ropar-Data"/>
      <sheetName val="Mcw-Working"/>
      <sheetName val="Mcw-VC"/>
      <sheetName val="Him-Working"/>
      <sheetName val="Darla-Data"/>
      <sheetName val="Rab-Data"/>
      <sheetName val="Rab-VC"/>
      <sheetName val="Bht-VC"/>
      <sheetName val="Bht-Data"/>
      <sheetName val="Rab-Working"/>
      <sheetName val="Amb-Working"/>
      <sheetName val="Amb-Data"/>
      <sheetName val="Bht-Working"/>
      <sheetName val="Act Vs Budget"/>
      <sheetName val="Trend (11)"/>
      <sheetName val="Trend (12)"/>
      <sheetName val="Page 7(a)"/>
      <sheetName val="Qty Variance"/>
      <sheetName val="Profit Changes (6)"/>
      <sheetName val="Act V Act (9)"/>
      <sheetName val="Upto Month (3)"/>
      <sheetName val="Note (4,5,7)"/>
      <sheetName val="DR CR (8)"/>
      <sheetName val="Qty. Summary"/>
      <sheetName val="For the Month (2)"/>
      <sheetName val="Graphic Notes"/>
      <sheetName val="Cover-Est."/>
      <sheetName val="Notes-Est"/>
      <sheetName val="Dec 06 V Sep 06"/>
      <sheetName val="Dec 06 V Dec 05"/>
      <sheetName val="Calender Year3 (a)"/>
      <sheetName val="WDV TRIAL _31.3.2008"/>
      <sheetName val="OP. TRIAL 1.4.2008"/>
      <sheetName val="HO RECO "/>
      <sheetName val="4 MONTHS DRIVED WORKING"/>
      <sheetName val="AM Control sheet_Ne05"/>
      <sheetName val="ADDITIONAL GL TILL DEC 08"/>
      <sheetName val="AM Control sheet NE24"/>
      <sheetName val="OP.+4 MONTHS"/>
      <sheetName val="HARP"/>
      <sheetName val="Final March 2008"/>
      <sheetName val="VD-1"/>
      <sheetName val="Staff Welfare Others"/>
      <sheetName val="Mar08"/>
      <sheetName val="Apr08_Mar09 "/>
      <sheetName val="Feb'09"/>
      <sheetName val="DEC08"/>
      <sheetName val="NE24"/>
      <sheetName val="NE05"/>
      <sheetName val="NE05+NE24"/>
      <sheetName val="defsum"/>
      <sheetName val="Defdepn"/>
      <sheetName val="Taxprov."/>
      <sheetName val="Dep AY3-4"/>
      <sheetName val="AY 4-5 "/>
      <sheetName val="GAJ-II"/>
      <sheetName val="CHP"/>
      <sheetName val="Tot-DGDEP"/>
      <sheetName val="SLMDG"/>
      <sheetName val="WDVDG"/>
      <sheetName val="Main Notes"/>
      <sheetName val="MD &amp; WTD"/>
      <sheetName val="Good Debtors"/>
      <sheetName val="Good Receivables"/>
      <sheetName val="Comm Paper"/>
      <sheetName val="AUC"/>
      <sheetName val="SUB NO."/>
      <sheetName val="Plant details"/>
      <sheetName val="Cost_center"/>
      <sheetName val="location"/>
      <sheetName val="Hac_code"/>
      <sheetName val="Howard Park-Agra-IP format"/>
      <sheetName val="ITC-All locations-IP format"/>
      <sheetName val="details of BGs"/>
      <sheetName val="Reco of Remuneration"/>
      <sheetName val="Data-IFRS Actual"/>
      <sheetName val="Data-IFRS-Budget"/>
      <sheetName val="Data-IGAAP"/>
      <sheetName val="RICCO-1"/>
      <sheetName val="Summary-2"/>
      <sheetName val="For the Month-3"/>
      <sheetName val="Cover-Act.-NPG"/>
      <sheetName val="Cover-Act.-ALK"/>
      <sheetName val="Gujarat(Amb+Gaj)"/>
      <sheetName val="Ambuja Cement"/>
      <sheetName val="Amb Anagar"/>
      <sheetName val="Cochin"/>
      <sheetName val="Corp.Mumbai"/>
      <sheetName val="Kolkatta Corp"/>
      <sheetName val="Gaj + BCT"/>
      <sheetName val="Gaj Ambuja "/>
      <sheetName val="Gaj Ambnagar"/>
      <sheetName val="GajlineII"/>
      <sheetName val="Gaj CPP"/>
      <sheetName val="Gaj Bombay"/>
      <sheetName val="Gaj Ahmd"/>
      <sheetName val="Gaj-Sur-Grind"/>
      <sheetName val="Gaj TPP"/>
      <sheetName val="BCT Panvel"/>
      <sheetName val="BCT Surat"/>
      <sheetName val="Northern"/>
      <sheetName val="Darlaghat"/>
      <sheetName val="Ropar CPP"/>
      <sheetName val="Uttranchal"/>
      <sheetName val="Maratha"/>
      <sheetName val="Site + CPP"/>
      <sheetName val="MCW Site"/>
      <sheetName val="MCW CPP"/>
      <sheetName val="MCW RSO"/>
      <sheetName val="Rabriywas"/>
      <sheetName val="Dadri+Indo Nipo"/>
      <sheetName val="Bhatapara_TPP"/>
      <sheetName val="Thermal"/>
      <sheetName val="Sankrail+Kolkatta"/>
      <sheetName val="mUNDWA"/>
      <sheetName val="Barh"/>
      <sheetName val="Farraka"/>
      <sheetName val="2010"/>
      <sheetName val="Upto the Month-4"/>
      <sheetName val="Unit Break-up-FM-5"/>
      <sheetName val="Unit Break-up-UP-6"/>
      <sheetName val="VersionControl"/>
      <sheetName val="Navigation"/>
      <sheetName val="IstActPerAllTye"/>
      <sheetName val="IstActYtdAllTye"/>
      <sheetName val="IstBdgPerAllTye"/>
      <sheetName val="IstFocYtdAllTye"/>
      <sheetName val="IstActYtdAllLpe"/>
      <sheetName val="IstActYtdAllLye"/>
      <sheetName val="BasActPerAllTye"/>
      <sheetName val="BasActYtdAllTye"/>
      <sheetName val="IstBdgYtdAllTye"/>
      <sheetName val="Ratio-1 "/>
      <sheetName val="BasBdgPerAllTye"/>
      <sheetName val="BasBdgYtdAllTye"/>
      <sheetName val="BasFocYtdAllTye"/>
      <sheetName val="BasActYtdAllLpe"/>
      <sheetName val="BasActYtdAllLye"/>
      <sheetName val="CafActPerAllTye"/>
      <sheetName val="CafActYtdAllTye"/>
      <sheetName val="CafBdgPerAllTye"/>
      <sheetName val="CafFocYtdAllTye"/>
      <sheetName val="CafActYtdAllLpe"/>
      <sheetName val="CafActYtdAllLye"/>
      <sheetName val="VanActPerAllTye"/>
      <sheetName val="VanActYtdAllTye"/>
      <sheetName val="VanBdgPerAllTye"/>
      <sheetName val="VanBdgYtdAllTye"/>
      <sheetName val="VanFocYtdAllTye"/>
      <sheetName val="VanActYtdAllLpe"/>
      <sheetName val="VanActYtdAllLye"/>
      <sheetName val="GenActPerCemTye"/>
      <sheetName val="GenActYtdCemTye"/>
      <sheetName val="CafBdgYtdAllTye"/>
      <sheetName val="GenBdgPerCemTye"/>
      <sheetName val="GenFocYtdCemTye"/>
      <sheetName val="GenActYtdCemLpe"/>
      <sheetName val="GenActYtdCemLye"/>
      <sheetName val="GenActPerClcTye"/>
      <sheetName val="GenActYtdClcTye"/>
      <sheetName val="GenBdgYtdCemTye"/>
      <sheetName val="GenBdgPerClcTye"/>
      <sheetName val="GenFocYtdClcTye"/>
      <sheetName val="GenActYtdClcLpe"/>
      <sheetName val="GenActYtdClcLye"/>
      <sheetName val="GenActPerMicTye"/>
      <sheetName val="GenActYtdMicTye"/>
      <sheetName val="GenBdgYtdClcTye"/>
      <sheetName val="GenBdgPerMicTye"/>
      <sheetName val="GenBdgYtdMicTye"/>
      <sheetName val="GenFocYtdMicTye"/>
      <sheetName val="GenActYtdMicLpe"/>
      <sheetName val="GenActYtdMicLye"/>
      <sheetName val="GenActPerAggTye"/>
      <sheetName val="GenActYtdAggTye"/>
      <sheetName val="GenBdgPerAggTye"/>
      <sheetName val="GenBdgYtdAggTye"/>
      <sheetName val="GenFocYtdAggTye"/>
      <sheetName val="GenActYtdAggLpe"/>
      <sheetName val="GenActYtdAggLye"/>
      <sheetName val="GenActPerRmxTye"/>
      <sheetName val="GenActYtdRmxTye"/>
      <sheetName val="GenBdgPerRmxTye"/>
      <sheetName val="GenBdgYtdRmxTye"/>
      <sheetName val="GenFocYtdRmxTye"/>
      <sheetName val="GenActYtdRmxLpe"/>
      <sheetName val="GenActYtdRmxLye"/>
      <sheetName val="GenActPerAspTye"/>
      <sheetName val="GenActYtdAspTye"/>
      <sheetName val="GenBdgPerAspTye"/>
      <sheetName val="GenBdgYtdAspTye"/>
      <sheetName val="20-41(1)"/>
      <sheetName val="Prov. wrirtten back -NP"/>
      <sheetName val="23A -Cap-NP"/>
      <sheetName val="23A - ST-NP"/>
      <sheetName val="22(a)Cenvat "/>
      <sheetName val="80IC-Roorkee"/>
      <sheetName val="TB 2007-08"/>
      <sheetName val="TB 08-09"/>
      <sheetName val="28(b)-A-NP"/>
      <sheetName val="28(b)-A-Tr. in "/>
      <sheetName val="29-1150"/>
      <sheetName val="32-Ratio"/>
      <sheetName val="ED - Exempt"/>
      <sheetName val="Attachment 1"/>
      <sheetName val="Attachment 2 "/>
      <sheetName val="Attachment 3 "/>
      <sheetName val="Attachment 3B (2)"/>
      <sheetName val="Attachment 4A - Superceded"/>
      <sheetName val="Attachmant 4B - Superceded"/>
      <sheetName val="Attachment 3"/>
      <sheetName val="Attachment 3A Final FY1213"/>
      <sheetName val="Attachment 3B (3)"/>
      <sheetName val="Attachment 4"/>
      <sheetName val="Attachment 5A"/>
      <sheetName val="Attachment 5B_ESIC"/>
      <sheetName val="Attachment 5B_LWF"/>
      <sheetName val="Attachment6"/>
      <sheetName val="Attach 7"/>
      <sheetName val="Attach 8"/>
      <sheetName val="clause 21(i)B"/>
      <sheetName val="Attachment7a"/>
      <sheetName val="Attachment 7"/>
      <sheetName val="Attach 9"/>
      <sheetName val="Attach 10"/>
      <sheetName val="Attachment 10"/>
      <sheetName val="Attachment10_old"/>
      <sheetName val="Attachment_10 ctd"/>
      <sheetName val="Attach 11A"/>
      <sheetName val="Attachment 11B"/>
      <sheetName val="Attachment_12"/>
      <sheetName val="Attachment  13"/>
      <sheetName val="Attachment 14"/>
      <sheetName val="Attachment 7 C"/>
      <sheetName val="others-dont print -1"/>
      <sheetName val="others dont print-2"/>
      <sheetName val="others -dont print 3"/>
      <sheetName val="Annexure-donet print-h"/>
      <sheetName val="Attachment 3B Sale FY1213"/>
      <sheetName val="EMPG"/>
      <sheetName val="FBT Paid"/>
      <sheetName val="FBT CAL-Summary"/>
      <sheetName val="Exps Trial"/>
      <sheetName val="trial- Expenses Details"/>
      <sheetName val="Preop-BW"/>
      <sheetName val="Preop-PEB-BW "/>
      <sheetName val="PREOP -PEB-DL"/>
      <sheetName val="522104"/>
      <sheetName val="BW"/>
      <sheetName val="CW"/>
      <sheetName val="KW"/>
      <sheetName val="LW"/>
      <sheetName val="PW"/>
      <sheetName val="EZ"/>
      <sheetName val="CZ"/>
      <sheetName val="WZ"/>
      <sheetName val="SZ"/>
      <sheetName val="PEB"/>
      <sheetName val="22(a)Cenvat(w)"/>
      <sheetName val="22(a)Cenvat(f)"/>
      <sheetName val="145A-F"/>
      <sheetName val="Ann-23"/>
      <sheetName val="94XXXX"/>
      <sheetName val="9_b_"/>
      <sheetName val="9_c_"/>
      <sheetName val="12_a_"/>
      <sheetName val="12_b_"/>
      <sheetName val="12_b_1"/>
      <sheetName val="13_e_"/>
      <sheetName val="14_d_add"/>
      <sheetName val="14_d_Del"/>
      <sheetName val="Transfer In_Out"/>
      <sheetName val="FA_Reco"/>
      <sheetName val="16_b_"/>
      <sheetName val="17_a_"/>
      <sheetName val="17_d_"/>
      <sheetName val="17_j_"/>
      <sheetName val="22_a_Cenvat"/>
      <sheetName val="22_a_1"/>
      <sheetName val="22_a_2"/>
      <sheetName val="22_a_3"/>
      <sheetName val="Exhibit I"/>
      <sheetName val="Exhibit II"/>
      <sheetName val="Exhibit II Cd"/>
      <sheetName val="Exhibit III"/>
      <sheetName val="Exhibit IV"/>
      <sheetName val="Exhibit V"/>
      <sheetName val="Exhibit VI"/>
      <sheetName val="Exhibit VII"/>
      <sheetName val="EXHIBIT VIII"/>
      <sheetName val="Exhibit IX"/>
      <sheetName val="Exhibit X"/>
      <sheetName val="Exhibit X Cd"/>
      <sheetName val="Exhibit XI"/>
      <sheetName val="Exhibit XII"/>
      <sheetName val="Exhibit XIII"/>
      <sheetName val="Exhibit XIV"/>
      <sheetName val="22(a)Cenvat -NP"/>
      <sheetName val="145A "/>
      <sheetName val="OB 1-4-09"/>
      <sheetName val="12(b)1"/>
      <sheetName val="SUMMARY Mar.09"/>
      <sheetName val="FBT APRIL 08-MARCH09"/>
      <sheetName val="FBT CALN-Summary"/>
      <sheetName val="HO Exps Trial"/>
      <sheetName val="FBT CAL"/>
      <sheetName val="FBT RECO"/>
      <sheetName val="trial-Head office"/>
      <sheetName val="Pr Op(BW)-Sheeting  plant"/>
      <sheetName val="PEB-Pre-2"/>
      <sheetName val="PEB-Pre-1"/>
      <sheetName val="PEBEXP-Ho(q3)"/>
      <sheetName val="PEB-HO-Q4"/>
      <sheetName val="12(b) f"/>
      <sheetName val="12(b) w"/>
      <sheetName val="13(e) "/>
      <sheetName val="16(b) w"/>
      <sheetName val="17(a) f"/>
      <sheetName val="17(a) w"/>
      <sheetName val="17(d) f"/>
      <sheetName val="17(d) w"/>
      <sheetName val="17(e) f"/>
      <sheetName val="17(e) w"/>
      <sheetName val="17(f) f"/>
      <sheetName val="17(f) w"/>
      <sheetName val="17(j) f"/>
      <sheetName val="17(j) w"/>
      <sheetName val="18-40A(2)(b)s"/>
      <sheetName val="20-41(f)"/>
      <sheetName val="20-41(w)"/>
      <sheetName val="21(i)B-43B(w)"/>
      <sheetName val="21(i)A-43B f"/>
      <sheetName val="21(i)B-43B f"/>
      <sheetName val="21(i)A-43B w"/>
      <sheetName val="Leave working"/>
      <sheetName val="26-80G (f)"/>
      <sheetName val="26-80G (w)"/>
      <sheetName val="27-i-not f"/>
      <sheetName val="27-i-not w"/>
      <sheetName val="27-ii-short f"/>
      <sheetName val="27-ii-short w"/>
      <sheetName val="27-iii-Late f"/>
      <sheetName val="27-iii-Late w"/>
      <sheetName val="27-iv-Delay f"/>
      <sheetName val="27-iv-Delay w"/>
      <sheetName val="28(b)-A (f) "/>
      <sheetName val="28(b)-A (w) "/>
      <sheetName val="28(b)-B (f) "/>
      <sheetName val="28(b)-B (w) "/>
      <sheetName val="Ann-1"/>
      <sheetName val="Ann-2"/>
      <sheetName val="Ann-3"/>
      <sheetName val="Ann-4 "/>
      <sheetName val="Ann-6"/>
      <sheetName val="Ann-7"/>
      <sheetName val="Ann-7 -Work"/>
      <sheetName val="Ann-8"/>
      <sheetName val="Club"/>
      <sheetName val="Ann-9"/>
      <sheetName val="Ann-10."/>
      <sheetName val="Ann -11."/>
      <sheetName val="Ann-12."/>
      <sheetName val="Ann-13 -WS"/>
      <sheetName val="41(1)-PFDD-NP"/>
      <sheetName val="Ann-13."/>
      <sheetName val="A-13 - WS-NP"/>
      <sheetName val="Ann- 14"/>
      <sheetName val="A-13-WS-NP"/>
      <sheetName val="43B-Leave Encashment"/>
      <sheetName val="Ann- 15"/>
      <sheetName val="Ann-14"/>
      <sheetName val="Ann-15 -Excise "/>
      <sheetName val="Ann-15 - Not final"/>
      <sheetName val="Ann- 16"/>
      <sheetName val="Ann- 17"/>
      <sheetName val="Ann-18 "/>
      <sheetName val="Ann-18-Ex-1"/>
      <sheetName val="Ann-18-Ex-2-Work"/>
      <sheetName val="Ann-18-Ex-2"/>
      <sheetName val="Ann-18-EX-3-Work"/>
      <sheetName val="Ann-18-EX-3"/>
      <sheetName val="Ann-19."/>
      <sheetName val="Ann-20."/>
      <sheetName val="Ann-20 -Work"/>
      <sheetName val="Ann-21.. "/>
      <sheetName val="Ann-22-Work"/>
      <sheetName val="Ann-22.."/>
      <sheetName val="Ann-22"/>
      <sheetName val="Ann-23 "/>
      <sheetName val="Ann-24"/>
      <sheetName val="26-FG"/>
      <sheetName val="24-25 work"/>
      <sheetName val="Ann-25."/>
      <sheetName val="Ann - 26"/>
      <sheetName val="Ann - 23-Kunal"/>
      <sheetName val="FA-Addition"/>
      <sheetName val="Deletion f"/>
      <sheetName val="Annexure 1- New Contract"/>
      <sheetName val="Annexure 2- POC&gt;100%"/>
      <sheetName val="Annexure 3- Changes in PM"/>
      <sheetName val="Annexure 4- Top Projects"/>
      <sheetName val="Annexure 5"/>
      <sheetName val="Annex 6- No Customer Invoicing"/>
      <sheetName val="Annexure 7- Neg Rev Ctrl"/>
      <sheetName val="Annexure 8"/>
      <sheetName val="IE"/>
      <sheetName val="Annex A &amp; B"/>
      <sheetName val="ANNEX c &amp; D"/>
      <sheetName val="Annex C-H"/>
      <sheetName val="Annex I-K"/>
      <sheetName val="PFReport"/>
      <sheetName val="Settlement Sheet"/>
      <sheetName val="due from company "/>
      <sheetName val="int-due"/>
      <sheetName val="Redemption"/>
      <sheetName val="Interest Paid on curr liabiliti"/>
      <sheetName val="Unclamied"/>
      <sheetName val="HDFC BANK"/>
      <sheetName val="ABN BANK"/>
      <sheetName val="YES BANK (2)"/>
      <sheetName val="ACRPG"/>
      <sheetName val="ACRSD"/>
      <sheetName val="PE &amp; IS"/>
      <sheetName val="IBG"/>
      <sheetName val="WATER PURIFIER"/>
      <sheetName val="MFG GROUP"/>
      <sheetName val="EMPG DIV"/>
      <sheetName val="DIRECT PRODUCT SALES"/>
      <sheetName val="REGIONAL SERVICES"/>
      <sheetName val="CMGT"/>
      <sheetName val="ACRPG DIV"/>
      <sheetName val="ACRSD DIV"/>
      <sheetName val="PE &amp; IS DIV"/>
      <sheetName val="SCM Breakup"/>
      <sheetName val="Expenses_2003 &amp; 2004"/>
      <sheetName val="Sales 2003 upto Oct"/>
      <sheetName val="OUTLOOK-2004-0."/>
      <sheetName val="FI320"/>
      <sheetName val="FI205"/>
      <sheetName val="HE Parameters"/>
      <sheetName val="Upload"/>
      <sheetName val="Validations"/>
      <sheetName val="FI183"/>
      <sheetName val="FI300"/>
      <sheetName val="FI100"/>
      <sheetName val="FI105"/>
      <sheetName val="FI110"/>
      <sheetName val="FI111"/>
      <sheetName val="FI135"/>
      <sheetName val="FI150"/>
      <sheetName val="FI160"/>
      <sheetName val="FI163"/>
      <sheetName val="FI166"/>
      <sheetName val="FI170"/>
      <sheetName val="FI173"/>
      <sheetName val="FI180"/>
      <sheetName val="FI190"/>
      <sheetName val="FI220"/>
      <sheetName val="FI240"/>
      <sheetName val="FI310"/>
      <sheetName val="FI350"/>
      <sheetName val="FI360"/>
      <sheetName val="FI400"/>
      <sheetName val="FI470"/>
      <sheetName val="FI480"/>
      <sheetName val="fi300 support New"/>
      <sheetName val="Grouping-New"/>
      <sheetName val="Cost entries"/>
      <sheetName val="Dev-Copa"/>
      <sheetName val="olk-actuals"/>
      <sheetName val="FI300 working"/>
      <sheetName val="Core Meet"/>
      <sheetName val="VPC-PPC"/>
      <sheetName val="B-SHEET"/>
      <sheetName val="NOTE_2 TO 21(B)"/>
      <sheetName val="FI100-Dec-03"/>
      <sheetName val="Sec.IV Pl"/>
      <sheetName val="Piping"/>
      <sheetName val="Ducting"/>
      <sheetName val="BOD"/>
      <sheetName val="BOD-2"/>
      <sheetName val="GF-1"/>
      <sheetName val="GF-2"/>
      <sheetName val="GF-3"/>
      <sheetName val="SF-1"/>
      <sheetName val="SF-2"/>
      <sheetName val="SF-3"/>
      <sheetName val="SF-4"/>
      <sheetName val="SF-5"/>
      <sheetName val="SF-6"/>
      <sheetName val="5F1"/>
      <sheetName val="5F2"/>
      <sheetName val="5F3"/>
      <sheetName val="5F4"/>
      <sheetName val="5F5"/>
      <sheetName val="S ramakrishna payemtn due"/>
      <sheetName val="LC opening and Advance Payment"/>
      <sheetName val="BSME $ Account"/>
      <sheetName val="BSME EURO Account "/>
      <sheetName val="BSME AED Account "/>
      <sheetName val="CashflowSRamakrishna "/>
      <sheetName val="CashflowSRamakrishna(2)"/>
      <sheetName val="Status of Pending Shipment"/>
      <sheetName val="Texas"/>
      <sheetName val="Honey well"/>
      <sheetName val="WesterRegion complete"/>
      <sheetName val="Convergys"/>
      <sheetName val="Advance Payment"/>
      <sheetName val="Billing as on March"/>
      <sheetName val="Shipping documents"/>
      <sheetName val=" Pending Shipment "/>
      <sheetName val=" Pending Shipment  (2)"/>
      <sheetName val="Misc.FA"/>
      <sheetName val="Prelm"/>
      <sheetName val="alloc of capex"/>
      <sheetName val="RM,sales"/>
      <sheetName val="Others--&gt;"/>
      <sheetName val="ann17"/>
      <sheetName val="NR"/>
      <sheetName val="Uniuon Bank"/>
      <sheetName val="Allocation Of Funds"/>
      <sheetName val="Table Of Contents(Ply)"/>
      <sheetName val="Basic Assumption (Pa)"/>
      <sheetName val="Basic Assumption(Ply)"/>
      <sheetName val="Base(Plywood)"/>
      <sheetName val="Cost &amp; Means (C)"/>
      <sheetName val="Cost &amp; Means (Pa)"/>
      <sheetName val="Cost &amp; Means (Ply)"/>
      <sheetName val="Land &amp; Site Development(Pa)"/>
      <sheetName val="Land &amp; Site Development(pLY)"/>
      <sheetName val="Civil Const(Pa)."/>
      <sheetName val="Civil Const(Ply)"/>
      <sheetName val="Summary of Plant &amp; Machinery(Pa"/>
      <sheetName val="Summary of Plant &amp; Machinery(PL"/>
      <sheetName val="Miscellaneous(Pa)"/>
      <sheetName val="Miscellaneous(Ply)"/>
      <sheetName val="Contingencies(Pa)"/>
      <sheetName val="Contingencies(Ply)"/>
      <sheetName val="Preliminary &amp; preoperative(Pa)"/>
      <sheetName val="Preliminary &amp; preoperative(Ply)"/>
      <sheetName val="Working Results(C)"/>
      <sheetName val="Working Results(Pa)"/>
      <sheetName val="Working Results(PLy)"/>
      <sheetName val="Sales(Pa)"/>
      <sheetName val="Sales(Ply)"/>
      <sheetName val="Working Capital(Pa)"/>
      <sheetName val="Working Capital(Ply)"/>
      <sheetName val="COP (C)"/>
      <sheetName val="COP(Pa)"/>
      <sheetName val="COP(Ply)"/>
      <sheetName val="Raw Materials(Pa)"/>
      <sheetName val="Raw Material(Ply)"/>
      <sheetName val="Raw M"/>
      <sheetName val="Power &amp; Fuel(Pa)"/>
      <sheetName val="Power &amp; Fuel(Ply)"/>
      <sheetName val="Salary &amp; Wages(Pa)"/>
      <sheetName val="Salary &amp; Wages(Ply)"/>
      <sheetName val="Factory Overheads(Pa)"/>
      <sheetName val="Factory Overheads(Ply)"/>
      <sheetName val="Depreciation(Pa)"/>
      <sheetName val="Depreciation(ply)"/>
      <sheetName val="Term Loan(Pa)"/>
      <sheetName val="Term Loan(Ply)"/>
      <sheetName val="Working Capital(C)"/>
      <sheetName val="Income Tax Con"/>
      <sheetName val="Income Tax(Pa)"/>
      <sheetName val="Cash Flow(Con)"/>
      <sheetName val="Cash Flow(Pa)"/>
      <sheetName val="Cash Flow(Ply)"/>
      <sheetName val="Balance Sheet(Con)"/>
      <sheetName val="Balance Sheet(Pa)"/>
      <sheetName val="Balance Sheet(PLY)"/>
      <sheetName val="Internal Rate(c)"/>
      <sheetName val="Internal Rate(Pa)"/>
      <sheetName val="Internal Rate(Ply)"/>
      <sheetName val="DSCR(Con)"/>
      <sheetName val="DSCR(Pa)"/>
      <sheetName val="DSCR(Ply)"/>
      <sheetName val="Breakeven (c)"/>
      <sheetName val="Break Even(Pa)"/>
      <sheetName val="Break Even(Ply)"/>
      <sheetName val="CAS Operating Statement(Pa)"/>
      <sheetName val="CAS Operating Statement(PLY)"/>
      <sheetName val="CAS Operating Statement(Uttr)"/>
      <sheetName val="CAS Balance Sheet(Pa)"/>
      <sheetName val="CAS Balance Sheet(PLY)"/>
      <sheetName val="CAS Balance Sheet(Uttr)"/>
      <sheetName val="CA &amp; CL(Uttr)"/>
      <sheetName val="CA &amp; CL(Pa)"/>
      <sheetName val="CA &amp; CL(PLY)"/>
      <sheetName val="MPBF (Uttr)"/>
      <sheetName val="MPBF(Pa)"/>
      <sheetName val="MPBF(PLY)"/>
      <sheetName val="CAS Fund Flow(Uttr)"/>
      <sheetName val="F-I"/>
      <sheetName val="F-IV"/>
      <sheetName val="F-V"/>
      <sheetName val="Qty1"/>
      <sheetName val="CAS Operating Statement(com)"/>
      <sheetName val="CAS Balance Sheet(com)"/>
      <sheetName val="CA &amp; CL(com)"/>
      <sheetName val="MPBF (Com)"/>
      <sheetName val="CAS Fund Flow(com)"/>
      <sheetName val="BS Wkg"/>
      <sheetName val="CAS Fund Flow(Pa)"/>
      <sheetName val="CAS Fund Flow(PLY)"/>
      <sheetName val="Capacity "/>
      <sheetName val="Inter Transfer"/>
      <sheetName val="Base (2)"/>
      <sheetName val="Basic Assumption"/>
      <sheetName val="Breakup PC"/>
      <sheetName val="Cost &amp; Means"/>
      <sheetName val="Land &amp; Site Development"/>
      <sheetName val="Civil Const."/>
      <sheetName val="Summary of Plant &amp; Machinery"/>
      <sheetName val="Contingencies"/>
      <sheetName val="Preliminary &amp; preoperative"/>
      <sheetName val="Power &amp; Fuel (S)"/>
      <sheetName val="Salary Wages Sponge"/>
      <sheetName val="Factory Overheads (S)"/>
      <sheetName val="Factory Overheads"/>
      <sheetName val="Depreciation (S)"/>
      <sheetName val="Internal Rate"/>
      <sheetName val="CAS Operating Statement"/>
      <sheetName val="CAS Balance Sheet"/>
      <sheetName val="CA &amp; CL"/>
      <sheetName val="MPBF"/>
      <sheetName val="CAS Fund Flow"/>
      <sheetName val="base(I)"/>
      <sheetName val="COP CPP"/>
      <sheetName val="Base (E)"/>
      <sheetName val="Power &amp; Fuel(MBF)"/>
      <sheetName val="Power &amp; Fuel(E)"/>
      <sheetName val="Salary Wages (S)"/>
      <sheetName val="Salary &amp; Wages(M)"/>
      <sheetName val="Salary &amp; Wages(E)"/>
      <sheetName val="Salary &amp; Wages(P)"/>
      <sheetName val="Factory Overheads(M)"/>
      <sheetName val="Factory Overheads(E)"/>
      <sheetName val="Decmbf"/>
      <sheetName val="Depreciation(E)"/>
      <sheetName val="Depreciation(M)"/>
      <sheetName val="Depreciation(CPP)"/>
      <sheetName val="Basic Assumption(C)"/>
      <sheetName val="Cost &amp; Means(c)"/>
      <sheetName val="Cost of Production(c)"/>
      <sheetName val="Raw Materials(c)"/>
      <sheetName val="Power &amp; Fuel(c)"/>
      <sheetName val="Salary &amp; Wages(c)"/>
      <sheetName val="Factory Overheads(c)"/>
      <sheetName val="Depreciation(c)"/>
      <sheetName val="Sales(c)"/>
      <sheetName val="Term Loan(c)"/>
      <sheetName val="Format_FG"/>
      <sheetName val="FG-Trading"/>
      <sheetName val="Format_Excise"/>
      <sheetName val="Finished Goods - Exciseable"/>
      <sheetName val="Sales Trf Working"/>
      <sheetName val="Depreciation Final"/>
      <sheetName val="Pivot AS PER CO ACT"/>
      <sheetName val="AS PER IT ACT"/>
      <sheetName val="Depreciation IT"/>
      <sheetName val="KSK MPCL Quad 1 "/>
      <sheetName val="Supply Cost  Quad I"/>
      <sheetName val="Supply Sales  Quad I"/>
      <sheetName val="Erection Cost Quad 1"/>
      <sheetName val="Erection Sales Quad 1"/>
      <sheetName val="KSK MPCL LILO 1"/>
      <sheetName val="Supply Cost  LILO 1"/>
      <sheetName val="Supply Sales  LILO 1"/>
      <sheetName val="Erection Cost LILO 1"/>
      <sheetName val="Erection Sales LILO 1"/>
      <sheetName val="KSK MPCL Quad 2"/>
      <sheetName val="Supply Cost Quad 2"/>
      <sheetName val="Supply Sales Quad 2"/>
      <sheetName val="Erection Cost Quad 2"/>
      <sheetName val="Erection Sales Quad 2"/>
      <sheetName val="KSK MPCL LILO 2"/>
      <sheetName val="Supply Cost LILO 2"/>
      <sheetName val="Supply Sales LILO 2"/>
      <sheetName val="Erection Cost LILO 2"/>
      <sheetName val="Erection Sales LILO 2"/>
      <sheetName val="Quad 1 Supply"/>
      <sheetName val="Quad 1 Erec"/>
      <sheetName val="LILO 1 Supply"/>
      <sheetName val="LILO 1 Erection"/>
      <sheetName val="Quad 2 Supply"/>
      <sheetName val="Quad 2 Ere"/>
      <sheetName val="LILO 2 Supply"/>
      <sheetName val="LILO 2 Erec"/>
      <sheetName val="INV MD"/>
      <sheetName val="INV Month Wise"/>
      <sheetName val="waste rm fbd"/>
      <sheetName val="PVC FBD"/>
      <sheetName val="W I P FBD"/>
      <sheetName val="FG FBD"/>
      <sheetName val="OTH .FBD"/>
      <sheetName val="RM NGR"/>
      <sheetName val="W I P &amp; FG (NGR)"/>
      <sheetName val="OTH NGR"/>
      <sheetName val="RM DHR"/>
      <sheetName val="WIP &amp; FG DHR"/>
      <sheetName val="OTH DHR"/>
      <sheetName val="GL 4628 Jul 05 - Mar 06"/>
      <sheetName val="GL 4624 Jul 05 - Mar 06"/>
      <sheetName val="ORIX MLP"/>
      <sheetName val="ORIX MLP (new rates)"/>
      <sheetName val="4884-Comp Rental"/>
      <sheetName val="Tot Gross"/>
      <sheetName val="2256-emp payroll"/>
      <sheetName val="co lease rental"/>
      <sheetName val="4770-emp benefit"/>
      <sheetName val="syndicate codes"/>
      <sheetName val="1232000"/>
      <sheetName val="1260"/>
      <sheetName val="2116074"/>
      <sheetName val="2256000"/>
      <sheetName val="2258000"/>
      <sheetName val="2262000"/>
      <sheetName val="2266000"/>
      <sheetName val="2266950"/>
      <sheetName val="2266951"/>
      <sheetName val="2312000"/>
      <sheetName val="2315000"/>
      <sheetName val="2316950"/>
      <sheetName val="2316951"/>
      <sheetName val="2216956"/>
      <sheetName val="2316957"/>
      <sheetName val="2331000"/>
      <sheetName val="2342969"/>
      <sheetName val="2357000"/>
      <sheetName val="2316956"/>
      <sheetName val="Total Haryana POs AMC Sheet 3%"/>
      <sheetName val="delhi 03-04AMC @ 3%"/>
      <sheetName val="itemsdetails"/>
      <sheetName val="Summ Addition"/>
      <sheetName val="POLY"/>
      <sheetName val="DTY"/>
      <sheetName val="SPUN"/>
      <sheetName val="MSPS_Abstract"/>
      <sheetName val="MSPS_Detailed"/>
      <sheetName val="FINISHING SCHEDULE"/>
      <sheetName val="JAN 09 "/>
      <sheetName val="31-05-2007-DPR"/>
      <sheetName val="sum-all"/>
      <sheetName val="Block admin"/>
      <sheetName val="Block acad"/>
      <sheetName val="Block aud"/>
      <sheetName val=" Club house"/>
      <sheetName val="pictorial view "/>
      <sheetName val="pictorial view (2)"/>
      <sheetName val="Revised shutt.cycle 10-07-2007"/>
      <sheetName val="Revised shut cycle progress"/>
      <sheetName val="Slab area floorwise"/>
      <sheetName val="OHT (3.2 LL)"/>
      <sheetName val="TOS (OHT 3.2 LL)"/>
      <sheetName val="OHT (5.45LL)"/>
      <sheetName val="TOS (OHT 5.45LL)"/>
      <sheetName val="ABSTRACT-3 SITES"/>
      <sheetName val="CIVIL DSR-3 Sites"/>
      <sheetName val="ELECTRICAL DSR 3 sites "/>
      <sheetName val="FIRE FIGHTING DSR 3 sites"/>
      <sheetName val="LANDSCAPING DSR-3 Items Sites"/>
      <sheetName val="CIVIL NDSR"/>
      <sheetName val="ELE NDS Com. 3 site"/>
      <sheetName val="BMS Grp 4"/>
      <sheetName val="n-dsr 3 sites"/>
      <sheetName val="VENTIL Non-DSR 3 sites "/>
      <sheetName val="LANDSC Non-DSR-3 Sites"/>
      <sheetName val="OHT"/>
      <sheetName val="TOS (OHT)"/>
      <sheetName val="UGT"/>
      <sheetName val="TOS(UGT)"/>
      <sheetName val="UG W T"/>
      <sheetName val="OHT (2)"/>
      <sheetName val="PRE (3)"/>
      <sheetName val="PRE (2)"/>
      <sheetName val="PRE"/>
      <sheetName val="XLPE. ALLUMINIUM) (2)"/>
      <sheetName val="XLPE. ALLUMINIUM)"/>
      <sheetName val="XLPE COPPER"/>
      <sheetName val="PVC ALLUMINIUM"/>
      <sheetName val="PVC COPPER"/>
      <sheetName val="      "/>
      <sheetName val="VD FOR LIGHTING"/>
      <sheetName val="CABLE DATA"/>
      <sheetName val="Certi."/>
      <sheetName val="Abstact"/>
      <sheetName val="lab ind"/>
      <sheetName val="st ind"/>
      <sheetName val="cem ind"/>
      <sheetName val="fuel ind"/>
      <sheetName val="Details of price Index"/>
      <sheetName val="C_P_ BOQ"/>
      <sheetName val="05-02-2K1"/>
      <sheetName val="01-03-2K1"/>
      <sheetName val="16-03-2K1"/>
      <sheetName val="fnl"/>
      <sheetName val="fnl (2)"/>
      <sheetName val="TB-New"/>
      <sheetName val="#BEZUG"/>
      <sheetName val="MC"/>
      <sheetName val="Balance-Austria Total"/>
      <sheetName val="Commentary"/>
      <sheetName val="Template (2)"/>
      <sheetName val="FOS-2004"/>
      <sheetName val="PPV Report"/>
      <sheetName val="Q.Ind.Payable report"/>
      <sheetName val="AllLegalEntities"/>
      <sheetName val="SitesLocations"/>
      <sheetName val="AllReportingEntities"/>
      <sheetName val="LookUpTables"/>
      <sheetName val="SteveOnly"/>
      <sheetName val="GI"/>
      <sheetName val="GermP"/>
      <sheetName val="Analg"/>
      <sheetName val="ATS"/>
      <sheetName val="ColdFlu"/>
      <sheetName val="DermaSC"/>
      <sheetName val="YoungSC"/>
      <sheetName val="DH"/>
      <sheetName val="DIS"/>
      <sheetName val="Sore"/>
      <sheetName val="TSS"/>
      <sheetName val="FHR"/>
      <sheetName val="TOI"/>
      <sheetName val="SPC"/>
      <sheetName val="TAX.I"/>
      <sheetName val="TAX3"/>
      <sheetName val="TAX2"/>
      <sheetName val="IV-B.2"/>
      <sheetName val="일보"/>
      <sheetName val="입점율양식"/>
      <sheetName val="직거래 (2)"/>
      <sheetName val="팀별인원"/>
      <sheetName val="유통"/>
      <sheetName val="유통주간회의"/>
      <sheetName val="실적G (2)"/>
      <sheetName val="실적G"/>
      <sheetName val="실적G (3)"/>
      <sheetName val="실적G유"/>
      <sheetName val="실적G유 (2)"/>
      <sheetName val="유통별목표12"/>
      <sheetName val="실적G유세"/>
      <sheetName val="신업태98"/>
      <sheetName val="신업태99"/>
      <sheetName val="품목최종"/>
      <sheetName val="주요품목구성"/>
      <sheetName val="전주"/>
      <sheetName val="지점분석00"/>
      <sheetName val="점현황"/>
      <sheetName val="점현황20"/>
      <sheetName val="직거래"/>
      <sheetName val="직거래00"/>
      <sheetName val="직거래01"/>
      <sheetName val="기획분장"/>
      <sheetName val="기획과제"/>
      <sheetName val="영관분장"/>
      <sheetName val="영관중점"/>
      <sheetName val="SP분장"/>
      <sheetName val="SP업무과제"/>
      <sheetName val="인원운영"/>
      <sheetName val="교육계획"/>
      <sheetName val="특판분장"/>
      <sheetName val="특판업무과제"/>
      <sheetName val="특판업무과제2"/>
      <sheetName val="99지점별"/>
      <sheetName val="20지점별"/>
      <sheetName val="누계"/>
      <sheetName val="품목기획자료"/>
      <sheetName val="경쟁"/>
      <sheetName val="Share"/>
      <sheetName val="Constant"/>
      <sheetName val="ADW"/>
      <sheetName val="FT"/>
      <sheetName val="FRB"/>
      <sheetName val="PC"/>
      <sheetName val="MPC"/>
      <sheetName val="APC"/>
      <sheetName val="BKIT"/>
      <sheetName val="ALQ"/>
      <sheetName val="HDW"/>
      <sheetName val="HS"/>
      <sheetName val="ON"/>
      <sheetName val="BBQ"/>
      <sheetName val="MY"/>
      <sheetName val="DRC"/>
      <sheetName val="OC"/>
      <sheetName val="LR"/>
      <sheetName val="APC DIS"/>
      <sheetName val="BATHKDIS"/>
      <sheetName val="DFP"/>
      <sheetName val="Sanitisers"/>
      <sheetName val="TCDIS"/>
      <sheetName val="치솔실적"/>
      <sheetName val="여신현황"/>
      <sheetName val="장할생활 (2)"/>
      <sheetName val="주요품목"/>
      <sheetName val="품목별8"/>
      <sheetName val="총합계"/>
      <sheetName val="품목별1"/>
      <sheetName val="품목별2"/>
      <sheetName val="품목별3"/>
      <sheetName val="품목별4"/>
      <sheetName val="품목별5"/>
      <sheetName val="품목별6"/>
      <sheetName val="품목별7"/>
      <sheetName val="NAV0"/>
      <sheetName val="인원"/>
      <sheetName val="영업현황"/>
      <sheetName val="주요품목거래율"/>
      <sheetName val="자산"/>
      <sheetName val="영업상황"/>
      <sheetName val="손익1"/>
      <sheetName val="손익2"/>
      <sheetName val="자체판매"/>
      <sheetName val="수금현황"/>
      <sheetName val="시장현황분석"/>
      <sheetName val="월보.확정"/>
      <sheetName val="일보.확정"/>
      <sheetName val="key data"/>
      <sheetName val="DETAILED BUDGET PLAN"/>
      <sheetName val="HELP"/>
      <sheetName val="T1-Credit Lines"/>
      <sheetName val="T2-Investments"/>
      <sheetName val="T3-FX Deals"/>
      <sheetName val="T4-Off Balance Sheet"/>
      <sheetName val="T5-Bank Charges"/>
      <sheetName val="T6-3rd Party Interest"/>
      <sheetName val="T7-Static Data Changes"/>
      <sheetName val="T7-Static Data Changes_old"/>
      <sheetName val="New PPV 2002"/>
      <sheetName val="New format"/>
      <sheetName val="Price Var"/>
      <sheetName val="PV (2)"/>
      <sheetName val="PV"/>
      <sheetName val="PV PD1"/>
      <sheetName val="PV PD12"/>
      <sheetName val="PC$ACM"/>
      <sheetName val="COSTES REALES DE COPACKERS"/>
      <sheetName val="FREIGHT DE COPACKERS"/>
      <sheetName val="ART CON MANIPULACION"/>
      <sheetName val="DESV.COPACKERS"/>
      <sheetName val="COPACKERS ORIGINAL"/>
      <sheetName val="RAPPELS DEL MES"/>
      <sheetName val="DESV.MATERIALES"/>
      <sheetName val="TABLA 2002 CON ZEOLITAS"/>
      <sheetName val="TABLA "/>
      <sheetName val="TABLA ABC- DIC-00"/>
      <sheetName val="ABC12MERCADERIASMES"/>
      <sheetName val="ABC12SEMIELABORADOMES"/>
      <sheetName val="ABC12MATERIALESMES"/>
      <sheetName val="ORIGINAL"/>
      <sheetName val="KPI sheet"/>
      <sheetName val="KPI comment"/>
      <sheetName val="Factory KPI"/>
      <sheetName val="FOS"/>
      <sheetName val="NPD november 2001"/>
      <sheetName val="project November 2001"/>
      <sheetName val="SA Fin Perf 2007_17"/>
      <sheetName val="SA Fin Perf 2007_18"/>
      <sheetName val="SOA YTD Oct07_19"/>
      <sheetName val="India YTD Oct07MLC_20"/>
      <sheetName val="India YTD Oct07TGBP_21"/>
      <sheetName val="BD YTD Oct07MLC_22"/>
      <sheetName val="BD YTD Oct07TGBP_23"/>
      <sheetName val="SL YTD Oct07MLC_24"/>
      <sheetName val="SL YTD Oct07TGBP_25"/>
      <sheetName val="Ind YTD Sept MLC 26"/>
      <sheetName val="Ind YTD Sept07 TGBP 27"/>
      <sheetName val="SOA FY2007TGBP_28"/>
      <sheetName val="India FY2007MLC_29"/>
      <sheetName val="India FY2007TGBP_30"/>
      <sheetName val="BD FY2007MLC_31"/>
      <sheetName val="BD FY2007TGBP_32"/>
      <sheetName val="SL FY2007MLC_33"/>
      <sheetName val="SL FY2007TGBP_34"/>
      <sheetName val="ID FY2007MLC_35"/>
      <sheetName val="ID FY2007TGBP_36"/>
      <sheetName val="SOA NWC2007_37"/>
      <sheetName val="INDIA NWC2007_38"/>
      <sheetName val="BD NWC2007_39"/>
      <sheetName val="SL NWC2007_40"/>
      <sheetName val="ID NWC2007_41"/>
      <sheetName val="SOA-ExchangeRates_54"/>
      <sheetName val="SOACharts_56 to 60"/>
      <sheetName val="SOA PL2008TGBP_61"/>
      <sheetName val="SOA PL2008TGBP Phasing_62"/>
      <sheetName val="India PL2008MLC_66"/>
      <sheetName val="India PL2008TGBP_67"/>
      <sheetName val="BD PL2008MLC_68"/>
      <sheetName val="BD PL2008TGBP_69"/>
      <sheetName val="SL PL2008MLC_70"/>
      <sheetName val="SL PL2008TGBP_71"/>
      <sheetName val="ID PL2008MLC_72"/>
      <sheetName val="ID PL2008TGBP_73"/>
      <sheetName val="SOA NWC_2008_71"/>
      <sheetName val="INDIA NWC_2008_72"/>
      <sheetName val="BNGLD NWC_2008_73"/>
      <sheetName val="SRLNK NWC_2008_74"/>
      <sheetName val="INDNS NWC_2008_74A"/>
      <sheetName val="SOA Risk&amp;Opp2008_76"/>
      <sheetName val="SOA BTG2007TGBP_107"/>
      <sheetName val="India BTG2007MLC_108"/>
      <sheetName val="India BTG2007TGBP_109"/>
      <sheetName val="SL BTG2007MLC_110"/>
      <sheetName val="SL BTG2007TGBP_111"/>
      <sheetName val="BD BTG2007MLC_112"/>
      <sheetName val="BD BTG2007TGBP_113"/>
      <sheetName val="ID BTG2007MLC_113A"/>
      <sheetName val="ID BTG2007TGBP_113B"/>
      <sheetName val="SOA GMVA 2008_115"/>
      <sheetName val="INDIA GMVA _116"/>
      <sheetName val="SOA COC2008_117"/>
      <sheetName val="India COC2008_118"/>
      <sheetName val="SOA COP BldgBlk_119"/>
      <sheetName val="SAF-DeltaAnalysis"/>
      <sheetName val="KeyRatios_Pl2008"/>
      <sheetName val="SOA-NR Analysis"/>
      <sheetName val="Factory Op Statement"/>
      <sheetName val="OtherKPI"/>
      <sheetName val="Total South Africa"/>
      <sheetName val="Elandsfontein"/>
      <sheetName val="Durban"/>
      <sheetName val="CAPE TOWN"/>
      <sheetName val="Basis P&amp;L"/>
      <sheetName val="CEA"/>
      <sheetName val="Umsatz IG 2000"/>
      <sheetName val="Intra group"/>
      <sheetName val="de03_sales"/>
      <sheetName val="de03_sales_09"/>
      <sheetName val="Verteilung"/>
      <sheetName val="Phasing Productlevel"/>
      <sheetName val="cap01"/>
      <sheetName val="Stocks"/>
      <sheetName val="BS Sum"/>
      <sheetName val="Gross Vol."/>
      <sheetName val="TM Rate"/>
      <sheetName val="Return Vol."/>
      <sheetName val="DB Incv."/>
      <sheetName val="DM rate"/>
      <sheetName val="COGS Rate"/>
      <sheetName val="STC Rate "/>
      <sheetName val="COGS Value"/>
      <sheetName val="MT"/>
      <sheetName val="Trade Margin"/>
      <sheetName val="STC Net"/>
      <sheetName val="DM value"/>
      <sheetName val="TmDmDbins"/>
      <sheetName val="TM+DB Incv."/>
      <sheetName val="Return Value"/>
      <sheetName val="Mkt. Bud"/>
      <sheetName val="Mkt."/>
      <sheetName val="Stat case"/>
      <sheetName val="Provi+adj"/>
      <sheetName val="NR Per Case"/>
      <sheetName val="VAT prov"/>
      <sheetName val="COGS rate Adj"/>
      <sheetName val="TM adj"/>
      <sheetName val="Plan 2007"/>
      <sheetName val="Jan-00"/>
      <sheetName val="Feb-00"/>
      <sheetName val="Mar-00"/>
      <sheetName val="Apr-00"/>
      <sheetName val="Jun-00"/>
      <sheetName val="Jul-00"/>
      <sheetName val="Cust-July"/>
      <sheetName val="Aug-00"/>
      <sheetName val="Cust-Aug"/>
      <sheetName val="Sep-00"/>
      <sheetName val="Cust-Sep"/>
      <sheetName val="Oct-00"/>
      <sheetName val="Nov-00"/>
      <sheetName val="Dec-00 "/>
      <sheetName val="VOL1"/>
      <sheetName val="VOL2"/>
      <sheetName val="KPI-PAY"/>
      <sheetName val="KPI-Oee"/>
      <sheetName val="KPI-ppv"/>
      <sheetName val="MNFVAR"/>
      <sheetName val="OTH-ppv"/>
      <sheetName val="XPD"/>
      <sheetName val="XPI"/>
      <sheetName val="XPT"/>
      <sheetName val="SIMULACION"/>
      <sheetName val="KPI-P&amp;L"/>
      <sheetName val="GMV"/>
      <sheetName val="RECONC"/>
      <sheetName val="GR1"/>
      <sheetName val="GR2"/>
      <sheetName val="GRANOLLERS"/>
      <sheetName val="RATE GBP HYP"/>
      <sheetName val="Fact Statement FC"/>
      <sheetName val="AA ROUT "/>
      <sheetName val="HH ROUT"/>
      <sheetName val="WP"/>
      <sheetName val="OEE Jan"/>
      <sheetName val="price center"/>
      <sheetName val="Price Trend"/>
      <sheetName val="Price Var.report-337"/>
      <sheetName val="CON_RW_PK"/>
      <sheetName val="CON_IM_LO"/>
      <sheetName val="Global format(Tk)"/>
      <sheetName val="Global format (GBP)"/>
      <sheetName val="54"/>
      <sheetName val="Top 20 RM"/>
      <sheetName val="Top 20 PM"/>
      <sheetName val="Copack"/>
      <sheetName val="prod Plan"/>
      <sheetName val="TR-regCls"/>
      <sheetName val="0.25%PF-without S2"/>
      <sheetName val="Senario 1"/>
      <sheetName val="Senario 2"/>
      <sheetName val="Senario3"/>
      <sheetName val="Senario 4"/>
      <sheetName val="Senario 5"/>
      <sheetName val="Senario6"/>
      <sheetName val="Senario7"/>
      <sheetName val="Senario8"/>
      <sheetName val="Senario9"/>
      <sheetName val="MaterialCost"/>
      <sheetName val="BANGLA"/>
      <sheetName val="NIGERIA"/>
      <sheetName val="PAKISTAN"/>
      <sheetName val="S. AFRICA"/>
      <sheetName val="SPAIN"/>
      <sheetName val="SRI LANKA"/>
      <sheetName val="UK-PLC"/>
      <sheetName val="UK-HULL"/>
      <sheetName val="007099"/>
      <sheetName val="018180-101"/>
      <sheetName val="058576-049"/>
      <sheetName val="058576-202"/>
      <sheetName val="058576-593"/>
      <sheetName val="058576-944"/>
      <sheetName val="059599-001"/>
      <sheetName val="059599-015"/>
      <sheetName val="059599-016"/>
      <sheetName val="069622"/>
      <sheetName val="074740"/>
      <sheetName val="079746"/>
      <sheetName val="074750"/>
      <sheetName val="079799-001"/>
      <sheetName val="079799-002"/>
      <sheetName val="085869"/>
      <sheetName val="107070"/>
      <sheetName val="107070-001"/>
      <sheetName val="107070-002"/>
      <sheetName val="107070-003"/>
      <sheetName val="107070-005"/>
      <sheetName val="107070-006"/>
      <sheetName val="107070-011"/>
      <sheetName val="107070-012"/>
      <sheetName val="107070-014"/>
      <sheetName val="107070-015"/>
      <sheetName val="107070-017"/>
      <sheetName val="107070-018"/>
      <sheetName val="107070-019"/>
      <sheetName val="107070-020"/>
      <sheetName val="107070-021"/>
      <sheetName val="107070-022"/>
      <sheetName val="107070-023"/>
      <sheetName val="107070-024"/>
      <sheetName val="107070-025"/>
      <sheetName val="107070-026"/>
      <sheetName val="107070-027"/>
      <sheetName val="107070-028"/>
      <sheetName val="107070-029"/>
      <sheetName val="173000"/>
      <sheetName val="173000-000"/>
      <sheetName val="189899"/>
      <sheetName val="241405"/>
      <sheetName val="241422"/>
      <sheetName val="248476-255"/>
      <sheetName val="248476-593"/>
      <sheetName val="248476-706"/>
      <sheetName val="248476-944"/>
      <sheetName val="249499-903"/>
      <sheetName val="253532"/>
      <sheetName val="261611"/>
      <sheetName val="265650-003"/>
      <sheetName val="279799"/>
      <sheetName val="279799-001"/>
      <sheetName val="279799-002"/>
      <sheetName val="279799-005"/>
      <sheetName val="279799-006"/>
      <sheetName val="279799-007"/>
      <sheetName val="279799-010"/>
      <sheetName val="279799-012"/>
      <sheetName val="279799-013"/>
      <sheetName val="279799-014"/>
      <sheetName val="279799-015"/>
      <sheetName val="279799-016"/>
      <sheetName val="279799-025"/>
      <sheetName val="284849"/>
      <sheetName val="292905"/>
      <sheetName val="385851"/>
      <sheetName val="382820"/>
      <sheetName val="498936-255"/>
      <sheetName val="977796"/>
      <sheetName val="PPV by Material Type NZ"/>
      <sheetName val="PPV by Material Type Australia"/>
      <sheetName val="PPV Warehouse"/>
      <sheetName val="PPV Aerosols"/>
      <sheetName val="PPV W'Park"/>
      <sheetName val="PPV Household"/>
      <sheetName val="Catreport"/>
      <sheetName val="Freight &amp; Proc"/>
      <sheetName val="Q.C"/>
      <sheetName val="MfgVariance"/>
      <sheetName val="stdd costBPCS"/>
      <sheetName val="stdcostsku"/>
      <sheetName val="ti_sales"/>
      <sheetName val="Vol_var"/>
      <sheetName val="Vol_VarDec"/>
      <sheetName val="NWC Check"/>
      <sheetName val="Bal Sheet Check"/>
      <sheetName val="Movement of TB"/>
      <sheetName val="P&amp;L export"/>
      <sheetName val="BS Export"/>
      <sheetName val="CoA (2)"/>
      <sheetName val="NWC1 PKR"/>
      <sheetName val="Cash Flow - Retrieve check 341"/>
      <sheetName val="Operating profit 341"/>
      <sheetName val="Non Cash Items 341"/>
      <sheetName val="P&amp;L per SKU"/>
      <sheetName val="Preise-neu"/>
      <sheetName val="COGS PL 98"/>
      <sheetName val="Alt-Neu Cogs Check"/>
      <sheetName val="YTD-KER"/>
      <sheetName val="Warth Pl 98"/>
      <sheetName val="Warth PL98 Neu 2"/>
      <sheetName val="Hallein Vol. PL 98"/>
      <sheetName val="Cogs pl98"/>
      <sheetName val="ARA"/>
      <sheetName val="Tons sold Export Sheet"/>
      <sheetName val="Intraentity per Businessunit"/>
      <sheetName val="Calc-Sheet"/>
      <sheetName val="Sales 1st sem"/>
      <sheetName val="Item Branch"/>
      <sheetName val="Hyperion short-long"/>
      <sheetName val="Qties sold"/>
      <sheetName val="Intra+07"/>
      <sheetName val="download booked IE"/>
      <sheetName val="Item Master premonth"/>
      <sheetName val="PMO ALL"/>
      <sheetName val="370 entries"/>
      <sheetName val="Consolidated TB"/>
      <sheetName val="BS before PMO"/>
      <sheetName val="BS afterPMO"/>
      <sheetName val="STOCK-ORDER-BILLING"/>
      <sheetName val="Assumption(2)"/>
      <sheetName val="contri &amp; profit"/>
      <sheetName val="cmt contr"/>
      <sheetName val="QW Cmt contr"/>
      <sheetName val="clk contr"/>
      <sheetName val="Amort"/>
      <sheetName val="notional_intrst"/>
      <sheetName val="Factor1"/>
      <sheetName val="Cal_Br"/>
      <sheetName val="Cal_Br (ob)"/>
      <sheetName val="TRIALBAL_dec_03_cal_br"/>
      <sheetName val="Cmt. Wkg (3)"/>
      <sheetName val="Cmt. Wkg (2)"/>
      <sheetName val="INVENTORY SKU"/>
      <sheetName val="INVENTORY STD"/>
      <sheetName val="MAIN MENU"/>
      <sheetName val="Labour By Branch"/>
      <sheetName val="HHold Labour Rate"/>
      <sheetName val="Aerosol Labour Rate"/>
      <sheetName val="WP Labour Rate"/>
      <sheetName val="Households"/>
      <sheetName val="Aerosol Cost Per Case"/>
      <sheetName val="HHOLD Cost Per Case"/>
      <sheetName val="WP Cost Per Case"/>
      <sheetName val="HH Chart - Volume"/>
      <sheetName val="HH  Chart - Labour"/>
      <sheetName val="Aerosol"/>
      <sheetName val="AA Chart - Labour"/>
      <sheetName val="AA Chart - Volume"/>
      <sheetName val="WETHERILL PARK"/>
      <sheetName val="WP Chart - Labour "/>
      <sheetName val="WP Chart - Volume"/>
      <sheetName val="Total Business"/>
      <sheetName val="Total Bus - Labour"/>
      <sheetName val="Total Bus - Volume"/>
      <sheetName val="Total Bus - Case"/>
      <sheetName val="SUPPLY REPORTING LABOUR- JANUAR"/>
      <sheetName val="FOS2003"/>
      <sheetName val="FOS Actual"/>
      <sheetName val="FOS Plan"/>
      <sheetName val="FOS Format"/>
      <sheetName val="bgt.vs9mthupotdec.'04"/>
      <sheetName val="vc_comparision"/>
      <sheetName val="03-04_Org.bgt."/>
      <sheetName val="Org.bud._VS_rev.bgt"/>
      <sheetName val="qtrwise_summary"/>
      <sheetName val="rbgt0405_vs_05-06"/>
      <sheetName val="Bgt.Target"/>
      <sheetName val="9mth.dec'04vs.bgt05-06vsTrgt"/>
      <sheetName val="보고6월"/>
      <sheetName val="7월"/>
      <sheetName val="10월"/>
      <sheetName val="9월"/>
      <sheetName val="PARTA-GENERAL (2)"/>
      <sheetName val="PART A - Balance Sheet"/>
      <sheetName val="PART A - PL"/>
      <sheetName val="PART A - PL(2)"/>
      <sheetName val="PART A - PL(3) - OI"/>
      <sheetName val="PART A - OI"/>
      <sheetName val="PART A - OI(2)"/>
      <sheetName val="PART A - QD(1)"/>
      <sheetName val="PART A - QD(2)"/>
      <sheetName val="PART B - TTI"/>
      <sheetName val="Schedule HP BP"/>
      <sheetName val="Schedule BP(2)"/>
      <sheetName val="Schedule DPM - DOA"/>
      <sheetName val="Schedule DOA - DEP"/>
      <sheetName val="Schedule ESR CG"/>
      <sheetName val="Schedule OS CYLA"/>
      <sheetName val="Schedule BFLA CFL 10A"/>
      <sheetName val="Sch 10 B 80G"/>
      <sheetName val="Schedule 80-IA to 80-IC"/>
      <sheetName val="VIA STTR SPI SI "/>
      <sheetName val="Schedule EI AIR IT"/>
      <sheetName val="TDS1 TDS2 TCS"/>
      <sheetName val="VersionI_CD_Z5_ADVANCED"/>
      <sheetName val="Comp_of_Income "/>
      <sheetName val="Est._PL"/>
      <sheetName val="Bank Interest"/>
      <sheetName val="2004-05"/>
      <sheetName val="Ac.subAc combination"/>
      <sheetName val="FGcst"/>
      <sheetName val="FGcst (2)"/>
      <sheetName val="인천지점"/>
      <sheetName val="수원지점"/>
      <sheetName val="원주지점"/>
      <sheetName val="강릉지점"/>
      <sheetName val="합계"/>
      <sheetName val="95년실적"/>
      <sheetName val="Production &amp; Dispatc"/>
      <sheetName val="Day wise Cash flow"/>
      <sheetName val="Vizag &amp; Mines"/>
      <sheetName val="Dels"/>
      <sheetName val="rsu expansion"/>
      <sheetName val="msu expansion"/>
      <sheetName val="utilisation"/>
      <sheetName val="POI_MASTER_1"/>
      <sheetName val="Summary_Local"/>
      <sheetName val="Europe Consolidated"/>
      <sheetName val="Factor_sheet"/>
      <sheetName val="Assumptions - 2"/>
      <sheetName val="Licences"/>
      <sheetName val="db_Prior"/>
      <sheetName val="discounts_XP140"/>
      <sheetName val="Invested capital_VDF"/>
      <sheetName val="Annexure IA"/>
      <sheetName val="SWITCH"/>
      <sheetName val="Sales - New"/>
      <sheetName val="Performance Report"/>
      <sheetName val="rsu_expansion"/>
      <sheetName val="msu_expansion"/>
      <sheetName val="Europe_Consolidated"/>
      <sheetName val="Annexure_IA"/>
      <sheetName val="Assumptions_-_2"/>
      <sheetName val="Performance_Report"/>
      <sheetName val="Other_assumptions"/>
      <sheetName val="Component_Pricing,_Costs"/>
      <sheetName val="Invested_capital_VDF"/>
      <sheetName val="Main_Sheet"/>
      <sheetName val="PRSH"/>
      <sheetName val="Apparel"/>
      <sheetName val="Bodega"/>
      <sheetName val="CCA"/>
      <sheetName val="CashNCarry"/>
      <sheetName val="Membership"/>
      <sheetName val="SoftDiscount"/>
      <sheetName val="Site config"/>
      <sheetName val="Phase1"/>
      <sheetName val="p&amp;l1298"/>
      <sheetName val="FINANCE COST "/>
      <sheetName val="HO COST"/>
      <sheetName val="INTT PROJ."/>
      <sheetName val="MKT COST"/>
      <sheetName val="PTE COST "/>
      <sheetName val="Com-ParaMeter"/>
      <sheetName val="Dist.loss"/>
      <sheetName val="Query Results ALL"/>
      <sheetName val="Exciseprice99"/>
      <sheetName val="Sheet23 (2)"/>
      <sheetName val="SAP Data"/>
      <sheetName val="Check this too"/>
      <sheetName val="Account mistake"/>
      <sheetName val="Excise mistake"/>
      <sheetName val="Payable mistake"/>
      <sheetName val="J.V. data july'12"/>
      <sheetName val="J.V.(July'12)"/>
      <sheetName val="SZ Working Consol"/>
      <sheetName val="chiem son total"/>
      <sheetName val="track 819-824"/>
      <sheetName val="Level crossing"/>
      <sheetName val="Underpass-box-819+233"/>
      <sheetName val="underpass 820+068 total"/>
      <sheetName val="underpass 820+068 2x10"/>
      <sheetName val="Thamkhao2"/>
      <sheetName val="Underpass -box-820+890"/>
      <sheetName val="chiem son BOQ"/>
      <sheetName val=" U.Price for C.S (2)"/>
      <sheetName val="PPL"/>
      <sheetName val="CBS"/>
      <sheetName val="PPMS-ADM"/>
      <sheetName val="0. Contents"/>
      <sheetName val="1a.PDE and Cost"/>
      <sheetName val="1b. VOs Details"/>
      <sheetName val="1c. VOs Statistics"/>
      <sheetName val="1d. Project Schedule"/>
      <sheetName val="1e. RFI&amp;RFA"/>
      <sheetName val="1f. Result-Total AuditFinding"/>
      <sheetName val="1g. Results (Average)"/>
      <sheetName val="1h. Results (No. of Ncs)"/>
      <sheetName val="1i. Results (No. of PNCs)"/>
      <sheetName val="1j. Projects With NCs"/>
      <sheetName val="1k. Project Findings"/>
      <sheetName val="1l. NC for Site"/>
      <sheetName val="1m. NC By Types"/>
      <sheetName val="1n. By Functions"/>
      <sheetName val="1o. Detailed NC By Project"/>
      <sheetName val="1p. Detailed NCs By Types "/>
      <sheetName val="2a-Consol-RVOs"/>
      <sheetName val="2b-RVOs NC Statistic"/>
      <sheetName val="3-CAPARS Log"/>
      <sheetName val="3-CAPARs (Workings 1)"/>
      <sheetName val="3-CAPARS (Workings 2)"/>
      <sheetName val="4a-PDE Vs Actual Cost SORT"/>
      <sheetName val="5-Project Schedule"/>
      <sheetName val="6-RFI-RFA-RFMA-RFSDA"/>
      <sheetName val="7-Audit Time Table"/>
      <sheetName val="8.Dev Progress"/>
      <sheetName val="8. DOA PM"/>
      <sheetName val="8. Northpark"/>
      <sheetName val="Sena RFI"/>
      <sheetName val="8. Sena"/>
      <sheetName val="RFI Sathorn"/>
      <sheetName val="8.Villa Sathorn"/>
      <sheetName val="Rachatewi RFI"/>
      <sheetName val="8 Rachatewi"/>
      <sheetName val="8.Emporio Place"/>
      <sheetName val="8.Empire Place"/>
      <sheetName val="8.Soi  101"/>
      <sheetName val="8-Site Audit Findings"/>
      <sheetName val="8.Tender Req. S&amp;S"/>
      <sheetName val="Safety - Submission Status"/>
      <sheetName val="4g-Site Safety"/>
      <sheetName val="App 2 Site Safety Statistic"/>
      <sheetName val="Safety Statistic 2007"/>
      <sheetName val="Safety Statistic 2008"/>
      <sheetName val="App3a-RFA&amp;I Summary"/>
      <sheetName val="App3b-RFA Schedule"/>
      <sheetName val="App3c-RFI Schedule"/>
      <sheetName val="App4-Summary RVOs"/>
      <sheetName val="App 8a-Customer Change Request"/>
      <sheetName val="App 8b-Layout Change Request"/>
      <sheetName val="The Way Forward"/>
      <sheetName val="1a-NC Summary - 6 mths Results"/>
      <sheetName val="1b-NC Summary - Top 5 Projects"/>
      <sheetName val="1c-NC Summary By Project"/>
      <sheetName val="1d-NC Summary By Types"/>
      <sheetName val="1e-NC Summary - By Functions"/>
      <sheetName val="1f-NCs for VOs and Statistics"/>
      <sheetName val="1g-Project Schedule(DELAY)"/>
      <sheetName val="1h-Project Exceeded Budget"/>
      <sheetName val="1i-NC for Site"/>
      <sheetName val="jl-RFI,RFA,RFM"/>
      <sheetName val="2a-NC By Project"/>
      <sheetName val="2b-NCs Detail Computations"/>
      <sheetName val="3c-CAPARS Log"/>
      <sheetName val="3a-Consol-RVOs"/>
      <sheetName val="3b-RVOs NC Statistic"/>
      <sheetName val="3. Insurance"/>
      <sheetName val="3d-PDE Vs Actual Cost SORT"/>
      <sheetName val="3e-Project Schedule"/>
      <sheetName val="3f-RFI-RFA-RFMA-RFSDA"/>
      <sheetName val="3g-PM Checklist"/>
      <sheetName val="3h-Site Audit Checklist"/>
      <sheetName val="3i-Audit Time Table"/>
      <sheetName val="App1-Summary RVOs"/>
      <sheetName val="App 1 - RFA &amp; I Summary"/>
      <sheetName val="App 1a RFA - Schedule"/>
      <sheetName val="App 1b RFI - Schedule"/>
      <sheetName val="App 2 Sample Concrete Test Ctl"/>
      <sheetName val="App 3 - Master control Arch"/>
      <sheetName val="App 4-Master Ctl Water proof"/>
      <sheetName val="Authority Submission Status"/>
      <sheetName val="Jan 2009"/>
      <sheetName val="Feb 2009"/>
      <sheetName val="Mar 2009"/>
      <sheetName val="Apr 2009"/>
      <sheetName val="May 2009"/>
      <sheetName val="June 2009"/>
      <sheetName val="July 2009"/>
      <sheetName val="Aug 2009"/>
      <sheetName val="Sept 2009"/>
      <sheetName val="Oct 2009"/>
      <sheetName val="Nov 2009"/>
      <sheetName val="Dec 2009"/>
      <sheetName val="Dec 2008 "/>
      <sheetName val="Work-Days (V)"/>
      <sheetName val="Work-Days (S)"/>
      <sheetName val="1f. Result-Total Audit Finding"/>
      <sheetName val="3a-CAPARS Log"/>
      <sheetName val="3b-CAPARs (Workings 1)"/>
      <sheetName val="3c-CAPARS (Workings 2)"/>
      <sheetName val="5a-Safety - Submission Status"/>
      <sheetName val="5b-Safety Statistic 2008"/>
      <sheetName val="5c-Safety Statistic 2007"/>
      <sheetName val="6a-Project Schedule"/>
      <sheetName val="6b-Proj Schedule (construction)"/>
      <sheetName val="7-RFI-RFA-RFMA-RFSDA"/>
      <sheetName val="8-Audit Time Table"/>
      <sheetName val="9-PM Checklist"/>
      <sheetName val="9-Site Checklist"/>
      <sheetName val="9-LMCM Site Checklist"/>
      <sheetName val="10 Insurances"/>
      <sheetName val="11.Dev Progress"/>
      <sheetName val="12 DOA "/>
      <sheetName val="App1a-RFA&amp;I Summary"/>
      <sheetName val="App1b-RFA Schedule"/>
      <sheetName val="App1c-RFI Schedule"/>
      <sheetName val="App2-Summary RVOs"/>
      <sheetName val="App 3a-Customer Change Request"/>
      <sheetName val="App 3b-Layout Change Request"/>
      <sheetName val="EFR30696"/>
      <sheetName val="FFBS1296 "/>
      <sheetName val="CON-ADJ"/>
      <sheetName val="2.BJ002"/>
      <sheetName val="MTP1"/>
      <sheetName val="User's guide"/>
      <sheetName val="Formwork and concrete"/>
      <sheetName val="Dev Cycle"/>
      <sheetName val="Financing Calcs"/>
      <sheetName val="Phase 1 CF+P&amp;L"/>
      <sheetName val="Phase 2 CF+P&amp;L"/>
      <sheetName val="Combined Cashflow"/>
      <sheetName val="Combined Profit &amp; Loss"/>
      <sheetName val="To Slide"/>
      <sheetName val="TB finals"/>
      <sheetName val="TB hardclose"/>
      <sheetName val="GD100.1"/>
      <sheetName val="GE100.1"/>
      <sheetName val="GE104"/>
      <sheetName val="GE105"/>
      <sheetName val="GE106"/>
      <sheetName val="GH102"/>
      <sheetName val="GH102.1"/>
      <sheetName val="GQ103"/>
      <sheetName val="GQ104"/>
      <sheetName val="GR101.1"/>
      <sheetName val="GW102"/>
      <sheetName val="GW103"/>
      <sheetName val="GW104"/>
      <sheetName val="GW204.1"/>
      <sheetName val="GW107"/>
      <sheetName val="GWA100"/>
      <sheetName val="GWA100.1"/>
      <sheetName val="GWA101"/>
      <sheetName val="GWB100"/>
      <sheetName val="GWB100.1"/>
      <sheetName val="GX100a"/>
      <sheetName val="GX101"/>
      <sheetName val="GX102"/>
      <sheetName val="D+W"/>
      <sheetName val="External paint"/>
      <sheetName val="Glass"/>
      <sheetName val="wall-Huy "/>
      <sheetName val="job wip"/>
      <sheetName val="factoryworkload"/>
      <sheetName val="Design Workload"/>
      <sheetName val="Order acquisition"/>
      <sheetName val="Personnel-policy"/>
      <sheetName val="Person-heads"/>
      <sheetName val="over-under-Summary"/>
      <sheetName val="P&amp;l DEPT"/>
      <sheetName val="Project General"/>
      <sheetName val="Maintenance"/>
      <sheetName val="Contract&amp; MKTG"/>
      <sheetName val="Summary of overheads"/>
      <sheetName val="Other Costs( Income)"/>
      <sheetName val="Mktg. &amp; Svc. Dept."/>
      <sheetName val="Grp. Acct. &amp; Admin."/>
      <sheetName val="Fin exp"/>
      <sheetName val="Extra exp"/>
      <sheetName val="PAC"/>
      <sheetName val="Errors"/>
      <sheetName val="1. Index"/>
      <sheetName val="1a. Information"/>
      <sheetName val="2. Balance sheet"/>
      <sheetName val="3. Profit and loss"/>
      <sheetName val="3A. InterCo"/>
      <sheetName val="4. Cash flow"/>
      <sheetName val="5. Balance sheet analysis"/>
      <sheetName val="6. Share capital, MI &amp; reserves"/>
      <sheetName val="7. Treasury"/>
      <sheetName val="7A. External Credit"/>
      <sheetName val="7A. Notes"/>
      <sheetName val="8. FX Exposure"/>
      <sheetName val="9A. Tax Summary"/>
      <sheetName val="9B. Current Tax - UK and Non-UK"/>
      <sheetName val="10. Deferred Tax"/>
      <sheetName val="11. Tax Rec"/>
      <sheetName val="12. Tax on Exceptionals"/>
      <sheetName val="13. Tax Losses"/>
      <sheetName val="14. Creditors"/>
      <sheetName val="15. Provisions"/>
      <sheetName val="16. Fixed assets"/>
      <sheetName val="17. Fixed assets (2)"/>
      <sheetName val="18. Shares in subs"/>
      <sheetName val="19. Investments in JVs"/>
      <sheetName val="20. Stocks"/>
      <sheetName val="21. Debtors"/>
      <sheetName val="22. Profit analysis"/>
      <sheetName val="23. Turnover analysis"/>
      <sheetName val="24. COS"/>
      <sheetName val="25. Exceptionals"/>
      <sheetName val="26. Sundry"/>
      <sheetName val="27. Acquisitions"/>
      <sheetName val="28. US GAAP Intangibles"/>
      <sheetName val="29. US GAAP PL rec"/>
      <sheetName val="RefH"/>
      <sheetName val="IntDec00TespM&amp;B"/>
      <sheetName val="Age311299TESP"/>
      <sheetName val="P4DDBFTESP"/>
      <sheetName val="TBCRSsdpl"/>
      <sheetName val="TB9798OBPL03"/>
      <sheetName val="TBCRSobpl"/>
      <sheetName val="TB9798OBPL06 (2)"/>
      <sheetName val="TBL9798SDPL03"/>
      <sheetName val="CORPN OCT"/>
      <sheetName val="inout consol-nov"/>
      <sheetName val="inout consol (2)"/>
      <sheetName val="AS ON DT EXPS Mar"/>
      <sheetName val="fa-pl &amp; mach-site"/>
      <sheetName val="fa-veh"/>
      <sheetName val="fa_comp"/>
      <sheetName val="fa_off eqp"/>
      <sheetName val="fa_fur&amp; fix"/>
      <sheetName val="fa-pl &amp; mach-Off"/>
      <sheetName val="B_Equity-sdpl INC"/>
      <sheetName val="inout consol wkg"/>
      <sheetName val="inout consol WKNG"/>
      <sheetName val="B_Sheet 97"/>
      <sheetName val="P&amp;L 97 "/>
      <sheetName val="B_Sheet 97-BEXP"/>
      <sheetName val="P&amp;L 97 -BEXP"/>
      <sheetName val="consol flows"/>
      <sheetName val="A_EQUITY-OBPL"/>
      <sheetName val="G-1_sdpl_work"/>
      <sheetName val="G_1_obpl_Work"/>
      <sheetName val="sdpl_oth Liab"/>
      <sheetName val="obpl-oth liab"/>
      <sheetName val="G-1"/>
      <sheetName val="G_land advance"/>
      <sheetName val="I-Wip-ot (2)"/>
      <sheetName val="I-Wip-ot"/>
      <sheetName val="detail WIP (2)"/>
      <sheetName val="detail G-1"/>
      <sheetName val="TBCRS"/>
      <sheetName val="sobha menon ac"/>
      <sheetName val="pnc ac"/>
      <sheetName val="FIXREG-VEH"/>
      <sheetName val="FIXREG-P&amp;M-SITE"/>
      <sheetName val="fix -p &amp; M -SCC"/>
      <sheetName val="C_fix asst"/>
      <sheetName val="D fix asst scdl "/>
      <sheetName val="creditors tb obpl"/>
      <sheetName val="TBAL9697 -group wise "/>
      <sheetName val="salestax9697-AR"/>
      <sheetName val="crs -G-1"/>
      <sheetName val="TBAL9697 -group wise  onpl"/>
      <sheetName val="B_Sheet 97-OBPL"/>
      <sheetName val="B_Sheet 97 sdpl"/>
      <sheetName val="TBAL9697 -group wise  sdpl2"/>
      <sheetName val="inout consol jan"/>
      <sheetName val="consol flow"/>
      <sheetName val="D_Loan  Prom"/>
      <sheetName val="E_Bank Loan"/>
      <sheetName val="F_Adv-Client"/>
      <sheetName val="G_work Cap"/>
      <sheetName val="H_land adv-dec"/>
      <sheetName val="J_Con WIP"/>
      <sheetName val="detail J"/>
      <sheetName val="L_Oth Co"/>
      <sheetName val="K_fix asst  "/>
      <sheetName val="fixass-scc-obpl"/>
      <sheetName val="C_fix asst-SDPL "/>
      <sheetName val="TBAL9697 _group wise  sdpl"/>
      <sheetName val="inout consol okg"/>
      <sheetName val="detail OIP (2)"/>
      <sheetName val="FIXRE_-P&amp;M-SITE"/>
      <sheetName val="D fix ysst scdl "/>
      <sheetName val="G-±"/>
      <sheetName val="FIXREG-P&amp;M-QITE"/>
      <sheetName val="cre`itors tb obpl"/>
      <sheetName val="3AL9697 -group wise  onpl"/>
      <sheetName val="3‰AL9697 -group wise  onpl"/>
      <sheetName val="L_Oth Bo"/>
      <sheetName val="Boq Block A"/>
      <sheetName val="sept-plan"/>
      <sheetName val="1. PayRec"/>
      <sheetName val="Project-Material "/>
      <sheetName val="Annex"/>
      <sheetName val="G-�"/>
      <sheetName val="3�AL9697 -group wise  onpl"/>
      <sheetName val="TBL9798_x0010_DPL03"/>
      <sheetName val="CORPN O_x0000_T"/>
      <sheetName val="ino4t conso,-nov"/>
      <sheetName val="(nout co,sol (2)"/>
      <sheetName val="Blr hire"/>
      <sheetName val="G_1_obpl_x000b_Wori"/>
      <sheetName val="_x0003_dpl_oth Lia`"/>
      <sheetName val=".bpl,oth lia "/>
      <sheetName val="G_,and adv nce"/>
      <sheetName val="I,Wip-ot  2)"/>
      <sheetName val="I-Rip-Lt"/>
      <sheetName val="det!il WIP (2)"/>
      <sheetName val="de4ail G-1"/>
      <sheetName val="T@CRS"/>
      <sheetName val="sobha mennn ac"/>
      <sheetName val="FIPREG-P&amp;M-SITE"/>
      <sheetName val="C_&amp;ix asst"/>
      <sheetName val="TBAL9697 _x000d_grotp wise "/>
      <sheetName val="G_1_obpl_x005f_x000b_Wori"/>
      <sheetName val="_x005f_x0003_dpl_oth Lia`"/>
      <sheetName val="TBAL9697 _x005f_x000d_grotp wise "/>
      <sheetName val="St.co.91.5lvl"/>
      <sheetName val="3MLKQ"/>
      <sheetName val="PCC"/>
      <sheetName val="Labor abs-NMR"/>
      <sheetName val="Names&amp;Cases"/>
      <sheetName val="TBL9798_x005f_x0010_DPL03"/>
      <sheetName val="CORPN O_x005f_x0000_T"/>
      <sheetName val="External"/>
      <sheetName val="SUPPLY -Sanitary Fixtures"/>
      <sheetName val="ITEMS FOR CIVIL TENDER"/>
      <sheetName val="BS1"/>
      <sheetName val="CORPN O?T"/>
      <sheetName val="MAR98"/>
      <sheetName val="TB9798OBPL06_(2)"/>
      <sheetName val="CORPN_OCT"/>
      <sheetName val="inout_consol-nov"/>
      <sheetName val="inout_consol_(2)"/>
      <sheetName val="AS_ON_DT_EXPS_Mar"/>
      <sheetName val="fa-pl_&amp;_mach-site"/>
      <sheetName val="fa_off_eqp"/>
      <sheetName val="fa_fur&amp;_fix"/>
      <sheetName val="fa-pl_&amp;_mach-Off"/>
      <sheetName val="B_Equity-sdpl_INC"/>
      <sheetName val="inout_consol_wkg"/>
      <sheetName val="inout_consol_WKNG"/>
      <sheetName val="B_Sheet_97"/>
      <sheetName val="P&amp;L_97_"/>
      <sheetName val="B_Sheet_97-BEXP"/>
      <sheetName val="P&amp;L_97_-BEXP"/>
      <sheetName val="consol_flows"/>
      <sheetName val="sdpl_oth_Liab"/>
      <sheetName val="obpl-oth_liab"/>
      <sheetName val="G_land_advance"/>
      <sheetName val="I-Wip-ot_(2)"/>
      <sheetName val="detail_WIP_(2)"/>
      <sheetName val="detail_G-1"/>
      <sheetName val="sobha_menon_ac"/>
      <sheetName val="pnc_ac"/>
      <sheetName val="fix_-p_&amp;_M_-SCC"/>
      <sheetName val="C_fix_asst"/>
      <sheetName val="D_fix_asst_scdl_"/>
      <sheetName val="creditors_tb_obpl"/>
      <sheetName val="TBAL9697_-group_wise_"/>
      <sheetName val="crs_-G-1"/>
      <sheetName val="TBAL9697_-group_wise__onpl"/>
      <sheetName val="B_Sheet_97-OBPL"/>
      <sheetName val="B_Sheet_97_sdpl"/>
      <sheetName val="TBAL9697_-group_wise__sdpl2"/>
      <sheetName val="inout_consol_jan"/>
      <sheetName val="consol_flow"/>
      <sheetName val="D_Loan__Prom"/>
      <sheetName val="E_Bank_Loan"/>
      <sheetName val="G_work_Cap"/>
      <sheetName val="H_land_adv-dec"/>
      <sheetName val="J_Con_WIP"/>
      <sheetName val="detail_J"/>
      <sheetName val="L_Oth_Co"/>
      <sheetName val="K_fix_asst__"/>
      <sheetName val="C_fix_asst-SDPL_"/>
      <sheetName val="TBAL9697__group_wise__sdpl"/>
      <sheetName val="inout_consol_okg"/>
      <sheetName val="detail_OIP_(2)"/>
      <sheetName val="D_fix_ysst_scdl_"/>
      <sheetName val="cre`itors_tb_obpl"/>
      <sheetName val="3AL9697_-group_wise__onpl"/>
      <sheetName val="3‰AL9697_-group_wise__onpl"/>
      <sheetName val="L_Oth_Bo"/>
      <sheetName val="CCTV_EST1"/>
      <sheetName val="TBAL9697 _x000a_grotp wise "/>
      <sheetName val="1000000"/>
      <sheetName val="AnnexI"/>
      <sheetName val="AnnexII"/>
      <sheetName val="baddi"/>
      <sheetName val="lalru"/>
      <sheetName val="MERGE"/>
      <sheetName val="APP"/>
      <sheetName val="SumP&amp;LFcst"/>
      <sheetName val="BUP&amp;LFcst USD"/>
      <sheetName val="BUP&amp;LFcst"/>
      <sheetName val="DetP&amp;LFcst"/>
      <sheetName val="GenMgt"/>
      <sheetName val="F&amp;A"/>
      <sheetName val="Ret"/>
      <sheetName val="Res"/>
      <sheetName val="Val"/>
      <sheetName val="AccMgt"/>
      <sheetName val="FM"/>
      <sheetName val="AssetMgt"/>
      <sheetName val="Bonuses"/>
      <sheetName val="CapExFcst"/>
      <sheetName val="CashFlowFcst"/>
      <sheetName val="FeeEarners"/>
      <sheetName val="HeadcountFcst"/>
      <sheetName val="AsiaCons"/>
      <sheetName val="C&amp;WAsia"/>
      <sheetName val="5 Lacs"/>
      <sheetName val="Units 2_12_07"/>
      <sheetName val="Chng in units"/>
      <sheetName val="Units 3_11_07"/>
      <sheetName val="Units Linked"/>
      <sheetName val="Change in units"/>
      <sheetName val="Units 3_19_07"/>
      <sheetName val="Comparison 000s 12_13_06"/>
      <sheetName val="Comparison 000s 1_26_07"/>
      <sheetName val="Comparison to 12_13_06"/>
      <sheetName val="Comparison to 1_26_07 BS"/>
      <sheetName val="1_26 to 2_12 Comparison"/>
      <sheetName val="Bridge to 3_26"/>
      <sheetName val="2007 Bridge Analysis"/>
      <sheetName val="2008 Bridge Analysis"/>
      <sheetName val="Not Used =&gt;"/>
      <sheetName val="Budget vs. Acutal"/>
      <sheetName val="BS Comparison-Jan."/>
      <sheetName val="BS Comparison-Dec."/>
      <sheetName val="tabs"/>
      <sheetName val="2. Definitions"/>
      <sheetName val="May-17"/>
      <sheetName val="Project Status"/>
      <sheetName val="Invocie"/>
      <sheetName val="UTLAVSRevenueData"/>
      <sheetName val="DataProvidedByUTL"/>
      <sheetName val="Control Panel"/>
      <sheetName val="Cost details"/>
      <sheetName val="Profitability_Summary"/>
      <sheetName val="Profitability_License with Trav"/>
      <sheetName val="Cash and Revenue"/>
      <sheetName val="SVP 4"/>
      <sheetName val="SVP 5"/>
      <sheetName val="VP 2"/>
      <sheetName val="VP 4"/>
      <sheetName val="Steven Laux"/>
      <sheetName val="VP 5"/>
      <sheetName val="VP 6"/>
      <sheetName val="ProfesseionalFees2010"/>
      <sheetName val="Patents"/>
      <sheetName val="DepreciationAVSAssets"/>
      <sheetName val="Exit valuations"/>
      <sheetName val="AVS2010Surinder"/>
      <sheetName val="CashBalanceFeb22"/>
      <sheetName val="ARFeb28"/>
      <sheetName val="CashBalanceFeb28V1"/>
      <sheetName val="APAgingMarch32011"/>
      <sheetName val="CollectionPlanPerExecMeet"/>
      <sheetName val="Budget P&amp;LGAAP"/>
      <sheetName val="WK- Sh Graphs"/>
      <sheetName val="Financial Performance"/>
      <sheetName val="WaterFalls"/>
      <sheetName val="Other Details(AR, Def Rev &amp; HC)"/>
      <sheetName val="Other Details(AR, Def Rev &amp; (2)"/>
      <sheetName val="Cash Profitability"/>
      <sheetName val="Deal Profit N Support"/>
      <sheetName val="Collections"/>
      <sheetName val="LiabilitiesSummary"/>
      <sheetName val="BS-2011"/>
      <sheetName val="CF FMT 2011"/>
      <sheetName val="BS2011"/>
      <sheetName val="Mon P&amp;L2011"/>
      <sheetName val="Mon P&amp;L2009"/>
      <sheetName val="AVS2010"/>
      <sheetName val="Budget 2011"/>
      <sheetName val="AVS2011Budget"/>
      <sheetName val="Revenues_AVS+Other"/>
      <sheetName val="WaterFalls (2)"/>
      <sheetName val="BudgetProjections"/>
      <sheetName val="All_Callers"/>
      <sheetName val="Paid_n_Listen_Callers"/>
      <sheetName val="Paid_Callers"/>
      <sheetName val="Total_Calls"/>
      <sheetName val="Paid_n_Listen_Calls"/>
      <sheetName val="Paid_Calls"/>
      <sheetName val="Total_Minutes"/>
      <sheetName val="Paid_n_Listen_Mins"/>
      <sheetName val="Paid_Mins"/>
      <sheetName val="VSMS_2_0_Adopted_Users"/>
      <sheetName val="Total_Calls_per_Caller"/>
      <sheetName val="Paid_n_Listen_Calls_Per_Caller"/>
      <sheetName val="Paid_Calls_Per_Caller"/>
      <sheetName val="Secs_per_Call"/>
      <sheetName val="Secs_per_Paid_n_Listen_Call"/>
      <sheetName val="Secs_per_Paid_Call"/>
      <sheetName val="FA Movement"/>
      <sheetName val="Phy Verifn"/>
      <sheetName val="Sample-PhyVer"/>
      <sheetName val="Sample-Addn"/>
      <sheetName val="Sample-CWIP"/>
      <sheetName val="Assembly"/>
      <sheetName val="Development Assembly"/>
      <sheetName val="Job-Work"/>
      <sheetName val="Powder Coating"/>
      <sheetName val="Moulding"/>
      <sheetName val="IT PARK PUNE"/>
      <sheetName val="production "/>
      <sheetName val="HEMM"/>
      <sheetName val="Material Handling Data Sheet"/>
      <sheetName val="FY-16"/>
      <sheetName val="Apr'16"/>
      <sheetName val="May-16"/>
      <sheetName val="June-16"/>
      <sheetName val="Apr'15"/>
      <sheetName val="May - 15"/>
      <sheetName val="JUNE - 15"/>
      <sheetName val="JULY - 15"/>
      <sheetName val="AUG- 15"/>
      <sheetName val="SEPT - 15"/>
      <sheetName val="OCT - 15"/>
      <sheetName val="NOV-15"/>
      <sheetName val="DEC-15"/>
      <sheetName val="JAN-16"/>
      <sheetName val="FY-15"/>
      <sheetName val="July -13"/>
      <sheetName val="Aug 13"/>
      <sheetName val="Sep 13"/>
      <sheetName val="Sep 13 p2"/>
      <sheetName val="Oct 13"/>
      <sheetName val="Nov 13"/>
      <sheetName val="Dec 13"/>
      <sheetName val="Jan 14"/>
      <sheetName val="Feb 14"/>
      <sheetName val="Apr 14"/>
      <sheetName val="May 14"/>
      <sheetName val="June 14"/>
      <sheetName val="Jul 14"/>
      <sheetName val="Aug 14"/>
      <sheetName val="Sep 14"/>
      <sheetName val="Oct 14"/>
      <sheetName val="Nov 14"/>
      <sheetName val="Dec 14"/>
      <sheetName val="Jan 15"/>
      <sheetName val="Feb 15"/>
      <sheetName val="Mar 15"/>
      <sheetName val="Anx 1"/>
      <sheetName val="ANX II"/>
      <sheetName val="ANX-IIA"/>
      <sheetName val="Anx-IV"/>
      <sheetName val="Anx- V"/>
      <sheetName val="Anx A-1"/>
      <sheetName val="Anx A-2"/>
      <sheetName val="Anx B-1"/>
      <sheetName val="Anx B-2"/>
      <sheetName val="Anx C"/>
      <sheetName val="Anx-C"/>
      <sheetName val="Anx-C1"/>
      <sheetName val="PROJECTION"/>
      <sheetName val="FUELwrk"/>
      <sheetName val="**"/>
      <sheetName val="내역서 耰&quot;_x005f_x0000__x0000"/>
      <sheetName val="내역ࠜĀ_x005f_x005f_x005f_x0000_M4"/>
      <sheetName val="내역서_耰&quot;_x0000__x0000_"/>
      <sheetName val="내역서 耰&quot;_x005f_x005f_x005f_x0000_"/>
      <sheetName val="내역ࠜĀ_x005f_x005f_x005f_x005f_x0"/>
      <sheetName val="내역서 耰&quot;_x005f_x005f_x005f_x005f_"/>
      <sheetName val="_x005f_x005f_x005f_x005f_"/>
      <sheetName val="내역서 (∮ἀ嘆ɶ"/>
      <sheetName val="_x0004_"/>
      <sheetName val="_x000a_"/>
      <sheetName val="2003 P &amp; L at 03.31.03 on 04"/>
      <sheetName val="Booked Rev YTD"/>
      <sheetName val="13  Week Cash Flow"/>
      <sheetName val="13 Week Cash Flow"/>
      <sheetName val="Booked Revenue v2"/>
      <sheetName val="Nova Scotia 86 YTD"/>
      <sheetName val="Press P &amp; L"/>
      <sheetName val="Content P &amp; L"/>
      <sheetName val="Requirements"/>
      <sheetName val="Storage"/>
      <sheetName val="Sens"/>
      <sheetName val="5600.Fixed.Assets.March"/>
      <sheetName val="5600.Fixed.Assets.December"/>
      <sheetName val="dep.chart"/>
      <sheetName val="Expectation of Dep."/>
      <sheetName val="2002-2003"/>
      <sheetName val="plant &amp; mach"/>
      <sheetName val="20001-2002"/>
      <sheetName val="BUILDING-02-03"/>
      <sheetName val="building &amp; other"/>
      <sheetName val="sales2002-2003"/>
      <sheetName val="for exch"/>
      <sheetName val="addition99-2000"/>
      <sheetName val="insurable store"/>
      <sheetName val="Detail of sales 2000-2001"/>
      <sheetName val="fixasset99"/>
      <sheetName val="98-99"/>
      <sheetName val="add2000-2001"/>
      <sheetName val="indore add2002-2003"/>
      <sheetName val="sales2001-2002"/>
      <sheetName val="Roll Out"/>
      <sheetName val="Incoming IUC"/>
      <sheetName val="PCO Revenue"/>
      <sheetName val="Non PCO Revenue"/>
      <sheetName val="Mobility Rev"/>
      <sheetName val="Broadband Cust &amp; Rev"/>
      <sheetName val="Rev &amp; Cust Summary"/>
      <sheetName val="Finance Cost new"/>
      <sheetName val="QC"/>
      <sheetName val="DCF-10"/>
      <sheetName val="DCF-5"/>
      <sheetName val="DCF-2"/>
      <sheetName val="NAV"/>
      <sheetName val="BS-2005"/>
      <sheetName val="receipts"/>
      <sheetName val="detail delhi"/>
      <sheetName val="detal b'lore"/>
      <sheetName val="flow"/>
      <sheetName val="I-Tax-Dep"/>
      <sheetName val="SISIL"/>
      <sheetName val="CCM-Const"/>
      <sheetName val="Multiples"/>
      <sheetName val="BSE"/>
      <sheetName val="NSE"/>
      <sheetName val="LOM_MOD"/>
      <sheetName val="MSU"/>
      <sheetName val="Main Equ. List"/>
      <sheetName val="oresreqsum"/>
      <sheetName val="Mnd Comml.Srvy"/>
      <sheetName val="Infra.Spot Mandis"/>
      <sheetName val="ADEX"/>
      <sheetName val="Mnd150km"/>
      <sheetName val="Exp Dir Pur"/>
      <sheetName val="Exp Dir Pur (2)"/>
      <sheetName val="Gate Pur. Proc."/>
      <sheetName val="Agenda05"/>
      <sheetName val="Crop Estm."/>
      <sheetName val="HD"/>
      <sheetName val="BN"/>
      <sheetName val="KTG"/>
      <sheetName val="KN"/>
      <sheetName val="APPL"/>
      <sheetName val="Control Chart-KOFIAT"/>
      <sheetName val="Instructions-KOFIAT"/>
      <sheetName val="Check Sheet-KOFIAT"/>
      <sheetName val="WW Details"/>
      <sheetName val="ZZ04,ZZ05"/>
      <sheetName val="Depreciation Reasonability"/>
      <sheetName val="OAR_BS QIV 07 vs QIV 06"/>
      <sheetName val="OAR_BS QIV 07 vs QIII 07"/>
      <sheetName val="OAR_P&amp;L QIV 07 vs QIV 06"/>
      <sheetName val="OAR_P&amp;L QIV 07 vs QIII 07"/>
      <sheetName val="OAR_P&amp;L YTD 07 vs YTD 06"/>
      <sheetName val="Sales Tax Incentive"/>
      <sheetName val="FOBO Balances"/>
      <sheetName val="Accrued Expenses"/>
      <sheetName val="Accrual Analysis"/>
      <sheetName val="Provision for Assets"/>
      <sheetName val="SGA Information"/>
      <sheetName val="AR AP Reco Status"/>
      <sheetName val="Ratios _ YTD 2007 vs YTD 2006"/>
      <sheetName val="Ratio Workings"/>
      <sheetName val="AR &amp;COL Analysis"/>
      <sheetName val="Top 10 Distirbutors"/>
      <sheetName val="Sales Data"/>
      <sheetName val="Market Stock Analysis"/>
      <sheetName val="Days Sales Outstanding"/>
      <sheetName val="Inventory Turnover Ratios"/>
      <sheetName val="GP Ratio"/>
      <sheetName val="Qty &amp; Rate Variance_GP, NP"/>
      <sheetName val="NP Reco"/>
      <sheetName val="Yield Analysis"/>
      <sheetName val="Form No. 906_2007"/>
      <sheetName val="Form No. 906_2006"/>
      <sheetName val="MMR 2007"/>
      <sheetName val="MMR 2006"/>
      <sheetName val="RM Tally 2007"/>
      <sheetName val="RM Tally 2006"/>
      <sheetName val="Form 107 (Fixed Assets)"/>
      <sheetName val="FG Tally 2007"/>
      <sheetName val="FG Tally 2006"/>
      <sheetName val="BPA 2007"/>
      <sheetName val="BPA 2006"/>
      <sheetName val="MiscInfo_2007"/>
      <sheetName val="IN(108)"/>
      <sheetName val="TB UGAAP-07"/>
      <sheetName val="TB UGAAP-06"/>
      <sheetName val="OAR_P&amp;L QIV 05 vs QIV 04 (2)"/>
      <sheetName val="OAR_P&amp;L YTD 05 vs YTD 04 (2)"/>
      <sheetName val="E.01.5_Major Parties Analysis"/>
      <sheetName val="P_M__08_09"/>
      <sheetName val="Change control"/>
      <sheetName val="Document Issue Sheet"/>
      <sheetName val="1.0 Executive Summary"/>
      <sheetName val="2.0 Cost Plan (Model) Summary"/>
      <sheetName val="2.0 Shell &amp; Core"/>
      <sheetName val="2.0 CM Fee etc"/>
      <sheetName val="3.0 Reconciliation"/>
      <sheetName val="4.0 Basis and Assumptions"/>
      <sheetName val="5.0 Exclusions"/>
      <sheetName val="6.1 Benchmarking Analysis 1"/>
      <sheetName val="6.2 Benchmarking Analysis 2"/>
      <sheetName val="6.3 Benchmarking Analysis 3"/>
      <sheetName val="6.4 Benchmarking Analysis 4"/>
      <sheetName val="6.5 Benchmarking Analysis 5"/>
      <sheetName val="7.0 Key Parameters"/>
      <sheetName val="8.0 Risks and Opportunities"/>
      <sheetName val="9.0 Outline Specification"/>
      <sheetName val="10.0 Schedule of Floor Areas"/>
      <sheetName val="Area schedule (Stage C)"/>
      <sheetName val="Schedule of Areas (stage D)"/>
      <sheetName val="Strengthening slab"/>
      <sheetName val="Base Build Spec Rev H -June 07"/>
      <sheetName val="Sustainability"/>
      <sheetName val="Works in CP in lieu of DMB"/>
      <sheetName val="S106 Review"/>
      <sheetName val="Inflation Assessment"/>
      <sheetName val="Appendix E"/>
      <sheetName val="BREEAM"/>
      <sheetName val="Appendix F"/>
      <sheetName val="Value Engineering - £15.50m"/>
      <sheetName val="Appendix G"/>
      <sheetName val="Key Movements"/>
      <sheetName val="Increase GIFA"/>
      <sheetName val="Appendix H"/>
      <sheetName val="Steelwork measure"/>
      <sheetName val="Appendix I"/>
      <sheetName val="Appendix J"/>
      <sheetName val="Risk Register"/>
      <sheetName val="Appendix K"/>
      <sheetName val="MFD Threat Assessment Report"/>
      <sheetName val="Benchmark Copy 2"/>
      <sheetName val="Front Cover Sheet"/>
      <sheetName val="SUMMARY_Overall (2)"/>
      <sheetName val="SUMMARY_Overall"/>
      <sheetName val="DETAILED SUMMARY_Tower"/>
      <sheetName val="DETAILED SUMMARY_Car Park"/>
      <sheetName val="SECTION BREAK"/>
      <sheetName val="1 SUBSTRUCTURE"/>
      <sheetName val="2 SUPERSTRUCTURE"/>
      <sheetName val="3 INTERNAL FINISHES"/>
      <sheetName val="4 F,F&amp;E"/>
      <sheetName val="5 SERVICES"/>
      <sheetName val="7 EXTERNAL WORKS"/>
      <sheetName val="Facade"/>
      <sheetName val="Internal Partitions"/>
      <sheetName val="Summary_Finishes &amp; Intern Divis"/>
      <sheetName val="Wall Finishes"/>
      <sheetName val="Floor finishes"/>
      <sheetName val="Ceiling Finishes"/>
      <sheetName val="HVAC BoQ"/>
      <sheetName val="Elec Bill 3 &amp; 4"/>
      <sheetName val="plumb-Boq"/>
      <sheetName val="Summary_carpark"/>
      <sheetName val="G Floor"/>
      <sheetName val="F Floor"/>
      <sheetName val="2nd Floor"/>
      <sheetName val="Levels 3-11"/>
      <sheetName val="Level 12"/>
      <sheetName val="Roof"/>
      <sheetName val="Substructures"/>
      <sheetName val="Finishes"/>
      <sheetName val="Summary of Hills comments"/>
      <sheetName val="Summary of Hills comments (2)"/>
      <sheetName val="PC Rates"/>
      <sheetName val="ZONE A"/>
      <sheetName val="ZONE B"/>
      <sheetName val="ZONE C"/>
      <sheetName val="ZONE D"/>
      <sheetName val="7 EXTERNAL WORKS (2)"/>
      <sheetName val="Lifecycle"/>
      <sheetName val="Cost Movement"/>
      <sheetName val="SUMMARY_Overall (3)"/>
      <sheetName val="2 SUPERSTRUCTURE (2)"/>
      <sheetName val="Benchmark Copy 2 (2)"/>
      <sheetName val="ProjData"/>
      <sheetName val="G-sum"/>
      <sheetName val="S-RES"/>
      <sheetName val="RES_Sum"/>
      <sheetName val="Appendix B1,2"/>
      <sheetName val="S-hotel"/>
      <sheetName val="Resort_Sum"/>
      <sheetName val="Hotel"/>
      <sheetName val="Resort_Ext"/>
      <sheetName val="sharedcost"/>
      <sheetName val="Shared_split"/>
      <sheetName val="Split_Area"/>
      <sheetName val="4B_type A"/>
      <sheetName val="4B_type B"/>
      <sheetName val="5B_type A"/>
      <sheetName val="5B_type B"/>
      <sheetName val="5B_type C"/>
      <sheetName val="6B_type A"/>
      <sheetName val="6B_type B"/>
      <sheetName val="Villa_Sum"/>
      <sheetName val="V4A_bed"/>
      <sheetName val="Villa 4A Bed"/>
      <sheetName val="4A_updated"/>
      <sheetName val="V4B_bed"/>
      <sheetName val="Villa 4B Bed "/>
      <sheetName val="4B_updated"/>
      <sheetName val="V5A_ bed"/>
      <sheetName val="Villa 5A bed"/>
      <sheetName val="V5B_bed"/>
      <sheetName val="Villa 5B Bed "/>
      <sheetName val="V5C_bed"/>
      <sheetName val="Villa 5C Bed"/>
      <sheetName val="Villa 5C BedR1"/>
      <sheetName val="V6A_bed"/>
      <sheetName val="Villa 6a Bed"/>
      <sheetName val="V6B_bed"/>
      <sheetName val="Villa 6 Bed"/>
      <sheetName val="Apartment_sum"/>
      <sheetName val="Apartment 3 bed "/>
      <sheetName val="Apartment 4 bed"/>
      <sheetName val="Apartment w pool"/>
      <sheetName val="Penthouse "/>
      <sheetName val="Retail"/>
      <sheetName val="MarinaBasement"/>
      <sheetName val="4Bed Lagoon"/>
      <sheetName val="Isl_Retail"/>
      <sheetName val="Isl_3Bed"/>
      <sheetName val="S_Utilities"/>
      <sheetName val="Gym"/>
      <sheetName val="S_lagoon"/>
      <sheetName val="lagoon_1"/>
      <sheetName val="landscpg"/>
      <sheetName val="Misc-SHARE"/>
      <sheetName val="Water Distribution System"/>
      <sheetName val="Sewerage System"/>
      <sheetName val="Irrigation"/>
      <sheetName val="Home Automation"/>
      <sheetName val="Power Distribution"/>
      <sheetName val="Gas Distribution"/>
      <sheetName val="road-s"/>
      <sheetName val="surafe-d"/>
      <sheetName val="Street Lights"/>
      <sheetName val="S-Inf"/>
      <sheetName val="dredg"/>
      <sheetName val="beach"/>
      <sheetName val="shore"/>
      <sheetName val="SouthMarina"/>
      <sheetName val="boardwalk"/>
      <sheetName val="External_Summary"/>
      <sheetName val="area_schedule"/>
      <sheetName val="Area_villa"/>
      <sheetName val="Inflation Cal"/>
      <sheetName val="Area analysis"/>
      <sheetName val="Area_dist"/>
      <sheetName val="Share_InfoRami"/>
      <sheetName val="PARK"/>
      <sheetName val="2008-09 "/>
      <sheetName val="내역서 耰&quot;_x0000__x0000"/>
      <sheetName val="내역ࠜĀ_x005f_x0000_M4"/>
      <sheetName val="내역서 耰&quot;_x005f_x0000_"/>
      <sheetName val="내역ࠜĀ_x005f_x005f_x0"/>
      <sheetName val="내역서 耰&quot;_x005f_x005f_"/>
      <sheetName val="_x005f_x005f_"/>
      <sheetName val="Navigator"/>
      <sheetName val="LS_Bkup"/>
      <sheetName val="EM OpeS&amp;W"/>
      <sheetName val="LANDEDCOST"/>
      <sheetName val="PNR"/>
      <sheetName val="FO"/>
      <sheetName val="Service Dept.-Allocation"/>
      <sheetName val="Process cost sheet"/>
      <sheetName val="Stk. Adj.-Workings"/>
      <sheetName val="Sheet1 (5)"/>
      <sheetName val="VC1"/>
      <sheetName val="VC2"/>
      <sheetName val="Equipment List"/>
      <sheetName val="Ods 2"/>
      <sheetName val="Citrix"/>
      <sheetName val="Q1 - Q2, 08"/>
      <sheetName val="Plan_Internal"/>
      <sheetName val="pLAN_ho"/>
      <sheetName val="DATA-JRP&amp;jcl"/>
      <sheetName val="DATA-JBP"/>
      <sheetName val="OV-HEAD"/>
      <sheetName val="Site Name"/>
      <sheetName val="Confic"/>
      <sheetName val="Department"/>
      <sheetName val="Grade"/>
      <sheetName val="Rozzana"/>
      <sheetName val="Supervisor"/>
      <sheetName val="mail_summary"/>
      <sheetName val="Assumption - Fertiliser"/>
      <sheetName val="Reconsilation stat"/>
      <sheetName val="Material Consu"/>
      <sheetName val="Free Issue Amt"/>
      <sheetName val="Covering Letter"/>
      <sheetName val="Tax Inovoice (OCT)"/>
      <sheetName val="ABSTRACT Roads"/>
      <sheetName val="Boundry Wall ABSTRACT"/>
      <sheetName val="Boundary Wall"/>
      <sheetName val="BBS Boundary Wall"/>
      <sheetName val="ABSTRACT SHEET"/>
      <sheetName val="PKG-Plant BLDGS "/>
      <sheetName val="Ls Stacker abs"/>
      <sheetName val="Limestone Stacker &amp; Reclaim"/>
      <sheetName val="BBS Limestone stacker &amp; Reclaim"/>
      <sheetName val="C Stacker abs"/>
      <sheetName val="Coal Stacker &amp; Reclaim "/>
      <sheetName val="BBS Coal stacker &amp; Rec"/>
      <sheetName val="Canteen Bldg abs"/>
      <sheetName val="Canteen Building"/>
      <sheetName val="BBS Canteen Building"/>
      <sheetName val="Client P.Office abs "/>
      <sheetName val="Client Project Office"/>
      <sheetName val="BBS Client Project Office"/>
      <sheetName val="G.Store abs"/>
      <sheetName val="Genral Store"/>
      <sheetName val="BBS Genral Store"/>
      <sheetName val="H.Mass abs "/>
      <sheetName val="High Mask Foundation"/>
      <sheetName val="BBS High mask foundation"/>
      <sheetName val="Gate Complex abs"/>
      <sheetName val="Gate Complex"/>
      <sheetName val="BBS Gate Complex"/>
      <sheetName val="W.BRIDGE abs"/>
      <sheetName val="Weigh Bridge"/>
      <sheetName val="BBS Weigh Bridge"/>
      <sheetName val="INF Str Dev abs"/>
      <sheetName val="INF Str Dev Measurment"/>
      <sheetName val="Fire Fighting Abstract "/>
      <sheetName val="Fire Fighting Measurment"/>
      <sheetName val="Fire fighting BBS"/>
      <sheetName val="TT =1"/>
      <sheetName val="BC =405"/>
      <sheetName val="Store building"/>
      <sheetName val="store building bbs"/>
      <sheetName val="tt 1 bbs"/>
      <sheetName val="VOL ROAD"/>
      <sheetName val="ROAD MEASURMENT"/>
      <sheetName val="ROAD BBS"/>
      <sheetName val="mrss building"/>
      <sheetName val="switch yard line 1"/>
      <sheetName val="SWITCH YARD LINE 1 BBS"/>
      <sheetName val="boundry wall"/>
      <sheetName val="Covering Letter (2)"/>
      <sheetName val="Tax Inovoice (2)"/>
      <sheetName val="Material Consu Metal &amp; Sand"/>
      <sheetName val="Tax Inovoice"/>
      <sheetName val="Part Plant ab"/>
      <sheetName val="Kiln Pier Abst"/>
      <sheetName val="Kiln Mes"/>
      <sheetName val="Kiln BBS"/>
      <sheetName val="Kiln INSPL"/>
      <sheetName val="PHT Abst"/>
      <sheetName val="PHT Mes"/>
      <sheetName val="PHB BBS"/>
      <sheetName val="PHT INSPL"/>
      <sheetName val="RMB Abst"/>
      <sheetName val="RMB Mes "/>
      <sheetName val="RMB BBS  (2)"/>
      <sheetName val="RMB INSPL "/>
      <sheetName val="RMH Abst"/>
      <sheetName val="RMH Mes"/>
      <sheetName val="RMH BBS"/>
      <sheetName val="Project off Abst"/>
      <sheetName val="Projec Off Mes"/>
      <sheetName val="Project O BBS"/>
      <sheetName val="Weigh Bridge Abst "/>
      <sheetName val="Weigh Bridge Mes "/>
      <sheetName val="Weigh BBS"/>
      <sheetName val="Gate Complex Abst"/>
      <sheetName val="Gate Comp"/>
      <sheetName val="Gate Comp BBS"/>
      <sheetName val="RABH Abst"/>
      <sheetName val="RABH Mes"/>
      <sheetName val="RABH BBS "/>
      <sheetName val="RABH INPL"/>
      <sheetName val="CMH Abst"/>
      <sheetName val="CMH Mes"/>
      <sheetName val="GEN STORE Abst"/>
      <sheetName val="GEN STORE Mes"/>
      <sheetName val="GEN STORE BBS"/>
      <sheetName val="GEN STORE INSPL"/>
      <sheetName val="Additive St Abs"/>
      <sheetName val="Additive St Mes"/>
      <sheetName val="Add BBS"/>
      <sheetName val="Additive St INSPL"/>
      <sheetName val="Part Plant ab (B)"/>
      <sheetName val="Work Shop Abs"/>
      <sheetName val="Work Shop Mes"/>
      <sheetName val="Work Shop BBS"/>
      <sheetName val="PPB Abst"/>
      <sheetName val="PPB Mes "/>
      <sheetName val="PPB BBS "/>
      <sheetName val="Coal St Abs "/>
      <sheetName val="Coal St Mes"/>
      <sheetName val="Coal St BBS  "/>
      <sheetName val="Limestone St Abs "/>
      <sheetName val="Limestone  St Mes"/>
      <sheetName val="Lime St BBS   "/>
      <sheetName val="Coal Hopper Abs"/>
      <sheetName val="Coal Mill Hopper Mes "/>
      <sheetName val="Coal Mill House Mes"/>
      <sheetName val="Caol M Hopper BBS"/>
      <sheetName val="Caol M House"/>
      <sheetName val="CCR Abs"/>
      <sheetName val="CCR Mes"/>
      <sheetName val="CCR BBS"/>
      <sheetName val="CCR INSPL"/>
      <sheetName val="Cooler ABS"/>
      <sheetName val="Cooler Mes"/>
      <sheetName val="Cooler BBS"/>
      <sheetName val="LSC"/>
      <sheetName val="LSC Mes"/>
      <sheetName val="LSC BBS"/>
      <sheetName val="Part Silo ab"/>
      <sheetName val="Blending silo Abst"/>
      <sheetName val="Blending silo Mes"/>
      <sheetName val="BSS SILO BBS"/>
      <sheetName val="CSS silo Abst"/>
      <sheetName val="CSS Mes"/>
      <sheetName val="CSS BBS"/>
      <sheetName val="CSS INSPL"/>
      <sheetName val="CLINKER SILO Abst "/>
      <sheetName val="CST Mes"/>
      <sheetName val="CST BBS"/>
      <sheetName val="Road &amp; Drainage ab"/>
      <sheetName val="Road &amp; Drain Abst "/>
      <sheetName val="Road Mes"/>
      <sheetName val="Pre Cast Boundary ab "/>
      <sheetName val="Boundary wall Abst "/>
      <sheetName val="Boundary wall mes"/>
      <sheetName val="BW BBS"/>
      <sheetName val="BW BBS (2)"/>
      <sheetName val="Infra Str Dev Abs"/>
      <sheetName val="Infra Str Dev Mes"/>
      <sheetName val="Infra Str Dev BBS"/>
      <sheetName val="Ageing Analysis"/>
      <sheetName val="Balance per GL"/>
      <sheetName val="SD Received (M)"/>
      <sheetName val="SALARY-UPLOAD"/>
      <sheetName val="SALARY-DETAILS"/>
      <sheetName val="BS Jan to March"/>
      <sheetName val="P&amp;L Jan to March"/>
      <sheetName val="BS Schedule Jan to Mar"/>
      <sheetName val="LIABILITIES&amp;EQUITY Groupings"/>
      <sheetName val="PL Schedule Jan to Mar"/>
      <sheetName val="Fixed Assets Jan to March"/>
      <sheetName val="Groupings Jan to Mar"/>
      <sheetName val="abstract09"/>
      <sheetName val="Groupings 12 months"/>
      <sheetName val="Trial Bal Jan to March"/>
      <sheetName val="ASSETS Groupings Package"/>
      <sheetName val="PL Groupings Package"/>
      <sheetName val="Deff-Local"/>
      <sheetName val="Part_IV"/>
      <sheetName val="comp. of tax Jan to mar"/>
      <sheetName val="comp. of tax april to mar"/>
      <sheetName val="Deffered tax jan to march"/>
      <sheetName val="Deffered tax april to march "/>
      <sheetName val="entries to be paased"/>
      <sheetName val="Feuil3"/>
      <sheetName val="Feuil2"/>
      <sheetName val="Related party AS18 (2)"/>
      <sheetName val="Quantative Details (2)"/>
      <sheetName val="AS-15 "/>
      <sheetName val="Vistar"/>
      <sheetName val="Bobby"/>
      <sheetName val="FMC"/>
      <sheetName val="S~K~Int + Rat"/>
      <sheetName val="Imp (2)"/>
      <sheetName val="ETA"/>
      <sheetName val="Canter &amp; Bell Control"/>
      <sheetName val="Mark"/>
      <sheetName val="Mirrors"/>
      <sheetName val="Nagarwalla"/>
      <sheetName val="Reunion"/>
      <sheetName val="Aluplex"/>
      <sheetName val="Patel"/>
      <sheetName val="Nitco"/>
      <sheetName val="Channa"/>
      <sheetName val="Shiv"/>
      <sheetName val="Jay-Art"/>
      <sheetName val="Divecha"/>
      <sheetName val="BE~GRoom"/>
      <sheetName val="Anko"/>
      <sheetName val="Aquatech"/>
      <sheetName val="Bharat"/>
      <sheetName val="Arun"/>
      <sheetName val="Reunion - Elec"/>
      <sheetName val="BM Action Points"/>
      <sheetName val="ACM Action Points"/>
      <sheetName val="ORC Action Points"/>
      <sheetName val="Competition"/>
      <sheetName val="Major Vehicle Volumes"/>
      <sheetName val="Mount Fuji"/>
      <sheetName val="Expenditure Analysis"/>
      <sheetName val="Working Capital Analysis"/>
      <sheetName val="Customer Program Profitability"/>
      <sheetName val="Long Term Plan"/>
      <sheetName val="Executive Sum"/>
      <sheetName val="Sales Analysis (2)"/>
      <sheetName val="Export Details"/>
      <sheetName val="Operations DTA2 &amp; EOU"/>
      <sheetName val="Operations Graph DTA2&amp;eou"/>
      <sheetName val="OperationsDTA1"/>
      <sheetName val="Operations GraphDTA1"/>
      <sheetName val="Perf High"/>
      <sheetName val="Fin Par"/>
      <sheetName val="Sales Variance "/>
      <sheetName val="Profit Analysis"/>
      <sheetName val="Wor Cap"/>
      <sheetName val="Cust.Prof"/>
      <sheetName val="Sta Com"/>
      <sheetName val="OVHD"/>
      <sheetName val="schedulesAR"/>
      <sheetName val="JapFA"/>
      <sheetName val="part 4"/>
      <sheetName val="plvar"/>
      <sheetName val="Transfer"/>
      <sheetName val="grpng"/>
      <sheetName val="sch1v"/>
      <sheetName val="Sch A-B"/>
      <sheetName val="Sch C"/>
      <sheetName val="Sch D"/>
      <sheetName val="Sch F"/>
      <sheetName val="Sch H-I"/>
      <sheetName val="Sch J-K-L"/>
      <sheetName val="SCH P-Cont.1"/>
      <sheetName val="Sch P-Cont.2"/>
      <sheetName val="Sch P-Cont.3"/>
      <sheetName val="Sch P-Cont.4"/>
      <sheetName val="Sch P-Cont.5"/>
      <sheetName val="Sch P-Cont.6"/>
      <sheetName val="CBDGT979"/>
      <sheetName val="Instruction Sheet"/>
      <sheetName val="Commission to agent"/>
      <sheetName val="EXHIBBN"/>
      <sheetName val="SALEPROM"/>
      <sheetName val="ADV&amp;PUB"/>
      <sheetName val="COMP-OP"/>
      <sheetName val="REPONMAC"/>
      <sheetName val="REP&amp;MAIN"/>
      <sheetName val="SECUR"/>
      <sheetName val="SUBSCRIP"/>
      <sheetName val="charity"/>
      <sheetName val="INSURANC"/>
      <sheetName val="TENDER"/>
      <sheetName val="FINE&amp;PEN"/>
      <sheetName val="RENT&amp;TAX"/>
      <sheetName val="TELE"/>
      <sheetName val="Printing"/>
      <sheetName val="R2J.1_Legal and Prof Charges"/>
      <sheetName val="TRAVELL"/>
      <sheetName val="TRAVFORN"/>
      <sheetName val="SCOOT-OP"/>
      <sheetName val="CAR-OPE"/>
      <sheetName val="POST&amp;TEL"/>
      <sheetName val="業績検証シート（出力用）"/>
      <sheetName val="コメント・推移グラフ"/>
      <sheetName val="四半期ｺﾒﾝﾄ"/>
      <sheetName val="売上高"/>
      <sheetName val="2006実績（見込）"/>
      <sheetName val="2006単計"/>
      <sheetName val="2006見通し"/>
      <sheetName val="2005実績"/>
      <sheetName val="在庫高グラフ"/>
      <sheetName val="2007実績（見込）"/>
      <sheetName val="在庫高グラフ用データ"/>
      <sheetName val="2007単計"/>
      <sheetName val="2006実績"/>
      <sheetName val="DHR"/>
      <sheetName val="AprMayJune"/>
      <sheetName val="Based on the factoring_CH2 (2)"/>
      <sheetName val="SUMMARY ANN-D"/>
      <sheetName val="Sale 1-19 Dec09"/>
      <sheetName val="ANNE-D(HHML)"/>
      <sheetName val="ANNE-D(MUL)"/>
      <sheetName val="ANNE-D(MUL -Bulb YV-4)"/>
      <sheetName val="ANNE-D(HMSI)"/>
      <sheetName val="ANNE-D(HMSI) (RM)"/>
      <sheetName val="ANNE-D(YAMAHA)"/>
      <sheetName val="ANNE-D(VAVE)"/>
      <sheetName val="ANNE-D(Tool. Amort.)"/>
      <sheetName val="Sale 1-12 Dec"/>
      <sheetName val="Sale 1-5 Dec09"/>
      <sheetName val="ANNE-D RMC (VAVE) "/>
      <sheetName val="ANNE-A(WITH TOOL) (2)"/>
      <sheetName val="TOTAL LOANS"/>
      <sheetName val="GROUPPING"/>
      <sheetName val="Cash Flow0"/>
      <sheetName val="MIS0310L-MTH"/>
      <sheetName val="MIS0310L"/>
      <sheetName val="MIS0310"/>
      <sheetName val="BCO0310RG"/>
      <sheetName val="GS0310RG"/>
      <sheetName val="GS0310RG (G)"/>
      <sheetName val="GS0310RG (X)"/>
      <sheetName val="GS0310RG (F)"/>
      <sheetName val="GS0310RG (E)"/>
      <sheetName val="GS0310RG (D)"/>
      <sheetName val="FA0309"/>
      <sheetName val="FORM_II"/>
      <sheetName val="FORM_III"/>
      <sheetName val="FORM_IV"/>
      <sheetName val="FORM_V"/>
      <sheetName val="FORM VI"/>
      <sheetName val="sumprofit"/>
      <sheetName val="INTT"/>
      <sheetName val="TL-OS"/>
      <sheetName val="10 CR"/>
      <sheetName val="15 CR"/>
      <sheetName val="10 CR NEW"/>
      <sheetName val="35 CR"/>
      <sheetName val="100 CR"/>
      <sheetName val="10.35"/>
      <sheetName val="DEPN-CA"/>
      <sheetName val="DEP-IT"/>
      <sheetName val="WDV-IT"/>
      <sheetName val="FA09"/>
      <sheetName val="STDFR"/>
      <sheetName val="ADDITIONS (CA)"/>
      <sheetName val="CWIP FA"/>
      <sheetName val="LOAN DETAILUNSEC "/>
      <sheetName val="LOAN DETAILSEC"/>
      <sheetName val="EXPORT CUSTOMERS"/>
      <sheetName val="Cash Loss"/>
      <sheetName val="9-12"/>
      <sheetName val="17-22"/>
      <sheetName val="Conbined TB"/>
      <sheetName val="TB-NM"/>
      <sheetName val="TB-PWL"/>
      <sheetName val="Entries MWC"/>
      <sheetName val="23-25"/>
      <sheetName val="26-27"/>
      <sheetName val="28-32"/>
      <sheetName val="Prior Period Expenses"/>
      <sheetName val="Work Done"/>
      <sheetName val="Segment top in Million "/>
      <sheetName val="Segment top sheet Rupees"/>
      <sheetName val="Segemnt working"/>
      <sheetName val="Reco sheet"/>
      <sheetName val="O Equip."/>
      <sheetName val="GH Equip"/>
      <sheetName val="DPE"/>
      <sheetName val="F &amp; F PY"/>
      <sheetName val="Share capital &amp; Application"/>
      <sheetName val="Depreciation Reco"/>
      <sheetName val="Confirmation combined"/>
      <sheetName val="Adv pymt of taxes"/>
      <sheetName val="Prepaid exps"/>
      <sheetName val="FD Income and Int. Accrued"/>
      <sheetName val="Provision for expenses"/>
      <sheetName val="Statutory Dues"/>
      <sheetName val="Directors fees"/>
      <sheetName val="Managerial Rem."/>
      <sheetName val="Foriegn Curr"/>
      <sheetName val="Interest D1"/>
      <sheetName val="Dispute 1 details"/>
      <sheetName val="Abstract D2"/>
      <sheetName val="Interest D2 details"/>
      <sheetName val="Abstract D3"/>
      <sheetName val="Interest D3 details"/>
      <sheetName val="DR FR ext "/>
      <sheetName val="DR RR ext"/>
      <sheetName val="Mldg (2)"/>
      <sheetName val="Other FR"/>
      <sheetName val="OTHER RR"/>
      <sheetName val="FMBCOST"/>
      <sheetName val="RRR"/>
      <sheetName val="READY (2)"/>
      <sheetName val="Programme 06-07-08"/>
      <sheetName val="REVISED QTYs"/>
      <sheetName val="S5escalation."/>
      <sheetName val="HSD."/>
      <sheetName val="MD 09.04.2008"/>
      <sheetName val="MD 29.04.2008"/>
      <sheetName val="MD 17.06.2008"/>
      <sheetName val="SCH 1 - 4"/>
      <sheetName val="SCH 4 - 7"/>
      <sheetName val="SCH 8 - 9"/>
      <sheetName val="cbeam trial"/>
      <sheetName val="SCH  8"/>
      <sheetName val="Related party- Working"/>
      <sheetName val="cash flow - final"/>
      <sheetName val="Cash Flow-client"/>
      <sheetName val="Sch 14,15,16"/>
      <sheetName val="EXIS-COMBINED"/>
      <sheetName val="balance sheet &amp; p&amp;l"/>
      <sheetName val="ABPData"/>
      <sheetName val="S &amp; A"/>
      <sheetName val="madhu"/>
      <sheetName val="JOB WORK"/>
      <sheetName val="ToolLife"/>
      <sheetName val="??J"/>
      <sheetName val="Material&amp;equipment"/>
      <sheetName val="MOD-II(APR.04-MAR.05) (2)"/>
      <sheetName val="Lead 1"/>
      <sheetName val="Lead 2"/>
      <sheetName val="Lead 3"/>
      <sheetName val="RMR HMP 1"/>
      <sheetName val="RMR HMP 2"/>
      <sheetName val="RMR HMP 3"/>
      <sheetName val="RMR DIR 1"/>
      <sheetName val="RMR DIR 2"/>
      <sheetName val="RMR DIR 3"/>
      <sheetName val="Basic_Mat. rates 2"/>
      <sheetName val="Basic_Mat. rates 3"/>
      <sheetName val="Borrow 1"/>
      <sheetName val="Borrow 2"/>
      <sheetName val="Borrow 3"/>
      <sheetName val="Material Haulage 1"/>
      <sheetName val="Material Haulage 2"/>
      <sheetName val="Material Haulage 3"/>
      <sheetName val="m_c rate"/>
      <sheetName val="Basic_Mat. rates 1"/>
      <sheetName val="RA 1"/>
      <sheetName val="MUMBAI-PUNE (p)"/>
      <sheetName val="MUMBAI-PUNE (2)"/>
      <sheetName val="PROGRESS (3)"/>
      <sheetName val="plmarch99 (f)"/>
      <sheetName val="plmarch99"/>
      <sheetName val="PLMAR(F)"/>
      <sheetName val="AP&amp;LMAR98"/>
      <sheetName val="SHARE OF HO EXP."/>
      <sheetName val="INT ON HO FUND"/>
      <sheetName val="PLsep98 (2)"/>
      <sheetName val="JUNE98 (QTR)"/>
      <sheetName val="pldecqtr(p)"/>
      <sheetName val="pldecqtr(a)"/>
      <sheetName val="PLSUMMARY FM"/>
      <sheetName val="PLMAR99"/>
      <sheetName val="PROGRESS (2)"/>
      <sheetName val="COMP-FM (2)"/>
      <sheetName val="TOADJF"/>
      <sheetName val="DAM"/>
      <sheetName val="IND.STR"/>
      <sheetName val="UND-GROUND"/>
      <sheetName val="ENNORE"/>
      <sheetName val="BARRAGE"/>
      <sheetName val="HSG.COMP."/>
      <sheetName val="TALA"/>
      <sheetName val="ENVIORNMENT"/>
      <sheetName val="MUMBAI-PUNE"/>
      <sheetName val="PREL EFFECT"/>
      <sheetName val="EQUIP.CHARG."/>
      <sheetName val="CLAINS STAT."/>
      <sheetName val="CLO-BRN"/>
      <sheetName val="MALAWI"/>
      <sheetName val="FLASH-REPORT"/>
      <sheetName val="HO-EXPENSES"/>
      <sheetName val="PLSUMMARY"/>
      <sheetName val="PROGRESS"/>
      <sheetName val="P&amp;L MALAWI"/>
      <sheetName val="factor "/>
      <sheetName val="Leadsheet"/>
      <sheetName val="Test Asset"/>
      <sheetName val="Sample-Confirms"/>
      <sheetName val="Sample-Valn"/>
      <sheetName val="Cutoff"/>
      <sheetName val="Cash Flow Hedge Accounting"/>
      <sheetName val="AUDIT-1"/>
      <sheetName val="Major Obs"/>
      <sheetName val="Advances (2)"/>
      <sheetName val="Vouching"/>
      <sheetName val="YTM"/>
      <sheetName val="AdditionBreakup"/>
      <sheetName val="DEPRECIATION DEC'04"/>
      <sheetName val="Dep. March05"/>
      <sheetName val="DEC'04"/>
      <sheetName val="S_1"/>
      <sheetName val="IRD"/>
      <sheetName val="HUB"/>
      <sheetName val="BTW"/>
      <sheetName val="Chn"/>
      <sheetName val="Sng"/>
      <sheetName val="Chmb"/>
      <sheetName val="Incog"/>
      <sheetName val="Bnqt"/>
      <sheetName val="Lpat"/>
      <sheetName val="Bcentre"/>
      <sheetName val="Tel"/>
      <sheetName val="Laun"/>
      <sheetName val="depnkill"/>
      <sheetName val="Dep BY DEPT"/>
      <sheetName val="DEPT-BY-DEPT-YTD-MONTH"/>
      <sheetName val="PR562"/>
      <sheetName val="562"/>
      <sheetName val="PR569"/>
      <sheetName val="569"/>
      <sheetName val="PR573"/>
      <sheetName val="573"/>
      <sheetName val="PR596"/>
      <sheetName val="596"/>
      <sheetName val="546"/>
      <sheetName val="KEC Global  "/>
      <sheetName val="KEC Global Revised Schedule III"/>
      <sheetName val="Data Entry Sheet"/>
      <sheetName val="Sch 1-2"/>
      <sheetName val="Sch 3-5"/>
      <sheetName val="Sch 6"/>
      <sheetName val="Sch 9"/>
      <sheetName val="Sch 10-11"/>
      <sheetName val="Sch 13-14"/>
      <sheetName val="Sch 16 Notes 1-2"/>
      <sheetName val="Sch 16 Notes 3-5"/>
      <sheetName val="Sch 16 Notes 6-7"/>
      <sheetName val="Sch 16 Notes 8-9"/>
      <sheetName val="Sch 16 Notes 10"/>
      <sheetName val="Sch 16 Notes 11-16"/>
      <sheetName val="Related Party 1"/>
      <sheetName val="Related Party 2"/>
      <sheetName val="Difference Summary"/>
      <sheetName val="Cash Flow 1"/>
      <sheetName val="Sch 6 Inv Contd."/>
      <sheetName val="Sch Def Tax A"/>
      <sheetName val="Mallanpur PVT"/>
      <sheetName val="Gauhati"/>
      <sheetName val="Thana"/>
      <sheetName val="Katha "/>
      <sheetName val="Ishwar"/>
      <sheetName val="Progression"/>
      <sheetName val="Sikkim"/>
      <sheetName val="West Mumbai"/>
      <sheetName val="North Delhi"/>
      <sheetName val="East Kolkatta"/>
      <sheetName val="Silvassa"/>
      <sheetName val="Chamges in equity"/>
      <sheetName val="ENERGY READING JAN-2018"/>
      <sheetName val=" daily reading &amp; unit"/>
      <sheetName val="monthly unit cons."/>
      <sheetName val="Monthly Power Check sheet"/>
      <sheetName val="Unit per MT"/>
      <sheetName val="AP2 TARGET"/>
      <sheetName val="A1 TARGETS"/>
      <sheetName val="Z1 MILL"/>
      <sheetName val="P1 TARGETS"/>
      <sheetName val="Z2 MILL"/>
      <sheetName val="Daily Shift Report APL"/>
      <sheetName val="P5 TARGETS"/>
      <sheetName val="Daily Shift Report MILLS"/>
      <sheetName val="DAILY POWER REPORT"/>
      <sheetName val="Power Adjustment"/>
      <sheetName val="Z1 TARGET"/>
      <sheetName val="Z2 TARGET"/>
      <sheetName val="AP2 line"/>
      <sheetName val="PK1"/>
      <sheetName val="P5 line"/>
      <sheetName val="AN1"/>
      <sheetName val="Z 1 Mill"/>
      <sheetName val="Z 2 Mill"/>
      <sheetName val="ST 2"/>
      <sheetName val="ST 3"/>
      <sheetName val="PTF"/>
      <sheetName val="短期借款"/>
      <sheetName val="应付票据"/>
      <sheetName val="应付帐款"/>
      <sheetName val="应付工资"/>
      <sheetName val="应付福利费"/>
      <sheetName val="应缴税金"/>
      <sheetName val="其他应付款"/>
      <sheetName val="预提费用"/>
      <sheetName val="长期借款"/>
      <sheetName val="专项应付款"/>
      <sheetName val="Detailed PL"/>
      <sheetName val="Adj "/>
      <sheetName val="Us (2)"/>
      <sheetName val="W1"/>
      <sheetName val="W2"/>
      <sheetName val="W5"/>
      <sheetName val="X1"/>
      <sheetName val="X2"/>
      <sheetName val="X3"/>
      <sheetName val="X4"/>
      <sheetName val="X5"/>
      <sheetName val="X6"/>
      <sheetName val="X7"/>
      <sheetName val="Audit Ticks"/>
      <sheetName val="Grp Jrl"/>
      <sheetName val="Shldr hist &amp; Chgs"/>
      <sheetName val="U-receipt"/>
      <sheetName val="U-exp test"/>
      <sheetName val="LTI(99)"/>
      <sheetName val="Subsid&amp;MI(99)"/>
      <sheetName val="LTI(00)"/>
      <sheetName val="Subsid&amp;MI(00)"/>
      <sheetName val="LTI(01)"/>
      <sheetName val="Subsid&amp;MI(01)"/>
      <sheetName val="LTI(02-03-31)"/>
      <sheetName val="Subsid&amp;MI(02-03-31)"/>
      <sheetName val="2002-03NL"/>
      <sheetName val="2001-12NL"/>
      <sheetName val="2000-12NL"/>
      <sheetName val="1999-12NL"/>
      <sheetName val="Adjustment summary"/>
      <sheetName val="Unadjusted errors"/>
      <sheetName val="汇总"/>
      <sheetName val="2002"/>
      <sheetName val="2001"/>
      <sheetName val="交换网络部"/>
      <sheetName val="信息网络部"/>
      <sheetName val="实业部"/>
      <sheetName val="寻呼机部"/>
      <sheetName val="总务部"/>
      <sheetName val="数据部"/>
      <sheetName val="物业管理部"/>
      <sheetName val="集团科室"/>
      <sheetName val="经营部"/>
      <sheetName val="PL  BS"/>
      <sheetName val="FSA-Attached"/>
      <sheetName val="U-RCD6"/>
      <sheetName val="CC-60"/>
      <sheetName val="CC-Recon"/>
      <sheetName val="WT(S)"/>
      <sheetName val="Coimbatore"/>
      <sheetName val="ATW"/>
      <sheetName val="TemplateInformation"/>
      <sheetName val="Purchase Order"/>
      <sheetName val="SCPC Profile"/>
      <sheetName val="Monthly Summary"/>
      <sheetName val="Quote NA"/>
      <sheetName val="Quote Cala"/>
      <sheetName val="Quote EU"/>
      <sheetName val="B Form NA"/>
      <sheetName val="B Form Cala"/>
      <sheetName val="B Form EU"/>
      <sheetName val="FA_Register"/>
      <sheetName val="writt_off"/>
      <sheetName val="Sec_212"/>
      <sheetName val="Sch_BS"/>
      <sheetName val="Groupings_BS"/>
      <sheetName val="revenue_recognition_"/>
      <sheetName val="ochre_pur04-05"/>
      <sheetName val="amber_exp_04-05"/>
      <sheetName val="Russet_04-05"/>
      <sheetName val="touchdown_04-05"/>
      <sheetName val="Nusa_Dua_-_Whitefield"/>
      <sheetName val="_Depn_income_tax"/>
      <sheetName val="Capx_Summary_in_Yen"/>
      <sheetName val="Staff_"/>
      <sheetName val="Capital_expenditure_detail"/>
      <sheetName val="Annex_for_SD_(TB)"/>
      <sheetName val="Sch_PL"/>
      <sheetName val="Groupings_P_L"/>
      <sheetName val="Fix_assets"/>
      <sheetName val="Borrowing_Cost"/>
      <sheetName val="_Depn_income_tax_"/>
      <sheetName val="Depreciation_Additions"/>
      <sheetName val="tax_details"/>
      <sheetName val="TrialBal_(2)"/>
      <sheetName val="DEC_PIVOT"/>
      <sheetName val="Op_Plan_Sales"/>
      <sheetName val="TB_07-08_Chennai"/>
      <sheetName val="TB_07-08_Bangalore"/>
      <sheetName val="TB_07-08_Group"/>
      <sheetName val="FA_Register1"/>
      <sheetName val="IT_Deprn"/>
      <sheetName val="Def_Tax"/>
      <sheetName val="Un_Billed_Revenue"/>
      <sheetName val="Profit_&amp;_Loss"/>
      <sheetName val="Schedule_1"/>
      <sheetName val="Schedule_2"/>
      <sheetName val="Schedule_3-6"/>
      <sheetName val="Schedule_7-9"/>
      <sheetName val="BS_Abstract"/>
      <sheetName val="Audit_JV"/>
      <sheetName val="TB_06-07"/>
      <sheetName val="Cash_flow_Rs"/>
      <sheetName val="FA_"/>
      <sheetName val="US_format_BS"/>
      <sheetName val="Income_Statement"/>
      <sheetName val="US_Grp_BS"/>
      <sheetName val="FA_US"/>
      <sheetName val="US_grp_PL"/>
      <sheetName val="USD_Cash_flow_"/>
      <sheetName val="Depreciation_(2)"/>
      <sheetName val="Final_Depn"/>
      <sheetName val="List_of_assets"/>
      <sheetName val="US_format"/>
      <sheetName val="FA__USD"/>
      <sheetName val="Grp__US"/>
      <sheetName val="US_Grp_BS_"/>
      <sheetName val="Cash_Flow_$"/>
      <sheetName val="Gemini TV in Sun books"/>
      <sheetName val="SALE_COST"/>
      <sheetName val="Changes Log"/>
      <sheetName val="SM_Perf"/>
      <sheetName val="PP_Pre_FOD"/>
      <sheetName val="PP_Capex_Inp"/>
      <sheetName val="PP_Opex_Inp"/>
      <sheetName val="Cons_HY"/>
      <sheetName val="SM_Pre_FOD"/>
      <sheetName val="SM_Capex_Inp"/>
      <sheetName val="SM_ Opex_Inp"/>
      <sheetName val="Dep-Co Act"/>
      <sheetName val="Dep-IT Mar'05"/>
      <sheetName val="Dep Mar'05"/>
      <sheetName val="Dep test"/>
      <sheetName val="Dep-IT Mar'03"/>
      <sheetName val="Dep-IT Mar'04"/>
      <sheetName val="Depn Sch"/>
      <sheetName val="architect fees"/>
      <sheetName val="Depreciation Lease"/>
      <sheetName val="FE Gain (Negative Dep)"/>
      <sheetName val="FE Loss (dep)"/>
      <sheetName val="Asset Deletion"/>
      <sheetName val=" Lease Hold Improvements"/>
      <sheetName val="Eureka"/>
      <sheetName val="Asset Card"/>
      <sheetName val="Sch A&amp;B"/>
      <sheetName val="Depr07"/>
      <sheetName val="Sch E-H"/>
      <sheetName val="Sch I -K"/>
      <sheetName val="Sch C-old"/>
      <sheetName val="Depr06-old"/>
      <sheetName val="CARO.1, Service.Tax"/>
      <sheetName val="2.1, PF.Delays"/>
      <sheetName val="2.1, TDS.Delays"/>
      <sheetName val="2.3, Service.Tax.Delays"/>
      <sheetName val="2.4, ESI.Liab.Qualificaiton.Sum"/>
      <sheetName val="detailed asset report"/>
      <sheetName val="Electrical Fittings"/>
      <sheetName val="Furniture &amp; Fixtures"/>
      <sheetName val="Interior Decoartions"/>
      <sheetName val="Staff House Electrical Fittings"/>
      <sheetName val="Staff House Equipments"/>
      <sheetName val="Staff House Furniture &amp; Fitting"/>
      <sheetName val="Macro.Classificaiton"/>
      <sheetName val="Cash.Flow"/>
      <sheetName val="BS.Sch"/>
      <sheetName val="PL.Sch"/>
      <sheetName val="DT.Sch"/>
      <sheetName val="Detailed.Grouping.Master"/>
      <sheetName val="Segment.Revised"/>
      <sheetName val="anne 1 cont"/>
      <sheetName val="anne 1 con"/>
      <sheetName val="NBS 7"/>
      <sheetName val="cap adeqacy"/>
      <sheetName val="risk weightage (2)"/>
      <sheetName val="Book overdraft"/>
      <sheetName val="Regrouping Sch"/>
      <sheetName val="RPT.Disclosures"/>
      <sheetName val="Annex.IT.Comp"/>
      <sheetName val="Wealth tax comp"/>
      <sheetName val="Segement.Allocation.Expense"/>
      <sheetName val="FC.Exposure"/>
      <sheetName val="BAL MOV1"/>
      <sheetName val="trial 2009"/>
      <sheetName val="Audit fee"/>
      <sheetName val="eff tax reco"/>
      <sheetName val="INCMFFMC"/>
      <sheetName val="Ticket-Incm"/>
      <sheetName val="MT-Inc"/>
      <sheetName val="Other-Incm"/>
      <sheetName val="Insu-Incm"/>
      <sheetName val="Adv-Rec-cash&amp;CWIP"/>
      <sheetName val="Tax&amp; Dep"/>
      <sheetName val="Business.Profits"/>
      <sheetName val="Reinstatment"/>
      <sheetName val="Grat.LE.Reco"/>
      <sheetName val="45IA"/>
      <sheetName val="FA 1"/>
      <sheetName val="BS.ARP"/>
      <sheetName val="PL.ARP"/>
      <sheetName val="IT BASE COST"/>
      <sheetName val="Directions"/>
      <sheetName val="Consolidation _$"/>
      <sheetName val="Consolidation _Rs"/>
      <sheetName val="Travel &amp; Living"/>
      <sheetName val="STREET ESTIMATES"/>
      <sheetName val="License Summary Q2"/>
      <sheetName val="Input - 2000 Core Actual"/>
      <sheetName val="GLMAST"/>
      <sheetName val="31032008"/>
      <sheetName val="Minerals TB"/>
      <sheetName val="Infotech"/>
      <sheetName val="Designs"/>
      <sheetName val="MERGER ENTRIES"/>
      <sheetName val="TB_Merged"/>
      <sheetName val="PLG"/>
      <sheetName val="BLG"/>
      <sheetName val="PL_REV"/>
      <sheetName val="TAX MEMO"/>
      <sheetName val="anx2-REVISED"/>
      <sheetName val="anx9-REVISED"/>
      <sheetName val="IT Dep Apr08-Mar09"/>
      <sheetName val="FA Summary as per Financials"/>
      <sheetName val="Acct Reco Reserve for Add Dt"/>
      <sheetName val="Asst WorkBench for Description"/>
      <sheetName val="Retire 5 months"/>
      <sheetName val="Foundry Assets"/>
      <sheetName val="India___Income_Tax_Act_Fixed_A_"/>
      <sheetName val="IT Dep Mar08"/>
      <sheetName val="Apr08-Mar09 Income Tax Act FA"/>
      <sheetName val="Asset_Retirements_Report_120909"/>
      <sheetName val="Deletion 5 months"/>
      <sheetName val="LINKED INPUTS"/>
      <sheetName val="sch 5 (2)"/>
      <sheetName val="anx1"/>
      <sheetName val="anx2"/>
      <sheetName val="anx2 "/>
      <sheetName val="anx3"/>
      <sheetName val="anx3a"/>
      <sheetName val="anx3b"/>
      <sheetName val="anx3c"/>
      <sheetName val="anx4a "/>
      <sheetName val="anx4b"/>
      <sheetName val="anx5"/>
      <sheetName val="anx6"/>
      <sheetName val="anx7"/>
      <sheetName val="anx8 dhs"/>
      <sheetName val="anx8a"/>
      <sheetName val="anx9 "/>
      <sheetName val="anx10"/>
      <sheetName val="anx8"/>
      <sheetName val="anx9"/>
      <sheetName val="anx11"/>
      <sheetName val="Part A&amp;B Annx I"/>
      <sheetName val="anx12"/>
      <sheetName val="Invstmnt schedule"/>
      <sheetName val="anx3c "/>
      <sheetName val="Part A&amp;B Annx I (2)"/>
      <sheetName val="anx12 (2)"/>
      <sheetName val="Annexure 1 - Clause 9"/>
      <sheetName val="Annexur 2 - Clause 14 "/>
      <sheetName val="Annexure 2a - Clause 14"/>
      <sheetName val="Annexure 2b - Clause 14"/>
      <sheetName val="Annexure 3 - Clause 16"/>
      <sheetName val="Annexure 3a(i) - Clause 16-Mum"/>
      <sheetName val="Annexure 3a(ii)-Clause 16-Hyd"/>
      <sheetName val="Annexure 3a(iii)-Clause 16"/>
      <sheetName val="Annexure 4 - Clause 17"/>
      <sheetName val="Annexure 5 - Clause 18"/>
      <sheetName val="Annexure 6a- Clause 21"/>
      <sheetName val="Annexure 6b - Clause 21"/>
      <sheetName val="Annexure 7 - Clause 22(a)"/>
      <sheetName val="Annexure 8-Clause 27(ii)"/>
      <sheetName val="Annexure II - FBT"/>
      <sheetName val="Annexure 2 - Clause 12"/>
      <sheetName val="Annexure 3 - Clause 14"/>
      <sheetName val="Annexur 3 - Clause 14"/>
      <sheetName val="Annexure 3a - Clause 14"/>
      <sheetName val="Annexure 3b - Clause 14"/>
      <sheetName val="Annexure 3c - Clause 14"/>
      <sheetName val="Annexure 4 - Clause 16"/>
      <sheetName val="Annexure 4a - Clause 16"/>
      <sheetName val="Club exp - Clause 17"/>
      <sheetName val="Annexure 5 - Clause 17"/>
      <sheetName val="Annexure 6 - Clause 18"/>
      <sheetName val="Annexure 7 - Clause 20"/>
      <sheetName val="Annexure 8 - Clause 21"/>
      <sheetName val="Annexure 8a - Clause 21"/>
      <sheetName val="Annexure 9 - Clause 22"/>
      <sheetName val="anx13"/>
      <sheetName val="Annexure 10 - Clause 28"/>
      <sheetName val="Annexure 9a-Clause 22-B(iii)"/>
      <sheetName val="Annexure 9b-Clause 27-a"/>
      <sheetName val="Annexure 10 - Clause 32"/>
      <sheetName val="for emm"/>
      <sheetName val="Warranty including automation"/>
      <sheetName val="Warranty 171007"/>
      <sheetName val="Warranty Groupact"/>
      <sheetName val="Warranty 250909"/>
      <sheetName val="fls disallowed warranty details"/>
      <sheetName val="Automation workings"/>
      <sheetName val="anx3c - office"/>
      <sheetName val="More than 180days"/>
      <sheetName val="Less than 180days"/>
      <sheetName val="anx3_old"/>
      <sheetName val="anx3_vkr"/>
      <sheetName val="anx8 dhs format"/>
      <sheetName val="anx8a dhs format"/>
      <sheetName val="club 08"/>
      <sheetName val="AK - Wk - Summary"/>
      <sheetName val="Arakkonam - Credit movem."/>
      <sheetName val="AK - Summary"/>
      <sheetName val="AK -FOUNDRY - movement"/>
      <sheetName val="CCCL- Summary"/>
      <sheetName val="CCCL- Credit movement"/>
      <sheetName val="ORIENT - Summary"/>
      <sheetName val="ORIENT - Movement"/>
      <sheetName val="ZUARI - summary"/>
      <sheetName val="ZUARI - Movement"/>
      <sheetName val="Pivot unissued"/>
      <sheetName val="unissued stock ageing"/>
      <sheetName val="Aging summary"/>
      <sheetName val="Imports Samples"/>
      <sheetName val="Local Samples"/>
      <sheetName val="Stock Listing"/>
      <sheetName val="Rate Anal"/>
      <sheetName val="Dec 08"/>
      <sheetName val="Mar 09"/>
      <sheetName val="MASTER DATA"/>
      <sheetName val="Physically verify"/>
      <sheetName val="Steel Dec09 Backup"/>
      <sheetName val="Stock summary sheet"/>
      <sheetName val="Aluminium"/>
      <sheetName val="Steel Dec09"/>
      <sheetName val="Consumable STOCK"/>
      <sheetName val="Cons samples"/>
      <sheetName val="RM Samples-09"/>
      <sheetName val="Imports Samples-Mar 09"/>
      <sheetName val="Local Samples-Mar 09"/>
      <sheetName val="Phy verification Aluminium"/>
      <sheetName val="Ageing pivot"/>
      <sheetName val="Suppliers"/>
      <sheetName val="Phy verified_Steel samples"/>
      <sheetName val="Phy CONSUMABLES"/>
      <sheetName val="Rate analysis_2009"/>
      <sheetName val="Rate analysis_2008"/>
      <sheetName val="RM-Receipt"/>
      <sheetName val="Imported-Receipt"/>
      <sheetName val="Steel-2009"/>
      <sheetName val="Trial Balance 2011-12"/>
      <sheetName val="TRIAL BAL 10-11 "/>
      <sheetName val="DEFTAX &amp;WORKINGS"/>
      <sheetName val="0000000000000000000000000"/>
      <sheetName val="1000000000000000000000000"/>
      <sheetName val="Non-US"/>
      <sheetName val="U&amp;P"/>
      <sheetName val="Global Control Svcs"/>
      <sheetName val="US - Aged"/>
      <sheetName val="Non-US - Aged"/>
      <sheetName val="U&amp;P - Aged"/>
      <sheetName val="Global Control Svcs - Aged"/>
      <sheetName val="JUNE DR11"/>
      <sheetName val="DR11 Load"/>
      <sheetName val="Line-Of-Sight"/>
      <sheetName val="Backlog backup"/>
      <sheetName val="Var Cost"/>
      <sheetName val="Risks &amp; Opps"/>
      <sheetName val="Q3 DR95"/>
      <sheetName val="1H Act &amp; Q3 YTD Op Plan"/>
      <sheetName val="QTD Actuals"/>
      <sheetName val="Last Estimate"/>
      <sheetName val="Var &amp; Base Cost detail"/>
      <sheetName val="R&amp;O Q4 Sydow 18-Oct"/>
      <sheetName val="R &amp; O q3"/>
      <sheetName val="R &amp; O Q4 Sydow  27-Oct"/>
      <sheetName val="R &amp; O Q4 Sydow 03-Nov"/>
      <sheetName val="R &amp; O M Sydow 17-Nov-2006"/>
      <sheetName val="R &amp; O M Sydow 20-Nov-2006"/>
      <sheetName val="R&amp;O M Sydow 28-Nov-2006"/>
      <sheetName val="R &amp;O 15 dec"/>
      <sheetName val="R &amp; O q4"/>
      <sheetName val="Q2 action plan"/>
      <sheetName val="Milestones CY2006"/>
      <sheetName val="Order Forecast"/>
      <sheetName val="SII"/>
      <sheetName val="Backlog"/>
      <sheetName val="IDV Breakdown"/>
      <sheetName val="Pivot Details "/>
      <sheetName val="MS  - Cash Flow"/>
      <sheetName val="Pivot 1"/>
      <sheetName val="Nº DIASOP2000"/>
      <sheetName val="Nº DIAS2000"/>
      <sheetName val="Nº DIASOP2001"/>
      <sheetName val="Nº DIAS2001Act"/>
      <sheetName val="Nº DIAS2002Act"/>
      <sheetName val="Nº DIASOP2002"/>
      <sheetName val="Nº DIASOP2003"/>
      <sheetName val="Nº DIAS2003Act"/>
      <sheetName val="Nº DIASOP2004"/>
      <sheetName val="Nº DIAS2004Act"/>
      <sheetName val="GEPS time records- for 6 months"/>
      <sheetName val="Sys Eng"/>
      <sheetName val="Snr Des"/>
      <sheetName val="IVC"/>
      <sheetName val="FunctionAnalytical"/>
      <sheetName val="Customer Past Dues - Pivot"/>
      <sheetName val="Listing"/>
      <sheetName val="VLOOKUP2"/>
      <sheetName val="VLOOKUP"/>
      <sheetName val="Bad Debts - WO"/>
      <sheetName val="Sheet G"/>
      <sheetName val="MY OFA 2"/>
      <sheetName val="Indicators"/>
      <sheetName val="Summary (US $)"/>
      <sheetName val="PPR Summary"/>
      <sheetName val="PPR Summary (Manual)"/>
      <sheetName val="Project View"/>
      <sheetName val="Make Report"/>
      <sheetName val="Overall Trends"/>
      <sheetName val="Trends  ARC Categories"/>
      <sheetName val="Trends - Number of NEW Disputes"/>
      <sheetName val="Regional Summary"/>
      <sheetName val="Region &amp; Subsegment"/>
      <sheetName val="Only I&amp;FS Raw Data"/>
      <sheetName val="Ops Owners"/>
      <sheetName val="mgmtentity"/>
      <sheetName val="All Raw Data"/>
      <sheetName val="depots to be removed"/>
      <sheetName val="mgmtentity-2"/>
      <sheetName val="Current ARC Responder"/>
      <sheetName val="Revised Norc code descrp"/>
      <sheetName val="region-pl"/>
      <sheetName val="Consolidated Regions"/>
      <sheetName val="Shared &amp; Hedge"/>
      <sheetName val="PY YTD Act MR"/>
      <sheetName val="CY YTD Act MR"/>
      <sheetName val="SUMMARY BY PL"/>
      <sheetName val="Solution Comparison"/>
      <sheetName val="VCP by Plant"/>
      <sheetName val="Summary by Plant"/>
      <sheetName val="Review Mix Calc"/>
      <sheetName val="VCP Analysis"/>
      <sheetName val="Acctg Alloc"/>
      <sheetName val="PL Mix Calc in Total"/>
      <sheetName val="Mix adj to '02 Rates"/>
      <sheetName val="Solutions Calc"/>
      <sheetName val="Mtl Analysis"/>
      <sheetName val="GE Fanuc"/>
      <sheetName val="Labor &amp; OVC"/>
      <sheetName val="CM Waterfall"/>
      <sheetName val="Mtl"/>
      <sheetName val="PY Labor &amp; OVC Detail"/>
      <sheetName val="Apr Est"/>
      <sheetName val="Jul Est"/>
      <sheetName val="Disallowance us 14A"/>
      <sheetName val="Depreciation as per IT"/>
      <sheetName val="Mutual fund movement"/>
      <sheetName val="CARO Clause 4(iii)"/>
      <sheetName val="CARO Clause 4(X)"/>
      <sheetName val="CARO Clause 4(XVII)"/>
      <sheetName val="Back up Cash flow"/>
      <sheetName val="ASPERLEDGER"/>
      <sheetName val="P20"/>
      <sheetName val="Surfa_x0008_"/>
      <sheetName val="CORPN O"/>
      <sheetName val="100116"/>
      <sheetName val="101231"/>
      <sheetName val="103046"/>
      <sheetName val="VAT clearing account"/>
      <sheetName val="105303"/>
      <sheetName val="105310"/>
      <sheetName val="PREPAID TAX"/>
      <sheetName val="2300014"/>
      <sheetName val="Equity Form"/>
      <sheetName val="DO NOT USE"/>
      <sheetName val="Rec Tracker"/>
      <sheetName val="105303 (2)"/>
      <sheetName val="FA Account Rec Form"/>
      <sheetName val="IFEB &amp; LA Rec Form"/>
      <sheetName val="Balance Sheet - Report"/>
      <sheetName val="AR Aging - Report"/>
      <sheetName val="PP &amp; E - Report"/>
      <sheetName val="Intercompany - Report"/>
      <sheetName val="Revenue - Report"/>
      <sheetName val="LA - Network"/>
      <sheetName val="KL"/>
      <sheetName val="VL"/>
      <sheetName val="NC"/>
      <sheetName val="Vua"/>
      <sheetName val="DTCT (TCnen-03)"/>
      <sheetName val="DTCT (TCnen-02)"/>
      <sheetName val="DTCT (BSnen)"/>
      <sheetName val="DTCT(mat-duyet)"/>
      <sheetName val="DTCT"/>
      <sheetName val="DTCT (BS-mat)"/>
      <sheetName val="DTCT (TCmat-02)"/>
      <sheetName val="DTCT (TCmat-03)"/>
      <sheetName val="DTCT (BScong)"/>
      <sheetName val="DTCT (TCcong-03)"/>
      <sheetName val="DTCT (TCcong-02)"/>
      <sheetName val="DTCT (nen-cong-ATGT-duyet)"/>
      <sheetName val="KP-duyet"/>
      <sheetName val="Chenh lechDG"/>
      <sheetName val="DG "/>
      <sheetName val="DTCT (BS-ATGT)"/>
      <sheetName val="DTCT (AT-03)"/>
      <sheetName val="KP-05"/>
      <sheetName val="KP-02"/>
      <sheetName val="KP-BS-nen-cong-mat"/>
      <sheetName val="INPCUSA"/>
      <sheetName val="BASIC DATA"/>
      <sheetName val="CETES PROMEDIOS"/>
      <sheetName val="CETES 1990"/>
      <sheetName val="CETES 1991"/>
      <sheetName val="CETES 1992"/>
      <sheetName val="CETES 1993"/>
      <sheetName val="CETES 1994"/>
      <sheetName val="CETES 1995"/>
      <sheetName val="CETES 1996"/>
      <sheetName val="CETES 1997"/>
      <sheetName val="CETES 1998"/>
      <sheetName val="CETES 1999"/>
      <sheetName val="CETES 2000"/>
      <sheetName val="CETES 2001"/>
      <sheetName val="CETES 2002"/>
      <sheetName val="CETES 2003"/>
      <sheetName val="CETES 2004"/>
      <sheetName val="CETES 2005"/>
      <sheetName val="CETES 2006"/>
      <sheetName val="CETES 2007"/>
      <sheetName val="CETES 2008"/>
      <sheetName val="CETES 2009"/>
      <sheetName val="CETES 2010"/>
      <sheetName val="CETES 2011"/>
      <sheetName val="Hoja16"/>
      <sheetName val="resumen por concepto OPENHR"/>
      <sheetName val="PIVOT incid"/>
      <sheetName val="base incid"/>
      <sheetName val="resumen conceptos"/>
      <sheetName val="PwC_sal diarios TS"/>
      <sheetName val="nómina GC PROYECTO revisión"/>
      <sheetName val="MAESTR de empleado"/>
      <sheetName val="PNOR proyecto 2007"/>
      <sheetName val="VALES-FONDO Proyecto2007"/>
      <sheetName val="COMEDOR Proyecto2007"/>
      <sheetName val="PAL2_40131  Gamboa Sollano"/>
      <sheetName val="Incidencias PROYECTO 2007"/>
      <sheetName val="BENEFLEX  Proyecto"/>
      <sheetName val="IMSS Proyecto 2007"/>
      <sheetName val="INFONAVIT (DPIE)"/>
      <sheetName val="ISR mensual PROYECTO"/>
      <sheetName val="40188 Bono GC"/>
      <sheetName val="GUY_11 COMPLEM40188"/>
      <sheetName val="nómina GC Noviem07 revisión"/>
      <sheetName val="ISR mensual NOVIEMBRE2007"/>
      <sheetName val="Octubre07 nómina"/>
      <sheetName val="maes empl"/>
      <sheetName val="COMEDOR noviem2007"/>
      <sheetName val="IMSS Noviembre 2007"/>
      <sheetName val="BENEFLEX"/>
      <sheetName val="Incidencias NOV 2007"/>
      <sheetName val="PNOR noviembre 2007"/>
      <sheetName val="VALES-FONDO noviembre2007"/>
      <sheetName val="Altas"/>
      <sheetName val="GUY 2a DIC  BASE"/>
      <sheetName val="GUY 2a (31DIC) revisión"/>
      <sheetName val="empleados MENSUAL Nvos sueldos"/>
      <sheetName val="ISR ANUAL 2007 estimado"/>
      <sheetName val="PNOR 31dic"/>
      <sheetName val="BOPU mail"/>
      <sheetName val="cálculo AGUINALDO2007 Nvo Sdo"/>
      <sheetName val="VALES-FONDO 2a DIC2007"/>
      <sheetName val="Incidencias"/>
      <sheetName val="COMEDOR 31dic2007"/>
      <sheetName val="IMSS   31DICIEMBRE 2007"/>
      <sheetName val="ISR 2a DIC 2007"/>
      <sheetName val="GUYH_1aNOM"/>
      <sheetName val="GUYH_1A"/>
      <sheetName val="Nom 12DIC revisión"/>
      <sheetName val="Incidencias  12DIC"/>
      <sheetName val="ISR mensual DIC y AGUIN 2007"/>
      <sheetName val="Noviem07"/>
      <sheetName val="maes empl  MENSUAL"/>
      <sheetName val="PNOR 12dic"/>
      <sheetName val="cálculo AGUINALDO2007 Diciembre"/>
      <sheetName val="Aguinaldo JUNIO07"/>
      <sheetName val="PRIMA VAC"/>
      <sheetName val="IMSS   12DICEMBRE 2007"/>
      <sheetName val="INFONAVIT (DPIE)  12Dic"/>
      <sheetName val="ISR anual 2008"/>
      <sheetName val="acum por empleado 2008"/>
      <sheetName val="anual ESTIMADAS"/>
      <sheetName val="Finiquitos por concepto 2007"/>
      <sheetName val="PIVOT finiquitos (2)"/>
      <sheetName val="PIVOT finiquitos"/>
      <sheetName val="base PIVOT"/>
      <sheetName val="base finiquitos 2007"/>
      <sheetName val="resumen finiquitos 2007"/>
      <sheetName val="Resumen finiq 2007 empleado"/>
      <sheetName val="PIVOT finiquitos concepto val"/>
      <sheetName val="PIVOT finiquitos concepto"/>
      <sheetName val="base PIVOT2 por concepto"/>
      <sheetName val="PIVOT finiquitos por empleado"/>
      <sheetName val="resumen finiq 2007 por empleado"/>
      <sheetName val="Finiquitos 2007 por empleado"/>
      <sheetName val="Calculo ISR"/>
      <sheetName val="Tablas"/>
      <sheetName val="Póliza nuevos CC (2)"/>
      <sheetName val="sueldo ALBERT FISCHL ABRIL 2009"/>
      <sheetName val="tipo de cambio 07-abril-09"/>
      <sheetName val="soporte  07 abril 2009 GUY"/>
      <sheetName val="por bancos"/>
      <sheetName val="compara netos"/>
      <sheetName val="nómina SEPTIEMBRE2008 revisión"/>
      <sheetName val="maestro SEPTIEMBRE 2008"/>
      <sheetName val="nómina AGOSTO pagada"/>
      <sheetName val="Incidencias  SEPT 2008"/>
      <sheetName val="PNOR SEPTIEMBRE 2008"/>
      <sheetName val="Vales y Fondo  SEPTIEMBRE 08"/>
      <sheetName val="Prima Vacacion SEPTIEMBRE 2008"/>
      <sheetName val="FACTORES"/>
      <sheetName val="IMSS SEPTIEMBRE 2008"/>
      <sheetName val="ISR mensual SEPTIEMBRE 2008"/>
      <sheetName val="COMEDOR SEPTIEMBRE 2008"/>
      <sheetName val="BENEFLEX  SEPTIEMBRE 2008"/>
      <sheetName val="INFONAVIT (DPIE) SEPTIEMBRE08"/>
      <sheetName val="pensión aliment SEPTIEMBRE 08"/>
      <sheetName val="nómina JUNIO 2008 revisión"/>
      <sheetName val="maestro JUNIO 2008"/>
      <sheetName val="nómina MAYO 2008"/>
      <sheetName val="PNOR JUNIO 2008"/>
      <sheetName val="VALES-FONDO Junio 2008"/>
      <sheetName val="SIUC"/>
      <sheetName val="Aguinaldo anticipo 2008"/>
      <sheetName val="PTU 2007 pagos"/>
      <sheetName val="ISR mensual JUNIO 2008"/>
      <sheetName val="BENEFLEX  Junio 2008"/>
      <sheetName val="INFONAVIT (DPIE) JUNIO 2008"/>
      <sheetName val="IMSS  JUNIO 2008"/>
      <sheetName val="NOMHOR08"/>
      <sheetName val="sanchez izquierdo"/>
      <sheetName val="nómina AGOSTO 2008 revisión"/>
      <sheetName val="maestro AGOSTO 2008"/>
      <sheetName val="nómina JULIO 2008 pagada"/>
      <sheetName val="Incidencias AGOSTO 2008"/>
      <sheetName val="PNOR AGOSTO 2008"/>
      <sheetName val="VALES-FONDO  AGOSTO 2008"/>
      <sheetName val="PRIMA VACACIONAL  AGOSTO 2008"/>
      <sheetName val="Pago extemporáneo Jul 08"/>
      <sheetName val="ISR mensual AGOSTO 2008"/>
      <sheetName val="BENEFLEX  AGOSTO 2008"/>
      <sheetName val="COMEDOR AGOSTO 2008"/>
      <sheetName val="INFONAVIT (DPIE) AGOSTO 2008"/>
      <sheetName val="pensión alimenticia AGOSTO 2008"/>
      <sheetName val="IMSS  AGOSTO 2008"/>
      <sheetName val="Population"/>
      <sheetName val="Application"/>
      <sheetName val="RawData2"/>
      <sheetName val="RawData1"/>
      <sheetName val="HC REC"/>
      <sheetName val="JR"/>
      <sheetName val="Nom MARZO 2009 revisión"/>
      <sheetName val="empleados MARZO 2009 CAS"/>
      <sheetName val="Nom FEBRERO 2009 pagada"/>
      <sheetName val="compara sueldos MARZO2009"/>
      <sheetName val="Incidencias MARZO2009"/>
      <sheetName val="vacaciones MARZO2009"/>
      <sheetName val="Car Allowances MARZO2009"/>
      <sheetName val="Car Allowances Mariano Malanco"/>
      <sheetName val="BONO Francisco Argüelles"/>
      <sheetName val="Prima Vacacion MARZO2009"/>
      <sheetName val="vacaciones y Prima MENSUAL"/>
      <sheetName val="February09"/>
      <sheetName val="Bonos Brasil"/>
      <sheetName val="Fondo de ahorro MARZO2009"/>
      <sheetName val="IMSS MARZO2009"/>
      <sheetName val="ISR mensual  MARZO2009"/>
      <sheetName val="INFONAVIT MARZO2009"/>
      <sheetName val="Anticipos MARZO2009"/>
      <sheetName val="Descuento anticipo Mariano Mala"/>
      <sheetName val="empl total"/>
      <sheetName val="NOMINA DIC"/>
      <sheetName val="NOMINA Dic07 CONFIDENCIAL"/>
      <sheetName val="nómina BASE incorrecta"/>
      <sheetName val="Nom CA Feb 2008  DEF"/>
      <sheetName val="ISR 2008 mensual"/>
      <sheetName val="DESCUENTOS"/>
      <sheetName val="COMISIONES"/>
      <sheetName val="PRENOMINA"/>
      <sheetName val="enero2008_pagada"/>
      <sheetName val="compara sueldos"/>
      <sheetName val="VACACIONES"/>
      <sheetName val="Prima vacacional"/>
      <sheetName val="CAR ALLOWANCES"/>
      <sheetName val="Fondo de ahorro"/>
      <sheetName val="ANTICIPOS QUINCENALES"/>
      <sheetName val="Nom CA Feb 2008"/>
      <sheetName val="nómina BASE"/>
      <sheetName val="empleados ABRIL 2009"/>
      <sheetName val="SEM 45 revisión nom"/>
      <sheetName val="maestro TOTAL"/>
      <sheetName val="Sem44 revisión"/>
      <sheetName val="maestro SEMANA45"/>
      <sheetName val="PAL1"/>
      <sheetName val="INTE  sem45"/>
      <sheetName val="INCAPACIDADES"/>
      <sheetName val="FALTAS CONCENTRADO"/>
      <sheetName val="PDOM"/>
      <sheetName val="PRIMA DOMINICAL VARIABLE"/>
      <sheetName val="PDFI  semanal sem45"/>
      <sheetName val="Tiempo Extra"/>
      <sheetName val="PASI sem45"/>
      <sheetName val="PREMIO DE ASISTENCIA"/>
      <sheetName val="PNOR sem45"/>
      <sheetName val="BAJAS"/>
      <sheetName val="ME_07"/>
      <sheetName val="maestro julio"/>
      <sheetName val="IMSS  mensual"/>
      <sheetName val="MENS_6"/>
      <sheetName val="PPME"/>
      <sheetName val="FONACOT E INFONAVIT"/>
      <sheetName val="varios"/>
      <sheetName val="OPTICAS LUX"/>
      <sheetName val="club social"/>
      <sheetName val="VACACIONES1"/>
      <sheetName val="nómina 1aABRIL 2009 revis"/>
      <sheetName val="Tipo de cambio 13abr09 DOF"/>
      <sheetName val="nom 1a FEB 09 pagada"/>
      <sheetName val="INCIDENC_Primera Qna. Mar. 2009"/>
      <sheetName val="SUELDOS quincenales 1aABR09"/>
      <sheetName val="PVAC reportada  ABRIL2009"/>
      <sheetName val="PVAC por aniversario ABRIL2009"/>
      <sheetName val="IMSS 1a ABRIL2009"/>
      <sheetName val="ISR quincenal ABRIL2009"/>
      <sheetName val="INFONAVIT(DPIE) ABRIL2009"/>
      <sheetName val="FONACOT Marzo 2009"/>
      <sheetName val="ADM 2aQUIN con cambios DEF"/>
      <sheetName val="ISR 2008 quincena"/>
      <sheetName val="maestro"/>
      <sheetName val="bono PAM"/>
      <sheetName val="gasolina"/>
      <sheetName val="despensa"/>
      <sheetName val="1a QUIN"/>
      <sheetName val="ADM 2aQUIN previa"/>
      <sheetName val="Satmex Admon INCIDENCIAS 2aquin"/>
      <sheetName val="SUELDO quincenal"/>
      <sheetName val="Voluntarias Fondo de ahorro"/>
      <sheetName val="F Ahorro_quincenal"/>
      <sheetName val="01012008  SDI Admon"/>
      <sheetName val="PRIMA VAC quincenal"/>
      <sheetName val="Categorías ADMON"/>
      <sheetName val="INCAPACIDAD  pendiente"/>
      <sheetName val="INFONAVIT quincenal"/>
      <sheetName val="1a. Qna. de Mar 09"/>
      <sheetName val="horas extras DOBLES ABRIL09"/>
      <sheetName val="Primas DOMINICALES Abril 2009"/>
      <sheetName val="días de Descanso ABRIL09"/>
      <sheetName val="Dobles Turnos ABRIL09"/>
      <sheetName val="CEM ADMON NETOS  1aMAY"/>
      <sheetName val="JCA"/>
      <sheetName val="nómina  1aMAY  revis"/>
      <sheetName val="empleados   1aMAY"/>
      <sheetName val="ADMON  2aABR pagada"/>
      <sheetName val="INCIDENCIAS RECIBIDAS"/>
      <sheetName val="SUELDOS quincenales   1aMAY"/>
      <sheetName val="vacaciones   1aMAY"/>
      <sheetName val="Prima Vacacional   1aMAY"/>
      <sheetName val="horas extras DOBLES   1aMAY"/>
      <sheetName val="horas ext TRIPLES  1aMAY"/>
      <sheetName val="Prima DOMINICAL   1aMAY"/>
      <sheetName val="Descanso Trabajado   1aMAY"/>
      <sheetName val="FESTIVO Trabajado   1aMAY"/>
      <sheetName val="GRATIFICACIÓN     1aMAY"/>
      <sheetName val="DEVOLUCIÓN    1aMAY"/>
      <sheetName val="IMSS    1aMAY"/>
      <sheetName val="SDI 01mayo  ADMON"/>
      <sheetName val="ISR quincenal   1aMAY"/>
      <sheetName val="INFONAVIT(DPIE)   1aMAY"/>
      <sheetName val="PTU 2009 pago en 2010 CEM"/>
      <sheetName val="ISR mensual  2010 con PTU"/>
      <sheetName val="ISR mensual  2010 de sueldos"/>
      <sheetName val="cálculo PTU 2009 pago en 2010"/>
      <sheetName val="tipo de cambio"/>
      <sheetName val="sueldos DSS 2009"/>
      <sheetName val="faltas e incap enferm EMPL"/>
      <sheetName val="faltas e incapacidad enfermedad"/>
      <sheetName val="empleados MAYO 201O CEM"/>
      <sheetName val="soporte PTU 2009 CEM"/>
      <sheetName val="PROMEDIO ANUAL 1820-1988"/>
      <sheetName val="1976"/>
      <sheetName val="1977"/>
      <sheetName val="1978"/>
      <sheetName val="1979"/>
      <sheetName val="1980"/>
      <sheetName val="1981"/>
      <sheetName val="1982"/>
      <sheetName val="1983"/>
      <sheetName val="1984"/>
      <sheetName val="1985"/>
      <sheetName val="1986"/>
      <sheetName val="1987"/>
      <sheetName val="1988"/>
      <sheetName val="1989"/>
      <sheetName val="1990"/>
      <sheetName val="1991"/>
      <sheetName val="1992"/>
      <sheetName val="1993"/>
      <sheetName val="1994"/>
      <sheetName val="1995"/>
      <sheetName val="1996"/>
      <sheetName val="2003"/>
      <sheetName val="2012"/>
      <sheetName val="INPC 1950-2009"/>
      <sheetName val="INPC 1886-1949"/>
      <sheetName val="Interes"/>
      <sheetName val="Concil"/>
      <sheetName val="Nómina (2)"/>
      <sheetName val="Nómina"/>
      <sheetName val="recibos"/>
      <sheetName val="Nómina cheques"/>
      <sheetName val="Nómina cheques (2)"/>
      <sheetName val="retroactivos"/>
      <sheetName val="ISR"/>
      <sheetName val="IMSSempl"/>
      <sheetName val="IMSS patr"/>
      <sheetName val="Subsidio"/>
      <sheetName val="Base e Isr  + Prima Vacacional"/>
      <sheetName val="Base e Isr "/>
      <sheetName val="Nomina"/>
      <sheetName val="Nomina (2)"/>
      <sheetName val="Chqs y póliza"/>
      <sheetName val="Chqs y póliza (2)"/>
      <sheetName val="IMSS emp"/>
      <sheetName val=" IMSS "/>
      <sheetName val="RCV Inf "/>
      <sheetName val="2.5% "/>
      <sheetName val="2.5%  (2)"/>
      <sheetName val="Recibos (2)"/>
      <sheetName val="PAGOS PROV"/>
      <sheetName val="2%"/>
      <sheetName val="TODOS"/>
      <sheetName val="CAT"/>
      <sheetName val="POR EMPLEADO"/>
      <sheetName val="ANEXO"/>
      <sheetName val="Tabla de Amortización"/>
      <sheetName val="FACTURAS"/>
      <sheetName val="DATANX"/>
      <sheetName val="Solicitud de Recursos"/>
      <sheetName val="COSTO_ARR"/>
      <sheetName val="COSTO_BANCO"/>
      <sheetName val="Hoja2"/>
      <sheetName val="EURO-99"/>
      <sheetName val="EURO-2000"/>
      <sheetName val="EURO-2001"/>
      <sheetName val="EURO-2002"/>
      <sheetName val="EURO-2003"/>
      <sheetName val="EURO-2004"/>
      <sheetName val="EURO-2005"/>
      <sheetName val="EURO-2006"/>
      <sheetName val="EURO-2007"/>
      <sheetName val="EURO-2008"/>
      <sheetName val="EURO-2009"/>
      <sheetName val="EURO-2010"/>
      <sheetName val="EURO-2011"/>
      <sheetName val="EURO-2012"/>
      <sheetName val="EURO-2013"/>
      <sheetName val="2013"/>
      <sheetName val="EQUIV1972"/>
      <sheetName val="EQUIV1973"/>
      <sheetName val="EQUIV1974"/>
      <sheetName val="EQUIV1975"/>
      <sheetName val="EQUIV1976"/>
      <sheetName val="EQUIV1977"/>
      <sheetName val="EQUIV1978"/>
      <sheetName val="EQUIV1979"/>
      <sheetName val="EQUIV1980"/>
      <sheetName val="EQUIV1981"/>
      <sheetName val="EQUIV1982"/>
      <sheetName val="EQUIV1983"/>
      <sheetName val="EQUIV1984"/>
      <sheetName val="EQUIV1985"/>
      <sheetName val="EQUIV1986"/>
      <sheetName val="EQUIV1987"/>
      <sheetName val="EQUIV1988"/>
      <sheetName val="EQUIV1989"/>
      <sheetName val="EQUIV1990"/>
      <sheetName val="EQUIV1991"/>
      <sheetName val="EQUIV92"/>
      <sheetName val="EQUIV93"/>
      <sheetName val="EQUIV94"/>
      <sheetName val="EQUIV95"/>
      <sheetName val="EQUIV96"/>
      <sheetName val="EQUIV97"/>
      <sheetName val="EQUIV98"/>
      <sheetName val="EQUIV99"/>
      <sheetName val="EQUIV2000"/>
      <sheetName val="EQUIV2001"/>
      <sheetName val="EQUIV2002"/>
      <sheetName val="EQUIV2003"/>
      <sheetName val="EQUIV2004"/>
      <sheetName val="EQUIV2005"/>
      <sheetName val="EQUIV2006"/>
      <sheetName val="EQUIV2007"/>
      <sheetName val="EQUIV2008"/>
      <sheetName val="EQUIV2009"/>
      <sheetName val="EQUIV2010"/>
      <sheetName val="EQUIV2011"/>
      <sheetName val="EQUIV2012"/>
      <sheetName val="EQUIV2013"/>
      <sheetName val="n?mina GC PROYECTO revisi?n"/>
      <sheetName val="n?mina GC Noviem07 revisi?n"/>
      <sheetName val="Octubre07 n?mina"/>
      <sheetName val="GUY 2a (31DIC) revisi?n"/>
      <sheetName val="c?lculo AGUINALDO2007 Nvo Sdo"/>
      <sheetName val="Nom 12DIC revisi?n"/>
      <sheetName val="c?lculo AGUINALDO2007 Diciembre"/>
      <sheetName val="P?liza nuevos CC (2)"/>
      <sheetName val="n?mina SEPTIEMBRE2008 revisi?n"/>
      <sheetName val="n?mina AGOSTO pagada"/>
      <sheetName val="pensi?n aliment SEPTIEMBRE 08"/>
      <sheetName val="n?mina JUNIO 2008 revisi?n"/>
      <sheetName val="n?mina MAYO 2008"/>
      <sheetName val="n?mina AGOSTO 2008 revisi?n"/>
      <sheetName val="n?mina JULIO 2008 pagada"/>
      <sheetName val="Pago extempor?neo Jul 08"/>
      <sheetName val="pensi?n alimenticia AGOSTO 2008"/>
      <sheetName val="Nom MARZO 2009 revisi?n"/>
      <sheetName val="BONO Francisco Arg?elles"/>
      <sheetName val="n?mina BASE incorrecta"/>
      <sheetName val="n?mina BASE"/>
      <sheetName val="SEM 45 revisi?n nom"/>
      <sheetName val="Sem44 revisi?n"/>
      <sheetName val="n?mina 1aABRIL 2009 revis"/>
      <sheetName val="Categor?as ADMON"/>
      <sheetName val="d?as de Descanso ABRIL09"/>
      <sheetName val="n?mina  1aMAY  revis"/>
      <sheetName val="GRATIFICACI?N     1aMAY"/>
      <sheetName val="DEVOLUCI?N    1aMAY"/>
      <sheetName val="BD"/>
      <sheetName val="GASS"/>
      <sheetName val="EM"/>
      <sheetName val="INICIO"/>
      <sheetName val="CONSECUTIVO"/>
      <sheetName val="ENE"/>
      <sheetName val="ABR"/>
      <sheetName val="AGO"/>
      <sheetName val="DIC"/>
      <sheetName val="ANUAL"/>
      <sheetName val="Movimientos"/>
      <sheetName val="Movimientos (2)"/>
      <sheetName val="BASE PARTES RELACIONADAS"/>
      <sheetName val="VALUACION"/>
      <sheetName val="Base consol"/>
      <sheetName val="Balance - 2008"/>
      <sheetName val="RES_CON_2008"/>
      <sheetName val="BALANCE GRAL"/>
      <sheetName val="BALANCE COMPARATIVO"/>
      <sheetName val="RESULTADOS"/>
      <sheetName val="RESUl commesual"/>
      <sheetName val="RESUl comacumulado"/>
      <sheetName val="EDO VAR CAP"/>
      <sheetName val="VAR_CON_2008"/>
      <sheetName val="Flujo "/>
      <sheetName val="Cambios"/>
      <sheetName val="Notas"/>
      <sheetName val="1B"/>
      <sheetName val="2 B"/>
      <sheetName val="4 B"/>
      <sheetName val="4 B1"/>
      <sheetName val="4B2"/>
      <sheetName val="5 B"/>
      <sheetName val="6 B"/>
      <sheetName val="7 B"/>
      <sheetName val="8 B"/>
      <sheetName val="9 B"/>
      <sheetName val="10 B"/>
      <sheetName val="11 B"/>
      <sheetName val="12 B"/>
      <sheetName val="13 B"/>
      <sheetName val="14 B"/>
      <sheetName val="15 B"/>
      <sheetName val="16 B"/>
      <sheetName val="17 B"/>
      <sheetName val="18 B"/>
      <sheetName val="19 B"/>
      <sheetName val="20 B"/>
      <sheetName val="21 B"/>
      <sheetName val="22 B"/>
      <sheetName val="23 B"/>
      <sheetName val="24 B"/>
      <sheetName val="1 RO"/>
      <sheetName val="1 ROX7"/>
      <sheetName val="1 RO (comparativo)"/>
      <sheetName val="2RO MEN"/>
      <sheetName val="2RO AC"/>
      <sheetName val="3RO"/>
      <sheetName val="4 RO MEN"/>
      <sheetName val="4 RO AC"/>
      <sheetName val="5 RO"/>
      <sheetName val="6 RO"/>
      <sheetName val="1 IV"/>
      <sheetName val="Consolidación"/>
      <sheetName val=" INTEGRACIONES"/>
      <sheetName val="Maestro empleados"/>
      <sheetName val="Maestro empleados (B&amp;L)"/>
      <sheetName val="TARIFA ACTUAL"/>
      <sheetName val="TARIFA ACTUAL1"/>
      <sheetName val="Pago Mayo"/>
      <sheetName val="Pago Junio"/>
      <sheetName val="ACUMULADO"/>
      <sheetName val="Cálculos"/>
      <sheetName val="BALANZA"/>
      <sheetName val="Marcas"/>
      <sheetName val="X.1"/>
      <sheetName val="X.4"/>
      <sheetName val="X.4.1"/>
      <sheetName val="X.5"/>
      <sheetName val="X.6"/>
      <sheetName val="X.2"/>
      <sheetName val="X.1.1"/>
      <sheetName val="ISR Controladas"/>
      <sheetName val="X.3"/>
      <sheetName val="balanza cia"/>
      <sheetName val="X.8"/>
      <sheetName val="X.8.1"/>
      <sheetName val="X.8.2"/>
      <sheetName val="X.9"/>
      <sheetName val="X.10"/>
      <sheetName val="X.11"/>
      <sheetName val="X.12"/>
      <sheetName val="X.13"/>
      <sheetName val="X.14"/>
      <sheetName val="X.14 Consolidadas"/>
      <sheetName val="X.15"/>
      <sheetName val="X.16"/>
      <sheetName val="T.C."/>
      <sheetName val="INPC"/>
      <sheetName val="CMSA A18 DF "/>
      <sheetName val="CMSA A30 DF"/>
      <sheetName val="CET A18 DF"/>
      <sheetName val="CET A30 DF"/>
      <sheetName val="XY A18 DF"/>
      <sheetName val="XY A30 DF"/>
      <sheetName val="IC A18 DF"/>
      <sheetName val="IC A30DF"/>
      <sheetName val="ME A30 DF"/>
      <sheetName val="ME A18 DF"/>
      <sheetName val="MC A18DF"/>
      <sheetName val="MC A30DF"/>
      <sheetName val="WT A18DF"/>
      <sheetName val="WT A30DF"/>
      <sheetName val="Contribuyente"/>
      <sheetName val="Contador"/>
      <sheetName val="Representante"/>
      <sheetName val="Generales"/>
      <sheetName val="33.1"/>
      <sheetName val="35"/>
      <sheetName val="36"/>
      <sheetName val="37"/>
      <sheetName val="38"/>
      <sheetName val="39"/>
      <sheetName val="43"/>
      <sheetName val="44"/>
      <sheetName val="45"/>
      <sheetName val="46"/>
      <sheetName val="48"/>
      <sheetName val="49"/>
      <sheetName val="51"/>
      <sheetName val="52"/>
      <sheetName val="53"/>
      <sheetName val="55"/>
      <sheetName val="56"/>
      <sheetName val="CDF"/>
      <sheetName val="CMPT"/>
      <sheetName val="Oculta"/>
      <sheetName val="Procesar"/>
      <sheetName val="Declaratoria"/>
      <sheetName val="Opinion"/>
      <sheetName val="Informe"/>
      <sheetName val="Información Adicional"/>
      <sheetName val="Lista"/>
      <sheetName val="I. Determinación"/>
      <sheetName val="II. Vaciado PP"/>
      <sheetName val="III. ISR retenido"/>
      <sheetName val="IV. Coeficiente Ut"/>
      <sheetName val="V. Perdidas Fiscales"/>
      <sheetName val="VI. Inv. Acumulable"/>
      <sheetName val="VII. Ingresos Controladas"/>
      <sheetName val="Ganancia Cambiaria"/>
      <sheetName val="VIII. Otros Ingresos"/>
      <sheetName val="ConsultaIVA"/>
      <sheetName val="iva"/>
      <sheetName val="polizas (2)"/>
      <sheetName val="IVA_FEB"/>
      <sheetName val="Determinacion"/>
      <sheetName val="Calc Iva Feb 2003"/>
      <sheetName val="Calc Complemento"/>
      <sheetName val="CONCENE-FEB"/>
      <sheetName val="AFIJOFEB"/>
      <sheetName val="MISFEB"/>
      <sheetName val="DESPFEB"/>
      <sheetName val="INTERCFEB"/>
      <sheetName val="COMPFEB"/>
      <sheetName val="CONC-DIC02-FEB03"/>
      <sheetName val="CONC-COMP-ENE-MZO03"/>
      <sheetName val="Cuentas de Mayor CMSA"/>
      <sheetName val="IVA_MAR"/>
      <sheetName val="CONC-FEBMZO"/>
      <sheetName val="efec-mzo"/>
      <sheetName val="CONC-MZO-ABR"/>
      <sheetName val="Calc Iva Mar 2003"/>
      <sheetName val="AFIJO-MZO"/>
      <sheetName val="MIS-MZO"/>
      <sheetName val="DESP-MZO"/>
      <sheetName val="INTER-MZO"/>
      <sheetName val="COMP-MZO"/>
      <sheetName val="iva_cmsa_jun"/>
      <sheetName val="JUN03"/>
      <sheetName val="Determinacion-Junio"/>
      <sheetName val="Calc Iva-Junio 2003"/>
      <sheetName val="CONC-MAY-JUN03"/>
      <sheetName val="DESP-JUN"/>
      <sheetName val="AFIJO-JUN"/>
      <sheetName val="MISTT-JUN"/>
      <sheetName val="MIS-JUN"/>
      <sheetName val="INTER-JUN"/>
      <sheetName val="COMP-JUN"/>
      <sheetName val="OTROS-ING-CATO"/>
      <sheetName val="OTROS-INGRESOS-CATO-JUN"/>
      <sheetName val="Información"/>
      <sheetName val="Balanzas"/>
      <sheetName val="Balance"/>
      <sheetName val="Resultado"/>
      <sheetName val="ER"/>
      <sheetName val="I.S.R."/>
      <sheetName val="Conciliación"/>
      <sheetName val="Deducciones"/>
      <sheetName val="Cto.Vts."/>
      <sheetName val="Rotación"/>
      <sheetName val="Inv.Base"/>
      <sheetName val="Acumulación"/>
      <sheetName val="Pérdidas"/>
      <sheetName val="Ajuste"/>
      <sheetName val="Cuca"/>
      <sheetName val="Cufin"/>
      <sheetName val="Coeficiente"/>
      <sheetName val="A.F."/>
      <sheetName val="Edificios"/>
      <sheetName val="MyE"/>
      <sheetName val="MyEO"/>
      <sheetName val="ETRA"/>
      <sheetName val="ETRAO"/>
      <sheetName val="MLA"/>
      <sheetName val="IMPAC"/>
      <sheetName val="AYD F"/>
      <sheetName val="Terrenos"/>
      <sheetName val="I.N.P.C."/>
      <sheetName val="Tasas"/>
      <sheetName val="X.4.2"/>
      <sheetName val="X.6.1"/>
      <sheetName val="X.10.1"/>
      <sheetName val="X.10.2"/>
      <sheetName val="IETU"/>
      <sheetName val="X.15.1"/>
      <sheetName val="X.15.2"/>
      <sheetName val="X.15.2.1"/>
      <sheetName val="X.15.3"/>
      <sheetName val="T.C. 2009"/>
      <sheetName val="U.2.1 AMARRE"/>
      <sheetName val="U.2 COSTEO ABSORBENTE"/>
      <sheetName val="U.2.2 GF Y MOD"/>
      <sheetName val="U.2.3 ND"/>
      <sheetName val="U.2.4 SUM-COMPRAS"/>
      <sheetName val="I. Determinación (2)"/>
      <sheetName val="PyG"/>
      <sheetName val="VII. Otros Ingresos"/>
      <sheetName val="Summary ver 2005"/>
      <sheetName val="Tax consolidation summary 05"/>
      <sheetName val="Tax consolidation summary 04"/>
      <sheetName val="Rollforward 2005"/>
      <sheetName val="Rollforward 2004"/>
      <sheetName val="Equity Reconciliatión "/>
      <sheetName val="Temporary Analysis "/>
      <sheetName val="Book tax reconciliation 05"/>
      <sheetName val="Book tax reconciliation ver 2"/>
      <sheetName val="Book tax reconciliation 04"/>
      <sheetName val="Trial Balance without HWS HACS"/>
      <sheetName val="Fixed Asset Tax Rates"/>
      <sheetName val="Trial Balance at dic.31.04"/>
      <sheetName val="Resumen de provisiones 05"/>
      <sheetName val="Other Provisions"/>
      <sheetName val="XII. Bal consol Dic'05 final"/>
      <sheetName val="NOL's carryforward Individual"/>
      <sheetName val="NOL's carryforward consolidated"/>
      <sheetName val="Deferred tax 2004"/>
      <sheetName val="CONC. CONT. FISC."/>
      <sheetName val="SDOS. PROM. I.S.R."/>
      <sheetName val="COMP. INF."/>
      <sheetName val="DEP FISCAL"/>
      <sheetName val="AMORT SEGUROS"/>
      <sheetName val="COSTO DE VENTAS 05"/>
      <sheetName val="Prueba global E&amp;Y"/>
      <sheetName val="Prueba global E&amp;Y (23mzo)"/>
      <sheetName val="SDOS INV. "/>
      <sheetName val="CLASIFICACION"/>
      <sheetName val="MOD GAMO 551 05"/>
      <sheetName val="MOD GAMO 05"/>
      <sheetName val="Comparativo Proyectos 04vs05"/>
      <sheetName val="Comparativo Compras 551 04vs05"/>
      <sheetName val="Comparativo compras 725 04vs05"/>
      <sheetName val="Hoja Control de compras 2005"/>
      <sheetName val="Compras 551 2005"/>
      <sheetName val="Compras de Proyectos 2005"/>
      <sheetName val="Compras 725 2005"/>
      <sheetName val="Compras totales 2005"/>
      <sheetName val="CONC-A30-AGOSTO-2007"/>
      <sheetName val="CONC-A30-JULIO-2007 (C)"/>
      <sheetName val="G1-ENE-JUL-2007"/>
      <sheetName val="G1-ENE-JUL-2007 (2)"/>
      <sheetName val="CONC-A30-MAYO-2007"/>
      <sheetName val="CATO-CORR-FISCAL-2007"/>
      <sheetName val="A3072089"/>
      <sheetName val="Calc IVA-AGOSTO-2007"/>
      <sheetName val="CT-IVA-VTAS-AGOSTO-2007"/>
      <sheetName val="Calc IVA-JULIO-2007"/>
      <sheetName val="CATO-P_PROV.ISR-2007 (2)"/>
      <sheetName val="COBRANZA-AGOSTO-2007 (2)"/>
      <sheetName val="CONC-9300-AGOSTO-2008"/>
      <sheetName val="OPEN-VTS-AGOSTO-2007"/>
      <sheetName val="CATO CONC-2007(AGOSTO-2007)"/>
      <sheetName val="CATO CONC. AÑOS ANT (AGOSTO-07)"/>
      <sheetName val="COBRANZA-AGOSTO-2007"/>
      <sheetName val="CONC-A30-JULIO-2007 (2)"/>
      <sheetName val="CT-COBRADO-JUL-2007XCUENTA"/>
      <sheetName val="CONC-A30-JULIO-2007"/>
      <sheetName val="CT-COBRADO-JUL-2007XMES"/>
      <sheetName val="CATO CONC. AÑOS ANT (JUL-2007)"/>
      <sheetName val="IVAS_G1747001_TOR_JUL07"/>
      <sheetName val="CATO CONC-2007(JUL-2007)"/>
      <sheetName val="statement (2)"/>
      <sheetName val="COBRANZA  JUL-07"/>
      <sheetName val="CONC-A30-JUNIO-2007"/>
      <sheetName val="JUNIOXCUENTA"/>
      <sheetName val="CATO-COBR-ABRIL-2007"/>
      <sheetName val="CATO-COBR-ABRIL-2007 (2)"/>
      <sheetName val="CIFUNSA ABRIL-2007"/>
      <sheetName val="CONC-A30-ABRIL-2007"/>
      <sheetName val="CT-G1-COBR-MZO-2007XMES"/>
      <sheetName val="CONC-A30-MARZO-2007"/>
      <sheetName val="CT-G1-COBR-MZO-2007X CTA"/>
      <sheetName val="CT-G1-MZO07"/>
      <sheetName val="CATO CONC. AÑOS ANT (MZO-2007)"/>
      <sheetName val="CT-VENTAS-MZO-2007"/>
      <sheetName val="CATO CONC-2006(MZO-2007)"/>
      <sheetName val="CTO COBR-MZO07 (09may07)"/>
      <sheetName val="CATO CONC. AÑOS ANT (FEB-2007)"/>
      <sheetName val="CATO CONC-2006(FEB-07)"/>
      <sheetName val="CTO COBR-MZO07"/>
      <sheetName val="CATO-IVA COMPRAS FEBRERO-20 (2)"/>
      <sheetName val="CATO-IVA-IMPORT-FEB-2007 (2)"/>
      <sheetName val="Calc IVA-FEBRERO-2007"/>
      <sheetName val="CONC-A30-FEBRERO-2007"/>
      <sheetName val="CATO-IVA COMPRAS FEBRERO-2007"/>
      <sheetName val="X.7"/>
      <sheetName val="X.22"/>
      <sheetName val="X.8.1.6"/>
      <sheetName val="X.9.1"/>
      <sheetName val="X.11.1"/>
      <sheetName val="X.20 "/>
      <sheetName val="X.23"/>
      <sheetName val="X.30"/>
      <sheetName val="Otras Divisas"/>
      <sheetName val="X.4.1 2009"/>
      <sheetName val="Amarre Costo por Cuentas"/>
      <sheetName val="Citlalli"/>
      <sheetName val="Aux Sep07"/>
      <sheetName val="SDO A CARGO-REAL dic"/>
      <sheetName val="462"/>
      <sheetName val="DADE"/>
      <sheetName val="MED"/>
      <sheetName val="CxC 462H"/>
      <sheetName val="SAP 44110098"/>
      <sheetName val="SAP 44110000"/>
      <sheetName val="SAP 44110030"/>
      <sheetName val="Consignment"/>
      <sheetName val="balanza ene_09 para provision"/>
      <sheetName val="balanza feb_09 para provision"/>
      <sheetName val="balanza mar_09 para provision"/>
      <sheetName val="balanza abril para provision"/>
      <sheetName val="balanza mayo para provision"/>
      <sheetName val="balanza junio para provision 33"/>
      <sheetName val="balanza julio_09 bis"/>
      <sheetName val="balanza oct-ago para provision"/>
      <sheetName val="932"/>
      <sheetName val="933"/>
      <sheetName val="934"/>
      <sheetName val="935"/>
      <sheetName val="936"/>
      <sheetName val="937"/>
      <sheetName val="938"/>
      <sheetName val="939"/>
      <sheetName val="940"/>
      <sheetName val="941"/>
      <sheetName val="942"/>
      <sheetName val="945"/>
      <sheetName val="946"/>
      <sheetName val="947"/>
      <sheetName val="948"/>
      <sheetName val="949"/>
      <sheetName val="950"/>
      <sheetName val="951"/>
      <sheetName val="952"/>
      <sheetName val="953"/>
      <sheetName val="954"/>
      <sheetName val="955"/>
      <sheetName val="956"/>
      <sheetName val="957"/>
      <sheetName val="958"/>
      <sheetName val="959"/>
      <sheetName val="962"/>
      <sheetName val="Facturación"/>
      <sheetName val="Facturación (2)"/>
      <sheetName val="Base de Datos"/>
      <sheetName val="960"/>
      <sheetName val="Madasa Aspel to SAP Map (2)"/>
      <sheetName val="madasa"/>
      <sheetName val="cta (3)"/>
      <sheetName val="cta (2)"/>
      <sheetName val="Bendix Aspel to SAP map"/>
      <sheetName val="ANTICIPOS"/>
      <sheetName val="OCTOBER"/>
      <sheetName val="SEPTEMBER"/>
      <sheetName val="AGO 03"/>
      <sheetName val="JUL 03"/>
      <sheetName val="JUN 03"/>
      <sheetName val="MAY 03"/>
      <sheetName val="APRIL 03"/>
      <sheetName val="MARCH 03"/>
      <sheetName val="FEBRUARY  03"/>
      <sheetName val="JANUARY 03"/>
      <sheetName val="DECEMBER 2002"/>
      <sheetName val="NOVEMBER 2002"/>
      <sheetName val="SEPT"/>
      <sheetName val="C.U. 07 ok"/>
      <sheetName val="10 P"/>
      <sheetName val="10|1"/>
      <sheetName val="10|1-1"/>
      <sheetName val="10|2"/>
      <sheetName val="10-3|1"/>
      <sheetName val="10-4"/>
      <sheetName val="10-5"/>
      <sheetName val="10-6"/>
      <sheetName val="10-7"/>
      <sheetName val="10-8"/>
      <sheetName val="10-9"/>
      <sheetName val="10-10"/>
      <sheetName val="20-3"/>
      <sheetName val="20-4"/>
      <sheetName val="20-5"/>
      <sheetName val="30-3"/>
      <sheetName val="30-5"/>
      <sheetName val="30-6"/>
      <sheetName val="30-8"/>
      <sheetName val="30-9"/>
      <sheetName val="30-10"/>
      <sheetName val="40-2"/>
      <sheetName val="40-3"/>
      <sheetName val="40-4"/>
      <sheetName val="50-1"/>
      <sheetName val="50-1-1"/>
      <sheetName val="50-1-2"/>
      <sheetName val="50-2"/>
      <sheetName val="50-2-2"/>
      <sheetName val="50-2-2F"/>
      <sheetName val="50-2-2_1"/>
      <sheetName val="50-2-2_2"/>
      <sheetName val="50-2-2_3"/>
      <sheetName val="60-1"/>
      <sheetName val="60-2"/>
      <sheetName val="60-3"/>
      <sheetName val="60-4"/>
      <sheetName val="60-5"/>
      <sheetName val="Gral"/>
      <sheetName val="Sector Plan"/>
      <sheetName val="Evolución"/>
      <sheetName val="Con gas"/>
      <sheetName val="Calculo Costes"/>
      <sheetName val="Ratios acometida clientes"/>
      <sheetName val="Mercado Doméstico-Base"/>
      <sheetName val="Mercado Doméstico-Optimista"/>
      <sheetName val="Mercado Doméstico-Pesimista"/>
      <sheetName val="Notas 06.06.05"/>
      <sheetName val="M.Domestico-Base 06.06.05 satur"/>
      <sheetName val="M. Doméstico-Escenario 3"/>
      <sheetName val="M. Doméstico-Escenario 1 Red"/>
      <sheetName val="Mercado Comercial"/>
      <sheetName val="Infraestructura"/>
      <sheetName val="Notas 8.11.04"/>
      <sheetName val="Mercado Potencial"/>
      <sheetName val="Datos MP EPA Attiki"/>
      <sheetName val="Grados dia Atenas"/>
      <sheetName val="Grados Dia españa"/>
      <sheetName val="Tasa de Recargos"/>
      <sheetName val="CFO&amp;M-ESA FORM XXX"/>
      <sheetName val="CFO&amp;M-ESA FORM (2)"/>
      <sheetName val="Relación de Notas"/>
      <sheetName val="GTOS DIC 03"/>
      <sheetName val="MOVTOS (2)"/>
      <sheetName val="AGRPXRUB"/>
      <sheetName val="ANEXO 2.1"/>
      <sheetName val="ANEXO 2.2"/>
      <sheetName val="ANEXO 2.3"/>
      <sheetName val="ANEXO 2.4"/>
      <sheetName val="ANEXO 2.5"/>
      <sheetName val="ANEXO 3.1"/>
      <sheetName val="ANEXO 3.2"/>
      <sheetName val="ANEXO 3.3.1"/>
      <sheetName val="ANEXO 3.3.2"/>
      <sheetName val="ANEXO 3.2.1"/>
      <sheetName val="ANEXO 3.3"/>
      <sheetName val="ANEXO 4.1"/>
      <sheetName val="ANEXO 4.2"/>
      <sheetName val="ANEXO 4.3"/>
      <sheetName val="ANEXO 5.1"/>
      <sheetName val="ANEXO 5.2"/>
      <sheetName val="ANEXO 6.1"/>
      <sheetName val="ANEXO 6.2"/>
      <sheetName val="ANEXO 6.3"/>
      <sheetName val="ANEXO 6.4"/>
      <sheetName val="ANEXO 6.5"/>
      <sheetName val="ANEXO 6.6"/>
      <sheetName val="ANEXO 6.7"/>
      <sheetName val="ANEXO 6.8"/>
      <sheetName val="ANEXO 6.9"/>
      <sheetName val="ANEXO 7.1 "/>
      <sheetName val="ANEXO 7.2"/>
      <sheetName val="ANEXO 8.1"/>
      <sheetName val="ANEXO 8.2"/>
      <sheetName val="ANEXO 8.3"/>
      <sheetName val="ANEXO 8.4"/>
      <sheetName val="ANEXO 8.5"/>
      <sheetName val="ANEXO 8.6"/>
      <sheetName val="ANEXO 8.7"/>
      <sheetName val="ANEXO 11.1"/>
      <sheetName val="ANEXO 12.1"/>
      <sheetName val="ANEXO 13.1"/>
      <sheetName val="ANEXO 14.1"/>
      <sheetName val="IMPUESTO  A FAVOR "/>
      <sheetName val="RESUMEN  PAGOS  PROVISIONAL (2)"/>
      <sheetName val="IVA AGOSTO"/>
      <sheetName val="ANEXO 3.1 "/>
      <sheetName val="DETALLE"/>
      <sheetName val="ACUMULADO SEP"/>
      <sheetName val="IVA TRASL COL"/>
      <sheetName val="IVA ACRED COL"/>
      <sheetName val="IVA TRASL CHIH"/>
      <sheetName val="IVA ACRED CHIH"/>
      <sheetName val="IVA TRASL LAR"/>
      <sheetName val="IVA ACRED LAR"/>
      <sheetName val="IVA TRASL CAN"/>
      <sheetName val="IVA ACRED CAN"/>
      <sheetName val="IVA TRASL PUEB"/>
      <sheetName val="IVA ACRED PUEB"/>
      <sheetName val="IVA ACRED TOR"/>
      <sheetName val="IVA TRASL TIJ"/>
      <sheetName val="IVA ACRED TIJ"/>
      <sheetName val="IVA TRASL QRO"/>
      <sheetName val="IVA ACRED QRO"/>
      <sheetName val="IVA TRASL SN MG"/>
      <sheetName val="IVA ACRED SN MG"/>
      <sheetName val="ISI MATR ACRED"/>
      <sheetName val="RESUMEN IVA ACRED MATRIZ"/>
      <sheetName val="IVA TRASL MATRIZ"/>
      <sheetName val="IVA ACREDITABLE TORR"/>
      <sheetName val="IVA TRASLADADO"/>
      <sheetName val="IVA TRASL HERM"/>
      <sheetName val="IVA ACRED HERM"/>
      <sheetName val="RETENC HERM"/>
      <sheetName val="edo flujo"/>
      <sheetName val="EDO DE CAMBIOS"/>
      <sheetName val="edo variaciones"/>
      <sheetName val="1RO  (2)"/>
      <sheetName val="Edo de Variaciones ISI"/>
      <sheetName val="1AB"/>
      <sheetName val="2AB"/>
      <sheetName val="3AB"/>
      <sheetName val="4AB"/>
      <sheetName val="5AB"/>
      <sheetName val="5AB-4"/>
      <sheetName val="6AB"/>
      <sheetName val="6AB NO UTILIZAR"/>
      <sheetName val="6 AB-1"/>
      <sheetName val="7 AB"/>
      <sheetName val="14AB"/>
      <sheetName val="8AB"/>
      <sheetName val="9AB"/>
      <sheetName val="10AB"/>
      <sheetName val="11 AB"/>
      <sheetName val="12 AB"/>
      <sheetName val="13AB"/>
      <sheetName val="15 AB"/>
      <sheetName val="14 AB"/>
      <sheetName val="16AB"/>
      <sheetName val="17AB"/>
      <sheetName val="18AB"/>
      <sheetName val="Anexos RES"/>
      <sheetName val="COLIMA"/>
      <sheetName val="NLAR "/>
      <sheetName val="CHI "/>
      <sheetName val="CNC "/>
      <sheetName val="HILLO"/>
      <sheetName val="PUEB "/>
      <sheetName val="TORREON "/>
      <sheetName val="TIJ "/>
      <sheetName val="WEB "/>
      <sheetName val="QUERETARO "/>
      <sheetName val="SN MIGUEL "/>
      <sheetName val="ACUMULADO OCT-08 (2)"/>
      <sheetName val="noviembre"/>
      <sheetName val="CANAL 28 "/>
      <sheetName val="COLIMA (2)"/>
      <sheetName val="NLAR  (2)"/>
      <sheetName val="CHI  (2)"/>
      <sheetName val="CNC  (2)"/>
      <sheetName val="HILLO (2)"/>
      <sheetName val="PUEB  (2)"/>
      <sheetName val="TORREON  (2)"/>
      <sheetName val="TIJ  (2)"/>
      <sheetName val="WEB  (2)"/>
      <sheetName val="QUERETARO  (2)"/>
      <sheetName val="SN MIGUEL  (2)"/>
      <sheetName val="4 RO"/>
      <sheetName val="6RO OK"/>
      <sheetName val="6RO OKOK"/>
      <sheetName val="EDO RESUL OK"/>
      <sheetName val="ACUMULADO FEBRERO"/>
      <sheetName val="ENERO"/>
      <sheetName val="FEBRERO"/>
      <sheetName val="COLIMA "/>
      <sheetName val="NVO LAREDO"/>
      <sheetName val="CHIHUAHUA"/>
      <sheetName val="CANCUN"/>
      <sheetName val="HERMOSILLO"/>
      <sheetName val="PUEBLA"/>
      <sheetName val="TORREON"/>
      <sheetName val="TIJUANA"/>
      <sheetName val="WEB"/>
      <sheetName val="QUERETARO"/>
      <sheetName val="SAN MIGUEL"/>
      <sheetName val="BBVA"/>
      <sheetName val="Hoja1"/>
      <sheetName val="BALANCE  CONDENSADO"/>
      <sheetName val="H.T. BALANCE"/>
      <sheetName val="Edo. de Resultados"/>
      <sheetName val="H.T.  RESULTADOS"/>
      <sheetName val="Edo. Flujo Efectivo"/>
      <sheetName val="PT Edo. Flujos Efectivo"/>
      <sheetName val="Variaciones Cap Cont"/>
      <sheetName val="VAL. INVERSIONES"/>
      <sheetName val="CIRCULANTE"/>
      <sheetName val="CXC OPERACION"/>
      <sheetName val="OTRAS CTAS X COB"/>
      <sheetName val="IMPTOS X RECUPERAR"/>
      <sheetName val="INVENTARIOS"/>
      <sheetName val="INMUEBLES"/>
      <sheetName val="ARRENADOS"/>
      <sheetName val="INVS.ASOC."/>
      <sheetName val="DIFERIDOS"/>
      <sheetName val="CR.MERC"/>
      <sheetName val="PASIVO CP"/>
      <sheetName val="ELIMINACIONES  CXC y CXP"/>
      <sheetName val="IMPTOS X PAGAR"/>
      <sheetName val="PASIVO LP"/>
      <sheetName val="CXP RELAC NETO"/>
      <sheetName val="CXC Rel."/>
      <sheetName val="CXp Rel. "/>
      <sheetName val="CAP. SOC."/>
      <sheetName val="OPERACIONES  PARTES RELAC"/>
      <sheetName val="OPERACIONES  PARTES RELAC (2)"/>
      <sheetName val="ACTUALIZ."/>
      <sheetName val="promedio de bancos en m.ext"/>
      <sheetName val="PROM ISR"/>
      <sheetName val="PROM IA"/>
      <sheetName val="NO DED DEP AMORT"/>
      <sheetName val="CAPT DEPREC"/>
      <sheetName val="ACTUALIZ"/>
      <sheetName val="DEPR IA"/>
      <sheetName val="VTA AF"/>
      <sheetName val="EDO. RESULT."/>
      <sheetName val="COSTO"/>
      <sheetName val="RESFIS"/>
      <sheetName val="CONC RES CON FIS"/>
      <sheetName val="I.A.E."/>
      <sheetName val="DEDUCC.INV."/>
      <sheetName val="P.F.E.A."/>
      <sheetName val="FAM"/>
      <sheetName val="RESUMEN BANCOS"/>
      <sheetName val="PROM CRED Y DEUD SIST FIN"/>
      <sheetName val="CREDITOS"/>
      <sheetName val="DEUDAS"/>
      <sheetName val="PROM CRED"/>
      <sheetName val="PROM DEUD"/>
      <sheetName val="TERRENOS I.A."/>
      <sheetName val="I (2)"/>
      <sheetName val="MULTIVA "/>
      <sheetName val="IVA ACREDITABLE"/>
      <sheetName val="IVA ACRED"/>
      <sheetName val="DIOT"/>
      <sheetName val="DIOT FINAL"/>
      <sheetName val="EDO CTA"/>
      <sheetName val="Blz Defintit."/>
      <sheetName val="PROMEDIOS"/>
      <sheetName val="ACUMULADO DIC-08"/>
      <sheetName val="diciembre"/>
      <sheetName val="MATRIZ bancomer"/>
      <sheetName val="Matriz Multiva"/>
      <sheetName val="ANEXO 2.3 "/>
      <sheetName val="ANEXO 2.6"/>
      <sheetName val="ANEXO 3.3.1 "/>
      <sheetName val="ANEXO  3.3.3"/>
      <sheetName val="ANEXO  15.1"/>
      <sheetName val="ANEXO 15.2"/>
      <sheetName val="DEP FIS "/>
      <sheetName val="Edo. Result  (2)"/>
      <sheetName val="CONJUNTO"/>
      <sheetName val="OPERATIVAS"/>
      <sheetName val="CONDESADO"/>
      <sheetName val="CHICAS"/>
      <sheetName val="RESUMEN  PAGOS  PROVISIONALES"/>
      <sheetName val="2014"/>
      <sheetName val="Ingresos"/>
      <sheetName val="Gastos"/>
      <sheetName val="Cálculo"/>
      <sheetName val="Agosto"/>
      <sheetName val="Septiembre"/>
      <sheetName val="Omisiones"/>
      <sheetName val="INPC2002"/>
      <sheetName val="Saldo a favor isr 02"/>
      <sheetName val="CONFIS"/>
      <sheetName val="COMPIN"/>
      <sheetName val="ACTIVO FIJO"/>
      <sheetName val="PROM INTERCIAS"/>
      <sheetName val="ING - GTOS"/>
      <sheetName val="VENTAS  ACTIVO FIJO"/>
      <sheetName val="CU"/>
      <sheetName val="PTU"/>
      <sheetName val="RESCONT"/>
      <sheetName val="Rva Prima Vacacional"/>
      <sheetName val="Hoja4"/>
      <sheetName val="Hoja5"/>
      <sheetName val="NVAS SANT"/>
      <sheetName val="Lease Commitment Sch Q4'12"/>
      <sheetName val="US BRidge"/>
      <sheetName val="Sun, GE, EMC, Mac Quarie bridge"/>
      <sheetName val="MTM Bridge"/>
      <sheetName val="Accrual bridge"/>
      <sheetName val="IBM &amp; Dell Bridge"/>
      <sheetName val="Tab 1_IBM_1.31.12"/>
      <sheetName val="Tab 2_DELL_1.31.12"/>
      <sheetName val="Tab 3_Mac Quarie_1.31.12"/>
      <sheetName val="Tab 4_EMC_1.31.12"/>
      <sheetName val="Tab 5_GE_1.31.12"/>
      <sheetName val="Tab 6_Sun_1.31.12"/>
      <sheetName val="MTM Leases at 1.31.12"/>
      <sheetName val="Accrual Estimates at 1.31.12"/>
      <sheetName val="VLookup Table - lastpymtduedate"/>
      <sheetName val="VLookup Table - # of mos remain"/>
      <sheetName val="FX RATES Jan-12"/>
      <sheetName val="IBM Buyouts - TechOps MTM's"/>
      <sheetName val="SUN Buy Outs"/>
      <sheetName val="SUN (GE) SEPT-TERM BUYOUTS"/>
      <sheetName val="TECHOPS_SUN (GE) DOWNLOAD 0811"/>
      <sheetName val="IBM Assets - Nov 2010"/>
      <sheetName val="All Oracle SUN PO's Final"/>
      <sheetName val="Customer_all"/>
      <sheetName val="FINAL_CONSOLIDATED (5) QUOTES"/>
      <sheetName val="I OBSERVACIONES"/>
      <sheetName val="II CCF"/>
      <sheetName val="II CCF E&amp;Y"/>
      <sheetName val="III EDO RESULTADOS"/>
      <sheetName val="IV AAI"/>
      <sheetName val="IV.A CXC ME"/>
      <sheetName val="IV.B CXP ME"/>
      <sheetName val="IV.C Resumen PP"/>
      <sheetName val="IV.D 2% Nómina"/>
      <sheetName val="IV.E IMSS Y37"/>
      <sheetName val="IV.F IMSS Y54"/>
      <sheetName val="VI FLUCT CAMB"/>
      <sheetName val="VII DEP CONTABLE"/>
      <sheetName val="IX PROVISIONES"/>
      <sheetName val="IX.A VACACIONES"/>
      <sheetName val="IX.B PENSIONES APORTACIÓN"/>
      <sheetName val="IX.C PENSIONES IGUALA"/>
      <sheetName val="IX.D PLAN PENSIONES 5%"/>
      <sheetName val="IX.E HON AUDITORÍA"/>
      <sheetName val="IX.F HON DICTAMEN"/>
      <sheetName val="IX.G HON CÁL ACTUARIAL"/>
      <sheetName val="IX.H IMPTOS OTROS"/>
      <sheetName val="IX.I HON LEGALES"/>
      <sheetName val="IX.J FEST DIC"/>
      <sheetName val="IX.K HON PRECIOS TRANSF"/>
      <sheetName val="IX.L HON DECL ANUAL"/>
      <sheetName val="IX.M HON 2%"/>
      <sheetName val="IX.N HON PP"/>
      <sheetName val="IX.Ñ EQ CÓMP"/>
      <sheetName val="IX.O GTOS VIAJE"/>
      <sheetName val="IX.P SEG Y FIANZAS"/>
      <sheetName val="IX.Q CAP Y ENTREN"/>
      <sheetName val="IX.R OBLIG LABORALES"/>
      <sheetName val="IX.S COMEDOR"/>
      <sheetName val="X GTO ND"/>
      <sheetName val="X.A RECARGOS"/>
      <sheetName val="X.B MTTO AUTOS"/>
      <sheetName val="XI OTROS GTO ND"/>
      <sheetName val="XII DEP FISCAL"/>
      <sheetName val="XIII PF NP"/>
      <sheetName val="XIV ING MISC"/>
      <sheetName val="XVIII PAG PROV"/>
      <sheetName val="XIX BALANZA 06"/>
      <sheetName val="XX BALANZA 05"/>
      <sheetName val="XXII CU"/>
      <sheetName val="XXIII AMARRE DE INGRESOS"/>
      <sheetName val="XXIII.A FACTURACIÓN"/>
      <sheetName val="XXIV IMPAC"/>
      <sheetName val="XXIV.A ACT FIN Y DEUDAS"/>
      <sheetName val="sumarias"/>
      <sheetName val="Records"/>
      <sheetName val="ACSA TRAVEL"/>
      <sheetName val="MOODYS TRAVEL"/>
      <sheetName val="MOODYS"/>
      <sheetName val="ACSA"/>
      <sheetName val="Viajes Detalle"/>
      <sheetName val="Resumen Deuda"/>
      <sheetName val="Resumen Inversiones"/>
      <sheetName val="Resumen cxc"/>
      <sheetName val="Cash_Monthend_Recon_BankBal_DC."/>
      <sheetName val="CXP DebtMXNBanks"/>
      <sheetName val="CXC DebtMXNSubs"/>
      <sheetName val="Depr_Autos"/>
      <sheetName val="FX FORWARD"/>
      <sheetName val="FX SPOT"/>
      <sheetName val="LOAN IAM-MXN-BANK"/>
      <sheetName val="LOAN-IAM-MXN"/>
      <sheetName val="LOAN-IAM-MXN-SUBS"/>
      <sheetName val="LOAN-IAM-USD"/>
      <sheetName val="LOAN-IAM-USD-BANK"/>
      <sheetName val="LOAN FIXED -MXN"/>
      <sheetName val="LOAN FIXED-MXN SUB"/>
      <sheetName val="DEPOSIT-IAM-MXN-SUB"/>
      <sheetName val="DEPOSIT FIXED-USD INT"/>
      <sheetName val="DEPOSIT IAM-USD-SUB"/>
      <sheetName val="DEPOSIT-IAM-USD-BANK"/>
      <sheetName val="DRAWDOWN-FIXED"/>
      <sheetName val="DRAWDOWN-IAM-USD"/>
      <sheetName val="IR-SWAP-CC-FX-FX"/>
      <sheetName val="IR-SWAP-IR-FX-FL"/>
      <sheetName val="VAT AND WHT IN TREMA"/>
      <sheetName val="Abril"/>
      <sheetName val="BALANCE GENERAL"/>
      <sheetName val="ESTADO DE RESULTADOS"/>
      <sheetName val="VARIACIONES EN CAPITAL CONTABLE"/>
      <sheetName val="CAMBIOS EN LA SITUACION FINAN"/>
      <sheetName val="DISPONIBILIDADES"/>
      <sheetName val="INSTRUMENTOS FINANCIEROS"/>
      <sheetName val="CARTERA DE CREDITO NETA"/>
      <sheetName val="OTRAS CUENTAS POR COBRAR"/>
      <sheetName val="INMUEBLES, MOBILIARIO Y EQUIPO"/>
      <sheetName val="OTROS ACTIVOS Y CARGOS DIFERIDS"/>
      <sheetName val="PRESTAMOS BANCARIOS"/>
      <sheetName val="ISR Y PTU POR PAGAR"/>
      <sheetName val="ACREEDORES DIVERSOS"/>
      <sheetName val="CAPITAL CONTABLE"/>
      <sheetName val="BALANZA AÑO ACTUAL CONSOLIDADA"/>
      <sheetName val="ASIENTOS DE AJUSTE"/>
      <sheetName val="BALANZA AÑO ACTUAL DOLARES"/>
      <sheetName val="BALANZA AÑO ACTUAL PESOS"/>
      <sheetName val="BALANZA AÑO ACTUAL PESOS CON AJ"/>
      <sheetName val="BALANZA AÑO ACTUAL DLS CON AJ"/>
      <sheetName val="BALANZA AÑO ANTERIOR"/>
      <sheetName val="datos"/>
      <sheetName val="PREOPERATIVOS"/>
      <sheetName val="dPN_ISR_Impac"/>
      <sheetName val="Libro Mayor"/>
      <sheetName val="Balanzas de Comprobación"/>
      <sheetName val="0-1 Hoja de Trabajo"/>
      <sheetName val="O-1-1 GMM"/>
      <sheetName val="O-2 conc. cont-fisc normal"/>
      <sheetName val="O-2-1 Resumen Declaraciones"/>
      <sheetName val="O-3 PTU "/>
      <sheetName val="O-3-1 Perd.Cam.Dev.Np"/>
      <sheetName val="0-4 Ingresos por Maquila"/>
      <sheetName val="O-5 AAI"/>
      <sheetName val="O-5-1 PTU pendiente de cobro"/>
      <sheetName val="O-5-2 Aguinaldo V.Pv."/>
      <sheetName val="0-6 Impac"/>
      <sheetName val="O-7 IMPAC Prom de Cred y deuda "/>
      <sheetName val="0-8 Saldos a Favor para AAI"/>
      <sheetName val="0-9 Efecto Neto"/>
      <sheetName val="0-12 Integración de Pasivo"/>
      <sheetName val="O-13 No Deducibles"/>
      <sheetName val="O-14 Otros Ingresos"/>
      <sheetName val="O-15 BENEFICIO 6.9%"/>
      <sheetName val="O-16 A.F. del Residente Ext."/>
      <sheetName val="RESUMEN A.F."/>
      <sheetName val="Activos Fijos"/>
      <sheetName val="Bajas AF"/>
      <sheetName val="meses depreciación acumulada"/>
      <sheetName val="INPC_ACTIVOS_MEXICANOS"/>
      <sheetName val="meses de depreciación anual"/>
      <sheetName val="Significant Processes"/>
      <sheetName val="Adjsum"/>
      <sheetName val="NT"/>
      <sheetName val="Tech"/>
      <sheetName val="Legrit"/>
      <sheetName val="HB"/>
      <sheetName val="SY"/>
      <sheetName val="ZJ"/>
      <sheetName val="BJ"/>
      <sheetName val="Invest income"/>
      <sheetName val="NCI"/>
      <sheetName val="sp-99"/>
      <sheetName val="schedule (2)"/>
      <sheetName val="Lead schedul"/>
      <sheetName val="Confirmation Check list"/>
      <sheetName val="out standing"/>
      <sheetName val="sale commission"/>
      <sheetName val="Service COGS"/>
      <sheetName val="NB"/>
      <sheetName val="F- Stock-Cut off"/>
      <sheetName val="F- Stock-Cut off-WH1"/>
      <sheetName val="F- Stock-Cut off-WH3"/>
      <sheetName val="F- Stock-Cut off-WH4"/>
      <sheetName val="Aging_stock"/>
      <sheetName val="Local sale"/>
      <sheetName val="Bilanz Aktiva"/>
      <sheetName val="Bilanz Passiva"/>
      <sheetName val="Sonst. Rueckstellungen"/>
      <sheetName val="GuV Kurz"/>
      <sheetName val="GuV Kurz VA"/>
      <sheetName val="Zusatz"/>
      <sheetName val="Nicht operative Posit."/>
      <sheetName val="Kurzuebersicht JA"/>
      <sheetName val="Bilanz Aktiva JA"/>
      <sheetName val="Bilanz Passiva JA"/>
      <sheetName val="GuV JA"/>
      <sheetName val="GuV GKV JA"/>
      <sheetName val="Fristenspiegel JA"/>
      <sheetName val="Ergebnisrechnung JA"/>
      <sheetName val="Kosten JA"/>
      <sheetName val="Vorraete JA"/>
      <sheetName val="Sonst. Rueckstellungen JA"/>
      <sheetName val="Entw. Rueckstellungen JA"/>
      <sheetName val="U-Erloese Länder JA"/>
      <sheetName val="A-Eingang Laender JA"/>
      <sheetName val="Cash-Flow JA"/>
      <sheetName val="Rendite JA"/>
      <sheetName val="Rendite VA JA"/>
      <sheetName val="Ergebnis (VA) JA"/>
      <sheetName val="Arbeitsspeicher"/>
      <sheetName val="Version"/>
      <sheetName val="Output B"/>
      <sheetName val="Output C"/>
      <sheetName val="Output E"/>
      <sheetName val="Dialog Konzernverkehr"/>
      <sheetName val="Fristenspiegel (offen)"/>
      <sheetName val="U-Erloese Laender(ändert)"/>
      <sheetName val="A-Eingang Laender (ändert)"/>
      <sheetName val="Cash-Flow (offen)"/>
      <sheetName val="ACNO"/>
      <sheetName val="GH1 1"/>
      <sheetName val="GH1 2"/>
      <sheetName val="GH1 3"/>
      <sheetName val="GH1 4"/>
      <sheetName val="GH1-1"/>
      <sheetName val="GH1-1-1"/>
      <sheetName val="2003 cash advance"/>
      <sheetName val="2002 cash advance"/>
      <sheetName val="2001 cash advance "/>
      <sheetName val="2003.12.31 revised"/>
      <sheetName val="2002.12.31 "/>
      <sheetName val="2001.12.31"/>
      <sheetName val="GH1-2"/>
      <sheetName val="GH1-2-1"/>
      <sheetName val="system-bank in"/>
      <sheetName val="system-bank out"/>
      <sheetName val="GH2 1"/>
      <sheetName val="GH2"/>
      <sheetName val="GH2-1"/>
      <sheetName val="L1(2)"/>
      <sheetName val="L2"/>
      <sheetName val="L3"/>
      <sheetName val="O3"/>
      <sheetName val="O3(2)"/>
      <sheetName val="O4(2)"/>
      <sheetName val="O5"/>
      <sheetName val="Package"/>
      <sheetName val="IAS KJA"/>
      <sheetName val="PRC JA"/>
      <sheetName val="PRC SAD"/>
      <sheetName val="IAS SAD"/>
      <sheetName val="Spread sheet"/>
      <sheetName val="cash flow-indirect"/>
      <sheetName val="DEPN TAMARINDOS"/>
      <sheetName val="CONCENTRADO"/>
      <sheetName val="Cédulas "/>
      <sheetName val="Bravo consumo"/>
      <sheetName val="Dep. x Depto."/>
      <sheetName val="Póliza Dep."/>
      <sheetName val="F.A. (Vistakon)"/>
      <sheetName val="(Consumer S.A.)"/>
      <sheetName val="F.A. (SPLENDA)"/>
      <sheetName val="AMARRE BPCS"/>
      <sheetName val="Dep T ACUARIO"/>
      <sheetName val="H.M."/>
      <sheetName val="Depsa 4 Pizarrones &amp; Persianas "/>
      <sheetName val="BRAVO SPLEND"/>
      <sheetName val="(McNeil)"/>
      <sheetName val="BRAVO VTK"/>
      <sheetName val="CIP05 PROYECTO TORRE ACUARIO"/>
      <sheetName val="WORKSTATIONS"/>
      <sheetName val="S.A."/>
      <sheetName val="C DE LOS N"/>
      <sheetName val="Distrib T.A."/>
      <sheetName val="GE-WIP"/>
      <sheetName val="G E"/>
      <sheetName val="SCL-PM"/>
      <sheetName val="OWN-FG"/>
      <sheetName val="SCL-OWN-RM"/>
      <sheetName val="AYU RM"/>
      <sheetName val="17.07.06"/>
      <sheetName val="AYU PM"/>
      <sheetName val="SCL-RM-OWN-RATES"/>
      <sheetName val="SCL-PM-rates"/>
      <sheetName val="AYU RM-RATES"/>
      <sheetName val="AYU PM-rates"/>
      <sheetName val="Y (2)"/>
      <sheetName val="Y (3)"/>
      <sheetName val="RM-GL-Baddi"/>
      <sheetName val="PM-GL-Baddi"/>
      <sheetName val="RM-MC-Baddi"/>
      <sheetName val="PM-MC-Baddi"/>
      <sheetName val="BNKSTKRT"/>
      <sheetName val="RM PM Adv"/>
      <sheetName val="Abstract (Rs.in Lakhs)"/>
      <sheetName val="Gross W.Capital Block"/>
      <sheetName val="Liquids Graph"/>
      <sheetName val="Glister Graph"/>
      <sheetName val="Powders Graph"/>
      <sheetName val="Tablets Graph"/>
      <sheetName val="Liquids"/>
      <sheetName val="Glister"/>
      <sheetName val="Tablets"/>
      <sheetName val="Powders"/>
      <sheetName val="Attitude"/>
      <sheetName val="Imported RM"/>
      <sheetName val="W.Cap-Liquids"/>
      <sheetName val="W.Cap-Glister"/>
      <sheetName val="W.Cap-Attitudes"/>
      <sheetName val="W.Cap-Powders"/>
      <sheetName val="W.Cap-Tablets"/>
      <sheetName val="WC Norms as per F.Fee"/>
      <sheetName val="quarantine"/>
      <sheetName val="RM-val-sep'10"/>
      <sheetName val="PM-val-sep'10"/>
      <sheetName val="FG-val-Sep'10"/>
      <sheetName val="wip-val-sep'10"/>
      <sheetName val="CWC-val-Sep'10 (F)"/>
      <sheetName val="AIEPL 30.09.10"/>
      <sheetName val="CD ADV"/>
      <sheetName val="SALES SEPT'10"/>
      <sheetName val="ABG 30-09-10"/>
      <sheetName val="Purchase from SCL"/>
      <sheetName val="Material Value"/>
      <sheetName val="Qty reqd"/>
      <sheetName val="PM Analysis"/>
      <sheetName val="RM Analysis"/>
      <sheetName val="SALES MAY'11"/>
      <sheetName val="AIEPL 31.05.11"/>
      <sheetName val="CD ADV (F)"/>
      <sheetName val="FG-val-May'11"/>
      <sheetName val="WIP-val-May'11"/>
      <sheetName val="CWC-val-May'11"/>
      <sheetName val="ABG 31-05-11"/>
      <sheetName val="IMP RM PM CaL (2)"/>
      <sheetName val="OfferTabs"/>
      <sheetName val="Tab-Par"/>
      <sheetName val="Import workings"/>
      <sheetName val="Import wet.avg"/>
      <sheetName val="Local workings"/>
      <sheetName val="Local w.avg "/>
      <sheetName val="imp-jan"/>
      <sheetName val="imp - feb"/>
      <sheetName val="Imp-march"/>
      <sheetName val="loc rm &amp; pm -apirl"/>
      <sheetName val="RM-loc"/>
      <sheetName val="PM-loc"/>
      <sheetName val="pm pur-loc"/>
      <sheetName val="rm pur-loc"/>
      <sheetName val="LRM -april"/>
      <sheetName val="LPM- april"/>
      <sheetName val="imp - April"/>
      <sheetName val="cha"/>
      <sheetName val="Rate Annalysis G.I.plumbing"/>
      <sheetName val="Excavation"/>
      <sheetName val="Arch. Eleve."/>
      <sheetName val="BBM &amp; Plaster"/>
      <sheetName val="Concret"/>
      <sheetName val="Asset, overheads"/>
      <sheetName val="L.R.List"/>
      <sheetName val="Material Rate"/>
      <sheetName val="Main Asset Summary"/>
      <sheetName val="shuttering investment"/>
      <sheetName val="Staff Salary "/>
      <sheetName val="M.R.List (2)"/>
      <sheetName val="Final Consolidated Cash Flow"/>
      <sheetName val="Groupings 1"/>
      <sheetName val="Bond &amp; Stamp"/>
      <sheetName val="당초?∸ἀ"/>
      <sheetName val="당초�ἀ"/>
      <sheetName val="Parts Sale"/>
      <sheetName val="Export Others"/>
      <sheetName val="Merchant Export"/>
      <sheetName val="601"/>
      <sheetName val="Interest Cost"/>
      <sheetName val="Repayment schedule"/>
      <sheetName val="IFC_financials_Rs"/>
      <sheetName val="IFC_Financials_$"/>
      <sheetName val="Key_Assumptions"/>
      <sheetName val="Income Statement Rs 000's"/>
      <sheetName val="Forcast_2670"/>
      <sheetName val="Income Statement  ($000's)"/>
      <sheetName val="Production and Costs"/>
      <sheetName val="Productwisecosts Rs"/>
      <sheetName val="ProductwiseCosts $"/>
      <sheetName val="Plant Summary"/>
      <sheetName val="Sales&amp;NonManufacturing Costs"/>
      <sheetName val="FinanceCharges&amp;Tax"/>
      <sheetName val="EU Database"/>
      <sheetName val="COST LC"/>
      <sheetName val="MP Batch JE"/>
      <sheetName val="2003 COTs"/>
      <sheetName val="Period Cost"/>
      <sheetName val="wait"/>
      <sheetName val="deductee"/>
      <sheetName val="Captilal"/>
      <sheetName val="Lease Info"/>
      <sheetName val="Maint.PerSft"/>
      <sheetName val="CFS_sub_fund"/>
      <sheetName val="Summary Cash Flow"/>
      <sheetName val="P&amp;L_summary_sub_Fund"/>
      <sheetName val="P&amp;L_Qtly"/>
      <sheetName val="P&amp;L Detailed_cum"/>
      <sheetName val="CFS_Summary"/>
      <sheetName val="BS-06-07_Qtly"/>
      <sheetName val="BS-06-07"/>
      <sheetName val="Capex Additions"/>
      <sheetName val="Prof.Services"/>
      <sheetName val="Agency Fees"/>
      <sheetName val="Project "/>
      <sheetName val="Maintenance-PS"/>
      <sheetName val="Maint.Prop.Ser"/>
      <sheetName val="HR &amp; Admin"/>
      <sheetName val="Mktg-FY 06-07_Bud"/>
      <sheetName val="Dr Forging"/>
      <sheetName val="Sales Reg Fdry"/>
      <sheetName val="DR movmt cbtr"/>
      <sheetName val="Dr Foundry"/>
      <sheetName val="suzlon grp outstdgs in sefl"/>
      <sheetName val="BSC 2010-11-May Submitd"/>
      <sheetName val="BSC 10-11 SCM-R1"/>
      <sheetName val="Cascading-24-June-10"/>
      <sheetName val="BSC 10-11 SCM-R1 (to Vertical)"/>
      <sheetName val="MBU_QM_Dashboard"/>
      <sheetName val="1. Customer Focus"/>
      <sheetName val="2. Planning"/>
      <sheetName val="3. QES Enhancement"/>
      <sheetName val="4. Mfg. Excellence"/>
      <sheetName val="5. Cost Analytics"/>
      <sheetName val="6. Matl Management"/>
      <sheetName val="7- Accomplishment"/>
      <sheetName val="8.QIP"/>
      <sheetName val="Dropdown"/>
      <sheetName val="Define step"/>
      <sheetName val="QIP Selection Template"/>
      <sheetName val="VOC Template"/>
      <sheetName val="PFD Template"/>
      <sheetName val="CTQ Tree Template"/>
      <sheetName val="SIPOC Template"/>
      <sheetName val="QIP Charter Template"/>
      <sheetName val="Measure step"/>
      <sheetName val="Output-Input Matrix Template"/>
      <sheetName val="Data Collection Plan Template"/>
      <sheetName val="MSA Template"/>
      <sheetName val="Gage R&amp;R-Discrete Data Template"/>
      <sheetName val="Gage R&amp;R-Continuous Data Temp."/>
      <sheetName val="Data Collection Template"/>
      <sheetName val="Analyse step"/>
      <sheetName val="As-is analysis Template"/>
      <sheetName val="Screening for root causes"/>
      <sheetName val="Caues &amp; Effect Diagram Template"/>
      <sheetName val="VA-NVA Analysis Template"/>
      <sheetName val="Occurance &amp; Detection-FMEA"/>
      <sheetName val="To-be goal setting Template "/>
      <sheetName val="Improve step"/>
      <sheetName val="QIP Implementation Plan"/>
      <sheetName val="Control step"/>
      <sheetName val="QIP Performance Monitoring"/>
      <sheetName val="FRN"/>
      <sheetName val="ANASEK"/>
      <sheetName val="ETHICAL"/>
      <sheetName val="OGB"/>
      <sheetName val="ETH-DAY"/>
      <sheetName val="OGB-DAY"/>
      <sheetName val="FRN-DAY"/>
      <sheetName val="Data Bahan"/>
      <sheetName val="TESTED FORMULA"/>
      <sheetName val="Forecast data - Patients"/>
      <sheetName val="Revisi"/>
      <sheetName val="NBC Analysis"/>
      <sheetName val="1.1 General"/>
      <sheetName val="1.2 Sales"/>
      <sheetName val="1.3 Cost Prod."/>
      <sheetName val="1.4 Opex"/>
      <sheetName val="Labor Asmp"/>
      <sheetName val="1.5 Capital Expenditure"/>
      <sheetName val="1.6 Fixed Asset"/>
      <sheetName val="1.7 Capital Structure"/>
      <sheetName val="2.1 Fin. Statement"/>
      <sheetName val="2.2 Fin. Valuation"/>
      <sheetName val="3. Timeline"/>
      <sheetName val="L-3"/>
      <sheetName val="L0"/>
      <sheetName val="L0 (2)"/>
      <sheetName val="Training - Action List"/>
      <sheetName val="rev 2003 per 23 jan 1340"/>
      <sheetName val="RV0304"/>
      <sheetName val="WBS2"/>
      <sheetName val="WBS1"/>
      <sheetName val="COGS Std"/>
      <sheetName val="PP tnpa UM"/>
      <sheetName val="Training _ Action List"/>
      <sheetName val="Pendukung Lamp8"/>
      <sheetName val="Revenue BE"/>
      <sheetName val="Informatique"/>
      <sheetName val="C10"/>
      <sheetName val="PDD 23"/>
      <sheetName val="fa_s"/>
      <sheetName val="Jenis Kegiatan"/>
      <sheetName val="PL FPP"/>
      <sheetName val="IT Process"/>
      <sheetName val="budget 2003 versi 537"/>
      <sheetName val="PPH 22 IMPORT "/>
      <sheetName val="fa-s"/>
      <sheetName val="SCI (Rp)"/>
      <sheetName val="Jan-Des'03 terakhir"/>
      <sheetName val="DATA 2002 subtotal"/>
      <sheetName val="data value divcab_exp feb"/>
      <sheetName val="CHM Reg."/>
      <sheetName val="imc duta"/>
      <sheetName val="et45"/>
      <sheetName val="agen"/>
      <sheetName val="aquarius"/>
      <sheetName val="denny"/>
      <sheetName val="dmi"/>
      <sheetName val="duta suara"/>
      <sheetName val="h. maju"/>
      <sheetName val="irama mas"/>
      <sheetName val="is graha Bdg"/>
      <sheetName val="is graha CD"/>
      <sheetName val="is graha MC"/>
      <sheetName val="kenari"/>
      <sheetName val="liman"/>
      <sheetName val="lucky"/>
      <sheetName val="Mega Mandiri"/>
      <sheetName val="mitramar"/>
      <sheetName val="m-studio"/>
      <sheetName val="music plus"/>
      <sheetName val="popeye"/>
      <sheetName val="santi"/>
      <sheetName val="seni"/>
      <sheetName val="tropic"/>
      <sheetName val="wahana"/>
      <sheetName val="iso"/>
      <sheetName val="Cf ws"/>
      <sheetName val="Marshal"/>
      <sheetName val="Affiliated (input)"/>
      <sheetName val=" CF Indirect"/>
      <sheetName val="Detail BS"/>
      <sheetName val="Detail PL"/>
      <sheetName val="Financial Highlight"/>
      <sheetName val="Summary CF Direct"/>
      <sheetName val="Misc (input)"/>
      <sheetName val="F_I"/>
      <sheetName val="_43_9_1"/>
      <sheetName val="_43_9_"/>
      <sheetName val="C1 NOV"/>
      <sheetName val="Ex_Rate"/>
      <sheetName val="TBM"/>
      <sheetName val="K2-FA"/>
      <sheetName val="COVERR"/>
      <sheetName val="DAF-ISI"/>
      <sheetName val="ULAS"/>
      <sheetName val="01a"/>
      <sheetName val="DAT-1"/>
      <sheetName val="DAT-2"/>
      <sheetName val="DAT-3"/>
      <sheetName val="DAT-4"/>
      <sheetName val="DAT-5"/>
      <sheetName val="(      )9.5"/>
      <sheetName val="(     )9.4"/>
      <sheetName val="Compta X - 2"/>
      <sheetName val="okt"/>
      <sheetName val="Selisih"/>
      <sheetName val="Grafik mesin"/>
      <sheetName val="Dapur"/>
      <sheetName val="Tiris"/>
      <sheetName val="Molen"/>
      <sheetName val="mixer kanji"/>
      <sheetName val="Oven"/>
      <sheetName val="Juice bawang"/>
      <sheetName val="Bucket"/>
      <sheetName val="Roasting"/>
      <sheetName val="Mesin Ayak"/>
      <sheetName val="Lainnya"/>
      <sheetName val="Colloid mill"/>
      <sheetName val="Gotrok"/>
      <sheetName val="8500.05"/>
      <sheetName val="8510.05"/>
      <sheetName val="Tickmark"/>
      <sheetName val="PPAP"/>
      <sheetName val="Balance end 2002"/>
      <sheetName val="Balance 30-06-03"/>
      <sheetName val="Ecr"/>
      <sheetName val="Awalna"/>
      <sheetName val="Format Ngitung  "/>
      <sheetName val="Rul,m"/>
      <sheetName val="Rul,s"/>
      <sheetName val="NOTA"/>
      <sheetName val="INPUT "/>
      <sheetName val="ANAK HAYAM"/>
      <sheetName val="Parab Hayam 2003"/>
      <sheetName val="H.KONTRAK"/>
      <sheetName val="FARM "/>
      <sheetName val="HP Bangunan"/>
      <sheetName val="HP Inventaris"/>
      <sheetName val="HP Kendaraan"/>
      <sheetName val="Ak. Peny. Bangunan"/>
      <sheetName val="Ak. Peny. Inventaris"/>
      <sheetName val="Ak. Peny. Kendaraan"/>
      <sheetName val="RENTABILITAS"/>
      <sheetName val="CashFL"/>
      <sheetName val="KAP 4 Report"/>
      <sheetName val="Maturity ++"/>
      <sheetName val="BMPK"/>
      <sheetName val="Konsen-1"/>
      <sheetName val="Konsentrasi"/>
      <sheetName val="PDN ++"/>
      <sheetName val="PDN"/>
      <sheetName val="CAR Versi BI"/>
      <sheetName val="NRC"/>
      <sheetName val="AYD"/>
      <sheetName val="KYD Terkait"/>
      <sheetName val="CCJE"/>
      <sheetName val="Passed"/>
      <sheetName val="Ratio PPAP Audited"/>
      <sheetName val="Trading Bonds (Rp) 2003"/>
      <sheetName val="Trading Bonds (USD) 2003"/>
      <sheetName val="Held to Maturity Bonds(Rp) 2003"/>
      <sheetName val="REPORT and DISCLOSURES"/>
      <sheetName val="Grafik"/>
      <sheetName val="Pack"/>
      <sheetName val="Roaster"/>
      <sheetName val="F.Drying"/>
      <sheetName val="hitung"/>
      <sheetName val="N Lead"/>
      <sheetName val="AP Aging"/>
      <sheetName val="Trade creditors"/>
      <sheetName val="Details third party"/>
      <sheetName val="Details Related Party"/>
      <sheetName val="GRIR inventory"/>
      <sheetName val="GRIR non inventory"/>
      <sheetName val="NN Confirmation"/>
      <sheetName val="Control Risk Aspects"/>
      <sheetName val="BS_IDR"/>
      <sheetName val="BS_USD"/>
      <sheetName val="PLBLN_IDR"/>
      <sheetName val="PLBLN_USD"/>
      <sheetName val="DETAIL EXP"/>
      <sheetName val="DIFF IN CONV"/>
      <sheetName val="DEF.CHARGES"/>
      <sheetName val="CIP"/>
      <sheetName val="Detail CIP"/>
      <sheetName val="ALLOWANCE-FINAL"/>
      <sheetName val="40 Memo"/>
      <sheetName val="40 Lead"/>
      <sheetName val="40.1Freight Expense"/>
      <sheetName val="Biaya Air (2)"/>
      <sheetName val="40.2Biaya Listrik"/>
      <sheetName val="40.3 ARP"/>
      <sheetName val="F Lead"/>
      <sheetName val="Purchase Cutoff"/>
      <sheetName val="DNR_Sep"/>
      <sheetName val="Other_Sep"/>
      <sheetName val="8500.1"/>
      <sheetName val="HPP"/>
      <sheetName val="8500.1.2"/>
      <sheetName val="BIO DIESEL"/>
      <sheetName val="JURNAL"/>
      <sheetName val="8500.2"/>
      <sheetName val="8500.3"/>
      <sheetName val="8500.2.1 TOD"/>
      <sheetName val=" ARA"/>
      <sheetName val="Perincian HPP"/>
      <sheetName val="8500.1.3 JURNAL"/>
      <sheetName val="Rekap"/>
      <sheetName val="daftar"/>
      <sheetName val="harga"/>
      <sheetName val="C2.1"/>
      <sheetName val="C2.2"/>
      <sheetName val="C2.3"/>
      <sheetName val="C5.1"/>
      <sheetName val="C.tod"/>
      <sheetName val="C.ARA"/>
      <sheetName val="HARGA_BKS"/>
      <sheetName val="AKHIR BKS"/>
      <sheetName val="HPP_JULI"/>
      <sheetName val="STOCK_AWAL"/>
      <sheetName val="BELI AGST"/>
      <sheetName val="HPP_NON_OPEN"/>
      <sheetName val="HPP_CPN"/>
      <sheetName val="HPP_SRG"/>
      <sheetName val="HPP_TGR_NEW"/>
      <sheetName val="HPP_BKS_NEW"/>
      <sheetName val="REFRES"/>
      <sheetName val="HPP_0803"/>
      <sheetName val="non"/>
      <sheetName val="cpn"/>
      <sheetName val="srg"/>
      <sheetName val="tgr"/>
      <sheetName val="HPP_JUNI"/>
      <sheetName val="BELI JULI"/>
      <sheetName val="HAP"/>
      <sheetName val="Qunion_Penjualan_PerBULAN_JULI"/>
      <sheetName val="HPP PER UNIT"/>
      <sheetName val="Stock Akhir"/>
      <sheetName val="Jual per unit"/>
      <sheetName val="Beli &amp; Retur"/>
      <sheetName val="HPP PER UNIT CPN"/>
      <sheetName val="Stock Akhir CIPINANG"/>
      <sheetName val="Beli &amp; Retur CPN"/>
      <sheetName val="HPP_0503"/>
      <sheetName val="HPP_0503 CPN"/>
      <sheetName val="M_BARANG"/>
      <sheetName val="SALGO GS"/>
      <sheetName val="SALDO_GS_CPN"/>
      <sheetName val="BELI0503"/>
      <sheetName val="SLD AWAL"/>
      <sheetName val="KD_BELI WITH NPN"/>
      <sheetName val="HG_BEL"/>
      <sheetName val="DATAIL"/>
      <sheetName val="HPP_AGUSTUS"/>
      <sheetName val="BELI _SEPTEMBER"/>
      <sheetName val="COPY"/>
      <sheetName val="Qunion_penjualan"/>
      <sheetName val="JL_BEL"/>
      <sheetName val="DATA_JUALAN"/>
      <sheetName val="HPPNON"/>
      <sheetName val="HPPCPN"/>
      <sheetName val="HPPSRG"/>
      <sheetName val="HPPTGR"/>
      <sheetName val="HPPBKS"/>
      <sheetName val="REKAP_JUALAN"/>
      <sheetName val="PIVOT'TE"/>
      <sheetName val="HPP_0703"/>
      <sheetName val="DATA2"/>
      <sheetName val="JUALLAN"/>
      <sheetName val="MAS"/>
      <sheetName val="BALI"/>
      <sheetName val="JBR"/>
      <sheetName val="KDR"/>
      <sheetName val="MDN"/>
      <sheetName val="MDR"/>
      <sheetName val="MLG"/>
      <sheetName val="NGELOM"/>
      <sheetName val="LK"/>
      <sheetName val="S_AWAL-hpp"/>
      <sheetName val="S_AKHIR"/>
      <sheetName val="JUAL@RETUR"/>
      <sheetName val="DATA AWAL"/>
      <sheetName val="PABRIK"/>
      <sheetName val="SAMPEL"/>
      <sheetName val="BAD STOCK"/>
      <sheetName val="OPNAME GOOD STOCK"/>
      <sheetName val="OPNAME SALES"/>
      <sheetName val="OPNAME BAD STOCK"/>
      <sheetName val="SALDO GOOD STOCK"/>
      <sheetName val="SALDO BAD STOCK"/>
      <sheetName val="SheetGMP"/>
      <sheetName val="SheetGMT"/>
      <sheetName val="KKP13 50 Deb tentiv"/>
      <sheetName val="AA.6 Star Eastern"/>
      <sheetName val="AA.5.1"/>
      <sheetName val="AA.5 Artha Graha"/>
      <sheetName val="bunga Inv"/>
      <sheetName val="Bunga BKP (2)"/>
      <sheetName val="Bunga BKP"/>
      <sheetName val="AA.4.1 Bukopin"/>
      <sheetName val="AA.4 Bukopin"/>
      <sheetName val="bunga kmk"/>
      <sheetName val="AA.3.1.1"/>
      <sheetName val="AA.3.1"/>
      <sheetName val="AA.3 Bumiputera"/>
      <sheetName val="AA.2.1 Bukopin"/>
      <sheetName val="AA.2 Bukopin"/>
      <sheetName val="AA.1.1.1 BNI"/>
      <sheetName val="AA.1.1 BNI"/>
      <sheetName val="AA.1 BNI"/>
      <sheetName val="AA_1_1 BNI"/>
      <sheetName val="TCM"/>
      <sheetName val="Lamp 11"/>
      <sheetName val="Lamp-II.2.2.3"/>
      <sheetName val="KKP-II.2.2.1.2"/>
      <sheetName val="KKP-II.2.2.2.1"/>
      <sheetName val="KKP-II.2.2.2.2"/>
      <sheetName val="KKP-II.2.2.2.3"/>
      <sheetName val="KKP-II.2.2.2.4"/>
      <sheetName val="KKP-II.2.2.2.5"/>
      <sheetName val="KKP-II.2.2.4.1"/>
      <sheetName val="KKP-II.2.2.3.1"/>
      <sheetName val="KKP-II.2.2.5.1"/>
      <sheetName val="KKP-II.2.2.6.1"/>
      <sheetName val="KKP-II.2.2.7.1"/>
      <sheetName val="KKP-II.2.2.8.1"/>
      <sheetName val="KKP-II.2.2.9.1"/>
      <sheetName val="KKP-II.2.2.10.1"/>
      <sheetName val="KKP-II.2.2.11.1"/>
      <sheetName val="Lamp 13"/>
      <sheetName val="Tabel-LHP"/>
      <sheetName val="Combined Report_EUR"/>
      <sheetName val="Report ID523 ADA_EUR"/>
      <sheetName val="Report ID524 C Ost_EUR"/>
      <sheetName val="Report ID525 C Deu_EUR"/>
      <sheetName val="Data ID523 ADA"/>
      <sheetName val="Data ID524 C OSt"/>
      <sheetName val="Data ID525 C Deu"/>
      <sheetName val="Cash Transfer"/>
      <sheetName val="Combined Report_USD"/>
      <sheetName val="Report ID523 ADA_USD"/>
      <sheetName val="Report ID524 C Ost_USD"/>
      <sheetName val="Report ID525 C Deu_USD"/>
      <sheetName val="EAR"/>
      <sheetName val="Adj In ID523"/>
      <sheetName val="Adj Out ID523"/>
      <sheetName val="Adj In ID524"/>
      <sheetName val="Adj Out ID524"/>
      <sheetName val="Adj Out ID525"/>
      <sheetName val="Adj In ID525"/>
      <sheetName val="Proj Summ"/>
      <sheetName val="Team"/>
      <sheetName val="Effort.P"/>
      <sheetName val="Effort.A"/>
      <sheetName val="Subcontracted"/>
      <sheetName val="Expense.P"/>
      <sheetName val="Expense.A"/>
      <sheetName val="Time Report"/>
      <sheetName val="Codestable"/>
      <sheetName val="worksheet Actual"/>
      <sheetName val="worksheet Budget"/>
      <sheetName val="Present"/>
      <sheetName val="Throughput"/>
      <sheetName val="Revenue Trend"/>
      <sheetName val="FA-PELINDO"/>
      <sheetName val="FA-HTP"/>
      <sheetName val="Ass-Fiscal"/>
      <sheetName val="FA-HTP (Fiskal)"/>
      <sheetName val="Material @"/>
      <sheetName val="Fin Stat"/>
      <sheetName val="Fin Pro 1"/>
      <sheetName val="Fin Pro - HTP"/>
      <sheetName val="FA-HTP (Fiskal) (2)"/>
      <sheetName val="Depr - HTP (inl. cap interest)"/>
      <sheetName val="Depr Forex"/>
      <sheetName val="8_1 Bill_Collect Monthly"/>
      <sheetName val="Revenue Trend (XXX)"/>
      <sheetName val="FA-PELINDO (Koja)"/>
      <sheetName val="FA-HTP (Fiskal) "/>
      <sheetName val="Total Fiskal"/>
      <sheetName val="FA-HTP (Koja)"/>
      <sheetName val="FA-HTP (Komersial)"/>
      <sheetName val="FA-HTP (Komersial) (2)"/>
      <sheetName val="Total Komersial"/>
      <sheetName val="Perbandingan FA (XXX)"/>
      <sheetName val="Depr-Int (XXX)"/>
      <sheetName val="Material @ (XXX)"/>
      <sheetName val="Fin Pro 1 (XXX)"/>
      <sheetName val="Loan Schedule"/>
      <sheetName val="Graph (XXX)"/>
      <sheetName val="Rescheduling"/>
      <sheetName val="1. Budget PL ASCO 2010"/>
      <sheetName val="2. Budget PL OPCO"/>
      <sheetName val="3. PL ASCO"/>
      <sheetName val="4. PL OPCO"/>
      <sheetName val="5.PL ASCO+OPCO"/>
      <sheetName val="6. PL LMIRT YTD"/>
      <sheetName val="6a.PL LMIRT-Current"/>
      <sheetName val="7a. BS"/>
      <sheetName val="7. BS LMIRT "/>
      <sheetName val="8a. Notes to BS"/>
      <sheetName val="Actual P&amp;L (Rp penuh)"/>
      <sheetName val="Actual Note to BS (Rp penuh)"/>
      <sheetName val="Actual BS  (Rp penuh)"/>
      <sheetName val="8. Notes to BS LMIRT "/>
      <sheetName val="9.Budget CF Asco+Opco"/>
      <sheetName val="9a.Budget CF Asco"/>
      <sheetName val="9b.Budget Opco"/>
      <sheetName val="10. CF Monhy"/>
      <sheetName val="11.CF YTD"/>
      <sheetName val="12. SecDep"/>
      <sheetName val="13. Interest SH"/>
      <sheetName val="14.Unrealised Exchg Diff"/>
      <sheetName val="15.Other Inc."/>
      <sheetName val="16. Int.Inc"/>
      <sheetName val="17.Misc exp."/>
      <sheetName val="18.Legal Exp"/>
      <sheetName val="19. Cash held"/>
      <sheetName val="20. Interest Remit"/>
      <sheetName val="1001"/>
      <sheetName val="1008"/>
      <sheetName val="NLPAWAL"/>
      <sheetName val="INDIKATOR (3)"/>
      <sheetName val="KOMP.INDKTR.KEU (3)"/>
      <sheetName val="RASIO"/>
      <sheetName val="BUNGA"/>
      <sheetName val="JUAL AT"/>
      <sheetName val="BELI AT "/>
      <sheetName val="HP AT"/>
      <sheetName val="NLP "/>
      <sheetName val="RLP "/>
      <sheetName val="Neraca"/>
      <sheetName val="WS CF"/>
      <sheetName val="PLL"/>
      <sheetName val="BLL"/>
      <sheetName val="DI"/>
      <sheetName val="PRW.05(10)"/>
      <sheetName val="PRW.06(21)"/>
      <sheetName val="PRW.07(15)"/>
      <sheetName val="EW.01A"/>
      <sheetName val="EW.01A(Rkp)"/>
      <sheetName val="EW.01B"/>
      <sheetName val="EW.01B(Rkp)"/>
      <sheetName val="EW.02"/>
      <sheetName val="Estm-HU"/>
      <sheetName val="Estm-Progres"/>
      <sheetName val="EW.02 (Rkp)"/>
      <sheetName val="EW.03"/>
      <sheetName val="DATA_2009"/>
      <sheetName val="RWD-02"/>
      <sheetName val="RWD-04"/>
      <sheetName val="tw 1"/>
      <sheetName val="tw 2"/>
      <sheetName val="tw 3"/>
      <sheetName val="tw 4"/>
      <sheetName val="barat"/>
      <sheetName val="tengah"/>
      <sheetName val="timur"/>
      <sheetName val="gedung"/>
      <sheetName val="sipil"/>
      <sheetName val="(Pusat TW1)"/>
      <sheetName val="(Pusat TW2)"/>
      <sheetName val="(Pusat TW3)"/>
      <sheetName val="(Pusat TW4)"/>
      <sheetName val="(Realisasi TW1)"/>
      <sheetName val="(proyekTW2)"/>
      <sheetName val="(proyekTW3)"/>
      <sheetName val="(proyekTW4"/>
      <sheetName val="tw1"/>
      <sheetName val="tw2"/>
      <sheetName val="tw3"/>
      <sheetName val="tw4"/>
      <sheetName val="tw4 (revisi)"/>
      <sheetName val="K 2.4"/>
      <sheetName val="H_KONTRAK"/>
      <sheetName val="DAT_1"/>
      <sheetName val="CRJ-01"/>
      <sheetName val="T5"/>
      <sheetName val="T4"/>
      <sheetName val="VROON"/>
      <sheetName val="L107"/>
      <sheetName val="ISMY"/>
      <sheetName val="TO"/>
      <sheetName val="AKUM-TB (2)"/>
      <sheetName val="AKUM-TB"/>
      <sheetName val="BTL"/>
      <sheetName val="Schedule Loan"/>
      <sheetName val="5200.15 Loan"/>
      <sheetName val="NSP-ANP"/>
      <sheetName val="Report Tax"/>
      <sheetName val="TPSF"/>
      <sheetName val="RJE TPSF"/>
      <sheetName val="PAJE TPSF "/>
      <sheetName val="WS2005"/>
      <sheetName val="TB 1205&amp;1206"/>
      <sheetName val="ELIMINASI"/>
      <sheetName val="Investasi"/>
      <sheetName val="WS Konsolidasi"/>
      <sheetName val="Tax-TPS Solo"/>
      <sheetName val="CAJE TPS"/>
      <sheetName val="PAJE TPS"/>
      <sheetName val="RJE TPS"/>
      <sheetName val="5300.85 Foreign. AP"/>
      <sheetName val="WS2006 PBC"/>
      <sheetName val="MTN "/>
      <sheetName val="Reclass "/>
      <sheetName val="SKP-STP"/>
      <sheetName val="Mata Uang Asing."/>
      <sheetName val="Segment."/>
      <sheetName val="Struktur Perusahaan Anak"/>
      <sheetName val="LPE"/>
      <sheetName val="Kas&amp;Bank"/>
      <sheetName val="Inv JP"/>
      <sheetName val="Piutang Usaha"/>
      <sheetName val="Persediaan"/>
      <sheetName val="Aktiva Tetap"/>
      <sheetName val="Perikatan"/>
      <sheetName val="HutangBank"/>
      <sheetName val="Hut Obligasi"/>
      <sheetName val="Hut Usaha"/>
      <sheetName val="Pajak"/>
      <sheetName val="BMHD"/>
      <sheetName val="HSGU"/>
      <sheetName val="Pinj Jk Panjang"/>
      <sheetName val="Modal Saham"/>
      <sheetName val="Beban Usaha"/>
      <sheetName val="Penjualan Bersih"/>
      <sheetName val="Pokok Penjualan"/>
      <sheetName val="Imbalan KErja"/>
      <sheetName val="BebabBunga"/>
      <sheetName val="Entitas Sepengendali"/>
      <sheetName val="Rel PArties"/>
      <sheetName val="5100.00 Lead"/>
      <sheetName val="Konfirm leasing"/>
      <sheetName val="Cek Pembayaran Poko"/>
      <sheetName val="SEP02"/>
      <sheetName val="AUG02"/>
      <sheetName val="NOV03"/>
      <sheetName val="OCT03"/>
      <sheetName val="SEP03"/>
      <sheetName val="AUG03"/>
      <sheetName val="DEC02"/>
      <sheetName val="NOV02"/>
      <sheetName val="OCT02"/>
      <sheetName val="Laba Rugi"/>
      <sheetName val="ark"/>
      <sheetName val="Lamp tax calc"/>
      <sheetName val="Lamp tax calc 08"/>
      <sheetName val="Mata uang Asing"/>
      <sheetName val="Kas dan Setara"/>
      <sheetName val="Piutang Lain-lain"/>
      <sheetName val="Hutang Lain-lain"/>
      <sheetName val="CRJE"/>
      <sheetName val="Uang M dan Biaya Dibayar dimuka"/>
      <sheetName val="Aset Tetap"/>
      <sheetName val="Beban Ditangguhkan"/>
      <sheetName val="Beban yg Masih H. Dibayar"/>
      <sheetName val="Hutang Usaha"/>
      <sheetName val="Pen. Ditangguhkan"/>
      <sheetName val="Uang Jaminan Penyewa"/>
      <sheetName val="Hutang Bank"/>
      <sheetName val="Hutang kpd P. Saham"/>
      <sheetName val="Pendapatan Sewa"/>
      <sheetName val="Pen. Jasa Pelayanan"/>
      <sheetName val="Pen. Usaha Lain-lain"/>
      <sheetName val="Pend. Beban Lain-lain"/>
      <sheetName val="Imbal Kerja"/>
      <sheetName val="Reklasifikasi"/>
      <sheetName val="Tanah"/>
      <sheetName val="Ged"/>
      <sheetName val="Mesin"/>
      <sheetName val="Partisi"/>
      <sheetName val="Tehnik"/>
      <sheetName val="Keamanan"/>
      <sheetName val="Kantor"/>
      <sheetName val="Kend"/>
      <sheetName val="Rekonsiliasi"/>
      <sheetName val="Pembelian"/>
      <sheetName val="HGB"/>
      <sheetName val="Properti Inv"/>
      <sheetName val="MEI"/>
      <sheetName val="JUNI"/>
      <sheetName val="Per PT SD JULI "/>
      <sheetName val="PPh ps.4(2)"/>
      <sheetName val="2800.ARP"/>
      <sheetName val="2800"/>
      <sheetName val="2800.20"/>
      <sheetName val="2800.30"/>
      <sheetName val="2800.30.1"/>
      <sheetName val="2800.30.2"/>
      <sheetName val="2800.40"/>
      <sheetName val="2800.50"/>
      <sheetName val="2800.50.1"/>
      <sheetName val="Symbol"/>
      <sheetName val="BANGUNAN"/>
      <sheetName val="NONBANGUNAN"/>
      <sheetName val="1771-II_1"/>
      <sheetName val="1771-II_2"/>
      <sheetName val="1771-II_3"/>
      <sheetName val="1771-V Bag A"/>
      <sheetName val="1771-V Bag B"/>
      <sheetName val="Daftar Kompensasi"/>
      <sheetName val="Attc 20"/>
      <sheetName val="Lap_cashflow"/>
      <sheetName val="Detial LapCashflow"/>
      <sheetName val="CF 2010"/>
      <sheetName val="PROYEKSI 2010"/>
      <sheetName val="CF 2010 Budget"/>
      <sheetName val="Detail CF 2010 Budget "/>
      <sheetName val="WIM1"/>
      <sheetName val="WIM2"/>
      <sheetName val="BIC"/>
      <sheetName val="JL INTAN"/>
      <sheetName val="KKP_II_2_2_1_2"/>
      <sheetName val="GLRCTB10"/>
      <sheetName val="ark 09"/>
      <sheetName val="ark 09New"/>
      <sheetName val="Lamp tax Calc09 280210"/>
      <sheetName val="Rekon fiscal"/>
      <sheetName val="summary DTA"/>
      <sheetName val="Prop Inv"/>
      <sheetName val="Aktiva Tetap old"/>
      <sheetName val="Pendptn Sewa + Rev Client"/>
      <sheetName val="Pdpt Sewa fr client"/>
      <sheetName val="Lamp tax calc 250209 Revs"/>
      <sheetName val="STC Master"/>
      <sheetName val="B Memo"/>
      <sheetName val="MATC"/>
      <sheetName val="ILE1"/>
      <sheetName val="ILE2"/>
      <sheetName val="QCPS"/>
      <sheetName val="HRBO"/>
      <sheetName val="CTRI"/>
      <sheetName val="RND"/>
      <sheetName val="PRD3"/>
      <sheetName val="Petunjuk"/>
      <sheetName val="Worksheet Expenses"/>
      <sheetName val="Worksheet Capex"/>
      <sheetName val="Report Expenses"/>
      <sheetName val="Non Project"/>
      <sheetName val="Project List"/>
      <sheetName val="Asset List"/>
      <sheetName val="History Capex"/>
      <sheetName val="History Exp"/>
      <sheetName val="Depresiasi Asset Lama"/>
      <sheetName val="Master COA"/>
      <sheetName val="Master Lob"/>
      <sheetName val="Master Company"/>
      <sheetName val="31 Jan'10"/>
      <sheetName val="28 Feb'10"/>
      <sheetName val="31 Mar'10"/>
      <sheetName val="30 Apr'10"/>
      <sheetName val="31 Mei'10"/>
      <sheetName val="30 Juni'10"/>
      <sheetName val="31 Juli'10"/>
      <sheetName val="31 Agust'10"/>
      <sheetName val="30 Sept'10"/>
      <sheetName val="31 Okt'10"/>
      <sheetName val="30 Nov'10"/>
      <sheetName val="SO 8 des'10"/>
      <sheetName val="31 Des'10"/>
      <sheetName val="31 Jan'11"/>
      <sheetName val="28 Feb'11"/>
      <sheetName val="31 Mar'11"/>
      <sheetName val="30 Apr'11"/>
      <sheetName val="31 Mei'11"/>
      <sheetName val="30 Juni'11"/>
      <sheetName val="31 Juli'11"/>
      <sheetName val="31 Agust'11"/>
      <sheetName val="30 Sept'11"/>
      <sheetName val="31 Oct'11"/>
      <sheetName val="30 Nov'11"/>
      <sheetName val=" 31 Des'11"/>
      <sheetName val="31 Jan'12"/>
      <sheetName val="29 Feb'12"/>
      <sheetName val="31 Mar'12"/>
      <sheetName val="30 Apr'12"/>
      <sheetName val="31 Mei'12"/>
      <sheetName val="30 Jun'12"/>
      <sheetName val="31 Jul'12"/>
      <sheetName val="31 Agust'12"/>
      <sheetName val="30 Sept'12"/>
      <sheetName val="31 Okt'12"/>
      <sheetName val="30 Nov'12"/>
      <sheetName val="31 Des'12"/>
      <sheetName val="31 Jan'13"/>
      <sheetName val="28 Feb'13"/>
      <sheetName val="31 Mar'13"/>
      <sheetName val="30 Apr'13"/>
      <sheetName val="31 Mei'13"/>
      <sheetName val="30 Juni'13"/>
      <sheetName val="31 Jul'13"/>
      <sheetName val="31 Agust'13"/>
      <sheetName val="30 Sept'13"/>
      <sheetName val="31 Okt'13"/>
      <sheetName val="31 Nov'13"/>
      <sheetName val="31 Des'13"/>
      <sheetName val="31 Jan'14"/>
      <sheetName val="28 Feb'14"/>
      <sheetName val="31 Mar'14"/>
      <sheetName val="31 Apr'14"/>
      <sheetName val="31 Mei'14"/>
      <sheetName val="30 Jun'14"/>
      <sheetName val="31 Jul'14"/>
      <sheetName val="31 Agust'14"/>
      <sheetName val="30 Sept'14"/>
      <sheetName val="31 Okt'14"/>
      <sheetName val="30 Nov'14"/>
      <sheetName val="31 Des'14"/>
      <sheetName val="coretan"/>
      <sheetName val=" SO 2011"/>
      <sheetName val="SO 2012"/>
      <sheetName val="SO 2014"/>
      <sheetName val="Alpha"/>
      <sheetName val="Gamma"/>
      <sheetName val="Sigma"/>
      <sheetName val="Optima min Sigma"/>
      <sheetName val="Optima"/>
      <sheetName val="Onco"/>
      <sheetName val="Onco-Impor"/>
      <sheetName val="Onco-Dankos"/>
      <sheetName val="Onco-Oth"/>
      <sheetName val="Chemoterapy"/>
      <sheetName val="Supporting Therapy"/>
      <sheetName val="Hormonal Therapy"/>
      <sheetName val="OTHER ONCO"/>
      <sheetName val="Fima Centauri"/>
      <sheetName val="Nutrisi"/>
      <sheetName val="Cairan Anestesi"/>
      <sheetName val="Renal Hepar"/>
      <sheetName val="CAPD"/>
      <sheetName val="OTHER CENTAURI"/>
      <sheetName val="Eagle"/>
      <sheetName val="NUTRA ALFA"/>
      <sheetName val="NUTRA BETA"/>
      <sheetName val="OTHER EAGLE"/>
      <sheetName val="Total HCS"/>
      <sheetName val="Nimitz"/>
      <sheetName val="STLH"/>
      <sheetName val="Oths Optima"/>
      <sheetName val="Oths"/>
      <sheetName val="Total Oths"/>
      <sheetName val="Dntl"/>
      <sheetName val="KF Eth"/>
      <sheetName val="KF Eth wo Fima Centauri"/>
      <sheetName val="HJ TOTAL"/>
      <sheetName val="Generik"/>
      <sheetName val="Branded"/>
      <sheetName val="Tango"/>
      <sheetName val="GLX-1"/>
      <sheetName val="GLX-2"/>
      <sheetName val="GLX-3"/>
      <sheetName val="Provident"/>
      <sheetName val="Pharma Eth"/>
      <sheetName val="TB sales"/>
      <sheetName val="TB COGS"/>
      <sheetName val="TB Mkt Exp"/>
      <sheetName val="TB Fima"/>
      <sheetName val="TB Non Mkt Exp"/>
      <sheetName val="Validation List"/>
      <sheetName val="SI 2017 per LOB"/>
      <sheetName val="SI 2017 Holistic"/>
      <sheetName val="Aloclair SI 2017"/>
      <sheetName val="SO 2017"/>
      <sheetName val="SI 2016 Holistic"/>
      <sheetName val="SO 2016"/>
      <sheetName val="Mapping Produk HCS "/>
      <sheetName val="Detail Sales Unit+Price+Disc"/>
      <sheetName val="Detail Sales Value"/>
      <sheetName val="Detail COGS Budget"/>
      <sheetName val="Alokasi Exp"/>
      <sheetName val="Alokasi RND"/>
      <sheetName val="Adj AHMOB-Falc 2016"/>
      <sheetName val="LLFDA (Tango) 2016"/>
      <sheetName val="Aloclair SI 2016"/>
      <sheetName val="fb 500 ml,PO72"/>
      <sheetName val="fb 500 ml,PO72 inklaring"/>
      <sheetName val="fb 500 ml,PO0710004"/>
      <sheetName val="fb 500 ml,PO0710004 ink"/>
      <sheetName val="fb 500 ml,PO0710004 (2)"/>
      <sheetName val="fb 500 ml,PO071"/>
      <sheetName val="fb 250 ml,P100004"/>
      <sheetName val="fb 250,500 ml,site P71,04,88,14"/>
      <sheetName val="fb 250,500 ml,site P71,04,8 ink"/>
      <sheetName val="fb 250,500 ml,site P71,04,8of"/>
      <sheetName val="fb 250,500 ml,site P19,14"/>
      <sheetName val="fb 250,500 ml,MF032"/>
      <sheetName val="fb 250,500 ml,MF032 (2)"/>
      <sheetName val="fb 250,500 ml,MF032 ink"/>
      <sheetName val="fb 250,500 ml,MF032 freight"/>
      <sheetName val="fb 500 ml 050-048-057-074"/>
      <sheetName val="fb 500 ml 050-048-057-074~ink"/>
      <sheetName val="fb 250 ml MF050-057"/>
      <sheetName val="fb 500 ml MF0074"/>
      <sheetName val="fb 250,500 ml MF3,4,5,8,11"/>
      <sheetName val="site d'injection MF110003"/>
      <sheetName val="fb 250,500 ml MF"/>
      <sheetName val="injection port, MF 037"/>
      <sheetName val="injection port, MF 037inkl"/>
      <sheetName val="fb 250ml,injection MF037-2"/>
      <sheetName val="injection MF038,49,56"/>
      <sheetName val="injection MF038,49,56ink"/>
      <sheetName val="FB250,500,siteMF038,49,50,56"/>
      <sheetName val="FB500,siteMF056,063,082"/>
      <sheetName val="FB250-500,siteMF056,063,082,003"/>
      <sheetName val="FB250-500MF056,063,082,03ink"/>
      <sheetName val="FB250-500MF0082,03,04,017"/>
      <sheetName val="FB250-500MF0082,03,04,017ink"/>
      <sheetName val="FB250-500MF0018,04"/>
      <sheetName val="FB100,250,500MF0018,19,28,35"/>
      <sheetName val="FB100,250,500MF0018,19,28,3inkl"/>
      <sheetName val="FB100,250,500MF0035,37"/>
      <sheetName val="FB100,250,500MF0037"/>
      <sheetName val="FB100,250,500MF0047,51 BMDTP"/>
      <sheetName val="FB100,250,500MF0047,51ink BMDTP"/>
      <sheetName val="FB100,500MF0076"/>
      <sheetName val="FB100,siteMF0068"/>
      <sheetName val="FB500,siteMF0060"/>
      <sheetName val="FBsiteMF0060PIB071 BMDTP"/>
      <sheetName val="FB500MF0076III PIB080"/>
      <sheetName val="FB100,500MF76-60-68 PIB081"/>
      <sheetName val="FBsiteMF0060PIB071ink BMDTP"/>
      <sheetName val="FB100,500MF76-60-68 PIB081inkla"/>
      <sheetName val="FB100MF76PIB001"/>
      <sheetName val="FB500MF0076III PIB080 damco"/>
      <sheetName val="FB100,500MF76-60-68 PIB081damco"/>
      <sheetName val="FB500MF0014-PIB037"/>
      <sheetName val="FB500MF19,30,31,42 PIB043"/>
      <sheetName val="FB500MF19,30,31,42 PIB043 (2)"/>
      <sheetName val="FB500MF0014- PIB037ink"/>
      <sheetName val="FB250-500MF130041-42"/>
      <sheetName val="FB250-500MF130041-42inklaring"/>
      <sheetName val="FB250-500 siteMF130056,68"/>
      <sheetName val="FB250-500 siteMF130056,68+bonus"/>
      <sheetName val="FB250-500MF130041-42sim"/>
      <sheetName val="Rumus Custom Duty"/>
      <sheetName val="harga technoflex"/>
      <sheetName val="FB250-500MF130041-42inklari (2)"/>
      <sheetName val="FB250 MF130074"/>
      <sheetName val="FB250 MF130074 ink"/>
      <sheetName val="FB250 MF140017,18,06,11"/>
      <sheetName val="FB250 MF140003"/>
      <sheetName val="FB250 MF140017,18,06,11ink"/>
      <sheetName val="FB250 MF140003 ink"/>
      <sheetName val="FB250 MF1400031"/>
      <sheetName val="FB250 MF140017,18,06,11(krg)"/>
      <sheetName val="FB250 MF1400018;23;26;003"/>
      <sheetName val="FB50 MF140016"/>
      <sheetName val="FB500 MF140030,19,31,42ink"/>
      <sheetName val="FB250 MF140017,18,06,11,3(ink)"/>
      <sheetName val="FB250 MF1400018;23;26;003ink"/>
      <sheetName val="FB50 MF140016 (INK)"/>
      <sheetName val="FB250 MF140023(II);31;32"/>
      <sheetName val="FB50 MF140063"/>
      <sheetName val="FB500 MF140047,46,48,54"/>
      <sheetName val="FB250 MF140023;32 ink"/>
      <sheetName val="FB500 MF140047,46,48,54ink"/>
      <sheetName val="FB50 MF140063ink"/>
      <sheetName val="FB500 MF140060"/>
      <sheetName val="FB250 MF140017,18,06,11 INK"/>
      <sheetName val="FB250 MF140023(II);31;32ink"/>
      <sheetName val="FB500 MF140047,46,48,54ink(2)"/>
      <sheetName val="04-15FB500 MF140060ink"/>
      <sheetName val="05-15FB500 MF15009;11"/>
      <sheetName val="05-15FB500 MF140064,65,71,55..."/>
      <sheetName val="05-15FB500 MF140060ink (II)"/>
      <sheetName val="06-15FB500 MF15009;11ink"/>
      <sheetName val="06-15FB500 MF150009;10;19;26"/>
      <sheetName val="06-15FB500 MF140064,65,71..INK"/>
      <sheetName val="07-15FB500 MF15009;11ink (2)"/>
      <sheetName val="07-15FB500 MF150019;20;21;24;26"/>
      <sheetName val="07-15FB500 MF150009;10;19;2 ink"/>
      <sheetName val="08-15FB500 MF150025;26"/>
      <sheetName val="08-15FB500 MF150009;10;19;26"/>
      <sheetName val="09-15FB500 MF150026;35"/>
      <sheetName val="09-15FB250 MF150034"/>
      <sheetName val="10-15FB500 MF150026;35INK"/>
      <sheetName val="10-15MF150019;20;21;26ink"/>
      <sheetName val="10-15FB500 MF150026;35INK (2)"/>
      <sheetName val="11-15FB250 MF150034ink"/>
      <sheetName val="11-15FB500 MF150025;26 ink"/>
      <sheetName val="11-15Injct MF150044"/>
      <sheetName val="12-15FB250 MF150034;43"/>
      <sheetName val="12-15FB250 MF150034ink (2)"/>
      <sheetName val="12-15FB250 MF150054;52"/>
      <sheetName val="12-15Injct MF150044INK"/>
      <sheetName val="01-16Injct MF150045,46,48,49,53"/>
      <sheetName val="02-16FB250 MF150034;43 ink"/>
      <sheetName val="02-16FB250 MF150054;52 INK"/>
      <sheetName val="03-16 MF150045,46,48,49,53 INK"/>
      <sheetName val="03-16 MF150045,46,48,49,53  (2)"/>
      <sheetName val="03-16Injct MF150069;71"/>
      <sheetName val="03-16Injct MF150057"/>
      <sheetName val="04-16Injct MF150074"/>
      <sheetName val="04-16Injct MF150057 (ink)"/>
      <sheetName val="05-16Injct MF150074 (INK)"/>
      <sheetName val="05-16Injct MF150069;71 (INK)"/>
      <sheetName val="06-16Injct MF150070;75;160004"/>
      <sheetName val="06-16Injct MF150076;77;160001"/>
      <sheetName val="08-16 MF150076;77;160001 ink"/>
      <sheetName val="08-16 MF160013;14;16;17;26;27"/>
      <sheetName val="09-16Injct MF150070;75;1600(in)"/>
      <sheetName val="09-16Injct MF160012;17;18"/>
      <sheetName val="09-16 MF160013;14;16;17;26;ink"/>
      <sheetName val="10-16Injct MF160012;17;18 (asr)"/>
      <sheetName val="11-16Injct MF160012;17;18 (ink)"/>
      <sheetName val="11-16Injct MF160027;17;19;33;36"/>
      <sheetName val="12-16Injct MF160027;17;19;36ink"/>
      <sheetName val="01-17Injct MF160012;36;41"/>
      <sheetName val="1-17Injct MF160012;17;18 klaim"/>
      <sheetName val="02-17Injct MF160012;36;41 (ink)"/>
      <sheetName val="02-17Injct MF160036;41,44;48"/>
      <sheetName val="3-17InjctMF160036;41,44;48(INK)"/>
      <sheetName val="Format perubahan harga"/>
      <sheetName val="pcf budget =&gt;revisi"/>
      <sheetName val="transpose dr data mkt"/>
      <sheetName val="budget 04=&gt; revisi pcf"/>
      <sheetName val="perbedaan lama dng revisi"/>
      <sheetName val="pcf budget=&gt;lama"/>
      <sheetName val="budget 04 final=&gt;lama"/>
      <sheetName val="budget 04 final__lama"/>
      <sheetName val="XFMA_Costing_COGS_Actual_Repor_"/>
      <sheetName val="Jan'18"/>
      <sheetName val="Feb'18"/>
      <sheetName val="Mar'18"/>
      <sheetName val="BSC 2017NEW"/>
      <sheetName val="DATA_BSC2017"/>
      <sheetName val="BSC_OLD"/>
      <sheetName val="COGS-ST"/>
      <sheetName val="Intransit"/>
      <sheetName val="raw-A"/>
      <sheetName val="raw-B"/>
      <sheetName val="DT-COGS"/>
      <sheetName val="COGSACT"/>
      <sheetName val="COGMACT"/>
      <sheetName val="Rekap COGM"/>
      <sheetName val="Master Item"/>
      <sheetName val="COGMpack"/>
      <sheetName val="AnalisaCOGS"/>
      <sheetName val="SACTvsSTD"/>
      <sheetName val="BI"/>
      <sheetName val="UCACT"/>
      <sheetName val="UCACT2"/>
      <sheetName val="CACTYTD"/>
      <sheetName val="UCACTYTD"/>
      <sheetName val="analisa cogm"/>
      <sheetName val="COGSSTD"/>
      <sheetName val="COGSV"/>
      <sheetName val="STD91SC06"/>
      <sheetName val="Var91SC06"/>
      <sheetName val="RateDLFOH"/>
      <sheetName val="AnalisaCOGM"/>
      <sheetName val="UCoGM"/>
      <sheetName val="COGMSTD"/>
      <sheetName val="COGMV"/>
      <sheetName val="MACTvsSTD"/>
      <sheetName val="UCStd"/>
      <sheetName val="UnitCostStd"/>
      <sheetName val="UCAvg"/>
      <sheetName val="KeyCOGM"/>
      <sheetName val="TBM-OP97 660 HA"/>
      <sheetName val="TBM-OP'96 211 HA"/>
      <sheetName val="TBM-OP96 236 HA"/>
      <sheetName val="TBM-OP96 287 HA"/>
      <sheetName val="TBM-OP96 246 HA"/>
      <sheetName val="TBM-OP97 281 HA"/>
      <sheetName val="TBM-OP95 304 HA"/>
      <sheetName val="TBM-OP98 200 HA"/>
      <sheetName val="127 Ha Out of HGU"/>
      <sheetName val="TMP1"/>
      <sheetName val="Elim"/>
      <sheetName val="FIXED FLOAT"/>
      <sheetName val="Ref- Curr. code"/>
      <sheetName val="worksheet DBP updated march16"/>
      <sheetName val="CODE,NAME"/>
      <sheetName val="bre"/>
      <sheetName val="Marshal -1"/>
      <sheetName val="ING Basis"/>
      <sheetName val="TB 2006"/>
      <sheetName val="Analytical Review"/>
      <sheetName val="NOT"/>
      <sheetName val="mutasiCF"/>
      <sheetName val="CF suppl."/>
      <sheetName val="Memo cash"/>
      <sheetName val="C Lead"/>
      <sheetName val="Memo AR"/>
      <sheetName val="E Lead"/>
      <sheetName val="E 1"/>
      <sheetName val="E 2"/>
      <sheetName val="Memo F"/>
      <sheetName val="Memo G"/>
      <sheetName val="G Lead"/>
      <sheetName val="G 1"/>
      <sheetName val="G 2"/>
      <sheetName val="Memo H"/>
      <sheetName val="HH"/>
      <sheetName val="Memo I"/>
      <sheetName val="I 1"/>
      <sheetName val="I 2"/>
      <sheetName val="I 3"/>
      <sheetName val="I 4"/>
      <sheetName val="Memo J"/>
      <sheetName val="J Lead"/>
      <sheetName val="J 1"/>
      <sheetName val="Memo K"/>
      <sheetName val="K 1"/>
      <sheetName val="K 2"/>
      <sheetName val="K 2.1"/>
      <sheetName val="K 2.2"/>
      <sheetName val="K 2.3"/>
      <sheetName val="K 3"/>
      <sheetName val="K 4 FA combined"/>
      <sheetName val="N Memo"/>
      <sheetName val="N 1"/>
      <sheetName val="N 2"/>
      <sheetName val="N 3"/>
      <sheetName val="O Memo"/>
      <sheetName val="O Lead"/>
      <sheetName val="O 2"/>
      <sheetName val="P Memo"/>
      <sheetName val="P 2"/>
      <sheetName val="P 2.1"/>
      <sheetName val="P 3"/>
      <sheetName val="P 3.1"/>
      <sheetName val="Q Lead"/>
      <sheetName val="QQ"/>
      <sheetName val="T lead"/>
      <sheetName val="TT"/>
      <sheetName val="U 1"/>
      <sheetName val="U 1.1"/>
      <sheetName val="U 1.2"/>
      <sheetName val="U 1.3"/>
      <sheetName val="U 1.4"/>
      <sheetName val="U 1.5"/>
      <sheetName val="U 2"/>
      <sheetName val="U 3"/>
      <sheetName val="U 3.1"/>
      <sheetName val="U 4"/>
      <sheetName val="U 4.1"/>
      <sheetName val="U 5"/>
      <sheetName val="K 2_1"/>
      <sheetName val="Shunde"/>
      <sheetName val="A.4.3"/>
      <sheetName val="A.4.2"/>
      <sheetName val="KNIT"/>
      <sheetName val="SCORE_RC_Code"/>
      <sheetName val="SALESAGT'03"/>
      <sheetName val="SALESAPR'03"/>
      <sheetName val="SALESDES'03"/>
      <sheetName val="SALESFEB'03"/>
      <sheetName val="SALESJAN'03"/>
      <sheetName val="SALESJULI'03"/>
      <sheetName val="SALESJUNI'03"/>
      <sheetName val="SALESMEI'03"/>
      <sheetName val="SALESMRT'03"/>
      <sheetName val="SALESNOP'03"/>
      <sheetName val="SALESOKT'03"/>
      <sheetName val="SALESSEP'03"/>
      <sheetName val="K.3.3"/>
      <sheetName val="BUT-1"/>
      <sheetName val="HEX-A"/>
      <sheetName val="HEX-E"/>
      <sheetName val="I-BUT"/>
      <sheetName val="RD I-BUT"/>
      <sheetName val="Exc. Rate"/>
      <sheetName val="AFTER 55"/>
      <sheetName val="Permanent info"/>
      <sheetName val="Order_Nov_w45"/>
      <sheetName val="RWP 33"/>
      <sheetName val="bantu"/>
      <sheetName val="Tran0104"/>
      <sheetName val="TAX LIST"/>
      <sheetName val="Journal Template"/>
      <sheetName val="A.4. Trial Balance"/>
      <sheetName val="A.4.1 AKTIVA"/>
      <sheetName val="A.4.2 PASIVA"/>
      <sheetName val="A.4.3 P&amp;L"/>
      <sheetName val=" CAJE"/>
      <sheetName val="C. Lead"/>
      <sheetName val="C.1 - C-4 Bank Recons"/>
      <sheetName val="C.5 Deposit on call"/>
      <sheetName val="C.6 Bank CO"/>
      <sheetName val="CC. BAnk Confirmation Control"/>
      <sheetName val="E. Lead"/>
      <sheetName val="E-1. Reval Forex"/>
      <sheetName val="E.1.1 SUMMARY  Aging AR"/>
      <sheetName val="E-1.1.1 AGING AR"/>
      <sheetName val="E-2 Mutation Of AR_2"/>
      <sheetName val="E-3 subsequent"/>
      <sheetName val="E-4.SUMARY ROLL FRWRD AR"/>
      <sheetName val="E4.1.PERTAMINA"/>
      <sheetName val="E- 4.2 SCU"/>
      <sheetName val="E-4.3ELMIK"/>
      <sheetName val="E-4.4 EWS"/>
      <sheetName val="E-4.5MDM"/>
      <sheetName val="E-4.6ANADARCO"/>
      <sheetName val="EE. Confirmation control"/>
      <sheetName val="G-1.1 Adv Project - Intrcm"/>
      <sheetName val=" G-1.2 Detail Adv Employee"/>
      <sheetName val="G-1.3AGING ADVANCE"/>
      <sheetName val="G-1.4 Subsequent ADV_EMPY"/>
      <sheetName val=" G-1.5Subsequent ADV_INTCM"/>
      <sheetName val="G.2"/>
      <sheetName val="G-2.1Art 22"/>
      <sheetName val="Prepaid 23"/>
      <sheetName val="G2.2Prepaid 23"/>
      <sheetName val="G-2.3Prepaid 25"/>
      <sheetName val="G-2.4PPN"/>
      <sheetName val="K-Lead"/>
      <sheetName val="K-1 Mutasi "/>
      <sheetName val="K-1.1 Detail Acquisition"/>
      <sheetName val="K-1.1.1 detail FA"/>
      <sheetName val="L. Deferred Tax"/>
      <sheetName val="L.1 PPH_BADAN"/>
      <sheetName val="L-1.1 Rincian_Koreksi_Fiscal"/>
      <sheetName val="N. Lead"/>
      <sheetName val="N.1PRHTNGAN AP-KURS DEC 29,2006"/>
      <sheetName val="N.1.1 SUMMARY Aging AP "/>
      <sheetName val="N.1.1.1Aging AP"/>
      <sheetName val="N.2 MUTATION OF AP"/>
      <sheetName val="N.3 Subsequent AP"/>
      <sheetName val="NN. Confr Control AP"/>
      <sheetName val="N-4 SUMMARY ROLL FRWRD AP"/>
      <sheetName val="N-4.1 PATRA LOGISTIK"/>
      <sheetName val="N-4.2 SCU"/>
      <sheetName val="N-4.3 GEOSAINS"/>
      <sheetName val="N-4.4ELNUSA -HOLDING"/>
      <sheetName val="N-4.5 TRIAS"/>
      <sheetName val="N-4.6 KOP Expro"/>
      <sheetName val="N-4.7 Allen"/>
      <sheetName val="O. Tax Payable"/>
      <sheetName val="O-1 PPh4(3)"/>
      <sheetName val="O-1,1"/>
      <sheetName val="O-2 pph pasal 23"/>
      <sheetName val="O-2.1."/>
      <sheetName val="O-3 PPh21 (2)"/>
      <sheetName val="P-1. CUSTOMER DEPOSIT"/>
      <sheetName val="P-1.1 KURS - DEC 29, 2006"/>
      <sheetName val="P-1.2 DETAIL CUST DEPOSIT"/>
      <sheetName val="P-2. Accrued Expense"/>
      <sheetName val="p2.1DETAIL_Acc Aff"/>
      <sheetName val="P2.2DETAIL ACCR INTRCMP"/>
      <sheetName val="P2.3DETAIL ACCR TP"/>
      <sheetName val="P2.4 Subsequent Accrued"/>
      <sheetName val="P-3. GR_IR ACCOUNT"/>
      <sheetName val="P-3.1 detail GR_IR"/>
      <sheetName val="Q. Lead"/>
      <sheetName val="Q.1 Aging Long Term Payable"/>
      <sheetName val="R. Other liabilities"/>
      <sheetName val="T. equity"/>
      <sheetName val="T.1"/>
      <sheetName val="TT Confirmation Control"/>
      <sheetName val="U-1. Revenue"/>
      <sheetName val="U-1.1  DETAIL AFFILIATED"/>
      <sheetName val="U-1.2 DETAIL INTERCOMPANY"/>
      <sheetName val="U-1.3 DETAIL THIRD PARTY"/>
      <sheetName val="U-1.4 Cut Off Revenue"/>
      <sheetName val="U-2. Cost of sales"/>
      <sheetName val="U-2.1detail cost of sales"/>
      <sheetName val="U-3. Operating Exp"/>
      <sheetName val="U-3.1detail operating exp"/>
      <sheetName val="U-4. Other Incm (Exp)"/>
      <sheetName val="COGS cek"/>
      <sheetName val="COGS upload"/>
      <sheetName val="ALL ok"/>
      <sheetName val="COGS utk di upload"/>
      <sheetName val="ReportSales"/>
      <sheetName val="COGS Utk Upload"/>
      <sheetName val="TOP Report"/>
      <sheetName val="F1-09"/>
      <sheetName val="F2-09"/>
      <sheetName val="F3-09"/>
      <sheetName val="Jurnal Dividen-Kalbe"/>
      <sheetName val="Elim Summary"/>
      <sheetName val="Consolidation (MI)"/>
      <sheetName val="KAgeo"/>
      <sheetName val="Adj consol"/>
      <sheetName val="Input_tables"/>
      <sheetName val="Data Karyawan"/>
      <sheetName val="Benefit_Tab"/>
      <sheetName val="JHT"/>
      <sheetName val="PSC_Calc"/>
      <sheetName val="summary_frm_output"/>
      <sheetName val="Checker"/>
      <sheetName val="Presentation1"/>
      <sheetName val="Lap Akturia 2004"/>
      <sheetName val="discl_present_gab"/>
      <sheetName val="AG_presntn"/>
      <sheetName val="decr_table"/>
      <sheetName val="GraphBen"/>
      <sheetName val="A.4.1"/>
      <sheetName val="Nama Dept"/>
      <sheetName val="Ket"/>
      <sheetName val="Rumus "/>
      <sheetName val="rsklibSimData"/>
      <sheetName val="RiskSerializationData"/>
      <sheetName val="Revenue Projection"/>
      <sheetName val="Base Plan"/>
      <sheetName val="Remedies &amp; Disposals"/>
      <sheetName val="Revenue Synergies"/>
      <sheetName val="Cost Synergies"/>
      <sheetName val="Total Syn. n' Rest."/>
      <sheetName val="Cons. Current"/>
      <sheetName val="Cons. Constant"/>
      <sheetName val="woSyn. n' Rest."/>
      <sheetName val="Rekap Sales 2018 - 2025 (IGK)"/>
      <sheetName val="Expense-2MEBO-01-17"/>
      <sheetName val="Summary WO Corp"/>
      <sheetName val="KF"/>
      <sheetName val="FIMA"/>
      <sheetName val="HJ"/>
      <sheetName val="AHD"/>
      <sheetName val="KV"/>
      <sheetName val="Summ CF"/>
      <sheetName val="olahan Budget"/>
      <sheetName val="KF_3CPOR"/>
      <sheetName val="KF_3CPPI"/>
      <sheetName val="KF_3PRCI"/>
      <sheetName val="KF_4BDRA"/>
      <sheetName val="KF_3CPOR (Budget)"/>
      <sheetName val="KF_3CPPI (Budget)"/>
      <sheetName val="Analisa"/>
      <sheetName val="Term"/>
      <sheetName val="All Asset"/>
      <sheetName val="NBV YTD Dec 16"/>
      <sheetName val="PENAMBAHAN JAN-DEC 16"/>
      <sheetName val="HP JAN-DEC 16"/>
      <sheetName val="LIST CIP"/>
      <sheetName val="MPP"/>
      <sheetName val="4BDO1"/>
      <sheetName val="4BDO1 15"/>
      <sheetName val="4BDO1 budget"/>
      <sheetName val="4BDD2"/>
      <sheetName val="4BDD2 15"/>
      <sheetName val="4BDD2 budget"/>
      <sheetName val="2MEBO"/>
      <sheetName val="2MEBO 15"/>
      <sheetName val="2MEBO budget"/>
      <sheetName val="BD Group"/>
      <sheetName val="4BDRA"/>
      <sheetName val="4BDRA 15"/>
      <sheetName val="4BDRA budget"/>
      <sheetName val="CARA"/>
      <sheetName val="CARA 15"/>
      <sheetName val="CARA budget"/>
      <sheetName val="CCOM"/>
      <sheetName val="CCOM 15"/>
      <sheetName val="CCOM budget"/>
      <sheetName val="CCSR"/>
      <sheetName val="CCSR 15"/>
      <sheetName val="CCSR budget"/>
      <sheetName val="CEIC"/>
      <sheetName val="CEIC 15"/>
      <sheetName val="CEIC budget"/>
      <sheetName val="CORCOMM Group 16"/>
      <sheetName val="CORCOMM Group 13"/>
      <sheetName val="CORCOMM Group Budget"/>
      <sheetName val="CGMO"/>
      <sheetName val="CGMO 15"/>
      <sheetName val="CGMO budget"/>
      <sheetName val="COMM 15"/>
      <sheetName val="COMM budget"/>
      <sheetName val="DIRS"/>
      <sheetName val="DIRS 15"/>
      <sheetName val="DIRS budget"/>
      <sheetName val="FACO"/>
      <sheetName val="FACO 15"/>
      <sheetName val="FACO budget"/>
      <sheetName val="3GSCM"/>
      <sheetName val="3GSCM 15"/>
      <sheetName val="3GSCM budget"/>
      <sheetName val="GACO"/>
      <sheetName val="GACO 15"/>
      <sheetName val="GACO budget"/>
      <sheetName val="GA Group"/>
      <sheetName val="HRCO"/>
      <sheetName val="HRCO 15"/>
      <sheetName val="HRCO budget"/>
      <sheetName val="ITCO"/>
      <sheetName val="ITCO 15"/>
      <sheetName val="ITCO budget"/>
      <sheetName val="LGLC"/>
      <sheetName val="LGLC 15"/>
      <sheetName val="LGLC budget"/>
      <sheetName val="MASY"/>
      <sheetName val="MASY 15"/>
      <sheetName val="MASY budget"/>
      <sheetName val="PYRC"/>
      <sheetName val="PYRC 15"/>
      <sheetName val="PYRC budget"/>
      <sheetName val="TRIR"/>
      <sheetName val="TRIR 15"/>
      <sheetName val="TRIR budget"/>
      <sheetName val="XKLB_FA_Asset_Management_301117"/>
      <sheetName val="Project Timeline"/>
      <sheetName val="Depre (hide)"/>
      <sheetName val="Capital structure "/>
      <sheetName val="BS CF"/>
      <sheetName val="Ledger-Expense-3CCSR-09-18"/>
      <sheetName val="Ledger-Expense-3CCSR-10-18"/>
      <sheetName val="Ledger-Expense-3CCSR-11-18"/>
      <sheetName val="Database - Incidence"/>
      <sheetName val="Database - 1 year prevalence"/>
      <sheetName val="CRC"/>
      <sheetName val="Lung"/>
      <sheetName val="PD-L1"/>
      <sheetName val="BRCA - germline"/>
      <sheetName val="BRCA - somatic"/>
      <sheetName val="HPV"/>
      <sheetName val="INV0303"/>
      <sheetName val="Leadsheet5340.01"/>
      <sheetName val="Analytical.02"/>
      <sheetName val="Aging(PBC).03"/>
      <sheetName val="Sub Rea.04"/>
      <sheetName val="Prov.05"/>
      <sheetName val="&gt; 3 years"/>
      <sheetName val="专业费率"/>
      <sheetName val="Insurance Premium"/>
      <sheetName val="Reconcilation of VAT"/>
      <sheetName val="IS-CP"/>
      <sheetName val="COGS CP"/>
      <sheetName val="RMConsumpCP (2)"/>
      <sheetName val="RMConsumpCP"/>
      <sheetName val="ProduBudgCPn"/>
      <sheetName val="ProduBudgCP"/>
      <sheetName val="Sales Schedule-CP"/>
      <sheetName val="Sale BudgetCP"/>
      <sheetName val="Recon Stock-CP"/>
      <sheetName val="Price List of CP &amp; BP RM"/>
      <sheetName val="Proc.Bud CP"/>
      <sheetName val="Fixed Assets-CP"/>
      <sheetName val="Admin OH-HO"/>
      <sheetName val="Factory OH CF"/>
      <sheetName val="Selling OH CF "/>
      <sheetName val="SSC-CF"/>
      <sheetName val="Financ. Crg. CF"/>
      <sheetName val="Interes Calculation"/>
      <sheetName val="Non Op. Income"/>
      <sheetName val="Salary &amp; Allowan-CP"/>
      <sheetName val="Calc of Clos Stock BP CP"/>
      <sheetName val="Salary &amp; Allowan (PlantWise)"/>
      <sheetName val="ValuaClinker"/>
      <sheetName val="ValuaGypsum"/>
      <sheetName val="ValuaSlg"/>
      <sheetName val="ValuaFAsh"/>
      <sheetName val="IS-RTD"/>
      <sheetName val="IS-Details"/>
      <sheetName val="Salary &amp; Allowan-RTD"/>
      <sheetName val="Sub-Salary &amp; Allowan-RTD"/>
      <sheetName val="SSC-RTD"/>
      <sheetName val="Financ. Crg.RTD"/>
      <sheetName val="FAsstes-RTD"/>
      <sheetName val="Operaton Exp"/>
      <sheetName val="SSC-CF,BF,RTD,WTD"/>
      <sheetName val="Operational Exp RTD "/>
      <sheetName val="Score Board"/>
      <sheetName val="FA Sch FS"/>
      <sheetName val="FARTD-Apr'08 to June'08Done"/>
      <sheetName val="WTDFA.Sch Apr'08-June'08Done"/>
      <sheetName val="Sub-Schedule of CP"/>
      <sheetName val="FASCCPApr-Jun'08"/>
      <sheetName val="Sub-Sch CP 2007-08"/>
      <sheetName val="FASCCP2007-08Final"/>
      <sheetName val="FASCCP2007-08 (2)"/>
      <sheetName val="SUB-FASCBP2007-08 "/>
      <sheetName val="FASCBP2007-08 "/>
      <sheetName val="FASCHBP30.06.08"/>
      <sheetName val="FASCentralWksp30.06.08Done"/>
      <sheetName val=" FA Sch FS  30.06.08Done"/>
      <sheetName val="Comperative Analysis"/>
      <sheetName val="IS-BP"/>
      <sheetName val="COGS BP"/>
      <sheetName val="RMConsum-Summary"/>
      <sheetName val="RMConsumBP White"/>
      <sheetName val="RMConsum-Cement Bag"/>
      <sheetName val="Recon Stock-Bag Plant "/>
      <sheetName val="Sales Schedule-BP "/>
      <sheetName val="Sale BudgetBP "/>
      <sheetName val="ProduBudg BP"/>
      <sheetName val="Proc.BudBP "/>
      <sheetName val="Fixed Assets-BP"/>
      <sheetName val="Factory OH BF "/>
      <sheetName val="Selling OH BF "/>
      <sheetName val="Financ Charg-BF"/>
      <sheetName val="Salary &amp; Allowan-BP"/>
      <sheetName val="Sour &amp; Appl-30.04.12"/>
      <sheetName val=" Ltr"/>
      <sheetName val="IS-WTD"/>
      <sheetName val="Sub-IS-WTD"/>
      <sheetName val="Total Expense"/>
      <sheetName val="Sub-Total Expense"/>
      <sheetName val="Income-WTD"/>
      <sheetName val="Sub-Income-WTD"/>
      <sheetName val="Fixed Expense -WTD "/>
      <sheetName val="Sub-Fixed Expense"/>
      <sheetName val="Salary &amp; Allowan-WTD"/>
      <sheetName val="Salary Sub-Schedule"/>
      <sheetName val="Revised FASchWTD2007-08-09"/>
      <sheetName val="Sub-Dep.Schedule Jul-Mar'08"/>
      <sheetName val="Operational Exp -WTD"/>
      <sheetName val="Sub-Schedule-Operation"/>
      <sheetName val="Amort.Docking Hull"/>
      <sheetName val="Sub-Amortization Hull"/>
      <sheetName val="Statement of Voyage Exp"/>
      <sheetName val="Allocation of Store,Spares"/>
      <sheetName val="Quantative Statement"/>
      <sheetName val="Sub-Quantative Statement"/>
      <sheetName val="Insurnace-WTD"/>
      <sheetName val="WTD-Lease Loan-Summary"/>
      <sheetName val="Insurance Premium-Rough"/>
      <sheetName val="WTD-Lease Loan-Rough"/>
      <sheetName val="Non Op. Income-RTD"/>
      <sheetName val="Operation Exp"/>
      <sheetName val="Sub-Operaton ExpUp"/>
      <sheetName val="SSC-RTDUp"/>
      <sheetName val="Gen Exp. - RTDUp"/>
      <sheetName val="Manpower Requirement-Up"/>
      <sheetName val="FASchRTD2007-08Dn"/>
      <sheetName val="Financial Charge"/>
      <sheetName val="Financial Charge (2)"/>
      <sheetName val="Lease Loan-Int-RTD"/>
      <sheetName val="Lease Loan"/>
      <sheetName val="Lease Loan New Truck"/>
      <sheetName val="2-7) Income Statement-WTD(L)"/>
      <sheetName val="1. IS-WTD-Summarized"/>
      <sheetName val="8-11) Operational Income-WTD"/>
      <sheetName val="12-17) Fixed Expense -WTD "/>
      <sheetName val="18-26) Operation Exp.-Final"/>
      <sheetName val="27) Ope Exp-Per Voyge"/>
      <sheetName val="28) General Admin Exp"/>
      <sheetName val="29) Survey-Income Tax Sch"/>
      <sheetName val="Financial Charges-WTD"/>
      <sheetName val="30) Lease Interest-Final"/>
      <sheetName val="31. Insurance-WorkSheet"/>
      <sheetName val="32-34) WTD-Salary"/>
      <sheetName val="35)Dep WTD"/>
      <sheetName val="36)Qty statement "/>
      <sheetName val="37)Hull Repair Plan"/>
      <sheetName val="38-39)-Sub Sche for Hull repair"/>
      <sheetName val="40. NOI"/>
      <sheetName val="WTD-Salary Working"/>
      <sheetName val="Hints"/>
      <sheetName val="General assumptions-USD"/>
      <sheetName val="General assumptions-BDT"/>
      <sheetName val="Pending Issues"/>
      <sheetName val="General assumptions-Final"/>
      <sheetName val="Summary-BDT"/>
      <sheetName val="Summary-USD"/>
      <sheetName val="IS-BDT"/>
      <sheetName val="BS-BDT"/>
      <sheetName val="CF-BDT"/>
      <sheetName val="IS-USD"/>
      <sheetName val="BS-USD"/>
      <sheetName val="BS Input"/>
      <sheetName val="Financilal Ratios "/>
      <sheetName val="CF-USD"/>
      <sheetName val="Market Model"/>
      <sheetName val="Effects on Changes in Assum"/>
      <sheetName val="Running Costs"/>
      <sheetName val="BDT-Input Sheet"/>
      <sheetName val="Graph-Assumptions"/>
      <sheetName val="Graph-Results"/>
      <sheetName val="Approved Version"/>
      <sheetName val="Summary-Final (2)"/>
      <sheetName val="Summary-Comparison"/>
      <sheetName val="Navigation_Macros"/>
      <sheetName val="Finance Costs"/>
      <sheetName val="Summary-Final"/>
      <sheetName val="Summary-Final -2"/>
      <sheetName val="Emission"/>
      <sheetName val="Transfer Points"/>
      <sheetName val="Cyclone"/>
      <sheetName val="ESP"/>
      <sheetName val="Clinker Silo"/>
      <sheetName val="审定表"/>
      <sheetName val="其它应收款调整事项"/>
      <sheetName val="12月单位往来"/>
      <sheetName val="个人往来12月帐龄"/>
      <sheetName val="其他应收帐款底稿"/>
      <sheetName val="6月帐龄"/>
      <sheetName val="12月函证"/>
      <sheetName val="6月单位往来_"/>
      <sheetName val="应收帐款调整事项"/>
      <sheetName val="调整后帐龄及明细表"/>
      <sheetName val="坏帐准备"/>
      <sheetName val="帐龄分析调整"/>
      <sheetName val="串户调整分录"/>
      <sheetName val="预收帐款调整事项"/>
      <sheetName val="99年补做收入明细"/>
      <sheetName val="应收帐款贷方"/>
      <sheetName val="预收帐款"/>
      <sheetName val="帐龄及明细表"/>
      <sheetName val="3年以上帐龄明细表"/>
      <sheetName val="应收帐款贷方明细"/>
      <sheetName val="2000年补做收入"/>
      <sheetName val="RM02-1~7"/>
      <sheetName val="RM02-1"/>
      <sheetName val="RM02-2"/>
      <sheetName val="RM02-3"/>
      <sheetName val="RM02-4"/>
      <sheetName val="RM02-5"/>
      <sheetName val="RM02-6"/>
      <sheetName val="RM02-7"/>
      <sheetName val="02-1~7材料库"/>
      <sheetName val="02-1~7铸件库"/>
      <sheetName val="02-1~7割草机材料"/>
      <sheetName val="02-1~7自制半成品割草机"/>
      <sheetName val="02-1~7自制半成品富豪"/>
      <sheetName val="RM02-8~12"/>
      <sheetName val="RM02-8"/>
      <sheetName val="RM02-9"/>
      <sheetName val="RM02-10"/>
      <sheetName val="RM02-11"/>
      <sheetName val="RM02-12"/>
      <sheetName val="02-8~12铸造主材明细"/>
      <sheetName val="02-8~12加工主材明细"/>
      <sheetName val="02-8~12铸造辅材"/>
      <sheetName val="02-8~12加工辅材"/>
      <sheetName val="02-8~12铸造修理材料"/>
      <sheetName val="02-8~12加工修理材料"/>
      <sheetName val="02-8~12包装材料"/>
      <sheetName val="02-8~12割草机材料"/>
      <sheetName val="02-8~12包装物"/>
      <sheetName val="02-8~12铸造低值易耗品"/>
      <sheetName val="02-8~12加工低值易耗品"/>
      <sheetName val="02-8~12自制半成品割草"/>
      <sheetName val="f-20"/>
      <sheetName val="F-23"/>
      <sheetName val="MMM"/>
      <sheetName val="UV-1"/>
      <sheetName val="CC-10"/>
      <sheetName val="CC-11"/>
      <sheetName val="XX-1"/>
      <sheetName val="40 "/>
      <sheetName val="P for DD- interim"/>
      <sheetName val="Interco - interim"/>
      <sheetName val="Finals"/>
      <sheetName val="P for DD (2)"/>
      <sheetName val="Materiality-not in use"/>
      <sheetName val="UTB-1"/>
      <sheetName val="DD-2"/>
      <sheetName val="Ai"/>
      <sheetName val="Aop1"/>
      <sheetName val="B3.1"/>
      <sheetName val="B3.2"/>
      <sheetName val="B6"/>
      <sheetName val="B7"/>
      <sheetName val="B9"/>
      <sheetName val="Ci"/>
      <sheetName val="C5.1op"/>
      <sheetName val="C6.1"/>
      <sheetName val="C6.2"/>
      <sheetName val="C6.3"/>
      <sheetName val="C6.4"/>
      <sheetName val="C9.1"/>
      <sheetName val="C9.2"/>
      <sheetName val="C9.3"/>
      <sheetName val="C9.4"/>
      <sheetName val="C9.5"/>
      <sheetName val="Cop01"/>
      <sheetName val="Cop02"/>
      <sheetName val="Cop03"/>
      <sheetName val="Cop04"/>
      <sheetName val="Cop05"/>
      <sheetName val="Cop06"/>
      <sheetName val="Cop07"/>
      <sheetName val="Cop08"/>
      <sheetName val="D2.1"/>
      <sheetName val="Es"/>
      <sheetName val="Fssb"/>
      <sheetName val="Hi"/>
      <sheetName val="Issb"/>
      <sheetName val="Iop01"/>
      <sheetName val="Iop02"/>
      <sheetName val="Ji"/>
      <sheetName val="Js"/>
      <sheetName val="Jop01"/>
      <sheetName val="Jop02"/>
      <sheetName val="Jssb"/>
      <sheetName val="Ki"/>
      <sheetName val="Ks"/>
      <sheetName val="Li"/>
      <sheetName val="Lop01"/>
      <sheetName val="Lop02"/>
      <sheetName val="Lssb"/>
      <sheetName val="Ni"/>
      <sheetName val="Ns"/>
      <sheetName val="Oi"/>
      <sheetName val="Ps"/>
      <sheetName val="Qi"/>
      <sheetName val="Ri"/>
      <sheetName val="Rop01"/>
      <sheetName val="Rop02"/>
      <sheetName val="S2"/>
      <sheetName val="S3"/>
      <sheetName val="T2"/>
      <sheetName val="T3"/>
      <sheetName val="T3.1"/>
      <sheetName val="Ui"/>
      <sheetName val="Vs"/>
      <sheetName val="WXi"/>
      <sheetName val="YZi"/>
      <sheetName val="PAF01"/>
      <sheetName val="PAF02"/>
      <sheetName val="PAF03"/>
      <sheetName val="PAF04"/>
      <sheetName val="PAF05"/>
      <sheetName val="PAF06"/>
      <sheetName val="PAF07"/>
      <sheetName val="PAF08"/>
      <sheetName val="PAF09"/>
      <sheetName val="JobDetails"/>
      <sheetName val="R-1"/>
      <sheetName val="R-3"/>
      <sheetName val="R-4"/>
      <sheetName val="R-5"/>
      <sheetName val="R-6"/>
      <sheetName val="R-7-1"/>
      <sheetName val="R-100"/>
      <sheetName val="R-110"/>
      <sheetName val="R-160"/>
      <sheetName val="R-200"/>
      <sheetName val="R-300"/>
      <sheetName val="R-310"/>
      <sheetName val="R-320"/>
      <sheetName val="R-312"/>
      <sheetName val="L-400"/>
      <sheetName val="Tax-1"/>
      <sheetName val="Tax-2"/>
      <sheetName val="Tax-3"/>
      <sheetName val="Tax-4"/>
      <sheetName val="Tax-5"/>
      <sheetName val="1-Lead"/>
      <sheetName val="100-loans rec'b (2)"/>
      <sheetName val="100-loans rec'b"/>
      <sheetName val="L101"/>
      <sheetName val="200-interest rec'b (2)"/>
      <sheetName val="200-interest rec'b"/>
      <sheetName val="1000-Doc review"/>
      <sheetName val="2000-Test on loans &amp; int rec'b"/>
      <sheetName val="3000-Review on SP"/>
      <sheetName val="L3100-Loan OS"/>
      <sheetName val="L4000"/>
      <sheetName val="L110"/>
      <sheetName val="L120"/>
      <sheetName val="L130"/>
      <sheetName val="L140"/>
      <sheetName val="L150"/>
      <sheetName val="L160"/>
      <sheetName val="F410"/>
      <sheetName val="F420"/>
      <sheetName val="F430"/>
      <sheetName val="F440"/>
      <sheetName val="F450"/>
      <sheetName val="F460"/>
      <sheetName val="Loan analysis(X)"/>
      <sheetName val="Review on new customers(X)"/>
      <sheetName val="5000-Flow of loan(x)"/>
      <sheetName val="Purchase cutoff-1"/>
      <sheetName val="Purchase Cut Off-2"/>
      <sheetName val="10-20 Purchases testing"/>
      <sheetName val="C-7(RM)"/>
      <sheetName val="C-8(FG)"/>
      <sheetName val="C100"/>
      <sheetName val="ZW HW-stock"/>
      <sheetName val="ZY Marketing-stock"/>
      <sheetName val="C200"/>
      <sheetName val="C210"/>
      <sheetName val="C220"/>
      <sheetName val="C230"/>
      <sheetName val="ZQHW-FA"/>
      <sheetName val="ZQ Marketing-FA"/>
      <sheetName val="E1100"/>
      <sheetName val="E1110"/>
      <sheetName val="E1200"/>
      <sheetName val="E1210"/>
      <sheetName val="P for DD_ interim"/>
      <sheetName val="E110"/>
      <sheetName val="E221"/>
      <sheetName val="F810"/>
      <sheetName val="R110"/>
      <sheetName val="R120"/>
      <sheetName val="R130"/>
      <sheetName val="R210"/>
      <sheetName val="现金盘点"/>
      <sheetName val="现金清点表"/>
      <sheetName val="科目余额表"/>
      <sheetName val="应收帐款"/>
      <sheetName val="其他应收帐款"/>
      <sheetName val="预付帐款"/>
      <sheetName val="索引表"/>
      <sheetName val="报表附注"/>
      <sheetName val="收入验证"/>
      <sheetName val="函证清单"/>
      <sheetName val="银行存款余额验证表"/>
      <sheetName val="银行存款余额明细表"/>
      <sheetName val="银行未达帐验证表"/>
      <sheetName val="存货明细"/>
      <sheetName val="存货盘点表"/>
      <sheetName val="固定资产盘点表"/>
      <sheetName val="存货计价抽查表"/>
      <sheetName val="固定资产及累计折旧"/>
      <sheetName val="固定资产变动情况明细表"/>
      <sheetName val="固定资产变动损益明细"/>
      <sheetName val="短期借款明细表"/>
      <sheetName val="长期借款明细表"/>
      <sheetName val="工资明细表"/>
      <sheetName val="工资附加计算明细表"/>
      <sheetName val="增值税销项税金及附加计算表"/>
      <sheetName val="销值收入成本明细汇总"/>
      <sheetName val="销售收入明细及分析"/>
      <sheetName val="生产成本明细核对表"/>
      <sheetName val="生产成本及销售成本倒轧表"/>
      <sheetName val="制造费用明细汇总表"/>
      <sheetName val="制造费用变动分析表"/>
      <sheetName val="管理费用明细汇总表"/>
      <sheetName val="管理费用变动分析表"/>
      <sheetName val="营业费用明细汇总表"/>
      <sheetName val="营业费用变动分析表"/>
      <sheetName val="财务费用明细汇总表"/>
      <sheetName val="财务费用变动分析表"/>
      <sheetName val="应交税金"/>
      <sheetName val="jun94"/>
      <sheetName val="BVI"/>
      <sheetName val="Exh"/>
      <sheetName val="beijing"/>
      <sheetName val="固定资产及累计折旧汇总"/>
      <sheetName val="固定资产及累计折旧明细－房屋"/>
      <sheetName val="固定资产及累计折旧明细－机器"/>
      <sheetName val="固定资产及累计折旧明细－电子设备"/>
      <sheetName val="固定资产及累计折旧明细－运输设备"/>
      <sheetName val="固定资产及累计折旧明细－其他"/>
      <sheetName val="固定资产增加报废明细"/>
      <sheetName val="固定资产增减变动"/>
      <sheetName val="AR APR'02"/>
      <sheetName val="F-4(04-entry)"/>
      <sheetName val="L-1ss"/>
      <sheetName val="L-2ss"/>
      <sheetName val="CC-1-ss"/>
      <sheetName val="E3 AR - VAT"/>
      <sheetName val="matter"/>
      <sheetName val="non AA# -- group"/>
      <sheetName val="2002 reatined profit rec"/>
      <sheetName val="YIHL-CF 2002"/>
      <sheetName val="CF 2002"/>
      <sheetName val="CF 2003"/>
      <sheetName val="2002-Analysis"/>
      <sheetName val="2002-consolidated (modified)"/>
      <sheetName val="2003 consolidated"/>
      <sheetName val="Cons AA#"/>
      <sheetName val="AA# not put through by client"/>
      <sheetName val="#5,7"/>
      <sheetName val="2003 Analysis"/>
      <sheetName val="2003 Fixed assets"/>
      <sheetName val="2002 fixed assets(modified)"/>
      <sheetName val="check mark"/>
      <sheetName val="03N"/>
      <sheetName val="02H、N"/>
      <sheetName val="E3-3"/>
      <sheetName val="E3-3-1"/>
      <sheetName val="E3-3-2"/>
      <sheetName val="E3-3-3"/>
      <sheetName val="E3-3-7"/>
      <sheetName val="E100"/>
      <sheetName val="Ref.E120"/>
      <sheetName val="Ref.E140"/>
      <sheetName val="E210"/>
      <sheetName val="E220"/>
      <sheetName val="E230"/>
      <sheetName val="E1300"/>
      <sheetName val="E3000"/>
      <sheetName val="E3010"/>
      <sheetName val="E3120"/>
      <sheetName val="E3130"/>
      <sheetName val="E3140"/>
      <sheetName val="E3141"/>
      <sheetName val="E3150"/>
      <sheetName val="E3200"/>
      <sheetName val="E3300"/>
      <sheetName val="E3310"/>
      <sheetName val="A100"/>
      <sheetName val="A102"/>
      <sheetName val="A100-E"/>
      <sheetName val="A100-F"/>
      <sheetName val="A100-A"/>
      <sheetName val="USGAAP-ZQHW"/>
      <sheetName val="PRC-ZQHW"/>
      <sheetName val="ZQHW-1"/>
      <sheetName val="A100-B"/>
      <sheetName val="USGAAP-Marketing"/>
      <sheetName val="Marketing-1"/>
      <sheetName val="ZQ market -PRC"/>
      <sheetName val="A100-C"/>
      <sheetName val="USGAAP-ZYHW"/>
      <sheetName val="PRC-ZYHW"/>
      <sheetName val="A100-D"/>
      <sheetName val="USGAAP-Noble"/>
      <sheetName val="PRC-Noble"/>
      <sheetName val="FA register-Noble"/>
      <sheetName val="Accumulated dep"/>
      <sheetName val="proceeds"/>
      <sheetName val="Noble-1"/>
      <sheetName val="CIP (DEC 31 2002)"/>
      <sheetName val="21710101"/>
      <sheetName val="21710103"/>
      <sheetName val="21710105"/>
      <sheetName val="217103"/>
      <sheetName val="217112"/>
      <sheetName val="R100"/>
      <sheetName val="R100 (2)"/>
      <sheetName val="R101"/>
      <sheetName val="R102"/>
      <sheetName val="R103"/>
      <sheetName val="ss-AR"/>
      <sheetName val="R200"/>
      <sheetName val="R201"/>
      <sheetName val="R202"/>
      <sheetName val="R203"/>
      <sheetName val="R1000"/>
      <sheetName val="R1100"/>
      <sheetName val="R1110"/>
      <sheetName val="R1120"/>
      <sheetName val="R1130"/>
      <sheetName val="R1200(T)"/>
      <sheetName val="R1201(T)"/>
      <sheetName val="R1300"/>
      <sheetName val="R1400"/>
      <sheetName val="R1500"/>
      <sheetName val="R1500.ref"/>
      <sheetName val="R1501.ref only"/>
      <sheetName val="R1502.ref only"/>
      <sheetName val="R1503.ref only"/>
      <sheetName val="R1504.ref only"/>
      <sheetName val="R1505.ref only"/>
      <sheetName val="R1510"/>
      <sheetName val="R1520 "/>
      <sheetName val="R1530"/>
      <sheetName val="R1540"/>
      <sheetName val="R2000"/>
      <sheetName val="testing fee"/>
      <sheetName val="tech service fee"/>
      <sheetName val="R110 Notes"/>
      <sheetName val="R110b"/>
      <sheetName val="R110(Vouching)"/>
      <sheetName val="R110(Subsequent checked)"/>
      <sheetName val="R210-1"/>
      <sheetName val="R210-2"/>
      <sheetName val="R210-3"/>
      <sheetName val="R220"/>
      <sheetName val="R220-1"/>
      <sheetName val="R231"/>
      <sheetName val="R230"/>
      <sheetName val="R1001"/>
      <sheetName val="R1200"/>
      <sheetName val="R1201"/>
      <sheetName val="R1500 Note"/>
      <sheetName val="R1500-1"/>
      <sheetName val="R1520"/>
      <sheetName val="R1531"/>
      <sheetName val="R1600"/>
      <sheetName val="R1610"/>
      <sheetName val="R2100"/>
      <sheetName val="汽配车间扩建"/>
      <sheetName val="锅炉"/>
      <sheetName val="喷漆房"/>
      <sheetName val="C_6_ss"/>
      <sheetName val="C-6-ss"/>
      <sheetName val="XX"/>
      <sheetName val="F1F2"/>
      <sheetName val="F-4(01)"/>
      <sheetName val="F-4(02)"/>
      <sheetName val="F-4(03)"/>
      <sheetName val="F-5(01)"/>
      <sheetName val="F-5(02)"/>
      <sheetName val="F-5(03)"/>
      <sheetName val="F-6(01)"/>
      <sheetName val="F-6(02)"/>
      <sheetName val="F-6(03)"/>
      <sheetName val="CF01(Co)"/>
      <sheetName val="CF02(Co)"/>
      <sheetName val="CF03(Co)"/>
      <sheetName val="Interco _ interim"/>
      <sheetName val="FF_1"/>
      <sheetName val="房屋"/>
      <sheetName val="UV2.1"/>
      <sheetName val="车辆办公设备"/>
      <sheetName val="C2.4"/>
      <sheetName val="C3.1"/>
      <sheetName val="UV1(04)"/>
      <sheetName val="UV2(04)"/>
      <sheetName val="UV3(04)"/>
      <sheetName val="UV1(05)"/>
      <sheetName val="UV2(05)"/>
      <sheetName val="UV3(05)"/>
      <sheetName val="UV4(05)"/>
      <sheetName val="UV5(05)"/>
      <sheetName val="UV1(06)"/>
      <sheetName val="deprn 06"/>
      <sheetName val="cip 06"/>
      <sheetName val="transfer cip 06"/>
      <sheetName val="schedule 04"/>
      <sheetName val="schedule 05"/>
      <sheetName val="schedule 06 "/>
      <sheetName val="Time cost (overall)"/>
      <sheetName val="Op Bal"/>
      <sheetName val="UTB6"/>
      <sheetName val="F1,2"/>
      <sheetName val="F5a"/>
      <sheetName val="F20"/>
      <sheetName val="F23"/>
      <sheetName val="10l20"/>
      <sheetName val="I0-2"/>
      <sheetName val="BBK"/>
      <sheetName val="C-4"/>
      <sheetName val="固定资产增减OK"/>
      <sheetName val="固定资产清理OK"/>
      <sheetName val="X-1"/>
      <sheetName val="X-2"/>
      <sheetName val="WPM 10-20"/>
      <sheetName val="1-12月销售汇总"/>
      <sheetName val="WPM 20"/>
      <sheetName val="WPM 30"/>
      <sheetName val="WPM 30-1"/>
      <sheetName val="WPM30-1a"/>
      <sheetName val="WPM 30-2"/>
      <sheetName val="UV-2"/>
      <sheetName val="Off Equip"/>
      <sheetName val="Dialer"/>
      <sheetName val="sumdepn01"/>
      <sheetName val="Depn (Jan-Apr)"/>
      <sheetName val="30 S &amp; D"/>
      <sheetName val="30-1 G &amp; A"/>
      <sheetName val="UB-6"/>
      <sheetName val="A10"/>
      <sheetName val="C- rollforward"/>
      <sheetName val="C- existence"/>
      <sheetName val="C- valuation"/>
      <sheetName val="C- Provision"/>
      <sheetName val="LOC.AGING"/>
      <sheetName val="xxxL"/>
      <sheetName val="XX 2008"/>
      <sheetName val="XX 2007"/>
      <sheetName val="30-1-1"/>
      <sheetName val="30-1-2"/>
      <sheetName val="30-1-3"/>
      <sheetName val="W0606029"/>
      <sheetName val="W0606032"/>
      <sheetName val="W0611182"/>
      <sheetName val="UB-51"/>
      <sheetName val="C(03)"/>
      <sheetName val="C(04)"/>
      <sheetName val="Index N"/>
      <sheetName val="N-AP"/>
      <sheetName val="Summ of min"/>
      <sheetName val="Corp tax"/>
      <sheetName val="Other taxes"/>
      <sheetName val="集团医院资产表"/>
      <sheetName val="集团医院利润表"/>
      <sheetName val="集团医院分录"/>
      <sheetName val="筹建处资产表"/>
      <sheetName val="筹建处利润表"/>
      <sheetName val="筹建处分录"/>
      <sheetName val="大香港资产表"/>
      <sheetName val="大香港利润表"/>
      <sheetName val="大香港分录"/>
      <sheetName val="老孙家食品资产表"/>
      <sheetName val="老孙家食品利润表"/>
      <sheetName val="老孙家食品分录"/>
      <sheetName val="Recap Interest accrued"/>
      <sheetName val="Recap Employee Loans"/>
      <sheetName val="Recap 3rd party loans"/>
      <sheetName val="CC-recap"/>
      <sheetName val="X-1(04)"/>
      <sheetName val="X-2(04)"/>
      <sheetName val="X-1(05)"/>
      <sheetName val="X-2(05)"/>
      <sheetName val="X-1(06)"/>
      <sheetName val="X-2(06)"/>
      <sheetName val="FIS(S$)"/>
      <sheetName val="FIS(U$)"/>
      <sheetName val="FISP"/>
      <sheetName val="VTREK"/>
      <sheetName val="CC-1Advance"/>
      <sheetName val="CC-2Other payables"/>
      <sheetName val="CC-3Prov for warranty"/>
      <sheetName val="其他应交款"/>
      <sheetName val="工会经费"/>
      <sheetName val="职工教育经费"/>
      <sheetName val="第二季度收入、成本、毛利"/>
      <sheetName val="主营业务收入明细"/>
      <sheetName val="主营业务成本明细"/>
      <sheetName val="营业费用 "/>
      <sheetName val="管理费用表"/>
      <sheetName val="财务费用"/>
      <sheetName val="第二季度营业费用明细账"/>
      <sheetName val="第二季度管理费用明细账"/>
      <sheetName val="07年4-6月管理费用研发费明细表"/>
      <sheetName val="2007年4-6月份财务费用明细账"/>
      <sheetName val="财务费用-利息收入"/>
      <sheetName val="财务费用-利息支出"/>
      <sheetName val="财务费用--汇兑损益"/>
      <sheetName val="07年4-6月份营业外支出明细"/>
      <sheetName val="07年4-6月份营业外收入明细"/>
      <sheetName val="07年4-6月份其他业务支出明细"/>
      <sheetName val="07年4-6月份其他业务收入"/>
      <sheetName val="其他业务利润"/>
      <sheetName val="07年第二季度租赁费明细"/>
      <sheetName val="31072001"/>
      <sheetName val="31082001"/>
      <sheetName val="30092001"/>
      <sheetName val="31102001"/>
      <sheetName val="30112001"/>
      <sheetName val="A8 PM"/>
      <sheetName val="AP110 (supp)"/>
      <sheetName val="F_Stock Lead Schedule "/>
      <sheetName val="F1_Purchased FG"/>
      <sheetName val="F1 _1Purchased FG "/>
      <sheetName val="F2_1_Purchased FG"/>
      <sheetName val="F1_Manufactured FG &amp; GIP"/>
      <sheetName val="F3_1Raw Material  "/>
      <sheetName val="F1_1Manufactured FG &amp; GIP"/>
      <sheetName val="F1-1 Double Entries"/>
      <sheetName val="F1_2_Direct Labour Cost"/>
      <sheetName val="F1_3_Production Overhead"/>
      <sheetName val="F1_4_Energy Cost"/>
      <sheetName val="F3_Raw Material"/>
      <sheetName val="F3_2Prov for Raw Mat stock loss"/>
      <sheetName val="F4_Packing Material"/>
      <sheetName val="F4_1 Packing Material"/>
      <sheetName val="F5_ Good In Transit"/>
      <sheetName val="F5-1_GIT Purchased FG"/>
      <sheetName val="F5-2_GIT Raw Material"/>
      <sheetName val="F6_Engineering , A&amp; Promotion"/>
      <sheetName val="F7-1_Sales CUt-Off"/>
      <sheetName val="F8"/>
      <sheetName val="F8-1_Purchase Cut Off"/>
      <sheetName val="F9"/>
      <sheetName val="F9-1_RawMat"/>
      <sheetName val="F9-2_PurchasedFinGoods"/>
      <sheetName val="F9-3_Prod FG &amp; GIP"/>
      <sheetName val="F9-3~1_Soiled"/>
      <sheetName val="F9-4_Packing Material"/>
      <sheetName val="C (2)"/>
      <sheetName val="&lt;F&gt;"/>
      <sheetName val="BBA"/>
      <sheetName val="HP-03"/>
      <sheetName val="bond 2"/>
      <sheetName val="bond"/>
      <sheetName val="Stks"/>
      <sheetName val="vouch"/>
      <sheetName val="Aircft"/>
      <sheetName val="FA_Rec"/>
      <sheetName val="APP110"/>
      <sheetName val="APP(4)"/>
      <sheetName val="RCD(2)"/>
      <sheetName val="APP(3)"/>
      <sheetName val="C-50"/>
      <sheetName val="C-51"/>
      <sheetName val="L-100"/>
      <sheetName val="APP-2"/>
      <sheetName val="BB-100"/>
      <sheetName val="CC-20"/>
      <sheetName val="CC-21"/>
      <sheetName val="FF-1b"/>
      <sheetName val="kk-10"/>
      <sheetName val="kk-20"/>
      <sheetName val="PP-10"/>
      <sheetName val="APP(5)"/>
      <sheetName val="L-12"/>
      <sheetName val="AA-10"/>
      <sheetName val="BA"/>
      <sheetName val="BB-20"/>
      <sheetName val="NN-10"/>
      <sheetName val="NN-20"/>
      <sheetName val="FF-50"/>
      <sheetName val="ODint"/>
      <sheetName val="A "/>
      <sheetName val="U - BC disc"/>
      <sheetName val="BB "/>
      <sheetName val="10|20"/>
      <sheetName val="20 (2)"/>
      <sheetName val="OS (2)"/>
      <sheetName val="Msge1"/>
      <sheetName val="Dialog1"/>
      <sheetName val="AUTOMOD"/>
      <sheetName val="Mod1 - print"/>
      <sheetName val="Mod2 - goto"/>
      <sheetName val="EXPORTMOD"/>
      <sheetName val="Entity Data"/>
      <sheetName val="Sch40"/>
      <sheetName val="Sch45"/>
      <sheetName val="Sch50"/>
      <sheetName val="Sch55"/>
      <sheetName val="U-ADD"/>
      <sheetName val="U-DISP"/>
      <sheetName val="Sch150"/>
      <sheetName val="Sch160"/>
      <sheetName val="Sch170-180"/>
      <sheetName val="Sch185"/>
      <sheetName val="Sch190"/>
      <sheetName val="Sch340"/>
      <sheetName val="BPR-BRD"/>
      <sheetName val="FSA-BRD"/>
      <sheetName val="F-12"/>
      <sheetName val="F-3a"/>
      <sheetName val="Appx A"/>
      <sheetName val="Circular-A"/>
      <sheetName val="Appx B"/>
      <sheetName val="Circular-B"/>
      <sheetName val="Appx C"/>
      <sheetName val="Appx D"/>
      <sheetName val="Appx E"/>
      <sheetName val="Appx F"/>
      <sheetName val="fac"/>
      <sheetName val="Investments_Position"/>
      <sheetName val="Report-FinSum"/>
      <sheetName val="Report-ExpAnal"/>
      <sheetName val="JPMSA"/>
      <sheetName val="JPMFI"/>
      <sheetName val="JPMIM"/>
      <sheetName val="KMRF"/>
      <sheetName val="TBv2"/>
      <sheetName val="Cash flow_2"/>
      <sheetName val="Schedule 3-7"/>
      <sheetName val="Trial Balance 31.03.14"/>
      <sheetName val="TB2011"/>
      <sheetName val="Investment valuation"/>
      <sheetName val="Unbill India"/>
      <sheetName val="Playsheet"/>
      <sheetName val="Manualformat"/>
      <sheetName val="AutoFamisformat"/>
      <sheetName val="AutoAscii"/>
      <sheetName val="VBHK"/>
      <sheetName val="GL Links"/>
      <sheetName val="Sub_Reds"/>
      <sheetName val="Sch 1-9"/>
      <sheetName val="Fixed Assets - Sch3 "/>
      <sheetName val="Fixed Assets - Sch3"/>
      <sheetName val="Sch 10-12"/>
      <sheetName val="GS 1-9"/>
      <sheetName val="GS 10-12"/>
      <sheetName val="GS 13-14"/>
      <sheetName val="Further to be made"/>
      <sheetName val="Page 9 "/>
      <sheetName val="Page 9"/>
      <sheetName val="Bus Comp"/>
      <sheetName val="234B"/>
      <sheetName val="REVISED PROV COMP AY 2001-2002"/>
      <sheetName val="Page 5"/>
      <sheetName val="page1 revised"/>
      <sheetName val="Page 6"/>
      <sheetName val="Page 7"/>
      <sheetName val="Page 8"/>
      <sheetName val="Page 9 revised"/>
      <sheetName val="Page 10"/>
      <sheetName val="JPM SECURITIES"/>
      <sheetName val="JPM SERVICES"/>
      <sheetName val="225"/>
      <sheetName val="225_PM"/>
      <sheetName val="260"/>
      <sheetName val="260_PM"/>
      <sheetName val="original face"/>
      <sheetName val="NOTES_DSB"/>
      <sheetName val="Notes_FormA"/>
      <sheetName val="FX Reval."/>
      <sheetName val="New Form A"/>
      <sheetName val="New Form X"/>
      <sheetName val="DSB4"/>
      <sheetName val="DSB5"/>
      <sheetName val="DSB2"/>
      <sheetName val="DSB1"/>
      <sheetName val="NEW TB"/>
      <sheetName val="Form x"/>
      <sheetName val="call data"/>
      <sheetName val="Lendings"/>
      <sheetName val="Investment Reconciliation"/>
      <sheetName val="TRADNIG"/>
      <sheetName val="CCIRS"/>
      <sheetName val="USD OIS &amp; IRS "/>
      <sheetName val="INR IRS"/>
      <sheetName val="FX DATA"/>
      <sheetName val="Guarantees"/>
      <sheetName val="Mapped Data"/>
      <sheetName val="SCA Table"/>
      <sheetName val="Dept Table"/>
      <sheetName val="GLS Ticket Upload"/>
      <sheetName val="HL Summary"/>
      <sheetName val="HL Attribution"/>
      <sheetName val="HL Company Sorts"/>
      <sheetName val="HL Company Summary"/>
      <sheetName val="HL Metrics"/>
      <sheetName val="HL IRR"/>
      <sheetName val="HL Value Creation"/>
      <sheetName val="HL Charts"/>
      <sheetName val="Pie Chart"/>
      <sheetName val="Line Graph"/>
      <sheetName val="DT Man-hours Chart"/>
      <sheetName val="S&amp;P 500"/>
      <sheetName val="Portfolio Driver"/>
      <sheetName val="different driver"/>
      <sheetName val="Driver back-up (2)"/>
      <sheetName val="Driver back-up"/>
      <sheetName val="Cumulative IRR Graph"/>
      <sheetName val="3 year CF "/>
      <sheetName val="2 year CF "/>
      <sheetName val="1 year CF"/>
      <sheetName val="Cost vs. MV 3-31-05"/>
      <sheetName val="PERFORMANCE SUMMARY"/>
      <sheetName val="Quart. Cash Flow Summary"/>
      <sheetName val="Top 10 Company Holdings"/>
      <sheetName val="Cost and Fair MV"/>
      <sheetName val="Companies &gt;=&lt; Cost"/>
      <sheetName val="Yearly Cash Flow"/>
      <sheetName val="Diversification "/>
      <sheetName val="State Breakdown Pie chart"/>
      <sheetName val="State Breakdown"/>
      <sheetName val="Port. Strat. Div. TE"/>
      <sheetName val="Burgiss Group"/>
      <sheetName val="Und. Inv. Div. Geography"/>
      <sheetName val="IRR tp 10"/>
      <sheetName val="Summary of PE Invest. Perf."/>
      <sheetName val="portfolio summary - ok"/>
      <sheetName val="Performance Summary By Invest"/>
      <sheetName val="Performance Summary By RE"/>
      <sheetName val="Commit. By Vintage Year"/>
      <sheetName val="Port. Strat. Div. MV"/>
      <sheetName val="Und. Inv. Div. Industry"/>
      <sheetName val="Public vs. Private Holdings"/>
      <sheetName val="Cost Reconciliation"/>
      <sheetName val="Glossary of Terms"/>
      <sheetName val="Perf Sum by Inv"/>
      <sheetName val="Fund Type, VY &amp; Orig"/>
      <sheetName val="PE Benchmark"/>
      <sheetName val="PE Benchmark (2)"/>
      <sheetName val="Cost Basis"/>
      <sheetName val="Inv Pfl Assess"/>
      <sheetName val="Inv Pfl Assess (2)"/>
      <sheetName val="Comm by VY"/>
      <sheetName val="Qtrly Cash Flow"/>
      <sheetName val="Divers by MV1-data(a)"/>
      <sheetName val="Divers by MV(a)"/>
      <sheetName val="divers by exp--data"/>
      <sheetName val="Divers by exp"/>
      <sheetName val="Industry Divers-data"/>
      <sheetName val="Industry Divers"/>
      <sheetName val="Industry Div data excluded FOF"/>
      <sheetName val="Industry Divers excluded FOF"/>
      <sheetName val="Geo Divers data"/>
      <sheetName val="Geo Divers"/>
      <sheetName val="Pub VS Priv data"/>
      <sheetName val="Pub v Pri Chart"/>
      <sheetName val="Portfolio Summary - Cash Basis"/>
      <sheetName val="Private Equity Benchmarks"/>
      <sheetName val="Investment Portfolio Assessment"/>
      <sheetName val="Sum. Liquidated Part."/>
      <sheetName val="Time Weighted Returns"/>
      <sheetName val="IRR Analysis"/>
      <sheetName val="Analysis Alt. Inv. Alloc."/>
      <sheetName val="Und. Inv. Div. Industry Ex Lex"/>
      <sheetName val="Number of Holdings"/>
      <sheetName val="Qualitative Review"/>
      <sheetName val="1 - Advanced Technology Ventu"/>
      <sheetName val="2 - Apollo Investment Fund V,"/>
      <sheetName val="3 - Blackstone Capital Partne"/>
      <sheetName val="4 - Falcon Mezzanine Partners"/>
      <sheetName val="5 - GESD Investors, L.P."/>
      <sheetName val="6 - Gores Capital Partners, L"/>
      <sheetName val="7 - Green Equity Investors IV"/>
      <sheetName val="8 - Kelso Investment Associat"/>
      <sheetName val="9 - KPS Special Situation Fun"/>
      <sheetName val="10 - Levine Leichtman Capital "/>
      <sheetName val="11 - Lexington Partners - Hami"/>
      <sheetName val="10 - Lighthouse Capital Partne"/>
      <sheetName val="11 - Lindsay Goldberg &amp; Bessem"/>
      <sheetName val="14 - Madison Dearborn Capital "/>
      <sheetName val="15 - Nautic Partners V, L.P."/>
      <sheetName val="12 - New Enterprise Associates"/>
      <sheetName val="13 - Platinum Equity Capital P"/>
      <sheetName val="14 - TPG Partners IV, L.P."/>
      <sheetName val="Port. Comp. List. Partnership"/>
      <sheetName val="Real Estate Summary"/>
      <sheetName val="Real Estate Review"/>
      <sheetName val="Performance Rating Guidelines"/>
      <sheetName val="sys_color_palette"/>
      <sheetName val="sys_messages"/>
      <sheetName val="sys_font_sizes"/>
      <sheetName val="sys_format_masks"/>
      <sheetName val="1 - Apollo Investment Fund V,"/>
      <sheetName val="2 - Blackstone Capital Partne"/>
      <sheetName val="3 - Falcon Mezzanine Partners"/>
      <sheetName val="4 - GESD Investors, L.P."/>
      <sheetName val="5 - Gores Capital Partners, L"/>
      <sheetName val="6 - Green Equity Investors IV"/>
      <sheetName val="7 - Kelso Investment Associat"/>
      <sheetName val="8 - KPS Special Situation Fun"/>
      <sheetName val="9 - Levine Leichtman Capital "/>
      <sheetName val="Und. Inv. Div. Industry Ex Lexi"/>
      <sheetName val="9 - Kohlberg Investors V, L.P"/>
      <sheetName val="10 - KPS Special Situation Fun"/>
      <sheetName val="11 - Levine Leichtman Capital "/>
      <sheetName val="12 - Lexington Partners - Hami"/>
      <sheetName val="13 - Lighthouse Capital Partne"/>
      <sheetName val="14 - Lindsay Goldberg &amp; Bessem"/>
      <sheetName val="15 - Madison Dearborn Capital "/>
      <sheetName val="16 - Nautic Partners V, L.P."/>
      <sheetName val="17 - New Enterprise Associates"/>
      <sheetName val="18 - Oak Investment Partners X"/>
      <sheetName val="19 - Platinum Equity Capital P"/>
      <sheetName val="20 - TPG Partners IV, L.P."/>
      <sheetName val="1 year performance"/>
      <sheetName val="Cont, Dist, MV"/>
      <sheetName val="Paid-in &amp; Disb by Inv Cat"/>
      <sheetName val="By Partnership"/>
      <sheetName val="Portfolio Driver Data"/>
      <sheetName val="Performance Driver"/>
      <sheetName val="Perf Summary - 3MO."/>
      <sheetName val="Perf Summary - 1YR"/>
      <sheetName val="Output=&gt;"/>
      <sheetName val="Net Returns"/>
      <sheetName val="Input=&gt;"/>
      <sheetName val="Value Creation=&gt;"/>
      <sheetName val="VC Charts"/>
      <sheetName val="Charts and Pivots=&gt;"/>
      <sheetName val="Return Sensitivity"/>
      <sheetName val="Multiple Charts"/>
      <sheetName val="Pivot 3"/>
      <sheetName val="PME+ &amp; Currency Effect"/>
      <sheetName val="FY00 Salaries 1.0"/>
      <sheetName val="FY00 Salaries 2.0 "/>
      <sheetName val=" FY00 Salaries 3.0"/>
      <sheetName val="09Oct"/>
      <sheetName val="09Oct_FX rates"/>
      <sheetName val="09Sep"/>
      <sheetName val="09Aug"/>
      <sheetName val="BGT"/>
      <sheetName val="RRF"/>
      <sheetName val="BON"/>
      <sheetName val="ICL"/>
      <sheetName val="ICB"/>
      <sheetName val="ARV"/>
      <sheetName val="AGR"/>
      <sheetName val="AGP"/>
      <sheetName val="ORS"/>
      <sheetName val="PRP"/>
      <sheetName val="SBS"/>
      <sheetName val="CFR"/>
      <sheetName val="HSD_09Sep"/>
      <sheetName val="PROOF SHEET"/>
      <sheetName val="Executive Index"/>
      <sheetName val="April 09 Needed (2)"/>
      <sheetName val="M&amp;A Cash Needs 041709"/>
      <sheetName val="Detail w NA INT"/>
      <sheetName val="CRI P&amp;L Budget"/>
      <sheetName val="CSMI P&amp;L Budget"/>
      <sheetName val="GH P&amp;L Budget"/>
      <sheetName val="GH WW P&amp;L Budget"/>
      <sheetName val="GH US P&amp;L Budget"/>
      <sheetName val="Gyro P&amp;L Budget"/>
      <sheetName val="HSR P&amp;L Budget"/>
      <sheetName val="Slip P&amp;L Budget"/>
      <sheetName val="Detailed FEB YTD"/>
      <sheetName val="March 09 Q1"/>
      <sheetName val="April 09 Needed"/>
      <sheetName val="April 09 Needed (3)"/>
      <sheetName val="January Statement of Cash Flows"/>
      <sheetName val="M&amp;A Cash Needs 033009"/>
      <sheetName val="M&amp;A Cash Needs Prior"/>
      <sheetName val="Gyro 08"/>
      <sheetName val="Gyro 216"/>
      <sheetName val="Gyro 223"/>
      <sheetName val="Gyro 302"/>
      <sheetName val="Gyro 309"/>
      <sheetName val="Gyro 316"/>
      <sheetName val="Gyro 323"/>
      <sheetName val="Gyro 323c"/>
      <sheetName val="Gyro 330"/>
      <sheetName val="Gyro 413"/>
      <sheetName val="Gyro 420"/>
      <sheetName val="CRI 08"/>
      <sheetName val="CRI 213"/>
      <sheetName val="CRI 227"/>
      <sheetName val="CRI 306"/>
      <sheetName val="CRI 313"/>
      <sheetName val="CRI 320"/>
      <sheetName val="CRI 327"/>
      <sheetName val="CRI 417"/>
      <sheetName val="CSSH 213"/>
      <sheetName val="CSSH 227"/>
      <sheetName val="CSSH 306"/>
      <sheetName val="CSSH 313"/>
      <sheetName val="CSSH 320"/>
      <sheetName val="CCSH 327"/>
      <sheetName val="CSSH 417"/>
      <sheetName val="HSR 08"/>
      <sheetName val="HSR 213"/>
      <sheetName val="HSR 220"/>
      <sheetName val="HSR 306"/>
      <sheetName val="HSR 313"/>
      <sheetName val="HSR 320"/>
      <sheetName val="HSR 330"/>
      <sheetName val="HSR 403"/>
      <sheetName val="HSR 409"/>
      <sheetName val="HSR 417"/>
      <sheetName val="Cons P&amp;L 2007"/>
      <sheetName val="CRI P&amp;L 2007"/>
      <sheetName val="HSR P&amp;L 2007"/>
      <sheetName val="Gyro P&amp;L 2007"/>
      <sheetName val="PRESENTATION&gt;&gt;&gt;"/>
      <sheetName val="P Con DASH"/>
      <sheetName val="P GH DASH"/>
      <sheetName val="P CRI DASH"/>
      <sheetName val="P Gyro DASH"/>
      <sheetName val="P HSR DASH"/>
      <sheetName val="P Slip DASH"/>
      <sheetName val="P Con  VAR"/>
      <sheetName val="P GH  VAR"/>
      <sheetName val="P CRI  VAR"/>
      <sheetName val="P Gyro  VAR"/>
      <sheetName val="P HSR VAR"/>
      <sheetName val="P Slip VAR"/>
      <sheetName val="P Consolidated Balance Sheet"/>
      <sheetName val="P Consolidated Income Statement"/>
      <sheetName val="P Consolidated Cash Flow"/>
      <sheetName val="Appendix &quot;A&quot;"/>
      <sheetName val="EBITDA Rec"/>
      <sheetName val="Chart10"/>
      <sheetName val="Chart11"/>
      <sheetName val="Chart12"/>
      <sheetName val="Workings &gt;&gt;"/>
      <sheetName val="Sample Graphs"/>
      <sheetName val="Cashflow Cons"/>
      <sheetName val="Cashflow GH"/>
      <sheetName val="Cashflow CRI"/>
      <sheetName val="Cashflow Gyro"/>
      <sheetName val="Cashflow HSR"/>
      <sheetName val="Cashflow Slip"/>
      <sheetName val="LTM Calc"/>
      <sheetName val="Budget Calc"/>
      <sheetName val="Forecast Calc"/>
      <sheetName val="Current Year Pro Forma&gt;&gt;"/>
      <sheetName val="Cons BS Adj"/>
      <sheetName val="Cons P&amp;L Adj"/>
      <sheetName val="Cons BS JE"/>
      <sheetName val="Cons P&amp;L JE"/>
      <sheetName val="Cons BS"/>
      <sheetName val="GH BS"/>
      <sheetName val="GH P&amp;L"/>
      <sheetName val="GH WW P&amp;L"/>
      <sheetName val="GH US P&amp;L"/>
      <sheetName val="CRI BS"/>
      <sheetName val="CRI P&amp;L"/>
      <sheetName val="CSSH BS"/>
      <sheetName val="CSSH P&amp;L"/>
      <sheetName val="CSMI BS"/>
      <sheetName val="CSMI P&amp;L"/>
      <sheetName val="Gyro BS"/>
      <sheetName val="Gyro P&amp;L"/>
      <sheetName val="HSR BS"/>
      <sheetName val="HSR P&amp;L"/>
      <sheetName val="Slip BS Adj"/>
      <sheetName val="Slip P&amp;L Adj"/>
      <sheetName val="Slip BS"/>
      <sheetName val="Slip P&amp;L"/>
      <sheetName val="Com BS"/>
      <sheetName val="Com P&amp;L"/>
      <sheetName val="Fund BS"/>
      <sheetName val="Fund P&amp;L"/>
      <sheetName val="LTM &gt;&gt;"/>
      <sheetName val="Cons BS LTM"/>
      <sheetName val="Cons P&amp;L LTM"/>
      <sheetName val="GH BS LTM"/>
      <sheetName val="GH P&amp;L LTM"/>
      <sheetName val="GH WW P&amp;L LTM"/>
      <sheetName val="GH US P&amp;L LTM"/>
      <sheetName val="CRI BS LTM"/>
      <sheetName val="CRI P&amp;L LTM"/>
      <sheetName val="Gyro BS LTM"/>
      <sheetName val="Gyro P&amp;L LTM"/>
      <sheetName val="HSR BS LTM"/>
      <sheetName val="HSR P&amp;L LTM"/>
      <sheetName val="FP LTM Add-In"/>
      <sheetName val="Slip BS LTM"/>
      <sheetName val="Slip P&amp;L LTM"/>
      <sheetName val="Com BS LTM"/>
      <sheetName val="Com P&amp;L LTM"/>
      <sheetName val="Fund BS LTM"/>
      <sheetName val="Fund P&amp;L LTM"/>
      <sheetName val="Forecast&gt;&gt;"/>
      <sheetName val="Cons P&amp;L Forecast"/>
      <sheetName val="GH P&amp;L Forecast"/>
      <sheetName val="GH WW P&amp;L Forecast"/>
      <sheetName val="GH US P&amp;L Forecast"/>
      <sheetName val="CRI P&amp;L Forecast"/>
      <sheetName val="Gyro P&amp;L Forecast"/>
      <sheetName val="HSR P&amp;L Forecast"/>
      <sheetName val="Slip P&amp;L Forecast"/>
      <sheetName val="Budget &gt;&gt;"/>
      <sheetName val="Cons P&amp;L Budget"/>
      <sheetName val="Summary by month "/>
      <sheetName val="ROY"/>
      <sheetName val="Full year"/>
      <sheetName val="09Jan"/>
      <sheetName val="09Feb"/>
      <sheetName val="09Mar"/>
      <sheetName val="09Apr"/>
      <sheetName val="09May"/>
      <sheetName val="09Jun"/>
      <sheetName val="09Jul"/>
      <sheetName val="09Nov"/>
      <sheetName val="09Dec"/>
      <sheetName val="London"/>
      <sheetName val="Manchester"/>
      <sheetName val="BluHalo"/>
      <sheetName val="Events"/>
      <sheetName val="OLD HSR"/>
      <sheetName val="NY"/>
      <sheetName val="SF"/>
      <sheetName val="CHI"/>
      <sheetName val="ATL"/>
      <sheetName val="DENVER"/>
      <sheetName val="CINN"/>
      <sheetName val="US CORP"/>
      <sheetName val="ROW"/>
      <sheetName val="Dublin"/>
      <sheetName val="Paris"/>
      <sheetName val="Geneva"/>
      <sheetName val="Munich"/>
      <sheetName val="Hamburg"/>
      <sheetName val="Amsterdamn"/>
      <sheetName val="Madrid"/>
      <sheetName val="Stockholm"/>
      <sheetName val="Stubbs"/>
      <sheetName val="Dubai"/>
      <sheetName val="Target Worksheet"/>
      <sheetName val="Revenue Budget"/>
      <sheetName val="Staff Listing"/>
      <sheetName val="Staff Budget"/>
      <sheetName val="OpEx Budget"/>
      <sheetName val="P&amp;L Budget"/>
      <sheetName val="Capex Budget"/>
      <sheetName val="Cashflow Budget"/>
      <sheetName val="Resourcing"/>
      <sheetName val="Amsterdam"/>
      <sheetName val="New Business Input"/>
      <sheetName val="BUDGET 2010 EXP DETAIL LC Input"/>
      <sheetName val="STAFF COSTS LC input"/>
      <sheetName val="CAPEX LC Input"/>
      <sheetName val="CRI CON"/>
      <sheetName val="CRI US"/>
      <sheetName val="CRI UK"/>
      <sheetName val="Rankings"/>
      <sheetName val="YTD VARIANCE ANALYSIS"/>
      <sheetName val="Cash Expense Analysis"/>
      <sheetName val="GyroHSR CON"/>
      <sheetName val="GyroHSRUK"/>
      <sheetName val="WoolleyPau"/>
      <sheetName val="GyroHSRNA"/>
      <sheetName val="NewYork"/>
      <sheetName val="SanFrancisco"/>
      <sheetName val="Legacy HSR"/>
      <sheetName val="Chicago"/>
      <sheetName val="Cincinnati"/>
      <sheetName val="Washington"/>
      <sheetName val="USSharedServices"/>
      <sheetName val="GyroHSRROW"/>
      <sheetName val="Germany"/>
      <sheetName val="GyroHSRCORP"/>
      <sheetName val="CentralSM"/>
      <sheetName val="GroupManagement"/>
      <sheetName val="Full year Budget"/>
      <sheetName val="YTD B"/>
      <sheetName val="10JanB"/>
      <sheetName val="10FebB"/>
      <sheetName val="10MarB"/>
      <sheetName val="10AprB"/>
      <sheetName val="10MayB"/>
      <sheetName val="10JunB"/>
      <sheetName val="10JulB"/>
      <sheetName val="10AugB"/>
      <sheetName val="10SepB"/>
      <sheetName val="10OctB"/>
      <sheetName val="10NovB"/>
      <sheetName val="10DecB"/>
      <sheetName val="YTD A"/>
      <sheetName val="10Jan"/>
      <sheetName val="10Feb"/>
      <sheetName val="10Mar"/>
      <sheetName val="10Apr"/>
      <sheetName val="10May"/>
      <sheetName val="10Jun"/>
      <sheetName val="10Jul"/>
      <sheetName val="10Aug"/>
      <sheetName val="10Sep"/>
      <sheetName val="10Oct"/>
      <sheetName val="10Nov"/>
      <sheetName val="10Dec"/>
      <sheetName val="PROOF"/>
      <sheetName val="2009&gt;&gt;"/>
      <sheetName val="Consolidated BS"/>
      <sheetName val="Legacy Gyro"/>
      <sheetName val="UK BS"/>
      <sheetName val="London BS"/>
      <sheetName val="Manchester BS"/>
      <sheetName val="Woolley Pau BS"/>
      <sheetName val="Woolley Pau PR BS"/>
      <sheetName val="BluHalo BS"/>
      <sheetName val="Gyro Live BS"/>
      <sheetName val="Gyro PR BS"/>
      <sheetName val="ROW BS"/>
      <sheetName val="Dublin BS"/>
      <sheetName val="Paris BS"/>
      <sheetName val="Geneva BS"/>
      <sheetName val="Munich BS"/>
      <sheetName val="Hamburg BS"/>
      <sheetName val="Amsterdam BS"/>
      <sheetName val="Madrid BS"/>
      <sheetName val="Stockholm BS"/>
      <sheetName val="Dowell BS"/>
      <sheetName val="Dubai BS"/>
      <sheetName val="NA BS"/>
      <sheetName val="USA BS"/>
      <sheetName val="NY BS"/>
      <sheetName val="SF BS"/>
      <sheetName val="Corp BS"/>
      <sheetName val="Dormat BS"/>
      <sheetName val="Con Adj BS"/>
      <sheetName val="CRI SOURCE&gt;&gt;"/>
      <sheetName val="CRI US TYO"/>
      <sheetName val="CRI US TYB"/>
      <sheetName val="CRI UK TYO"/>
      <sheetName val="CRI UK TYB"/>
      <sheetName val="VM Notes"/>
      <sheetName val="Loan Amortization Table"/>
      <sheetName val="2191"/>
      <sheetName val="Group Recharges Summary"/>
      <sheetName val="LLC Detail"/>
      <sheetName val="INC Detail"/>
      <sheetName val="Client Profile"/>
      <sheetName val="Full Client Listing"/>
      <sheetName val="UBU Control"/>
      <sheetName val="UBU OUT"/>
      <sheetName val="Appendix A USD"/>
      <sheetName val="Appendix A LC"/>
      <sheetName val="Dashboard"/>
      <sheetName val="FYEP-2"/>
      <sheetName val="FlujodeCaja2004 (4)"/>
      <sheetName val="FlujodeCaja2004 (3)"/>
      <sheetName val="ITF"/>
      <sheetName val="ObjAdmin"/>
      <sheetName val="Personal"/>
      <sheetName val="dtaContr"/>
      <sheetName val="GComercial()"/>
      <sheetName val="Proyectos"/>
      <sheetName val="Costo-Detall (3)"/>
      <sheetName val="Prod(1)"/>
      <sheetName val="PlantaDirec (2)"/>
      <sheetName val="Com(Ventas)"/>
      <sheetName val="Comercial"/>
      <sheetName val="Comer(Fletes)"/>
      <sheetName val="ResultadoCampaña2003"/>
      <sheetName val="TablSemh"/>
      <sheetName val="TbCajah"/>
      <sheetName val="Hoja6"/>
      <sheetName val="SaldoBanco"/>
      <sheetName val="Exterior (2)"/>
      <sheetName val="hISTORIA"/>
      <sheetName val="DetHistCos"/>
      <sheetName val="COBRhIST"/>
      <sheetName val="DetComercial"/>
      <sheetName val="DetalleADM"/>
      <sheetName val="Supuestos"/>
      <sheetName val="TbCaja"/>
      <sheetName val="FlujodeCaja2004 (2)"/>
      <sheetName val="FlujodeCaja2004"/>
      <sheetName val="GrafDeuda"/>
      <sheetName val="Deudas (2)"/>
      <sheetName val="TbCost02"/>
      <sheetName val="Presupuesto2004t"/>
      <sheetName val="TbCost01"/>
      <sheetName val="TbAdm"/>
      <sheetName val="TabProyectos"/>
      <sheetName val="TablSem"/>
      <sheetName val="TablaDMes"/>
      <sheetName val="TabComer"/>
      <sheetName val="Sem"/>
      <sheetName val="Producción 2003"/>
      <sheetName val="Planta"/>
      <sheetName val="Cosecha 2004"/>
      <sheetName val="ProduDE"/>
      <sheetName val="ResumenDE"/>
      <sheetName val="ResumenDE (2)"/>
      <sheetName val="CostoProd"/>
      <sheetName val="CosPrd2"/>
      <sheetName val="SaniDE"/>
      <sheetName val="RiegoDE"/>
      <sheetName val="ProduccionAL"/>
      <sheetName val="LaboDE"/>
      <sheetName val="LaboresAL"/>
      <sheetName val="SanidadAL"/>
      <sheetName val="RiegoAL"/>
      <sheetName val="ResumenRG"/>
      <sheetName val="ProduccionRG"/>
      <sheetName val="LaboresRG"/>
      <sheetName val="SanidadRG"/>
      <sheetName val="RiegoRG"/>
      <sheetName val="SupuestosDE"/>
      <sheetName val="SupuestosAL"/>
      <sheetName val="SupuestosRg"/>
      <sheetName val="FDCAJA"/>
      <sheetName val="COSTOS"/>
      <sheetName val="Valuation Total"/>
      <sheetName val="Manzanas"/>
      <sheetName val="IP"/>
      <sheetName val="Inversiones"/>
      <sheetName val="Producción"/>
      <sheetName val="Participación"/>
      <sheetName val="Costeo"/>
      <sheetName val="Costo por TM Cem"/>
      <sheetName val="Planilla"/>
      <sheetName val="Deuda"/>
      <sheetName val="IGV"/>
      <sheetName val="P&amp;G"/>
      <sheetName val="Valoración"/>
      <sheetName val="Dividendos"/>
      <sheetName val="Inversión"/>
      <sheetName val="Reservas"/>
      <sheetName val="Data 3"/>
      <sheetName val="Balance de Inicio"/>
      <sheetName val="Data 1"/>
      <sheetName val="Data 2"/>
      <sheetName val="Activos a ser Adquiridos"/>
      <sheetName val="Supuestos Planillas"/>
      <sheetName val="Supuestos Balance"/>
      <sheetName val="Supuestos Retail"/>
      <sheetName val="Supuestos Financiera"/>
      <sheetName val="Apoyo 1"/>
      <sheetName val="Financiera 1"/>
      <sheetName val="Financiera 2"/>
      <sheetName val="Apoyo 2"/>
      <sheetName val="Principal e Intereses"/>
      <sheetName val="Planillas"/>
      <sheetName val="Compras"/>
      <sheetName val="Depreciación"/>
      <sheetName val="Activo Antiguo"/>
      <sheetName val="Intangibles"/>
      <sheetName val="Deuda Nueva"/>
      <sheetName val="Préstamos"/>
      <sheetName val="Balances"/>
      <sheetName val="Flujos"/>
      <sheetName val="Activos Proforma"/>
      <sheetName val="Resultados Proforma"/>
      <sheetName val="Balances Proforma"/>
      <sheetName val="Flujos Proforma"/>
      <sheetName val="Retornos"/>
      <sheetName val="Tablas (2)"/>
      <sheetName val="EEFF Financieras"/>
      <sheetName val="ESTBCJUL"/>
      <sheetName val="ESTBCJUL.XLW"/>
      <sheetName val="FlujoMarcha"/>
      <sheetName val="Xpaltos"/>
      <sheetName val="Resumen (2)"/>
      <sheetName val="ChapiMarcha"/>
      <sheetName val="BALANCE US$"/>
      <sheetName val="RESULTADOS US$"/>
      <sheetName val="FlujoProyecto"/>
      <sheetName val="EvIndicadores"/>
      <sheetName val="SupestDoer"/>
      <sheetName val="FlujoDonEr"/>
      <sheetName val="HResumen"/>
      <sheetName val="Paltos"/>
      <sheetName val="InstEsparr"/>
      <sheetName val="CostoPlanta"/>
      <sheetName val="InversionPalto"/>
      <sheetName val="InversionEsparrago"/>
      <sheetName val="InversionConsold"/>
      <sheetName val="Esparrago"/>
      <sheetName val="Preparacion del Suelo"/>
      <sheetName val="Avocado OK"/>
      <sheetName val="Asparagus "/>
      <sheetName val="Preparacion del Suelo (2)"/>
      <sheetName val="SupuestosPlanta"/>
      <sheetName val="ResunPlnta"/>
      <sheetName val="DetamñoPlta"/>
      <sheetName val="PlantaEmpaque"/>
      <sheetName val="InvPlanta"/>
      <sheetName val="GcomerPlanta"/>
      <sheetName val="Personal de planta"/>
      <sheetName val="Material de empaque"/>
      <sheetName val="CCampo"/>
      <sheetName val="CPLanta"/>
      <sheetName val="G.AFundo"/>
      <sheetName val="G.APlanta"/>
      <sheetName val="G.Finan"/>
      <sheetName val="G.K"/>
      <sheetName val="Formato Ingreso"/>
      <sheetName val="Labores"/>
      <sheetName val="Sanidad"/>
      <sheetName val="Fertilizacion"/>
      <sheetName val="FLUJO MENSUAL"/>
      <sheetName val="Hoja1 (2)"/>
      <sheetName val="RESULTADOS (2)"/>
      <sheetName val="Palta 38"/>
      <sheetName val="EDF"/>
      <sheetName val="BALANCE (2)"/>
      <sheetName val="Analisis x AÑO"/>
      <sheetName val="Hoja2 (2)"/>
      <sheetName val="Palta 58"/>
      <sheetName val="Nectarine 16"/>
      <sheetName val="Nectarine 48"/>
      <sheetName val="Litchi 1.6"/>
      <sheetName val="Litchi 14.4"/>
      <sheetName val="Caqui 1.6"/>
      <sheetName val="Caqui 16"/>
      <sheetName val="Mineola 10"/>
      <sheetName val="Wax flower 0.7"/>
      <sheetName val="Wax flower 14.5"/>
      <sheetName val="Asparagus 108"/>
      <sheetName val="primera etapa"/>
      <sheetName val="segunda etapa"/>
      <sheetName val="Cronograma de Desembolsos Equip"/>
      <sheetName val="M&amp;A"/>
      <sheetName val="rec (2) en español"/>
      <sheetName val="rec (2)"/>
      <sheetName val="M&amp;A (2) en español"/>
      <sheetName val="Equity (2) en español"/>
      <sheetName val="Debt (2) en español"/>
      <sheetName val="Summary Chart"/>
      <sheetName val="Nectarina - new"/>
      <sheetName val="Chart Nectarina New"/>
      <sheetName val="Nectarina - old"/>
      <sheetName val="Chart Nectarina Old"/>
      <sheetName val="Avocado - new"/>
      <sheetName val="Chart Avocado New "/>
      <sheetName val="Avocado - old"/>
      <sheetName val="Chart Avocado Old"/>
      <sheetName val="Papaya"/>
      <sheetName val="Chart Papaya"/>
      <sheetName val="Litchii"/>
      <sheetName val="Chart Litchii"/>
      <sheetName val="Grapes - old"/>
      <sheetName val="Chart old grapes"/>
      <sheetName val="Grapes - new"/>
      <sheetName val="General Infrastructure"/>
      <sheetName val="Land preparation"/>
      <sheetName val="Selling Gen &amp; Admin"/>
      <sheetName val="חוברת מ.החקלאות-נקטארין אמצע עו"/>
      <sheetName val="חוברת מ.החקלאות-גפן מאכל"/>
      <sheetName val="????? ?.???????-??????? ???? ??"/>
      <sheetName val="????? ?.???????-??? ????"/>
      <sheetName val="Prod Consumo"/>
      <sheetName val="Fórmula"/>
      <sheetName val="FlujodeCaja2004aj"/>
      <sheetName val="EmpInfo"/>
      <sheetName val="Nesquik"/>
      <sheetName val="Good Start"/>
      <sheetName val="CIB"/>
      <sheetName val="Tasters Choice"/>
      <sheetName val="Coffeemate"/>
      <sheetName val="Fancy Feast"/>
      <sheetName val="DataInfo"/>
      <sheetName val="--X--"/>
      <sheetName val="BlankNew"/>
      <sheetName val="BLANKFEEEst"/>
      <sheetName val="--1--"/>
      <sheetName val="COFFEEMATE HOURS"/>
      <sheetName val="MATE NEW"/>
      <sheetName val="COFFEEMATE FEE"/>
      <sheetName val="--2-- "/>
      <sheetName val="NESQUIK HOURS"/>
      <sheetName val="QUIK NEW"/>
      <sheetName val="NESQUIK FEES"/>
      <sheetName val="--3--"/>
      <sheetName val="TASTERS CHOICE HOURS"/>
      <sheetName val="TAST NEW"/>
      <sheetName val="TASTERS CHOICE FEE"/>
      <sheetName val="--4--"/>
      <sheetName val="NESCAFE HOURS"/>
      <sheetName val="NESC NEW"/>
      <sheetName val="NESCAFE FEE"/>
      <sheetName val="--5--"/>
      <sheetName val="PETC FAN. FEAST"/>
      <sheetName val="PETC FRISKIES"/>
      <sheetName val="PETCFEE SUMMARY"/>
      <sheetName val="--6--"/>
      <sheetName val="INFANT FORMULA HOURS"/>
      <sheetName val="FORM NEW"/>
      <sheetName val="INFANT FORMULA FEE"/>
      <sheetName val="--7--"/>
      <sheetName val="CER EST"/>
      <sheetName val="CER NEW"/>
      <sheetName val="CERFEE EST &amp; NEW"/>
      <sheetName val="--8--"/>
      <sheetName val="CIB HOURS"/>
      <sheetName val="CIB NEW"/>
      <sheetName val="CIBFEE EST &amp; NEW"/>
      <sheetName val="Original_Data"/>
      <sheetName val="JW_1 28_06_08 "/>
      <sheetName val="JW_2 04_09_08"/>
      <sheetName val="JW_3 08_09_08 "/>
      <sheetName val="JW_4 09_09_08"/>
      <sheetName val="JW_5 09_09_08"/>
      <sheetName val="JW_6 10_09_08"/>
      <sheetName val="JW_7 11_09_08 "/>
      <sheetName val="JW_8 12_09_08 "/>
      <sheetName val="JW_9 16_09_08"/>
      <sheetName val="JW_10 16_09_08 "/>
      <sheetName val="JW_11 19_09_08 "/>
      <sheetName val="JW_12 19_09_08 "/>
      <sheetName val="JW_13 22_09_08 "/>
      <sheetName val="JW_14 22_09_08 "/>
      <sheetName val="JW_15 23_09_08 "/>
      <sheetName val="JW_16 23_09_08 "/>
      <sheetName val="JW_17 25_09_08 "/>
      <sheetName val="JW_18 26_09_08 "/>
      <sheetName val="JW_19 27_09_08 "/>
      <sheetName val="JW_20 27_09_08 "/>
      <sheetName val="JW_21 02_10_08 "/>
      <sheetName val="JW_22 02_10_08 "/>
      <sheetName val="JW_23 04_10_08 "/>
      <sheetName val="JW_24 11_10_08"/>
      <sheetName val="JW_25 14_10_08 "/>
      <sheetName val="JW_26 14_10_08 "/>
      <sheetName val="JW_27 15_10_08 "/>
      <sheetName val="JW_28 17_10_08 "/>
      <sheetName val="JW_29 17_10_08 "/>
      <sheetName val="JW_30 18_10_08 "/>
      <sheetName val="JW_31 18_10_08 "/>
      <sheetName val="JW_32 18_10_08 "/>
      <sheetName val="JW_33 19_10_08 "/>
      <sheetName val="JW_34 20_10_08 "/>
      <sheetName val="JW_35 20_10_08 "/>
      <sheetName val="JW_36 21_10_08 "/>
      <sheetName val="JW_37 22_10_08 "/>
      <sheetName val="JW_38 22_10_08 "/>
      <sheetName val="JW_39 23_10_08 "/>
      <sheetName val="JW_40 23_10_08 "/>
      <sheetName val="JW_41 23_10_08 "/>
      <sheetName val="JW_42 04_11_08 "/>
      <sheetName val="JW_43 04_11_08 "/>
      <sheetName val="JW44_05_11_08  "/>
      <sheetName val="JW_45 07_11_08 "/>
      <sheetName val="JW46_12_11_08 "/>
      <sheetName val="JW47_14_11_08 "/>
      <sheetName val="JW_48 14_11_08  "/>
      <sheetName val="JW_49_ 17_11_08  "/>
      <sheetName val="JW_50_17_11_08   "/>
      <sheetName val="JW_51_17_11_08 "/>
      <sheetName val="JW_52_17_11_08  "/>
      <sheetName val="JW_53_18_11_08 "/>
      <sheetName val="JW_54_20_11_08 "/>
      <sheetName val="JW_55 21_11_08 "/>
      <sheetName val="JW_56_21_11_08 "/>
      <sheetName val="JW_57_22_11_08 "/>
      <sheetName val="JW_58_25_11_08  "/>
      <sheetName val="JW_59_01_12_08 "/>
      <sheetName val="JW_60_04_12_08  "/>
      <sheetName val="JW_61_08_12_08  "/>
      <sheetName val="JW_62_09_12_08  "/>
      <sheetName val="JW_63_10_12_08 "/>
      <sheetName val="JW64_11_12_08  "/>
      <sheetName val="JW_65_11_12_08  "/>
      <sheetName val="JW_66_13_12_08   "/>
      <sheetName val="JW_67_16_12_08   "/>
      <sheetName val="JW_68_17_12_08 "/>
      <sheetName val="JW_69_19_12_08 "/>
      <sheetName val="JW_70_22_12_08 "/>
      <sheetName val="JW_71_22_12_08 "/>
      <sheetName val="JW_72_22_12_08 "/>
      <sheetName val="JW_73_23_12_08 "/>
      <sheetName val="JW_74_23_12_08"/>
      <sheetName val="JW_75_26_12_08"/>
      <sheetName val="JW_76_27_12_08 "/>
    </sheetNames>
    <sheetDataSet>
      <sheetData sheetId="0" refreshError="1"/>
      <sheetData sheetId="1"/>
      <sheetData sheetId="2"/>
      <sheetData sheetId="3">
        <row r="1">
          <cell r="A1" t="str">
            <v>ASSET_NUMBER</v>
          </cell>
        </row>
      </sheetData>
      <sheetData sheetId="4">
        <row r="1">
          <cell r="A1" t="str">
            <v>ASSET_NUMBER</v>
          </cell>
        </row>
      </sheetData>
      <sheetData sheetId="5">
        <row r="1">
          <cell r="A1" t="str">
            <v>ASSET_NUMBER</v>
          </cell>
        </row>
      </sheetData>
      <sheetData sheetId="6"/>
      <sheetData sheetId="7"/>
      <sheetData sheetId="8">
        <row r="1">
          <cell r="A1" t="str">
            <v>ASSET_NUMBER</v>
          </cell>
        </row>
      </sheetData>
      <sheetData sheetId="9">
        <row r="1">
          <cell r="A1" t="str">
            <v>ASSET_NUMBER</v>
          </cell>
        </row>
      </sheetData>
      <sheetData sheetId="10">
        <row r="1">
          <cell r="A1" t="str">
            <v>ASSET_NUMBER</v>
          </cell>
        </row>
      </sheetData>
      <sheetData sheetId="11">
        <row r="1">
          <cell r="A1" t="str">
            <v>ASSET_NUMBER</v>
          </cell>
        </row>
      </sheetData>
      <sheetData sheetId="12">
        <row r="1">
          <cell r="A1" t="str">
            <v>ASSET_NUMBER</v>
          </cell>
        </row>
      </sheetData>
      <sheetData sheetId="13" refreshError="1"/>
      <sheetData sheetId="14"/>
      <sheetData sheetId="15"/>
      <sheetData sheetId="16">
        <row r="36">
          <cell r="B36">
            <v>43</v>
          </cell>
        </row>
      </sheetData>
      <sheetData sheetId="17" refreshError="1"/>
      <sheetData sheetId="18" refreshError="1"/>
      <sheetData sheetId="19" refreshError="1"/>
      <sheetData sheetId="20" refreshError="1"/>
      <sheetData sheetId="21" refreshError="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sheetData sheetId="52"/>
      <sheetData sheetId="53"/>
      <sheetData sheetId="54"/>
      <sheetData sheetId="55"/>
      <sheetData sheetId="56" refreshError="1"/>
      <sheetData sheetId="57"/>
      <sheetData sheetId="58"/>
      <sheetData sheetId="59"/>
      <sheetData sheetId="60"/>
      <sheetData sheetId="61"/>
      <sheetData sheetId="62"/>
      <sheetData sheetId="63">
        <row r="1">
          <cell r="A1" t="str">
            <v>ASSET_NUMBER</v>
          </cell>
        </row>
      </sheetData>
      <sheetData sheetId="64"/>
      <sheetData sheetId="65"/>
      <sheetData sheetId="66"/>
      <sheetData sheetId="67" refreshError="1"/>
      <sheetData sheetId="68" refreshError="1"/>
      <sheetData sheetId="69" refreshError="1"/>
      <sheetData sheetId="70" refreshError="1"/>
      <sheetData sheetId="71" refreshError="1"/>
      <sheetData sheetId="72" refreshError="1"/>
      <sheetData sheetId="73">
        <row r="2">
          <cell r="A2" t="str">
            <v>SpikeSource Software Pvt Ltd</v>
          </cell>
        </row>
      </sheetData>
      <sheetData sheetId="74"/>
      <sheetData sheetId="75" refreshError="1"/>
      <sheetData sheetId="76" refreshError="1"/>
      <sheetData sheetId="77" refreshError="1"/>
      <sheetData sheetId="78" refreshError="1"/>
      <sheetData sheetId="79" refreshError="1"/>
      <sheetData sheetId="80" refreshError="1"/>
      <sheetData sheetId="81" refreshError="1"/>
      <sheetData sheetId="82"/>
      <sheetData sheetId="83" refreshError="1"/>
      <sheetData sheetId="84"/>
      <sheetData sheetId="85" refreshError="1"/>
      <sheetData sheetId="86" refreshError="1"/>
      <sheetData sheetId="87"/>
      <sheetData sheetId="88" refreshError="1"/>
      <sheetData sheetId="89" refreshError="1"/>
      <sheetData sheetId="90" refreshError="1"/>
      <sheetData sheetId="91"/>
      <sheetData sheetId="92"/>
      <sheetData sheetId="93"/>
      <sheetData sheetId="94"/>
      <sheetData sheetId="95">
        <row r="1">
          <cell r="A1" t="str">
            <v>ASSET_NUMBER</v>
          </cell>
        </row>
      </sheetData>
      <sheetData sheetId="96"/>
      <sheetData sheetId="97">
        <row r="2">
          <cell r="A2" t="str">
            <v>SpikeSource Software Pvt Ltd</v>
          </cell>
        </row>
      </sheetData>
      <sheetData sheetId="98"/>
      <sheetData sheetId="99"/>
      <sheetData sheetId="100"/>
      <sheetData sheetId="101"/>
      <sheetData sheetId="102"/>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ow r="1">
          <cell r="A1" t="str">
            <v>A/C NO.</v>
          </cell>
        </row>
      </sheetData>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row r="5">
          <cell r="A5">
            <v>1</v>
          </cell>
        </row>
      </sheetData>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row r="1">
          <cell r="A1" t="str">
            <v>CODE</v>
          </cell>
        </row>
      </sheetData>
      <sheetData sheetId="168"/>
      <sheetData sheetId="169" refreshError="1"/>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row r="5">
          <cell r="A5" t="str">
            <v>GENERAL ELECTRIC CO.</v>
          </cell>
        </row>
        <row r="7">
          <cell r="A7" t="str">
            <v>삼  성  전  자(주)</v>
          </cell>
        </row>
        <row r="8">
          <cell r="A8" t="str">
            <v>삼  성  전  기(주)</v>
          </cell>
        </row>
        <row r="9">
          <cell r="A9" t="str">
            <v>삼성 항공 산업(주)</v>
          </cell>
        </row>
        <row r="10">
          <cell r="A10" t="str">
            <v>이      건      희</v>
          </cell>
        </row>
        <row r="11">
          <cell r="A11" t="str">
            <v>이      동      복</v>
          </cell>
        </row>
        <row r="12">
          <cell r="A12" t="str">
            <v>정      재      은</v>
          </cell>
        </row>
        <row r="13">
          <cell r="A13" t="str">
            <v>남      정      우</v>
          </cell>
        </row>
      </sheetData>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sheetData sheetId="211" refreshError="1"/>
      <sheetData sheetId="212" refreshError="1"/>
      <sheetData sheetId="213" refreshError="1"/>
      <sheetData sheetId="214" refreshError="1"/>
      <sheetData sheetId="215" refreshError="1"/>
      <sheetData sheetId="216" refreshError="1"/>
      <sheetData sheetId="217"/>
      <sheetData sheetId="218"/>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ow r="1">
          <cell r="A1" t="str">
            <v>ASSET_NUMBER</v>
          </cell>
        </row>
      </sheetData>
      <sheetData sheetId="229">
        <row r="3">
          <cell r="B3" t="str">
            <v>Company Name</v>
          </cell>
        </row>
      </sheetData>
      <sheetData sheetId="230">
        <row r="1">
          <cell r="A1" t="str">
            <v>CODE</v>
          </cell>
        </row>
      </sheetData>
      <sheetData sheetId="231"/>
      <sheetData sheetId="232">
        <row r="2">
          <cell r="A2" t="str">
            <v>Gurgaon</v>
          </cell>
        </row>
      </sheetData>
      <sheetData sheetId="233"/>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efreshError="1"/>
      <sheetData sheetId="781" refreshError="1"/>
      <sheetData sheetId="782" refreshError="1"/>
      <sheetData sheetId="783" refreshError="1"/>
      <sheetData sheetId="784" refreshError="1"/>
      <sheetData sheetId="785" refreshError="1"/>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refreshError="1"/>
      <sheetData sheetId="835" refreshError="1"/>
      <sheetData sheetId="836" refreshError="1"/>
      <sheetData sheetId="837" refreshError="1"/>
      <sheetData sheetId="838" refreshError="1"/>
      <sheetData sheetId="839" refreshError="1"/>
      <sheetData sheetId="840" refreshError="1"/>
      <sheetData sheetId="841" refreshError="1"/>
      <sheetData sheetId="842" refreshError="1"/>
      <sheetData sheetId="843" refreshError="1"/>
      <sheetData sheetId="844" refreshError="1"/>
      <sheetData sheetId="845" refreshError="1"/>
      <sheetData sheetId="846" refreshError="1"/>
      <sheetData sheetId="847" refreshError="1"/>
      <sheetData sheetId="848" refreshError="1"/>
      <sheetData sheetId="849" refreshError="1"/>
      <sheetData sheetId="850" refreshError="1"/>
      <sheetData sheetId="851" refreshError="1"/>
      <sheetData sheetId="852" refreshError="1"/>
      <sheetData sheetId="853" refreshError="1"/>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refreshError="1"/>
      <sheetData sheetId="897" refreshError="1"/>
      <sheetData sheetId="898" refreshError="1"/>
      <sheetData sheetId="899" refreshError="1"/>
      <sheetData sheetId="900" refreshError="1"/>
      <sheetData sheetId="901" refreshError="1"/>
      <sheetData sheetId="902" refreshError="1"/>
      <sheetData sheetId="903" refreshError="1"/>
      <sheetData sheetId="904" refreshError="1"/>
      <sheetData sheetId="905" refreshError="1"/>
      <sheetData sheetId="906" refreshError="1"/>
      <sheetData sheetId="907" refreshError="1"/>
      <sheetData sheetId="908" refreshError="1"/>
      <sheetData sheetId="909" refreshError="1"/>
      <sheetData sheetId="910" refreshError="1"/>
      <sheetData sheetId="911" refreshError="1"/>
      <sheetData sheetId="912" refreshError="1"/>
      <sheetData sheetId="913" refreshError="1"/>
      <sheetData sheetId="914" refreshError="1"/>
      <sheetData sheetId="915" refreshError="1"/>
      <sheetData sheetId="916" refreshError="1"/>
      <sheetData sheetId="917" refreshError="1"/>
      <sheetData sheetId="918" refreshError="1"/>
      <sheetData sheetId="919" refreshError="1"/>
      <sheetData sheetId="920" refreshError="1"/>
      <sheetData sheetId="921" refreshError="1"/>
      <sheetData sheetId="922" refreshError="1"/>
      <sheetData sheetId="923" refreshError="1"/>
      <sheetData sheetId="924" refreshError="1"/>
      <sheetData sheetId="925" refreshError="1"/>
      <sheetData sheetId="926" refreshError="1"/>
      <sheetData sheetId="927" refreshError="1"/>
      <sheetData sheetId="928" refreshError="1"/>
      <sheetData sheetId="929" refreshError="1"/>
      <sheetData sheetId="930" refreshError="1"/>
      <sheetData sheetId="931" refreshError="1"/>
      <sheetData sheetId="932" refreshError="1"/>
      <sheetData sheetId="933" refreshError="1"/>
      <sheetData sheetId="934" refreshError="1"/>
      <sheetData sheetId="935" refreshError="1"/>
      <sheetData sheetId="936" refreshError="1"/>
      <sheetData sheetId="937" refreshError="1"/>
      <sheetData sheetId="938" refreshError="1"/>
      <sheetData sheetId="939" refreshError="1"/>
      <sheetData sheetId="940" refreshError="1"/>
      <sheetData sheetId="941" refreshError="1"/>
      <sheetData sheetId="942" refreshError="1"/>
      <sheetData sheetId="943" refreshError="1"/>
      <sheetData sheetId="944" refreshError="1"/>
      <sheetData sheetId="945" refreshError="1"/>
      <sheetData sheetId="946" refreshError="1"/>
      <sheetData sheetId="947" refreshError="1"/>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refreshError="1"/>
      <sheetData sheetId="957" refreshError="1"/>
      <sheetData sheetId="958" refreshError="1"/>
      <sheetData sheetId="959" refreshError="1"/>
      <sheetData sheetId="960" refreshError="1"/>
      <sheetData sheetId="961" refreshError="1"/>
      <sheetData sheetId="962" refreshError="1"/>
      <sheetData sheetId="963" refreshError="1"/>
      <sheetData sheetId="964" refreshError="1"/>
      <sheetData sheetId="965" refreshError="1"/>
      <sheetData sheetId="966" refreshError="1"/>
      <sheetData sheetId="967" refreshError="1"/>
      <sheetData sheetId="968" refreshError="1"/>
      <sheetData sheetId="969" refreshError="1"/>
      <sheetData sheetId="970" refreshError="1"/>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efreshError="1"/>
      <sheetData sheetId="1012" refreshError="1"/>
      <sheetData sheetId="1013" refreshError="1"/>
      <sheetData sheetId="1014" refreshError="1"/>
      <sheetData sheetId="1015" refreshError="1"/>
      <sheetData sheetId="1016" refreshError="1"/>
      <sheetData sheetId="1017" refreshError="1"/>
      <sheetData sheetId="1018" refreshError="1"/>
      <sheetData sheetId="1019" refreshError="1"/>
      <sheetData sheetId="1020" refreshError="1"/>
      <sheetData sheetId="1021" refreshError="1"/>
      <sheetData sheetId="1022" refreshError="1"/>
      <sheetData sheetId="1023" refreshError="1"/>
      <sheetData sheetId="1024" refreshError="1"/>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refreshError="1"/>
      <sheetData sheetId="1038" refreshError="1"/>
      <sheetData sheetId="1039" refreshError="1"/>
      <sheetData sheetId="1040" refreshError="1"/>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refreshError="1"/>
      <sheetData sheetId="1057" refreshError="1"/>
      <sheetData sheetId="1058" refreshError="1"/>
      <sheetData sheetId="1059" refreshError="1"/>
      <sheetData sheetId="1060" refreshError="1"/>
      <sheetData sheetId="1061" refreshError="1"/>
      <sheetData sheetId="1062" refreshError="1"/>
      <sheetData sheetId="1063" refreshError="1"/>
      <sheetData sheetId="1064" refreshError="1"/>
      <sheetData sheetId="1065" refreshError="1"/>
      <sheetData sheetId="1066" refreshError="1"/>
      <sheetData sheetId="1067" refreshError="1"/>
      <sheetData sheetId="1068" refreshError="1"/>
      <sheetData sheetId="1069" refreshError="1"/>
      <sheetData sheetId="1070" refreshError="1"/>
      <sheetData sheetId="1071" refreshError="1"/>
      <sheetData sheetId="1072" refreshError="1"/>
      <sheetData sheetId="1073" refreshError="1"/>
      <sheetData sheetId="1074" refreshError="1"/>
      <sheetData sheetId="1075" refreshError="1"/>
      <sheetData sheetId="1076" refreshError="1"/>
      <sheetData sheetId="1077" refreshError="1"/>
      <sheetData sheetId="1078" refreshError="1"/>
      <sheetData sheetId="1079"/>
      <sheetData sheetId="1080" refreshError="1"/>
      <sheetData sheetId="1081"/>
      <sheetData sheetId="1082">
        <row r="25">
          <cell r="D25">
            <v>568922403.96307397</v>
          </cell>
        </row>
      </sheetData>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refreshError="1"/>
      <sheetData sheetId="1113" refreshError="1"/>
      <sheetData sheetId="1114" refreshError="1"/>
      <sheetData sheetId="1115" refreshError="1"/>
      <sheetData sheetId="1116" refreshError="1"/>
      <sheetData sheetId="1117" refreshError="1"/>
      <sheetData sheetId="1118" refreshError="1"/>
      <sheetData sheetId="1119" refreshError="1"/>
      <sheetData sheetId="1120" refreshError="1"/>
      <sheetData sheetId="1121" refreshError="1"/>
      <sheetData sheetId="1122" refreshError="1"/>
      <sheetData sheetId="1123" refreshError="1"/>
      <sheetData sheetId="1124" refreshError="1"/>
      <sheetData sheetId="1125" refreshError="1"/>
      <sheetData sheetId="1126" refreshError="1"/>
      <sheetData sheetId="1127" refreshError="1"/>
      <sheetData sheetId="1128" refreshError="1"/>
      <sheetData sheetId="1129" refreshError="1"/>
      <sheetData sheetId="1130" refreshError="1"/>
      <sheetData sheetId="1131" refreshError="1"/>
      <sheetData sheetId="1132" refreshError="1"/>
      <sheetData sheetId="1133" refreshError="1"/>
      <sheetData sheetId="1134" refreshError="1"/>
      <sheetData sheetId="1135" refreshError="1"/>
      <sheetData sheetId="1136" refreshError="1"/>
      <sheetData sheetId="1137" refreshError="1"/>
      <sheetData sheetId="1138" refreshError="1"/>
      <sheetData sheetId="1139" refreshError="1"/>
      <sheetData sheetId="1140" refreshError="1"/>
      <sheetData sheetId="1141" refreshError="1"/>
      <sheetData sheetId="1142" refreshError="1"/>
      <sheetData sheetId="1143" refreshError="1"/>
      <sheetData sheetId="1144" refreshError="1"/>
      <sheetData sheetId="1145" refreshError="1"/>
      <sheetData sheetId="1146" refreshError="1"/>
      <sheetData sheetId="1147" refreshError="1"/>
      <sheetData sheetId="1148" refreshError="1"/>
      <sheetData sheetId="1149" refreshError="1"/>
      <sheetData sheetId="1150" refreshError="1"/>
      <sheetData sheetId="1151" refreshError="1"/>
      <sheetData sheetId="1152" refreshError="1"/>
      <sheetData sheetId="1153" refreshError="1"/>
      <sheetData sheetId="1154" refreshError="1"/>
      <sheetData sheetId="1155" refreshError="1"/>
      <sheetData sheetId="1156" refreshError="1"/>
      <sheetData sheetId="1157" refreshError="1"/>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refreshError="1"/>
      <sheetData sheetId="1167" refreshError="1"/>
      <sheetData sheetId="1168" refreshError="1"/>
      <sheetData sheetId="1169" refreshError="1"/>
      <sheetData sheetId="1170" refreshError="1"/>
      <sheetData sheetId="1171" refreshError="1"/>
      <sheetData sheetId="1172" refreshError="1"/>
      <sheetData sheetId="1173" refreshError="1"/>
      <sheetData sheetId="1174" refreshError="1"/>
      <sheetData sheetId="1175" refreshError="1"/>
      <sheetData sheetId="1176" refreshError="1"/>
      <sheetData sheetId="1177" refreshError="1"/>
      <sheetData sheetId="1178" refreshError="1"/>
      <sheetData sheetId="1179" refreshError="1"/>
      <sheetData sheetId="1180" refreshError="1"/>
      <sheetData sheetId="1181" refreshError="1"/>
      <sheetData sheetId="1182" refreshError="1"/>
      <sheetData sheetId="1183" refreshError="1"/>
      <sheetData sheetId="1184"/>
      <sheetData sheetId="1185" refreshError="1"/>
      <sheetData sheetId="1186" refreshError="1"/>
      <sheetData sheetId="1187" refreshError="1"/>
      <sheetData sheetId="1188" refreshError="1"/>
      <sheetData sheetId="1189" refreshError="1"/>
      <sheetData sheetId="1190" refreshError="1"/>
      <sheetData sheetId="1191" refreshError="1"/>
      <sheetData sheetId="1192"/>
      <sheetData sheetId="1193"/>
      <sheetData sheetId="1194"/>
      <sheetData sheetId="1195"/>
      <sheetData sheetId="1196"/>
      <sheetData sheetId="1197"/>
      <sheetData sheetId="1198"/>
      <sheetData sheetId="1199"/>
      <sheetData sheetId="1200"/>
      <sheetData sheetId="1201"/>
      <sheetData sheetId="1202">
        <row r="1">
          <cell r="A1" t="str">
            <v>ASSET_NUMBER</v>
          </cell>
        </row>
      </sheetData>
      <sheetData sheetId="1203">
        <row r="1">
          <cell r="A1" t="str">
            <v>ASSET_NUMBER</v>
          </cell>
        </row>
      </sheetData>
      <sheetData sheetId="1204"/>
      <sheetData sheetId="1205">
        <row r="1">
          <cell r="A1" t="str">
            <v>ASSET_NUMBER</v>
          </cell>
        </row>
      </sheetData>
      <sheetData sheetId="1206">
        <row r="1">
          <cell r="A1" t="str">
            <v>ASSET_NUMBER</v>
          </cell>
        </row>
      </sheetData>
      <sheetData sheetId="1207">
        <row r="1">
          <cell r="A1" t="str">
            <v>ASSET_NUMBER</v>
          </cell>
        </row>
      </sheetData>
      <sheetData sheetId="1208">
        <row r="1">
          <cell r="A1" t="str">
            <v>ASSET_NUMBER</v>
          </cell>
        </row>
      </sheetData>
      <sheetData sheetId="1209">
        <row r="1">
          <cell r="A1" t="str">
            <v>ASSET_NUMBER</v>
          </cell>
        </row>
      </sheetData>
      <sheetData sheetId="1210">
        <row r="1">
          <cell r="A1" t="str">
            <v>ASSET_NUMBER</v>
          </cell>
        </row>
      </sheetData>
      <sheetData sheetId="1211">
        <row r="1">
          <cell r="A1" t="str">
            <v>ASSET_NUMBER</v>
          </cell>
        </row>
      </sheetData>
      <sheetData sheetId="1212">
        <row r="1">
          <cell r="A1" t="str">
            <v>ASSET_NUMBER</v>
          </cell>
        </row>
      </sheetData>
      <sheetData sheetId="1213">
        <row r="1">
          <cell r="A1" t="str">
            <v>ASSET_NUMBER</v>
          </cell>
        </row>
      </sheetData>
      <sheetData sheetId="1214">
        <row r="1">
          <cell r="A1" t="str">
            <v>ASSET_NUMBER</v>
          </cell>
        </row>
      </sheetData>
      <sheetData sheetId="1215">
        <row r="1">
          <cell r="A1" t="str">
            <v>ASSET_NUMBER</v>
          </cell>
        </row>
      </sheetData>
      <sheetData sheetId="1216">
        <row r="1">
          <cell r="A1" t="str">
            <v>ASSET_NUMBER</v>
          </cell>
        </row>
      </sheetData>
      <sheetData sheetId="1217">
        <row r="1">
          <cell r="A1" t="str">
            <v>ASSET_NUMBER</v>
          </cell>
        </row>
      </sheetData>
      <sheetData sheetId="1218">
        <row r="1">
          <cell r="A1" t="str">
            <v>ASSET_NUMBER</v>
          </cell>
        </row>
      </sheetData>
      <sheetData sheetId="1219">
        <row r="1">
          <cell r="A1" t="str">
            <v>ASSET_NUMBER</v>
          </cell>
        </row>
      </sheetData>
      <sheetData sheetId="1220">
        <row r="1">
          <cell r="A1" t="str">
            <v>ASSET_NUMBER</v>
          </cell>
        </row>
      </sheetData>
      <sheetData sheetId="1221" refreshError="1"/>
      <sheetData sheetId="1222" refreshError="1"/>
      <sheetData sheetId="1223" refreshError="1"/>
      <sheetData sheetId="1224" refreshError="1"/>
      <sheetData sheetId="1225" refreshError="1"/>
      <sheetData sheetId="1226" refreshError="1"/>
      <sheetData sheetId="1227">
        <row r="1">
          <cell r="A1" t="str">
            <v>ASSET_NUMBER</v>
          </cell>
        </row>
      </sheetData>
      <sheetData sheetId="1228" refreshError="1"/>
      <sheetData sheetId="1229" refreshError="1"/>
      <sheetData sheetId="1230" refreshError="1"/>
      <sheetData sheetId="1231" refreshError="1"/>
      <sheetData sheetId="1232" refreshError="1"/>
      <sheetData sheetId="1233" refreshError="1"/>
      <sheetData sheetId="1234" refreshError="1"/>
      <sheetData sheetId="1235" refreshError="1"/>
      <sheetData sheetId="1236" refreshError="1"/>
      <sheetData sheetId="1237" refreshError="1"/>
      <sheetData sheetId="1238">
        <row r="1">
          <cell r="A1" t="str">
            <v>ASSET_NUMBER</v>
          </cell>
        </row>
      </sheetData>
      <sheetData sheetId="1239">
        <row r="1">
          <cell r="A1" t="str">
            <v>ASSET_NUMBER</v>
          </cell>
        </row>
      </sheetData>
      <sheetData sheetId="1240" refreshError="1"/>
      <sheetData sheetId="1241" refreshError="1"/>
      <sheetData sheetId="1242" refreshError="1"/>
      <sheetData sheetId="1243" refreshError="1"/>
      <sheetData sheetId="1244" refreshError="1"/>
      <sheetData sheetId="1245" refreshError="1"/>
      <sheetData sheetId="1246" refreshError="1"/>
      <sheetData sheetId="1247" refreshError="1"/>
      <sheetData sheetId="1248" refreshError="1"/>
      <sheetData sheetId="1249" refreshError="1"/>
      <sheetData sheetId="1250" refreshError="1"/>
      <sheetData sheetId="1251" refreshError="1"/>
      <sheetData sheetId="1252" refreshError="1"/>
      <sheetData sheetId="1253" refreshError="1"/>
      <sheetData sheetId="1254" refreshError="1"/>
      <sheetData sheetId="1255" refreshError="1"/>
      <sheetData sheetId="1256" refreshError="1"/>
      <sheetData sheetId="1257" refreshError="1"/>
      <sheetData sheetId="1258" refreshError="1"/>
      <sheetData sheetId="1259" refreshError="1"/>
      <sheetData sheetId="1260" refreshError="1"/>
      <sheetData sheetId="1261" refreshError="1"/>
      <sheetData sheetId="1262" refreshError="1"/>
      <sheetData sheetId="1263" refreshError="1"/>
      <sheetData sheetId="1264" refreshError="1"/>
      <sheetData sheetId="1265" refreshError="1"/>
      <sheetData sheetId="1266" refreshError="1"/>
      <sheetData sheetId="1267" refreshError="1"/>
      <sheetData sheetId="1268" refreshError="1"/>
      <sheetData sheetId="1269" refreshError="1"/>
      <sheetData sheetId="1270" refreshError="1"/>
      <sheetData sheetId="1271"/>
      <sheetData sheetId="1272" refreshError="1"/>
      <sheetData sheetId="1273" refreshError="1"/>
      <sheetData sheetId="1274" refreshError="1"/>
      <sheetData sheetId="1275" refreshError="1"/>
      <sheetData sheetId="1276" refreshError="1"/>
      <sheetData sheetId="1277" refreshError="1"/>
      <sheetData sheetId="1278" refreshError="1"/>
      <sheetData sheetId="1279" refreshError="1"/>
      <sheetData sheetId="1280" refreshError="1"/>
      <sheetData sheetId="1281" refreshError="1"/>
      <sheetData sheetId="1282" refreshError="1"/>
      <sheetData sheetId="1283" refreshError="1"/>
      <sheetData sheetId="1284" refreshError="1"/>
      <sheetData sheetId="1285" refreshError="1"/>
      <sheetData sheetId="1286" refreshError="1"/>
      <sheetData sheetId="1287" refreshError="1"/>
      <sheetData sheetId="1288" refreshError="1"/>
      <sheetData sheetId="1289" refreshError="1"/>
      <sheetData sheetId="1290" refreshError="1"/>
      <sheetData sheetId="1291" refreshError="1"/>
      <sheetData sheetId="1292" refreshError="1"/>
      <sheetData sheetId="1293" refreshError="1"/>
      <sheetData sheetId="1294" refreshError="1"/>
      <sheetData sheetId="1295" refreshError="1"/>
      <sheetData sheetId="1296" refreshError="1"/>
      <sheetData sheetId="1297" refreshError="1"/>
      <sheetData sheetId="1298" refreshError="1"/>
      <sheetData sheetId="1299" refreshError="1"/>
      <sheetData sheetId="1300" refreshError="1"/>
      <sheetData sheetId="1301" refreshError="1"/>
      <sheetData sheetId="1302" refreshError="1"/>
      <sheetData sheetId="1303" refreshError="1"/>
      <sheetData sheetId="1304" refreshError="1"/>
      <sheetData sheetId="1305" refreshError="1"/>
      <sheetData sheetId="1306" refreshError="1"/>
      <sheetData sheetId="1307" refreshError="1"/>
      <sheetData sheetId="1308" refreshError="1"/>
      <sheetData sheetId="1309" refreshError="1"/>
      <sheetData sheetId="1310" refreshError="1"/>
      <sheetData sheetId="1311" refreshError="1"/>
      <sheetData sheetId="1312" refreshError="1"/>
      <sheetData sheetId="1313" refreshError="1"/>
      <sheetData sheetId="1314" refreshError="1"/>
      <sheetData sheetId="1315" refreshError="1"/>
      <sheetData sheetId="1316" refreshError="1"/>
      <sheetData sheetId="1317" refreshError="1"/>
      <sheetData sheetId="1318" refreshError="1"/>
      <sheetData sheetId="1319" refreshError="1"/>
      <sheetData sheetId="1320" refreshError="1"/>
      <sheetData sheetId="1321" refreshError="1"/>
      <sheetData sheetId="1322" refreshError="1"/>
      <sheetData sheetId="1323" refreshError="1"/>
      <sheetData sheetId="1324" refreshError="1"/>
      <sheetData sheetId="1325"/>
      <sheetData sheetId="1326"/>
      <sheetData sheetId="1327"/>
      <sheetData sheetId="1328"/>
      <sheetData sheetId="1329"/>
      <sheetData sheetId="1330"/>
      <sheetData sheetId="1331"/>
      <sheetData sheetId="1332"/>
      <sheetData sheetId="1333"/>
      <sheetData sheetId="1334" refreshError="1"/>
      <sheetData sheetId="1335" refreshError="1"/>
      <sheetData sheetId="1336"/>
      <sheetData sheetId="1337"/>
      <sheetData sheetId="1338"/>
      <sheetData sheetId="1339" refreshError="1"/>
      <sheetData sheetId="1340" refreshError="1"/>
      <sheetData sheetId="1341" refreshError="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row r="1">
          <cell r="A1" t="str">
            <v>ASSET_NUMBER</v>
          </cell>
        </row>
      </sheetData>
      <sheetData sheetId="1362"/>
      <sheetData sheetId="1363">
        <row r="1">
          <cell r="A1" t="str">
            <v>ASSET_NUMBER</v>
          </cell>
        </row>
      </sheetData>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row r="1">
          <cell r="A1" t="str">
            <v>ASSET_NUMBER</v>
          </cell>
        </row>
      </sheetData>
      <sheetData sheetId="1383">
        <row r="1">
          <cell r="A1" t="str">
            <v>ASSET_NUMBER</v>
          </cell>
        </row>
      </sheetData>
      <sheetData sheetId="1384">
        <row r="1">
          <cell r="A1" t="str">
            <v>ASSET_NUMBER</v>
          </cell>
        </row>
      </sheetData>
      <sheetData sheetId="1385">
        <row r="1">
          <cell r="A1" t="str">
            <v>ASSET_NUMBER</v>
          </cell>
        </row>
      </sheetData>
      <sheetData sheetId="1386">
        <row r="1">
          <cell r="A1" t="str">
            <v>ASSET_NUMBER</v>
          </cell>
        </row>
      </sheetData>
      <sheetData sheetId="1387">
        <row r="3">
          <cell r="A3">
            <v>100501</v>
          </cell>
        </row>
      </sheetData>
      <sheetData sheetId="1388">
        <row r="1">
          <cell r="A1" t="str">
            <v>ASSET_NUMBER</v>
          </cell>
        </row>
      </sheetData>
      <sheetData sheetId="1389">
        <row r="1">
          <cell r="A1" t="str">
            <v>ASSET_NUMBER</v>
          </cell>
        </row>
      </sheetData>
      <sheetData sheetId="1390">
        <row r="1">
          <cell r="A1" t="str">
            <v>ASSET_NUMBER</v>
          </cell>
        </row>
      </sheetData>
      <sheetData sheetId="1391">
        <row r="1">
          <cell r="A1" t="str">
            <v>ASSET_NUMBER</v>
          </cell>
        </row>
      </sheetData>
      <sheetData sheetId="1392">
        <row r="1">
          <cell r="A1" t="str">
            <v>ASSET_NUMBER</v>
          </cell>
        </row>
      </sheetData>
      <sheetData sheetId="1393">
        <row r="1">
          <cell r="A1" t="str">
            <v>ASSET_NUMBER</v>
          </cell>
        </row>
      </sheetData>
      <sheetData sheetId="1394"/>
      <sheetData sheetId="1395">
        <row r="1">
          <cell r="A1" t="str">
            <v>ASSET_NUMBER</v>
          </cell>
        </row>
      </sheetData>
      <sheetData sheetId="1396">
        <row r="1">
          <cell r="A1" t="str">
            <v>CODE</v>
          </cell>
        </row>
      </sheetData>
      <sheetData sheetId="1397">
        <row r="1">
          <cell r="A1" t="str">
            <v>ASSET_NUMBER</v>
          </cell>
        </row>
      </sheetData>
      <sheetData sheetId="1398">
        <row r="1">
          <cell r="A1" t="str">
            <v>ASSET_NUMBER</v>
          </cell>
        </row>
      </sheetData>
      <sheetData sheetId="1399">
        <row r="1">
          <cell r="A1" t="str">
            <v>ASSET_NUMBER</v>
          </cell>
        </row>
      </sheetData>
      <sheetData sheetId="1400">
        <row r="1">
          <cell r="A1" t="str">
            <v>ASSET_NUMBER</v>
          </cell>
        </row>
      </sheetData>
      <sheetData sheetId="1401">
        <row r="1">
          <cell r="A1" t="str">
            <v>ASSET_NUMBER</v>
          </cell>
        </row>
      </sheetData>
      <sheetData sheetId="1402" refreshError="1"/>
      <sheetData sheetId="1403">
        <row r="1">
          <cell r="A1" t="str">
            <v>ASSET_NUMBER</v>
          </cell>
        </row>
      </sheetData>
      <sheetData sheetId="1404">
        <row r="1">
          <cell r="A1" t="str">
            <v>ASSET_NUMBER</v>
          </cell>
        </row>
      </sheetData>
      <sheetData sheetId="1405">
        <row r="4">
          <cell r="D4" t="str">
            <v xml:space="preserve">Annexure 2.1 </v>
          </cell>
        </row>
      </sheetData>
      <sheetData sheetId="1406">
        <row r="1">
          <cell r="A1" t="str">
            <v>ASSET_NUMBER</v>
          </cell>
        </row>
      </sheetData>
      <sheetData sheetId="1407">
        <row r="1">
          <cell r="A1" t="str">
            <v>ASSET_NUMBER</v>
          </cell>
        </row>
      </sheetData>
      <sheetData sheetId="1408">
        <row r="1">
          <cell r="A1" t="str">
            <v>ASSET_NUMBER</v>
          </cell>
        </row>
      </sheetData>
      <sheetData sheetId="1409">
        <row r="1">
          <cell r="A1" t="str">
            <v>ASSET_NUMBER</v>
          </cell>
        </row>
      </sheetData>
      <sheetData sheetId="1410">
        <row r="5">
          <cell r="A5">
            <v>1</v>
          </cell>
        </row>
      </sheetData>
      <sheetData sheetId="1411">
        <row r="1">
          <cell r="A1" t="str">
            <v>ASSET_NUMBER</v>
          </cell>
        </row>
      </sheetData>
      <sheetData sheetId="1412">
        <row r="1">
          <cell r="A1" t="str">
            <v>ASSET_NUMBER</v>
          </cell>
        </row>
      </sheetData>
      <sheetData sheetId="1413">
        <row r="1">
          <cell r="A1" t="str">
            <v>ASSET_NUMBER</v>
          </cell>
        </row>
      </sheetData>
      <sheetData sheetId="1414"/>
      <sheetData sheetId="1415" refreshError="1"/>
      <sheetData sheetId="1416" refreshError="1"/>
      <sheetData sheetId="1417" refreshError="1"/>
      <sheetData sheetId="1418"/>
      <sheetData sheetId="1419" refreshError="1"/>
      <sheetData sheetId="1420" refreshError="1"/>
      <sheetData sheetId="1421"/>
      <sheetData sheetId="1422"/>
      <sheetData sheetId="1423" refreshError="1"/>
      <sheetData sheetId="1424" refreshError="1"/>
      <sheetData sheetId="1425">
        <row r="1">
          <cell r="A1" t="str">
            <v>ASSET_NUMBER</v>
          </cell>
        </row>
      </sheetData>
      <sheetData sheetId="1426"/>
      <sheetData sheetId="1427"/>
      <sheetData sheetId="1428">
        <row r="5">
          <cell r="A5">
            <v>1</v>
          </cell>
        </row>
      </sheetData>
      <sheetData sheetId="1429"/>
      <sheetData sheetId="1430"/>
      <sheetData sheetId="1431"/>
      <sheetData sheetId="1432" refreshError="1"/>
      <sheetData sheetId="1433"/>
      <sheetData sheetId="1434"/>
      <sheetData sheetId="1435" refreshError="1"/>
      <sheetData sheetId="1436" refreshError="1"/>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row r="1">
          <cell r="A1" t="str">
            <v>ASSET_NUMBER</v>
          </cell>
        </row>
      </sheetData>
      <sheetData sheetId="1461">
        <row r="5">
          <cell r="A5">
            <v>1</v>
          </cell>
        </row>
      </sheetData>
      <sheetData sheetId="1462">
        <row r="5">
          <cell r="A5">
            <v>1</v>
          </cell>
        </row>
      </sheetData>
      <sheetData sheetId="1463">
        <row r="1">
          <cell r="A1" t="str">
            <v>ASSET_NUMBER</v>
          </cell>
        </row>
      </sheetData>
      <sheetData sheetId="1464" refreshError="1"/>
      <sheetData sheetId="1465">
        <row r="1">
          <cell r="A1" t="str">
            <v>ASSET_NUMBER</v>
          </cell>
        </row>
      </sheetData>
      <sheetData sheetId="1466">
        <row r="5">
          <cell r="A5">
            <v>1</v>
          </cell>
        </row>
      </sheetData>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row r="5">
          <cell r="A5">
            <v>1</v>
          </cell>
        </row>
      </sheetData>
      <sheetData sheetId="1485"/>
      <sheetData sheetId="1486"/>
      <sheetData sheetId="1487">
        <row r="5">
          <cell r="A5">
            <v>1</v>
          </cell>
        </row>
      </sheetData>
      <sheetData sheetId="1488"/>
      <sheetData sheetId="1489"/>
      <sheetData sheetId="1490"/>
      <sheetData sheetId="1491">
        <row r="1">
          <cell r="B1" t="str">
            <v>Q101A</v>
          </cell>
        </row>
      </sheetData>
      <sheetData sheetId="1492">
        <row r="1">
          <cell r="A1" t="str">
            <v>ASSET_NUMBER</v>
          </cell>
        </row>
      </sheetData>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row r="28">
          <cell r="M28">
            <v>25518769.103220712</v>
          </cell>
        </row>
      </sheetData>
      <sheetData sheetId="1518"/>
      <sheetData sheetId="1519"/>
      <sheetData sheetId="1520">
        <row r="5">
          <cell r="A5">
            <v>1</v>
          </cell>
        </row>
      </sheetData>
      <sheetData sheetId="1521">
        <row r="5">
          <cell r="A5">
            <v>1</v>
          </cell>
        </row>
      </sheetData>
      <sheetData sheetId="1522"/>
      <sheetData sheetId="1523">
        <row r="5">
          <cell r="A5">
            <v>1</v>
          </cell>
        </row>
      </sheetData>
      <sheetData sheetId="1524">
        <row r="5">
          <cell r="A5">
            <v>1</v>
          </cell>
        </row>
      </sheetData>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sheetData sheetId="1542"/>
      <sheetData sheetId="1543"/>
      <sheetData sheetId="1544"/>
      <sheetData sheetId="1545"/>
      <sheetData sheetId="1546"/>
      <sheetData sheetId="1547"/>
      <sheetData sheetId="1548">
        <row r="1">
          <cell r="A1" t="str">
            <v>ASSET_NUMBER</v>
          </cell>
        </row>
      </sheetData>
      <sheetData sheetId="1549"/>
      <sheetData sheetId="1550"/>
      <sheetData sheetId="1551"/>
      <sheetData sheetId="1552"/>
      <sheetData sheetId="1553"/>
      <sheetData sheetId="1554"/>
      <sheetData sheetId="1555"/>
      <sheetData sheetId="1556"/>
      <sheetData sheetId="1557"/>
      <sheetData sheetId="1558"/>
      <sheetData sheetId="1559"/>
      <sheetData sheetId="1560" refreshError="1"/>
      <sheetData sheetId="1561" refreshError="1"/>
      <sheetData sheetId="1562" refreshError="1"/>
      <sheetData sheetId="1563" refreshError="1"/>
      <sheetData sheetId="1564"/>
      <sheetData sheetId="1565"/>
      <sheetData sheetId="1566"/>
      <sheetData sheetId="1567"/>
      <sheetData sheetId="1568"/>
      <sheetData sheetId="1569"/>
      <sheetData sheetId="1570"/>
      <sheetData sheetId="1571"/>
      <sheetData sheetId="1572"/>
      <sheetData sheetId="1573"/>
      <sheetData sheetId="1574"/>
      <sheetData sheetId="1575"/>
      <sheetData sheetId="1576"/>
      <sheetData sheetId="1577"/>
      <sheetData sheetId="1578"/>
      <sheetData sheetId="1579"/>
      <sheetData sheetId="1580"/>
      <sheetData sheetId="1581"/>
      <sheetData sheetId="1582"/>
      <sheetData sheetId="1583"/>
      <sheetData sheetId="1584"/>
      <sheetData sheetId="1585"/>
      <sheetData sheetId="1586"/>
      <sheetData sheetId="1587"/>
      <sheetData sheetId="1588"/>
      <sheetData sheetId="1589"/>
      <sheetData sheetId="1590"/>
      <sheetData sheetId="1591"/>
      <sheetData sheetId="1592"/>
      <sheetData sheetId="1593"/>
      <sheetData sheetId="1594"/>
      <sheetData sheetId="1595"/>
      <sheetData sheetId="1596"/>
      <sheetData sheetId="1597"/>
      <sheetData sheetId="1598"/>
      <sheetData sheetId="1599"/>
      <sheetData sheetId="1600"/>
      <sheetData sheetId="1601"/>
      <sheetData sheetId="1602"/>
      <sheetData sheetId="1603"/>
      <sheetData sheetId="1604"/>
      <sheetData sheetId="1605"/>
      <sheetData sheetId="1606"/>
      <sheetData sheetId="1607"/>
      <sheetData sheetId="1608"/>
      <sheetData sheetId="1609"/>
      <sheetData sheetId="1610"/>
      <sheetData sheetId="1611"/>
      <sheetData sheetId="1612"/>
      <sheetData sheetId="1613"/>
      <sheetData sheetId="1614"/>
      <sheetData sheetId="1615"/>
      <sheetData sheetId="1616" refreshError="1"/>
      <sheetData sheetId="1617" refreshError="1"/>
      <sheetData sheetId="1618" refreshError="1"/>
      <sheetData sheetId="1619" refreshError="1"/>
      <sheetData sheetId="1620" refreshError="1"/>
      <sheetData sheetId="1621" refreshError="1"/>
      <sheetData sheetId="1622" refreshError="1"/>
      <sheetData sheetId="1623" refreshError="1"/>
      <sheetData sheetId="1624" refreshError="1"/>
      <sheetData sheetId="1625" refreshError="1"/>
      <sheetData sheetId="1626" refreshError="1"/>
      <sheetData sheetId="1627" refreshError="1"/>
      <sheetData sheetId="1628" refreshError="1"/>
      <sheetData sheetId="1629" refreshError="1"/>
      <sheetData sheetId="1630" refreshError="1"/>
      <sheetData sheetId="1631" refreshError="1"/>
      <sheetData sheetId="1632" refreshError="1"/>
      <sheetData sheetId="1633"/>
      <sheetData sheetId="1634" refreshError="1"/>
      <sheetData sheetId="1635" refreshError="1"/>
      <sheetData sheetId="1636" refreshError="1"/>
      <sheetData sheetId="1637" refreshError="1"/>
      <sheetData sheetId="1638" refreshError="1"/>
      <sheetData sheetId="1639" refreshError="1"/>
      <sheetData sheetId="1640" refreshError="1"/>
      <sheetData sheetId="1641" refreshError="1"/>
      <sheetData sheetId="1642"/>
      <sheetData sheetId="1643"/>
      <sheetData sheetId="1644"/>
      <sheetData sheetId="1645"/>
      <sheetData sheetId="1646"/>
      <sheetData sheetId="1647"/>
      <sheetData sheetId="1648"/>
      <sheetData sheetId="1649"/>
      <sheetData sheetId="1650"/>
      <sheetData sheetId="1651" refreshError="1"/>
      <sheetData sheetId="1652" refreshError="1"/>
      <sheetData sheetId="1653" refreshError="1"/>
      <sheetData sheetId="1654" refreshError="1"/>
      <sheetData sheetId="1655" refreshError="1"/>
      <sheetData sheetId="1656" refreshError="1"/>
      <sheetData sheetId="1657" refreshError="1"/>
      <sheetData sheetId="1658" refreshError="1"/>
      <sheetData sheetId="1659"/>
      <sheetData sheetId="1660">
        <row r="28">
          <cell r="M28">
            <v>25518769.103220712</v>
          </cell>
        </row>
      </sheetData>
      <sheetData sheetId="1661"/>
      <sheetData sheetId="1662"/>
      <sheetData sheetId="1663"/>
      <sheetData sheetId="1664"/>
      <sheetData sheetId="1665" refreshError="1"/>
      <sheetData sheetId="1666"/>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refreshError="1"/>
      <sheetData sheetId="1677" refreshError="1"/>
      <sheetData sheetId="1678" refreshError="1"/>
      <sheetData sheetId="1679" refreshError="1"/>
      <sheetData sheetId="1680" refreshError="1"/>
      <sheetData sheetId="1681" refreshError="1"/>
      <sheetData sheetId="1682" refreshError="1"/>
      <sheetData sheetId="1683" refreshError="1"/>
      <sheetData sheetId="1684" refreshError="1"/>
      <sheetData sheetId="1685" refreshError="1"/>
      <sheetData sheetId="1686" refreshError="1"/>
      <sheetData sheetId="1687" refreshError="1"/>
      <sheetData sheetId="1688" refreshError="1"/>
      <sheetData sheetId="1689" refreshError="1"/>
      <sheetData sheetId="1690" refreshError="1"/>
      <sheetData sheetId="1691" refreshError="1"/>
      <sheetData sheetId="1692" refreshError="1"/>
      <sheetData sheetId="1693" refreshError="1"/>
      <sheetData sheetId="1694" refreshError="1"/>
      <sheetData sheetId="1695" refreshError="1"/>
      <sheetData sheetId="1696" refreshError="1"/>
      <sheetData sheetId="1697" refreshError="1"/>
      <sheetData sheetId="1698" refreshError="1"/>
      <sheetData sheetId="1699" refreshError="1"/>
      <sheetData sheetId="1700" refreshError="1"/>
      <sheetData sheetId="1701" refreshError="1"/>
      <sheetData sheetId="1702">
        <row r="5">
          <cell r="A5">
            <v>1</v>
          </cell>
        </row>
      </sheetData>
      <sheetData sheetId="1703" refreshError="1"/>
      <sheetData sheetId="1704" refreshError="1"/>
      <sheetData sheetId="1705" refreshError="1"/>
      <sheetData sheetId="1706" refreshError="1"/>
      <sheetData sheetId="1707" refreshError="1"/>
      <sheetData sheetId="1708" refreshError="1"/>
      <sheetData sheetId="1709" refreshError="1"/>
      <sheetData sheetId="1710" refreshError="1"/>
      <sheetData sheetId="1711" refreshError="1"/>
      <sheetData sheetId="1712" refreshError="1"/>
      <sheetData sheetId="1713" refreshError="1"/>
      <sheetData sheetId="1714" refreshError="1"/>
      <sheetData sheetId="1715" refreshError="1"/>
      <sheetData sheetId="1716" refreshError="1"/>
      <sheetData sheetId="1717" refreshError="1"/>
      <sheetData sheetId="1718" refreshError="1"/>
      <sheetData sheetId="1719" refreshError="1"/>
      <sheetData sheetId="1720" refreshError="1"/>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row r="3">
          <cell r="C3">
            <v>46.15</v>
          </cell>
        </row>
      </sheetData>
      <sheetData sheetId="1770"/>
      <sheetData sheetId="1771"/>
      <sheetData sheetId="1772"/>
      <sheetData sheetId="1773">
        <row r="3">
          <cell r="C3">
            <v>46.15</v>
          </cell>
        </row>
      </sheetData>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row r="4">
          <cell r="B4" t="str">
            <v>Business Enterprise Value arrived through DCF Analysis</v>
          </cell>
        </row>
      </sheetData>
      <sheetData sheetId="1788"/>
      <sheetData sheetId="1789"/>
      <sheetData sheetId="1790">
        <row r="4">
          <cell r="B4" t="str">
            <v>Business Enterprise Value arrived through DCF Analysis</v>
          </cell>
        </row>
      </sheetData>
      <sheetData sheetId="1791"/>
      <sheetData sheetId="1792"/>
      <sheetData sheetId="1793"/>
      <sheetData sheetId="1794"/>
      <sheetData sheetId="1795" refreshError="1"/>
      <sheetData sheetId="1796" refreshError="1"/>
      <sheetData sheetId="1797" refreshError="1"/>
      <sheetData sheetId="1798" refreshError="1"/>
      <sheetData sheetId="1799" refreshError="1"/>
      <sheetData sheetId="1800" refreshError="1"/>
      <sheetData sheetId="1801" refreshError="1"/>
      <sheetData sheetId="1802" refreshError="1"/>
      <sheetData sheetId="1803"/>
      <sheetData sheetId="1804" refreshError="1"/>
      <sheetData sheetId="1805" refreshError="1"/>
      <sheetData sheetId="1806" refreshError="1"/>
      <sheetData sheetId="1807" refreshError="1"/>
      <sheetData sheetId="1808" refreshError="1"/>
      <sheetData sheetId="1809" refreshError="1"/>
      <sheetData sheetId="1810" refreshError="1"/>
      <sheetData sheetId="1811" refreshError="1"/>
      <sheetData sheetId="1812" refreshError="1"/>
      <sheetData sheetId="1813" refreshError="1"/>
      <sheetData sheetId="1814" refreshError="1"/>
      <sheetData sheetId="1815" refreshError="1"/>
      <sheetData sheetId="1816" refreshError="1"/>
      <sheetData sheetId="1817" refreshError="1"/>
      <sheetData sheetId="1818" refreshError="1"/>
      <sheetData sheetId="1819" refreshError="1"/>
      <sheetData sheetId="1820" refreshError="1"/>
      <sheetData sheetId="1821" refreshError="1"/>
      <sheetData sheetId="1822" refreshError="1"/>
      <sheetData sheetId="1823" refreshError="1"/>
      <sheetData sheetId="1824" refreshError="1"/>
      <sheetData sheetId="1825" refreshError="1"/>
      <sheetData sheetId="1826" refreshError="1"/>
      <sheetData sheetId="1827" refreshError="1"/>
      <sheetData sheetId="1828" refreshError="1"/>
      <sheetData sheetId="1829" refreshError="1"/>
      <sheetData sheetId="1830" refreshError="1"/>
      <sheetData sheetId="1831">
        <row r="1">
          <cell r="A1" t="str">
            <v>ASSET_NUMBER</v>
          </cell>
        </row>
      </sheetData>
      <sheetData sheetId="1832" refreshError="1"/>
      <sheetData sheetId="1833" refreshError="1"/>
      <sheetData sheetId="1834" refreshError="1"/>
      <sheetData sheetId="1835" refreshError="1"/>
      <sheetData sheetId="1836" refreshError="1"/>
      <sheetData sheetId="1837" refreshError="1"/>
      <sheetData sheetId="1838" refreshError="1"/>
      <sheetData sheetId="1839" refreshError="1"/>
      <sheetData sheetId="1840" refreshError="1"/>
      <sheetData sheetId="1841" refreshError="1"/>
      <sheetData sheetId="1842" refreshError="1"/>
      <sheetData sheetId="1843" refreshError="1"/>
      <sheetData sheetId="1844" refreshError="1"/>
      <sheetData sheetId="1845" refreshError="1"/>
      <sheetData sheetId="1846" refreshError="1"/>
      <sheetData sheetId="1847" refreshError="1"/>
      <sheetData sheetId="1848" refreshError="1"/>
      <sheetData sheetId="1849" refreshError="1"/>
      <sheetData sheetId="1850" refreshError="1"/>
      <sheetData sheetId="1851" refreshError="1"/>
      <sheetData sheetId="1852" refreshError="1"/>
      <sheetData sheetId="1853" refreshError="1"/>
      <sheetData sheetId="1854" refreshError="1"/>
      <sheetData sheetId="1855" refreshError="1"/>
      <sheetData sheetId="1856" refreshError="1"/>
      <sheetData sheetId="1857" refreshError="1"/>
      <sheetData sheetId="1858" refreshError="1"/>
      <sheetData sheetId="1859">
        <row r="1">
          <cell r="A1" t="str">
            <v>ASSET_NUMBER</v>
          </cell>
        </row>
      </sheetData>
      <sheetData sheetId="1860" refreshError="1"/>
      <sheetData sheetId="1861" refreshError="1"/>
      <sheetData sheetId="1862" refreshError="1"/>
      <sheetData sheetId="1863" refreshError="1"/>
      <sheetData sheetId="1864" refreshError="1"/>
      <sheetData sheetId="1865" refreshError="1"/>
      <sheetData sheetId="1866" refreshError="1"/>
      <sheetData sheetId="1867" refreshError="1"/>
      <sheetData sheetId="1868" refreshError="1"/>
      <sheetData sheetId="1869" refreshError="1"/>
      <sheetData sheetId="1870" refreshError="1"/>
      <sheetData sheetId="1871" refreshError="1"/>
      <sheetData sheetId="1872" refreshError="1"/>
      <sheetData sheetId="1873" refreshError="1"/>
      <sheetData sheetId="1874" refreshError="1"/>
      <sheetData sheetId="1875" refreshError="1"/>
      <sheetData sheetId="1876" refreshError="1"/>
      <sheetData sheetId="1877">
        <row r="1">
          <cell r="B1" t="str">
            <v>Q101A</v>
          </cell>
        </row>
      </sheetData>
      <sheetData sheetId="1878" refreshError="1"/>
      <sheetData sheetId="1879" refreshError="1"/>
      <sheetData sheetId="1880" refreshError="1"/>
      <sheetData sheetId="1881" refreshError="1"/>
      <sheetData sheetId="1882">
        <row r="1">
          <cell r="A1" t="str">
            <v>ASSET_NUMBER</v>
          </cell>
        </row>
      </sheetData>
      <sheetData sheetId="1883" refreshError="1"/>
      <sheetData sheetId="1884" refreshError="1"/>
      <sheetData sheetId="1885" refreshError="1"/>
      <sheetData sheetId="1886" refreshError="1"/>
      <sheetData sheetId="1887" refreshError="1"/>
      <sheetData sheetId="1888" refreshError="1"/>
      <sheetData sheetId="1889" refreshError="1"/>
      <sheetData sheetId="1890" refreshError="1"/>
      <sheetData sheetId="1891" refreshError="1"/>
      <sheetData sheetId="1892" refreshError="1"/>
      <sheetData sheetId="1893" refreshError="1"/>
      <sheetData sheetId="1894" refreshError="1"/>
      <sheetData sheetId="1895" refreshError="1"/>
      <sheetData sheetId="1896" refreshError="1"/>
      <sheetData sheetId="1897" refreshError="1"/>
      <sheetData sheetId="1898" refreshError="1"/>
      <sheetData sheetId="1899" refreshError="1"/>
      <sheetData sheetId="1900" refreshError="1"/>
      <sheetData sheetId="1901" refreshError="1"/>
      <sheetData sheetId="1902" refreshError="1"/>
      <sheetData sheetId="1903" refreshError="1"/>
      <sheetData sheetId="1904" refreshError="1"/>
      <sheetData sheetId="1905" refreshError="1"/>
      <sheetData sheetId="1906" refreshError="1"/>
      <sheetData sheetId="1907" refreshError="1"/>
      <sheetData sheetId="1908" refreshError="1"/>
      <sheetData sheetId="1909" refreshError="1"/>
      <sheetData sheetId="1910" refreshError="1"/>
      <sheetData sheetId="1911" refreshError="1"/>
      <sheetData sheetId="1912" refreshError="1"/>
      <sheetData sheetId="1913" refreshError="1"/>
      <sheetData sheetId="1914" refreshError="1"/>
      <sheetData sheetId="1915"/>
      <sheetData sheetId="1916" refreshError="1"/>
      <sheetData sheetId="1917" refreshError="1"/>
      <sheetData sheetId="1918" refreshError="1"/>
      <sheetData sheetId="1919" refreshError="1"/>
      <sheetData sheetId="1920" refreshError="1"/>
      <sheetData sheetId="1921" refreshError="1"/>
      <sheetData sheetId="1922" refreshError="1"/>
      <sheetData sheetId="1923" refreshError="1"/>
      <sheetData sheetId="1924" refreshError="1"/>
      <sheetData sheetId="1925" refreshError="1"/>
      <sheetData sheetId="1926" refreshError="1"/>
      <sheetData sheetId="1927" refreshError="1"/>
      <sheetData sheetId="1928" refreshError="1"/>
      <sheetData sheetId="1929" refreshError="1"/>
      <sheetData sheetId="1930" refreshError="1"/>
      <sheetData sheetId="1931" refreshError="1"/>
      <sheetData sheetId="1932" refreshError="1"/>
      <sheetData sheetId="1933" refreshError="1"/>
      <sheetData sheetId="1934" refreshError="1"/>
      <sheetData sheetId="1935" refreshError="1"/>
      <sheetData sheetId="1936" refreshError="1"/>
      <sheetData sheetId="1937" refreshError="1"/>
      <sheetData sheetId="1938" refreshError="1"/>
      <sheetData sheetId="1939">
        <row r="1">
          <cell r="A1" t="str">
            <v>ASSET_NUMBER</v>
          </cell>
        </row>
      </sheetData>
      <sheetData sheetId="1940">
        <row r="1">
          <cell r="A1" t="str">
            <v>ASSET_NUMBER</v>
          </cell>
        </row>
      </sheetData>
      <sheetData sheetId="1941">
        <row r="1">
          <cell r="A1" t="str">
            <v>ASSET_NUMBER</v>
          </cell>
        </row>
      </sheetData>
      <sheetData sheetId="1942">
        <row r="1">
          <cell r="A1" t="str">
            <v>ASSET_NUMBER</v>
          </cell>
        </row>
      </sheetData>
      <sheetData sheetId="1943">
        <row r="1">
          <cell r="A1" t="str">
            <v>ASSET_NUMBER</v>
          </cell>
        </row>
      </sheetData>
      <sheetData sheetId="1944">
        <row r="1">
          <cell r="A1" t="str">
            <v>ASSET_NUMBER</v>
          </cell>
        </row>
      </sheetData>
      <sheetData sheetId="1945">
        <row r="1">
          <cell r="A1" t="str">
            <v>ASSET_NUMBER</v>
          </cell>
        </row>
      </sheetData>
      <sheetData sheetId="1946">
        <row r="1">
          <cell r="A1" t="str">
            <v>ASSET_NUMBER</v>
          </cell>
        </row>
      </sheetData>
      <sheetData sheetId="1947">
        <row r="1">
          <cell r="A1" t="str">
            <v>ASSET_NUMBER</v>
          </cell>
        </row>
      </sheetData>
      <sheetData sheetId="1948">
        <row r="1">
          <cell r="A1" t="str">
            <v>ASSET_NUMBER</v>
          </cell>
        </row>
      </sheetData>
      <sheetData sheetId="1949">
        <row r="1">
          <cell r="A1" t="str">
            <v>ASSET_NUMBER</v>
          </cell>
        </row>
      </sheetData>
      <sheetData sheetId="1950"/>
      <sheetData sheetId="1951"/>
      <sheetData sheetId="1952"/>
      <sheetData sheetId="1953"/>
      <sheetData sheetId="1954"/>
      <sheetData sheetId="1955"/>
      <sheetData sheetId="1956"/>
      <sheetData sheetId="1957"/>
      <sheetData sheetId="1958"/>
      <sheetData sheetId="1959"/>
      <sheetData sheetId="1960"/>
      <sheetData sheetId="1961"/>
      <sheetData sheetId="1962"/>
      <sheetData sheetId="1963"/>
      <sheetData sheetId="1964"/>
      <sheetData sheetId="1965"/>
      <sheetData sheetId="1966"/>
      <sheetData sheetId="1967"/>
      <sheetData sheetId="1968"/>
      <sheetData sheetId="1969"/>
      <sheetData sheetId="1970"/>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row r="1">
          <cell r="A1" t="str">
            <v>ASSET_NUMBER</v>
          </cell>
        </row>
      </sheetData>
      <sheetData sheetId="2003">
        <row r="1">
          <cell r="A1" t="str">
            <v>ASSET_NUMBER</v>
          </cell>
        </row>
      </sheetData>
      <sheetData sheetId="2004">
        <row r="1">
          <cell r="A1" t="str">
            <v>ASSET_NUMBER</v>
          </cell>
        </row>
      </sheetData>
      <sheetData sheetId="2005">
        <row r="1">
          <cell r="A1" t="str">
            <v>ASSET_NUMBER</v>
          </cell>
        </row>
      </sheetData>
      <sheetData sheetId="2006"/>
      <sheetData sheetId="2007">
        <row r="5">
          <cell r="A5">
            <v>1</v>
          </cell>
        </row>
      </sheetData>
      <sheetData sheetId="2008"/>
      <sheetData sheetId="2009"/>
      <sheetData sheetId="2010"/>
      <sheetData sheetId="2011" refreshError="1"/>
      <sheetData sheetId="2012" refreshError="1"/>
      <sheetData sheetId="2013" refreshError="1"/>
      <sheetData sheetId="2014" refreshError="1"/>
      <sheetData sheetId="2015" refreshError="1"/>
      <sheetData sheetId="2016" refreshError="1"/>
      <sheetData sheetId="2017" refreshError="1"/>
      <sheetData sheetId="2018" refreshError="1"/>
      <sheetData sheetId="2019" refreshError="1"/>
      <sheetData sheetId="2020" refreshError="1"/>
      <sheetData sheetId="2021" refreshError="1"/>
      <sheetData sheetId="2022" refreshError="1"/>
      <sheetData sheetId="2023" refreshError="1"/>
      <sheetData sheetId="2024" refreshError="1"/>
      <sheetData sheetId="2025" refreshError="1"/>
      <sheetData sheetId="2026" refreshError="1"/>
      <sheetData sheetId="2027" refreshError="1"/>
      <sheetData sheetId="2028" refreshError="1"/>
      <sheetData sheetId="2029" refreshError="1"/>
      <sheetData sheetId="2030" refreshError="1"/>
      <sheetData sheetId="2031" refreshError="1"/>
      <sheetData sheetId="2032" refreshError="1"/>
      <sheetData sheetId="2033" refreshError="1"/>
      <sheetData sheetId="2034" refreshError="1"/>
      <sheetData sheetId="2035" refreshError="1"/>
      <sheetData sheetId="2036" refreshError="1"/>
      <sheetData sheetId="2037" refreshError="1"/>
      <sheetData sheetId="2038" refreshError="1"/>
      <sheetData sheetId="2039" refreshError="1"/>
      <sheetData sheetId="2040" refreshError="1"/>
      <sheetData sheetId="2041" refreshError="1"/>
      <sheetData sheetId="2042" refreshError="1"/>
      <sheetData sheetId="2043" refreshError="1"/>
      <sheetData sheetId="2044" refreshError="1"/>
      <sheetData sheetId="2045" refreshError="1"/>
      <sheetData sheetId="2046" refreshError="1"/>
      <sheetData sheetId="2047" refreshError="1"/>
      <sheetData sheetId="2048" refreshError="1"/>
      <sheetData sheetId="2049" refreshError="1"/>
      <sheetData sheetId="2050" refreshError="1"/>
      <sheetData sheetId="2051" refreshError="1"/>
      <sheetData sheetId="2052" refreshError="1"/>
      <sheetData sheetId="2053" refreshError="1"/>
      <sheetData sheetId="2054" refreshError="1"/>
      <sheetData sheetId="2055" refreshError="1"/>
      <sheetData sheetId="2056" refreshError="1"/>
      <sheetData sheetId="2057">
        <row r="1">
          <cell r="A1" t="str">
            <v>ASSET_NUMBER</v>
          </cell>
        </row>
      </sheetData>
      <sheetData sheetId="2058">
        <row r="1">
          <cell r="A1" t="str">
            <v>ASSET_NUMBER</v>
          </cell>
        </row>
      </sheetData>
      <sheetData sheetId="2059">
        <row r="1">
          <cell r="A1" t="str">
            <v>ASSET_NUMBER</v>
          </cell>
        </row>
      </sheetData>
      <sheetData sheetId="2060">
        <row r="1">
          <cell r="A1" t="str">
            <v>ASSET_NUMBER</v>
          </cell>
        </row>
      </sheetData>
      <sheetData sheetId="2061">
        <row r="1">
          <cell r="A1" t="str">
            <v>ASSET_NUMBER</v>
          </cell>
        </row>
      </sheetData>
      <sheetData sheetId="2062">
        <row r="1">
          <cell r="A1" t="str">
            <v>ASSET_NUMBER</v>
          </cell>
        </row>
      </sheetData>
      <sheetData sheetId="2063">
        <row r="1">
          <cell r="A1" t="str">
            <v>ASSET_NUMBER</v>
          </cell>
        </row>
      </sheetData>
      <sheetData sheetId="2064" refreshError="1"/>
      <sheetData sheetId="2065"/>
      <sheetData sheetId="2066"/>
      <sheetData sheetId="2067"/>
      <sheetData sheetId="2068"/>
      <sheetData sheetId="2069" refreshError="1"/>
      <sheetData sheetId="2070" refreshError="1"/>
      <sheetData sheetId="2071">
        <row r="1">
          <cell r="A1" t="str">
            <v>ASSET_NUMBER</v>
          </cell>
        </row>
      </sheetData>
      <sheetData sheetId="2072">
        <row r="1">
          <cell r="A1" t="str">
            <v>ASSET_NUMBER</v>
          </cell>
        </row>
      </sheetData>
      <sheetData sheetId="2073">
        <row r="1">
          <cell r="A1" t="str">
            <v>ASSET_NUMBER</v>
          </cell>
        </row>
      </sheetData>
      <sheetData sheetId="2074">
        <row r="1">
          <cell r="A1" t="str">
            <v>ASSET_NUMBER</v>
          </cell>
        </row>
      </sheetData>
      <sheetData sheetId="2075"/>
      <sheetData sheetId="2076">
        <row r="1">
          <cell r="A1" t="str">
            <v>ASSET_NUMBER</v>
          </cell>
        </row>
      </sheetData>
      <sheetData sheetId="2077"/>
      <sheetData sheetId="2078"/>
      <sheetData sheetId="2079"/>
      <sheetData sheetId="2080">
        <row r="1">
          <cell r="A1" t="str">
            <v>ASSET_NUMBER</v>
          </cell>
        </row>
      </sheetData>
      <sheetData sheetId="2081">
        <row r="1">
          <cell r="A1" t="str">
            <v>ASSET_NUMBER</v>
          </cell>
        </row>
      </sheetData>
      <sheetData sheetId="2082">
        <row r="1">
          <cell r="A1" t="str">
            <v>ASSET_NUMBER</v>
          </cell>
        </row>
      </sheetData>
      <sheetData sheetId="2083">
        <row r="1">
          <cell r="A1" t="str">
            <v>ASSET_NUMBER</v>
          </cell>
        </row>
      </sheetData>
      <sheetData sheetId="2084">
        <row r="1">
          <cell r="A1" t="str">
            <v>ASSET_NUMBER</v>
          </cell>
        </row>
      </sheetData>
      <sheetData sheetId="2085">
        <row r="1">
          <cell r="A1" t="str">
            <v>ASSET_NUMBER</v>
          </cell>
        </row>
      </sheetData>
      <sheetData sheetId="2086">
        <row r="1">
          <cell r="A1" t="str">
            <v>ASSET_NUMBER</v>
          </cell>
        </row>
      </sheetData>
      <sheetData sheetId="2087">
        <row r="1">
          <cell r="A1" t="str">
            <v>ASSET_NUMBER</v>
          </cell>
        </row>
      </sheetData>
      <sheetData sheetId="2088">
        <row r="1">
          <cell r="A1" t="str">
            <v>ASSET_NUMBER</v>
          </cell>
        </row>
      </sheetData>
      <sheetData sheetId="2089">
        <row r="1">
          <cell r="A1" t="str">
            <v>ASSET_NUMBER</v>
          </cell>
        </row>
      </sheetData>
      <sheetData sheetId="2090">
        <row r="1">
          <cell r="A1" t="str">
            <v>ASSET_NUMBER</v>
          </cell>
        </row>
      </sheetData>
      <sheetData sheetId="2091">
        <row r="1">
          <cell r="A1" t="str">
            <v>ASSET_NUMBER</v>
          </cell>
        </row>
      </sheetData>
      <sheetData sheetId="2092">
        <row r="1">
          <cell r="A1" t="str">
            <v>ASSET_NUMBER</v>
          </cell>
        </row>
      </sheetData>
      <sheetData sheetId="2093">
        <row r="1">
          <cell r="A1" t="str">
            <v>ASSET_NUMBER</v>
          </cell>
        </row>
      </sheetData>
      <sheetData sheetId="2094">
        <row r="1">
          <cell r="A1" t="str">
            <v>ASSET_NUMBER</v>
          </cell>
        </row>
      </sheetData>
      <sheetData sheetId="2095">
        <row r="1">
          <cell r="A1" t="str">
            <v>ASSET_NUMBER</v>
          </cell>
        </row>
      </sheetData>
      <sheetData sheetId="2096">
        <row r="1">
          <cell r="A1" t="str">
            <v>ASSET_NUMBER</v>
          </cell>
        </row>
      </sheetData>
      <sheetData sheetId="2097">
        <row r="1">
          <cell r="A1" t="str">
            <v>ASSET_NUMBER</v>
          </cell>
        </row>
      </sheetData>
      <sheetData sheetId="2098">
        <row r="1">
          <cell r="A1" t="str">
            <v>ASSET_NUMBER</v>
          </cell>
        </row>
      </sheetData>
      <sheetData sheetId="2099">
        <row r="1">
          <cell r="A1" t="str">
            <v>ASSET_NUMBER</v>
          </cell>
        </row>
      </sheetData>
      <sheetData sheetId="2100">
        <row r="1">
          <cell r="A1" t="str">
            <v>ASSET_NUMBER</v>
          </cell>
        </row>
      </sheetData>
      <sheetData sheetId="2101">
        <row r="1">
          <cell r="A1" t="str">
            <v>ASSET_NUMBER</v>
          </cell>
        </row>
      </sheetData>
      <sheetData sheetId="2102" refreshError="1"/>
      <sheetData sheetId="2103">
        <row r="1">
          <cell r="A1" t="str">
            <v>ASSET_NUMBER</v>
          </cell>
        </row>
      </sheetData>
      <sheetData sheetId="2104">
        <row r="1">
          <cell r="A1" t="str">
            <v>ASSET_NUMBER</v>
          </cell>
        </row>
      </sheetData>
      <sheetData sheetId="2105">
        <row r="1">
          <cell r="A1" t="str">
            <v>ASSET_NUMBER</v>
          </cell>
        </row>
      </sheetData>
      <sheetData sheetId="2106">
        <row r="1">
          <cell r="A1" t="str">
            <v>ASSET_NUMBER</v>
          </cell>
        </row>
      </sheetData>
      <sheetData sheetId="2107" refreshError="1"/>
      <sheetData sheetId="2108" refreshError="1"/>
      <sheetData sheetId="2109" refreshError="1"/>
      <sheetData sheetId="2110" refreshError="1"/>
      <sheetData sheetId="2111" refreshError="1"/>
      <sheetData sheetId="2112" refreshError="1"/>
      <sheetData sheetId="2113" refreshError="1"/>
      <sheetData sheetId="2114" refreshError="1"/>
      <sheetData sheetId="2115" refreshError="1"/>
      <sheetData sheetId="2116" refreshError="1"/>
      <sheetData sheetId="2117" refreshError="1"/>
      <sheetData sheetId="2118" refreshError="1"/>
      <sheetData sheetId="2119" refreshError="1"/>
      <sheetData sheetId="2120" refreshError="1"/>
      <sheetData sheetId="2121" refreshError="1"/>
      <sheetData sheetId="2122" refreshError="1"/>
      <sheetData sheetId="2123" refreshError="1"/>
      <sheetData sheetId="2124" refreshError="1"/>
      <sheetData sheetId="2125"/>
      <sheetData sheetId="2126"/>
      <sheetData sheetId="2127"/>
      <sheetData sheetId="2128"/>
      <sheetData sheetId="2129"/>
      <sheetData sheetId="2130"/>
      <sheetData sheetId="213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efreshError="1"/>
      <sheetData sheetId="2162" refreshError="1"/>
      <sheetData sheetId="2163" refreshError="1"/>
      <sheetData sheetId="2164" refreshError="1"/>
      <sheetData sheetId="2165" refreshError="1"/>
      <sheetData sheetId="2166" refreshError="1"/>
      <sheetData sheetId="2167" refreshError="1"/>
      <sheetData sheetId="2168" refreshError="1"/>
      <sheetData sheetId="2169" refreshError="1"/>
      <sheetData sheetId="2170" refreshError="1"/>
      <sheetData sheetId="2171" refreshError="1"/>
      <sheetData sheetId="2172" refreshError="1"/>
      <sheetData sheetId="2173" refreshError="1"/>
      <sheetData sheetId="2174" refreshError="1"/>
      <sheetData sheetId="2175" refreshError="1"/>
      <sheetData sheetId="2176" refreshError="1"/>
      <sheetData sheetId="2177" refreshError="1"/>
      <sheetData sheetId="2178" refreshError="1"/>
      <sheetData sheetId="2179" refreshError="1"/>
      <sheetData sheetId="2180" refreshError="1"/>
      <sheetData sheetId="2181" refreshError="1"/>
      <sheetData sheetId="2182" refreshError="1"/>
      <sheetData sheetId="2183" refreshError="1"/>
      <sheetData sheetId="2184" refreshError="1"/>
      <sheetData sheetId="2185" refreshError="1"/>
      <sheetData sheetId="2186" refreshError="1"/>
      <sheetData sheetId="2187" refreshError="1"/>
      <sheetData sheetId="2188" refreshError="1"/>
      <sheetData sheetId="2189" refreshError="1"/>
      <sheetData sheetId="2190" refreshError="1"/>
      <sheetData sheetId="2191" refreshError="1"/>
      <sheetData sheetId="2192" refreshError="1"/>
      <sheetData sheetId="2193" refreshError="1"/>
      <sheetData sheetId="2194" refreshError="1"/>
      <sheetData sheetId="2195" refreshError="1"/>
      <sheetData sheetId="2196" refreshError="1"/>
      <sheetData sheetId="2197" refreshError="1"/>
      <sheetData sheetId="2198" refreshError="1"/>
      <sheetData sheetId="2199" refreshError="1"/>
      <sheetData sheetId="2200" refreshError="1"/>
      <sheetData sheetId="2201" refreshError="1"/>
      <sheetData sheetId="2202" refreshError="1"/>
      <sheetData sheetId="2203" refreshError="1"/>
      <sheetData sheetId="2204" refreshError="1"/>
      <sheetData sheetId="2205" refreshError="1"/>
      <sheetData sheetId="2206" refreshError="1"/>
      <sheetData sheetId="2207" refreshError="1"/>
      <sheetData sheetId="2208" refreshError="1"/>
      <sheetData sheetId="2209" refreshError="1"/>
      <sheetData sheetId="2210" refreshError="1"/>
      <sheetData sheetId="2211" refreshError="1"/>
      <sheetData sheetId="2212" refreshError="1"/>
      <sheetData sheetId="2213" refreshError="1"/>
      <sheetData sheetId="2214" refreshError="1"/>
      <sheetData sheetId="2215" refreshError="1"/>
      <sheetData sheetId="2216" refreshError="1"/>
      <sheetData sheetId="2217" refreshError="1"/>
      <sheetData sheetId="2218" refreshError="1"/>
      <sheetData sheetId="2219" refreshError="1"/>
      <sheetData sheetId="2220" refreshError="1"/>
      <sheetData sheetId="2221" refreshError="1"/>
      <sheetData sheetId="2222" refreshError="1"/>
      <sheetData sheetId="2223" refreshError="1"/>
      <sheetData sheetId="2224" refreshError="1"/>
      <sheetData sheetId="2225" refreshError="1"/>
      <sheetData sheetId="2226" refreshError="1"/>
      <sheetData sheetId="2227" refreshError="1"/>
      <sheetData sheetId="2228" refreshError="1"/>
      <sheetData sheetId="2229" refreshError="1"/>
      <sheetData sheetId="2230" refreshError="1"/>
      <sheetData sheetId="2231" refreshError="1"/>
      <sheetData sheetId="2232" refreshError="1"/>
      <sheetData sheetId="2233" refreshError="1"/>
      <sheetData sheetId="2234" refreshError="1"/>
      <sheetData sheetId="2235" refreshError="1"/>
      <sheetData sheetId="2236" refreshError="1"/>
      <sheetData sheetId="2237" refreshError="1"/>
      <sheetData sheetId="2238" refreshError="1"/>
      <sheetData sheetId="2239" refreshError="1"/>
      <sheetData sheetId="2240" refreshError="1"/>
      <sheetData sheetId="2241" refreshError="1"/>
      <sheetData sheetId="2242" refreshError="1"/>
      <sheetData sheetId="2243" refreshError="1"/>
      <sheetData sheetId="2244" refreshError="1"/>
      <sheetData sheetId="2245" refreshError="1"/>
      <sheetData sheetId="2246" refreshError="1"/>
      <sheetData sheetId="2247" refreshError="1"/>
      <sheetData sheetId="2248" refreshError="1"/>
      <sheetData sheetId="2249" refreshError="1"/>
      <sheetData sheetId="2250" refreshError="1"/>
      <sheetData sheetId="2251" refreshError="1"/>
      <sheetData sheetId="2252" refreshError="1"/>
      <sheetData sheetId="2253" refreshError="1"/>
      <sheetData sheetId="2254" refreshError="1"/>
      <sheetData sheetId="2255" refreshError="1"/>
      <sheetData sheetId="2256" refreshError="1"/>
      <sheetData sheetId="2257" refreshError="1"/>
      <sheetData sheetId="2258" refreshError="1"/>
      <sheetData sheetId="2259" refreshError="1"/>
      <sheetData sheetId="2260" refreshError="1"/>
      <sheetData sheetId="2261" refreshError="1"/>
      <sheetData sheetId="2262" refreshError="1"/>
      <sheetData sheetId="2263" refreshError="1"/>
      <sheetData sheetId="2264" refreshError="1"/>
      <sheetData sheetId="2265" refreshError="1"/>
      <sheetData sheetId="2266" refreshError="1"/>
      <sheetData sheetId="2267" refreshError="1"/>
      <sheetData sheetId="2268" refreshError="1"/>
      <sheetData sheetId="2269" refreshError="1"/>
      <sheetData sheetId="2270" refreshError="1"/>
      <sheetData sheetId="2271" refreshError="1"/>
      <sheetData sheetId="2272" refreshError="1"/>
      <sheetData sheetId="2273" refreshError="1"/>
      <sheetData sheetId="2274" refreshError="1"/>
      <sheetData sheetId="2275" refreshError="1"/>
      <sheetData sheetId="2276" refreshError="1"/>
      <sheetData sheetId="2277"/>
      <sheetData sheetId="2278" refreshError="1"/>
      <sheetData sheetId="2279" refreshError="1"/>
      <sheetData sheetId="2280" refreshError="1"/>
      <sheetData sheetId="2281">
        <row r="4">
          <cell r="J4">
            <v>3997594.5</v>
          </cell>
        </row>
      </sheetData>
      <sheetData sheetId="2282" refreshError="1"/>
      <sheetData sheetId="2283" refreshError="1"/>
      <sheetData sheetId="2284" refreshError="1"/>
      <sheetData sheetId="2285" refreshError="1"/>
      <sheetData sheetId="2286"/>
      <sheetData sheetId="2287" refreshError="1"/>
      <sheetData sheetId="2288"/>
      <sheetData sheetId="2289"/>
      <sheetData sheetId="2290"/>
      <sheetData sheetId="2291"/>
      <sheetData sheetId="2292" refreshError="1"/>
      <sheetData sheetId="2293"/>
      <sheetData sheetId="2294"/>
      <sheetData sheetId="2295"/>
      <sheetData sheetId="2296">
        <row r="4">
          <cell r="C4" t="str">
            <v>FY92</v>
          </cell>
        </row>
      </sheetData>
      <sheetData sheetId="2297" refreshError="1"/>
      <sheetData sheetId="2298" refreshError="1"/>
      <sheetData sheetId="2299" refreshError="1"/>
      <sheetData sheetId="2300" refreshError="1"/>
      <sheetData sheetId="2301" refreshError="1"/>
      <sheetData sheetId="2302" refreshError="1"/>
      <sheetData sheetId="2303" refreshError="1"/>
      <sheetData sheetId="2304" refreshError="1"/>
      <sheetData sheetId="2305" refreshError="1"/>
      <sheetData sheetId="2306" refreshError="1"/>
      <sheetData sheetId="2307" refreshError="1"/>
      <sheetData sheetId="2308" refreshError="1"/>
      <sheetData sheetId="2309" refreshError="1"/>
      <sheetData sheetId="2310" refreshError="1"/>
      <sheetData sheetId="2311" refreshError="1"/>
      <sheetData sheetId="2312" refreshError="1"/>
      <sheetData sheetId="2313" refreshError="1"/>
      <sheetData sheetId="2314" refreshError="1"/>
      <sheetData sheetId="2315" refreshError="1"/>
      <sheetData sheetId="2316" refreshError="1"/>
      <sheetData sheetId="2317" refreshError="1"/>
      <sheetData sheetId="2318"/>
      <sheetData sheetId="2319">
        <row r="65">
          <cell r="I65">
            <v>2844.27</v>
          </cell>
        </row>
      </sheetData>
      <sheetData sheetId="2320"/>
      <sheetData sheetId="2321"/>
      <sheetData sheetId="2322"/>
      <sheetData sheetId="2323"/>
      <sheetData sheetId="2324"/>
      <sheetData sheetId="2325"/>
      <sheetData sheetId="2326"/>
      <sheetData sheetId="2327"/>
      <sheetData sheetId="2328"/>
      <sheetData sheetId="2329"/>
      <sheetData sheetId="2330"/>
      <sheetData sheetId="2331">
        <row r="1">
          <cell r="A1" t="str">
            <v>CODE</v>
          </cell>
        </row>
      </sheetData>
      <sheetData sheetId="2332"/>
      <sheetData sheetId="2333" refreshError="1"/>
      <sheetData sheetId="2334" refreshError="1"/>
      <sheetData sheetId="2335" refreshError="1"/>
      <sheetData sheetId="2336" refreshError="1"/>
      <sheetData sheetId="2337" refreshError="1"/>
      <sheetData sheetId="2338" refreshError="1"/>
      <sheetData sheetId="2339" refreshError="1"/>
      <sheetData sheetId="2340" refreshError="1"/>
      <sheetData sheetId="2341" refreshError="1"/>
      <sheetData sheetId="2342" refreshError="1"/>
      <sheetData sheetId="2343" refreshError="1"/>
      <sheetData sheetId="2344" refreshError="1"/>
      <sheetData sheetId="2345" refreshError="1"/>
      <sheetData sheetId="2346" refreshError="1"/>
      <sheetData sheetId="2347" refreshError="1"/>
      <sheetData sheetId="2348" refreshError="1"/>
      <sheetData sheetId="2349" refreshError="1"/>
      <sheetData sheetId="2350" refreshError="1"/>
      <sheetData sheetId="2351" refreshError="1"/>
      <sheetData sheetId="2352" refreshError="1"/>
      <sheetData sheetId="2353" refreshError="1"/>
      <sheetData sheetId="2354" refreshError="1"/>
      <sheetData sheetId="2355" refreshError="1"/>
      <sheetData sheetId="2356" refreshError="1"/>
      <sheetData sheetId="2357" refreshError="1"/>
      <sheetData sheetId="2358" refreshError="1"/>
      <sheetData sheetId="2359" refreshError="1"/>
      <sheetData sheetId="2360" refreshError="1"/>
      <sheetData sheetId="2361" refreshError="1"/>
      <sheetData sheetId="2362" refreshError="1"/>
      <sheetData sheetId="2363" refreshError="1"/>
      <sheetData sheetId="2364" refreshError="1"/>
      <sheetData sheetId="2365" refreshError="1"/>
      <sheetData sheetId="2366" refreshError="1"/>
      <sheetData sheetId="2367" refreshError="1"/>
      <sheetData sheetId="2368" refreshError="1"/>
      <sheetData sheetId="2369" refreshError="1"/>
      <sheetData sheetId="2370" refreshError="1"/>
      <sheetData sheetId="2371" refreshError="1"/>
      <sheetData sheetId="2372" refreshError="1"/>
      <sheetData sheetId="2373" refreshError="1"/>
      <sheetData sheetId="2374" refreshError="1"/>
      <sheetData sheetId="2375" refreshError="1"/>
      <sheetData sheetId="2376" refreshError="1"/>
      <sheetData sheetId="2377" refreshError="1"/>
      <sheetData sheetId="2378" refreshError="1"/>
      <sheetData sheetId="2379" refreshError="1"/>
      <sheetData sheetId="2380" refreshError="1"/>
      <sheetData sheetId="2381" refreshError="1"/>
      <sheetData sheetId="2382" refreshError="1"/>
      <sheetData sheetId="2383" refreshError="1"/>
      <sheetData sheetId="2384" refreshError="1"/>
      <sheetData sheetId="2385" refreshError="1"/>
      <sheetData sheetId="2386" refreshError="1"/>
      <sheetData sheetId="2387" refreshError="1"/>
      <sheetData sheetId="2388" refreshError="1"/>
      <sheetData sheetId="2389" refreshError="1"/>
      <sheetData sheetId="2390" refreshError="1"/>
      <sheetData sheetId="2391" refreshError="1"/>
      <sheetData sheetId="2392" refreshError="1"/>
      <sheetData sheetId="2393" refreshError="1"/>
      <sheetData sheetId="2394" refreshError="1"/>
      <sheetData sheetId="2395" refreshError="1"/>
      <sheetData sheetId="2396" refreshError="1"/>
      <sheetData sheetId="2397" refreshError="1"/>
      <sheetData sheetId="2398" refreshError="1"/>
      <sheetData sheetId="2399" refreshError="1"/>
      <sheetData sheetId="2400" refreshError="1"/>
      <sheetData sheetId="2401" refreshError="1"/>
      <sheetData sheetId="2402" refreshError="1"/>
      <sheetData sheetId="2403" refreshError="1"/>
      <sheetData sheetId="2404" refreshError="1"/>
      <sheetData sheetId="2405" refreshError="1"/>
      <sheetData sheetId="2406" refreshError="1"/>
      <sheetData sheetId="2407" refreshError="1"/>
      <sheetData sheetId="2408" refreshError="1"/>
      <sheetData sheetId="2409" refreshError="1"/>
      <sheetData sheetId="2410" refreshError="1"/>
      <sheetData sheetId="2411" refreshError="1"/>
      <sheetData sheetId="2412" refreshError="1"/>
      <sheetData sheetId="2413" refreshError="1"/>
      <sheetData sheetId="2414" refreshError="1"/>
      <sheetData sheetId="2415" refreshError="1"/>
      <sheetData sheetId="2416" refreshError="1"/>
      <sheetData sheetId="2417" refreshError="1"/>
      <sheetData sheetId="2418" refreshError="1"/>
      <sheetData sheetId="2419" refreshError="1"/>
      <sheetData sheetId="2420" refreshError="1"/>
      <sheetData sheetId="2421" refreshError="1"/>
      <sheetData sheetId="2422" refreshError="1"/>
      <sheetData sheetId="2423" refreshError="1"/>
      <sheetData sheetId="2424" refreshError="1"/>
      <sheetData sheetId="2425" refreshError="1"/>
      <sheetData sheetId="2426" refreshError="1"/>
      <sheetData sheetId="2427" refreshError="1"/>
      <sheetData sheetId="2428" refreshError="1"/>
      <sheetData sheetId="2429" refreshError="1"/>
      <sheetData sheetId="2430" refreshError="1"/>
      <sheetData sheetId="2431" refreshError="1"/>
      <sheetData sheetId="2432" refreshError="1"/>
      <sheetData sheetId="2433" refreshError="1"/>
      <sheetData sheetId="2434" refreshError="1"/>
      <sheetData sheetId="2435" refreshError="1"/>
      <sheetData sheetId="2436" refreshError="1"/>
      <sheetData sheetId="2437" refreshError="1"/>
      <sheetData sheetId="2438" refreshError="1"/>
      <sheetData sheetId="2439" refreshError="1"/>
      <sheetData sheetId="2440" refreshError="1"/>
      <sheetData sheetId="2441" refreshError="1"/>
      <sheetData sheetId="2442" refreshError="1"/>
      <sheetData sheetId="2443" refreshError="1"/>
      <sheetData sheetId="2444" refreshError="1"/>
      <sheetData sheetId="2445" refreshError="1"/>
      <sheetData sheetId="2446" refreshError="1"/>
      <sheetData sheetId="2447" refreshError="1"/>
      <sheetData sheetId="2448" refreshError="1"/>
      <sheetData sheetId="2449" refreshError="1"/>
      <sheetData sheetId="2450" refreshError="1"/>
      <sheetData sheetId="2451" refreshError="1"/>
      <sheetData sheetId="2452" refreshError="1"/>
      <sheetData sheetId="2453" refreshError="1"/>
      <sheetData sheetId="2454" refreshError="1"/>
      <sheetData sheetId="2455" refreshError="1"/>
      <sheetData sheetId="2456" refreshError="1"/>
      <sheetData sheetId="2457" refreshError="1"/>
      <sheetData sheetId="2458" refreshError="1"/>
      <sheetData sheetId="2459" refreshError="1"/>
      <sheetData sheetId="2460" refreshError="1"/>
      <sheetData sheetId="2461" refreshError="1"/>
      <sheetData sheetId="2462" refreshError="1"/>
      <sheetData sheetId="2463" refreshError="1"/>
      <sheetData sheetId="2464" refreshError="1"/>
      <sheetData sheetId="2465" refreshError="1"/>
      <sheetData sheetId="2466" refreshError="1"/>
      <sheetData sheetId="2467" refreshError="1"/>
      <sheetData sheetId="2468" refreshError="1"/>
      <sheetData sheetId="2469" refreshError="1"/>
      <sheetData sheetId="2470" refreshError="1"/>
      <sheetData sheetId="2471" refreshError="1"/>
      <sheetData sheetId="2472" refreshError="1"/>
      <sheetData sheetId="2473" refreshError="1"/>
      <sheetData sheetId="2474" refreshError="1"/>
      <sheetData sheetId="2475" refreshError="1"/>
      <sheetData sheetId="2476" refreshError="1"/>
      <sheetData sheetId="2477" refreshError="1"/>
      <sheetData sheetId="2478" refreshError="1"/>
      <sheetData sheetId="2479" refreshError="1"/>
      <sheetData sheetId="2480" refreshError="1"/>
      <sheetData sheetId="2481" refreshError="1"/>
      <sheetData sheetId="2482" refreshError="1"/>
      <sheetData sheetId="2483" refreshError="1"/>
      <sheetData sheetId="2484" refreshError="1"/>
      <sheetData sheetId="2485" refreshError="1"/>
      <sheetData sheetId="2486" refreshError="1"/>
      <sheetData sheetId="2487" refreshError="1"/>
      <sheetData sheetId="2488" refreshError="1"/>
      <sheetData sheetId="2489" refreshError="1"/>
      <sheetData sheetId="2490" refreshError="1"/>
      <sheetData sheetId="2491" refreshError="1"/>
      <sheetData sheetId="2492" refreshError="1"/>
      <sheetData sheetId="2493" refreshError="1"/>
      <sheetData sheetId="2494" refreshError="1"/>
      <sheetData sheetId="2495" refreshError="1"/>
      <sheetData sheetId="2496" refreshError="1"/>
      <sheetData sheetId="2497" refreshError="1"/>
      <sheetData sheetId="2498" refreshError="1"/>
      <sheetData sheetId="2499" refreshError="1"/>
      <sheetData sheetId="2500" refreshError="1"/>
      <sheetData sheetId="2501" refreshError="1"/>
      <sheetData sheetId="2502" refreshError="1"/>
      <sheetData sheetId="2503" refreshError="1"/>
      <sheetData sheetId="2504" refreshError="1"/>
      <sheetData sheetId="2505" refreshError="1"/>
      <sheetData sheetId="2506" refreshError="1"/>
      <sheetData sheetId="2507" refreshError="1"/>
      <sheetData sheetId="2508" refreshError="1"/>
      <sheetData sheetId="2509" refreshError="1"/>
      <sheetData sheetId="2510" refreshError="1"/>
      <sheetData sheetId="2511" refreshError="1"/>
      <sheetData sheetId="2512" refreshError="1"/>
      <sheetData sheetId="2513" refreshError="1"/>
      <sheetData sheetId="2514" refreshError="1"/>
      <sheetData sheetId="2515" refreshError="1"/>
      <sheetData sheetId="2516" refreshError="1"/>
      <sheetData sheetId="2517" refreshError="1"/>
      <sheetData sheetId="2518" refreshError="1"/>
      <sheetData sheetId="2519" refreshError="1"/>
      <sheetData sheetId="2520" refreshError="1"/>
      <sheetData sheetId="2521" refreshError="1"/>
      <sheetData sheetId="2522" refreshError="1"/>
      <sheetData sheetId="2523" refreshError="1"/>
      <sheetData sheetId="2524" refreshError="1"/>
      <sheetData sheetId="2525" refreshError="1"/>
      <sheetData sheetId="2526" refreshError="1"/>
      <sheetData sheetId="2527" refreshError="1"/>
      <sheetData sheetId="2528" refreshError="1"/>
      <sheetData sheetId="2529" refreshError="1"/>
      <sheetData sheetId="2530" refreshError="1"/>
      <sheetData sheetId="2531" refreshError="1"/>
      <sheetData sheetId="2532" refreshError="1"/>
      <sheetData sheetId="2533" refreshError="1"/>
      <sheetData sheetId="2534" refreshError="1"/>
      <sheetData sheetId="2535" refreshError="1"/>
      <sheetData sheetId="2536" refreshError="1"/>
      <sheetData sheetId="2537" refreshError="1"/>
      <sheetData sheetId="2538" refreshError="1"/>
      <sheetData sheetId="2539" refreshError="1"/>
      <sheetData sheetId="2540" refreshError="1"/>
      <sheetData sheetId="2541" refreshError="1"/>
      <sheetData sheetId="2542" refreshError="1"/>
      <sheetData sheetId="2543" refreshError="1"/>
      <sheetData sheetId="2544" refreshError="1"/>
      <sheetData sheetId="2545" refreshError="1"/>
      <sheetData sheetId="2546" refreshError="1"/>
      <sheetData sheetId="2547" refreshError="1"/>
      <sheetData sheetId="2548" refreshError="1"/>
      <sheetData sheetId="2549" refreshError="1"/>
      <sheetData sheetId="2550" refreshError="1"/>
      <sheetData sheetId="2551" refreshError="1"/>
      <sheetData sheetId="2552" refreshError="1"/>
      <sheetData sheetId="2553" refreshError="1"/>
      <sheetData sheetId="2554" refreshError="1"/>
      <sheetData sheetId="2555" refreshError="1"/>
      <sheetData sheetId="2556" refreshError="1"/>
      <sheetData sheetId="2557" refreshError="1"/>
      <sheetData sheetId="2558" refreshError="1"/>
      <sheetData sheetId="2559" refreshError="1"/>
      <sheetData sheetId="2560" refreshError="1"/>
      <sheetData sheetId="2561" refreshError="1"/>
      <sheetData sheetId="2562" refreshError="1"/>
      <sheetData sheetId="2563" refreshError="1"/>
      <sheetData sheetId="2564" refreshError="1"/>
      <sheetData sheetId="2565" refreshError="1"/>
      <sheetData sheetId="2566" refreshError="1"/>
      <sheetData sheetId="2567" refreshError="1"/>
      <sheetData sheetId="2568" refreshError="1"/>
      <sheetData sheetId="2569" refreshError="1"/>
      <sheetData sheetId="2570" refreshError="1"/>
      <sheetData sheetId="2571" refreshError="1"/>
      <sheetData sheetId="2572" refreshError="1"/>
      <sheetData sheetId="2573" refreshError="1"/>
      <sheetData sheetId="2574" refreshError="1"/>
      <sheetData sheetId="2575" refreshError="1"/>
      <sheetData sheetId="2576" refreshError="1"/>
      <sheetData sheetId="2577" refreshError="1"/>
      <sheetData sheetId="2578" refreshError="1"/>
      <sheetData sheetId="2579" refreshError="1"/>
      <sheetData sheetId="2580" refreshError="1"/>
      <sheetData sheetId="2581" refreshError="1"/>
      <sheetData sheetId="2582" refreshError="1"/>
      <sheetData sheetId="2583" refreshError="1"/>
      <sheetData sheetId="2584" refreshError="1"/>
      <sheetData sheetId="2585" refreshError="1"/>
      <sheetData sheetId="2586" refreshError="1"/>
      <sheetData sheetId="2587" refreshError="1"/>
      <sheetData sheetId="2588" refreshError="1"/>
      <sheetData sheetId="2589" refreshError="1"/>
      <sheetData sheetId="2590" refreshError="1"/>
      <sheetData sheetId="2591" refreshError="1"/>
      <sheetData sheetId="2592" refreshError="1"/>
      <sheetData sheetId="2593" refreshError="1"/>
      <sheetData sheetId="2594" refreshError="1"/>
      <sheetData sheetId="2595" refreshError="1"/>
      <sheetData sheetId="2596" refreshError="1"/>
      <sheetData sheetId="2597" refreshError="1"/>
      <sheetData sheetId="2598" refreshError="1"/>
      <sheetData sheetId="2599" refreshError="1"/>
      <sheetData sheetId="2600" refreshError="1"/>
      <sheetData sheetId="2601" refreshError="1"/>
      <sheetData sheetId="2602" refreshError="1"/>
      <sheetData sheetId="2603" refreshError="1"/>
      <sheetData sheetId="2604" refreshError="1"/>
      <sheetData sheetId="2605" refreshError="1"/>
      <sheetData sheetId="2606" refreshError="1"/>
      <sheetData sheetId="2607" refreshError="1"/>
      <sheetData sheetId="2608" refreshError="1"/>
      <sheetData sheetId="2609" refreshError="1"/>
      <sheetData sheetId="2610" refreshError="1"/>
      <sheetData sheetId="2611" refreshError="1"/>
      <sheetData sheetId="2612" refreshError="1"/>
      <sheetData sheetId="2613" refreshError="1"/>
      <sheetData sheetId="2614" refreshError="1"/>
      <sheetData sheetId="2615" refreshError="1"/>
      <sheetData sheetId="2616" refreshError="1"/>
      <sheetData sheetId="2617" refreshError="1"/>
      <sheetData sheetId="2618" refreshError="1"/>
      <sheetData sheetId="2619" refreshError="1"/>
      <sheetData sheetId="2620" refreshError="1"/>
      <sheetData sheetId="2621" refreshError="1"/>
      <sheetData sheetId="2622" refreshError="1"/>
      <sheetData sheetId="2623" refreshError="1"/>
      <sheetData sheetId="2624" refreshError="1"/>
      <sheetData sheetId="2625" refreshError="1"/>
      <sheetData sheetId="2626" refreshError="1"/>
      <sheetData sheetId="2627" refreshError="1"/>
      <sheetData sheetId="2628" refreshError="1"/>
      <sheetData sheetId="2629" refreshError="1"/>
      <sheetData sheetId="2630" refreshError="1"/>
      <sheetData sheetId="2631" refreshError="1"/>
      <sheetData sheetId="2632" refreshError="1"/>
      <sheetData sheetId="2633" refreshError="1"/>
      <sheetData sheetId="2634" refreshError="1"/>
      <sheetData sheetId="2635" refreshError="1"/>
      <sheetData sheetId="2636" refreshError="1"/>
      <sheetData sheetId="2637" refreshError="1"/>
      <sheetData sheetId="2638" refreshError="1"/>
      <sheetData sheetId="2639" refreshError="1"/>
      <sheetData sheetId="2640" refreshError="1"/>
      <sheetData sheetId="2641" refreshError="1"/>
      <sheetData sheetId="2642" refreshError="1"/>
      <sheetData sheetId="2643" refreshError="1"/>
      <sheetData sheetId="2644" refreshError="1"/>
      <sheetData sheetId="2645" refreshError="1"/>
      <sheetData sheetId="2646" refreshError="1"/>
      <sheetData sheetId="2647" refreshError="1"/>
      <sheetData sheetId="2648" refreshError="1"/>
      <sheetData sheetId="2649" refreshError="1"/>
      <sheetData sheetId="2650" refreshError="1"/>
      <sheetData sheetId="2651" refreshError="1"/>
      <sheetData sheetId="2652" refreshError="1"/>
      <sheetData sheetId="2653" refreshError="1"/>
      <sheetData sheetId="2654" refreshError="1"/>
      <sheetData sheetId="2655" refreshError="1"/>
      <sheetData sheetId="2656" refreshError="1"/>
      <sheetData sheetId="2657" refreshError="1"/>
      <sheetData sheetId="2658" refreshError="1"/>
      <sheetData sheetId="2659" refreshError="1"/>
      <sheetData sheetId="2660" refreshError="1"/>
      <sheetData sheetId="2661" refreshError="1"/>
      <sheetData sheetId="2662" refreshError="1"/>
      <sheetData sheetId="2663" refreshError="1"/>
      <sheetData sheetId="2664" refreshError="1"/>
      <sheetData sheetId="2665" refreshError="1"/>
      <sheetData sheetId="2666" refreshError="1"/>
      <sheetData sheetId="2667" refreshError="1"/>
      <sheetData sheetId="2668" refreshError="1"/>
      <sheetData sheetId="2669" refreshError="1"/>
      <sheetData sheetId="2670" refreshError="1"/>
      <sheetData sheetId="2671" refreshError="1"/>
      <sheetData sheetId="2672" refreshError="1"/>
      <sheetData sheetId="2673" refreshError="1"/>
      <sheetData sheetId="2674" refreshError="1"/>
      <sheetData sheetId="2675" refreshError="1"/>
      <sheetData sheetId="2676" refreshError="1"/>
      <sheetData sheetId="2677" refreshError="1"/>
      <sheetData sheetId="2678" refreshError="1"/>
      <sheetData sheetId="2679" refreshError="1"/>
      <sheetData sheetId="2680" refreshError="1"/>
      <sheetData sheetId="2681" refreshError="1"/>
      <sheetData sheetId="2682" refreshError="1"/>
      <sheetData sheetId="2683" refreshError="1"/>
      <sheetData sheetId="2684" refreshError="1"/>
      <sheetData sheetId="2685" refreshError="1"/>
      <sheetData sheetId="2686" refreshError="1"/>
      <sheetData sheetId="2687" refreshError="1"/>
      <sheetData sheetId="2688" refreshError="1"/>
      <sheetData sheetId="2689" refreshError="1"/>
      <sheetData sheetId="2690" refreshError="1"/>
      <sheetData sheetId="2691" refreshError="1"/>
      <sheetData sheetId="2692" refreshError="1"/>
      <sheetData sheetId="2693" refreshError="1"/>
      <sheetData sheetId="2694" refreshError="1"/>
      <sheetData sheetId="2695" refreshError="1"/>
      <sheetData sheetId="2696" refreshError="1"/>
      <sheetData sheetId="2697" refreshError="1"/>
      <sheetData sheetId="2698" refreshError="1"/>
      <sheetData sheetId="2699" refreshError="1"/>
      <sheetData sheetId="2700" refreshError="1"/>
      <sheetData sheetId="2701" refreshError="1"/>
      <sheetData sheetId="2702" refreshError="1"/>
      <sheetData sheetId="2703" refreshError="1"/>
      <sheetData sheetId="2704" refreshError="1"/>
      <sheetData sheetId="2705" refreshError="1"/>
      <sheetData sheetId="2706" refreshError="1"/>
      <sheetData sheetId="2707" refreshError="1"/>
      <sheetData sheetId="2708" refreshError="1"/>
      <sheetData sheetId="2709" refreshError="1"/>
      <sheetData sheetId="2710" refreshError="1"/>
      <sheetData sheetId="2711" refreshError="1"/>
      <sheetData sheetId="2712" refreshError="1"/>
      <sheetData sheetId="2713" refreshError="1"/>
      <sheetData sheetId="2714" refreshError="1"/>
      <sheetData sheetId="2715" refreshError="1"/>
      <sheetData sheetId="2716" refreshError="1"/>
      <sheetData sheetId="2717" refreshError="1"/>
      <sheetData sheetId="2718" refreshError="1"/>
      <sheetData sheetId="2719" refreshError="1"/>
      <sheetData sheetId="2720" refreshError="1"/>
      <sheetData sheetId="2721" refreshError="1"/>
      <sheetData sheetId="2722" refreshError="1"/>
      <sheetData sheetId="2723" refreshError="1"/>
      <sheetData sheetId="2724" refreshError="1"/>
      <sheetData sheetId="2725" refreshError="1"/>
      <sheetData sheetId="2726" refreshError="1"/>
      <sheetData sheetId="2727" refreshError="1"/>
      <sheetData sheetId="2728" refreshError="1"/>
      <sheetData sheetId="2729" refreshError="1"/>
      <sheetData sheetId="2730" refreshError="1"/>
      <sheetData sheetId="2731" refreshError="1"/>
      <sheetData sheetId="2732" refreshError="1"/>
      <sheetData sheetId="2733" refreshError="1"/>
      <sheetData sheetId="2734" refreshError="1"/>
      <sheetData sheetId="2735" refreshError="1"/>
      <sheetData sheetId="2736" refreshError="1"/>
      <sheetData sheetId="2737" refreshError="1"/>
      <sheetData sheetId="2738" refreshError="1"/>
      <sheetData sheetId="2739" refreshError="1"/>
      <sheetData sheetId="2740" refreshError="1"/>
      <sheetData sheetId="2741" refreshError="1"/>
      <sheetData sheetId="2742" refreshError="1"/>
      <sheetData sheetId="2743" refreshError="1"/>
      <sheetData sheetId="2744" refreshError="1"/>
      <sheetData sheetId="2745" refreshError="1"/>
      <sheetData sheetId="2746" refreshError="1"/>
      <sheetData sheetId="2747" refreshError="1"/>
      <sheetData sheetId="2748" refreshError="1"/>
      <sheetData sheetId="2749" refreshError="1"/>
      <sheetData sheetId="2750" refreshError="1"/>
      <sheetData sheetId="2751" refreshError="1"/>
      <sheetData sheetId="2752" refreshError="1"/>
      <sheetData sheetId="2753" refreshError="1"/>
      <sheetData sheetId="2754" refreshError="1"/>
      <sheetData sheetId="2755" refreshError="1"/>
      <sheetData sheetId="2756" refreshError="1"/>
      <sheetData sheetId="2757" refreshError="1"/>
      <sheetData sheetId="2758" refreshError="1"/>
      <sheetData sheetId="2759" refreshError="1"/>
      <sheetData sheetId="2760" refreshError="1"/>
      <sheetData sheetId="2761" refreshError="1"/>
      <sheetData sheetId="2762" refreshError="1"/>
      <sheetData sheetId="2763" refreshError="1"/>
      <sheetData sheetId="2764" refreshError="1"/>
      <sheetData sheetId="2765" refreshError="1"/>
      <sheetData sheetId="2766" refreshError="1"/>
      <sheetData sheetId="2767" refreshError="1"/>
      <sheetData sheetId="2768" refreshError="1"/>
      <sheetData sheetId="2769" refreshError="1"/>
      <sheetData sheetId="2770" refreshError="1"/>
      <sheetData sheetId="2771" refreshError="1"/>
      <sheetData sheetId="2772" refreshError="1"/>
      <sheetData sheetId="2773" refreshError="1"/>
      <sheetData sheetId="2774" refreshError="1"/>
      <sheetData sheetId="2775" refreshError="1"/>
      <sheetData sheetId="2776" refreshError="1"/>
      <sheetData sheetId="2777" refreshError="1"/>
      <sheetData sheetId="2778" refreshError="1"/>
      <sheetData sheetId="2779" refreshError="1"/>
      <sheetData sheetId="2780" refreshError="1"/>
      <sheetData sheetId="2781" refreshError="1"/>
      <sheetData sheetId="2782" refreshError="1"/>
      <sheetData sheetId="2783" refreshError="1"/>
      <sheetData sheetId="2784" refreshError="1"/>
      <sheetData sheetId="2785" refreshError="1"/>
      <sheetData sheetId="2786" refreshError="1"/>
      <sheetData sheetId="2787" refreshError="1"/>
      <sheetData sheetId="2788" refreshError="1"/>
      <sheetData sheetId="2789" refreshError="1"/>
      <sheetData sheetId="2790" refreshError="1"/>
      <sheetData sheetId="2791" refreshError="1"/>
      <sheetData sheetId="2792" refreshError="1"/>
      <sheetData sheetId="2793" refreshError="1"/>
      <sheetData sheetId="2794" refreshError="1"/>
      <sheetData sheetId="2795" refreshError="1"/>
      <sheetData sheetId="2796" refreshError="1"/>
      <sheetData sheetId="2797" refreshError="1"/>
      <sheetData sheetId="2798" refreshError="1"/>
      <sheetData sheetId="2799" refreshError="1"/>
      <sheetData sheetId="2800" refreshError="1"/>
      <sheetData sheetId="2801" refreshError="1"/>
      <sheetData sheetId="2802" refreshError="1"/>
      <sheetData sheetId="2803" refreshError="1"/>
      <sheetData sheetId="2804" refreshError="1"/>
      <sheetData sheetId="2805" refreshError="1"/>
      <sheetData sheetId="2806" refreshError="1"/>
      <sheetData sheetId="2807" refreshError="1"/>
      <sheetData sheetId="2808" refreshError="1"/>
      <sheetData sheetId="2809" refreshError="1"/>
      <sheetData sheetId="2810" refreshError="1"/>
      <sheetData sheetId="2811" refreshError="1"/>
      <sheetData sheetId="2812" refreshError="1"/>
      <sheetData sheetId="2813" refreshError="1"/>
      <sheetData sheetId="2814" refreshError="1"/>
      <sheetData sheetId="2815" refreshError="1"/>
      <sheetData sheetId="2816" refreshError="1"/>
      <sheetData sheetId="2817" refreshError="1"/>
      <sheetData sheetId="2818" refreshError="1"/>
      <sheetData sheetId="2819" refreshError="1"/>
      <sheetData sheetId="2820" refreshError="1"/>
      <sheetData sheetId="2821" refreshError="1"/>
      <sheetData sheetId="2822" refreshError="1"/>
      <sheetData sheetId="2823" refreshError="1"/>
      <sheetData sheetId="2824" refreshError="1"/>
      <sheetData sheetId="2825" refreshError="1"/>
      <sheetData sheetId="2826" refreshError="1"/>
      <sheetData sheetId="2827" refreshError="1"/>
      <sheetData sheetId="2828" refreshError="1"/>
      <sheetData sheetId="2829" refreshError="1"/>
      <sheetData sheetId="2830" refreshError="1"/>
      <sheetData sheetId="2831" refreshError="1"/>
      <sheetData sheetId="2832" refreshError="1"/>
      <sheetData sheetId="2833" refreshError="1"/>
      <sheetData sheetId="2834" refreshError="1"/>
      <sheetData sheetId="2835" refreshError="1"/>
      <sheetData sheetId="2836" refreshError="1"/>
      <sheetData sheetId="2837" refreshError="1"/>
      <sheetData sheetId="2838" refreshError="1"/>
      <sheetData sheetId="2839" refreshError="1"/>
      <sheetData sheetId="2840" refreshError="1"/>
      <sheetData sheetId="2841" refreshError="1"/>
      <sheetData sheetId="2842" refreshError="1"/>
      <sheetData sheetId="2843" refreshError="1"/>
      <sheetData sheetId="2844" refreshError="1"/>
      <sheetData sheetId="2845" refreshError="1"/>
      <sheetData sheetId="2846" refreshError="1"/>
      <sheetData sheetId="2847" refreshError="1"/>
      <sheetData sheetId="2848" refreshError="1"/>
      <sheetData sheetId="2849" refreshError="1"/>
      <sheetData sheetId="2850" refreshError="1"/>
      <sheetData sheetId="2851" refreshError="1"/>
      <sheetData sheetId="2852" refreshError="1"/>
      <sheetData sheetId="2853" refreshError="1"/>
      <sheetData sheetId="2854" refreshError="1"/>
      <sheetData sheetId="2855" refreshError="1"/>
      <sheetData sheetId="2856" refreshError="1"/>
      <sheetData sheetId="2857" refreshError="1"/>
      <sheetData sheetId="2858" refreshError="1"/>
      <sheetData sheetId="2859" refreshError="1"/>
      <sheetData sheetId="2860" refreshError="1"/>
      <sheetData sheetId="2861" refreshError="1"/>
      <sheetData sheetId="2862" refreshError="1"/>
      <sheetData sheetId="2863" refreshError="1"/>
      <sheetData sheetId="2864" refreshError="1"/>
      <sheetData sheetId="2865" refreshError="1"/>
      <sheetData sheetId="2866" refreshError="1"/>
      <sheetData sheetId="2867" refreshError="1"/>
      <sheetData sheetId="2868" refreshError="1"/>
      <sheetData sheetId="2869" refreshError="1"/>
      <sheetData sheetId="2870" refreshError="1"/>
      <sheetData sheetId="2871" refreshError="1"/>
      <sheetData sheetId="2872" refreshError="1"/>
      <sheetData sheetId="2873" refreshError="1"/>
      <sheetData sheetId="2874" refreshError="1"/>
      <sheetData sheetId="2875" refreshError="1"/>
      <sheetData sheetId="2876" refreshError="1"/>
      <sheetData sheetId="2877" refreshError="1"/>
      <sheetData sheetId="2878" refreshError="1"/>
      <sheetData sheetId="2879" refreshError="1"/>
      <sheetData sheetId="2880" refreshError="1"/>
      <sheetData sheetId="2881" refreshError="1"/>
      <sheetData sheetId="2882" refreshError="1"/>
      <sheetData sheetId="2883" refreshError="1"/>
      <sheetData sheetId="2884" refreshError="1"/>
      <sheetData sheetId="2885" refreshError="1"/>
      <sheetData sheetId="2886" refreshError="1"/>
      <sheetData sheetId="2887" refreshError="1"/>
      <sheetData sheetId="2888" refreshError="1"/>
      <sheetData sheetId="2889" refreshError="1"/>
      <sheetData sheetId="2890" refreshError="1"/>
      <sheetData sheetId="2891" refreshError="1"/>
      <sheetData sheetId="2892" refreshError="1"/>
      <sheetData sheetId="2893" refreshError="1"/>
      <sheetData sheetId="2894" refreshError="1"/>
      <sheetData sheetId="2895" refreshError="1"/>
      <sheetData sheetId="2896" refreshError="1"/>
      <sheetData sheetId="2897" refreshError="1"/>
      <sheetData sheetId="2898" refreshError="1"/>
      <sheetData sheetId="2899" refreshError="1"/>
      <sheetData sheetId="2900" refreshError="1"/>
      <sheetData sheetId="2901" refreshError="1"/>
      <sheetData sheetId="2902" refreshError="1"/>
      <sheetData sheetId="2903" refreshError="1"/>
      <sheetData sheetId="2904" refreshError="1"/>
      <sheetData sheetId="2905" refreshError="1"/>
      <sheetData sheetId="2906" refreshError="1"/>
      <sheetData sheetId="2907" refreshError="1"/>
      <sheetData sheetId="2908" refreshError="1"/>
      <sheetData sheetId="2909" refreshError="1"/>
      <sheetData sheetId="2910" refreshError="1"/>
      <sheetData sheetId="2911" refreshError="1"/>
      <sheetData sheetId="2912" refreshError="1"/>
      <sheetData sheetId="2913" refreshError="1"/>
      <sheetData sheetId="2914" refreshError="1"/>
      <sheetData sheetId="2915" refreshError="1"/>
      <sheetData sheetId="2916" refreshError="1"/>
      <sheetData sheetId="2917" refreshError="1"/>
      <sheetData sheetId="2918" refreshError="1"/>
      <sheetData sheetId="2919" refreshError="1"/>
      <sheetData sheetId="2920" refreshError="1"/>
      <sheetData sheetId="2921" refreshError="1"/>
      <sheetData sheetId="2922" refreshError="1"/>
      <sheetData sheetId="2923" refreshError="1"/>
      <sheetData sheetId="2924" refreshError="1"/>
      <sheetData sheetId="2925" refreshError="1"/>
      <sheetData sheetId="2926" refreshError="1"/>
      <sheetData sheetId="2927" refreshError="1"/>
      <sheetData sheetId="2928" refreshError="1"/>
      <sheetData sheetId="2929" refreshError="1"/>
      <sheetData sheetId="2930" refreshError="1"/>
      <sheetData sheetId="2931" refreshError="1"/>
      <sheetData sheetId="2932" refreshError="1"/>
      <sheetData sheetId="2933" refreshError="1"/>
      <sheetData sheetId="2934" refreshError="1"/>
      <sheetData sheetId="2935" refreshError="1"/>
      <sheetData sheetId="2936" refreshError="1"/>
      <sheetData sheetId="2937" refreshError="1"/>
      <sheetData sheetId="2938" refreshError="1"/>
      <sheetData sheetId="2939" refreshError="1"/>
      <sheetData sheetId="2940" refreshError="1"/>
      <sheetData sheetId="2941" refreshError="1"/>
      <sheetData sheetId="2942" refreshError="1"/>
      <sheetData sheetId="2943" refreshError="1"/>
      <sheetData sheetId="2944" refreshError="1"/>
      <sheetData sheetId="2945" refreshError="1"/>
      <sheetData sheetId="2946" refreshError="1"/>
      <sheetData sheetId="2947" refreshError="1"/>
      <sheetData sheetId="2948" refreshError="1"/>
      <sheetData sheetId="2949" refreshError="1"/>
      <sheetData sheetId="2950" refreshError="1"/>
      <sheetData sheetId="2951" refreshError="1"/>
      <sheetData sheetId="2952" refreshError="1"/>
      <sheetData sheetId="2953" refreshError="1"/>
      <sheetData sheetId="2954" refreshError="1"/>
      <sheetData sheetId="2955" refreshError="1"/>
      <sheetData sheetId="2956" refreshError="1"/>
      <sheetData sheetId="2957" refreshError="1"/>
      <sheetData sheetId="2958" refreshError="1"/>
      <sheetData sheetId="2959" refreshError="1"/>
      <sheetData sheetId="2960" refreshError="1"/>
      <sheetData sheetId="2961" refreshError="1"/>
      <sheetData sheetId="2962" refreshError="1"/>
      <sheetData sheetId="2963" refreshError="1"/>
      <sheetData sheetId="2964" refreshError="1"/>
      <sheetData sheetId="2965" refreshError="1"/>
      <sheetData sheetId="2966" refreshError="1"/>
      <sheetData sheetId="2967" refreshError="1"/>
      <sheetData sheetId="2968" refreshError="1"/>
      <sheetData sheetId="2969" refreshError="1"/>
      <sheetData sheetId="2970" refreshError="1"/>
      <sheetData sheetId="2971" refreshError="1"/>
      <sheetData sheetId="2972" refreshError="1"/>
      <sheetData sheetId="2973" refreshError="1"/>
      <sheetData sheetId="2974" refreshError="1"/>
      <sheetData sheetId="2975" refreshError="1"/>
      <sheetData sheetId="2976" refreshError="1"/>
      <sheetData sheetId="2977" refreshError="1"/>
      <sheetData sheetId="2978" refreshError="1"/>
      <sheetData sheetId="2979" refreshError="1"/>
      <sheetData sheetId="2980" refreshError="1"/>
      <sheetData sheetId="2981" refreshError="1"/>
      <sheetData sheetId="2982" refreshError="1"/>
      <sheetData sheetId="2983" refreshError="1"/>
      <sheetData sheetId="2984" refreshError="1"/>
      <sheetData sheetId="2985" refreshError="1"/>
      <sheetData sheetId="2986" refreshError="1"/>
      <sheetData sheetId="2987" refreshError="1"/>
      <sheetData sheetId="2988" refreshError="1"/>
      <sheetData sheetId="2989" refreshError="1"/>
      <sheetData sheetId="2990" refreshError="1"/>
      <sheetData sheetId="2991" refreshError="1"/>
      <sheetData sheetId="2992" refreshError="1"/>
      <sheetData sheetId="2993" refreshError="1"/>
      <sheetData sheetId="2994" refreshError="1"/>
      <sheetData sheetId="2995" refreshError="1"/>
      <sheetData sheetId="2996" refreshError="1"/>
      <sheetData sheetId="2997" refreshError="1"/>
      <sheetData sheetId="2998" refreshError="1"/>
      <sheetData sheetId="2999" refreshError="1"/>
      <sheetData sheetId="3000" refreshError="1"/>
      <sheetData sheetId="3001" refreshError="1"/>
      <sheetData sheetId="3002" refreshError="1"/>
      <sheetData sheetId="3003" refreshError="1"/>
      <sheetData sheetId="3004" refreshError="1"/>
      <sheetData sheetId="3005" refreshError="1"/>
      <sheetData sheetId="3006" refreshError="1"/>
      <sheetData sheetId="3007" refreshError="1"/>
      <sheetData sheetId="3008" refreshError="1"/>
      <sheetData sheetId="3009" refreshError="1"/>
      <sheetData sheetId="3010" refreshError="1"/>
      <sheetData sheetId="3011" refreshError="1"/>
      <sheetData sheetId="3012" refreshError="1"/>
      <sheetData sheetId="3013" refreshError="1"/>
      <sheetData sheetId="3014" refreshError="1"/>
      <sheetData sheetId="3015" refreshError="1"/>
      <sheetData sheetId="3016" refreshError="1"/>
      <sheetData sheetId="3017" refreshError="1"/>
      <sheetData sheetId="3018" refreshError="1"/>
      <sheetData sheetId="3019" refreshError="1"/>
      <sheetData sheetId="3020" refreshError="1"/>
      <sheetData sheetId="3021" refreshError="1"/>
      <sheetData sheetId="3022" refreshError="1"/>
      <sheetData sheetId="3023" refreshError="1"/>
      <sheetData sheetId="3024" refreshError="1"/>
      <sheetData sheetId="3025" refreshError="1"/>
      <sheetData sheetId="3026" refreshError="1"/>
      <sheetData sheetId="3027" refreshError="1"/>
      <sheetData sheetId="3028" refreshError="1"/>
      <sheetData sheetId="3029" refreshError="1"/>
      <sheetData sheetId="3030" refreshError="1"/>
      <sheetData sheetId="3031" refreshError="1"/>
      <sheetData sheetId="3032" refreshError="1"/>
      <sheetData sheetId="3033" refreshError="1"/>
      <sheetData sheetId="3034" refreshError="1"/>
      <sheetData sheetId="3035" refreshError="1"/>
      <sheetData sheetId="3036" refreshError="1"/>
      <sheetData sheetId="3037" refreshError="1"/>
      <sheetData sheetId="3038" refreshError="1"/>
      <sheetData sheetId="3039" refreshError="1"/>
      <sheetData sheetId="3040" refreshError="1"/>
      <sheetData sheetId="3041" refreshError="1"/>
      <sheetData sheetId="3042" refreshError="1"/>
      <sheetData sheetId="3043" refreshError="1"/>
      <sheetData sheetId="3044" refreshError="1"/>
      <sheetData sheetId="3045" refreshError="1"/>
      <sheetData sheetId="3046" refreshError="1"/>
      <sheetData sheetId="3047" refreshError="1"/>
      <sheetData sheetId="3048" refreshError="1"/>
      <sheetData sheetId="3049" refreshError="1"/>
      <sheetData sheetId="3050" refreshError="1"/>
      <sheetData sheetId="3051" refreshError="1"/>
      <sheetData sheetId="3052" refreshError="1"/>
      <sheetData sheetId="3053" refreshError="1"/>
      <sheetData sheetId="3054" refreshError="1"/>
      <sheetData sheetId="3055" refreshError="1"/>
      <sheetData sheetId="3056" refreshError="1"/>
      <sheetData sheetId="3057" refreshError="1"/>
      <sheetData sheetId="3058" refreshError="1"/>
      <sheetData sheetId="3059" refreshError="1"/>
      <sheetData sheetId="3060" refreshError="1"/>
      <sheetData sheetId="3061" refreshError="1"/>
      <sheetData sheetId="3062" refreshError="1"/>
      <sheetData sheetId="3063" refreshError="1"/>
      <sheetData sheetId="3064" refreshError="1"/>
      <sheetData sheetId="3065"/>
      <sheetData sheetId="3066"/>
      <sheetData sheetId="3067"/>
      <sheetData sheetId="3068" refreshError="1"/>
      <sheetData sheetId="3069">
        <row r="13">
          <cell r="B13" t="str">
            <v>AVE1330</v>
          </cell>
        </row>
      </sheetData>
      <sheetData sheetId="3070"/>
      <sheetData sheetId="3071"/>
      <sheetData sheetId="3072"/>
      <sheetData sheetId="3073"/>
      <sheetData sheetId="3074"/>
      <sheetData sheetId="3075"/>
      <sheetData sheetId="3076"/>
      <sheetData sheetId="3077"/>
      <sheetData sheetId="3078"/>
      <sheetData sheetId="3079"/>
      <sheetData sheetId="3080"/>
      <sheetData sheetId="3081"/>
      <sheetData sheetId="3082"/>
      <sheetData sheetId="3083" refreshError="1"/>
      <sheetData sheetId="3084" refreshError="1"/>
      <sheetData sheetId="3085" refreshError="1"/>
      <sheetData sheetId="3086" refreshError="1"/>
      <sheetData sheetId="3087" refreshError="1"/>
      <sheetData sheetId="3088" refreshError="1"/>
      <sheetData sheetId="3089" refreshError="1"/>
      <sheetData sheetId="3090" refreshError="1"/>
      <sheetData sheetId="3091" refreshError="1"/>
      <sheetData sheetId="3092" refreshError="1"/>
      <sheetData sheetId="3093" refreshError="1"/>
      <sheetData sheetId="3094" refreshError="1"/>
      <sheetData sheetId="3095" refreshError="1"/>
      <sheetData sheetId="3096" refreshError="1"/>
      <sheetData sheetId="3097" refreshError="1"/>
      <sheetData sheetId="3098" refreshError="1"/>
      <sheetData sheetId="3099" refreshError="1"/>
      <sheetData sheetId="3100" refreshError="1"/>
      <sheetData sheetId="3101" refreshError="1"/>
      <sheetData sheetId="3102" refreshError="1"/>
      <sheetData sheetId="3103" refreshError="1"/>
      <sheetData sheetId="3104" refreshError="1"/>
      <sheetData sheetId="3105" refreshError="1"/>
      <sheetData sheetId="3106" refreshError="1"/>
      <sheetData sheetId="3107" refreshError="1"/>
      <sheetData sheetId="3108" refreshError="1"/>
      <sheetData sheetId="3109" refreshError="1"/>
      <sheetData sheetId="3110" refreshError="1"/>
      <sheetData sheetId="3111" refreshError="1"/>
      <sheetData sheetId="3112" refreshError="1"/>
      <sheetData sheetId="3113" refreshError="1"/>
      <sheetData sheetId="3114" refreshError="1"/>
      <sheetData sheetId="3115" refreshError="1"/>
      <sheetData sheetId="3116" refreshError="1"/>
      <sheetData sheetId="3117" refreshError="1"/>
      <sheetData sheetId="3118" refreshError="1"/>
      <sheetData sheetId="3119" refreshError="1"/>
      <sheetData sheetId="3120" refreshError="1"/>
      <sheetData sheetId="3121" refreshError="1"/>
      <sheetData sheetId="3122" refreshError="1"/>
      <sheetData sheetId="3123" refreshError="1"/>
      <sheetData sheetId="3124" refreshError="1"/>
      <sheetData sheetId="3125" refreshError="1"/>
      <sheetData sheetId="3126" refreshError="1"/>
      <sheetData sheetId="3127" refreshError="1"/>
      <sheetData sheetId="3128" refreshError="1"/>
      <sheetData sheetId="3129" refreshError="1"/>
      <sheetData sheetId="3130" refreshError="1"/>
      <sheetData sheetId="3131" refreshError="1"/>
      <sheetData sheetId="3132" refreshError="1"/>
      <sheetData sheetId="3133" refreshError="1"/>
      <sheetData sheetId="3134" refreshError="1"/>
      <sheetData sheetId="3135" refreshError="1"/>
      <sheetData sheetId="3136" refreshError="1"/>
      <sheetData sheetId="3137" refreshError="1"/>
      <sheetData sheetId="3138" refreshError="1"/>
      <sheetData sheetId="3139" refreshError="1"/>
      <sheetData sheetId="3140" refreshError="1"/>
      <sheetData sheetId="3141" refreshError="1"/>
      <sheetData sheetId="3142" refreshError="1"/>
      <sheetData sheetId="3143" refreshError="1"/>
      <sheetData sheetId="3144" refreshError="1"/>
      <sheetData sheetId="3145" refreshError="1"/>
      <sheetData sheetId="3146" refreshError="1"/>
      <sheetData sheetId="3147" refreshError="1"/>
      <sheetData sheetId="3148" refreshError="1"/>
      <sheetData sheetId="3149" refreshError="1"/>
      <sheetData sheetId="3150" refreshError="1"/>
      <sheetData sheetId="3151" refreshError="1"/>
      <sheetData sheetId="3152" refreshError="1"/>
      <sheetData sheetId="3153" refreshError="1"/>
      <sheetData sheetId="3154" refreshError="1"/>
      <sheetData sheetId="3155" refreshError="1"/>
      <sheetData sheetId="3156" refreshError="1"/>
      <sheetData sheetId="3157" refreshError="1"/>
      <sheetData sheetId="3158" refreshError="1"/>
      <sheetData sheetId="3159">
        <row r="1">
          <cell r="A1" t="str">
            <v>ASSET_NUMBER</v>
          </cell>
        </row>
      </sheetData>
      <sheetData sheetId="3160" refreshError="1"/>
      <sheetData sheetId="3161" refreshError="1"/>
      <sheetData sheetId="3162" refreshError="1"/>
      <sheetData sheetId="3163" refreshError="1"/>
      <sheetData sheetId="3164" refreshError="1"/>
      <sheetData sheetId="3165" refreshError="1"/>
      <sheetData sheetId="3166" refreshError="1"/>
      <sheetData sheetId="3167" refreshError="1"/>
      <sheetData sheetId="3168" refreshError="1"/>
      <sheetData sheetId="3169" refreshError="1"/>
      <sheetData sheetId="3170" refreshError="1"/>
      <sheetData sheetId="3171" refreshError="1"/>
      <sheetData sheetId="3172" refreshError="1"/>
      <sheetData sheetId="3173" refreshError="1"/>
      <sheetData sheetId="3174" refreshError="1"/>
      <sheetData sheetId="3175" refreshError="1"/>
      <sheetData sheetId="3176" refreshError="1"/>
      <sheetData sheetId="3177" refreshError="1"/>
      <sheetData sheetId="3178" refreshError="1"/>
      <sheetData sheetId="3179" refreshError="1"/>
      <sheetData sheetId="3180" refreshError="1"/>
      <sheetData sheetId="3181" refreshError="1"/>
      <sheetData sheetId="3182" refreshError="1"/>
      <sheetData sheetId="3183" refreshError="1"/>
      <sheetData sheetId="3184" refreshError="1"/>
      <sheetData sheetId="3185" refreshError="1"/>
      <sheetData sheetId="3186" refreshError="1"/>
      <sheetData sheetId="3187" refreshError="1"/>
      <sheetData sheetId="3188" refreshError="1"/>
      <sheetData sheetId="3189" refreshError="1"/>
      <sheetData sheetId="3190" refreshError="1"/>
      <sheetData sheetId="3191" refreshError="1"/>
      <sheetData sheetId="3192" refreshError="1"/>
      <sheetData sheetId="3193" refreshError="1"/>
      <sheetData sheetId="3194" refreshError="1"/>
      <sheetData sheetId="3195" refreshError="1"/>
      <sheetData sheetId="3196" refreshError="1"/>
      <sheetData sheetId="3197" refreshError="1"/>
      <sheetData sheetId="3198" refreshError="1"/>
      <sheetData sheetId="3199" refreshError="1"/>
      <sheetData sheetId="3200" refreshError="1"/>
      <sheetData sheetId="3201" refreshError="1"/>
      <sheetData sheetId="3202" refreshError="1"/>
      <sheetData sheetId="3203" refreshError="1"/>
      <sheetData sheetId="3204" refreshError="1"/>
      <sheetData sheetId="3205" refreshError="1"/>
      <sheetData sheetId="3206" refreshError="1"/>
      <sheetData sheetId="3207">
        <row r="6">
          <cell r="I6" t="str">
            <v>2011</v>
          </cell>
        </row>
      </sheetData>
      <sheetData sheetId="3208" refreshError="1"/>
      <sheetData sheetId="3209" refreshError="1"/>
      <sheetData sheetId="3210" refreshError="1"/>
      <sheetData sheetId="3211" refreshError="1"/>
      <sheetData sheetId="3212" refreshError="1"/>
      <sheetData sheetId="3213" refreshError="1"/>
      <sheetData sheetId="3214" refreshError="1"/>
      <sheetData sheetId="3215" refreshError="1"/>
      <sheetData sheetId="3216" refreshError="1"/>
      <sheetData sheetId="3217" refreshError="1"/>
      <sheetData sheetId="3218" refreshError="1"/>
      <sheetData sheetId="3219" refreshError="1"/>
      <sheetData sheetId="3220" refreshError="1"/>
      <sheetData sheetId="3221" refreshError="1"/>
      <sheetData sheetId="3222" refreshError="1"/>
      <sheetData sheetId="3223" refreshError="1"/>
      <sheetData sheetId="3224" refreshError="1"/>
      <sheetData sheetId="3225" refreshError="1"/>
      <sheetData sheetId="3226" refreshError="1"/>
      <sheetData sheetId="3227" refreshError="1"/>
      <sheetData sheetId="3228" refreshError="1"/>
      <sheetData sheetId="3229" refreshError="1"/>
      <sheetData sheetId="3230" refreshError="1"/>
      <sheetData sheetId="3231" refreshError="1"/>
      <sheetData sheetId="3232" refreshError="1"/>
      <sheetData sheetId="3233" refreshError="1"/>
      <sheetData sheetId="3234" refreshError="1"/>
      <sheetData sheetId="3235" refreshError="1"/>
      <sheetData sheetId="3236" refreshError="1"/>
      <sheetData sheetId="3237" refreshError="1"/>
      <sheetData sheetId="3238" refreshError="1"/>
      <sheetData sheetId="3239" refreshError="1"/>
      <sheetData sheetId="3240" refreshError="1"/>
      <sheetData sheetId="3241" refreshError="1"/>
      <sheetData sheetId="3242" refreshError="1"/>
      <sheetData sheetId="3243" refreshError="1"/>
      <sheetData sheetId="3244" refreshError="1"/>
      <sheetData sheetId="3245" refreshError="1"/>
      <sheetData sheetId="3246" refreshError="1"/>
      <sheetData sheetId="3247" refreshError="1"/>
      <sheetData sheetId="3248" refreshError="1"/>
      <sheetData sheetId="3249" refreshError="1"/>
      <sheetData sheetId="3250" refreshError="1"/>
      <sheetData sheetId="3251" refreshError="1"/>
      <sheetData sheetId="3252" refreshError="1"/>
      <sheetData sheetId="3253" refreshError="1"/>
      <sheetData sheetId="3254" refreshError="1"/>
      <sheetData sheetId="3255" refreshError="1"/>
      <sheetData sheetId="3256" refreshError="1"/>
      <sheetData sheetId="3257" refreshError="1"/>
      <sheetData sheetId="3258" refreshError="1"/>
      <sheetData sheetId="3259" refreshError="1"/>
      <sheetData sheetId="3260" refreshError="1"/>
      <sheetData sheetId="3261" refreshError="1"/>
      <sheetData sheetId="3262" refreshError="1"/>
      <sheetData sheetId="3263" refreshError="1"/>
      <sheetData sheetId="3264" refreshError="1"/>
      <sheetData sheetId="3265" refreshError="1"/>
      <sheetData sheetId="3266" refreshError="1"/>
      <sheetData sheetId="3267" refreshError="1"/>
      <sheetData sheetId="3268" refreshError="1"/>
      <sheetData sheetId="3269" refreshError="1"/>
      <sheetData sheetId="3270" refreshError="1"/>
      <sheetData sheetId="3271">
        <row r="1">
          <cell r="A1" t="str">
            <v>ASSET_NUMBER</v>
          </cell>
        </row>
      </sheetData>
      <sheetData sheetId="3272" refreshError="1"/>
      <sheetData sheetId="3273" refreshError="1"/>
      <sheetData sheetId="3274" refreshError="1"/>
      <sheetData sheetId="3275" refreshError="1"/>
      <sheetData sheetId="3276" refreshError="1"/>
      <sheetData sheetId="3277" refreshError="1"/>
      <sheetData sheetId="3278" refreshError="1"/>
      <sheetData sheetId="3279" refreshError="1"/>
      <sheetData sheetId="3280" refreshError="1"/>
      <sheetData sheetId="3281" refreshError="1"/>
      <sheetData sheetId="3282" refreshError="1"/>
      <sheetData sheetId="3283" refreshError="1"/>
      <sheetData sheetId="3284" refreshError="1"/>
      <sheetData sheetId="3285" refreshError="1"/>
      <sheetData sheetId="3286" refreshError="1"/>
      <sheetData sheetId="3287" refreshError="1"/>
      <sheetData sheetId="3288" refreshError="1"/>
      <sheetData sheetId="3289" refreshError="1"/>
      <sheetData sheetId="3290" refreshError="1"/>
      <sheetData sheetId="3291" refreshError="1"/>
      <sheetData sheetId="3292" refreshError="1"/>
      <sheetData sheetId="3293" refreshError="1"/>
      <sheetData sheetId="3294" refreshError="1"/>
      <sheetData sheetId="3295" refreshError="1"/>
      <sheetData sheetId="3296" refreshError="1"/>
      <sheetData sheetId="3297" refreshError="1"/>
      <sheetData sheetId="3298" refreshError="1"/>
      <sheetData sheetId="3299" refreshError="1"/>
      <sheetData sheetId="3300" refreshError="1"/>
      <sheetData sheetId="3301" refreshError="1"/>
      <sheetData sheetId="3302" refreshError="1"/>
      <sheetData sheetId="3303" refreshError="1"/>
      <sheetData sheetId="3304" refreshError="1"/>
      <sheetData sheetId="3305" refreshError="1"/>
      <sheetData sheetId="3306" refreshError="1"/>
      <sheetData sheetId="3307" refreshError="1"/>
      <sheetData sheetId="3308" refreshError="1"/>
      <sheetData sheetId="3309" refreshError="1"/>
      <sheetData sheetId="3310" refreshError="1"/>
      <sheetData sheetId="3311" refreshError="1"/>
      <sheetData sheetId="3312" refreshError="1"/>
      <sheetData sheetId="3313" refreshError="1"/>
      <sheetData sheetId="3314" refreshError="1"/>
      <sheetData sheetId="3315" refreshError="1"/>
      <sheetData sheetId="3316" refreshError="1"/>
      <sheetData sheetId="3317" refreshError="1"/>
      <sheetData sheetId="3318" refreshError="1"/>
      <sheetData sheetId="3319" refreshError="1"/>
      <sheetData sheetId="3320" refreshError="1"/>
      <sheetData sheetId="3321" refreshError="1"/>
      <sheetData sheetId="3322" refreshError="1"/>
      <sheetData sheetId="3323" refreshError="1"/>
      <sheetData sheetId="3324" refreshError="1"/>
      <sheetData sheetId="3325" refreshError="1"/>
      <sheetData sheetId="3326" refreshError="1"/>
      <sheetData sheetId="3327" refreshError="1"/>
      <sheetData sheetId="3328" refreshError="1"/>
      <sheetData sheetId="3329" refreshError="1"/>
      <sheetData sheetId="3330" refreshError="1"/>
      <sheetData sheetId="3331" refreshError="1"/>
      <sheetData sheetId="3332" refreshError="1"/>
      <sheetData sheetId="3333" refreshError="1"/>
      <sheetData sheetId="3334" refreshError="1"/>
      <sheetData sheetId="3335" refreshError="1"/>
      <sheetData sheetId="3336" refreshError="1"/>
      <sheetData sheetId="3337" refreshError="1"/>
      <sheetData sheetId="3338" refreshError="1"/>
      <sheetData sheetId="3339" refreshError="1"/>
      <sheetData sheetId="3340" refreshError="1"/>
      <sheetData sheetId="3341" refreshError="1"/>
      <sheetData sheetId="3342" refreshError="1"/>
      <sheetData sheetId="3343" refreshError="1"/>
      <sheetData sheetId="3344" refreshError="1"/>
      <sheetData sheetId="3345" refreshError="1"/>
      <sheetData sheetId="3346" refreshError="1"/>
      <sheetData sheetId="3347" refreshError="1"/>
      <sheetData sheetId="3348" refreshError="1"/>
      <sheetData sheetId="3349" refreshError="1"/>
      <sheetData sheetId="3350" refreshError="1"/>
      <sheetData sheetId="3351" refreshError="1"/>
      <sheetData sheetId="3352" refreshError="1"/>
      <sheetData sheetId="3353" refreshError="1"/>
      <sheetData sheetId="3354" refreshError="1"/>
      <sheetData sheetId="3355" refreshError="1"/>
      <sheetData sheetId="3356" refreshError="1"/>
      <sheetData sheetId="3357" refreshError="1"/>
      <sheetData sheetId="3358" refreshError="1"/>
      <sheetData sheetId="3359" refreshError="1"/>
      <sheetData sheetId="3360" refreshError="1"/>
      <sheetData sheetId="3361">
        <row r="10">
          <cell r="D10">
            <v>119093113.53842101</v>
          </cell>
        </row>
      </sheetData>
      <sheetData sheetId="3362">
        <row r="19">
          <cell r="F19">
            <v>1701049.86</v>
          </cell>
        </row>
      </sheetData>
      <sheetData sheetId="3363">
        <row r="25">
          <cell r="C25">
            <v>764500809.07948399</v>
          </cell>
        </row>
      </sheetData>
      <sheetData sheetId="3364">
        <row r="28">
          <cell r="B28">
            <v>42201083.949267603</v>
          </cell>
        </row>
      </sheetData>
      <sheetData sheetId="3365">
        <row r="19">
          <cell r="F19">
            <v>1701049.86</v>
          </cell>
        </row>
      </sheetData>
      <sheetData sheetId="3366"/>
      <sheetData sheetId="3367"/>
      <sheetData sheetId="3368"/>
      <sheetData sheetId="3369" refreshError="1"/>
      <sheetData sheetId="3370"/>
      <sheetData sheetId="3371" refreshError="1"/>
      <sheetData sheetId="3372" refreshError="1"/>
      <sheetData sheetId="3373"/>
      <sheetData sheetId="3374" refreshError="1"/>
      <sheetData sheetId="3375" refreshError="1"/>
      <sheetData sheetId="3376" refreshError="1"/>
      <sheetData sheetId="3377" refreshError="1"/>
      <sheetData sheetId="3378" refreshError="1"/>
      <sheetData sheetId="3379" refreshError="1"/>
      <sheetData sheetId="3380" refreshError="1"/>
      <sheetData sheetId="3381" refreshError="1"/>
      <sheetData sheetId="3382" refreshError="1"/>
      <sheetData sheetId="3383" refreshError="1"/>
      <sheetData sheetId="3384" refreshError="1"/>
      <sheetData sheetId="3385" refreshError="1"/>
      <sheetData sheetId="3386" refreshError="1"/>
      <sheetData sheetId="3387" refreshError="1"/>
      <sheetData sheetId="3388" refreshError="1"/>
      <sheetData sheetId="3389" refreshError="1"/>
      <sheetData sheetId="3390" refreshError="1"/>
      <sheetData sheetId="3391">
        <row r="1">
          <cell r="A1" t="str">
            <v>ASSET_NUMBER</v>
          </cell>
        </row>
      </sheetData>
      <sheetData sheetId="3392">
        <row r="22">
          <cell r="C22">
            <v>22321.5</v>
          </cell>
        </row>
      </sheetData>
      <sheetData sheetId="3393">
        <row r="1">
          <cell r="A1" t="str">
            <v>ASSET_NUMBER</v>
          </cell>
        </row>
      </sheetData>
      <sheetData sheetId="3394">
        <row r="1">
          <cell r="A1" t="str">
            <v>ASSET_NUMBER</v>
          </cell>
        </row>
      </sheetData>
      <sheetData sheetId="3395" refreshError="1"/>
      <sheetData sheetId="3396" refreshError="1"/>
      <sheetData sheetId="3397" refreshError="1"/>
      <sheetData sheetId="3398" refreshError="1"/>
      <sheetData sheetId="3399" refreshError="1"/>
      <sheetData sheetId="3400">
        <row r="1">
          <cell r="A1" t="str">
            <v>03</v>
          </cell>
        </row>
      </sheetData>
      <sheetData sheetId="3401" refreshError="1"/>
      <sheetData sheetId="3402" refreshError="1"/>
      <sheetData sheetId="3403" refreshError="1"/>
      <sheetData sheetId="3404" refreshError="1"/>
      <sheetData sheetId="3405" refreshError="1"/>
      <sheetData sheetId="3406" refreshError="1"/>
      <sheetData sheetId="3407" refreshError="1"/>
      <sheetData sheetId="3408" refreshError="1"/>
      <sheetData sheetId="3409" refreshError="1"/>
      <sheetData sheetId="3410" refreshError="1"/>
      <sheetData sheetId="3411" refreshError="1"/>
      <sheetData sheetId="3412">
        <row r="1">
          <cell r="AL1" t="str">
            <v>(8+4)</v>
          </cell>
        </row>
      </sheetData>
      <sheetData sheetId="3413" refreshError="1"/>
      <sheetData sheetId="3414" refreshError="1"/>
      <sheetData sheetId="3415">
        <row r="5">
          <cell r="A5">
            <v>1</v>
          </cell>
        </row>
      </sheetData>
      <sheetData sheetId="3416" refreshError="1"/>
      <sheetData sheetId="3417">
        <row r="4">
          <cell r="D4">
            <v>0.19</v>
          </cell>
        </row>
      </sheetData>
      <sheetData sheetId="3418" refreshError="1"/>
      <sheetData sheetId="3419">
        <row r="4">
          <cell r="D4">
            <v>0.19</v>
          </cell>
        </row>
      </sheetData>
      <sheetData sheetId="3420" refreshError="1"/>
      <sheetData sheetId="3421" refreshError="1"/>
      <sheetData sheetId="3422" refreshError="1"/>
      <sheetData sheetId="3423"/>
      <sheetData sheetId="3424" refreshError="1"/>
      <sheetData sheetId="3425" refreshError="1"/>
      <sheetData sheetId="3426" refreshError="1"/>
      <sheetData sheetId="3427" refreshError="1"/>
      <sheetData sheetId="3428" refreshError="1"/>
      <sheetData sheetId="3429" refreshError="1"/>
      <sheetData sheetId="3430" refreshError="1"/>
      <sheetData sheetId="3431" refreshError="1"/>
      <sheetData sheetId="3432" refreshError="1"/>
      <sheetData sheetId="3433" refreshError="1"/>
      <sheetData sheetId="3434" refreshError="1"/>
      <sheetData sheetId="3435" refreshError="1"/>
      <sheetData sheetId="3436" refreshError="1"/>
      <sheetData sheetId="3437" refreshError="1"/>
      <sheetData sheetId="3438" refreshError="1"/>
      <sheetData sheetId="3439" refreshError="1"/>
      <sheetData sheetId="3440" refreshError="1"/>
      <sheetData sheetId="3441" refreshError="1"/>
      <sheetData sheetId="3442" refreshError="1"/>
      <sheetData sheetId="3443" refreshError="1"/>
      <sheetData sheetId="3444" refreshError="1"/>
      <sheetData sheetId="3445" refreshError="1"/>
      <sheetData sheetId="3446" refreshError="1"/>
      <sheetData sheetId="3447" refreshError="1"/>
      <sheetData sheetId="3448" refreshError="1"/>
      <sheetData sheetId="3449" refreshError="1"/>
      <sheetData sheetId="3450" refreshError="1"/>
      <sheetData sheetId="3451" refreshError="1"/>
      <sheetData sheetId="3452" refreshError="1"/>
      <sheetData sheetId="3453" refreshError="1"/>
      <sheetData sheetId="3454" refreshError="1"/>
      <sheetData sheetId="3455" refreshError="1"/>
      <sheetData sheetId="3456" refreshError="1"/>
      <sheetData sheetId="3457" refreshError="1"/>
      <sheetData sheetId="3458" refreshError="1"/>
      <sheetData sheetId="3459" refreshError="1"/>
      <sheetData sheetId="3460" refreshError="1"/>
      <sheetData sheetId="3461" refreshError="1"/>
      <sheetData sheetId="3462">
        <row r="1">
          <cell r="A1" t="str">
            <v>CODE</v>
          </cell>
        </row>
      </sheetData>
      <sheetData sheetId="3463">
        <row r="1">
          <cell r="A1" t="str">
            <v>CODE</v>
          </cell>
        </row>
      </sheetData>
      <sheetData sheetId="3464">
        <row r="1">
          <cell r="A1" t="str">
            <v>CODE</v>
          </cell>
        </row>
      </sheetData>
      <sheetData sheetId="3465">
        <row r="1">
          <cell r="A1" t="str">
            <v>CODE</v>
          </cell>
        </row>
      </sheetData>
      <sheetData sheetId="3466">
        <row r="1">
          <cell r="A1" t="str">
            <v>CODE</v>
          </cell>
        </row>
      </sheetData>
      <sheetData sheetId="3467">
        <row r="1">
          <cell r="A1" t="str">
            <v>CODE</v>
          </cell>
        </row>
      </sheetData>
      <sheetData sheetId="3468">
        <row r="1">
          <cell r="A1" t="str">
            <v>CODE</v>
          </cell>
        </row>
      </sheetData>
      <sheetData sheetId="3469">
        <row r="1">
          <cell r="A1" t="str">
            <v>CODE</v>
          </cell>
        </row>
      </sheetData>
      <sheetData sheetId="3470">
        <row r="1">
          <cell r="A1" t="str">
            <v>CODE</v>
          </cell>
        </row>
      </sheetData>
      <sheetData sheetId="3471">
        <row r="1">
          <cell r="A1" t="str">
            <v>CODE</v>
          </cell>
        </row>
      </sheetData>
      <sheetData sheetId="3472">
        <row r="1">
          <cell r="A1" t="str">
            <v>CODE</v>
          </cell>
        </row>
      </sheetData>
      <sheetData sheetId="3473">
        <row r="1">
          <cell r="A1" t="str">
            <v>CODE</v>
          </cell>
        </row>
      </sheetData>
      <sheetData sheetId="3474">
        <row r="1">
          <cell r="A1" t="str">
            <v>CODE</v>
          </cell>
        </row>
      </sheetData>
      <sheetData sheetId="3475">
        <row r="1">
          <cell r="A1" t="str">
            <v>CODE</v>
          </cell>
        </row>
      </sheetData>
      <sheetData sheetId="3476">
        <row r="1">
          <cell r="A1" t="str">
            <v>CODE</v>
          </cell>
        </row>
      </sheetData>
      <sheetData sheetId="3477">
        <row r="1">
          <cell r="A1" t="str">
            <v>CODE</v>
          </cell>
        </row>
      </sheetData>
      <sheetData sheetId="3478">
        <row r="1">
          <cell r="A1" t="str">
            <v>CODE</v>
          </cell>
        </row>
      </sheetData>
      <sheetData sheetId="3479">
        <row r="1">
          <cell r="A1" t="str">
            <v>Customer Name</v>
          </cell>
        </row>
      </sheetData>
      <sheetData sheetId="3480">
        <row r="1">
          <cell r="A1" t="str">
            <v>CODE</v>
          </cell>
        </row>
      </sheetData>
      <sheetData sheetId="3481">
        <row r="1">
          <cell r="A1" t="str">
            <v>CODE</v>
          </cell>
        </row>
      </sheetData>
      <sheetData sheetId="3482">
        <row r="1">
          <cell r="A1" t="str">
            <v>CODE</v>
          </cell>
        </row>
      </sheetData>
      <sheetData sheetId="3483" refreshError="1"/>
      <sheetData sheetId="3484" refreshError="1"/>
      <sheetData sheetId="3485" refreshError="1"/>
      <sheetData sheetId="3486">
        <row r="1">
          <cell r="A1" t="str">
            <v>CODE</v>
          </cell>
        </row>
      </sheetData>
      <sheetData sheetId="3487" refreshError="1"/>
      <sheetData sheetId="3488" refreshError="1"/>
      <sheetData sheetId="3489" refreshError="1"/>
      <sheetData sheetId="3490" refreshError="1"/>
      <sheetData sheetId="3491" refreshError="1"/>
      <sheetData sheetId="3492" refreshError="1"/>
      <sheetData sheetId="3493" refreshError="1"/>
      <sheetData sheetId="3494">
        <row r="1">
          <cell r="A1" t="str">
            <v>CODE</v>
          </cell>
        </row>
      </sheetData>
      <sheetData sheetId="3495">
        <row r="1">
          <cell r="A1" t="str">
            <v>CODE</v>
          </cell>
        </row>
      </sheetData>
      <sheetData sheetId="3496" refreshError="1"/>
      <sheetData sheetId="3497">
        <row r="1">
          <cell r="A1" t="str">
            <v>Customer Name</v>
          </cell>
        </row>
      </sheetData>
      <sheetData sheetId="3498">
        <row r="1">
          <cell r="A1" t="str">
            <v>CODE</v>
          </cell>
        </row>
      </sheetData>
      <sheetData sheetId="3499">
        <row r="1">
          <cell r="A1" t="str">
            <v>CODE</v>
          </cell>
        </row>
      </sheetData>
      <sheetData sheetId="3500">
        <row r="1">
          <cell r="A1" t="str">
            <v>CODE</v>
          </cell>
        </row>
      </sheetData>
      <sheetData sheetId="3501">
        <row r="1">
          <cell r="A1" t="str">
            <v>CODE</v>
          </cell>
        </row>
      </sheetData>
      <sheetData sheetId="3502">
        <row r="1">
          <cell r="A1" t="str">
            <v>CODE</v>
          </cell>
        </row>
      </sheetData>
      <sheetData sheetId="3503">
        <row r="1">
          <cell r="A1" t="str">
            <v>CODE</v>
          </cell>
        </row>
      </sheetData>
      <sheetData sheetId="3504">
        <row r="1">
          <cell r="A1" t="str">
            <v>CODE</v>
          </cell>
        </row>
      </sheetData>
      <sheetData sheetId="3505">
        <row r="1">
          <cell r="A1" t="str">
            <v>CODE</v>
          </cell>
        </row>
      </sheetData>
      <sheetData sheetId="3506">
        <row r="1">
          <cell r="A1" t="str">
            <v>CODE</v>
          </cell>
        </row>
      </sheetData>
      <sheetData sheetId="3507">
        <row r="1">
          <cell r="A1" t="str">
            <v>CODE</v>
          </cell>
        </row>
      </sheetData>
      <sheetData sheetId="3508">
        <row r="1">
          <cell r="A1" t="str">
            <v>CODE</v>
          </cell>
        </row>
      </sheetData>
      <sheetData sheetId="3509">
        <row r="1">
          <cell r="A1" t="str">
            <v>CODE</v>
          </cell>
        </row>
      </sheetData>
      <sheetData sheetId="3510">
        <row r="1">
          <cell r="A1" t="str">
            <v>CODE</v>
          </cell>
        </row>
      </sheetData>
      <sheetData sheetId="3511">
        <row r="1">
          <cell r="A1" t="str">
            <v>CODE</v>
          </cell>
        </row>
      </sheetData>
      <sheetData sheetId="3512">
        <row r="1">
          <cell r="A1" t="str">
            <v>CODE</v>
          </cell>
        </row>
      </sheetData>
      <sheetData sheetId="3513">
        <row r="1">
          <cell r="A1" t="str">
            <v>CODE</v>
          </cell>
        </row>
      </sheetData>
      <sheetData sheetId="3514">
        <row r="1">
          <cell r="A1" t="str">
            <v>CODE</v>
          </cell>
        </row>
      </sheetData>
      <sheetData sheetId="3515">
        <row r="1">
          <cell r="A1" t="str">
            <v>CODE</v>
          </cell>
        </row>
      </sheetData>
      <sheetData sheetId="3516">
        <row r="1">
          <cell r="A1" t="str">
            <v>CODE</v>
          </cell>
        </row>
      </sheetData>
      <sheetData sheetId="3517">
        <row r="1">
          <cell r="A1" t="str">
            <v>Customer Name</v>
          </cell>
        </row>
      </sheetData>
      <sheetData sheetId="3518" refreshError="1"/>
      <sheetData sheetId="3519">
        <row r="1">
          <cell r="A1" t="str">
            <v>CODE</v>
          </cell>
        </row>
      </sheetData>
      <sheetData sheetId="3520">
        <row r="1">
          <cell r="A1" t="str">
            <v>CODE</v>
          </cell>
        </row>
      </sheetData>
      <sheetData sheetId="3521">
        <row r="1">
          <cell r="A1" t="str">
            <v>CODE</v>
          </cell>
        </row>
      </sheetData>
      <sheetData sheetId="3522">
        <row r="1">
          <cell r="A1" t="str">
            <v>CODE</v>
          </cell>
        </row>
      </sheetData>
      <sheetData sheetId="3523">
        <row r="1">
          <cell r="A1" t="str">
            <v>CODE</v>
          </cell>
        </row>
      </sheetData>
      <sheetData sheetId="3524">
        <row r="1">
          <cell r="A1" t="str">
            <v>CODE</v>
          </cell>
        </row>
      </sheetData>
      <sheetData sheetId="3525" refreshError="1"/>
      <sheetData sheetId="3526" refreshError="1"/>
      <sheetData sheetId="3527">
        <row r="1">
          <cell r="A1" t="str">
            <v>CODE</v>
          </cell>
        </row>
      </sheetData>
      <sheetData sheetId="3528" refreshError="1"/>
      <sheetData sheetId="3529" refreshError="1"/>
      <sheetData sheetId="3530" refreshError="1"/>
      <sheetData sheetId="3531" refreshError="1"/>
      <sheetData sheetId="3532" refreshError="1"/>
      <sheetData sheetId="3533" refreshError="1"/>
      <sheetData sheetId="3534" refreshError="1"/>
      <sheetData sheetId="3535" refreshError="1"/>
      <sheetData sheetId="3536" refreshError="1"/>
      <sheetData sheetId="3537" refreshError="1"/>
      <sheetData sheetId="3538" refreshError="1"/>
      <sheetData sheetId="3539" refreshError="1"/>
      <sheetData sheetId="3540" refreshError="1"/>
      <sheetData sheetId="3541" refreshError="1"/>
      <sheetData sheetId="3542" refreshError="1"/>
      <sheetData sheetId="3543" refreshError="1"/>
      <sheetData sheetId="3544" refreshError="1"/>
      <sheetData sheetId="3545" refreshError="1"/>
      <sheetData sheetId="3546" refreshError="1"/>
      <sheetData sheetId="3547" refreshError="1"/>
      <sheetData sheetId="3548" refreshError="1"/>
      <sheetData sheetId="3549" refreshError="1"/>
      <sheetData sheetId="3550" refreshError="1"/>
      <sheetData sheetId="3551" refreshError="1"/>
      <sheetData sheetId="3552" refreshError="1"/>
      <sheetData sheetId="3553">
        <row r="1">
          <cell r="A1" t="str">
            <v>CODE</v>
          </cell>
        </row>
      </sheetData>
      <sheetData sheetId="3554">
        <row r="1">
          <cell r="A1" t="str">
            <v>Customer Name</v>
          </cell>
        </row>
      </sheetData>
      <sheetData sheetId="3555">
        <row r="1">
          <cell r="A1" t="str">
            <v>CODE</v>
          </cell>
        </row>
      </sheetData>
      <sheetData sheetId="3556">
        <row r="1">
          <cell r="A1" t="str">
            <v>CODE</v>
          </cell>
        </row>
      </sheetData>
      <sheetData sheetId="3557" refreshError="1"/>
      <sheetData sheetId="3558">
        <row r="1">
          <cell r="A1" t="str">
            <v>CODE</v>
          </cell>
        </row>
      </sheetData>
      <sheetData sheetId="3559" refreshError="1"/>
      <sheetData sheetId="3560" refreshError="1"/>
      <sheetData sheetId="3561" refreshError="1"/>
      <sheetData sheetId="3562">
        <row r="1">
          <cell r="A1" t="str">
            <v>CODE</v>
          </cell>
        </row>
      </sheetData>
      <sheetData sheetId="3563" refreshError="1"/>
      <sheetData sheetId="3564" refreshError="1"/>
      <sheetData sheetId="3565" refreshError="1"/>
      <sheetData sheetId="3566">
        <row r="1">
          <cell r="A1" t="str">
            <v>CODE</v>
          </cell>
        </row>
      </sheetData>
      <sheetData sheetId="3567">
        <row r="1">
          <cell r="A1" t="str">
            <v>CODE</v>
          </cell>
        </row>
      </sheetData>
      <sheetData sheetId="3568" refreshError="1"/>
      <sheetData sheetId="3569">
        <row r="1">
          <cell r="A1" t="str">
            <v>CODE</v>
          </cell>
        </row>
      </sheetData>
      <sheetData sheetId="3570">
        <row r="1">
          <cell r="A1" t="str">
            <v>CODE</v>
          </cell>
        </row>
      </sheetData>
      <sheetData sheetId="3571">
        <row r="1">
          <cell r="A1" t="str">
            <v>CODE</v>
          </cell>
        </row>
      </sheetData>
      <sheetData sheetId="3572">
        <row r="1">
          <cell r="A1" t="str">
            <v>CODE</v>
          </cell>
        </row>
      </sheetData>
      <sheetData sheetId="3573">
        <row r="1">
          <cell r="A1" t="str">
            <v>CODE</v>
          </cell>
        </row>
      </sheetData>
      <sheetData sheetId="3574">
        <row r="1">
          <cell r="A1" t="str">
            <v>CODE</v>
          </cell>
        </row>
      </sheetData>
      <sheetData sheetId="3575">
        <row r="1">
          <cell r="A1" t="str">
            <v>CODE</v>
          </cell>
        </row>
      </sheetData>
      <sheetData sheetId="3576" refreshError="1"/>
      <sheetData sheetId="3577" refreshError="1"/>
      <sheetData sheetId="3578" refreshError="1"/>
      <sheetData sheetId="3579" refreshError="1"/>
      <sheetData sheetId="3580" refreshError="1"/>
      <sheetData sheetId="3581">
        <row r="1">
          <cell r="A1" t="str">
            <v>CODE</v>
          </cell>
        </row>
      </sheetData>
      <sheetData sheetId="3582">
        <row r="1">
          <cell r="A1" t="str">
            <v>CODE</v>
          </cell>
        </row>
      </sheetData>
      <sheetData sheetId="3583" refreshError="1"/>
      <sheetData sheetId="3584" refreshError="1"/>
      <sheetData sheetId="3585" refreshError="1"/>
      <sheetData sheetId="3586" refreshError="1"/>
      <sheetData sheetId="3587" refreshError="1"/>
      <sheetData sheetId="3588" refreshError="1"/>
      <sheetData sheetId="3589" refreshError="1"/>
      <sheetData sheetId="3590" refreshError="1"/>
      <sheetData sheetId="3591" refreshError="1"/>
      <sheetData sheetId="3592" refreshError="1"/>
      <sheetData sheetId="3593" refreshError="1"/>
      <sheetData sheetId="3594" refreshError="1"/>
      <sheetData sheetId="3595" refreshError="1"/>
      <sheetData sheetId="3596" refreshError="1"/>
      <sheetData sheetId="3597" refreshError="1"/>
      <sheetData sheetId="3598" refreshError="1"/>
      <sheetData sheetId="3599" refreshError="1"/>
      <sheetData sheetId="3600" refreshError="1"/>
      <sheetData sheetId="3601" refreshError="1"/>
      <sheetData sheetId="3602" refreshError="1"/>
      <sheetData sheetId="3603" refreshError="1"/>
      <sheetData sheetId="3604" refreshError="1"/>
      <sheetData sheetId="3605" refreshError="1"/>
      <sheetData sheetId="3606">
        <row r="1">
          <cell r="A1" t="str">
            <v>CODE</v>
          </cell>
        </row>
      </sheetData>
      <sheetData sheetId="3607">
        <row r="1">
          <cell r="A1" t="str">
            <v>CODE</v>
          </cell>
        </row>
      </sheetData>
      <sheetData sheetId="3608">
        <row r="1">
          <cell r="A1" t="str">
            <v>CODE</v>
          </cell>
        </row>
      </sheetData>
      <sheetData sheetId="3609" refreshError="1"/>
      <sheetData sheetId="3610" refreshError="1"/>
      <sheetData sheetId="3611" refreshError="1"/>
      <sheetData sheetId="3612" refreshError="1"/>
      <sheetData sheetId="3613" refreshError="1"/>
      <sheetData sheetId="3614" refreshError="1"/>
      <sheetData sheetId="3615" refreshError="1"/>
      <sheetData sheetId="3616" refreshError="1"/>
      <sheetData sheetId="3617" refreshError="1"/>
      <sheetData sheetId="3618" refreshError="1"/>
      <sheetData sheetId="3619" refreshError="1"/>
      <sheetData sheetId="3620" refreshError="1"/>
      <sheetData sheetId="3621">
        <row r="1">
          <cell r="A1" t="str">
            <v>CODE</v>
          </cell>
        </row>
      </sheetData>
      <sheetData sheetId="3622" refreshError="1"/>
      <sheetData sheetId="3623" refreshError="1"/>
      <sheetData sheetId="3624" refreshError="1"/>
      <sheetData sheetId="3625" refreshError="1"/>
      <sheetData sheetId="3626" refreshError="1"/>
      <sheetData sheetId="3627" refreshError="1"/>
      <sheetData sheetId="3628" refreshError="1"/>
      <sheetData sheetId="3629" refreshError="1"/>
      <sheetData sheetId="3630" refreshError="1"/>
      <sheetData sheetId="3631" refreshError="1"/>
      <sheetData sheetId="3632" refreshError="1"/>
      <sheetData sheetId="3633" refreshError="1"/>
      <sheetData sheetId="3634" refreshError="1"/>
      <sheetData sheetId="3635" refreshError="1"/>
      <sheetData sheetId="3636" refreshError="1"/>
      <sheetData sheetId="3637" refreshError="1"/>
      <sheetData sheetId="3638" refreshError="1"/>
      <sheetData sheetId="3639" refreshError="1"/>
      <sheetData sheetId="3640" refreshError="1"/>
      <sheetData sheetId="3641" refreshError="1"/>
      <sheetData sheetId="3642" refreshError="1"/>
      <sheetData sheetId="3643" refreshError="1"/>
      <sheetData sheetId="3644" refreshError="1"/>
      <sheetData sheetId="3645" refreshError="1"/>
      <sheetData sheetId="3646" refreshError="1"/>
      <sheetData sheetId="3647" refreshError="1"/>
      <sheetData sheetId="3648" refreshError="1"/>
      <sheetData sheetId="3649" refreshError="1"/>
      <sheetData sheetId="3650" refreshError="1"/>
      <sheetData sheetId="3651" refreshError="1"/>
      <sheetData sheetId="3652" refreshError="1"/>
      <sheetData sheetId="3653" refreshError="1"/>
      <sheetData sheetId="3654" refreshError="1"/>
      <sheetData sheetId="3655" refreshError="1"/>
      <sheetData sheetId="3656">
        <row r="1">
          <cell r="A1" t="str">
            <v>CODE</v>
          </cell>
        </row>
      </sheetData>
      <sheetData sheetId="3657" refreshError="1"/>
      <sheetData sheetId="3658" refreshError="1"/>
      <sheetData sheetId="3659" refreshError="1"/>
      <sheetData sheetId="3660" refreshError="1"/>
      <sheetData sheetId="3661" refreshError="1"/>
      <sheetData sheetId="3662" refreshError="1"/>
      <sheetData sheetId="3663" refreshError="1"/>
      <sheetData sheetId="3664" refreshError="1"/>
      <sheetData sheetId="3665" refreshError="1"/>
      <sheetData sheetId="3666" refreshError="1"/>
      <sheetData sheetId="3667" refreshError="1"/>
      <sheetData sheetId="3668" refreshError="1"/>
      <sheetData sheetId="3669" refreshError="1"/>
      <sheetData sheetId="3670" refreshError="1"/>
      <sheetData sheetId="3671" refreshError="1"/>
      <sheetData sheetId="3672" refreshError="1"/>
      <sheetData sheetId="3673" refreshError="1"/>
      <sheetData sheetId="3674" refreshError="1"/>
      <sheetData sheetId="3675">
        <row r="1">
          <cell r="A1" t="str">
            <v>CODE</v>
          </cell>
        </row>
      </sheetData>
      <sheetData sheetId="3676" refreshError="1"/>
      <sheetData sheetId="3677" refreshError="1"/>
      <sheetData sheetId="3678" refreshError="1"/>
      <sheetData sheetId="3679">
        <row r="1">
          <cell r="A1" t="str">
            <v>CODE</v>
          </cell>
        </row>
      </sheetData>
      <sheetData sheetId="3680" refreshError="1"/>
      <sheetData sheetId="3681" refreshError="1"/>
      <sheetData sheetId="3682" refreshError="1"/>
      <sheetData sheetId="3683" refreshError="1"/>
      <sheetData sheetId="3684" refreshError="1"/>
      <sheetData sheetId="3685" refreshError="1"/>
      <sheetData sheetId="3686" refreshError="1"/>
      <sheetData sheetId="3687" refreshError="1"/>
      <sheetData sheetId="3688" refreshError="1"/>
      <sheetData sheetId="3689" refreshError="1"/>
      <sheetData sheetId="3690">
        <row r="1">
          <cell r="A1" t="str">
            <v>CODE</v>
          </cell>
        </row>
      </sheetData>
      <sheetData sheetId="3691" refreshError="1"/>
      <sheetData sheetId="3692" refreshError="1"/>
      <sheetData sheetId="3693" refreshError="1"/>
      <sheetData sheetId="3694" refreshError="1"/>
      <sheetData sheetId="3695" refreshError="1"/>
      <sheetData sheetId="3696" refreshError="1"/>
      <sheetData sheetId="3697" refreshError="1"/>
      <sheetData sheetId="3698" refreshError="1"/>
      <sheetData sheetId="3699" refreshError="1"/>
      <sheetData sheetId="3700" refreshError="1"/>
      <sheetData sheetId="3701" refreshError="1"/>
      <sheetData sheetId="3702" refreshError="1"/>
      <sheetData sheetId="3703" refreshError="1"/>
      <sheetData sheetId="3704" refreshError="1"/>
      <sheetData sheetId="3705" refreshError="1"/>
      <sheetData sheetId="3706" refreshError="1"/>
      <sheetData sheetId="3707" refreshError="1"/>
      <sheetData sheetId="3708" refreshError="1"/>
      <sheetData sheetId="3709" refreshError="1"/>
      <sheetData sheetId="3710" refreshError="1"/>
      <sheetData sheetId="3711" refreshError="1"/>
      <sheetData sheetId="3712" refreshError="1"/>
      <sheetData sheetId="3713" refreshError="1"/>
      <sheetData sheetId="3714" refreshError="1"/>
      <sheetData sheetId="3715" refreshError="1"/>
      <sheetData sheetId="3716" refreshError="1"/>
      <sheetData sheetId="3717" refreshError="1"/>
      <sheetData sheetId="3718" refreshError="1"/>
      <sheetData sheetId="3719">
        <row r="1">
          <cell r="A1" t="str">
            <v>CODE</v>
          </cell>
        </row>
      </sheetData>
      <sheetData sheetId="3720" refreshError="1"/>
      <sheetData sheetId="3721" refreshError="1"/>
      <sheetData sheetId="3722" refreshError="1"/>
      <sheetData sheetId="3723" refreshError="1"/>
      <sheetData sheetId="3724" refreshError="1"/>
      <sheetData sheetId="3725" refreshError="1"/>
      <sheetData sheetId="3726" refreshError="1"/>
      <sheetData sheetId="3727" refreshError="1"/>
      <sheetData sheetId="3728" refreshError="1"/>
      <sheetData sheetId="3729" refreshError="1"/>
      <sheetData sheetId="3730" refreshError="1"/>
      <sheetData sheetId="3731" refreshError="1"/>
      <sheetData sheetId="3732" refreshError="1"/>
      <sheetData sheetId="3733" refreshError="1"/>
      <sheetData sheetId="3734" refreshError="1"/>
      <sheetData sheetId="3735" refreshError="1"/>
      <sheetData sheetId="3736" refreshError="1"/>
      <sheetData sheetId="3737" refreshError="1"/>
      <sheetData sheetId="3738" refreshError="1"/>
      <sheetData sheetId="3739" refreshError="1"/>
      <sheetData sheetId="3740" refreshError="1"/>
      <sheetData sheetId="3741" refreshError="1"/>
      <sheetData sheetId="3742" refreshError="1"/>
      <sheetData sheetId="3743" refreshError="1"/>
      <sheetData sheetId="3744" refreshError="1"/>
      <sheetData sheetId="3745" refreshError="1"/>
      <sheetData sheetId="3746" refreshError="1"/>
      <sheetData sheetId="3747" refreshError="1"/>
      <sheetData sheetId="3748" refreshError="1"/>
      <sheetData sheetId="3749" refreshError="1"/>
      <sheetData sheetId="3750" refreshError="1"/>
      <sheetData sheetId="3751" refreshError="1"/>
      <sheetData sheetId="3752" refreshError="1"/>
      <sheetData sheetId="3753" refreshError="1"/>
      <sheetData sheetId="3754" refreshError="1"/>
      <sheetData sheetId="3755" refreshError="1"/>
      <sheetData sheetId="3756" refreshError="1"/>
      <sheetData sheetId="3757" refreshError="1"/>
      <sheetData sheetId="3758" refreshError="1"/>
      <sheetData sheetId="3759" refreshError="1"/>
      <sheetData sheetId="3760" refreshError="1"/>
      <sheetData sheetId="3761" refreshError="1"/>
      <sheetData sheetId="3762" refreshError="1"/>
      <sheetData sheetId="3763" refreshError="1"/>
      <sheetData sheetId="3764" refreshError="1"/>
      <sheetData sheetId="3765" refreshError="1"/>
      <sheetData sheetId="3766" refreshError="1"/>
      <sheetData sheetId="3767" refreshError="1"/>
      <sheetData sheetId="3768" refreshError="1"/>
      <sheetData sheetId="3769" refreshError="1"/>
      <sheetData sheetId="3770" refreshError="1"/>
      <sheetData sheetId="3771" refreshError="1"/>
      <sheetData sheetId="3772" refreshError="1"/>
      <sheetData sheetId="3773" refreshError="1"/>
      <sheetData sheetId="3774" refreshError="1"/>
      <sheetData sheetId="3775" refreshError="1"/>
      <sheetData sheetId="3776" refreshError="1"/>
      <sheetData sheetId="3777" refreshError="1"/>
      <sheetData sheetId="3778" refreshError="1"/>
      <sheetData sheetId="3779" refreshError="1"/>
      <sheetData sheetId="3780" refreshError="1"/>
      <sheetData sheetId="3781" refreshError="1"/>
      <sheetData sheetId="3782" refreshError="1"/>
      <sheetData sheetId="3783" refreshError="1"/>
      <sheetData sheetId="3784" refreshError="1"/>
      <sheetData sheetId="3785" refreshError="1"/>
      <sheetData sheetId="3786" refreshError="1"/>
      <sheetData sheetId="3787" refreshError="1"/>
      <sheetData sheetId="3788" refreshError="1"/>
      <sheetData sheetId="3789" refreshError="1"/>
      <sheetData sheetId="3790" refreshError="1"/>
      <sheetData sheetId="3791" refreshError="1"/>
      <sheetData sheetId="3792" refreshError="1"/>
      <sheetData sheetId="3793" refreshError="1"/>
      <sheetData sheetId="3794" refreshError="1"/>
      <sheetData sheetId="3795" refreshError="1"/>
      <sheetData sheetId="3796">
        <row r="1">
          <cell r="A1" t="str">
            <v>CODE</v>
          </cell>
        </row>
      </sheetData>
      <sheetData sheetId="3797">
        <row r="1">
          <cell r="A1" t="str">
            <v>CODE</v>
          </cell>
        </row>
      </sheetData>
      <sheetData sheetId="3798">
        <row r="1">
          <cell r="A1" t="str">
            <v>CODE</v>
          </cell>
        </row>
      </sheetData>
      <sheetData sheetId="3799" refreshError="1"/>
      <sheetData sheetId="3800" refreshError="1"/>
      <sheetData sheetId="3801" refreshError="1"/>
      <sheetData sheetId="3802" refreshError="1"/>
      <sheetData sheetId="3803" refreshError="1"/>
      <sheetData sheetId="3804" refreshError="1"/>
      <sheetData sheetId="3805" refreshError="1"/>
      <sheetData sheetId="3806" refreshError="1"/>
      <sheetData sheetId="3807" refreshError="1"/>
      <sheetData sheetId="3808" refreshError="1"/>
      <sheetData sheetId="3809" refreshError="1"/>
      <sheetData sheetId="3810" refreshError="1"/>
      <sheetData sheetId="3811">
        <row r="1">
          <cell r="A1" t="str">
            <v>CODE</v>
          </cell>
        </row>
      </sheetData>
      <sheetData sheetId="3812" refreshError="1"/>
      <sheetData sheetId="3813">
        <row r="1">
          <cell r="A1" t="str">
            <v>CODE</v>
          </cell>
        </row>
      </sheetData>
      <sheetData sheetId="3814" refreshError="1"/>
      <sheetData sheetId="3815" refreshError="1"/>
      <sheetData sheetId="3816" refreshError="1"/>
      <sheetData sheetId="3817" refreshError="1"/>
      <sheetData sheetId="3818" refreshError="1"/>
      <sheetData sheetId="3819" refreshError="1"/>
      <sheetData sheetId="3820" refreshError="1"/>
      <sheetData sheetId="3821" refreshError="1"/>
      <sheetData sheetId="3822" refreshError="1"/>
      <sheetData sheetId="3823" refreshError="1"/>
      <sheetData sheetId="3824" refreshError="1"/>
      <sheetData sheetId="3825" refreshError="1"/>
      <sheetData sheetId="3826" refreshError="1"/>
      <sheetData sheetId="3827" refreshError="1"/>
      <sheetData sheetId="3828" refreshError="1"/>
      <sheetData sheetId="3829" refreshError="1"/>
      <sheetData sheetId="3830" refreshError="1"/>
      <sheetData sheetId="3831" refreshError="1"/>
      <sheetData sheetId="3832" refreshError="1"/>
      <sheetData sheetId="3833" refreshError="1"/>
      <sheetData sheetId="3834" refreshError="1"/>
      <sheetData sheetId="3835" refreshError="1"/>
      <sheetData sheetId="3836" refreshError="1"/>
      <sheetData sheetId="3837" refreshError="1"/>
      <sheetData sheetId="3838" refreshError="1"/>
      <sheetData sheetId="3839" refreshError="1"/>
      <sheetData sheetId="3840" refreshError="1"/>
      <sheetData sheetId="3841" refreshError="1"/>
      <sheetData sheetId="3842" refreshError="1"/>
      <sheetData sheetId="3843" refreshError="1"/>
      <sheetData sheetId="3844" refreshError="1"/>
      <sheetData sheetId="3845" refreshError="1"/>
      <sheetData sheetId="3846" refreshError="1"/>
      <sheetData sheetId="3847" refreshError="1"/>
      <sheetData sheetId="3848" refreshError="1"/>
      <sheetData sheetId="3849" refreshError="1"/>
      <sheetData sheetId="3850" refreshError="1"/>
      <sheetData sheetId="3851" refreshError="1"/>
      <sheetData sheetId="3852" refreshError="1"/>
      <sheetData sheetId="3853" refreshError="1"/>
      <sheetData sheetId="3854" refreshError="1"/>
      <sheetData sheetId="3855" refreshError="1"/>
      <sheetData sheetId="3856" refreshError="1"/>
      <sheetData sheetId="3857" refreshError="1"/>
      <sheetData sheetId="3858" refreshError="1"/>
      <sheetData sheetId="3859" refreshError="1"/>
      <sheetData sheetId="3860" refreshError="1"/>
      <sheetData sheetId="3861" refreshError="1"/>
      <sheetData sheetId="3862" refreshError="1"/>
      <sheetData sheetId="3863" refreshError="1"/>
      <sheetData sheetId="3864" refreshError="1"/>
      <sheetData sheetId="3865" refreshError="1"/>
      <sheetData sheetId="3866" refreshError="1"/>
      <sheetData sheetId="3867" refreshError="1"/>
      <sheetData sheetId="3868" refreshError="1"/>
      <sheetData sheetId="3869" refreshError="1"/>
      <sheetData sheetId="3870" refreshError="1"/>
      <sheetData sheetId="3871" refreshError="1"/>
      <sheetData sheetId="3872" refreshError="1"/>
      <sheetData sheetId="3873" refreshError="1"/>
      <sheetData sheetId="3874" refreshError="1"/>
      <sheetData sheetId="3875" refreshError="1"/>
      <sheetData sheetId="3876" refreshError="1"/>
      <sheetData sheetId="3877" refreshError="1"/>
      <sheetData sheetId="3878" refreshError="1"/>
      <sheetData sheetId="3879" refreshError="1"/>
      <sheetData sheetId="3880" refreshError="1"/>
      <sheetData sheetId="3881" refreshError="1"/>
      <sheetData sheetId="3882" refreshError="1"/>
      <sheetData sheetId="3883">
        <row r="1">
          <cell r="E1">
            <v>3.7037037037037035E-2</v>
          </cell>
        </row>
      </sheetData>
      <sheetData sheetId="3884">
        <row r="1">
          <cell r="E1">
            <v>3.7037037037037035E-2</v>
          </cell>
        </row>
      </sheetData>
      <sheetData sheetId="3885">
        <row r="2">
          <cell r="A2" t="str">
            <v>A101001</v>
          </cell>
        </row>
      </sheetData>
      <sheetData sheetId="3886" refreshError="1"/>
      <sheetData sheetId="3887">
        <row r="1">
          <cell r="A1" t="str">
            <v>CODE</v>
          </cell>
        </row>
      </sheetData>
      <sheetData sheetId="3888">
        <row r="1">
          <cell r="A1" t="str">
            <v>CODE</v>
          </cell>
        </row>
      </sheetData>
      <sheetData sheetId="3889">
        <row r="1">
          <cell r="A1" t="str">
            <v>CODE</v>
          </cell>
        </row>
      </sheetData>
      <sheetData sheetId="3890" refreshError="1"/>
      <sheetData sheetId="3891">
        <row r="1">
          <cell r="A1" t="str">
            <v>CODE</v>
          </cell>
        </row>
      </sheetData>
      <sheetData sheetId="3892">
        <row r="1">
          <cell r="A1" t="str">
            <v>CODE</v>
          </cell>
        </row>
      </sheetData>
      <sheetData sheetId="3893">
        <row r="1">
          <cell r="A1" t="str">
            <v>CODE</v>
          </cell>
        </row>
      </sheetData>
      <sheetData sheetId="3894" refreshError="1"/>
      <sheetData sheetId="3895">
        <row r="1">
          <cell r="A1" t="str">
            <v>CODE</v>
          </cell>
        </row>
      </sheetData>
      <sheetData sheetId="3896">
        <row r="1">
          <cell r="A1" t="str">
            <v>CODE</v>
          </cell>
        </row>
      </sheetData>
      <sheetData sheetId="3897">
        <row r="1">
          <cell r="A1" t="str">
            <v>CODE</v>
          </cell>
        </row>
      </sheetData>
      <sheetData sheetId="3898">
        <row r="1">
          <cell r="A1" t="str">
            <v>CODE</v>
          </cell>
        </row>
      </sheetData>
      <sheetData sheetId="3899">
        <row r="1">
          <cell r="A1" t="str">
            <v>CODE</v>
          </cell>
        </row>
      </sheetData>
      <sheetData sheetId="3900">
        <row r="1">
          <cell r="A1" t="str">
            <v>CODE</v>
          </cell>
        </row>
      </sheetData>
      <sheetData sheetId="3901" refreshError="1"/>
      <sheetData sheetId="3902">
        <row r="1">
          <cell r="A1" t="str">
            <v>CODE</v>
          </cell>
        </row>
      </sheetData>
      <sheetData sheetId="3903">
        <row r="1">
          <cell r="A1" t="str">
            <v>CODE</v>
          </cell>
        </row>
      </sheetData>
      <sheetData sheetId="3904" refreshError="1"/>
      <sheetData sheetId="3905" refreshError="1"/>
      <sheetData sheetId="3906" refreshError="1"/>
      <sheetData sheetId="3907" refreshError="1"/>
      <sheetData sheetId="3908" refreshError="1"/>
      <sheetData sheetId="3909" refreshError="1"/>
      <sheetData sheetId="3910" refreshError="1"/>
      <sheetData sheetId="3911" refreshError="1"/>
      <sheetData sheetId="3912" refreshError="1"/>
      <sheetData sheetId="3913" refreshError="1"/>
      <sheetData sheetId="3914" refreshError="1"/>
      <sheetData sheetId="3915" refreshError="1"/>
      <sheetData sheetId="3916" refreshError="1"/>
      <sheetData sheetId="3917" refreshError="1"/>
      <sheetData sheetId="3918" refreshError="1"/>
      <sheetData sheetId="3919" refreshError="1"/>
      <sheetData sheetId="3920" refreshError="1"/>
      <sheetData sheetId="3921" refreshError="1"/>
      <sheetData sheetId="3922" refreshError="1"/>
      <sheetData sheetId="3923" refreshError="1"/>
      <sheetData sheetId="3924" refreshError="1"/>
      <sheetData sheetId="3925" refreshError="1"/>
      <sheetData sheetId="3926" refreshError="1"/>
      <sheetData sheetId="3927" refreshError="1"/>
      <sheetData sheetId="3928" refreshError="1"/>
      <sheetData sheetId="3929" refreshError="1"/>
      <sheetData sheetId="3930" refreshError="1"/>
      <sheetData sheetId="3931" refreshError="1"/>
      <sheetData sheetId="3932" refreshError="1"/>
      <sheetData sheetId="3933" refreshError="1"/>
      <sheetData sheetId="3934" refreshError="1"/>
      <sheetData sheetId="3935" refreshError="1"/>
      <sheetData sheetId="3936" refreshError="1"/>
      <sheetData sheetId="3937" refreshError="1"/>
      <sheetData sheetId="3938" refreshError="1"/>
      <sheetData sheetId="3939" refreshError="1"/>
      <sheetData sheetId="3940"/>
      <sheetData sheetId="3941"/>
      <sheetData sheetId="3942">
        <row r="4">
          <cell r="D4">
            <v>0.19</v>
          </cell>
        </row>
      </sheetData>
      <sheetData sheetId="3943">
        <row r="4">
          <cell r="A4" t="str">
            <v>Total Revenue</v>
          </cell>
        </row>
      </sheetData>
      <sheetData sheetId="3944">
        <row r="4">
          <cell r="D4">
            <v>0.19</v>
          </cell>
        </row>
      </sheetData>
      <sheetData sheetId="3945">
        <row r="3">
          <cell r="A3" t="str">
            <v>Total Revenue</v>
          </cell>
        </row>
      </sheetData>
      <sheetData sheetId="3946">
        <row r="3">
          <cell r="A3" t="str">
            <v>Total Revenue</v>
          </cell>
        </row>
      </sheetData>
      <sheetData sheetId="3947">
        <row r="4">
          <cell r="A4" t="str">
            <v>Total Revenue</v>
          </cell>
        </row>
      </sheetData>
      <sheetData sheetId="3948">
        <row r="3">
          <cell r="A3" t="str">
            <v>Total Revenue</v>
          </cell>
        </row>
      </sheetData>
      <sheetData sheetId="3949">
        <row r="4">
          <cell r="A4" t="str">
            <v>Total Revenue</v>
          </cell>
        </row>
      </sheetData>
      <sheetData sheetId="3950">
        <row r="4">
          <cell r="A4" t="str">
            <v>Total Revenue</v>
          </cell>
        </row>
      </sheetData>
      <sheetData sheetId="3951"/>
      <sheetData sheetId="3952">
        <row r="4">
          <cell r="A4" t="str">
            <v>Total Revenue</v>
          </cell>
        </row>
      </sheetData>
      <sheetData sheetId="3953"/>
      <sheetData sheetId="3954"/>
      <sheetData sheetId="3955"/>
      <sheetData sheetId="3956"/>
      <sheetData sheetId="3957">
        <row r="18">
          <cell r="A18">
            <v>1</v>
          </cell>
        </row>
      </sheetData>
      <sheetData sheetId="3958">
        <row r="1">
          <cell r="B1" t="str">
            <v>D115</v>
          </cell>
        </row>
      </sheetData>
      <sheetData sheetId="3959">
        <row r="4">
          <cell r="D4">
            <v>0.19</v>
          </cell>
        </row>
      </sheetData>
      <sheetData sheetId="3960">
        <row r="18">
          <cell r="A18">
            <v>1</v>
          </cell>
        </row>
      </sheetData>
      <sheetData sheetId="3961" refreshError="1"/>
      <sheetData sheetId="3962" refreshError="1"/>
      <sheetData sheetId="3963"/>
      <sheetData sheetId="3964"/>
      <sheetData sheetId="3965">
        <row r="4">
          <cell r="D4">
            <v>0.19</v>
          </cell>
        </row>
      </sheetData>
      <sheetData sheetId="3966" refreshError="1"/>
      <sheetData sheetId="3967" refreshError="1"/>
      <sheetData sheetId="3968" refreshError="1"/>
      <sheetData sheetId="3969" refreshError="1"/>
      <sheetData sheetId="3970" refreshError="1"/>
      <sheetData sheetId="3971" refreshError="1"/>
      <sheetData sheetId="3972" refreshError="1"/>
      <sheetData sheetId="3973" refreshError="1"/>
      <sheetData sheetId="3974" refreshError="1"/>
      <sheetData sheetId="3975" refreshError="1"/>
      <sheetData sheetId="3976" refreshError="1"/>
      <sheetData sheetId="3977" refreshError="1"/>
      <sheetData sheetId="3978" refreshError="1"/>
      <sheetData sheetId="3979" refreshError="1"/>
      <sheetData sheetId="3980" refreshError="1"/>
      <sheetData sheetId="3981" refreshError="1"/>
      <sheetData sheetId="3982" refreshError="1"/>
      <sheetData sheetId="3983" refreshError="1"/>
      <sheetData sheetId="3984" refreshError="1"/>
      <sheetData sheetId="3985" refreshError="1"/>
      <sheetData sheetId="3986" refreshError="1"/>
      <sheetData sheetId="3987" refreshError="1"/>
      <sheetData sheetId="3988" refreshError="1"/>
      <sheetData sheetId="3989" refreshError="1"/>
      <sheetData sheetId="3990" refreshError="1"/>
      <sheetData sheetId="3991" refreshError="1"/>
      <sheetData sheetId="3992">
        <row r="3">
          <cell r="A3" t="str">
            <v>Total Revenue</v>
          </cell>
        </row>
      </sheetData>
      <sheetData sheetId="3993">
        <row r="4">
          <cell r="A4" t="str">
            <v>Total Revenue</v>
          </cell>
        </row>
      </sheetData>
      <sheetData sheetId="3994"/>
      <sheetData sheetId="3995"/>
      <sheetData sheetId="3996">
        <row r="4">
          <cell r="A4" t="str">
            <v>Total Revenue</v>
          </cell>
        </row>
      </sheetData>
      <sheetData sheetId="3997"/>
      <sheetData sheetId="3998"/>
      <sheetData sheetId="3999"/>
      <sheetData sheetId="4000"/>
      <sheetData sheetId="4001"/>
      <sheetData sheetId="4002">
        <row r="4">
          <cell r="D4">
            <v>0.19</v>
          </cell>
        </row>
      </sheetData>
      <sheetData sheetId="4003">
        <row r="4">
          <cell r="A4" t="str">
            <v>Total Revenue</v>
          </cell>
        </row>
      </sheetData>
      <sheetData sheetId="4004">
        <row r="4">
          <cell r="D4">
            <v>0.19</v>
          </cell>
        </row>
      </sheetData>
      <sheetData sheetId="4005"/>
      <sheetData sheetId="4006">
        <row r="3">
          <cell r="A3" t="str">
            <v>Total Revenue</v>
          </cell>
        </row>
      </sheetData>
      <sheetData sheetId="4007"/>
      <sheetData sheetId="4008">
        <row r="1">
          <cell r="A1" t="str">
            <v>CODE</v>
          </cell>
        </row>
      </sheetData>
      <sheetData sheetId="4009"/>
      <sheetData sheetId="4010">
        <row r="4">
          <cell r="A4" t="str">
            <v>Total Revenue</v>
          </cell>
        </row>
      </sheetData>
      <sheetData sheetId="4011" refreshError="1"/>
      <sheetData sheetId="4012" refreshError="1"/>
      <sheetData sheetId="4013"/>
      <sheetData sheetId="4014" refreshError="1"/>
      <sheetData sheetId="4015" refreshError="1"/>
      <sheetData sheetId="4016">
        <row r="51">
          <cell r="D51">
            <v>8720674</v>
          </cell>
        </row>
      </sheetData>
      <sheetData sheetId="4017" refreshError="1"/>
      <sheetData sheetId="4018" refreshError="1"/>
      <sheetData sheetId="4019" refreshError="1"/>
      <sheetData sheetId="4020" refreshError="1"/>
      <sheetData sheetId="4021" refreshError="1"/>
      <sheetData sheetId="4022" refreshError="1"/>
      <sheetData sheetId="4023" refreshError="1"/>
      <sheetData sheetId="4024" refreshError="1"/>
      <sheetData sheetId="4025" refreshError="1"/>
      <sheetData sheetId="4026" refreshError="1"/>
      <sheetData sheetId="4027" refreshError="1"/>
      <sheetData sheetId="4028">
        <row r="48">
          <cell r="B48" t="str">
            <v>Fullmoon Private Limited</v>
          </cell>
        </row>
      </sheetData>
      <sheetData sheetId="4029" refreshError="1"/>
      <sheetData sheetId="4030" refreshError="1"/>
      <sheetData sheetId="4031" refreshError="1"/>
      <sheetData sheetId="4032" refreshError="1"/>
      <sheetData sheetId="4033" refreshError="1"/>
      <sheetData sheetId="4034" refreshError="1"/>
      <sheetData sheetId="4035" refreshError="1"/>
      <sheetData sheetId="4036" refreshError="1"/>
      <sheetData sheetId="4037" refreshError="1"/>
      <sheetData sheetId="4038" refreshError="1"/>
      <sheetData sheetId="4039" refreshError="1"/>
      <sheetData sheetId="4040" refreshError="1"/>
      <sheetData sheetId="4041" refreshError="1"/>
      <sheetData sheetId="4042">
        <row r="10">
          <cell r="C10">
            <v>0</v>
          </cell>
        </row>
      </sheetData>
      <sheetData sheetId="4043"/>
      <sheetData sheetId="4044">
        <row r="3">
          <cell r="C3">
            <v>46.15</v>
          </cell>
        </row>
      </sheetData>
      <sheetData sheetId="4045">
        <row r="38">
          <cell r="D38">
            <v>9532198</v>
          </cell>
        </row>
      </sheetData>
      <sheetData sheetId="4046">
        <row r="24">
          <cell r="B24">
            <v>12173.59</v>
          </cell>
        </row>
      </sheetData>
      <sheetData sheetId="4047">
        <row r="51">
          <cell r="D51">
            <v>8720674</v>
          </cell>
        </row>
      </sheetData>
      <sheetData sheetId="4048"/>
      <sheetData sheetId="4049">
        <row r="14">
          <cell r="B14" t="str">
            <v>Kandholudhoo Diver's Rescuer and Day Spa</v>
          </cell>
        </row>
      </sheetData>
      <sheetData sheetId="4050">
        <row r="10">
          <cell r="C10">
            <v>0</v>
          </cell>
        </row>
      </sheetData>
      <sheetData sheetId="4051">
        <row r="24">
          <cell r="B24">
            <v>12173.59</v>
          </cell>
        </row>
      </sheetData>
      <sheetData sheetId="4052">
        <row r="5">
          <cell r="C5" t="str">
            <v>Business Clarity</v>
          </cell>
        </row>
      </sheetData>
      <sheetData sheetId="4053">
        <row r="4">
          <cell r="B4" t="str">
            <v>Business Enterprise Value arrived through DCF Analysis</v>
          </cell>
        </row>
      </sheetData>
      <sheetData sheetId="4054">
        <row r="10">
          <cell r="C10">
            <v>0</v>
          </cell>
        </row>
      </sheetData>
      <sheetData sheetId="4055"/>
      <sheetData sheetId="4056">
        <row r="48">
          <cell r="B48" t="str">
            <v>Fullmoon Private Limited</v>
          </cell>
        </row>
      </sheetData>
      <sheetData sheetId="4057">
        <row r="38">
          <cell r="D38">
            <v>9532198</v>
          </cell>
        </row>
      </sheetData>
      <sheetData sheetId="4058"/>
      <sheetData sheetId="4059"/>
      <sheetData sheetId="4060"/>
      <sheetData sheetId="4061">
        <row r="38">
          <cell r="D38">
            <v>9532198</v>
          </cell>
        </row>
      </sheetData>
      <sheetData sheetId="4062">
        <row r="20">
          <cell r="B20">
            <v>2574.1</v>
          </cell>
        </row>
      </sheetData>
      <sheetData sheetId="4063"/>
      <sheetData sheetId="4064"/>
      <sheetData sheetId="4065" refreshError="1"/>
      <sheetData sheetId="4066"/>
      <sheetData sheetId="4067"/>
      <sheetData sheetId="4068"/>
      <sheetData sheetId="4069" refreshError="1"/>
      <sheetData sheetId="4070"/>
      <sheetData sheetId="4071"/>
      <sheetData sheetId="4072"/>
      <sheetData sheetId="4073"/>
      <sheetData sheetId="4074"/>
      <sheetData sheetId="4075"/>
      <sheetData sheetId="4076"/>
      <sheetData sheetId="4077"/>
      <sheetData sheetId="4078"/>
      <sheetData sheetId="4079"/>
      <sheetData sheetId="4080"/>
      <sheetData sheetId="4081" refreshError="1"/>
      <sheetData sheetId="4082">
        <row r="5">
          <cell r="A5">
            <v>1</v>
          </cell>
        </row>
      </sheetData>
      <sheetData sheetId="4083">
        <row r="1">
          <cell r="A1" t="str">
            <v>Loan Calculator</v>
          </cell>
        </row>
      </sheetData>
      <sheetData sheetId="4084">
        <row r="1">
          <cell r="A1" t="str">
            <v>Loan Calculator</v>
          </cell>
        </row>
      </sheetData>
      <sheetData sheetId="4085" refreshError="1"/>
      <sheetData sheetId="4086" refreshError="1"/>
      <sheetData sheetId="4087" refreshError="1"/>
      <sheetData sheetId="4088" refreshError="1"/>
      <sheetData sheetId="4089" refreshError="1"/>
      <sheetData sheetId="4090" refreshError="1"/>
      <sheetData sheetId="4091" refreshError="1"/>
      <sheetData sheetId="4092" refreshError="1"/>
      <sheetData sheetId="4093" refreshError="1"/>
      <sheetData sheetId="4094" refreshError="1"/>
      <sheetData sheetId="4095"/>
      <sheetData sheetId="4096"/>
      <sheetData sheetId="4097"/>
      <sheetData sheetId="4098"/>
      <sheetData sheetId="4099" refreshError="1"/>
      <sheetData sheetId="4100"/>
      <sheetData sheetId="4101"/>
      <sheetData sheetId="4102">
        <row r="1">
          <cell r="A1" t="str">
            <v>A/C NO.</v>
          </cell>
        </row>
      </sheetData>
      <sheetData sheetId="4103" refreshError="1"/>
      <sheetData sheetId="4104"/>
      <sheetData sheetId="4105"/>
      <sheetData sheetId="4106"/>
      <sheetData sheetId="4107"/>
      <sheetData sheetId="4108"/>
      <sheetData sheetId="4109"/>
      <sheetData sheetId="4110">
        <row r="1">
          <cell r="A1" t="str">
            <v>Customer Name</v>
          </cell>
        </row>
      </sheetData>
      <sheetData sheetId="4111"/>
      <sheetData sheetId="4112"/>
      <sheetData sheetId="4113"/>
      <sheetData sheetId="4114"/>
      <sheetData sheetId="4115"/>
      <sheetData sheetId="4116"/>
      <sheetData sheetId="4117"/>
      <sheetData sheetId="4118" refreshError="1"/>
      <sheetData sheetId="4119" refreshError="1"/>
      <sheetData sheetId="4120" refreshError="1"/>
      <sheetData sheetId="4121" refreshError="1"/>
      <sheetData sheetId="4122" refreshError="1"/>
      <sheetData sheetId="4123" refreshError="1"/>
      <sheetData sheetId="4124" refreshError="1"/>
      <sheetData sheetId="4125" refreshError="1"/>
      <sheetData sheetId="4126" refreshError="1"/>
      <sheetData sheetId="4127" refreshError="1"/>
      <sheetData sheetId="4128" refreshError="1"/>
      <sheetData sheetId="4129" refreshError="1"/>
      <sheetData sheetId="4130" refreshError="1"/>
      <sheetData sheetId="4131" refreshError="1"/>
      <sheetData sheetId="4132" refreshError="1"/>
      <sheetData sheetId="4133" refreshError="1"/>
      <sheetData sheetId="4134" refreshError="1"/>
      <sheetData sheetId="4135" refreshError="1"/>
      <sheetData sheetId="4136" refreshError="1"/>
      <sheetData sheetId="4137" refreshError="1"/>
      <sheetData sheetId="4138" refreshError="1"/>
      <sheetData sheetId="4139" refreshError="1"/>
      <sheetData sheetId="4140" refreshError="1"/>
      <sheetData sheetId="4141"/>
      <sheetData sheetId="4142" refreshError="1"/>
      <sheetData sheetId="4143"/>
      <sheetData sheetId="4144" refreshError="1"/>
      <sheetData sheetId="4145" refreshError="1"/>
      <sheetData sheetId="4146" refreshError="1"/>
      <sheetData sheetId="4147" refreshError="1"/>
      <sheetData sheetId="4148" refreshError="1"/>
      <sheetData sheetId="4149" refreshError="1"/>
      <sheetData sheetId="4150" refreshError="1"/>
      <sheetData sheetId="4151" refreshError="1"/>
      <sheetData sheetId="4152" refreshError="1"/>
      <sheetData sheetId="4153" refreshError="1"/>
      <sheetData sheetId="4154" refreshError="1"/>
      <sheetData sheetId="4155"/>
      <sheetData sheetId="4156"/>
      <sheetData sheetId="4157">
        <row r="1">
          <cell r="A1" t="str">
            <v>CODE</v>
          </cell>
        </row>
      </sheetData>
      <sheetData sheetId="4158"/>
      <sheetData sheetId="4159"/>
      <sheetData sheetId="4160" refreshError="1"/>
      <sheetData sheetId="4161" refreshError="1"/>
      <sheetData sheetId="4162" refreshError="1"/>
      <sheetData sheetId="4163" refreshError="1"/>
      <sheetData sheetId="4164" refreshError="1"/>
      <sheetData sheetId="4165" refreshError="1"/>
      <sheetData sheetId="4166" refreshError="1"/>
      <sheetData sheetId="4167" refreshError="1"/>
      <sheetData sheetId="4168" refreshError="1"/>
      <sheetData sheetId="4169"/>
      <sheetData sheetId="4170"/>
      <sheetData sheetId="4171"/>
      <sheetData sheetId="4172"/>
      <sheetData sheetId="4173"/>
      <sheetData sheetId="4174"/>
      <sheetData sheetId="4175"/>
      <sheetData sheetId="4176">
        <row r="1">
          <cell r="A1" t="str">
            <v>ASSET_NUMBER</v>
          </cell>
        </row>
      </sheetData>
      <sheetData sheetId="4177"/>
      <sheetData sheetId="4178"/>
      <sheetData sheetId="4179"/>
      <sheetData sheetId="4180"/>
      <sheetData sheetId="4181"/>
      <sheetData sheetId="4182"/>
      <sheetData sheetId="4183">
        <row r="1">
          <cell r="A1" t="str">
            <v>Loan Calculator</v>
          </cell>
        </row>
      </sheetData>
      <sheetData sheetId="4184"/>
      <sheetData sheetId="4185">
        <row r="1">
          <cell r="A1" t="str">
            <v>Loan Calculator</v>
          </cell>
        </row>
      </sheetData>
      <sheetData sheetId="4186"/>
      <sheetData sheetId="4187"/>
      <sheetData sheetId="4188"/>
      <sheetData sheetId="4189"/>
      <sheetData sheetId="4190"/>
      <sheetData sheetId="4191"/>
      <sheetData sheetId="4192"/>
      <sheetData sheetId="4193"/>
      <sheetData sheetId="4194"/>
      <sheetData sheetId="4195"/>
      <sheetData sheetId="4196"/>
      <sheetData sheetId="4197"/>
      <sheetData sheetId="4198" refreshError="1"/>
      <sheetData sheetId="4199">
        <row r="29">
          <cell r="F29">
            <v>8416345.4499999993</v>
          </cell>
        </row>
      </sheetData>
      <sheetData sheetId="4200" refreshError="1"/>
      <sheetData sheetId="4201" refreshError="1"/>
      <sheetData sheetId="4202" refreshError="1"/>
      <sheetData sheetId="4203" refreshError="1"/>
      <sheetData sheetId="4204" refreshError="1"/>
      <sheetData sheetId="4205" refreshError="1"/>
      <sheetData sheetId="4206" refreshError="1"/>
      <sheetData sheetId="4207" refreshError="1"/>
      <sheetData sheetId="4208" refreshError="1"/>
      <sheetData sheetId="4209" refreshError="1"/>
      <sheetData sheetId="4210" refreshError="1"/>
      <sheetData sheetId="4211" refreshError="1"/>
      <sheetData sheetId="4212" refreshError="1"/>
      <sheetData sheetId="4213" refreshError="1"/>
      <sheetData sheetId="4214" refreshError="1"/>
      <sheetData sheetId="4215" refreshError="1"/>
      <sheetData sheetId="4216" refreshError="1"/>
      <sheetData sheetId="4217" refreshError="1"/>
      <sheetData sheetId="4218" refreshError="1"/>
      <sheetData sheetId="4219" refreshError="1"/>
      <sheetData sheetId="4220" refreshError="1"/>
      <sheetData sheetId="4221" refreshError="1"/>
      <sheetData sheetId="4222" refreshError="1"/>
      <sheetData sheetId="4223" refreshError="1"/>
      <sheetData sheetId="4224" refreshError="1"/>
      <sheetData sheetId="4225" refreshError="1"/>
      <sheetData sheetId="4226" refreshError="1"/>
      <sheetData sheetId="4227" refreshError="1"/>
      <sheetData sheetId="4228" refreshError="1"/>
      <sheetData sheetId="4229" refreshError="1"/>
      <sheetData sheetId="4230" refreshError="1"/>
      <sheetData sheetId="4231" refreshError="1"/>
      <sheetData sheetId="4232" refreshError="1"/>
      <sheetData sheetId="4233" refreshError="1"/>
      <sheetData sheetId="4234" refreshError="1"/>
      <sheetData sheetId="4235" refreshError="1"/>
      <sheetData sheetId="4236" refreshError="1"/>
      <sheetData sheetId="4237" refreshError="1"/>
      <sheetData sheetId="4238" refreshError="1"/>
      <sheetData sheetId="4239" refreshError="1"/>
      <sheetData sheetId="4240" refreshError="1"/>
      <sheetData sheetId="4241" refreshError="1"/>
      <sheetData sheetId="4242" refreshError="1"/>
      <sheetData sheetId="4243" refreshError="1"/>
      <sheetData sheetId="4244" refreshError="1"/>
      <sheetData sheetId="4245" refreshError="1"/>
      <sheetData sheetId="4246" refreshError="1"/>
      <sheetData sheetId="4247" refreshError="1"/>
      <sheetData sheetId="4248" refreshError="1"/>
      <sheetData sheetId="4249"/>
      <sheetData sheetId="4250"/>
      <sheetData sheetId="4251" refreshError="1"/>
      <sheetData sheetId="4252" refreshError="1"/>
      <sheetData sheetId="4253" refreshError="1"/>
      <sheetData sheetId="4254" refreshError="1"/>
      <sheetData sheetId="4255" refreshError="1"/>
      <sheetData sheetId="4256" refreshError="1"/>
      <sheetData sheetId="4257" refreshError="1"/>
      <sheetData sheetId="4258" refreshError="1"/>
      <sheetData sheetId="4259" refreshError="1"/>
      <sheetData sheetId="4260" refreshError="1"/>
      <sheetData sheetId="4261"/>
      <sheetData sheetId="4262"/>
      <sheetData sheetId="4263"/>
      <sheetData sheetId="4264"/>
      <sheetData sheetId="4265" refreshError="1"/>
      <sheetData sheetId="4266"/>
      <sheetData sheetId="4267"/>
      <sheetData sheetId="4268"/>
      <sheetData sheetId="4269"/>
      <sheetData sheetId="4270"/>
      <sheetData sheetId="4271"/>
      <sheetData sheetId="4272"/>
      <sheetData sheetId="4273"/>
      <sheetData sheetId="4274">
        <row r="1">
          <cell r="A1" t="str">
            <v>ASSET_NUMBER</v>
          </cell>
        </row>
      </sheetData>
      <sheetData sheetId="4275"/>
      <sheetData sheetId="4276"/>
      <sheetData sheetId="4277"/>
      <sheetData sheetId="4278"/>
      <sheetData sheetId="4279"/>
      <sheetData sheetId="4280"/>
      <sheetData sheetId="4281"/>
      <sheetData sheetId="4282"/>
      <sheetData sheetId="4283"/>
      <sheetData sheetId="4284"/>
      <sheetData sheetId="4285">
        <row r="4">
          <cell r="T4">
            <v>0.98021760000000002</v>
          </cell>
        </row>
      </sheetData>
      <sheetData sheetId="4286">
        <row r="4">
          <cell r="T4">
            <v>0.98021760000000002</v>
          </cell>
        </row>
      </sheetData>
      <sheetData sheetId="4287"/>
      <sheetData sheetId="4288"/>
      <sheetData sheetId="4289"/>
      <sheetData sheetId="4290"/>
      <sheetData sheetId="4291"/>
      <sheetData sheetId="4292"/>
      <sheetData sheetId="4293"/>
      <sheetData sheetId="4294"/>
      <sheetData sheetId="4295"/>
      <sheetData sheetId="4296"/>
      <sheetData sheetId="4297">
        <row r="4">
          <cell r="T4">
            <v>0.98021760000000002</v>
          </cell>
        </row>
      </sheetData>
      <sheetData sheetId="4298">
        <row r="4">
          <cell r="T4">
            <v>0.98021760000000002</v>
          </cell>
        </row>
      </sheetData>
      <sheetData sheetId="4299">
        <row r="4">
          <cell r="T4">
            <v>0.98021760000000002</v>
          </cell>
        </row>
      </sheetData>
      <sheetData sheetId="4300">
        <row r="4">
          <cell r="T4">
            <v>0.98021760000000002</v>
          </cell>
        </row>
      </sheetData>
      <sheetData sheetId="4301" refreshError="1"/>
      <sheetData sheetId="4302" refreshError="1"/>
      <sheetData sheetId="4303" refreshError="1"/>
      <sheetData sheetId="4304" refreshError="1"/>
      <sheetData sheetId="4305" refreshError="1"/>
      <sheetData sheetId="4306" refreshError="1"/>
      <sheetData sheetId="4307" refreshError="1"/>
      <sheetData sheetId="4308" refreshError="1"/>
      <sheetData sheetId="4309" refreshError="1"/>
      <sheetData sheetId="4310" refreshError="1"/>
      <sheetData sheetId="4311" refreshError="1"/>
      <sheetData sheetId="4312" refreshError="1"/>
      <sheetData sheetId="4313" refreshError="1"/>
      <sheetData sheetId="4314" refreshError="1"/>
      <sheetData sheetId="4315" refreshError="1"/>
      <sheetData sheetId="4316" refreshError="1"/>
      <sheetData sheetId="4317" refreshError="1"/>
      <sheetData sheetId="4318" refreshError="1"/>
      <sheetData sheetId="4319">
        <row r="2">
          <cell r="A2" t="str">
            <v>A001</v>
          </cell>
        </row>
      </sheetData>
      <sheetData sheetId="4320"/>
      <sheetData sheetId="4321">
        <row r="5">
          <cell r="A5">
            <v>1</v>
          </cell>
        </row>
      </sheetData>
      <sheetData sheetId="4322"/>
      <sheetData sheetId="4323"/>
      <sheetData sheetId="4324">
        <row r="4">
          <cell r="D4" t="str">
            <v xml:space="preserve">Annexure 2.1 </v>
          </cell>
        </row>
      </sheetData>
      <sheetData sheetId="4325">
        <row r="6">
          <cell r="I6" t="str">
            <v>2011</v>
          </cell>
        </row>
      </sheetData>
      <sheetData sheetId="4326">
        <row r="1">
          <cell r="A1" t="str">
            <v>CODE</v>
          </cell>
        </row>
      </sheetData>
      <sheetData sheetId="4327" refreshError="1"/>
      <sheetData sheetId="4328" refreshError="1"/>
      <sheetData sheetId="4329">
        <row r="5">
          <cell r="A5">
            <v>1</v>
          </cell>
        </row>
      </sheetData>
      <sheetData sheetId="4330">
        <row r="6">
          <cell r="I6" t="str">
            <v>2011</v>
          </cell>
        </row>
      </sheetData>
      <sheetData sheetId="4331">
        <row r="5">
          <cell r="A5">
            <v>1</v>
          </cell>
        </row>
      </sheetData>
      <sheetData sheetId="4332">
        <row r="5">
          <cell r="A5">
            <v>1</v>
          </cell>
        </row>
      </sheetData>
      <sheetData sheetId="4333">
        <row r="1">
          <cell r="A1" t="str">
            <v>CODE</v>
          </cell>
        </row>
      </sheetData>
      <sheetData sheetId="4334"/>
      <sheetData sheetId="4335" refreshError="1"/>
      <sheetData sheetId="4336" refreshError="1"/>
      <sheetData sheetId="4337" refreshError="1"/>
      <sheetData sheetId="4338" refreshError="1"/>
      <sheetData sheetId="4339" refreshError="1"/>
      <sheetData sheetId="4340" refreshError="1"/>
      <sheetData sheetId="4341" refreshError="1"/>
      <sheetData sheetId="4342" refreshError="1"/>
      <sheetData sheetId="4343" refreshError="1"/>
      <sheetData sheetId="4344" refreshError="1"/>
      <sheetData sheetId="4345" refreshError="1"/>
      <sheetData sheetId="4346" refreshError="1"/>
      <sheetData sheetId="4347" refreshError="1"/>
      <sheetData sheetId="4348" refreshError="1"/>
      <sheetData sheetId="4349" refreshError="1"/>
      <sheetData sheetId="4350" refreshError="1"/>
      <sheetData sheetId="4351" refreshError="1"/>
      <sheetData sheetId="4352" refreshError="1"/>
      <sheetData sheetId="4353" refreshError="1"/>
      <sheetData sheetId="4354" refreshError="1"/>
      <sheetData sheetId="4355" refreshError="1"/>
      <sheetData sheetId="4356" refreshError="1"/>
      <sheetData sheetId="4357" refreshError="1"/>
      <sheetData sheetId="4358" refreshError="1"/>
      <sheetData sheetId="4359" refreshError="1"/>
      <sheetData sheetId="4360" refreshError="1"/>
      <sheetData sheetId="4361" refreshError="1"/>
      <sheetData sheetId="4362" refreshError="1"/>
      <sheetData sheetId="4363" refreshError="1"/>
      <sheetData sheetId="4364" refreshError="1"/>
      <sheetData sheetId="4365" refreshError="1"/>
      <sheetData sheetId="4366" refreshError="1"/>
      <sheetData sheetId="4367" refreshError="1"/>
      <sheetData sheetId="4368" refreshError="1"/>
      <sheetData sheetId="4369" refreshError="1"/>
      <sheetData sheetId="4370" refreshError="1"/>
      <sheetData sheetId="4371" refreshError="1"/>
      <sheetData sheetId="4372" refreshError="1"/>
      <sheetData sheetId="4373" refreshError="1"/>
      <sheetData sheetId="4374" refreshError="1"/>
      <sheetData sheetId="4375" refreshError="1"/>
      <sheetData sheetId="4376" refreshError="1"/>
      <sheetData sheetId="4377" refreshError="1"/>
      <sheetData sheetId="4378" refreshError="1"/>
      <sheetData sheetId="4379" refreshError="1"/>
      <sheetData sheetId="4380" refreshError="1"/>
      <sheetData sheetId="4381" refreshError="1"/>
      <sheetData sheetId="4382" refreshError="1"/>
      <sheetData sheetId="4383" refreshError="1"/>
      <sheetData sheetId="4384" refreshError="1"/>
      <sheetData sheetId="4385" refreshError="1"/>
      <sheetData sheetId="4386" refreshError="1"/>
      <sheetData sheetId="4387" refreshError="1"/>
      <sheetData sheetId="4388" refreshError="1"/>
      <sheetData sheetId="4389" refreshError="1"/>
      <sheetData sheetId="4390" refreshError="1"/>
      <sheetData sheetId="4391" refreshError="1"/>
      <sheetData sheetId="4392" refreshError="1"/>
      <sheetData sheetId="4393" refreshError="1"/>
      <sheetData sheetId="4394" refreshError="1"/>
      <sheetData sheetId="4395" refreshError="1"/>
      <sheetData sheetId="4396" refreshError="1"/>
      <sheetData sheetId="4397" refreshError="1"/>
      <sheetData sheetId="4398" refreshError="1"/>
      <sheetData sheetId="4399" refreshError="1"/>
      <sheetData sheetId="4400" refreshError="1"/>
      <sheetData sheetId="4401" refreshError="1"/>
      <sheetData sheetId="4402" refreshError="1"/>
      <sheetData sheetId="4403" refreshError="1"/>
      <sheetData sheetId="4404" refreshError="1"/>
      <sheetData sheetId="4405" refreshError="1"/>
      <sheetData sheetId="4406" refreshError="1"/>
      <sheetData sheetId="4407" refreshError="1"/>
      <sheetData sheetId="4408" refreshError="1"/>
      <sheetData sheetId="4409" refreshError="1"/>
      <sheetData sheetId="4410" refreshError="1"/>
      <sheetData sheetId="4411" refreshError="1"/>
      <sheetData sheetId="4412" refreshError="1"/>
      <sheetData sheetId="4413" refreshError="1"/>
      <sheetData sheetId="4414" refreshError="1"/>
      <sheetData sheetId="4415" refreshError="1"/>
      <sheetData sheetId="4416" refreshError="1"/>
      <sheetData sheetId="4417" refreshError="1"/>
      <sheetData sheetId="4418" refreshError="1"/>
      <sheetData sheetId="4419" refreshError="1"/>
      <sheetData sheetId="4420" refreshError="1"/>
      <sheetData sheetId="4421" refreshError="1"/>
      <sheetData sheetId="4422" refreshError="1"/>
      <sheetData sheetId="4423" refreshError="1"/>
      <sheetData sheetId="4424" refreshError="1"/>
      <sheetData sheetId="4425" refreshError="1"/>
      <sheetData sheetId="4426" refreshError="1"/>
      <sheetData sheetId="4427" refreshError="1"/>
      <sheetData sheetId="4428" refreshError="1"/>
      <sheetData sheetId="4429" refreshError="1"/>
      <sheetData sheetId="4430" refreshError="1"/>
      <sheetData sheetId="4431" refreshError="1"/>
      <sheetData sheetId="4432" refreshError="1"/>
      <sheetData sheetId="4433" refreshError="1"/>
      <sheetData sheetId="4434" refreshError="1"/>
      <sheetData sheetId="4435" refreshError="1"/>
      <sheetData sheetId="4436" refreshError="1"/>
      <sheetData sheetId="4437" refreshError="1"/>
      <sheetData sheetId="4438" refreshError="1"/>
      <sheetData sheetId="4439" refreshError="1"/>
      <sheetData sheetId="4440" refreshError="1"/>
      <sheetData sheetId="4441" refreshError="1"/>
      <sheetData sheetId="4442" refreshError="1"/>
      <sheetData sheetId="4443" refreshError="1"/>
      <sheetData sheetId="4444" refreshError="1"/>
      <sheetData sheetId="4445" refreshError="1"/>
      <sheetData sheetId="4446" refreshError="1"/>
      <sheetData sheetId="4447" refreshError="1"/>
      <sheetData sheetId="4448" refreshError="1"/>
      <sheetData sheetId="4449" refreshError="1"/>
      <sheetData sheetId="4450" refreshError="1"/>
      <sheetData sheetId="4451" refreshError="1"/>
      <sheetData sheetId="4452"/>
      <sheetData sheetId="4453">
        <row r="1">
          <cell r="A1" t="str">
            <v>CODE</v>
          </cell>
        </row>
      </sheetData>
      <sheetData sheetId="4454"/>
      <sheetData sheetId="4455"/>
      <sheetData sheetId="4456"/>
      <sheetData sheetId="4457"/>
      <sheetData sheetId="4458"/>
      <sheetData sheetId="4459"/>
      <sheetData sheetId="4460" refreshError="1"/>
      <sheetData sheetId="4461" refreshError="1"/>
      <sheetData sheetId="4462"/>
      <sheetData sheetId="4463"/>
      <sheetData sheetId="4464"/>
      <sheetData sheetId="4465"/>
      <sheetData sheetId="4466"/>
      <sheetData sheetId="4467"/>
      <sheetData sheetId="4468"/>
      <sheetData sheetId="4469"/>
      <sheetData sheetId="4470">
        <row r="1">
          <cell r="A1" t="str">
            <v>CODE</v>
          </cell>
        </row>
      </sheetData>
      <sheetData sheetId="4471" refreshError="1"/>
      <sheetData sheetId="4472">
        <row r="1">
          <cell r="A1" t="str">
            <v>CODE</v>
          </cell>
        </row>
      </sheetData>
      <sheetData sheetId="4473">
        <row r="1">
          <cell r="A1" t="str">
            <v>CODE</v>
          </cell>
        </row>
      </sheetData>
      <sheetData sheetId="4474">
        <row r="1">
          <cell r="A1" t="str">
            <v>CODE</v>
          </cell>
        </row>
      </sheetData>
      <sheetData sheetId="4475">
        <row r="1">
          <cell r="A1" t="str">
            <v>CODE</v>
          </cell>
        </row>
      </sheetData>
      <sheetData sheetId="4476">
        <row r="2">
          <cell r="A2" t="str">
            <v>A101001</v>
          </cell>
        </row>
      </sheetData>
      <sheetData sheetId="4477">
        <row r="1">
          <cell r="A1" t="str">
            <v>CODE</v>
          </cell>
        </row>
      </sheetData>
      <sheetData sheetId="4478">
        <row r="2">
          <cell r="A2" t="str">
            <v>A101001</v>
          </cell>
        </row>
      </sheetData>
      <sheetData sheetId="4479">
        <row r="1">
          <cell r="A1" t="str">
            <v>CODE</v>
          </cell>
        </row>
      </sheetData>
      <sheetData sheetId="4480">
        <row r="1">
          <cell r="A1" t="str">
            <v>CODE</v>
          </cell>
        </row>
      </sheetData>
      <sheetData sheetId="4481">
        <row r="1">
          <cell r="A1" t="str">
            <v>CODE</v>
          </cell>
        </row>
      </sheetData>
      <sheetData sheetId="4482">
        <row r="1">
          <cell r="A1" t="str">
            <v>CODE</v>
          </cell>
        </row>
      </sheetData>
      <sheetData sheetId="4483">
        <row r="1">
          <cell r="A1" t="str">
            <v>CODE</v>
          </cell>
        </row>
      </sheetData>
      <sheetData sheetId="4484">
        <row r="1">
          <cell r="A1" t="str">
            <v>CODE</v>
          </cell>
        </row>
      </sheetData>
      <sheetData sheetId="4485" refreshError="1"/>
      <sheetData sheetId="4486">
        <row r="1">
          <cell r="A1" t="str">
            <v>CODE</v>
          </cell>
        </row>
      </sheetData>
      <sheetData sheetId="4487">
        <row r="1">
          <cell r="A1" t="str">
            <v>CODE</v>
          </cell>
        </row>
      </sheetData>
      <sheetData sheetId="4488">
        <row r="1">
          <cell r="A1" t="str">
            <v>CODE</v>
          </cell>
        </row>
      </sheetData>
      <sheetData sheetId="4489">
        <row r="1">
          <cell r="A1" t="str">
            <v>CODE</v>
          </cell>
        </row>
      </sheetData>
      <sheetData sheetId="4490" refreshError="1"/>
      <sheetData sheetId="4491">
        <row r="5">
          <cell r="A5">
            <v>1</v>
          </cell>
        </row>
      </sheetData>
      <sheetData sheetId="4492">
        <row r="5">
          <cell r="A5">
            <v>1</v>
          </cell>
        </row>
      </sheetData>
      <sheetData sheetId="4493" refreshError="1"/>
      <sheetData sheetId="4494" refreshError="1"/>
      <sheetData sheetId="4495">
        <row r="7">
          <cell r="D7">
            <v>7</v>
          </cell>
        </row>
      </sheetData>
      <sheetData sheetId="4496"/>
      <sheetData sheetId="4497"/>
      <sheetData sheetId="4498"/>
      <sheetData sheetId="4499"/>
      <sheetData sheetId="4500" refreshError="1"/>
      <sheetData sheetId="4501" refreshError="1"/>
      <sheetData sheetId="4502"/>
      <sheetData sheetId="4503"/>
      <sheetData sheetId="4504"/>
      <sheetData sheetId="4505"/>
      <sheetData sheetId="4506"/>
      <sheetData sheetId="4507"/>
      <sheetData sheetId="4508"/>
      <sheetData sheetId="4509"/>
      <sheetData sheetId="4510"/>
      <sheetData sheetId="4511" refreshError="1"/>
      <sheetData sheetId="4512"/>
      <sheetData sheetId="4513">
        <row r="5">
          <cell r="A5">
            <v>1</v>
          </cell>
        </row>
      </sheetData>
      <sheetData sheetId="4514"/>
      <sheetData sheetId="4515"/>
      <sheetData sheetId="4516"/>
      <sheetData sheetId="4517" refreshError="1"/>
      <sheetData sheetId="4518" refreshError="1"/>
      <sheetData sheetId="4519" refreshError="1"/>
      <sheetData sheetId="4520" refreshError="1"/>
      <sheetData sheetId="4521" refreshError="1"/>
      <sheetData sheetId="4522" refreshError="1"/>
      <sheetData sheetId="4523" refreshError="1"/>
      <sheetData sheetId="4524" refreshError="1"/>
      <sheetData sheetId="4525" refreshError="1"/>
      <sheetData sheetId="4526" refreshError="1"/>
      <sheetData sheetId="4527" refreshError="1"/>
      <sheetData sheetId="4528" refreshError="1"/>
      <sheetData sheetId="4529" refreshError="1"/>
      <sheetData sheetId="4530" refreshError="1"/>
      <sheetData sheetId="4531" refreshError="1"/>
      <sheetData sheetId="4532" refreshError="1"/>
      <sheetData sheetId="4533" refreshError="1"/>
      <sheetData sheetId="4534" refreshError="1"/>
      <sheetData sheetId="4535" refreshError="1"/>
      <sheetData sheetId="4536" refreshError="1"/>
      <sheetData sheetId="4537" refreshError="1"/>
      <sheetData sheetId="4538" refreshError="1"/>
      <sheetData sheetId="4539" refreshError="1"/>
      <sheetData sheetId="4540" refreshError="1"/>
      <sheetData sheetId="4541" refreshError="1"/>
      <sheetData sheetId="4542" refreshError="1"/>
      <sheetData sheetId="4543" refreshError="1"/>
      <sheetData sheetId="4544" refreshError="1"/>
      <sheetData sheetId="4545" refreshError="1"/>
      <sheetData sheetId="4546" refreshError="1"/>
      <sheetData sheetId="4547" refreshError="1"/>
      <sheetData sheetId="4548" refreshError="1"/>
      <sheetData sheetId="4549" refreshError="1"/>
      <sheetData sheetId="4550" refreshError="1"/>
      <sheetData sheetId="4551" refreshError="1"/>
      <sheetData sheetId="4552" refreshError="1"/>
      <sheetData sheetId="4553" refreshError="1"/>
      <sheetData sheetId="4554" refreshError="1"/>
      <sheetData sheetId="4555">
        <row r="32">
          <cell r="C32" t="str">
            <v>Rolling Turnover</v>
          </cell>
        </row>
      </sheetData>
      <sheetData sheetId="4556" refreshError="1"/>
      <sheetData sheetId="4557">
        <row r="1">
          <cell r="A1" t="str">
            <v>ASSET_NUMBER</v>
          </cell>
        </row>
      </sheetData>
      <sheetData sheetId="4558" refreshError="1"/>
      <sheetData sheetId="4559" refreshError="1"/>
      <sheetData sheetId="4560" refreshError="1"/>
      <sheetData sheetId="4561" refreshError="1"/>
      <sheetData sheetId="4562" refreshError="1"/>
      <sheetData sheetId="4563" refreshError="1"/>
      <sheetData sheetId="4564" refreshError="1"/>
      <sheetData sheetId="4565" refreshError="1"/>
      <sheetData sheetId="4566" refreshError="1"/>
      <sheetData sheetId="4567" refreshError="1"/>
      <sheetData sheetId="4568" refreshError="1"/>
      <sheetData sheetId="4569" refreshError="1"/>
      <sheetData sheetId="4570" refreshError="1"/>
      <sheetData sheetId="4571">
        <row r="1">
          <cell r="A1" t="str">
            <v>CODE</v>
          </cell>
        </row>
      </sheetData>
      <sheetData sheetId="4572" refreshError="1"/>
      <sheetData sheetId="4573" refreshError="1"/>
      <sheetData sheetId="4574" refreshError="1"/>
      <sheetData sheetId="4575" refreshError="1"/>
      <sheetData sheetId="4576" refreshError="1"/>
      <sheetData sheetId="4577" refreshError="1"/>
      <sheetData sheetId="4578" refreshError="1"/>
      <sheetData sheetId="4579" refreshError="1"/>
      <sheetData sheetId="4580" refreshError="1"/>
      <sheetData sheetId="4581" refreshError="1"/>
      <sheetData sheetId="4582" refreshError="1"/>
      <sheetData sheetId="4583"/>
      <sheetData sheetId="4584" refreshError="1"/>
      <sheetData sheetId="4585" refreshError="1"/>
      <sheetData sheetId="4586" refreshError="1"/>
      <sheetData sheetId="4587" refreshError="1"/>
      <sheetData sheetId="4588" refreshError="1"/>
      <sheetData sheetId="4589" refreshError="1"/>
      <sheetData sheetId="4590" refreshError="1"/>
      <sheetData sheetId="4591" refreshError="1"/>
      <sheetData sheetId="4592" refreshError="1"/>
      <sheetData sheetId="4593" refreshError="1"/>
      <sheetData sheetId="4594" refreshError="1"/>
      <sheetData sheetId="4595" refreshError="1"/>
      <sheetData sheetId="4596" refreshError="1"/>
      <sheetData sheetId="4597" refreshError="1"/>
      <sheetData sheetId="4598" refreshError="1"/>
      <sheetData sheetId="4599" refreshError="1"/>
      <sheetData sheetId="4600" refreshError="1"/>
      <sheetData sheetId="4601" refreshError="1"/>
      <sheetData sheetId="4602" refreshError="1"/>
      <sheetData sheetId="4603" refreshError="1"/>
      <sheetData sheetId="4604" refreshError="1"/>
      <sheetData sheetId="4605" refreshError="1"/>
      <sheetData sheetId="4606" refreshError="1"/>
      <sheetData sheetId="4607" refreshError="1"/>
      <sheetData sheetId="4608" refreshError="1"/>
      <sheetData sheetId="4609" refreshError="1"/>
      <sheetData sheetId="4610" refreshError="1"/>
      <sheetData sheetId="4611" refreshError="1"/>
      <sheetData sheetId="4612" refreshError="1"/>
      <sheetData sheetId="4613" refreshError="1"/>
      <sheetData sheetId="4614" refreshError="1"/>
      <sheetData sheetId="4615" refreshError="1"/>
      <sheetData sheetId="4616" refreshError="1"/>
      <sheetData sheetId="4617" refreshError="1"/>
      <sheetData sheetId="4618" refreshError="1"/>
      <sheetData sheetId="4619" refreshError="1"/>
      <sheetData sheetId="4620" refreshError="1"/>
      <sheetData sheetId="4621" refreshError="1"/>
      <sheetData sheetId="4622" refreshError="1"/>
      <sheetData sheetId="4623" refreshError="1"/>
      <sheetData sheetId="4624" refreshError="1"/>
      <sheetData sheetId="4625" refreshError="1"/>
      <sheetData sheetId="4626" refreshError="1"/>
      <sheetData sheetId="4627" refreshError="1"/>
      <sheetData sheetId="4628" refreshError="1"/>
      <sheetData sheetId="4629" refreshError="1"/>
      <sheetData sheetId="4630" refreshError="1"/>
      <sheetData sheetId="4631" refreshError="1"/>
      <sheetData sheetId="4632" refreshError="1"/>
      <sheetData sheetId="4633" refreshError="1"/>
      <sheetData sheetId="4634" refreshError="1"/>
      <sheetData sheetId="4635" refreshError="1"/>
      <sheetData sheetId="4636" refreshError="1"/>
      <sheetData sheetId="4637" refreshError="1"/>
      <sheetData sheetId="4638" refreshError="1"/>
      <sheetData sheetId="4639" refreshError="1"/>
      <sheetData sheetId="4640" refreshError="1"/>
      <sheetData sheetId="4641" refreshError="1"/>
      <sheetData sheetId="4642" refreshError="1"/>
      <sheetData sheetId="4643" refreshError="1"/>
      <sheetData sheetId="4644" refreshError="1"/>
      <sheetData sheetId="4645" refreshError="1"/>
      <sheetData sheetId="4646" refreshError="1"/>
      <sheetData sheetId="4647" refreshError="1"/>
      <sheetData sheetId="4648" refreshError="1"/>
      <sheetData sheetId="4649" refreshError="1"/>
      <sheetData sheetId="4650" refreshError="1"/>
      <sheetData sheetId="4651" refreshError="1"/>
      <sheetData sheetId="4652" refreshError="1"/>
      <sheetData sheetId="4653" refreshError="1"/>
      <sheetData sheetId="4654" refreshError="1"/>
      <sheetData sheetId="4655" refreshError="1"/>
      <sheetData sheetId="4656" refreshError="1"/>
      <sheetData sheetId="4657" refreshError="1"/>
      <sheetData sheetId="4658" refreshError="1"/>
      <sheetData sheetId="4659" refreshError="1"/>
      <sheetData sheetId="4660" refreshError="1"/>
      <sheetData sheetId="4661" refreshError="1"/>
      <sheetData sheetId="4662" refreshError="1"/>
      <sheetData sheetId="4663" refreshError="1"/>
      <sheetData sheetId="4664" refreshError="1"/>
      <sheetData sheetId="4665" refreshError="1"/>
      <sheetData sheetId="4666" refreshError="1"/>
      <sheetData sheetId="4667" refreshError="1"/>
      <sheetData sheetId="4668" refreshError="1"/>
      <sheetData sheetId="4669" refreshError="1"/>
      <sheetData sheetId="4670" refreshError="1"/>
      <sheetData sheetId="4671" refreshError="1"/>
      <sheetData sheetId="4672" refreshError="1"/>
      <sheetData sheetId="4673" refreshError="1"/>
      <sheetData sheetId="4674" refreshError="1"/>
      <sheetData sheetId="4675" refreshError="1"/>
      <sheetData sheetId="4676" refreshError="1"/>
      <sheetData sheetId="4677" refreshError="1"/>
      <sheetData sheetId="4678" refreshError="1"/>
      <sheetData sheetId="4679" refreshError="1"/>
      <sheetData sheetId="4680" refreshError="1"/>
      <sheetData sheetId="4681" refreshError="1"/>
      <sheetData sheetId="4682" refreshError="1"/>
      <sheetData sheetId="4683" refreshError="1"/>
      <sheetData sheetId="4684" refreshError="1"/>
      <sheetData sheetId="4685" refreshError="1"/>
      <sheetData sheetId="4686" refreshError="1"/>
      <sheetData sheetId="4687" refreshError="1"/>
      <sheetData sheetId="4688" refreshError="1"/>
      <sheetData sheetId="4689" refreshError="1"/>
      <sheetData sheetId="4690" refreshError="1"/>
      <sheetData sheetId="4691" refreshError="1"/>
      <sheetData sheetId="4692" refreshError="1"/>
      <sheetData sheetId="4693" refreshError="1"/>
      <sheetData sheetId="4694" refreshError="1"/>
      <sheetData sheetId="4695" refreshError="1"/>
      <sheetData sheetId="4696" refreshError="1"/>
      <sheetData sheetId="4697" refreshError="1"/>
      <sheetData sheetId="4698" refreshError="1"/>
      <sheetData sheetId="4699" refreshError="1"/>
      <sheetData sheetId="4700" refreshError="1"/>
      <sheetData sheetId="4701" refreshError="1"/>
      <sheetData sheetId="4702" refreshError="1"/>
      <sheetData sheetId="4703" refreshError="1"/>
      <sheetData sheetId="4704" refreshError="1"/>
      <sheetData sheetId="4705" refreshError="1"/>
      <sheetData sheetId="4706" refreshError="1"/>
      <sheetData sheetId="4707" refreshError="1"/>
      <sheetData sheetId="4708" refreshError="1"/>
      <sheetData sheetId="4709" refreshError="1"/>
      <sheetData sheetId="4710" refreshError="1"/>
      <sheetData sheetId="4711" refreshError="1"/>
      <sheetData sheetId="4712" refreshError="1"/>
      <sheetData sheetId="4713" refreshError="1"/>
      <sheetData sheetId="4714" refreshError="1"/>
      <sheetData sheetId="4715" refreshError="1"/>
      <sheetData sheetId="4716" refreshError="1"/>
      <sheetData sheetId="4717" refreshError="1"/>
      <sheetData sheetId="4718" refreshError="1"/>
      <sheetData sheetId="4719" refreshError="1"/>
      <sheetData sheetId="4720" refreshError="1"/>
      <sheetData sheetId="4721" refreshError="1"/>
      <sheetData sheetId="4722" refreshError="1"/>
      <sheetData sheetId="4723" refreshError="1"/>
      <sheetData sheetId="4724" refreshError="1"/>
      <sheetData sheetId="4725" refreshError="1"/>
      <sheetData sheetId="4726" refreshError="1"/>
      <sheetData sheetId="4727" refreshError="1"/>
      <sheetData sheetId="4728" refreshError="1"/>
      <sheetData sheetId="4729" refreshError="1"/>
      <sheetData sheetId="4730" refreshError="1"/>
      <sheetData sheetId="4731" refreshError="1"/>
      <sheetData sheetId="4732" refreshError="1"/>
      <sheetData sheetId="4733" refreshError="1"/>
      <sheetData sheetId="4734" refreshError="1"/>
      <sheetData sheetId="4735" refreshError="1"/>
      <sheetData sheetId="4736" refreshError="1"/>
      <sheetData sheetId="4737" refreshError="1"/>
      <sheetData sheetId="4738" refreshError="1"/>
      <sheetData sheetId="4739" refreshError="1"/>
      <sheetData sheetId="4740" refreshError="1"/>
      <sheetData sheetId="4741" refreshError="1"/>
      <sheetData sheetId="4742"/>
      <sheetData sheetId="4743" refreshError="1"/>
      <sheetData sheetId="4744" refreshError="1"/>
      <sheetData sheetId="4745" refreshError="1"/>
      <sheetData sheetId="4746" refreshError="1"/>
      <sheetData sheetId="4747" refreshError="1"/>
      <sheetData sheetId="4748" refreshError="1"/>
      <sheetData sheetId="4749" refreshError="1"/>
      <sheetData sheetId="4750" refreshError="1"/>
      <sheetData sheetId="4751" refreshError="1"/>
      <sheetData sheetId="4752" refreshError="1"/>
      <sheetData sheetId="4753" refreshError="1"/>
      <sheetData sheetId="4754" refreshError="1"/>
      <sheetData sheetId="4755" refreshError="1"/>
      <sheetData sheetId="4756" refreshError="1"/>
      <sheetData sheetId="4757" refreshError="1"/>
      <sheetData sheetId="4758" refreshError="1"/>
      <sheetData sheetId="4759" refreshError="1"/>
      <sheetData sheetId="4760" refreshError="1"/>
      <sheetData sheetId="4761" refreshError="1"/>
      <sheetData sheetId="4762" refreshError="1"/>
      <sheetData sheetId="4763" refreshError="1"/>
      <sheetData sheetId="4764" refreshError="1"/>
      <sheetData sheetId="4765" refreshError="1"/>
      <sheetData sheetId="4766" refreshError="1"/>
      <sheetData sheetId="4767" refreshError="1"/>
      <sheetData sheetId="4768" refreshError="1"/>
      <sheetData sheetId="4769" refreshError="1"/>
      <sheetData sheetId="4770" refreshError="1"/>
      <sheetData sheetId="4771" refreshError="1"/>
      <sheetData sheetId="4772" refreshError="1"/>
      <sheetData sheetId="4773" refreshError="1"/>
      <sheetData sheetId="4774" refreshError="1"/>
      <sheetData sheetId="4775" refreshError="1"/>
      <sheetData sheetId="4776" refreshError="1"/>
      <sheetData sheetId="4777" refreshError="1"/>
      <sheetData sheetId="4778" refreshError="1"/>
      <sheetData sheetId="4779" refreshError="1"/>
      <sheetData sheetId="4780" refreshError="1"/>
      <sheetData sheetId="4781" refreshError="1"/>
      <sheetData sheetId="4782" refreshError="1"/>
      <sheetData sheetId="4783" refreshError="1"/>
      <sheetData sheetId="4784" refreshError="1"/>
      <sheetData sheetId="4785" refreshError="1"/>
      <sheetData sheetId="4786" refreshError="1"/>
      <sheetData sheetId="4787" refreshError="1"/>
      <sheetData sheetId="4788" refreshError="1"/>
      <sheetData sheetId="4789" refreshError="1"/>
      <sheetData sheetId="4790" refreshError="1"/>
      <sheetData sheetId="4791" refreshError="1"/>
      <sheetData sheetId="4792" refreshError="1"/>
      <sheetData sheetId="4793" refreshError="1"/>
      <sheetData sheetId="4794" refreshError="1"/>
      <sheetData sheetId="4795" refreshError="1"/>
      <sheetData sheetId="4796" refreshError="1"/>
      <sheetData sheetId="4797" refreshError="1"/>
      <sheetData sheetId="4798" refreshError="1"/>
      <sheetData sheetId="4799" refreshError="1"/>
      <sheetData sheetId="4800" refreshError="1"/>
      <sheetData sheetId="4801" refreshError="1"/>
      <sheetData sheetId="4802" refreshError="1"/>
      <sheetData sheetId="4803" refreshError="1"/>
      <sheetData sheetId="4804" refreshError="1"/>
      <sheetData sheetId="4805" refreshError="1"/>
      <sheetData sheetId="4806" refreshError="1"/>
      <sheetData sheetId="4807" refreshError="1"/>
      <sheetData sheetId="4808" refreshError="1"/>
      <sheetData sheetId="4809" refreshError="1"/>
      <sheetData sheetId="4810" refreshError="1"/>
      <sheetData sheetId="4811" refreshError="1"/>
      <sheetData sheetId="4812" refreshError="1"/>
      <sheetData sheetId="4813" refreshError="1"/>
      <sheetData sheetId="4814" refreshError="1"/>
      <sheetData sheetId="4815" refreshError="1"/>
      <sheetData sheetId="4816" refreshError="1"/>
      <sheetData sheetId="4817" refreshError="1"/>
      <sheetData sheetId="4818" refreshError="1"/>
      <sheetData sheetId="4819" refreshError="1"/>
      <sheetData sheetId="4820" refreshError="1"/>
      <sheetData sheetId="4821" refreshError="1"/>
      <sheetData sheetId="4822" refreshError="1"/>
      <sheetData sheetId="4823" refreshError="1"/>
      <sheetData sheetId="4824" refreshError="1"/>
      <sheetData sheetId="4825" refreshError="1"/>
      <sheetData sheetId="4826" refreshError="1"/>
      <sheetData sheetId="4827" refreshError="1"/>
      <sheetData sheetId="4828" refreshError="1"/>
      <sheetData sheetId="4829" refreshError="1"/>
      <sheetData sheetId="4830" refreshError="1"/>
      <sheetData sheetId="4831" refreshError="1"/>
      <sheetData sheetId="4832" refreshError="1"/>
      <sheetData sheetId="4833" refreshError="1"/>
      <sheetData sheetId="4834" refreshError="1"/>
      <sheetData sheetId="4835" refreshError="1"/>
      <sheetData sheetId="4836" refreshError="1"/>
      <sheetData sheetId="4837" refreshError="1"/>
      <sheetData sheetId="4838" refreshError="1"/>
      <sheetData sheetId="4839" refreshError="1"/>
      <sheetData sheetId="4840" refreshError="1"/>
      <sheetData sheetId="4841" refreshError="1"/>
      <sheetData sheetId="4842" refreshError="1"/>
      <sheetData sheetId="4843" refreshError="1"/>
      <sheetData sheetId="4844" refreshError="1"/>
      <sheetData sheetId="4845" refreshError="1"/>
      <sheetData sheetId="4846" refreshError="1"/>
      <sheetData sheetId="4847" refreshError="1"/>
      <sheetData sheetId="4848" refreshError="1"/>
      <sheetData sheetId="4849" refreshError="1"/>
      <sheetData sheetId="4850" refreshError="1"/>
      <sheetData sheetId="4851" refreshError="1"/>
      <sheetData sheetId="4852" refreshError="1"/>
      <sheetData sheetId="4853" refreshError="1"/>
      <sheetData sheetId="4854" refreshError="1"/>
      <sheetData sheetId="4855" refreshError="1"/>
      <sheetData sheetId="4856" refreshError="1"/>
      <sheetData sheetId="4857" refreshError="1"/>
      <sheetData sheetId="4858" refreshError="1"/>
      <sheetData sheetId="4859" refreshError="1"/>
      <sheetData sheetId="4860" refreshError="1"/>
      <sheetData sheetId="4861" refreshError="1"/>
      <sheetData sheetId="4862" refreshError="1"/>
      <sheetData sheetId="4863" refreshError="1"/>
      <sheetData sheetId="4864" refreshError="1"/>
      <sheetData sheetId="4865" refreshError="1"/>
      <sheetData sheetId="4866" refreshError="1"/>
      <sheetData sheetId="4867" refreshError="1"/>
      <sheetData sheetId="4868" refreshError="1"/>
      <sheetData sheetId="4869" refreshError="1"/>
      <sheetData sheetId="4870" refreshError="1"/>
      <sheetData sheetId="4871" refreshError="1"/>
      <sheetData sheetId="4872" refreshError="1"/>
      <sheetData sheetId="4873" refreshError="1"/>
      <sheetData sheetId="4874" refreshError="1"/>
      <sheetData sheetId="4875" refreshError="1"/>
      <sheetData sheetId="4876" refreshError="1"/>
      <sheetData sheetId="4877" refreshError="1"/>
      <sheetData sheetId="4878" refreshError="1"/>
      <sheetData sheetId="4879" refreshError="1"/>
      <sheetData sheetId="4880" refreshError="1"/>
      <sheetData sheetId="4881" refreshError="1"/>
      <sheetData sheetId="4882" refreshError="1"/>
      <sheetData sheetId="4883" refreshError="1"/>
      <sheetData sheetId="4884" refreshError="1"/>
      <sheetData sheetId="4885" refreshError="1"/>
      <sheetData sheetId="4886" refreshError="1"/>
      <sheetData sheetId="4887" refreshError="1"/>
      <sheetData sheetId="4888" refreshError="1"/>
      <sheetData sheetId="4889" refreshError="1"/>
      <sheetData sheetId="4890" refreshError="1"/>
      <sheetData sheetId="4891" refreshError="1"/>
      <sheetData sheetId="4892" refreshError="1"/>
      <sheetData sheetId="4893" refreshError="1"/>
      <sheetData sheetId="4894" refreshError="1"/>
      <sheetData sheetId="4895" refreshError="1"/>
      <sheetData sheetId="4896" refreshError="1"/>
      <sheetData sheetId="4897" refreshError="1"/>
      <sheetData sheetId="4898" refreshError="1"/>
      <sheetData sheetId="4899" refreshError="1"/>
      <sheetData sheetId="4900" refreshError="1"/>
      <sheetData sheetId="4901" refreshError="1"/>
      <sheetData sheetId="4902" refreshError="1"/>
      <sheetData sheetId="4903" refreshError="1"/>
      <sheetData sheetId="4904" refreshError="1"/>
      <sheetData sheetId="4905" refreshError="1"/>
      <sheetData sheetId="4906" refreshError="1"/>
      <sheetData sheetId="4907" refreshError="1"/>
      <sheetData sheetId="4908" refreshError="1"/>
      <sheetData sheetId="4909" refreshError="1"/>
      <sheetData sheetId="4910" refreshError="1"/>
      <sheetData sheetId="4911" refreshError="1"/>
      <sheetData sheetId="4912" refreshError="1"/>
      <sheetData sheetId="4913" refreshError="1"/>
      <sheetData sheetId="4914" refreshError="1"/>
      <sheetData sheetId="4915" refreshError="1"/>
      <sheetData sheetId="4916" refreshError="1"/>
      <sheetData sheetId="4917" refreshError="1"/>
      <sheetData sheetId="4918" refreshError="1"/>
      <sheetData sheetId="4919" refreshError="1"/>
      <sheetData sheetId="4920" refreshError="1"/>
      <sheetData sheetId="4921" refreshError="1"/>
      <sheetData sheetId="4922" refreshError="1"/>
      <sheetData sheetId="4923" refreshError="1"/>
      <sheetData sheetId="4924" refreshError="1"/>
      <sheetData sheetId="4925" refreshError="1"/>
      <sheetData sheetId="4926" refreshError="1"/>
      <sheetData sheetId="4927" refreshError="1"/>
      <sheetData sheetId="4928" refreshError="1"/>
      <sheetData sheetId="4929" refreshError="1"/>
      <sheetData sheetId="4930" refreshError="1"/>
      <sheetData sheetId="4931" refreshError="1"/>
      <sheetData sheetId="4932" refreshError="1"/>
      <sheetData sheetId="4933" refreshError="1"/>
      <sheetData sheetId="4934" refreshError="1"/>
      <sheetData sheetId="4935" refreshError="1"/>
      <sheetData sheetId="4936" refreshError="1"/>
      <sheetData sheetId="4937" refreshError="1"/>
      <sheetData sheetId="4938" refreshError="1"/>
      <sheetData sheetId="4939" refreshError="1"/>
      <sheetData sheetId="4940" refreshError="1"/>
      <sheetData sheetId="4941" refreshError="1"/>
      <sheetData sheetId="4942" refreshError="1"/>
      <sheetData sheetId="4943" refreshError="1"/>
      <sheetData sheetId="4944" refreshError="1"/>
      <sheetData sheetId="4945" refreshError="1"/>
      <sheetData sheetId="4946" refreshError="1"/>
      <sheetData sheetId="4947" refreshError="1"/>
      <sheetData sheetId="4948" refreshError="1"/>
      <sheetData sheetId="4949" refreshError="1"/>
      <sheetData sheetId="4950" refreshError="1"/>
      <sheetData sheetId="4951" refreshError="1"/>
      <sheetData sheetId="4952" refreshError="1"/>
      <sheetData sheetId="4953" refreshError="1"/>
      <sheetData sheetId="4954" refreshError="1"/>
      <sheetData sheetId="4955" refreshError="1"/>
      <sheetData sheetId="4956" refreshError="1"/>
      <sheetData sheetId="4957" refreshError="1"/>
      <sheetData sheetId="4958" refreshError="1"/>
      <sheetData sheetId="4959" refreshError="1"/>
      <sheetData sheetId="4960" refreshError="1"/>
      <sheetData sheetId="4961" refreshError="1"/>
      <sheetData sheetId="4962" refreshError="1"/>
      <sheetData sheetId="4963" refreshError="1"/>
      <sheetData sheetId="4964" refreshError="1"/>
      <sheetData sheetId="4965" refreshError="1"/>
      <sheetData sheetId="4966" refreshError="1"/>
      <sheetData sheetId="4967" refreshError="1"/>
      <sheetData sheetId="4968" refreshError="1"/>
      <sheetData sheetId="4969" refreshError="1"/>
      <sheetData sheetId="4970" refreshError="1"/>
      <sheetData sheetId="4971" refreshError="1"/>
      <sheetData sheetId="4972" refreshError="1"/>
      <sheetData sheetId="4973" refreshError="1"/>
      <sheetData sheetId="4974" refreshError="1"/>
      <sheetData sheetId="4975" refreshError="1"/>
      <sheetData sheetId="4976" refreshError="1"/>
      <sheetData sheetId="4977" refreshError="1"/>
      <sheetData sheetId="4978" refreshError="1"/>
      <sheetData sheetId="4979" refreshError="1"/>
      <sheetData sheetId="4980" refreshError="1"/>
      <sheetData sheetId="4981" refreshError="1"/>
      <sheetData sheetId="4982" refreshError="1"/>
      <sheetData sheetId="4983" refreshError="1"/>
      <sheetData sheetId="4984" refreshError="1"/>
      <sheetData sheetId="4985" refreshError="1"/>
      <sheetData sheetId="4986" refreshError="1"/>
      <sheetData sheetId="4987" refreshError="1"/>
      <sheetData sheetId="4988" refreshError="1"/>
      <sheetData sheetId="4989" refreshError="1"/>
      <sheetData sheetId="4990" refreshError="1"/>
      <sheetData sheetId="4991" refreshError="1"/>
      <sheetData sheetId="4992" refreshError="1"/>
      <sheetData sheetId="4993" refreshError="1"/>
      <sheetData sheetId="4994" refreshError="1"/>
      <sheetData sheetId="4995" refreshError="1"/>
      <sheetData sheetId="4996" refreshError="1"/>
      <sheetData sheetId="4997" refreshError="1"/>
      <sheetData sheetId="4998" refreshError="1"/>
      <sheetData sheetId="4999" refreshError="1"/>
      <sheetData sheetId="5000" refreshError="1"/>
      <sheetData sheetId="5001" refreshError="1"/>
      <sheetData sheetId="5002" refreshError="1"/>
      <sheetData sheetId="5003" refreshError="1"/>
      <sheetData sheetId="5004" refreshError="1"/>
      <sheetData sheetId="5005" refreshError="1"/>
      <sheetData sheetId="5006" refreshError="1"/>
      <sheetData sheetId="5007" refreshError="1"/>
      <sheetData sheetId="5008" refreshError="1"/>
      <sheetData sheetId="5009" refreshError="1"/>
      <sheetData sheetId="5010" refreshError="1"/>
      <sheetData sheetId="5011" refreshError="1"/>
      <sheetData sheetId="5012" refreshError="1"/>
      <sheetData sheetId="5013" refreshError="1"/>
      <sheetData sheetId="5014" refreshError="1"/>
      <sheetData sheetId="5015" refreshError="1"/>
      <sheetData sheetId="5016" refreshError="1"/>
      <sheetData sheetId="5017" refreshError="1"/>
      <sheetData sheetId="5018" refreshError="1"/>
      <sheetData sheetId="5019" refreshError="1"/>
      <sheetData sheetId="5020" refreshError="1"/>
      <sheetData sheetId="5021" refreshError="1"/>
      <sheetData sheetId="5022" refreshError="1"/>
      <sheetData sheetId="5023" refreshError="1"/>
      <sheetData sheetId="5024" refreshError="1"/>
      <sheetData sheetId="5025" refreshError="1"/>
      <sheetData sheetId="5026" refreshError="1"/>
      <sheetData sheetId="5027" refreshError="1"/>
      <sheetData sheetId="5028" refreshError="1"/>
      <sheetData sheetId="5029" refreshError="1"/>
      <sheetData sheetId="5030" refreshError="1"/>
      <sheetData sheetId="5031" refreshError="1"/>
      <sheetData sheetId="5032" refreshError="1"/>
      <sheetData sheetId="5033" refreshError="1"/>
      <sheetData sheetId="5034" refreshError="1"/>
      <sheetData sheetId="5035" refreshError="1"/>
      <sheetData sheetId="5036" refreshError="1"/>
      <sheetData sheetId="5037" refreshError="1"/>
      <sheetData sheetId="5038" refreshError="1"/>
      <sheetData sheetId="5039" refreshError="1"/>
      <sheetData sheetId="5040" refreshError="1"/>
      <sheetData sheetId="5041" refreshError="1"/>
      <sheetData sheetId="5042" refreshError="1"/>
      <sheetData sheetId="5043" refreshError="1"/>
      <sheetData sheetId="5044" refreshError="1"/>
      <sheetData sheetId="5045" refreshError="1"/>
      <sheetData sheetId="5046" refreshError="1"/>
      <sheetData sheetId="5047" refreshError="1"/>
      <sheetData sheetId="5048" refreshError="1"/>
      <sheetData sheetId="5049" refreshError="1"/>
      <sheetData sheetId="5050" refreshError="1"/>
      <sheetData sheetId="5051" refreshError="1"/>
      <sheetData sheetId="5052" refreshError="1"/>
      <sheetData sheetId="5053" refreshError="1"/>
      <sheetData sheetId="5054" refreshError="1"/>
      <sheetData sheetId="5055" refreshError="1"/>
      <sheetData sheetId="5056" refreshError="1"/>
      <sheetData sheetId="5057" refreshError="1"/>
      <sheetData sheetId="5058" refreshError="1"/>
      <sheetData sheetId="5059" refreshError="1"/>
      <sheetData sheetId="5060" refreshError="1"/>
      <sheetData sheetId="5061" refreshError="1"/>
      <sheetData sheetId="5062" refreshError="1"/>
      <sheetData sheetId="5063" refreshError="1"/>
      <sheetData sheetId="5064" refreshError="1"/>
      <sheetData sheetId="5065" refreshError="1"/>
      <sheetData sheetId="5066" refreshError="1"/>
      <sheetData sheetId="5067" refreshError="1"/>
      <sheetData sheetId="5068" refreshError="1"/>
      <sheetData sheetId="5069" refreshError="1"/>
      <sheetData sheetId="5070" refreshError="1"/>
      <sheetData sheetId="5071" refreshError="1"/>
      <sheetData sheetId="5072" refreshError="1"/>
      <sheetData sheetId="5073" refreshError="1"/>
      <sheetData sheetId="5074" refreshError="1"/>
      <sheetData sheetId="5075" refreshError="1"/>
      <sheetData sheetId="5076" refreshError="1"/>
      <sheetData sheetId="5077" refreshError="1"/>
      <sheetData sheetId="5078" refreshError="1"/>
      <sheetData sheetId="5079" refreshError="1"/>
      <sheetData sheetId="5080" refreshError="1"/>
      <sheetData sheetId="5081" refreshError="1"/>
      <sheetData sheetId="5082" refreshError="1"/>
      <sheetData sheetId="5083" refreshError="1"/>
      <sheetData sheetId="5084" refreshError="1"/>
      <sheetData sheetId="5085" refreshError="1"/>
      <sheetData sheetId="5086" refreshError="1"/>
      <sheetData sheetId="5087" refreshError="1"/>
      <sheetData sheetId="5088" refreshError="1"/>
      <sheetData sheetId="5089" refreshError="1"/>
      <sheetData sheetId="5090" refreshError="1"/>
      <sheetData sheetId="5091" refreshError="1"/>
      <sheetData sheetId="5092" refreshError="1"/>
      <sheetData sheetId="5093" refreshError="1"/>
      <sheetData sheetId="5094" refreshError="1"/>
      <sheetData sheetId="5095" refreshError="1"/>
      <sheetData sheetId="5096" refreshError="1"/>
      <sheetData sheetId="5097" refreshError="1"/>
      <sheetData sheetId="5098" refreshError="1"/>
      <sheetData sheetId="5099" refreshError="1"/>
      <sheetData sheetId="5100" refreshError="1"/>
      <sheetData sheetId="5101" refreshError="1"/>
      <sheetData sheetId="5102" refreshError="1"/>
      <sheetData sheetId="5103" refreshError="1"/>
      <sheetData sheetId="5104" refreshError="1"/>
      <sheetData sheetId="5105" refreshError="1"/>
      <sheetData sheetId="5106" refreshError="1"/>
      <sheetData sheetId="5107" refreshError="1"/>
      <sheetData sheetId="5108" refreshError="1"/>
      <sheetData sheetId="5109" refreshError="1"/>
      <sheetData sheetId="5110" refreshError="1"/>
      <sheetData sheetId="5111" refreshError="1"/>
      <sheetData sheetId="5112" refreshError="1"/>
      <sheetData sheetId="5113" refreshError="1"/>
      <sheetData sheetId="5114" refreshError="1"/>
      <sheetData sheetId="5115" refreshError="1"/>
      <sheetData sheetId="5116" refreshError="1"/>
      <sheetData sheetId="5117" refreshError="1"/>
      <sheetData sheetId="5118" refreshError="1"/>
      <sheetData sheetId="5119" refreshError="1"/>
      <sheetData sheetId="5120" refreshError="1"/>
      <sheetData sheetId="5121" refreshError="1"/>
      <sheetData sheetId="5122" refreshError="1"/>
      <sheetData sheetId="5123" refreshError="1"/>
      <sheetData sheetId="5124" refreshError="1"/>
      <sheetData sheetId="5125" refreshError="1"/>
      <sheetData sheetId="5126" refreshError="1"/>
      <sheetData sheetId="5127" refreshError="1"/>
      <sheetData sheetId="5128" refreshError="1"/>
      <sheetData sheetId="5129" refreshError="1"/>
      <sheetData sheetId="5130" refreshError="1"/>
      <sheetData sheetId="5131" refreshError="1"/>
      <sheetData sheetId="5132" refreshError="1"/>
      <sheetData sheetId="5133" refreshError="1"/>
      <sheetData sheetId="5134" refreshError="1"/>
      <sheetData sheetId="5135" refreshError="1"/>
      <sheetData sheetId="5136" refreshError="1"/>
      <sheetData sheetId="5137" refreshError="1"/>
      <sheetData sheetId="5138" refreshError="1"/>
      <sheetData sheetId="5139" refreshError="1"/>
      <sheetData sheetId="5140" refreshError="1"/>
      <sheetData sheetId="5141" refreshError="1"/>
      <sheetData sheetId="5142" refreshError="1"/>
      <sheetData sheetId="5143" refreshError="1"/>
      <sheetData sheetId="5144" refreshError="1"/>
      <sheetData sheetId="5145" refreshError="1"/>
      <sheetData sheetId="5146" refreshError="1"/>
      <sheetData sheetId="5147" refreshError="1"/>
      <sheetData sheetId="5148" refreshError="1"/>
      <sheetData sheetId="5149" refreshError="1"/>
      <sheetData sheetId="5150" refreshError="1"/>
      <sheetData sheetId="5151" refreshError="1"/>
      <sheetData sheetId="5152" refreshError="1"/>
      <sheetData sheetId="5153" refreshError="1"/>
      <sheetData sheetId="5154" refreshError="1"/>
      <sheetData sheetId="5155" refreshError="1"/>
      <sheetData sheetId="5156" refreshError="1"/>
      <sheetData sheetId="5157" refreshError="1"/>
      <sheetData sheetId="5158">
        <row r="1">
          <cell r="A1" t="str">
            <v>ASSET_NUMBER</v>
          </cell>
        </row>
      </sheetData>
      <sheetData sheetId="5159" refreshError="1"/>
      <sheetData sheetId="5160" refreshError="1"/>
      <sheetData sheetId="5161" refreshError="1"/>
      <sheetData sheetId="5162" refreshError="1"/>
      <sheetData sheetId="5163" refreshError="1"/>
      <sheetData sheetId="5164" refreshError="1"/>
      <sheetData sheetId="5165" refreshError="1"/>
      <sheetData sheetId="5166" refreshError="1"/>
      <sheetData sheetId="5167" refreshError="1"/>
      <sheetData sheetId="5168" refreshError="1"/>
      <sheetData sheetId="5169" refreshError="1"/>
      <sheetData sheetId="5170" refreshError="1"/>
      <sheetData sheetId="5171" refreshError="1"/>
      <sheetData sheetId="5172" refreshError="1"/>
      <sheetData sheetId="5173" refreshError="1"/>
      <sheetData sheetId="5174" refreshError="1"/>
      <sheetData sheetId="5175" refreshError="1"/>
      <sheetData sheetId="5176" refreshError="1"/>
      <sheetData sheetId="5177" refreshError="1"/>
      <sheetData sheetId="5178" refreshError="1"/>
      <sheetData sheetId="5179" refreshError="1"/>
      <sheetData sheetId="5180" refreshError="1"/>
      <sheetData sheetId="5181" refreshError="1"/>
      <sheetData sheetId="5182" refreshError="1"/>
      <sheetData sheetId="5183" refreshError="1"/>
      <sheetData sheetId="5184" refreshError="1"/>
      <sheetData sheetId="5185" refreshError="1"/>
      <sheetData sheetId="5186" refreshError="1"/>
      <sheetData sheetId="5187" refreshError="1"/>
      <sheetData sheetId="5188" refreshError="1"/>
      <sheetData sheetId="5189" refreshError="1"/>
      <sheetData sheetId="5190" refreshError="1"/>
      <sheetData sheetId="5191" refreshError="1"/>
      <sheetData sheetId="5192" refreshError="1"/>
      <sheetData sheetId="5193" refreshError="1"/>
      <sheetData sheetId="5194" refreshError="1"/>
      <sheetData sheetId="5195" refreshError="1"/>
      <sheetData sheetId="5196" refreshError="1"/>
      <sheetData sheetId="5197" refreshError="1"/>
      <sheetData sheetId="5198" refreshError="1"/>
      <sheetData sheetId="5199" refreshError="1"/>
      <sheetData sheetId="5200" refreshError="1"/>
      <sheetData sheetId="5201" refreshError="1"/>
      <sheetData sheetId="5202" refreshError="1"/>
      <sheetData sheetId="5203" refreshError="1"/>
      <sheetData sheetId="5204" refreshError="1"/>
      <sheetData sheetId="5205" refreshError="1"/>
      <sheetData sheetId="5206" refreshError="1"/>
      <sheetData sheetId="5207" refreshError="1"/>
      <sheetData sheetId="5208" refreshError="1"/>
      <sheetData sheetId="5209" refreshError="1"/>
      <sheetData sheetId="5210" refreshError="1"/>
      <sheetData sheetId="5211" refreshError="1"/>
      <sheetData sheetId="5212" refreshError="1"/>
      <sheetData sheetId="5213" refreshError="1"/>
      <sheetData sheetId="5214" refreshError="1"/>
      <sheetData sheetId="5215" refreshError="1"/>
      <sheetData sheetId="5216" refreshError="1"/>
      <sheetData sheetId="5217" refreshError="1"/>
      <sheetData sheetId="5218" refreshError="1"/>
      <sheetData sheetId="5219" refreshError="1"/>
      <sheetData sheetId="5220" refreshError="1"/>
      <sheetData sheetId="5221" refreshError="1"/>
      <sheetData sheetId="5222" refreshError="1"/>
      <sheetData sheetId="5223" refreshError="1"/>
      <sheetData sheetId="5224" refreshError="1"/>
      <sheetData sheetId="5225" refreshError="1"/>
      <sheetData sheetId="5226" refreshError="1"/>
      <sheetData sheetId="5227" refreshError="1"/>
      <sheetData sheetId="5228" refreshError="1"/>
      <sheetData sheetId="5229" refreshError="1"/>
      <sheetData sheetId="5230" refreshError="1"/>
      <sheetData sheetId="5231" refreshError="1"/>
      <sheetData sheetId="5232" refreshError="1"/>
      <sheetData sheetId="5233" refreshError="1"/>
      <sheetData sheetId="5234" refreshError="1"/>
      <sheetData sheetId="5235" refreshError="1"/>
      <sheetData sheetId="5236" refreshError="1"/>
      <sheetData sheetId="5237" refreshError="1"/>
      <sheetData sheetId="5238" refreshError="1"/>
      <sheetData sheetId="5239" refreshError="1"/>
      <sheetData sheetId="5240" refreshError="1"/>
      <sheetData sheetId="5241" refreshError="1"/>
      <sheetData sheetId="5242" refreshError="1"/>
      <sheetData sheetId="5243" refreshError="1"/>
      <sheetData sheetId="5244" refreshError="1"/>
      <sheetData sheetId="5245" refreshError="1"/>
      <sheetData sheetId="5246" refreshError="1"/>
      <sheetData sheetId="5247" refreshError="1"/>
      <sheetData sheetId="5248" refreshError="1"/>
      <sheetData sheetId="5249" refreshError="1"/>
      <sheetData sheetId="5250" refreshError="1"/>
      <sheetData sheetId="5251" refreshError="1"/>
      <sheetData sheetId="5252" refreshError="1"/>
      <sheetData sheetId="5253" refreshError="1"/>
      <sheetData sheetId="5254" refreshError="1"/>
      <sheetData sheetId="5255" refreshError="1"/>
      <sheetData sheetId="5256" refreshError="1"/>
      <sheetData sheetId="5257" refreshError="1"/>
      <sheetData sheetId="5258" refreshError="1"/>
      <sheetData sheetId="5259" refreshError="1"/>
      <sheetData sheetId="5260" refreshError="1"/>
      <sheetData sheetId="5261" refreshError="1"/>
      <sheetData sheetId="5262" refreshError="1"/>
      <sheetData sheetId="5263" refreshError="1"/>
      <sheetData sheetId="5264" refreshError="1"/>
      <sheetData sheetId="5265" refreshError="1"/>
      <sheetData sheetId="5266" refreshError="1"/>
      <sheetData sheetId="5267" refreshError="1"/>
      <sheetData sheetId="5268" refreshError="1"/>
      <sheetData sheetId="5269" refreshError="1"/>
      <sheetData sheetId="5270" refreshError="1"/>
      <sheetData sheetId="5271" refreshError="1"/>
      <sheetData sheetId="5272" refreshError="1"/>
      <sheetData sheetId="5273" refreshError="1"/>
      <sheetData sheetId="5274" refreshError="1"/>
      <sheetData sheetId="5275" refreshError="1"/>
      <sheetData sheetId="5276" refreshError="1"/>
      <sheetData sheetId="5277" refreshError="1"/>
      <sheetData sheetId="5278" refreshError="1"/>
      <sheetData sheetId="5279" refreshError="1"/>
      <sheetData sheetId="5280" refreshError="1"/>
      <sheetData sheetId="5281" refreshError="1"/>
      <sheetData sheetId="5282" refreshError="1"/>
      <sheetData sheetId="5283" refreshError="1"/>
      <sheetData sheetId="5284" refreshError="1"/>
      <sheetData sheetId="5285" refreshError="1"/>
      <sheetData sheetId="5286" refreshError="1"/>
      <sheetData sheetId="5287" refreshError="1"/>
      <sheetData sheetId="5288" refreshError="1"/>
      <sheetData sheetId="5289" refreshError="1"/>
      <sheetData sheetId="5290" refreshError="1"/>
      <sheetData sheetId="5291" refreshError="1"/>
      <sheetData sheetId="5292" refreshError="1"/>
      <sheetData sheetId="5293" refreshError="1"/>
      <sheetData sheetId="5294" refreshError="1"/>
      <sheetData sheetId="5295" refreshError="1"/>
      <sheetData sheetId="5296" refreshError="1"/>
      <sheetData sheetId="5297" refreshError="1"/>
      <sheetData sheetId="5298" refreshError="1"/>
      <sheetData sheetId="5299" refreshError="1"/>
      <sheetData sheetId="5300" refreshError="1"/>
      <sheetData sheetId="5301" refreshError="1"/>
      <sheetData sheetId="5302" refreshError="1"/>
      <sheetData sheetId="5303" refreshError="1"/>
      <sheetData sheetId="5304" refreshError="1"/>
      <sheetData sheetId="5305" refreshError="1"/>
      <sheetData sheetId="5306" refreshError="1"/>
      <sheetData sheetId="5307" refreshError="1"/>
      <sheetData sheetId="5308" refreshError="1"/>
      <sheetData sheetId="5309" refreshError="1"/>
      <sheetData sheetId="5310" refreshError="1"/>
      <sheetData sheetId="5311" refreshError="1"/>
      <sheetData sheetId="5312" refreshError="1"/>
      <sheetData sheetId="5313" refreshError="1"/>
      <sheetData sheetId="5314" refreshError="1"/>
      <sheetData sheetId="5315" refreshError="1"/>
      <sheetData sheetId="5316" refreshError="1"/>
      <sheetData sheetId="5317" refreshError="1"/>
      <sheetData sheetId="5318" refreshError="1"/>
      <sheetData sheetId="5319" refreshError="1"/>
      <sheetData sheetId="5320" refreshError="1"/>
      <sheetData sheetId="5321" refreshError="1"/>
      <sheetData sheetId="5322" refreshError="1"/>
      <sheetData sheetId="5323" refreshError="1"/>
      <sheetData sheetId="5324" refreshError="1"/>
      <sheetData sheetId="5325" refreshError="1"/>
      <sheetData sheetId="5326" refreshError="1"/>
      <sheetData sheetId="5327" refreshError="1"/>
      <sheetData sheetId="5328" refreshError="1"/>
      <sheetData sheetId="5329" refreshError="1"/>
      <sheetData sheetId="5330" refreshError="1"/>
      <sheetData sheetId="5331" refreshError="1"/>
      <sheetData sheetId="5332" refreshError="1"/>
      <sheetData sheetId="5333" refreshError="1"/>
      <sheetData sheetId="5334" refreshError="1"/>
      <sheetData sheetId="5335" refreshError="1"/>
      <sheetData sheetId="5336" refreshError="1"/>
      <sheetData sheetId="5337" refreshError="1"/>
      <sheetData sheetId="5338" refreshError="1"/>
      <sheetData sheetId="5339" refreshError="1"/>
      <sheetData sheetId="5340" refreshError="1"/>
      <sheetData sheetId="5341" refreshError="1"/>
      <sheetData sheetId="5342" refreshError="1"/>
      <sheetData sheetId="5343" refreshError="1"/>
      <sheetData sheetId="5344" refreshError="1"/>
      <sheetData sheetId="5345" refreshError="1"/>
      <sheetData sheetId="5346" refreshError="1"/>
      <sheetData sheetId="5347" refreshError="1"/>
      <sheetData sheetId="5348" refreshError="1"/>
      <sheetData sheetId="5349" refreshError="1"/>
      <sheetData sheetId="5350" refreshError="1"/>
      <sheetData sheetId="5351" refreshError="1"/>
      <sheetData sheetId="5352" refreshError="1"/>
      <sheetData sheetId="5353" refreshError="1"/>
      <sheetData sheetId="5354" refreshError="1"/>
      <sheetData sheetId="5355" refreshError="1"/>
      <sheetData sheetId="5356" refreshError="1"/>
      <sheetData sheetId="5357" refreshError="1"/>
      <sheetData sheetId="5358" refreshError="1"/>
      <sheetData sheetId="5359" refreshError="1"/>
      <sheetData sheetId="5360" refreshError="1"/>
      <sheetData sheetId="5361" refreshError="1"/>
      <sheetData sheetId="5362" refreshError="1"/>
      <sheetData sheetId="5363" refreshError="1"/>
      <sheetData sheetId="5364" refreshError="1"/>
      <sheetData sheetId="5365" refreshError="1"/>
      <sheetData sheetId="5366" refreshError="1"/>
      <sheetData sheetId="5367" refreshError="1"/>
      <sheetData sheetId="5368" refreshError="1"/>
      <sheetData sheetId="5369" refreshError="1"/>
      <sheetData sheetId="5370" refreshError="1"/>
      <sheetData sheetId="5371" refreshError="1"/>
      <sheetData sheetId="5372" refreshError="1"/>
      <sheetData sheetId="5373" refreshError="1"/>
      <sheetData sheetId="5374" refreshError="1"/>
      <sheetData sheetId="5375" refreshError="1"/>
      <sheetData sheetId="5376" refreshError="1"/>
      <sheetData sheetId="5377" refreshError="1"/>
      <sheetData sheetId="5378" refreshError="1"/>
      <sheetData sheetId="5379" refreshError="1"/>
      <sheetData sheetId="5380" refreshError="1"/>
      <sheetData sheetId="5381" refreshError="1"/>
      <sheetData sheetId="5382" refreshError="1"/>
      <sheetData sheetId="5383" refreshError="1"/>
      <sheetData sheetId="5384" refreshError="1"/>
      <sheetData sheetId="5385" refreshError="1"/>
      <sheetData sheetId="5386" refreshError="1"/>
      <sheetData sheetId="5387" refreshError="1"/>
      <sheetData sheetId="5388" refreshError="1"/>
      <sheetData sheetId="5389" refreshError="1"/>
      <sheetData sheetId="5390" refreshError="1"/>
      <sheetData sheetId="5391" refreshError="1"/>
      <sheetData sheetId="5392" refreshError="1"/>
      <sheetData sheetId="5393" refreshError="1"/>
      <sheetData sheetId="5394" refreshError="1"/>
      <sheetData sheetId="5395" refreshError="1"/>
      <sheetData sheetId="5396" refreshError="1"/>
      <sheetData sheetId="5397" refreshError="1"/>
      <sheetData sheetId="5398" refreshError="1"/>
      <sheetData sheetId="5399" refreshError="1"/>
      <sheetData sheetId="5400" refreshError="1"/>
      <sheetData sheetId="5401" refreshError="1"/>
      <sheetData sheetId="5402" refreshError="1"/>
      <sheetData sheetId="5403" refreshError="1"/>
      <sheetData sheetId="5404" refreshError="1"/>
      <sheetData sheetId="5405" refreshError="1"/>
      <sheetData sheetId="5406" refreshError="1"/>
      <sheetData sheetId="5407" refreshError="1"/>
      <sheetData sheetId="5408" refreshError="1"/>
      <sheetData sheetId="5409" refreshError="1"/>
      <sheetData sheetId="5410" refreshError="1"/>
      <sheetData sheetId="5411" refreshError="1"/>
      <sheetData sheetId="5412" refreshError="1"/>
      <sheetData sheetId="5413" refreshError="1"/>
      <sheetData sheetId="5414" refreshError="1"/>
      <sheetData sheetId="5415" refreshError="1"/>
      <sheetData sheetId="5416" refreshError="1"/>
      <sheetData sheetId="5417" refreshError="1"/>
      <sheetData sheetId="5418" refreshError="1"/>
      <sheetData sheetId="5419" refreshError="1"/>
      <sheetData sheetId="5420" refreshError="1"/>
      <sheetData sheetId="5421" refreshError="1"/>
      <sheetData sheetId="5422" refreshError="1"/>
      <sheetData sheetId="5423" refreshError="1"/>
      <sheetData sheetId="5424" refreshError="1"/>
      <sheetData sheetId="5425" refreshError="1"/>
      <sheetData sheetId="5426" refreshError="1"/>
      <sheetData sheetId="5427" refreshError="1"/>
      <sheetData sheetId="5428" refreshError="1"/>
      <sheetData sheetId="5429" refreshError="1"/>
      <sheetData sheetId="5430" refreshError="1"/>
      <sheetData sheetId="5431" refreshError="1"/>
      <sheetData sheetId="5432" refreshError="1"/>
      <sheetData sheetId="5433" refreshError="1"/>
      <sheetData sheetId="5434" refreshError="1"/>
      <sheetData sheetId="5435" refreshError="1"/>
      <sheetData sheetId="5436" refreshError="1"/>
      <sheetData sheetId="5437" refreshError="1"/>
      <sheetData sheetId="5438" refreshError="1"/>
      <sheetData sheetId="5439" refreshError="1"/>
      <sheetData sheetId="5440" refreshError="1"/>
      <sheetData sheetId="5441" refreshError="1"/>
      <sheetData sheetId="5442" refreshError="1"/>
      <sheetData sheetId="5443" refreshError="1"/>
      <sheetData sheetId="5444" refreshError="1"/>
      <sheetData sheetId="5445" refreshError="1"/>
      <sheetData sheetId="5446" refreshError="1"/>
      <sheetData sheetId="5447" refreshError="1"/>
      <sheetData sheetId="5448" refreshError="1"/>
      <sheetData sheetId="5449" refreshError="1"/>
      <sheetData sheetId="5450" refreshError="1"/>
      <sheetData sheetId="5451" refreshError="1"/>
      <sheetData sheetId="5452" refreshError="1"/>
      <sheetData sheetId="5453" refreshError="1"/>
      <sheetData sheetId="5454" refreshError="1"/>
      <sheetData sheetId="5455" refreshError="1"/>
      <sheetData sheetId="5456" refreshError="1"/>
      <sheetData sheetId="5457" refreshError="1"/>
      <sheetData sheetId="5458" refreshError="1"/>
      <sheetData sheetId="5459" refreshError="1"/>
      <sheetData sheetId="5460" refreshError="1"/>
      <sheetData sheetId="5461" refreshError="1"/>
      <sheetData sheetId="5462" refreshError="1"/>
      <sheetData sheetId="5463" refreshError="1"/>
      <sheetData sheetId="5464" refreshError="1"/>
      <sheetData sheetId="5465" refreshError="1"/>
      <sheetData sheetId="5466" refreshError="1"/>
      <sheetData sheetId="5467" refreshError="1"/>
      <sheetData sheetId="5468" refreshError="1"/>
      <sheetData sheetId="5469" refreshError="1"/>
      <sheetData sheetId="5470" refreshError="1"/>
      <sheetData sheetId="5471" refreshError="1"/>
      <sheetData sheetId="5472" refreshError="1"/>
      <sheetData sheetId="5473" refreshError="1"/>
      <sheetData sheetId="5474" refreshError="1"/>
      <sheetData sheetId="5475" refreshError="1"/>
      <sheetData sheetId="5476" refreshError="1"/>
      <sheetData sheetId="5477" refreshError="1"/>
      <sheetData sheetId="5478" refreshError="1"/>
      <sheetData sheetId="5479" refreshError="1"/>
      <sheetData sheetId="5480" refreshError="1"/>
      <sheetData sheetId="5481" refreshError="1"/>
      <sheetData sheetId="5482" refreshError="1"/>
      <sheetData sheetId="5483" refreshError="1"/>
      <sheetData sheetId="5484" refreshError="1"/>
      <sheetData sheetId="5485" refreshError="1"/>
      <sheetData sheetId="5486" refreshError="1"/>
      <sheetData sheetId="5487" refreshError="1"/>
      <sheetData sheetId="5488" refreshError="1"/>
      <sheetData sheetId="5489" refreshError="1"/>
      <sheetData sheetId="5490" refreshError="1"/>
      <sheetData sheetId="5491" refreshError="1"/>
      <sheetData sheetId="5492" refreshError="1"/>
      <sheetData sheetId="5493" refreshError="1"/>
      <sheetData sheetId="5494" refreshError="1"/>
      <sheetData sheetId="5495" refreshError="1"/>
      <sheetData sheetId="5496" refreshError="1"/>
      <sheetData sheetId="5497" refreshError="1"/>
      <sheetData sheetId="5498" refreshError="1"/>
      <sheetData sheetId="5499" refreshError="1"/>
      <sheetData sheetId="5500" refreshError="1"/>
      <sheetData sheetId="5501" refreshError="1"/>
      <sheetData sheetId="5502" refreshError="1"/>
      <sheetData sheetId="5503" refreshError="1"/>
      <sheetData sheetId="5504" refreshError="1"/>
      <sheetData sheetId="5505" refreshError="1"/>
      <sheetData sheetId="5506" refreshError="1"/>
      <sheetData sheetId="5507" refreshError="1"/>
      <sheetData sheetId="5508" refreshError="1"/>
      <sheetData sheetId="5509" refreshError="1"/>
      <sheetData sheetId="5510" refreshError="1"/>
      <sheetData sheetId="5511" refreshError="1"/>
      <sheetData sheetId="5512" refreshError="1"/>
      <sheetData sheetId="5513" refreshError="1"/>
      <sheetData sheetId="5514" refreshError="1"/>
      <sheetData sheetId="5515" refreshError="1"/>
      <sheetData sheetId="5516" refreshError="1"/>
      <sheetData sheetId="5517" refreshError="1"/>
      <sheetData sheetId="5518" refreshError="1"/>
      <sheetData sheetId="5519" refreshError="1"/>
      <sheetData sheetId="5520" refreshError="1"/>
      <sheetData sheetId="5521" refreshError="1"/>
      <sheetData sheetId="5522" refreshError="1"/>
      <sheetData sheetId="5523" refreshError="1"/>
      <sheetData sheetId="5524" refreshError="1"/>
      <sheetData sheetId="5525" refreshError="1"/>
      <sheetData sheetId="5526" refreshError="1"/>
      <sheetData sheetId="5527" refreshError="1"/>
      <sheetData sheetId="5528" refreshError="1"/>
      <sheetData sheetId="5529">
        <row r="25">
          <cell r="D25">
            <v>568922403.96307397</v>
          </cell>
        </row>
      </sheetData>
      <sheetData sheetId="5530" refreshError="1"/>
      <sheetData sheetId="5531" refreshError="1"/>
      <sheetData sheetId="5532" refreshError="1"/>
      <sheetData sheetId="5533" refreshError="1"/>
      <sheetData sheetId="5534" refreshError="1"/>
      <sheetData sheetId="5535" refreshError="1"/>
      <sheetData sheetId="5536" refreshError="1"/>
      <sheetData sheetId="5537" refreshError="1"/>
      <sheetData sheetId="5538" refreshError="1"/>
      <sheetData sheetId="5539" refreshError="1"/>
      <sheetData sheetId="5540" refreshError="1"/>
      <sheetData sheetId="5541" refreshError="1"/>
      <sheetData sheetId="5542" refreshError="1"/>
      <sheetData sheetId="5543" refreshError="1"/>
      <sheetData sheetId="5544" refreshError="1"/>
      <sheetData sheetId="5545" refreshError="1"/>
      <sheetData sheetId="5546" refreshError="1"/>
      <sheetData sheetId="5547" refreshError="1"/>
      <sheetData sheetId="5548" refreshError="1"/>
      <sheetData sheetId="5549" refreshError="1"/>
      <sheetData sheetId="5550" refreshError="1"/>
      <sheetData sheetId="5551" refreshError="1"/>
      <sheetData sheetId="5552" refreshError="1"/>
      <sheetData sheetId="5553" refreshError="1"/>
      <sheetData sheetId="5554" refreshError="1"/>
      <sheetData sheetId="5555" refreshError="1"/>
      <sheetData sheetId="5556" refreshError="1"/>
      <sheetData sheetId="5557" refreshError="1"/>
      <sheetData sheetId="5558" refreshError="1"/>
      <sheetData sheetId="5559" refreshError="1"/>
      <sheetData sheetId="5560" refreshError="1"/>
      <sheetData sheetId="5561" refreshError="1"/>
      <sheetData sheetId="5562" refreshError="1"/>
      <sheetData sheetId="5563" refreshError="1"/>
      <sheetData sheetId="5564" refreshError="1"/>
      <sheetData sheetId="5565" refreshError="1"/>
      <sheetData sheetId="5566" refreshError="1"/>
      <sheetData sheetId="5567" refreshError="1"/>
      <sheetData sheetId="5568" refreshError="1"/>
      <sheetData sheetId="5569" refreshError="1"/>
      <sheetData sheetId="5570" refreshError="1"/>
      <sheetData sheetId="5571" refreshError="1"/>
      <sheetData sheetId="5572" refreshError="1"/>
      <sheetData sheetId="5573" refreshError="1"/>
      <sheetData sheetId="5574" refreshError="1"/>
      <sheetData sheetId="5575" refreshError="1"/>
      <sheetData sheetId="5576" refreshError="1"/>
      <sheetData sheetId="5577" refreshError="1"/>
      <sheetData sheetId="5578" refreshError="1"/>
      <sheetData sheetId="5579" refreshError="1"/>
      <sheetData sheetId="5580" refreshError="1"/>
      <sheetData sheetId="5581" refreshError="1"/>
      <sheetData sheetId="5582" refreshError="1"/>
      <sheetData sheetId="5583" refreshError="1"/>
      <sheetData sheetId="5584" refreshError="1"/>
      <sheetData sheetId="5585" refreshError="1"/>
      <sheetData sheetId="5586" refreshError="1"/>
      <sheetData sheetId="5587" refreshError="1"/>
      <sheetData sheetId="5588" refreshError="1"/>
      <sheetData sheetId="5589" refreshError="1"/>
      <sheetData sheetId="5590" refreshError="1"/>
      <sheetData sheetId="5591" refreshError="1"/>
      <sheetData sheetId="5592" refreshError="1"/>
      <sheetData sheetId="5593" refreshError="1"/>
      <sheetData sheetId="5594" refreshError="1"/>
      <sheetData sheetId="5595" refreshError="1"/>
      <sheetData sheetId="5596" refreshError="1"/>
      <sheetData sheetId="5597" refreshError="1"/>
      <sheetData sheetId="5598" refreshError="1"/>
      <sheetData sheetId="5599" refreshError="1"/>
      <sheetData sheetId="5600" refreshError="1"/>
      <sheetData sheetId="5601" refreshError="1"/>
      <sheetData sheetId="5602" refreshError="1"/>
      <sheetData sheetId="5603" refreshError="1"/>
      <sheetData sheetId="5604" refreshError="1"/>
      <sheetData sheetId="5605" refreshError="1"/>
      <sheetData sheetId="5606" refreshError="1"/>
      <sheetData sheetId="5607" refreshError="1"/>
      <sheetData sheetId="5608" refreshError="1"/>
      <sheetData sheetId="5609" refreshError="1"/>
      <sheetData sheetId="5610" refreshError="1"/>
      <sheetData sheetId="5611" refreshError="1"/>
      <sheetData sheetId="5612" refreshError="1"/>
      <sheetData sheetId="5613" refreshError="1"/>
      <sheetData sheetId="5614" refreshError="1"/>
      <sheetData sheetId="5615" refreshError="1"/>
      <sheetData sheetId="5616" refreshError="1"/>
      <sheetData sheetId="5617" refreshError="1"/>
      <sheetData sheetId="5618" refreshError="1"/>
      <sheetData sheetId="5619" refreshError="1"/>
      <sheetData sheetId="5620" refreshError="1"/>
      <sheetData sheetId="5621" refreshError="1"/>
      <sheetData sheetId="5622" refreshError="1"/>
      <sheetData sheetId="5623" refreshError="1"/>
      <sheetData sheetId="5624" refreshError="1"/>
      <sheetData sheetId="5625" refreshError="1"/>
      <sheetData sheetId="5626" refreshError="1"/>
      <sheetData sheetId="5627" refreshError="1"/>
      <sheetData sheetId="5628" refreshError="1"/>
      <sheetData sheetId="5629" refreshError="1"/>
      <sheetData sheetId="5630" refreshError="1"/>
      <sheetData sheetId="5631" refreshError="1"/>
      <sheetData sheetId="5632" refreshError="1"/>
      <sheetData sheetId="5633" refreshError="1"/>
      <sheetData sheetId="5634" refreshError="1"/>
      <sheetData sheetId="5635" refreshError="1"/>
      <sheetData sheetId="5636" refreshError="1"/>
      <sheetData sheetId="5637" refreshError="1"/>
      <sheetData sheetId="5638" refreshError="1"/>
      <sheetData sheetId="5639" refreshError="1"/>
      <sheetData sheetId="5640" refreshError="1"/>
      <sheetData sheetId="5641" refreshError="1"/>
      <sheetData sheetId="5642" refreshError="1"/>
      <sheetData sheetId="5643" refreshError="1"/>
      <sheetData sheetId="5644" refreshError="1"/>
      <sheetData sheetId="5645" refreshError="1"/>
      <sheetData sheetId="5646" refreshError="1"/>
      <sheetData sheetId="5647" refreshError="1"/>
      <sheetData sheetId="5648" refreshError="1"/>
      <sheetData sheetId="5649" refreshError="1"/>
      <sheetData sheetId="5650" refreshError="1"/>
      <sheetData sheetId="5651" refreshError="1"/>
      <sheetData sheetId="5652" refreshError="1"/>
      <sheetData sheetId="5653" refreshError="1"/>
      <sheetData sheetId="5654" refreshError="1"/>
      <sheetData sheetId="5655" refreshError="1"/>
      <sheetData sheetId="5656" refreshError="1"/>
      <sheetData sheetId="5657" refreshError="1"/>
      <sheetData sheetId="5658" refreshError="1"/>
      <sheetData sheetId="5659" refreshError="1"/>
      <sheetData sheetId="5660" refreshError="1"/>
      <sheetData sheetId="5661" refreshError="1"/>
      <sheetData sheetId="5662" refreshError="1"/>
      <sheetData sheetId="5663" refreshError="1"/>
      <sheetData sheetId="5664" refreshError="1"/>
      <sheetData sheetId="5665" refreshError="1"/>
      <sheetData sheetId="5666" refreshError="1"/>
      <sheetData sheetId="5667" refreshError="1"/>
      <sheetData sheetId="5668"/>
      <sheetData sheetId="5669" refreshError="1"/>
      <sheetData sheetId="5670" refreshError="1"/>
      <sheetData sheetId="5671" refreshError="1"/>
      <sheetData sheetId="5672">
        <row r="1">
          <cell r="A1" t="str">
            <v>CODE</v>
          </cell>
        </row>
      </sheetData>
      <sheetData sheetId="5673">
        <row r="1">
          <cell r="A1" t="str">
            <v>CODE</v>
          </cell>
        </row>
      </sheetData>
      <sheetData sheetId="5674">
        <row r="1">
          <cell r="A1" t="str">
            <v>CODE</v>
          </cell>
        </row>
      </sheetData>
      <sheetData sheetId="5675">
        <row r="1">
          <cell r="A1" t="str">
            <v>CODE</v>
          </cell>
        </row>
      </sheetData>
      <sheetData sheetId="5676">
        <row r="1">
          <cell r="A1" t="str">
            <v>ASSET_NUMBER</v>
          </cell>
        </row>
      </sheetData>
      <sheetData sheetId="5677">
        <row r="1">
          <cell r="A1" t="str">
            <v>CODE</v>
          </cell>
        </row>
      </sheetData>
      <sheetData sheetId="5678">
        <row r="1">
          <cell r="A1" t="str">
            <v>Customer Name</v>
          </cell>
        </row>
      </sheetData>
      <sheetData sheetId="5679" refreshError="1"/>
      <sheetData sheetId="5680">
        <row r="1">
          <cell r="A1" t="str">
            <v>CODE</v>
          </cell>
        </row>
      </sheetData>
      <sheetData sheetId="5681">
        <row r="1">
          <cell r="A1" t="str">
            <v>CODE</v>
          </cell>
        </row>
      </sheetData>
      <sheetData sheetId="5682" refreshError="1"/>
      <sheetData sheetId="5683" refreshError="1"/>
      <sheetData sheetId="5684" refreshError="1"/>
      <sheetData sheetId="5685" refreshError="1"/>
      <sheetData sheetId="5686" refreshError="1"/>
      <sheetData sheetId="5687" refreshError="1"/>
      <sheetData sheetId="5688" refreshError="1"/>
      <sheetData sheetId="5689" refreshError="1"/>
      <sheetData sheetId="5690" refreshError="1"/>
      <sheetData sheetId="5691" refreshError="1"/>
      <sheetData sheetId="5692" refreshError="1"/>
      <sheetData sheetId="5693" refreshError="1"/>
      <sheetData sheetId="5694" refreshError="1"/>
      <sheetData sheetId="5695" refreshError="1"/>
      <sheetData sheetId="5696" refreshError="1"/>
      <sheetData sheetId="5697" refreshError="1"/>
      <sheetData sheetId="5698" refreshError="1"/>
      <sheetData sheetId="5699" refreshError="1"/>
      <sheetData sheetId="5700" refreshError="1"/>
      <sheetData sheetId="5701" refreshError="1"/>
      <sheetData sheetId="5702" refreshError="1"/>
      <sheetData sheetId="5703" refreshError="1"/>
      <sheetData sheetId="5704">
        <row r="1">
          <cell r="A1" t="str">
            <v>ASSET_NUMBER</v>
          </cell>
        </row>
      </sheetData>
      <sheetData sheetId="5705" refreshError="1"/>
      <sheetData sheetId="5706" refreshError="1"/>
      <sheetData sheetId="5707" refreshError="1"/>
      <sheetData sheetId="5708" refreshError="1"/>
      <sheetData sheetId="5709" refreshError="1"/>
      <sheetData sheetId="5710" refreshError="1"/>
      <sheetData sheetId="5711" refreshError="1"/>
      <sheetData sheetId="5712" refreshError="1"/>
      <sheetData sheetId="5713" refreshError="1"/>
      <sheetData sheetId="5714" refreshError="1"/>
      <sheetData sheetId="5715"/>
      <sheetData sheetId="5716" refreshError="1"/>
      <sheetData sheetId="5717" refreshError="1"/>
      <sheetData sheetId="5718" refreshError="1"/>
      <sheetData sheetId="5719" refreshError="1"/>
      <sheetData sheetId="5720" refreshError="1"/>
      <sheetData sheetId="5721" refreshError="1"/>
      <sheetData sheetId="5722" refreshError="1"/>
      <sheetData sheetId="5723" refreshError="1"/>
      <sheetData sheetId="5724" refreshError="1"/>
      <sheetData sheetId="5725" refreshError="1"/>
      <sheetData sheetId="5726" refreshError="1"/>
      <sheetData sheetId="5727" refreshError="1"/>
      <sheetData sheetId="5728" refreshError="1"/>
      <sheetData sheetId="5729" refreshError="1"/>
      <sheetData sheetId="5730" refreshError="1"/>
      <sheetData sheetId="5731" refreshError="1"/>
      <sheetData sheetId="5732" refreshError="1"/>
      <sheetData sheetId="5733" refreshError="1"/>
      <sheetData sheetId="5734" refreshError="1"/>
      <sheetData sheetId="5735" refreshError="1"/>
      <sheetData sheetId="5736" refreshError="1"/>
      <sheetData sheetId="5737" refreshError="1"/>
      <sheetData sheetId="5738" refreshError="1"/>
      <sheetData sheetId="5739" refreshError="1"/>
      <sheetData sheetId="5740" refreshError="1"/>
      <sheetData sheetId="5741" refreshError="1"/>
      <sheetData sheetId="5742" refreshError="1"/>
      <sheetData sheetId="5743" refreshError="1"/>
      <sheetData sheetId="5744" refreshError="1"/>
      <sheetData sheetId="5745" refreshError="1"/>
      <sheetData sheetId="5746" refreshError="1"/>
      <sheetData sheetId="5747" refreshError="1"/>
      <sheetData sheetId="5748" refreshError="1"/>
      <sheetData sheetId="5749" refreshError="1"/>
      <sheetData sheetId="5750" refreshError="1"/>
      <sheetData sheetId="5751" refreshError="1"/>
      <sheetData sheetId="5752" refreshError="1"/>
      <sheetData sheetId="5753" refreshError="1"/>
      <sheetData sheetId="5754" refreshError="1"/>
      <sheetData sheetId="5755" refreshError="1"/>
      <sheetData sheetId="5756" refreshError="1"/>
      <sheetData sheetId="5757" refreshError="1"/>
      <sheetData sheetId="5758" refreshError="1"/>
      <sheetData sheetId="5759">
        <row r="1">
          <cell r="A1" t="str">
            <v>ASSET_NUMBER</v>
          </cell>
        </row>
      </sheetData>
      <sheetData sheetId="5760" refreshError="1"/>
      <sheetData sheetId="5761" refreshError="1"/>
      <sheetData sheetId="5762" refreshError="1"/>
      <sheetData sheetId="5763" refreshError="1"/>
      <sheetData sheetId="5764" refreshError="1"/>
      <sheetData sheetId="5765" refreshError="1"/>
      <sheetData sheetId="5766" refreshError="1"/>
      <sheetData sheetId="5767" refreshError="1"/>
      <sheetData sheetId="5768" refreshError="1"/>
      <sheetData sheetId="5769" refreshError="1"/>
      <sheetData sheetId="5770" refreshError="1"/>
      <sheetData sheetId="5771" refreshError="1"/>
      <sheetData sheetId="5772" refreshError="1"/>
      <sheetData sheetId="5773" refreshError="1"/>
      <sheetData sheetId="5774" refreshError="1"/>
      <sheetData sheetId="5775" refreshError="1"/>
      <sheetData sheetId="5776" refreshError="1"/>
      <sheetData sheetId="5777" refreshError="1"/>
      <sheetData sheetId="5778" refreshError="1"/>
      <sheetData sheetId="5779" refreshError="1"/>
      <sheetData sheetId="5780" refreshError="1"/>
      <sheetData sheetId="5781" refreshError="1"/>
      <sheetData sheetId="5782" refreshError="1"/>
      <sheetData sheetId="5783" refreshError="1"/>
      <sheetData sheetId="5784" refreshError="1"/>
      <sheetData sheetId="5785" refreshError="1"/>
      <sheetData sheetId="5786" refreshError="1"/>
      <sheetData sheetId="5787" refreshError="1"/>
      <sheetData sheetId="5788" refreshError="1"/>
      <sheetData sheetId="5789" refreshError="1"/>
      <sheetData sheetId="5790" refreshError="1"/>
      <sheetData sheetId="5791" refreshError="1"/>
      <sheetData sheetId="5792" refreshError="1"/>
      <sheetData sheetId="5793" refreshError="1"/>
      <sheetData sheetId="5794" refreshError="1"/>
      <sheetData sheetId="5795" refreshError="1"/>
      <sheetData sheetId="5796" refreshError="1"/>
      <sheetData sheetId="5797" refreshError="1"/>
      <sheetData sheetId="5798" refreshError="1"/>
      <sheetData sheetId="5799" refreshError="1"/>
      <sheetData sheetId="5800" refreshError="1"/>
      <sheetData sheetId="5801" refreshError="1"/>
      <sheetData sheetId="5802" refreshError="1"/>
      <sheetData sheetId="5803" refreshError="1"/>
      <sheetData sheetId="5804" refreshError="1"/>
      <sheetData sheetId="5805" refreshError="1"/>
      <sheetData sheetId="5806" refreshError="1"/>
      <sheetData sheetId="5807" refreshError="1"/>
      <sheetData sheetId="5808" refreshError="1"/>
      <sheetData sheetId="5809" refreshError="1"/>
      <sheetData sheetId="5810" refreshError="1"/>
      <sheetData sheetId="5811" refreshError="1"/>
      <sheetData sheetId="5812" refreshError="1"/>
      <sheetData sheetId="5813" refreshError="1"/>
      <sheetData sheetId="5814" refreshError="1"/>
      <sheetData sheetId="5815" refreshError="1"/>
      <sheetData sheetId="5816" refreshError="1"/>
      <sheetData sheetId="5817" refreshError="1"/>
      <sheetData sheetId="5818" refreshError="1"/>
      <sheetData sheetId="5819" refreshError="1"/>
      <sheetData sheetId="5820" refreshError="1"/>
      <sheetData sheetId="5821" refreshError="1"/>
      <sheetData sheetId="5822" refreshError="1"/>
      <sheetData sheetId="5823" refreshError="1"/>
      <sheetData sheetId="5824" refreshError="1"/>
      <sheetData sheetId="5825" refreshError="1"/>
      <sheetData sheetId="5826" refreshError="1"/>
      <sheetData sheetId="5827" refreshError="1"/>
      <sheetData sheetId="5828" refreshError="1"/>
      <sheetData sheetId="5829" refreshError="1"/>
      <sheetData sheetId="5830" refreshError="1"/>
      <sheetData sheetId="5831" refreshError="1"/>
      <sheetData sheetId="5832" refreshError="1"/>
      <sheetData sheetId="5833" refreshError="1"/>
      <sheetData sheetId="5834" refreshError="1"/>
      <sheetData sheetId="5835" refreshError="1"/>
      <sheetData sheetId="5836"/>
      <sheetData sheetId="5837"/>
      <sheetData sheetId="5838"/>
      <sheetData sheetId="5839"/>
      <sheetData sheetId="5840"/>
      <sheetData sheetId="5841"/>
      <sheetData sheetId="5842" refreshError="1"/>
      <sheetData sheetId="5843" refreshError="1"/>
      <sheetData sheetId="5844"/>
      <sheetData sheetId="5845"/>
      <sheetData sheetId="5846" refreshError="1"/>
      <sheetData sheetId="5847"/>
      <sheetData sheetId="5848"/>
      <sheetData sheetId="5849"/>
      <sheetData sheetId="5850"/>
      <sheetData sheetId="5851"/>
      <sheetData sheetId="5852"/>
      <sheetData sheetId="5853"/>
      <sheetData sheetId="5854"/>
      <sheetData sheetId="5855"/>
      <sheetData sheetId="5856"/>
      <sheetData sheetId="5857"/>
      <sheetData sheetId="5858"/>
      <sheetData sheetId="5859"/>
      <sheetData sheetId="5860"/>
      <sheetData sheetId="5861"/>
      <sheetData sheetId="5862"/>
      <sheetData sheetId="5863"/>
      <sheetData sheetId="5864"/>
      <sheetData sheetId="5865"/>
      <sheetData sheetId="5866"/>
      <sheetData sheetId="5867"/>
      <sheetData sheetId="5868"/>
      <sheetData sheetId="5869"/>
      <sheetData sheetId="5870"/>
      <sheetData sheetId="5871"/>
      <sheetData sheetId="5872"/>
      <sheetData sheetId="5873"/>
      <sheetData sheetId="5874"/>
      <sheetData sheetId="5875" refreshError="1"/>
      <sheetData sheetId="5876" refreshError="1"/>
      <sheetData sheetId="5877" refreshError="1"/>
      <sheetData sheetId="5878"/>
      <sheetData sheetId="5879"/>
      <sheetData sheetId="5880"/>
      <sheetData sheetId="5881"/>
      <sheetData sheetId="5882" refreshError="1"/>
      <sheetData sheetId="5883"/>
      <sheetData sheetId="5884" refreshError="1"/>
      <sheetData sheetId="5885" refreshError="1"/>
      <sheetData sheetId="5886" refreshError="1"/>
      <sheetData sheetId="5887" refreshError="1"/>
      <sheetData sheetId="5888" refreshError="1"/>
      <sheetData sheetId="5889" refreshError="1"/>
      <sheetData sheetId="5890" refreshError="1"/>
      <sheetData sheetId="5891"/>
      <sheetData sheetId="5892"/>
      <sheetData sheetId="5893"/>
      <sheetData sheetId="5894"/>
      <sheetData sheetId="5895"/>
      <sheetData sheetId="5896" refreshError="1"/>
      <sheetData sheetId="5897" refreshError="1"/>
      <sheetData sheetId="5898" refreshError="1"/>
      <sheetData sheetId="5899" refreshError="1"/>
      <sheetData sheetId="5900"/>
      <sheetData sheetId="5901"/>
      <sheetData sheetId="5902"/>
      <sheetData sheetId="5903"/>
      <sheetData sheetId="5904"/>
      <sheetData sheetId="5905"/>
      <sheetData sheetId="5906"/>
      <sheetData sheetId="5907"/>
      <sheetData sheetId="5908" refreshError="1"/>
      <sheetData sheetId="5909"/>
      <sheetData sheetId="5910"/>
      <sheetData sheetId="5911" refreshError="1"/>
      <sheetData sheetId="5912"/>
      <sheetData sheetId="5913"/>
      <sheetData sheetId="5914"/>
      <sheetData sheetId="5915"/>
      <sheetData sheetId="5916"/>
      <sheetData sheetId="5917"/>
      <sheetData sheetId="5918" refreshError="1"/>
      <sheetData sheetId="5919" refreshError="1"/>
      <sheetData sheetId="5920" refreshError="1"/>
      <sheetData sheetId="5921"/>
      <sheetData sheetId="5922" refreshError="1"/>
      <sheetData sheetId="5923" refreshError="1"/>
      <sheetData sheetId="5924"/>
      <sheetData sheetId="5925" refreshError="1"/>
      <sheetData sheetId="5926" refreshError="1"/>
      <sheetData sheetId="5927"/>
      <sheetData sheetId="5928">
        <row r="146">
          <cell r="I146" t="str">
            <v>O</v>
          </cell>
        </row>
      </sheetData>
      <sheetData sheetId="5929" refreshError="1"/>
      <sheetData sheetId="5930" refreshError="1"/>
      <sheetData sheetId="5931" refreshError="1"/>
      <sheetData sheetId="5932" refreshError="1"/>
      <sheetData sheetId="5933" refreshError="1"/>
      <sheetData sheetId="5934" refreshError="1"/>
      <sheetData sheetId="5935" refreshError="1"/>
      <sheetData sheetId="5936" refreshError="1"/>
      <sheetData sheetId="5937" refreshError="1"/>
      <sheetData sheetId="5938" refreshError="1"/>
      <sheetData sheetId="5939" refreshError="1"/>
      <sheetData sheetId="5940" refreshError="1"/>
      <sheetData sheetId="5941" refreshError="1"/>
      <sheetData sheetId="5942" refreshError="1"/>
      <sheetData sheetId="5943" refreshError="1"/>
      <sheetData sheetId="5944" refreshError="1"/>
      <sheetData sheetId="5945" refreshError="1"/>
      <sheetData sheetId="5946" refreshError="1"/>
      <sheetData sheetId="5947" refreshError="1"/>
      <sheetData sheetId="5948" refreshError="1"/>
      <sheetData sheetId="5949" refreshError="1"/>
      <sheetData sheetId="5950" refreshError="1"/>
      <sheetData sheetId="5951" refreshError="1"/>
      <sheetData sheetId="5952" refreshError="1"/>
      <sheetData sheetId="5953" refreshError="1"/>
      <sheetData sheetId="5954" refreshError="1"/>
      <sheetData sheetId="5955" refreshError="1"/>
      <sheetData sheetId="5956"/>
      <sheetData sheetId="5957"/>
      <sheetData sheetId="5958"/>
      <sheetData sheetId="5959"/>
      <sheetData sheetId="5960"/>
      <sheetData sheetId="5961"/>
      <sheetData sheetId="5962"/>
      <sheetData sheetId="5963"/>
      <sheetData sheetId="5964"/>
      <sheetData sheetId="5965"/>
      <sheetData sheetId="5966"/>
      <sheetData sheetId="5967"/>
      <sheetData sheetId="5968"/>
      <sheetData sheetId="5969"/>
      <sheetData sheetId="5970"/>
      <sheetData sheetId="5971"/>
      <sheetData sheetId="5972"/>
      <sheetData sheetId="5973"/>
      <sheetData sheetId="5974"/>
      <sheetData sheetId="5975"/>
      <sheetData sheetId="5976"/>
      <sheetData sheetId="5977"/>
      <sheetData sheetId="5978"/>
      <sheetData sheetId="5979"/>
      <sheetData sheetId="5980"/>
      <sheetData sheetId="5981"/>
      <sheetData sheetId="5982"/>
      <sheetData sheetId="5983"/>
      <sheetData sheetId="5984"/>
      <sheetData sheetId="5985" refreshError="1"/>
      <sheetData sheetId="5986" refreshError="1"/>
      <sheetData sheetId="5987" refreshError="1"/>
      <sheetData sheetId="5988" refreshError="1"/>
      <sheetData sheetId="5989" refreshError="1"/>
      <sheetData sheetId="5990" refreshError="1"/>
      <sheetData sheetId="5991" refreshError="1"/>
      <sheetData sheetId="5992"/>
      <sheetData sheetId="5993"/>
      <sheetData sheetId="5994"/>
      <sheetData sheetId="5995"/>
      <sheetData sheetId="5996"/>
      <sheetData sheetId="5997" refreshError="1"/>
      <sheetData sheetId="5998" refreshError="1"/>
      <sheetData sheetId="5999" refreshError="1"/>
      <sheetData sheetId="6000" refreshError="1"/>
      <sheetData sheetId="6001" refreshError="1"/>
      <sheetData sheetId="6002" refreshError="1"/>
      <sheetData sheetId="6003" refreshError="1"/>
      <sheetData sheetId="6004"/>
      <sheetData sheetId="6005" refreshError="1"/>
      <sheetData sheetId="6006">
        <row r="4">
          <cell r="B4">
            <v>1883</v>
          </cell>
        </row>
      </sheetData>
      <sheetData sheetId="6007"/>
      <sheetData sheetId="6008" refreshError="1"/>
      <sheetData sheetId="6009" refreshError="1"/>
      <sheetData sheetId="6010" refreshError="1"/>
      <sheetData sheetId="6011" refreshError="1"/>
      <sheetData sheetId="6012" refreshError="1"/>
      <sheetData sheetId="6013" refreshError="1"/>
      <sheetData sheetId="6014" refreshError="1"/>
      <sheetData sheetId="6015"/>
      <sheetData sheetId="6016"/>
      <sheetData sheetId="6017"/>
      <sheetData sheetId="6018"/>
      <sheetData sheetId="6019"/>
      <sheetData sheetId="6020"/>
      <sheetData sheetId="6021"/>
      <sheetData sheetId="6022"/>
      <sheetData sheetId="6023"/>
      <sheetData sheetId="6024"/>
      <sheetData sheetId="6025"/>
      <sheetData sheetId="6026"/>
      <sheetData sheetId="6027"/>
      <sheetData sheetId="6028"/>
      <sheetData sheetId="6029"/>
      <sheetData sheetId="6030"/>
      <sheetData sheetId="6031"/>
      <sheetData sheetId="6032"/>
      <sheetData sheetId="6033"/>
      <sheetData sheetId="6034"/>
      <sheetData sheetId="6035"/>
      <sheetData sheetId="6036"/>
      <sheetData sheetId="6037">
        <row r="42">
          <cell r="S42">
            <v>651208</v>
          </cell>
        </row>
      </sheetData>
      <sheetData sheetId="6038" refreshError="1"/>
      <sheetData sheetId="6039">
        <row r="5">
          <cell r="A5" t="str">
            <v>- Power plant</v>
          </cell>
        </row>
      </sheetData>
      <sheetData sheetId="6040" refreshError="1"/>
      <sheetData sheetId="6041" refreshError="1"/>
      <sheetData sheetId="6042" refreshError="1"/>
      <sheetData sheetId="6043" refreshError="1"/>
      <sheetData sheetId="6044" refreshError="1"/>
      <sheetData sheetId="6045" refreshError="1"/>
      <sheetData sheetId="6046" refreshError="1"/>
      <sheetData sheetId="6047"/>
      <sheetData sheetId="6048"/>
      <sheetData sheetId="6049" refreshError="1"/>
      <sheetData sheetId="6050"/>
      <sheetData sheetId="6051" refreshError="1"/>
      <sheetData sheetId="6052"/>
      <sheetData sheetId="6053"/>
      <sheetData sheetId="6054" refreshError="1"/>
      <sheetData sheetId="6055" refreshError="1"/>
      <sheetData sheetId="6056" refreshError="1"/>
      <sheetData sheetId="6057"/>
      <sheetData sheetId="6058"/>
      <sheetData sheetId="6059"/>
      <sheetData sheetId="6060">
        <row r="1">
          <cell r="A1" t="str">
            <v>AGILENT CONFIDENTIAL</v>
          </cell>
        </row>
      </sheetData>
      <sheetData sheetId="6061" refreshError="1"/>
      <sheetData sheetId="6062"/>
      <sheetData sheetId="6063" refreshError="1"/>
      <sheetData sheetId="6064" refreshError="1"/>
      <sheetData sheetId="6065" refreshError="1"/>
      <sheetData sheetId="6066" refreshError="1"/>
      <sheetData sheetId="6067" refreshError="1"/>
      <sheetData sheetId="6068" refreshError="1"/>
      <sheetData sheetId="6069" refreshError="1"/>
      <sheetData sheetId="6070" refreshError="1"/>
      <sheetData sheetId="6071" refreshError="1"/>
      <sheetData sheetId="6072" refreshError="1"/>
      <sheetData sheetId="6073" refreshError="1"/>
      <sheetData sheetId="6074" refreshError="1"/>
      <sheetData sheetId="6075" refreshError="1"/>
      <sheetData sheetId="6076" refreshError="1"/>
      <sheetData sheetId="6077" refreshError="1"/>
      <sheetData sheetId="6078" refreshError="1"/>
      <sheetData sheetId="6079" refreshError="1"/>
      <sheetData sheetId="6080" refreshError="1"/>
      <sheetData sheetId="6081" refreshError="1"/>
      <sheetData sheetId="6082" refreshError="1"/>
      <sheetData sheetId="6083" refreshError="1"/>
      <sheetData sheetId="6084" refreshError="1"/>
      <sheetData sheetId="6085" refreshError="1"/>
      <sheetData sheetId="6086" refreshError="1"/>
      <sheetData sheetId="6087" refreshError="1"/>
      <sheetData sheetId="6088" refreshError="1"/>
      <sheetData sheetId="6089" refreshError="1"/>
      <sheetData sheetId="6090" refreshError="1"/>
      <sheetData sheetId="6091" refreshError="1"/>
      <sheetData sheetId="6092" refreshError="1"/>
      <sheetData sheetId="6093" refreshError="1"/>
      <sheetData sheetId="6094" refreshError="1"/>
      <sheetData sheetId="6095" refreshError="1"/>
      <sheetData sheetId="6096" refreshError="1"/>
      <sheetData sheetId="6097" refreshError="1"/>
      <sheetData sheetId="6098" refreshError="1"/>
      <sheetData sheetId="6099" refreshError="1"/>
      <sheetData sheetId="6100" refreshError="1"/>
      <sheetData sheetId="6101" refreshError="1"/>
      <sheetData sheetId="6102" refreshError="1"/>
      <sheetData sheetId="6103" refreshError="1"/>
      <sheetData sheetId="6104" refreshError="1"/>
      <sheetData sheetId="6105" refreshError="1"/>
      <sheetData sheetId="6106" refreshError="1"/>
      <sheetData sheetId="6107" refreshError="1"/>
      <sheetData sheetId="6108" refreshError="1"/>
      <sheetData sheetId="6109" refreshError="1"/>
      <sheetData sheetId="6110" refreshError="1"/>
      <sheetData sheetId="6111" refreshError="1"/>
      <sheetData sheetId="6112" refreshError="1"/>
      <sheetData sheetId="6113" refreshError="1"/>
      <sheetData sheetId="6114" refreshError="1"/>
      <sheetData sheetId="6115" refreshError="1"/>
      <sheetData sheetId="6116" refreshError="1"/>
      <sheetData sheetId="6117" refreshError="1"/>
      <sheetData sheetId="6118" refreshError="1"/>
      <sheetData sheetId="6119" refreshError="1"/>
      <sheetData sheetId="6120" refreshError="1"/>
      <sheetData sheetId="6121" refreshError="1"/>
      <sheetData sheetId="6122" refreshError="1"/>
      <sheetData sheetId="6123" refreshError="1"/>
      <sheetData sheetId="6124" refreshError="1"/>
      <sheetData sheetId="6125" refreshError="1"/>
      <sheetData sheetId="6126" refreshError="1"/>
      <sheetData sheetId="6127" refreshError="1"/>
      <sheetData sheetId="6128" refreshError="1"/>
      <sheetData sheetId="6129" refreshError="1"/>
      <sheetData sheetId="6130" refreshError="1"/>
      <sheetData sheetId="6131" refreshError="1"/>
      <sheetData sheetId="6132" refreshError="1"/>
      <sheetData sheetId="6133" refreshError="1"/>
      <sheetData sheetId="6134" refreshError="1"/>
      <sheetData sheetId="6135" refreshError="1"/>
      <sheetData sheetId="6136" refreshError="1"/>
      <sheetData sheetId="6137" refreshError="1"/>
      <sheetData sheetId="6138" refreshError="1"/>
      <sheetData sheetId="6139" refreshError="1"/>
      <sheetData sheetId="6140" refreshError="1"/>
      <sheetData sheetId="6141" refreshError="1"/>
      <sheetData sheetId="6142" refreshError="1"/>
      <sheetData sheetId="6143" refreshError="1"/>
      <sheetData sheetId="6144" refreshError="1"/>
      <sheetData sheetId="6145" refreshError="1"/>
      <sheetData sheetId="6146" refreshError="1"/>
      <sheetData sheetId="6147" refreshError="1"/>
      <sheetData sheetId="6148" refreshError="1"/>
      <sheetData sheetId="6149" refreshError="1"/>
      <sheetData sheetId="6150" refreshError="1"/>
      <sheetData sheetId="6151" refreshError="1"/>
      <sheetData sheetId="6152" refreshError="1"/>
      <sheetData sheetId="6153" refreshError="1"/>
      <sheetData sheetId="6154" refreshError="1"/>
      <sheetData sheetId="6155" refreshError="1"/>
      <sheetData sheetId="6156" refreshError="1"/>
      <sheetData sheetId="6157" refreshError="1"/>
      <sheetData sheetId="6158" refreshError="1"/>
      <sheetData sheetId="6159" refreshError="1"/>
      <sheetData sheetId="6160" refreshError="1"/>
      <sheetData sheetId="6161" refreshError="1"/>
      <sheetData sheetId="6162" refreshError="1"/>
      <sheetData sheetId="6163" refreshError="1"/>
      <sheetData sheetId="6164" refreshError="1"/>
      <sheetData sheetId="6165" refreshError="1"/>
      <sheetData sheetId="6166" refreshError="1"/>
      <sheetData sheetId="6167" refreshError="1"/>
      <sheetData sheetId="6168" refreshError="1"/>
      <sheetData sheetId="6169" refreshError="1"/>
      <sheetData sheetId="6170" refreshError="1"/>
      <sheetData sheetId="6171" refreshError="1"/>
      <sheetData sheetId="6172" refreshError="1"/>
      <sheetData sheetId="6173" refreshError="1"/>
      <sheetData sheetId="6174" refreshError="1"/>
      <sheetData sheetId="6175" refreshError="1"/>
      <sheetData sheetId="6176" refreshError="1"/>
      <sheetData sheetId="6177" refreshError="1"/>
      <sheetData sheetId="6178" refreshError="1"/>
      <sheetData sheetId="6179" refreshError="1"/>
      <sheetData sheetId="6180" refreshError="1"/>
      <sheetData sheetId="6181" refreshError="1"/>
      <sheetData sheetId="6182" refreshError="1"/>
      <sheetData sheetId="6183" refreshError="1"/>
      <sheetData sheetId="6184" refreshError="1"/>
      <sheetData sheetId="6185" refreshError="1"/>
      <sheetData sheetId="6186" refreshError="1"/>
      <sheetData sheetId="6187" refreshError="1"/>
      <sheetData sheetId="6188" refreshError="1"/>
      <sheetData sheetId="6189" refreshError="1"/>
      <sheetData sheetId="6190" refreshError="1"/>
      <sheetData sheetId="6191" refreshError="1"/>
      <sheetData sheetId="6192" refreshError="1"/>
      <sheetData sheetId="6193" refreshError="1"/>
      <sheetData sheetId="6194" refreshError="1"/>
      <sheetData sheetId="6195" refreshError="1"/>
      <sheetData sheetId="6196" refreshError="1"/>
      <sheetData sheetId="6197" refreshError="1"/>
      <sheetData sheetId="6198" refreshError="1"/>
      <sheetData sheetId="6199" refreshError="1"/>
      <sheetData sheetId="6200" refreshError="1"/>
      <sheetData sheetId="6201" refreshError="1"/>
      <sheetData sheetId="6202" refreshError="1"/>
      <sheetData sheetId="6203" refreshError="1"/>
      <sheetData sheetId="6204" refreshError="1"/>
      <sheetData sheetId="6205" refreshError="1"/>
      <sheetData sheetId="6206" refreshError="1"/>
      <sheetData sheetId="6207" refreshError="1"/>
      <sheetData sheetId="6208" refreshError="1"/>
      <sheetData sheetId="6209" refreshError="1"/>
      <sheetData sheetId="6210" refreshError="1"/>
      <sheetData sheetId="6211" refreshError="1"/>
      <sheetData sheetId="6212" refreshError="1"/>
      <sheetData sheetId="6213" refreshError="1"/>
      <sheetData sheetId="6214" refreshError="1"/>
      <sheetData sheetId="6215" refreshError="1"/>
      <sheetData sheetId="6216" refreshError="1"/>
      <sheetData sheetId="6217" refreshError="1"/>
      <sheetData sheetId="6218" refreshError="1"/>
      <sheetData sheetId="6219" refreshError="1"/>
      <sheetData sheetId="6220" refreshError="1"/>
      <sheetData sheetId="6221" refreshError="1"/>
      <sheetData sheetId="6222" refreshError="1"/>
      <sheetData sheetId="6223" refreshError="1"/>
      <sheetData sheetId="6224" refreshError="1"/>
      <sheetData sheetId="6225" refreshError="1"/>
      <sheetData sheetId="6226" refreshError="1"/>
      <sheetData sheetId="6227" refreshError="1"/>
      <sheetData sheetId="6228" refreshError="1"/>
      <sheetData sheetId="6229" refreshError="1"/>
      <sheetData sheetId="6230" refreshError="1"/>
      <sheetData sheetId="6231" refreshError="1"/>
      <sheetData sheetId="6232" refreshError="1"/>
      <sheetData sheetId="6233" refreshError="1"/>
      <sheetData sheetId="6234" refreshError="1"/>
      <sheetData sheetId="6235" refreshError="1"/>
      <sheetData sheetId="6236" refreshError="1"/>
      <sheetData sheetId="6237" refreshError="1"/>
      <sheetData sheetId="6238" refreshError="1"/>
      <sheetData sheetId="6239" refreshError="1"/>
      <sheetData sheetId="6240" refreshError="1"/>
      <sheetData sheetId="6241" refreshError="1"/>
      <sheetData sheetId="6242" refreshError="1"/>
      <sheetData sheetId="6243" refreshError="1"/>
      <sheetData sheetId="6244" refreshError="1"/>
      <sheetData sheetId="6245" refreshError="1"/>
      <sheetData sheetId="6246" refreshError="1"/>
      <sheetData sheetId="6247" refreshError="1"/>
      <sheetData sheetId="6248" refreshError="1"/>
      <sheetData sheetId="6249" refreshError="1"/>
      <sheetData sheetId="6250" refreshError="1"/>
      <sheetData sheetId="6251" refreshError="1"/>
      <sheetData sheetId="6252">
        <row r="1">
          <cell r="A1" t="str">
            <v>ASSET_NUMBER</v>
          </cell>
        </row>
      </sheetData>
      <sheetData sheetId="6253" refreshError="1"/>
      <sheetData sheetId="6254" refreshError="1"/>
      <sheetData sheetId="6255" refreshError="1"/>
      <sheetData sheetId="6256" refreshError="1"/>
      <sheetData sheetId="6257" refreshError="1"/>
      <sheetData sheetId="6258" refreshError="1"/>
      <sheetData sheetId="6259" refreshError="1"/>
      <sheetData sheetId="6260" refreshError="1"/>
      <sheetData sheetId="6261" refreshError="1"/>
      <sheetData sheetId="6262" refreshError="1"/>
      <sheetData sheetId="6263" refreshError="1"/>
      <sheetData sheetId="6264" refreshError="1"/>
      <sheetData sheetId="6265" refreshError="1"/>
      <sheetData sheetId="6266" refreshError="1"/>
      <sheetData sheetId="6267" refreshError="1"/>
      <sheetData sheetId="6268" refreshError="1"/>
      <sheetData sheetId="6269" refreshError="1"/>
      <sheetData sheetId="6270" refreshError="1"/>
      <sheetData sheetId="6271" refreshError="1"/>
      <sheetData sheetId="6272" refreshError="1"/>
      <sheetData sheetId="6273" refreshError="1"/>
      <sheetData sheetId="6274" refreshError="1"/>
      <sheetData sheetId="6275" refreshError="1"/>
      <sheetData sheetId="6276" refreshError="1"/>
      <sheetData sheetId="6277" refreshError="1"/>
      <sheetData sheetId="6278" refreshError="1"/>
      <sheetData sheetId="6279" refreshError="1"/>
      <sheetData sheetId="6280" refreshError="1"/>
      <sheetData sheetId="6281" refreshError="1"/>
      <sheetData sheetId="6282" refreshError="1"/>
      <sheetData sheetId="6283" refreshError="1"/>
      <sheetData sheetId="6284" refreshError="1"/>
      <sheetData sheetId="6285" refreshError="1"/>
      <sheetData sheetId="6286" refreshError="1"/>
      <sheetData sheetId="6287" refreshError="1"/>
      <sheetData sheetId="6288" refreshError="1"/>
      <sheetData sheetId="6289" refreshError="1"/>
      <sheetData sheetId="6290" refreshError="1"/>
      <sheetData sheetId="6291" refreshError="1"/>
      <sheetData sheetId="6292" refreshError="1"/>
      <sheetData sheetId="6293" refreshError="1"/>
      <sheetData sheetId="6294" refreshError="1"/>
      <sheetData sheetId="6295" refreshError="1"/>
      <sheetData sheetId="6296" refreshError="1"/>
      <sheetData sheetId="6297" refreshError="1"/>
      <sheetData sheetId="6298" refreshError="1"/>
      <sheetData sheetId="6299" refreshError="1"/>
      <sheetData sheetId="6300" refreshError="1"/>
      <sheetData sheetId="6301" refreshError="1"/>
      <sheetData sheetId="6302" refreshError="1"/>
      <sheetData sheetId="6303" refreshError="1"/>
      <sheetData sheetId="6304" refreshError="1"/>
      <sheetData sheetId="6305" refreshError="1"/>
      <sheetData sheetId="6306" refreshError="1"/>
      <sheetData sheetId="6307" refreshError="1"/>
      <sheetData sheetId="6308" refreshError="1"/>
      <sheetData sheetId="6309" refreshError="1"/>
      <sheetData sheetId="6310" refreshError="1"/>
      <sheetData sheetId="6311" refreshError="1"/>
      <sheetData sheetId="6312" refreshError="1"/>
      <sheetData sheetId="6313" refreshError="1"/>
      <sheetData sheetId="6314" refreshError="1"/>
      <sheetData sheetId="6315">
        <row r="5">
          <cell r="A5">
            <v>1</v>
          </cell>
        </row>
      </sheetData>
      <sheetData sheetId="6316">
        <row r="5">
          <cell r="A5">
            <v>1</v>
          </cell>
        </row>
      </sheetData>
      <sheetData sheetId="6317">
        <row r="5">
          <cell r="A5">
            <v>1</v>
          </cell>
        </row>
      </sheetData>
      <sheetData sheetId="6318">
        <row r="5">
          <cell r="A5">
            <v>1</v>
          </cell>
        </row>
      </sheetData>
      <sheetData sheetId="6319">
        <row r="5">
          <cell r="A5">
            <v>1</v>
          </cell>
        </row>
      </sheetData>
      <sheetData sheetId="6320">
        <row r="5">
          <cell r="A5">
            <v>1</v>
          </cell>
        </row>
      </sheetData>
      <sheetData sheetId="6321">
        <row r="1">
          <cell r="A1" t="str">
            <v>ASSET_NUMBER</v>
          </cell>
        </row>
      </sheetData>
      <sheetData sheetId="6322">
        <row r="5">
          <cell r="A5">
            <v>1</v>
          </cell>
        </row>
      </sheetData>
      <sheetData sheetId="6323">
        <row r="50">
          <cell r="A50" t="str">
            <v>SHIPARA TECHNOLOGIES LIMITED</v>
          </cell>
        </row>
      </sheetData>
      <sheetData sheetId="6324">
        <row r="50">
          <cell r="A50" t="str">
            <v>SHIPARA TECHNOLOGIES LIMITED</v>
          </cell>
        </row>
      </sheetData>
      <sheetData sheetId="6325">
        <row r="5">
          <cell r="A5">
            <v>1</v>
          </cell>
        </row>
      </sheetData>
      <sheetData sheetId="6326" refreshError="1"/>
      <sheetData sheetId="6327" refreshError="1"/>
      <sheetData sheetId="6328" refreshError="1"/>
      <sheetData sheetId="6329" refreshError="1"/>
      <sheetData sheetId="6330" refreshError="1"/>
      <sheetData sheetId="6331">
        <row r="5">
          <cell r="A5">
            <v>1</v>
          </cell>
        </row>
      </sheetData>
      <sheetData sheetId="6332" refreshError="1"/>
      <sheetData sheetId="6333" refreshError="1"/>
      <sheetData sheetId="6334" refreshError="1"/>
      <sheetData sheetId="6335" refreshError="1"/>
      <sheetData sheetId="6336" refreshError="1"/>
      <sheetData sheetId="6337" refreshError="1"/>
      <sheetData sheetId="6338" refreshError="1"/>
      <sheetData sheetId="6339" refreshError="1"/>
      <sheetData sheetId="6340" refreshError="1"/>
      <sheetData sheetId="6341" refreshError="1"/>
      <sheetData sheetId="6342" refreshError="1"/>
      <sheetData sheetId="6343" refreshError="1"/>
      <sheetData sheetId="6344" refreshError="1"/>
      <sheetData sheetId="6345" refreshError="1"/>
      <sheetData sheetId="6346" refreshError="1"/>
      <sheetData sheetId="6347" refreshError="1"/>
      <sheetData sheetId="6348" refreshError="1"/>
      <sheetData sheetId="6349" refreshError="1"/>
      <sheetData sheetId="6350" refreshError="1"/>
      <sheetData sheetId="6351" refreshError="1"/>
      <sheetData sheetId="6352" refreshError="1"/>
      <sheetData sheetId="6353" refreshError="1"/>
      <sheetData sheetId="6354" refreshError="1"/>
      <sheetData sheetId="6355" refreshError="1"/>
      <sheetData sheetId="6356" refreshError="1"/>
      <sheetData sheetId="6357"/>
      <sheetData sheetId="6358"/>
      <sheetData sheetId="6359"/>
      <sheetData sheetId="6360"/>
      <sheetData sheetId="6361"/>
      <sheetData sheetId="6362"/>
      <sheetData sheetId="6363"/>
      <sheetData sheetId="6364"/>
      <sheetData sheetId="6365"/>
      <sheetData sheetId="6366"/>
      <sheetData sheetId="6367"/>
      <sheetData sheetId="6368"/>
      <sheetData sheetId="6369"/>
      <sheetData sheetId="6370"/>
      <sheetData sheetId="6371"/>
      <sheetData sheetId="6372"/>
      <sheetData sheetId="6373"/>
      <sheetData sheetId="6374"/>
      <sheetData sheetId="6375"/>
      <sheetData sheetId="6376"/>
      <sheetData sheetId="6377"/>
      <sheetData sheetId="6378"/>
      <sheetData sheetId="6379"/>
      <sheetData sheetId="6380"/>
      <sheetData sheetId="6381" refreshError="1"/>
      <sheetData sheetId="6382"/>
      <sheetData sheetId="6383"/>
      <sheetData sheetId="6384"/>
      <sheetData sheetId="6385"/>
      <sheetData sheetId="6386"/>
      <sheetData sheetId="6387">
        <row r="1">
          <cell r="A1" t="str">
            <v>A/C NO.</v>
          </cell>
        </row>
      </sheetData>
      <sheetData sheetId="6388"/>
      <sheetData sheetId="6389"/>
      <sheetData sheetId="6390" refreshError="1"/>
      <sheetData sheetId="6391"/>
      <sheetData sheetId="6392" refreshError="1"/>
      <sheetData sheetId="6393">
        <row r="1">
          <cell r="E1" t="str">
            <v>digital code</v>
          </cell>
        </row>
      </sheetData>
      <sheetData sheetId="6394">
        <row r="1">
          <cell r="A1" t="str">
            <v>A/C NO.</v>
          </cell>
        </row>
      </sheetData>
      <sheetData sheetId="6395">
        <row r="1">
          <cell r="E1" t="str">
            <v>digital code</v>
          </cell>
        </row>
      </sheetData>
      <sheetData sheetId="6396"/>
      <sheetData sheetId="6397" refreshError="1"/>
      <sheetData sheetId="6398">
        <row r="1">
          <cell r="E1" t="str">
            <v>digital code</v>
          </cell>
        </row>
      </sheetData>
      <sheetData sheetId="6399"/>
      <sheetData sheetId="6400">
        <row r="1">
          <cell r="E1" t="str">
            <v>digital code</v>
          </cell>
        </row>
      </sheetData>
      <sheetData sheetId="6401">
        <row r="1">
          <cell r="F1" t="str">
            <v>Preliminary</v>
          </cell>
        </row>
      </sheetData>
      <sheetData sheetId="6402">
        <row r="1">
          <cell r="A1" t="str">
            <v>A/C NO.</v>
          </cell>
        </row>
      </sheetData>
      <sheetData sheetId="6403"/>
      <sheetData sheetId="6404">
        <row r="1">
          <cell r="A1" t="str">
            <v>A/C NO.</v>
          </cell>
        </row>
      </sheetData>
      <sheetData sheetId="6405">
        <row r="1">
          <cell r="E1" t="str">
            <v>digital code</v>
          </cell>
        </row>
      </sheetData>
      <sheetData sheetId="6406">
        <row r="1">
          <cell r="E1" t="str">
            <v>digital code</v>
          </cell>
        </row>
      </sheetData>
      <sheetData sheetId="6407">
        <row r="1">
          <cell r="E1" t="str">
            <v>digital code</v>
          </cell>
        </row>
      </sheetData>
      <sheetData sheetId="6408">
        <row r="1">
          <cell r="E1" t="str">
            <v>digital code</v>
          </cell>
        </row>
      </sheetData>
      <sheetData sheetId="6409">
        <row r="10">
          <cell r="C10">
            <v>127060800.33999997</v>
          </cell>
        </row>
      </sheetData>
      <sheetData sheetId="6410">
        <row r="2">
          <cell r="A2" t="str">
            <v>A101001</v>
          </cell>
        </row>
      </sheetData>
      <sheetData sheetId="6411">
        <row r="10">
          <cell r="C10">
            <v>127060800.33999997</v>
          </cell>
        </row>
      </sheetData>
      <sheetData sheetId="6412"/>
      <sheetData sheetId="6413">
        <row r="1">
          <cell r="E1" t="str">
            <v>digital code</v>
          </cell>
        </row>
      </sheetData>
      <sheetData sheetId="6414">
        <row r="1">
          <cell r="E1" t="str">
            <v>digital code</v>
          </cell>
        </row>
      </sheetData>
      <sheetData sheetId="6415">
        <row r="1">
          <cell r="A1" t="str">
            <v>A/C NO.</v>
          </cell>
        </row>
      </sheetData>
      <sheetData sheetId="6416">
        <row r="1">
          <cell r="A1" t="str">
            <v>A/C NO.</v>
          </cell>
        </row>
      </sheetData>
      <sheetData sheetId="6417">
        <row r="1">
          <cell r="A1" t="str">
            <v>ASSET_NUMBER</v>
          </cell>
        </row>
      </sheetData>
      <sheetData sheetId="6418">
        <row r="1">
          <cell r="A1" t="str">
            <v>Loan Calculator</v>
          </cell>
        </row>
      </sheetData>
      <sheetData sheetId="6419">
        <row r="1">
          <cell r="A1" t="str">
            <v>Loan Calculator</v>
          </cell>
        </row>
      </sheetData>
      <sheetData sheetId="6420">
        <row r="1">
          <cell r="A1" t="str">
            <v>A/C NO.</v>
          </cell>
        </row>
      </sheetData>
      <sheetData sheetId="6421" refreshError="1"/>
      <sheetData sheetId="6422">
        <row r="1">
          <cell r="A1" t="str">
            <v>A/C NO.</v>
          </cell>
        </row>
      </sheetData>
      <sheetData sheetId="6423">
        <row r="1">
          <cell r="A1" t="str">
            <v>ASSET_NUMBER</v>
          </cell>
        </row>
      </sheetData>
      <sheetData sheetId="6424">
        <row r="1">
          <cell r="A1" t="str">
            <v>A/C NO.</v>
          </cell>
        </row>
      </sheetData>
      <sheetData sheetId="6425"/>
      <sheetData sheetId="6426"/>
      <sheetData sheetId="6427"/>
      <sheetData sheetId="6428" refreshError="1"/>
      <sheetData sheetId="6429">
        <row r="1">
          <cell r="E1" t="str">
            <v>digital code</v>
          </cell>
        </row>
      </sheetData>
      <sheetData sheetId="6430"/>
      <sheetData sheetId="6431" refreshError="1"/>
      <sheetData sheetId="6432"/>
      <sheetData sheetId="6433"/>
      <sheetData sheetId="6434"/>
      <sheetData sheetId="6435"/>
      <sheetData sheetId="6436"/>
      <sheetData sheetId="6437"/>
      <sheetData sheetId="6438" refreshError="1"/>
      <sheetData sheetId="6439"/>
      <sheetData sheetId="6440"/>
      <sheetData sheetId="6441"/>
      <sheetData sheetId="6442"/>
      <sheetData sheetId="6443">
        <row r="6">
          <cell r="I6" t="str">
            <v>2011</v>
          </cell>
        </row>
      </sheetData>
      <sheetData sheetId="6444"/>
      <sheetData sheetId="6445"/>
      <sheetData sheetId="6446"/>
      <sheetData sheetId="6447"/>
      <sheetData sheetId="6448"/>
      <sheetData sheetId="6449" refreshError="1"/>
      <sheetData sheetId="6450" refreshError="1"/>
      <sheetData sheetId="6451"/>
      <sheetData sheetId="6452"/>
      <sheetData sheetId="6453" refreshError="1"/>
      <sheetData sheetId="6454"/>
      <sheetData sheetId="6455"/>
      <sheetData sheetId="6456"/>
      <sheetData sheetId="6457"/>
      <sheetData sheetId="6458"/>
      <sheetData sheetId="6459"/>
      <sheetData sheetId="6460">
        <row r="3">
          <cell r="A3">
            <v>100501</v>
          </cell>
        </row>
      </sheetData>
      <sheetData sheetId="6461"/>
      <sheetData sheetId="6462"/>
      <sheetData sheetId="6463" refreshError="1"/>
      <sheetData sheetId="6464"/>
      <sheetData sheetId="6465"/>
      <sheetData sheetId="6466"/>
      <sheetData sheetId="6467"/>
      <sheetData sheetId="6468"/>
      <sheetData sheetId="6469">
        <row r="1">
          <cell r="A1" t="str">
            <v>CODE</v>
          </cell>
        </row>
      </sheetData>
      <sheetData sheetId="6470"/>
      <sheetData sheetId="6471"/>
      <sheetData sheetId="6472"/>
      <sheetData sheetId="6473">
        <row r="1">
          <cell r="A1" t="str">
            <v>A/C NO.</v>
          </cell>
        </row>
      </sheetData>
      <sheetData sheetId="6474" refreshError="1"/>
      <sheetData sheetId="6475">
        <row r="1">
          <cell r="E1" t="str">
            <v>digital code</v>
          </cell>
        </row>
      </sheetData>
      <sheetData sheetId="6476">
        <row r="1">
          <cell r="A1" t="str">
            <v>A/C NO.</v>
          </cell>
        </row>
      </sheetData>
      <sheetData sheetId="6477" refreshError="1"/>
      <sheetData sheetId="6478">
        <row r="1">
          <cell r="A1" t="str">
            <v>A/C NO.</v>
          </cell>
        </row>
      </sheetData>
      <sheetData sheetId="6479" refreshError="1"/>
      <sheetData sheetId="6480">
        <row r="1">
          <cell r="A1" t="str">
            <v>A/C NO.</v>
          </cell>
        </row>
      </sheetData>
      <sheetData sheetId="6481">
        <row r="1">
          <cell r="A1" t="str">
            <v>A/C NO.</v>
          </cell>
        </row>
      </sheetData>
      <sheetData sheetId="6482">
        <row r="1">
          <cell r="A1" t="str">
            <v>A/C NO.</v>
          </cell>
        </row>
      </sheetData>
      <sheetData sheetId="6483">
        <row r="1">
          <cell r="A1" t="str">
            <v>A/C NO.</v>
          </cell>
        </row>
      </sheetData>
      <sheetData sheetId="6484">
        <row r="1">
          <cell r="A1" t="str">
            <v>Loan Calculator</v>
          </cell>
        </row>
      </sheetData>
      <sheetData sheetId="6485" refreshError="1"/>
      <sheetData sheetId="6486">
        <row r="1">
          <cell r="A1" t="str">
            <v>A/C NO.</v>
          </cell>
        </row>
      </sheetData>
      <sheetData sheetId="6487">
        <row r="1">
          <cell r="A1" t="str">
            <v>A/C NO.</v>
          </cell>
        </row>
      </sheetData>
      <sheetData sheetId="6488">
        <row r="1">
          <cell r="E1" t="str">
            <v>digital code</v>
          </cell>
        </row>
      </sheetData>
      <sheetData sheetId="6489" refreshError="1"/>
      <sheetData sheetId="6490">
        <row r="1">
          <cell r="A1" t="str">
            <v>A/C NO.</v>
          </cell>
        </row>
      </sheetData>
      <sheetData sheetId="6491">
        <row r="1">
          <cell r="A1" t="str">
            <v>CODE</v>
          </cell>
        </row>
      </sheetData>
      <sheetData sheetId="6492">
        <row r="1">
          <cell r="A1" t="str">
            <v>A/C NO.</v>
          </cell>
        </row>
      </sheetData>
      <sheetData sheetId="6493">
        <row r="1">
          <cell r="A1" t="str">
            <v>A/C NO.</v>
          </cell>
        </row>
      </sheetData>
      <sheetData sheetId="6494">
        <row r="1">
          <cell r="E1" t="str">
            <v>digital code</v>
          </cell>
        </row>
      </sheetData>
      <sheetData sheetId="6495">
        <row r="1">
          <cell r="E1" t="str">
            <v>digital code</v>
          </cell>
        </row>
      </sheetData>
      <sheetData sheetId="6496">
        <row r="1">
          <cell r="A1" t="str">
            <v>Loan Calculator</v>
          </cell>
        </row>
      </sheetData>
      <sheetData sheetId="6497">
        <row r="1">
          <cell r="A1" t="str">
            <v>A/C NO.</v>
          </cell>
        </row>
      </sheetData>
      <sheetData sheetId="6498"/>
      <sheetData sheetId="6499">
        <row r="1">
          <cell r="E1" t="str">
            <v>digital code</v>
          </cell>
        </row>
      </sheetData>
      <sheetData sheetId="6500">
        <row r="1">
          <cell r="A1" t="str">
            <v>A/C NO.</v>
          </cell>
        </row>
      </sheetData>
      <sheetData sheetId="6501">
        <row r="1">
          <cell r="A1" t="str">
            <v>Loan Calculator</v>
          </cell>
        </row>
      </sheetData>
      <sheetData sheetId="6502">
        <row r="1">
          <cell r="A1" t="str">
            <v>A/C NO.</v>
          </cell>
        </row>
      </sheetData>
      <sheetData sheetId="6503">
        <row r="1">
          <cell r="F1" t="str">
            <v>Preliminary</v>
          </cell>
        </row>
      </sheetData>
      <sheetData sheetId="6504">
        <row r="1">
          <cell r="E1" t="str">
            <v>digital code</v>
          </cell>
        </row>
      </sheetData>
      <sheetData sheetId="6505">
        <row r="1">
          <cell r="E1" t="str">
            <v>digital code</v>
          </cell>
        </row>
      </sheetData>
      <sheetData sheetId="6506" refreshError="1"/>
      <sheetData sheetId="6507">
        <row r="1">
          <cell r="A1" t="str">
            <v>A/C NO.</v>
          </cell>
        </row>
      </sheetData>
      <sheetData sheetId="6508">
        <row r="1">
          <cell r="A1" t="str">
            <v>A/C NO.</v>
          </cell>
        </row>
      </sheetData>
      <sheetData sheetId="6509">
        <row r="1">
          <cell r="A1" t="str">
            <v>A/C NO.</v>
          </cell>
        </row>
      </sheetData>
      <sheetData sheetId="6510">
        <row r="1">
          <cell r="A1" t="str">
            <v>A/C NO.</v>
          </cell>
        </row>
      </sheetData>
      <sheetData sheetId="6511">
        <row r="1">
          <cell r="A1" t="str">
            <v>03</v>
          </cell>
        </row>
      </sheetData>
      <sheetData sheetId="6512">
        <row r="1">
          <cell r="A1" t="str">
            <v>03</v>
          </cell>
        </row>
      </sheetData>
      <sheetData sheetId="6513">
        <row r="1">
          <cell r="A1" t="str">
            <v>A/C NO.</v>
          </cell>
        </row>
      </sheetData>
      <sheetData sheetId="6514"/>
      <sheetData sheetId="6515">
        <row r="1">
          <cell r="A1" t="str">
            <v>A/C NO.</v>
          </cell>
        </row>
      </sheetData>
      <sheetData sheetId="6516">
        <row r="1">
          <cell r="A1" t="str">
            <v>A/C NO.</v>
          </cell>
        </row>
      </sheetData>
      <sheetData sheetId="6517">
        <row r="1">
          <cell r="A1" t="str">
            <v>A/C NO.</v>
          </cell>
        </row>
      </sheetData>
      <sheetData sheetId="6518">
        <row r="1">
          <cell r="A1" t="str">
            <v>A/C NO.</v>
          </cell>
        </row>
      </sheetData>
      <sheetData sheetId="6519">
        <row r="1">
          <cell r="E1" t="str">
            <v>digital code</v>
          </cell>
        </row>
      </sheetData>
      <sheetData sheetId="6520">
        <row r="1">
          <cell r="A1" t="str">
            <v>A/C NO.</v>
          </cell>
        </row>
      </sheetData>
      <sheetData sheetId="6521" refreshError="1"/>
      <sheetData sheetId="6522" refreshError="1"/>
      <sheetData sheetId="6523" refreshError="1"/>
      <sheetData sheetId="6524" refreshError="1"/>
      <sheetData sheetId="6525" refreshError="1"/>
      <sheetData sheetId="6526" refreshError="1"/>
      <sheetData sheetId="6527" refreshError="1"/>
      <sheetData sheetId="6528" refreshError="1"/>
      <sheetData sheetId="6529" refreshError="1"/>
      <sheetData sheetId="6530" refreshError="1"/>
      <sheetData sheetId="6531" refreshError="1"/>
      <sheetData sheetId="6532" refreshError="1"/>
      <sheetData sheetId="6533" refreshError="1"/>
      <sheetData sheetId="6534" refreshError="1"/>
      <sheetData sheetId="6535" refreshError="1"/>
      <sheetData sheetId="6536" refreshError="1"/>
      <sheetData sheetId="6537"/>
      <sheetData sheetId="6538"/>
      <sheetData sheetId="6539">
        <row r="5">
          <cell r="A5">
            <v>1</v>
          </cell>
        </row>
      </sheetData>
      <sheetData sheetId="6540"/>
      <sheetData sheetId="6541"/>
      <sheetData sheetId="6542">
        <row r="1">
          <cell r="A1" t="str">
            <v>CODE</v>
          </cell>
        </row>
      </sheetData>
      <sheetData sheetId="6543">
        <row r="1">
          <cell r="A1" t="str">
            <v>CODE</v>
          </cell>
        </row>
      </sheetData>
      <sheetData sheetId="6544">
        <row r="1">
          <cell r="A1" t="str">
            <v>CODE</v>
          </cell>
        </row>
      </sheetData>
      <sheetData sheetId="6545">
        <row r="1">
          <cell r="A1" t="str">
            <v>03</v>
          </cell>
        </row>
      </sheetData>
      <sheetData sheetId="6546">
        <row r="1">
          <cell r="A1" t="str">
            <v>CODE</v>
          </cell>
        </row>
      </sheetData>
      <sheetData sheetId="6547"/>
      <sheetData sheetId="6548">
        <row r="1">
          <cell r="A1" t="str">
            <v>A/C NO.</v>
          </cell>
        </row>
      </sheetData>
      <sheetData sheetId="6549">
        <row r="1">
          <cell r="A1" t="str">
            <v>A/C NO.</v>
          </cell>
        </row>
      </sheetData>
      <sheetData sheetId="6550">
        <row r="1">
          <cell r="A1" t="str">
            <v>ASSET_NUMBER</v>
          </cell>
        </row>
      </sheetData>
      <sheetData sheetId="6551">
        <row r="1">
          <cell r="A1" t="str">
            <v>A/C NO.</v>
          </cell>
        </row>
      </sheetData>
      <sheetData sheetId="6552">
        <row r="1">
          <cell r="A1" t="str">
            <v>A/C NO.</v>
          </cell>
        </row>
      </sheetData>
      <sheetData sheetId="6553">
        <row r="1">
          <cell r="A1" t="str">
            <v>A/C NO.</v>
          </cell>
        </row>
      </sheetData>
      <sheetData sheetId="6554">
        <row r="1">
          <cell r="A1" t="str">
            <v>CODE</v>
          </cell>
        </row>
      </sheetData>
      <sheetData sheetId="6555">
        <row r="1">
          <cell r="A1" t="str">
            <v>A/C NO.</v>
          </cell>
        </row>
      </sheetData>
      <sheetData sheetId="6556">
        <row r="1">
          <cell r="A1" t="str">
            <v>CODE</v>
          </cell>
        </row>
      </sheetData>
      <sheetData sheetId="6557">
        <row r="1">
          <cell r="A1" t="str">
            <v>A/C NO.</v>
          </cell>
        </row>
      </sheetData>
      <sheetData sheetId="6558" refreshError="1"/>
      <sheetData sheetId="6559">
        <row r="1">
          <cell r="A1" t="str">
            <v>CODE</v>
          </cell>
        </row>
      </sheetData>
      <sheetData sheetId="6560"/>
      <sheetData sheetId="6561">
        <row r="1">
          <cell r="A1" t="str">
            <v>ASSET_NUMBER</v>
          </cell>
        </row>
      </sheetData>
      <sheetData sheetId="6562">
        <row r="1">
          <cell r="A1" t="str">
            <v>CODE</v>
          </cell>
        </row>
      </sheetData>
      <sheetData sheetId="6563">
        <row r="1">
          <cell r="A1" t="str">
            <v>ASSET_NUMBER</v>
          </cell>
        </row>
      </sheetData>
      <sheetData sheetId="6564">
        <row r="1">
          <cell r="A1" t="str">
            <v>CODE</v>
          </cell>
        </row>
      </sheetData>
      <sheetData sheetId="6565">
        <row r="1">
          <cell r="E1" t="str">
            <v>digital code</v>
          </cell>
        </row>
      </sheetData>
      <sheetData sheetId="6566">
        <row r="1">
          <cell r="A1" t="str">
            <v>A/C NO.</v>
          </cell>
        </row>
      </sheetData>
      <sheetData sheetId="6567">
        <row r="1">
          <cell r="A1" t="str">
            <v>A/C NO.</v>
          </cell>
        </row>
      </sheetData>
      <sheetData sheetId="6568">
        <row r="1">
          <cell r="A1" t="str">
            <v>A/C NO.</v>
          </cell>
        </row>
      </sheetData>
      <sheetData sheetId="6569">
        <row r="1">
          <cell r="A1" t="str">
            <v>A/C NO.</v>
          </cell>
        </row>
      </sheetData>
      <sheetData sheetId="6570">
        <row r="1">
          <cell r="A1" t="str">
            <v>A/C NO.</v>
          </cell>
        </row>
      </sheetData>
      <sheetData sheetId="6571">
        <row r="1">
          <cell r="A1" t="str">
            <v>A/C NO.</v>
          </cell>
        </row>
      </sheetData>
      <sheetData sheetId="6572">
        <row r="1">
          <cell r="A1" t="str">
            <v>A/C NO.</v>
          </cell>
        </row>
      </sheetData>
      <sheetData sheetId="6573">
        <row r="1">
          <cell r="A1" t="str">
            <v>A/C NO.</v>
          </cell>
        </row>
      </sheetData>
      <sheetData sheetId="6574">
        <row r="1">
          <cell r="A1" t="str">
            <v>CODE</v>
          </cell>
        </row>
      </sheetData>
      <sheetData sheetId="6575">
        <row r="1">
          <cell r="E1" t="str">
            <v>digital code</v>
          </cell>
        </row>
      </sheetData>
      <sheetData sheetId="6576">
        <row r="1">
          <cell r="A1" t="str">
            <v>ASSET_NUMBER</v>
          </cell>
        </row>
      </sheetData>
      <sheetData sheetId="6577">
        <row r="1">
          <cell r="A1" t="str">
            <v>03</v>
          </cell>
        </row>
      </sheetData>
      <sheetData sheetId="6578">
        <row r="1">
          <cell r="E1" t="str">
            <v>digital code</v>
          </cell>
        </row>
      </sheetData>
      <sheetData sheetId="6579" refreshError="1"/>
      <sheetData sheetId="6580" refreshError="1"/>
      <sheetData sheetId="6581" refreshError="1"/>
      <sheetData sheetId="6582" refreshError="1"/>
      <sheetData sheetId="6583" refreshError="1"/>
      <sheetData sheetId="6584" refreshError="1"/>
      <sheetData sheetId="6585" refreshError="1"/>
      <sheetData sheetId="6586"/>
      <sheetData sheetId="6587"/>
      <sheetData sheetId="6588"/>
      <sheetData sheetId="6589"/>
      <sheetData sheetId="6590"/>
      <sheetData sheetId="6591" refreshError="1"/>
      <sheetData sheetId="6592" refreshError="1"/>
      <sheetData sheetId="6593" refreshError="1"/>
      <sheetData sheetId="6594" refreshError="1"/>
      <sheetData sheetId="6595" refreshError="1"/>
      <sheetData sheetId="6596" refreshError="1"/>
      <sheetData sheetId="6597" refreshError="1"/>
      <sheetData sheetId="6598" refreshError="1"/>
      <sheetData sheetId="6599" refreshError="1"/>
      <sheetData sheetId="6600" refreshError="1"/>
      <sheetData sheetId="6601" refreshError="1"/>
      <sheetData sheetId="6602" refreshError="1"/>
      <sheetData sheetId="6603" refreshError="1"/>
      <sheetData sheetId="6604" refreshError="1"/>
      <sheetData sheetId="6605" refreshError="1"/>
      <sheetData sheetId="6606" refreshError="1"/>
      <sheetData sheetId="6607" refreshError="1"/>
      <sheetData sheetId="6608" refreshError="1"/>
      <sheetData sheetId="6609" refreshError="1"/>
      <sheetData sheetId="6610" refreshError="1"/>
      <sheetData sheetId="6611" refreshError="1"/>
      <sheetData sheetId="6612" refreshError="1"/>
      <sheetData sheetId="6613" refreshError="1"/>
      <sheetData sheetId="6614" refreshError="1"/>
      <sheetData sheetId="6615" refreshError="1"/>
      <sheetData sheetId="6616" refreshError="1"/>
      <sheetData sheetId="6617" refreshError="1"/>
      <sheetData sheetId="6618" refreshError="1"/>
      <sheetData sheetId="6619" refreshError="1"/>
      <sheetData sheetId="6620" refreshError="1"/>
      <sheetData sheetId="6621" refreshError="1"/>
      <sheetData sheetId="6622" refreshError="1"/>
      <sheetData sheetId="6623" refreshError="1"/>
      <sheetData sheetId="6624" refreshError="1"/>
      <sheetData sheetId="6625" refreshError="1"/>
      <sheetData sheetId="6626" refreshError="1"/>
      <sheetData sheetId="6627" refreshError="1"/>
      <sheetData sheetId="6628" refreshError="1"/>
      <sheetData sheetId="6629" refreshError="1"/>
      <sheetData sheetId="6630" refreshError="1"/>
      <sheetData sheetId="6631" refreshError="1"/>
      <sheetData sheetId="6632" refreshError="1"/>
      <sheetData sheetId="6633" refreshError="1"/>
      <sheetData sheetId="6634" refreshError="1"/>
      <sheetData sheetId="6635" refreshError="1"/>
      <sheetData sheetId="6636">
        <row r="1">
          <cell r="A1" t="str">
            <v>A/C NO.</v>
          </cell>
        </row>
      </sheetData>
      <sheetData sheetId="6637">
        <row r="1">
          <cell r="A1" t="str">
            <v>A/C NO.</v>
          </cell>
        </row>
      </sheetData>
      <sheetData sheetId="6638">
        <row r="1">
          <cell r="A1" t="str">
            <v>A/C NO.</v>
          </cell>
        </row>
      </sheetData>
      <sheetData sheetId="6639">
        <row r="1">
          <cell r="E1" t="str">
            <v>digital code</v>
          </cell>
        </row>
      </sheetData>
      <sheetData sheetId="6640">
        <row r="1">
          <cell r="A1" t="str">
            <v>A/C NO.</v>
          </cell>
        </row>
      </sheetData>
      <sheetData sheetId="6641">
        <row r="1">
          <cell r="A1" t="str">
            <v>A/C NO.</v>
          </cell>
        </row>
      </sheetData>
      <sheetData sheetId="6642">
        <row r="2">
          <cell r="C2">
            <v>3.93</v>
          </cell>
        </row>
      </sheetData>
      <sheetData sheetId="6643">
        <row r="1">
          <cell r="A1" t="str">
            <v>A/C NO.</v>
          </cell>
        </row>
      </sheetData>
      <sheetData sheetId="6644">
        <row r="1">
          <cell r="A1" t="str">
            <v>A/C NO.</v>
          </cell>
        </row>
      </sheetData>
      <sheetData sheetId="6645">
        <row r="1">
          <cell r="A1" t="str">
            <v>03</v>
          </cell>
        </row>
      </sheetData>
      <sheetData sheetId="6646"/>
      <sheetData sheetId="6647"/>
      <sheetData sheetId="6648"/>
      <sheetData sheetId="6649"/>
      <sheetData sheetId="6650" refreshError="1"/>
      <sheetData sheetId="6651"/>
      <sheetData sheetId="6652"/>
      <sheetData sheetId="6653"/>
      <sheetData sheetId="6654"/>
      <sheetData sheetId="6655"/>
      <sheetData sheetId="6656"/>
      <sheetData sheetId="6657"/>
      <sheetData sheetId="6658"/>
      <sheetData sheetId="6659"/>
      <sheetData sheetId="6660"/>
      <sheetData sheetId="6661"/>
      <sheetData sheetId="6662"/>
      <sheetData sheetId="6663"/>
      <sheetData sheetId="6664"/>
      <sheetData sheetId="6665"/>
      <sheetData sheetId="6666" refreshError="1"/>
      <sheetData sheetId="6667"/>
      <sheetData sheetId="6668"/>
      <sheetData sheetId="6669"/>
      <sheetData sheetId="6670"/>
      <sheetData sheetId="6671"/>
      <sheetData sheetId="6672"/>
      <sheetData sheetId="6673"/>
      <sheetData sheetId="6674">
        <row r="1">
          <cell r="E1" t="str">
            <v>digital code</v>
          </cell>
        </row>
      </sheetData>
      <sheetData sheetId="6675">
        <row r="1">
          <cell r="A1" t="str">
            <v>A/C NO.</v>
          </cell>
        </row>
      </sheetData>
      <sheetData sheetId="6676">
        <row r="1">
          <cell r="A1" t="str">
            <v>A/C NO.</v>
          </cell>
        </row>
      </sheetData>
      <sheetData sheetId="6677" refreshError="1"/>
      <sheetData sheetId="6678">
        <row r="1">
          <cell r="E1" t="str">
            <v>digital code</v>
          </cell>
        </row>
      </sheetData>
      <sheetData sheetId="6679">
        <row r="1">
          <cell r="A1" t="str">
            <v>03</v>
          </cell>
        </row>
      </sheetData>
      <sheetData sheetId="6680">
        <row r="1">
          <cell r="A1" t="str">
            <v>A/C NO.</v>
          </cell>
        </row>
      </sheetData>
      <sheetData sheetId="6681">
        <row r="1">
          <cell r="A1" t="str">
            <v>A/C NO.</v>
          </cell>
        </row>
      </sheetData>
      <sheetData sheetId="6682">
        <row r="1">
          <cell r="A1" t="str">
            <v>A/C NO.</v>
          </cell>
        </row>
      </sheetData>
      <sheetData sheetId="6683">
        <row r="1">
          <cell r="A1" t="str">
            <v>A/C NO.</v>
          </cell>
        </row>
      </sheetData>
      <sheetData sheetId="6684">
        <row r="1">
          <cell r="A1" t="str">
            <v>03</v>
          </cell>
        </row>
      </sheetData>
      <sheetData sheetId="6685">
        <row r="1">
          <cell r="F1" t="str">
            <v>Preliminary</v>
          </cell>
        </row>
      </sheetData>
      <sheetData sheetId="6686">
        <row r="1">
          <cell r="E1" t="str">
            <v>digital code</v>
          </cell>
        </row>
      </sheetData>
      <sheetData sheetId="6687">
        <row r="1">
          <cell r="E1" t="str">
            <v>digital code</v>
          </cell>
        </row>
      </sheetData>
      <sheetData sheetId="6688">
        <row r="8">
          <cell r="B8" t="str">
            <v>Raw Material Name</v>
          </cell>
        </row>
      </sheetData>
      <sheetData sheetId="6689">
        <row r="1">
          <cell r="E1" t="str">
            <v>digital code</v>
          </cell>
        </row>
      </sheetData>
      <sheetData sheetId="6690">
        <row r="1">
          <cell r="A1" t="str">
            <v>A/C NO.</v>
          </cell>
        </row>
      </sheetData>
      <sheetData sheetId="6691">
        <row r="1">
          <cell r="E1" t="str">
            <v>digital code</v>
          </cell>
        </row>
      </sheetData>
      <sheetData sheetId="6692">
        <row r="2">
          <cell r="C2" t="str">
            <v>LOCATION</v>
          </cell>
        </row>
      </sheetData>
      <sheetData sheetId="6693">
        <row r="1">
          <cell r="A1" t="str">
            <v>A/C NO.</v>
          </cell>
        </row>
      </sheetData>
      <sheetData sheetId="6694">
        <row r="1">
          <cell r="A1" t="str">
            <v>A/C NO.</v>
          </cell>
        </row>
      </sheetData>
      <sheetData sheetId="6695">
        <row r="1">
          <cell r="A1" t="str">
            <v>A/C NO.</v>
          </cell>
        </row>
      </sheetData>
      <sheetData sheetId="6696">
        <row r="1">
          <cell r="A1" t="str">
            <v>A/C NO.</v>
          </cell>
        </row>
      </sheetData>
      <sheetData sheetId="6697">
        <row r="1">
          <cell r="A1" t="str">
            <v>A/C NO.</v>
          </cell>
        </row>
      </sheetData>
      <sheetData sheetId="6698">
        <row r="1">
          <cell r="A1" t="str">
            <v>A/C NO.</v>
          </cell>
        </row>
      </sheetData>
      <sheetData sheetId="6699">
        <row r="1">
          <cell r="A1" t="str">
            <v>A/C NO.</v>
          </cell>
        </row>
      </sheetData>
      <sheetData sheetId="6700">
        <row r="1">
          <cell r="E1" t="str">
            <v>digital code</v>
          </cell>
        </row>
      </sheetData>
      <sheetData sheetId="6701">
        <row r="1">
          <cell r="A1" t="str">
            <v>A/C NO.</v>
          </cell>
        </row>
      </sheetData>
      <sheetData sheetId="6702">
        <row r="1">
          <cell r="E1" t="str">
            <v>digital code</v>
          </cell>
        </row>
      </sheetData>
      <sheetData sheetId="6703"/>
      <sheetData sheetId="6704"/>
      <sheetData sheetId="6705">
        <row r="1">
          <cell r="A1" t="str">
            <v>03</v>
          </cell>
        </row>
      </sheetData>
      <sheetData sheetId="6706"/>
      <sheetData sheetId="6707"/>
      <sheetData sheetId="6708">
        <row r="1">
          <cell r="E1" t="str">
            <v>digital code</v>
          </cell>
        </row>
      </sheetData>
      <sheetData sheetId="6709">
        <row r="1">
          <cell r="A1" t="str">
            <v>A/C NO.</v>
          </cell>
        </row>
      </sheetData>
      <sheetData sheetId="6710">
        <row r="2">
          <cell r="C2" t="str">
            <v>LOCATION</v>
          </cell>
        </row>
      </sheetData>
      <sheetData sheetId="6711"/>
      <sheetData sheetId="6712"/>
      <sheetData sheetId="6713"/>
      <sheetData sheetId="6714"/>
      <sheetData sheetId="6715"/>
      <sheetData sheetId="6716" refreshError="1"/>
      <sheetData sheetId="6717"/>
      <sheetData sheetId="6718"/>
      <sheetData sheetId="6719" refreshError="1"/>
      <sheetData sheetId="6720"/>
      <sheetData sheetId="6721"/>
      <sheetData sheetId="6722"/>
      <sheetData sheetId="6723"/>
      <sheetData sheetId="6724"/>
      <sheetData sheetId="6725" refreshError="1"/>
      <sheetData sheetId="6726" refreshError="1"/>
      <sheetData sheetId="6727"/>
      <sheetData sheetId="6728"/>
      <sheetData sheetId="6729"/>
      <sheetData sheetId="6730"/>
      <sheetData sheetId="6731"/>
      <sheetData sheetId="6732" refreshError="1"/>
      <sheetData sheetId="6733"/>
      <sheetData sheetId="6734"/>
      <sheetData sheetId="6735" refreshError="1"/>
      <sheetData sheetId="6736" refreshError="1"/>
      <sheetData sheetId="6737"/>
      <sheetData sheetId="6738"/>
      <sheetData sheetId="6739" refreshError="1"/>
      <sheetData sheetId="6740"/>
      <sheetData sheetId="6741"/>
      <sheetData sheetId="6742"/>
      <sheetData sheetId="6743"/>
      <sheetData sheetId="6744" refreshError="1"/>
      <sheetData sheetId="6745"/>
      <sheetData sheetId="6746"/>
      <sheetData sheetId="6747"/>
      <sheetData sheetId="6748"/>
      <sheetData sheetId="6749"/>
      <sheetData sheetId="6750"/>
      <sheetData sheetId="6751" refreshError="1"/>
      <sheetData sheetId="6752"/>
      <sheetData sheetId="6753"/>
      <sheetData sheetId="6754"/>
      <sheetData sheetId="6755"/>
      <sheetData sheetId="6756"/>
      <sheetData sheetId="6757"/>
      <sheetData sheetId="6758"/>
      <sheetData sheetId="6759"/>
      <sheetData sheetId="6760"/>
      <sheetData sheetId="6761"/>
      <sheetData sheetId="6762"/>
      <sheetData sheetId="6763"/>
      <sheetData sheetId="6764"/>
      <sheetData sheetId="6765"/>
      <sheetData sheetId="6766"/>
      <sheetData sheetId="6767"/>
      <sheetData sheetId="6768"/>
      <sheetData sheetId="6769"/>
      <sheetData sheetId="6770" refreshError="1"/>
      <sheetData sheetId="6771"/>
      <sheetData sheetId="6772" refreshError="1"/>
      <sheetData sheetId="6773"/>
      <sheetData sheetId="6774"/>
      <sheetData sheetId="6775"/>
      <sheetData sheetId="6776"/>
      <sheetData sheetId="6777"/>
      <sheetData sheetId="6778"/>
      <sheetData sheetId="6779"/>
      <sheetData sheetId="6780">
        <row r="1">
          <cell r="E1" t="str">
            <v>digital code</v>
          </cell>
        </row>
      </sheetData>
      <sheetData sheetId="6781"/>
      <sheetData sheetId="6782"/>
      <sheetData sheetId="6783"/>
      <sheetData sheetId="6784" refreshError="1"/>
      <sheetData sheetId="6785" refreshError="1"/>
      <sheetData sheetId="6786"/>
      <sheetData sheetId="6787"/>
      <sheetData sheetId="6788"/>
      <sheetData sheetId="6789"/>
      <sheetData sheetId="6790"/>
      <sheetData sheetId="6791"/>
      <sheetData sheetId="6792"/>
      <sheetData sheetId="6793"/>
      <sheetData sheetId="6794"/>
      <sheetData sheetId="6795"/>
      <sheetData sheetId="6796"/>
      <sheetData sheetId="6797"/>
      <sheetData sheetId="6798"/>
      <sheetData sheetId="6799"/>
      <sheetData sheetId="6800"/>
      <sheetData sheetId="6801"/>
      <sheetData sheetId="6802"/>
      <sheetData sheetId="6803"/>
      <sheetData sheetId="6804"/>
      <sheetData sheetId="6805"/>
      <sheetData sheetId="6806" refreshError="1"/>
      <sheetData sheetId="6807"/>
      <sheetData sheetId="6808"/>
      <sheetData sheetId="6809"/>
      <sheetData sheetId="6810"/>
      <sheetData sheetId="6811"/>
      <sheetData sheetId="6812"/>
      <sheetData sheetId="6813"/>
      <sheetData sheetId="6814"/>
      <sheetData sheetId="6815"/>
      <sheetData sheetId="6816"/>
      <sheetData sheetId="6817"/>
      <sheetData sheetId="6818"/>
      <sheetData sheetId="6819"/>
      <sheetData sheetId="6820"/>
      <sheetData sheetId="6821"/>
      <sheetData sheetId="6822"/>
      <sheetData sheetId="6823"/>
      <sheetData sheetId="6824" refreshError="1"/>
      <sheetData sheetId="6825" refreshError="1"/>
      <sheetData sheetId="6826" refreshError="1"/>
      <sheetData sheetId="6827" refreshError="1"/>
      <sheetData sheetId="6828" refreshError="1"/>
      <sheetData sheetId="6829" refreshError="1"/>
      <sheetData sheetId="6830" refreshError="1"/>
      <sheetData sheetId="6831" refreshError="1"/>
      <sheetData sheetId="6832" refreshError="1"/>
      <sheetData sheetId="6833" refreshError="1"/>
      <sheetData sheetId="6834" refreshError="1"/>
      <sheetData sheetId="6835" refreshError="1"/>
      <sheetData sheetId="6836" refreshError="1"/>
      <sheetData sheetId="6837"/>
      <sheetData sheetId="6838">
        <row r="23">
          <cell r="E23">
            <v>190015296.30999899</v>
          </cell>
        </row>
      </sheetData>
      <sheetData sheetId="6839">
        <row r="108">
          <cell r="M108">
            <v>10157487.206534987</v>
          </cell>
        </row>
      </sheetData>
      <sheetData sheetId="6840">
        <row r="17">
          <cell r="C17">
            <v>43023199.910000011</v>
          </cell>
        </row>
      </sheetData>
      <sheetData sheetId="6841"/>
      <sheetData sheetId="6842"/>
      <sheetData sheetId="6843">
        <row r="131">
          <cell r="A131" t="str">
            <v>40000</v>
          </cell>
        </row>
      </sheetData>
      <sheetData sheetId="6844">
        <row r="23">
          <cell r="E23">
            <v>190015296.30999899</v>
          </cell>
        </row>
      </sheetData>
      <sheetData sheetId="6845">
        <row r="5">
          <cell r="G5">
            <v>48</v>
          </cell>
        </row>
      </sheetData>
      <sheetData sheetId="6846"/>
      <sheetData sheetId="6847">
        <row r="5">
          <cell r="A5" t="str">
            <v>- Power plant</v>
          </cell>
        </row>
      </sheetData>
      <sheetData sheetId="6848"/>
      <sheetData sheetId="6849">
        <row r="2">
          <cell r="A2" t="str">
            <v>ANND NISHIKAWA CO. LTD LALRU UNIT - II</v>
          </cell>
        </row>
      </sheetData>
      <sheetData sheetId="6850"/>
      <sheetData sheetId="6851"/>
      <sheetData sheetId="6852"/>
      <sheetData sheetId="6853"/>
      <sheetData sheetId="6854"/>
      <sheetData sheetId="6855"/>
      <sheetData sheetId="6856"/>
      <sheetData sheetId="6857"/>
      <sheetData sheetId="6858"/>
      <sheetData sheetId="6859"/>
      <sheetData sheetId="6860"/>
      <sheetData sheetId="6861"/>
      <sheetData sheetId="6862"/>
      <sheetData sheetId="6863"/>
      <sheetData sheetId="6864"/>
      <sheetData sheetId="6865"/>
      <sheetData sheetId="6866"/>
      <sheetData sheetId="6867"/>
      <sheetData sheetId="6868"/>
      <sheetData sheetId="6869"/>
      <sheetData sheetId="6870"/>
      <sheetData sheetId="6871"/>
      <sheetData sheetId="6872"/>
      <sheetData sheetId="6873"/>
      <sheetData sheetId="6874">
        <row r="5">
          <cell r="G5">
            <v>48</v>
          </cell>
        </row>
      </sheetData>
      <sheetData sheetId="6875"/>
      <sheetData sheetId="6876"/>
      <sheetData sheetId="6877"/>
      <sheetData sheetId="6878"/>
      <sheetData sheetId="6879"/>
      <sheetData sheetId="6880"/>
      <sheetData sheetId="6881" refreshError="1"/>
      <sheetData sheetId="6882" refreshError="1"/>
      <sheetData sheetId="6883" refreshError="1"/>
      <sheetData sheetId="6884" refreshError="1"/>
      <sheetData sheetId="6885" refreshError="1"/>
      <sheetData sheetId="6886" refreshError="1"/>
      <sheetData sheetId="6887" refreshError="1"/>
      <sheetData sheetId="6888" refreshError="1"/>
      <sheetData sheetId="6889" refreshError="1"/>
      <sheetData sheetId="6890" refreshError="1"/>
      <sheetData sheetId="6891" refreshError="1"/>
      <sheetData sheetId="6892" refreshError="1"/>
      <sheetData sheetId="6893" refreshError="1"/>
      <sheetData sheetId="6894" refreshError="1"/>
      <sheetData sheetId="6895" refreshError="1"/>
      <sheetData sheetId="6896" refreshError="1"/>
      <sheetData sheetId="6897" refreshError="1"/>
      <sheetData sheetId="6898" refreshError="1"/>
      <sheetData sheetId="6899" refreshError="1"/>
      <sheetData sheetId="6900">
        <row r="131">
          <cell r="A131" t="str">
            <v>40000</v>
          </cell>
        </row>
      </sheetData>
      <sheetData sheetId="6901" refreshError="1"/>
      <sheetData sheetId="6902" refreshError="1"/>
      <sheetData sheetId="6903" refreshError="1"/>
      <sheetData sheetId="6904" refreshError="1"/>
      <sheetData sheetId="6905">
        <row r="1">
          <cell r="D1">
            <v>3</v>
          </cell>
        </row>
      </sheetData>
      <sheetData sheetId="6906">
        <row r="1">
          <cell r="A1" t="str">
            <v>03</v>
          </cell>
        </row>
      </sheetData>
      <sheetData sheetId="6907">
        <row r="1">
          <cell r="A1" t="str">
            <v>03</v>
          </cell>
        </row>
      </sheetData>
      <sheetData sheetId="6908">
        <row r="1">
          <cell r="A1" t="str">
            <v>03</v>
          </cell>
        </row>
      </sheetData>
      <sheetData sheetId="6909">
        <row r="5">
          <cell r="A5" t="str">
            <v>- Power plant</v>
          </cell>
        </row>
      </sheetData>
      <sheetData sheetId="6910">
        <row r="2">
          <cell r="C2" t="str">
            <v>LOCATION</v>
          </cell>
        </row>
      </sheetData>
      <sheetData sheetId="6911">
        <row r="2">
          <cell r="C2" t="str">
            <v>LOCATION</v>
          </cell>
        </row>
      </sheetData>
      <sheetData sheetId="6912">
        <row r="2">
          <cell r="C2" t="str">
            <v>LOCATION</v>
          </cell>
        </row>
      </sheetData>
      <sheetData sheetId="6913">
        <row r="2">
          <cell r="C2" t="str">
            <v>LOCATION</v>
          </cell>
        </row>
      </sheetData>
      <sheetData sheetId="6914">
        <row r="131">
          <cell r="A131" t="str">
            <v>40000</v>
          </cell>
        </row>
      </sheetData>
      <sheetData sheetId="6915">
        <row r="131">
          <cell r="A131" t="str">
            <v>40000</v>
          </cell>
        </row>
      </sheetData>
      <sheetData sheetId="6916" refreshError="1"/>
      <sheetData sheetId="6917" refreshError="1"/>
      <sheetData sheetId="6918" refreshError="1"/>
      <sheetData sheetId="6919" refreshError="1"/>
      <sheetData sheetId="6920" refreshError="1"/>
      <sheetData sheetId="6921">
        <row r="1">
          <cell r="A1" t="str">
            <v>03</v>
          </cell>
        </row>
      </sheetData>
      <sheetData sheetId="6922">
        <row r="2">
          <cell r="C2" t="str">
            <v>LOCATION</v>
          </cell>
        </row>
      </sheetData>
      <sheetData sheetId="6923" refreshError="1"/>
      <sheetData sheetId="6924">
        <row r="4">
          <cell r="D4">
            <v>0.19</v>
          </cell>
        </row>
      </sheetData>
      <sheetData sheetId="6925"/>
      <sheetData sheetId="6926">
        <row r="131">
          <cell r="A131" t="str">
            <v>40000</v>
          </cell>
        </row>
      </sheetData>
      <sheetData sheetId="6927" refreshError="1"/>
      <sheetData sheetId="6928" refreshError="1"/>
      <sheetData sheetId="6929">
        <row r="1">
          <cell r="A1" t="str">
            <v>03</v>
          </cell>
        </row>
      </sheetData>
      <sheetData sheetId="6930" refreshError="1"/>
      <sheetData sheetId="6931">
        <row r="1">
          <cell r="A1" t="str">
            <v>03</v>
          </cell>
        </row>
      </sheetData>
      <sheetData sheetId="6932" refreshError="1"/>
      <sheetData sheetId="6933" refreshError="1"/>
      <sheetData sheetId="6934" refreshError="1"/>
      <sheetData sheetId="6935" refreshError="1"/>
      <sheetData sheetId="6936" refreshError="1"/>
      <sheetData sheetId="6937">
        <row r="2">
          <cell r="C2" t="str">
            <v>LOCATION</v>
          </cell>
        </row>
      </sheetData>
      <sheetData sheetId="6938">
        <row r="4">
          <cell r="D4">
            <v>0.19</v>
          </cell>
        </row>
      </sheetData>
      <sheetData sheetId="6939">
        <row r="1">
          <cell r="A1" t="str">
            <v>PARTICULARS</v>
          </cell>
        </row>
      </sheetData>
      <sheetData sheetId="6940" refreshError="1"/>
      <sheetData sheetId="6941" refreshError="1"/>
      <sheetData sheetId="6942" refreshError="1"/>
      <sheetData sheetId="6943" refreshError="1"/>
      <sheetData sheetId="6944" refreshError="1"/>
      <sheetData sheetId="6945" refreshError="1"/>
      <sheetData sheetId="6946" refreshError="1"/>
      <sheetData sheetId="6947" refreshError="1"/>
      <sheetData sheetId="6948" refreshError="1"/>
      <sheetData sheetId="6949" refreshError="1"/>
      <sheetData sheetId="6950" refreshError="1"/>
      <sheetData sheetId="6951" refreshError="1"/>
      <sheetData sheetId="6952" refreshError="1"/>
      <sheetData sheetId="6953" refreshError="1"/>
      <sheetData sheetId="6954" refreshError="1"/>
      <sheetData sheetId="6955" refreshError="1"/>
      <sheetData sheetId="6956"/>
      <sheetData sheetId="6957"/>
      <sheetData sheetId="6958"/>
      <sheetData sheetId="6959"/>
      <sheetData sheetId="6960"/>
      <sheetData sheetId="6961"/>
      <sheetData sheetId="6962"/>
      <sheetData sheetId="6963"/>
      <sheetData sheetId="6964"/>
      <sheetData sheetId="6965"/>
      <sheetData sheetId="6966"/>
      <sheetData sheetId="6967"/>
      <sheetData sheetId="6968" refreshError="1"/>
      <sheetData sheetId="6969" refreshError="1"/>
      <sheetData sheetId="6970" refreshError="1"/>
      <sheetData sheetId="6971" refreshError="1"/>
      <sheetData sheetId="6972" refreshError="1"/>
      <sheetData sheetId="6973" refreshError="1"/>
      <sheetData sheetId="6974" refreshError="1"/>
      <sheetData sheetId="6975" refreshError="1"/>
      <sheetData sheetId="6976" refreshError="1"/>
      <sheetData sheetId="6977" refreshError="1"/>
      <sheetData sheetId="6978" refreshError="1"/>
      <sheetData sheetId="6979" refreshError="1"/>
      <sheetData sheetId="6980" refreshError="1"/>
      <sheetData sheetId="6981" refreshError="1"/>
      <sheetData sheetId="6982" refreshError="1"/>
      <sheetData sheetId="6983">
        <row r="3">
          <cell r="B3" t="str">
            <v>600000005</v>
          </cell>
        </row>
      </sheetData>
      <sheetData sheetId="6984" refreshError="1"/>
      <sheetData sheetId="6985" refreshError="1"/>
      <sheetData sheetId="6986" refreshError="1"/>
      <sheetData sheetId="6987" refreshError="1"/>
      <sheetData sheetId="6988" refreshError="1"/>
      <sheetData sheetId="6989" refreshError="1"/>
      <sheetData sheetId="6990" refreshError="1"/>
      <sheetData sheetId="6991"/>
      <sheetData sheetId="6992">
        <row r="202">
          <cell r="C202">
            <v>49399586</v>
          </cell>
        </row>
      </sheetData>
      <sheetData sheetId="6993" refreshError="1"/>
      <sheetData sheetId="6994" refreshError="1"/>
      <sheetData sheetId="6995" refreshError="1"/>
      <sheetData sheetId="6996" refreshError="1"/>
      <sheetData sheetId="6997" refreshError="1"/>
      <sheetData sheetId="6998" refreshError="1"/>
      <sheetData sheetId="6999" refreshError="1"/>
      <sheetData sheetId="7000" refreshError="1"/>
      <sheetData sheetId="7001" refreshError="1"/>
      <sheetData sheetId="7002" refreshError="1"/>
      <sheetData sheetId="7003" refreshError="1"/>
      <sheetData sheetId="7004" refreshError="1"/>
      <sheetData sheetId="7005">
        <row r="8">
          <cell r="AB8" t="str">
            <v>Order-No</v>
          </cell>
        </row>
      </sheetData>
      <sheetData sheetId="7006">
        <row r="6">
          <cell r="D6">
            <v>3184</v>
          </cell>
        </row>
      </sheetData>
      <sheetData sheetId="7007">
        <row r="8">
          <cell r="AB8" t="str">
            <v>Order-No</v>
          </cell>
        </row>
      </sheetData>
      <sheetData sheetId="7008"/>
      <sheetData sheetId="7009"/>
      <sheetData sheetId="7010"/>
      <sheetData sheetId="7011">
        <row r="4">
          <cell r="D4">
            <v>0.19</v>
          </cell>
        </row>
      </sheetData>
      <sheetData sheetId="7012" refreshError="1"/>
      <sheetData sheetId="7013">
        <row r="1">
          <cell r="A1" t="str">
            <v>Sheet Index:</v>
          </cell>
        </row>
      </sheetData>
      <sheetData sheetId="7014"/>
      <sheetData sheetId="7015">
        <row r="2">
          <cell r="O2" t="str">
            <v>データ</v>
          </cell>
        </row>
      </sheetData>
      <sheetData sheetId="7016">
        <row r="4">
          <cell r="A4" t="str">
            <v>Total Revenue</v>
          </cell>
        </row>
      </sheetData>
      <sheetData sheetId="7017">
        <row r="4">
          <cell r="A4" t="str">
            <v>Total Revenue</v>
          </cell>
        </row>
      </sheetData>
      <sheetData sheetId="7018" refreshError="1"/>
      <sheetData sheetId="7019">
        <row r="4">
          <cell r="A4" t="str">
            <v>Total Revenue</v>
          </cell>
        </row>
      </sheetData>
      <sheetData sheetId="7020">
        <row r="7">
          <cell r="A7" t="str">
            <v>MATCH KEY</v>
          </cell>
        </row>
      </sheetData>
      <sheetData sheetId="7021">
        <row r="1">
          <cell r="B1" t="str">
            <v>D115</v>
          </cell>
        </row>
      </sheetData>
      <sheetData sheetId="7022">
        <row r="1">
          <cell r="B1" t="str">
            <v>D115</v>
          </cell>
        </row>
      </sheetData>
      <sheetData sheetId="7023">
        <row r="5">
          <cell r="A5" t="str">
            <v>MATCHKEY</v>
          </cell>
        </row>
      </sheetData>
      <sheetData sheetId="7024">
        <row r="4">
          <cell r="Y4" t="str">
            <v>MATCH-KEY-YACCS</v>
          </cell>
        </row>
      </sheetData>
      <sheetData sheetId="7025">
        <row r="4">
          <cell r="Y4" t="str">
            <v>MATCH-KEY-YACCS</v>
          </cell>
        </row>
      </sheetData>
      <sheetData sheetId="7026">
        <row r="4">
          <cell r="Y4" t="str">
            <v>MATCH-KEY-YACCS</v>
          </cell>
        </row>
      </sheetData>
      <sheetData sheetId="7027">
        <row r="9">
          <cell r="A9" t="str">
            <v>- Power plant</v>
          </cell>
        </row>
      </sheetData>
      <sheetData sheetId="7028">
        <row r="6">
          <cell r="D6">
            <v>3184</v>
          </cell>
        </row>
      </sheetData>
      <sheetData sheetId="7029">
        <row r="4">
          <cell r="D4">
            <v>0.19</v>
          </cell>
        </row>
      </sheetData>
      <sheetData sheetId="7030">
        <row r="2">
          <cell r="O2" t="str">
            <v>データ</v>
          </cell>
        </row>
      </sheetData>
      <sheetData sheetId="7031">
        <row r="1">
          <cell r="A1" t="str">
            <v>03</v>
          </cell>
        </row>
      </sheetData>
      <sheetData sheetId="7032">
        <row r="1">
          <cell r="A1" t="str">
            <v>03</v>
          </cell>
        </row>
      </sheetData>
      <sheetData sheetId="7033">
        <row r="1">
          <cell r="A1" t="str">
            <v>03</v>
          </cell>
        </row>
      </sheetData>
      <sheetData sheetId="7034">
        <row r="1">
          <cell r="A1" t="str">
            <v>03</v>
          </cell>
        </row>
      </sheetData>
      <sheetData sheetId="7035">
        <row r="1">
          <cell r="A1" t="str">
            <v>03</v>
          </cell>
        </row>
      </sheetData>
      <sheetData sheetId="7036">
        <row r="1">
          <cell r="A1" t="str">
            <v>03</v>
          </cell>
        </row>
      </sheetData>
      <sheetData sheetId="7037">
        <row r="1">
          <cell r="A1" t="str">
            <v>03</v>
          </cell>
        </row>
      </sheetData>
      <sheetData sheetId="7038">
        <row r="2">
          <cell r="C2" t="str">
            <v>LOCATION</v>
          </cell>
        </row>
      </sheetData>
      <sheetData sheetId="7039">
        <row r="2">
          <cell r="O2" t="str">
            <v>データ</v>
          </cell>
        </row>
      </sheetData>
      <sheetData sheetId="7040">
        <row r="5">
          <cell r="A5" t="str">
            <v>MATCHKEY</v>
          </cell>
        </row>
      </sheetData>
      <sheetData sheetId="7041">
        <row r="2">
          <cell r="O2" t="str">
            <v>データ</v>
          </cell>
        </row>
      </sheetData>
      <sheetData sheetId="7042" refreshError="1"/>
      <sheetData sheetId="7043"/>
      <sheetData sheetId="7044"/>
      <sheetData sheetId="7045"/>
      <sheetData sheetId="7046"/>
      <sheetData sheetId="7047" refreshError="1"/>
      <sheetData sheetId="7048" refreshError="1"/>
      <sheetData sheetId="7049" refreshError="1"/>
      <sheetData sheetId="7050" refreshError="1"/>
      <sheetData sheetId="7051" refreshError="1"/>
      <sheetData sheetId="7052" refreshError="1"/>
      <sheetData sheetId="7053" refreshError="1"/>
      <sheetData sheetId="7054" refreshError="1"/>
      <sheetData sheetId="7055" refreshError="1"/>
      <sheetData sheetId="7056" refreshError="1"/>
      <sheetData sheetId="7057" refreshError="1"/>
      <sheetData sheetId="7058" refreshError="1"/>
      <sheetData sheetId="7059" refreshError="1"/>
      <sheetData sheetId="7060" refreshError="1"/>
      <sheetData sheetId="7061" refreshError="1"/>
      <sheetData sheetId="7062" refreshError="1"/>
      <sheetData sheetId="7063" refreshError="1"/>
      <sheetData sheetId="7064" refreshError="1"/>
      <sheetData sheetId="7065" refreshError="1"/>
      <sheetData sheetId="7066" refreshError="1"/>
      <sheetData sheetId="7067" refreshError="1"/>
      <sheetData sheetId="7068" refreshError="1"/>
      <sheetData sheetId="7069" refreshError="1"/>
      <sheetData sheetId="7070" refreshError="1"/>
      <sheetData sheetId="7071" refreshError="1"/>
      <sheetData sheetId="7072" refreshError="1"/>
      <sheetData sheetId="7073" refreshError="1"/>
      <sheetData sheetId="7074" refreshError="1"/>
      <sheetData sheetId="7075" refreshError="1"/>
      <sheetData sheetId="7076" refreshError="1"/>
      <sheetData sheetId="7077" refreshError="1"/>
      <sheetData sheetId="7078" refreshError="1"/>
      <sheetData sheetId="7079" refreshError="1"/>
      <sheetData sheetId="7080" refreshError="1"/>
      <sheetData sheetId="7081" refreshError="1"/>
      <sheetData sheetId="7082" refreshError="1"/>
      <sheetData sheetId="7083" refreshError="1"/>
      <sheetData sheetId="7084" refreshError="1"/>
      <sheetData sheetId="7085" refreshError="1"/>
      <sheetData sheetId="7086" refreshError="1"/>
      <sheetData sheetId="7087" refreshError="1"/>
      <sheetData sheetId="7088" refreshError="1"/>
      <sheetData sheetId="7089" refreshError="1"/>
      <sheetData sheetId="7090" refreshError="1"/>
      <sheetData sheetId="7091" refreshError="1"/>
      <sheetData sheetId="7092" refreshError="1"/>
      <sheetData sheetId="7093" refreshError="1"/>
      <sheetData sheetId="7094" refreshError="1"/>
      <sheetData sheetId="7095" refreshError="1"/>
      <sheetData sheetId="7096" refreshError="1"/>
      <sheetData sheetId="7097">
        <row r="6">
          <cell r="B6" t="str">
            <v>As at 31.03.2003</v>
          </cell>
        </row>
      </sheetData>
      <sheetData sheetId="7098">
        <row r="2">
          <cell r="B2" t="str">
            <v>HUGHES ESCORTS COMMUNICATIONS LIMITED</v>
          </cell>
        </row>
      </sheetData>
      <sheetData sheetId="7099">
        <row r="1">
          <cell r="D1">
            <v>3</v>
          </cell>
        </row>
      </sheetData>
      <sheetData sheetId="7100"/>
      <sheetData sheetId="7101"/>
      <sheetData sheetId="7102"/>
      <sheetData sheetId="7103"/>
      <sheetData sheetId="7104"/>
      <sheetData sheetId="7105"/>
      <sheetData sheetId="7106"/>
      <sheetData sheetId="7107"/>
      <sheetData sheetId="7108"/>
      <sheetData sheetId="7109"/>
      <sheetData sheetId="7110" refreshError="1"/>
      <sheetData sheetId="7111" refreshError="1"/>
      <sheetData sheetId="7112" refreshError="1"/>
      <sheetData sheetId="7113" refreshError="1"/>
      <sheetData sheetId="7114" refreshError="1"/>
      <sheetData sheetId="7115" refreshError="1"/>
      <sheetData sheetId="7116" refreshError="1"/>
      <sheetData sheetId="7117">
        <row r="5">
          <cell r="A5">
            <v>1</v>
          </cell>
        </row>
      </sheetData>
      <sheetData sheetId="7118" refreshError="1"/>
      <sheetData sheetId="7119" refreshError="1"/>
      <sheetData sheetId="7120" refreshError="1"/>
      <sheetData sheetId="7121" refreshError="1"/>
      <sheetData sheetId="7122" refreshError="1"/>
      <sheetData sheetId="7123" refreshError="1"/>
      <sheetData sheetId="7124" refreshError="1"/>
      <sheetData sheetId="7125" refreshError="1"/>
      <sheetData sheetId="7126" refreshError="1"/>
      <sheetData sheetId="7127" refreshError="1"/>
      <sheetData sheetId="7128" refreshError="1"/>
      <sheetData sheetId="7129" refreshError="1"/>
      <sheetData sheetId="7130">
        <row r="1">
          <cell r="A1" t="str">
            <v>ASSET_NUMBER</v>
          </cell>
        </row>
      </sheetData>
      <sheetData sheetId="7131">
        <row r="50">
          <cell r="A50" t="str">
            <v>SHIPARA TECHNOLOGIES LIMITED</v>
          </cell>
        </row>
      </sheetData>
      <sheetData sheetId="7132">
        <row r="1">
          <cell r="A1" t="str">
            <v>ASSET_NUMBER</v>
          </cell>
        </row>
      </sheetData>
      <sheetData sheetId="7133">
        <row r="1">
          <cell r="A1" t="str">
            <v>ASSET_NUMBER</v>
          </cell>
        </row>
      </sheetData>
      <sheetData sheetId="7134">
        <row r="1">
          <cell r="A1" t="str">
            <v>ASSET_NUMBER</v>
          </cell>
        </row>
      </sheetData>
      <sheetData sheetId="7135">
        <row r="1">
          <cell r="A1" t="str">
            <v>ASSET_NUMBER</v>
          </cell>
        </row>
      </sheetData>
      <sheetData sheetId="7136">
        <row r="1">
          <cell r="A1" t="str">
            <v>ASSET_NUMBER</v>
          </cell>
        </row>
      </sheetData>
      <sheetData sheetId="7137">
        <row r="1">
          <cell r="A1" t="str">
            <v>ASSET_NUMBER</v>
          </cell>
        </row>
      </sheetData>
      <sheetData sheetId="7138">
        <row r="1">
          <cell r="A1" t="str">
            <v>ASSET_NUMBER</v>
          </cell>
        </row>
      </sheetData>
      <sheetData sheetId="7139">
        <row r="1">
          <cell r="A1" t="str">
            <v>ASSET_NUMBER</v>
          </cell>
        </row>
      </sheetData>
      <sheetData sheetId="7140" refreshError="1"/>
      <sheetData sheetId="7141" refreshError="1"/>
      <sheetData sheetId="7142" refreshError="1"/>
      <sheetData sheetId="7143" refreshError="1"/>
      <sheetData sheetId="7144" refreshError="1"/>
      <sheetData sheetId="7145" refreshError="1"/>
      <sheetData sheetId="7146" refreshError="1"/>
      <sheetData sheetId="7147" refreshError="1"/>
      <sheetData sheetId="7148" refreshError="1"/>
      <sheetData sheetId="7149" refreshError="1"/>
      <sheetData sheetId="7150" refreshError="1"/>
      <sheetData sheetId="7151" refreshError="1"/>
      <sheetData sheetId="7152" refreshError="1"/>
      <sheetData sheetId="7153" refreshError="1"/>
      <sheetData sheetId="7154" refreshError="1"/>
      <sheetData sheetId="7155" refreshError="1"/>
      <sheetData sheetId="7156" refreshError="1"/>
      <sheetData sheetId="7157" refreshError="1"/>
      <sheetData sheetId="7158" refreshError="1"/>
      <sheetData sheetId="7159" refreshError="1"/>
      <sheetData sheetId="7160" refreshError="1"/>
      <sheetData sheetId="7161" refreshError="1"/>
      <sheetData sheetId="7162" refreshError="1"/>
      <sheetData sheetId="7163">
        <row r="1">
          <cell r="A1" t="str">
            <v>ASSET_NUMBER</v>
          </cell>
        </row>
      </sheetData>
      <sheetData sheetId="7164">
        <row r="1">
          <cell r="A1" t="str">
            <v>ASSET_NUMBER</v>
          </cell>
        </row>
      </sheetData>
      <sheetData sheetId="7165">
        <row r="1">
          <cell r="A1" t="str">
            <v>ASSET_NUMBER</v>
          </cell>
        </row>
      </sheetData>
      <sheetData sheetId="7166">
        <row r="1">
          <cell r="A1" t="str">
            <v>ASSET_NUMBER</v>
          </cell>
        </row>
      </sheetData>
      <sheetData sheetId="7167">
        <row r="1">
          <cell r="A1" t="str">
            <v>ASSET_NUMBER</v>
          </cell>
        </row>
      </sheetData>
      <sheetData sheetId="7168">
        <row r="1">
          <cell r="A1" t="str">
            <v>ASSET_NUMBER</v>
          </cell>
        </row>
      </sheetData>
      <sheetData sheetId="7169">
        <row r="1">
          <cell r="A1" t="str">
            <v>ASSET_NUMBER</v>
          </cell>
        </row>
      </sheetData>
      <sheetData sheetId="7170">
        <row r="1">
          <cell r="A1" t="str">
            <v>ASSET_NUMBER</v>
          </cell>
        </row>
      </sheetData>
      <sheetData sheetId="7171">
        <row r="1">
          <cell r="A1" t="str">
            <v>ASSET_NUMBER</v>
          </cell>
        </row>
      </sheetData>
      <sheetData sheetId="7172">
        <row r="1">
          <cell r="A1" t="str">
            <v>ASSET_NUMBER</v>
          </cell>
        </row>
      </sheetData>
      <sheetData sheetId="7173">
        <row r="1">
          <cell r="A1" t="str">
            <v>ASSET_NUMBER</v>
          </cell>
        </row>
      </sheetData>
      <sheetData sheetId="7174">
        <row r="1">
          <cell r="A1" t="str">
            <v>ASSET_NUMBER</v>
          </cell>
        </row>
      </sheetData>
      <sheetData sheetId="7175">
        <row r="1">
          <cell r="A1" t="str">
            <v>ASSET_NUMBER</v>
          </cell>
        </row>
      </sheetData>
      <sheetData sheetId="7176">
        <row r="1">
          <cell r="A1" t="str">
            <v>ASSET_NUMBER</v>
          </cell>
        </row>
      </sheetData>
      <sheetData sheetId="7177">
        <row r="1">
          <cell r="A1" t="str">
            <v>ASSET_NUMBER</v>
          </cell>
        </row>
      </sheetData>
      <sheetData sheetId="7178">
        <row r="1">
          <cell r="A1" t="str">
            <v>ASSET_NUMBER</v>
          </cell>
        </row>
      </sheetData>
      <sheetData sheetId="7179">
        <row r="1">
          <cell r="A1" t="str">
            <v>ASSET_NUMBER</v>
          </cell>
        </row>
      </sheetData>
      <sheetData sheetId="7180">
        <row r="1">
          <cell r="A1" t="str">
            <v>ASSET_NUMBER</v>
          </cell>
        </row>
      </sheetData>
      <sheetData sheetId="7181">
        <row r="1">
          <cell r="A1" t="str">
            <v>ASSET_NUMBER</v>
          </cell>
        </row>
      </sheetData>
      <sheetData sheetId="7182">
        <row r="5">
          <cell r="A5">
            <v>1</v>
          </cell>
        </row>
      </sheetData>
      <sheetData sheetId="7183">
        <row r="5">
          <cell r="A5">
            <v>1</v>
          </cell>
        </row>
      </sheetData>
      <sheetData sheetId="7184">
        <row r="5">
          <cell r="A5">
            <v>1</v>
          </cell>
        </row>
      </sheetData>
      <sheetData sheetId="7185">
        <row r="5">
          <cell r="A5">
            <v>1</v>
          </cell>
        </row>
      </sheetData>
      <sheetData sheetId="7186">
        <row r="1">
          <cell r="A1" t="str">
            <v>ASSET_NUMBER</v>
          </cell>
        </row>
      </sheetData>
      <sheetData sheetId="7187">
        <row r="1">
          <cell r="A1" t="str">
            <v>ASSET_NUMBER</v>
          </cell>
        </row>
      </sheetData>
      <sheetData sheetId="7188">
        <row r="1">
          <cell r="A1" t="str">
            <v>ASSET_NUMBER</v>
          </cell>
        </row>
      </sheetData>
      <sheetData sheetId="7189">
        <row r="50">
          <cell r="A50" t="str">
            <v>SHIPARA TECHNOLOGIES LIMITED</v>
          </cell>
        </row>
      </sheetData>
      <sheetData sheetId="7190">
        <row r="5">
          <cell r="A5">
            <v>1</v>
          </cell>
        </row>
      </sheetData>
      <sheetData sheetId="7191">
        <row r="5">
          <cell r="A5">
            <v>1</v>
          </cell>
        </row>
      </sheetData>
      <sheetData sheetId="7192">
        <row r="5">
          <cell r="A5">
            <v>1</v>
          </cell>
        </row>
      </sheetData>
      <sheetData sheetId="7193">
        <row r="50">
          <cell r="A50" t="str">
            <v>SHIPARA TECHNOLOGIES LIMITED</v>
          </cell>
        </row>
      </sheetData>
      <sheetData sheetId="7194">
        <row r="1">
          <cell r="A1" t="str">
            <v>ASSET_NUMBER</v>
          </cell>
        </row>
      </sheetData>
      <sheetData sheetId="7195" refreshError="1"/>
      <sheetData sheetId="7196" refreshError="1"/>
      <sheetData sheetId="7197" refreshError="1"/>
      <sheetData sheetId="7198" refreshError="1"/>
      <sheetData sheetId="7199" refreshError="1"/>
      <sheetData sheetId="7200" refreshError="1"/>
      <sheetData sheetId="7201" refreshError="1"/>
      <sheetData sheetId="7202" refreshError="1"/>
      <sheetData sheetId="7203" refreshError="1"/>
      <sheetData sheetId="7204" refreshError="1"/>
      <sheetData sheetId="7205" refreshError="1"/>
      <sheetData sheetId="7206" refreshError="1"/>
      <sheetData sheetId="7207" refreshError="1"/>
      <sheetData sheetId="7208" refreshError="1"/>
      <sheetData sheetId="7209" refreshError="1"/>
      <sheetData sheetId="7210" refreshError="1"/>
      <sheetData sheetId="7211" refreshError="1"/>
      <sheetData sheetId="7212" refreshError="1"/>
      <sheetData sheetId="7213" refreshError="1"/>
      <sheetData sheetId="7214" refreshError="1"/>
      <sheetData sheetId="7215" refreshError="1"/>
      <sheetData sheetId="7216" refreshError="1"/>
      <sheetData sheetId="7217" refreshError="1"/>
      <sheetData sheetId="7218" refreshError="1"/>
      <sheetData sheetId="7219" refreshError="1"/>
      <sheetData sheetId="7220" refreshError="1"/>
      <sheetData sheetId="7221" refreshError="1"/>
      <sheetData sheetId="7222" refreshError="1"/>
      <sheetData sheetId="7223" refreshError="1"/>
      <sheetData sheetId="7224" refreshError="1"/>
      <sheetData sheetId="7225" refreshError="1"/>
      <sheetData sheetId="7226" refreshError="1"/>
      <sheetData sheetId="7227" refreshError="1"/>
      <sheetData sheetId="7228" refreshError="1"/>
      <sheetData sheetId="7229">
        <row r="1">
          <cell r="A1" t="str">
            <v>Loan Calculator</v>
          </cell>
        </row>
      </sheetData>
      <sheetData sheetId="7230" refreshError="1"/>
      <sheetData sheetId="7231" refreshError="1"/>
      <sheetData sheetId="7232" refreshError="1"/>
      <sheetData sheetId="7233">
        <row r="5">
          <cell r="A5" t="str">
            <v>MATCHKEY</v>
          </cell>
        </row>
      </sheetData>
      <sheetData sheetId="7234">
        <row r="3">
          <cell r="D3" t="str">
            <v>TRIAL BALANCE</v>
          </cell>
        </row>
      </sheetData>
      <sheetData sheetId="7235">
        <row r="1">
          <cell r="A1" t="str">
            <v>CODE</v>
          </cell>
        </row>
      </sheetData>
      <sheetData sheetId="7236">
        <row r="1">
          <cell r="A1" t="str">
            <v>A/C NO.</v>
          </cell>
        </row>
      </sheetData>
      <sheetData sheetId="7237" refreshError="1"/>
      <sheetData sheetId="7238">
        <row r="1">
          <cell r="E1" t="str">
            <v>digital code</v>
          </cell>
        </row>
      </sheetData>
      <sheetData sheetId="7239" refreshError="1"/>
      <sheetData sheetId="7240" refreshError="1"/>
      <sheetData sheetId="7241" refreshError="1"/>
      <sheetData sheetId="7242" refreshError="1"/>
      <sheetData sheetId="7243" refreshError="1"/>
      <sheetData sheetId="7244" refreshError="1"/>
      <sheetData sheetId="7245" refreshError="1"/>
      <sheetData sheetId="7246" refreshError="1"/>
      <sheetData sheetId="7247" refreshError="1"/>
      <sheetData sheetId="7248" refreshError="1"/>
      <sheetData sheetId="7249" refreshError="1"/>
      <sheetData sheetId="7250" refreshError="1"/>
      <sheetData sheetId="7251" refreshError="1"/>
      <sheetData sheetId="7252" refreshError="1"/>
      <sheetData sheetId="7253" refreshError="1"/>
      <sheetData sheetId="7254" refreshError="1"/>
      <sheetData sheetId="7255"/>
      <sheetData sheetId="7256"/>
      <sheetData sheetId="7257">
        <row r="1">
          <cell r="A1" t="str">
            <v>ASSET_NUMBER</v>
          </cell>
        </row>
      </sheetData>
      <sheetData sheetId="7258">
        <row r="1">
          <cell r="A1" t="str">
            <v>ASSET_NUMBER</v>
          </cell>
        </row>
      </sheetData>
      <sheetData sheetId="7259" refreshError="1"/>
      <sheetData sheetId="7260" refreshError="1"/>
      <sheetData sheetId="7261" refreshError="1"/>
      <sheetData sheetId="7262">
        <row r="1">
          <cell r="A1" t="str">
            <v>ASSET_NUMBER</v>
          </cell>
        </row>
      </sheetData>
      <sheetData sheetId="7263" refreshError="1"/>
      <sheetData sheetId="7264" refreshError="1"/>
      <sheetData sheetId="7265" refreshError="1"/>
      <sheetData sheetId="7266" refreshError="1"/>
      <sheetData sheetId="7267" refreshError="1"/>
      <sheetData sheetId="7268" refreshError="1"/>
      <sheetData sheetId="7269" refreshError="1"/>
      <sheetData sheetId="7270" refreshError="1"/>
      <sheetData sheetId="7271">
        <row r="1">
          <cell r="A1" t="str">
            <v>ASSET_NUMBER</v>
          </cell>
        </row>
      </sheetData>
      <sheetData sheetId="7272"/>
      <sheetData sheetId="7273">
        <row r="1">
          <cell r="E1">
            <v>3.7037037037037035E-2</v>
          </cell>
        </row>
      </sheetData>
      <sheetData sheetId="7274"/>
      <sheetData sheetId="7275">
        <row r="1">
          <cell r="A1" t="str">
            <v>ASSET_NUMBER</v>
          </cell>
        </row>
      </sheetData>
      <sheetData sheetId="7276">
        <row r="1">
          <cell r="A1" t="str">
            <v>ASSET_NUMBER</v>
          </cell>
        </row>
      </sheetData>
      <sheetData sheetId="7277">
        <row r="1">
          <cell r="A1" t="str">
            <v>ASSET_NUMBER</v>
          </cell>
        </row>
      </sheetData>
      <sheetData sheetId="7278">
        <row r="433">
          <cell r="F433">
            <v>0</v>
          </cell>
        </row>
      </sheetData>
      <sheetData sheetId="7279">
        <row r="1">
          <cell r="A1" t="str">
            <v>ASSET_NUMBER</v>
          </cell>
        </row>
      </sheetData>
      <sheetData sheetId="7280">
        <row r="1">
          <cell r="A1" t="str">
            <v>ASSET_NUMBER</v>
          </cell>
        </row>
      </sheetData>
      <sheetData sheetId="7281">
        <row r="1">
          <cell r="A1" t="str">
            <v>ASSET_NUMBER</v>
          </cell>
        </row>
      </sheetData>
      <sheetData sheetId="7282">
        <row r="1">
          <cell r="A1" t="str">
            <v>ASSET_NUMBER</v>
          </cell>
        </row>
      </sheetData>
      <sheetData sheetId="7283">
        <row r="1">
          <cell r="A1" t="str">
            <v>ASSET_NUMBER</v>
          </cell>
        </row>
      </sheetData>
      <sheetData sheetId="7284">
        <row r="1">
          <cell r="A1" t="str">
            <v>ASSET_NUMBER</v>
          </cell>
        </row>
      </sheetData>
      <sheetData sheetId="7285">
        <row r="1">
          <cell r="A1" t="str">
            <v>ASSET_NUMBER</v>
          </cell>
        </row>
      </sheetData>
      <sheetData sheetId="7286">
        <row r="1">
          <cell r="A1" t="str">
            <v>ASSET_NUMBER</v>
          </cell>
        </row>
      </sheetData>
      <sheetData sheetId="7287">
        <row r="1">
          <cell r="A1" t="str">
            <v>ASSET_NUMBER</v>
          </cell>
        </row>
      </sheetData>
      <sheetData sheetId="7288">
        <row r="1">
          <cell r="A1" t="str">
            <v>ASSET_NUMBER</v>
          </cell>
        </row>
      </sheetData>
      <sheetData sheetId="7289">
        <row r="1">
          <cell r="A1" t="str">
            <v>ASSET_NUMBER</v>
          </cell>
        </row>
      </sheetData>
      <sheetData sheetId="7290" refreshError="1"/>
      <sheetData sheetId="7291">
        <row r="5">
          <cell r="A5">
            <v>1</v>
          </cell>
        </row>
      </sheetData>
      <sheetData sheetId="7292">
        <row r="5">
          <cell r="A5">
            <v>1</v>
          </cell>
        </row>
      </sheetData>
      <sheetData sheetId="7293" refreshError="1"/>
      <sheetData sheetId="7294" refreshError="1"/>
      <sheetData sheetId="7295" refreshError="1"/>
      <sheetData sheetId="7296" refreshError="1"/>
      <sheetData sheetId="7297" refreshError="1"/>
      <sheetData sheetId="7298" refreshError="1"/>
      <sheetData sheetId="7299" refreshError="1"/>
      <sheetData sheetId="7300" refreshError="1"/>
      <sheetData sheetId="7301" refreshError="1"/>
      <sheetData sheetId="7302" refreshError="1"/>
      <sheetData sheetId="7303" refreshError="1"/>
      <sheetData sheetId="7304" refreshError="1"/>
      <sheetData sheetId="7305" refreshError="1"/>
      <sheetData sheetId="7306">
        <row r="1">
          <cell r="A1" t="str">
            <v>CODE</v>
          </cell>
        </row>
      </sheetData>
      <sheetData sheetId="7307">
        <row r="5">
          <cell r="F5">
            <v>495</v>
          </cell>
        </row>
      </sheetData>
      <sheetData sheetId="7308">
        <row r="6">
          <cell r="D6">
            <v>5500</v>
          </cell>
        </row>
      </sheetData>
      <sheetData sheetId="7309" refreshError="1"/>
      <sheetData sheetId="7310">
        <row r="5">
          <cell r="A5">
            <v>1</v>
          </cell>
        </row>
      </sheetData>
      <sheetData sheetId="7311">
        <row r="5">
          <cell r="A5">
            <v>1</v>
          </cell>
        </row>
      </sheetData>
      <sheetData sheetId="7312">
        <row r="4">
          <cell r="D4">
            <v>0.19</v>
          </cell>
        </row>
      </sheetData>
      <sheetData sheetId="7313">
        <row r="4">
          <cell r="A4" t="str">
            <v>Total Revenue</v>
          </cell>
        </row>
      </sheetData>
      <sheetData sheetId="7314">
        <row r="5">
          <cell r="A5">
            <v>1</v>
          </cell>
        </row>
      </sheetData>
      <sheetData sheetId="7315">
        <row r="5">
          <cell r="A5">
            <v>1</v>
          </cell>
        </row>
      </sheetData>
      <sheetData sheetId="7316">
        <row r="6">
          <cell r="D6">
            <v>5500</v>
          </cell>
        </row>
      </sheetData>
      <sheetData sheetId="7317">
        <row r="5">
          <cell r="F5">
            <v>495</v>
          </cell>
        </row>
      </sheetData>
      <sheetData sheetId="7318">
        <row r="5">
          <cell r="A5">
            <v>1</v>
          </cell>
        </row>
      </sheetData>
      <sheetData sheetId="7319">
        <row r="5">
          <cell r="A5">
            <v>1</v>
          </cell>
        </row>
      </sheetData>
      <sheetData sheetId="7320">
        <row r="5">
          <cell r="A5">
            <v>1</v>
          </cell>
        </row>
      </sheetData>
      <sheetData sheetId="7321">
        <row r="5">
          <cell r="A5">
            <v>1</v>
          </cell>
        </row>
      </sheetData>
      <sheetData sheetId="7322">
        <row r="5">
          <cell r="A5">
            <v>1</v>
          </cell>
        </row>
      </sheetData>
      <sheetData sheetId="7323">
        <row r="5">
          <cell r="A5">
            <v>1</v>
          </cell>
        </row>
      </sheetData>
      <sheetData sheetId="7324">
        <row r="1">
          <cell r="A1" t="str">
            <v>Loan Calculator</v>
          </cell>
        </row>
      </sheetData>
      <sheetData sheetId="7325">
        <row r="1">
          <cell r="A1" t="str">
            <v>Loan Calculator</v>
          </cell>
        </row>
      </sheetData>
      <sheetData sheetId="7326">
        <row r="1">
          <cell r="A1" t="str">
            <v>Loan Calculator</v>
          </cell>
        </row>
      </sheetData>
      <sheetData sheetId="7327" refreshError="1"/>
      <sheetData sheetId="7328" refreshError="1"/>
      <sheetData sheetId="7329" refreshError="1"/>
      <sheetData sheetId="7330" refreshError="1"/>
      <sheetData sheetId="7331" refreshError="1"/>
      <sheetData sheetId="7332" refreshError="1"/>
      <sheetData sheetId="7333" refreshError="1"/>
      <sheetData sheetId="7334" refreshError="1"/>
      <sheetData sheetId="7335" refreshError="1"/>
      <sheetData sheetId="7336" refreshError="1"/>
      <sheetData sheetId="7337" refreshError="1"/>
      <sheetData sheetId="7338" refreshError="1"/>
      <sheetData sheetId="7339" refreshError="1"/>
      <sheetData sheetId="7340" refreshError="1"/>
      <sheetData sheetId="7341" refreshError="1"/>
      <sheetData sheetId="7342" refreshError="1"/>
      <sheetData sheetId="7343">
        <row r="1">
          <cell r="A1" t="str">
            <v>CODE</v>
          </cell>
        </row>
      </sheetData>
      <sheetData sheetId="7344" refreshError="1"/>
      <sheetData sheetId="7345" refreshError="1"/>
      <sheetData sheetId="7346" refreshError="1"/>
      <sheetData sheetId="7347" refreshError="1"/>
      <sheetData sheetId="7348" refreshError="1"/>
      <sheetData sheetId="7349" refreshError="1"/>
      <sheetData sheetId="7350" refreshError="1"/>
      <sheetData sheetId="7351" refreshError="1"/>
      <sheetData sheetId="7352" refreshError="1"/>
      <sheetData sheetId="7353" refreshError="1"/>
      <sheetData sheetId="7354" refreshError="1"/>
      <sheetData sheetId="7355" refreshError="1"/>
      <sheetData sheetId="7356" refreshError="1"/>
      <sheetData sheetId="7357" refreshError="1"/>
      <sheetData sheetId="7358" refreshError="1"/>
      <sheetData sheetId="7359" refreshError="1"/>
      <sheetData sheetId="7360" refreshError="1"/>
      <sheetData sheetId="7361" refreshError="1"/>
      <sheetData sheetId="7362" refreshError="1"/>
      <sheetData sheetId="7363" refreshError="1"/>
      <sheetData sheetId="7364" refreshError="1"/>
      <sheetData sheetId="7365" refreshError="1"/>
      <sheetData sheetId="7366" refreshError="1"/>
      <sheetData sheetId="7367" refreshError="1"/>
      <sheetData sheetId="7368" refreshError="1"/>
      <sheetData sheetId="7369" refreshError="1"/>
      <sheetData sheetId="7370" refreshError="1"/>
      <sheetData sheetId="7371" refreshError="1"/>
      <sheetData sheetId="7372" refreshError="1"/>
      <sheetData sheetId="7373" refreshError="1"/>
      <sheetData sheetId="7374" refreshError="1"/>
      <sheetData sheetId="7375" refreshError="1"/>
      <sheetData sheetId="7376" refreshError="1"/>
      <sheetData sheetId="7377" refreshError="1"/>
      <sheetData sheetId="7378" refreshError="1"/>
      <sheetData sheetId="7379" refreshError="1"/>
      <sheetData sheetId="7380" refreshError="1"/>
      <sheetData sheetId="7381" refreshError="1"/>
      <sheetData sheetId="7382" refreshError="1"/>
      <sheetData sheetId="7383" refreshError="1"/>
      <sheetData sheetId="7384">
        <row r="1">
          <cell r="A1" t="str">
            <v>A/C NO.</v>
          </cell>
        </row>
      </sheetData>
      <sheetData sheetId="7385">
        <row r="1">
          <cell r="E1" t="str">
            <v>digital code</v>
          </cell>
        </row>
      </sheetData>
      <sheetData sheetId="7386">
        <row r="6">
          <cell r="D6">
            <v>5500</v>
          </cell>
        </row>
      </sheetData>
      <sheetData sheetId="7387">
        <row r="2">
          <cell r="H2" t="str">
            <v>India Countrywide</v>
          </cell>
        </row>
      </sheetData>
      <sheetData sheetId="7388">
        <row r="2">
          <cell r="H2" t="str">
            <v>India Countrywide</v>
          </cell>
        </row>
      </sheetData>
      <sheetData sheetId="7389">
        <row r="5">
          <cell r="C5">
            <v>0</v>
          </cell>
        </row>
      </sheetData>
      <sheetData sheetId="7390">
        <row r="8">
          <cell r="B8">
            <v>14</v>
          </cell>
        </row>
      </sheetData>
      <sheetData sheetId="7391" refreshError="1"/>
      <sheetData sheetId="7392" refreshError="1"/>
      <sheetData sheetId="7393">
        <row r="7">
          <cell r="D7">
            <v>0</v>
          </cell>
        </row>
      </sheetData>
      <sheetData sheetId="7394">
        <row r="7">
          <cell r="D7">
            <v>0</v>
          </cell>
        </row>
      </sheetData>
      <sheetData sheetId="7395">
        <row r="6">
          <cell r="D6">
            <v>5500</v>
          </cell>
        </row>
      </sheetData>
      <sheetData sheetId="7396">
        <row r="2">
          <cell r="H2" t="str">
            <v>India Countrywide</v>
          </cell>
        </row>
      </sheetData>
      <sheetData sheetId="7397">
        <row r="5">
          <cell r="C5">
            <v>0</v>
          </cell>
        </row>
      </sheetData>
      <sheetData sheetId="7398">
        <row r="8">
          <cell r="B8">
            <v>14</v>
          </cell>
        </row>
      </sheetData>
      <sheetData sheetId="7399"/>
      <sheetData sheetId="7400">
        <row r="1">
          <cell r="E1" t="str">
            <v>digital code</v>
          </cell>
        </row>
      </sheetData>
      <sheetData sheetId="7401">
        <row r="1">
          <cell r="E1" t="str">
            <v>digital code</v>
          </cell>
        </row>
      </sheetData>
      <sheetData sheetId="7402">
        <row r="1">
          <cell r="A1" t="str">
            <v>A/C NO.</v>
          </cell>
        </row>
      </sheetData>
      <sheetData sheetId="7403">
        <row r="1">
          <cell r="A1" t="str">
            <v>A/C NO.</v>
          </cell>
        </row>
      </sheetData>
      <sheetData sheetId="7404">
        <row r="1">
          <cell r="E1" t="str">
            <v>digital code</v>
          </cell>
        </row>
      </sheetData>
      <sheetData sheetId="7405">
        <row r="1">
          <cell r="A1" t="str">
            <v>A/C NO.</v>
          </cell>
        </row>
      </sheetData>
      <sheetData sheetId="7406">
        <row r="1">
          <cell r="E1" t="str">
            <v>digital code</v>
          </cell>
        </row>
      </sheetData>
      <sheetData sheetId="7407">
        <row r="1">
          <cell r="A1" t="str">
            <v>Customer Name</v>
          </cell>
        </row>
      </sheetData>
      <sheetData sheetId="7408">
        <row r="1">
          <cell r="A1" t="str">
            <v>Customer Name</v>
          </cell>
        </row>
      </sheetData>
      <sheetData sheetId="7409">
        <row r="1">
          <cell r="A1" t="str">
            <v>CODE</v>
          </cell>
        </row>
      </sheetData>
      <sheetData sheetId="7410">
        <row r="1">
          <cell r="A1" t="str">
            <v>CODE</v>
          </cell>
        </row>
      </sheetData>
      <sheetData sheetId="7411">
        <row r="1">
          <cell r="A1" t="str">
            <v>CODE</v>
          </cell>
        </row>
      </sheetData>
      <sheetData sheetId="7412" refreshError="1"/>
      <sheetData sheetId="7413" refreshError="1"/>
      <sheetData sheetId="7414" refreshError="1"/>
      <sheetData sheetId="7415" refreshError="1"/>
      <sheetData sheetId="7416" refreshError="1"/>
      <sheetData sheetId="7417" refreshError="1"/>
      <sheetData sheetId="7418" refreshError="1"/>
      <sheetData sheetId="7419" refreshError="1"/>
      <sheetData sheetId="7420" refreshError="1"/>
      <sheetData sheetId="7421" refreshError="1"/>
      <sheetData sheetId="7422" refreshError="1"/>
      <sheetData sheetId="7423" refreshError="1"/>
      <sheetData sheetId="7424" refreshError="1"/>
      <sheetData sheetId="7425" refreshError="1"/>
      <sheetData sheetId="7426" refreshError="1"/>
      <sheetData sheetId="7427" refreshError="1"/>
      <sheetData sheetId="7428" refreshError="1"/>
      <sheetData sheetId="7429" refreshError="1"/>
      <sheetData sheetId="7430" refreshError="1"/>
      <sheetData sheetId="7431" refreshError="1"/>
      <sheetData sheetId="7432" refreshError="1"/>
      <sheetData sheetId="7433" refreshError="1"/>
      <sheetData sheetId="7434" refreshError="1"/>
      <sheetData sheetId="7435" refreshError="1"/>
      <sheetData sheetId="7436" refreshError="1"/>
      <sheetData sheetId="7437" refreshError="1"/>
      <sheetData sheetId="7438" refreshError="1"/>
      <sheetData sheetId="7439" refreshError="1"/>
      <sheetData sheetId="7440" refreshError="1"/>
      <sheetData sheetId="7441" refreshError="1"/>
      <sheetData sheetId="7442" refreshError="1"/>
      <sheetData sheetId="7443" refreshError="1"/>
      <sheetData sheetId="7444" refreshError="1"/>
      <sheetData sheetId="7445" refreshError="1"/>
      <sheetData sheetId="7446" refreshError="1"/>
      <sheetData sheetId="7447" refreshError="1"/>
      <sheetData sheetId="7448" refreshError="1"/>
      <sheetData sheetId="7449" refreshError="1"/>
      <sheetData sheetId="7450" refreshError="1"/>
      <sheetData sheetId="7451" refreshError="1"/>
      <sheetData sheetId="7452" refreshError="1"/>
      <sheetData sheetId="7453" refreshError="1"/>
      <sheetData sheetId="7454" refreshError="1"/>
      <sheetData sheetId="7455" refreshError="1"/>
      <sheetData sheetId="7456" refreshError="1"/>
      <sheetData sheetId="7457" refreshError="1"/>
      <sheetData sheetId="7458" refreshError="1"/>
      <sheetData sheetId="7459" refreshError="1"/>
      <sheetData sheetId="7460" refreshError="1"/>
      <sheetData sheetId="7461" refreshError="1"/>
      <sheetData sheetId="7462" refreshError="1"/>
      <sheetData sheetId="7463" refreshError="1"/>
      <sheetData sheetId="7464" refreshError="1"/>
      <sheetData sheetId="7465" refreshError="1"/>
      <sheetData sheetId="7466" refreshError="1"/>
      <sheetData sheetId="7467" refreshError="1"/>
      <sheetData sheetId="7468" refreshError="1"/>
      <sheetData sheetId="7469" refreshError="1"/>
      <sheetData sheetId="7470" refreshError="1"/>
      <sheetData sheetId="7471" refreshError="1"/>
      <sheetData sheetId="7472" refreshError="1"/>
      <sheetData sheetId="7473" refreshError="1"/>
      <sheetData sheetId="7474" refreshError="1"/>
      <sheetData sheetId="7475" refreshError="1"/>
      <sheetData sheetId="7476" refreshError="1"/>
      <sheetData sheetId="7477" refreshError="1"/>
      <sheetData sheetId="7478" refreshError="1"/>
      <sheetData sheetId="7479" refreshError="1"/>
      <sheetData sheetId="7480" refreshError="1"/>
      <sheetData sheetId="7481" refreshError="1"/>
      <sheetData sheetId="7482" refreshError="1"/>
      <sheetData sheetId="7483" refreshError="1"/>
      <sheetData sheetId="7484" refreshError="1"/>
      <sheetData sheetId="7485" refreshError="1"/>
      <sheetData sheetId="7486" refreshError="1"/>
      <sheetData sheetId="7487" refreshError="1"/>
      <sheetData sheetId="7488" refreshError="1"/>
      <sheetData sheetId="7489" refreshError="1"/>
      <sheetData sheetId="7490" refreshError="1"/>
      <sheetData sheetId="7491" refreshError="1"/>
      <sheetData sheetId="7492" refreshError="1"/>
      <sheetData sheetId="7493" refreshError="1"/>
      <sheetData sheetId="7494" refreshError="1"/>
      <sheetData sheetId="7495" refreshError="1"/>
      <sheetData sheetId="7496" refreshError="1"/>
      <sheetData sheetId="7497" refreshError="1"/>
      <sheetData sheetId="7498" refreshError="1"/>
      <sheetData sheetId="7499" refreshError="1"/>
      <sheetData sheetId="7500" refreshError="1"/>
      <sheetData sheetId="7501" refreshError="1"/>
      <sheetData sheetId="7502" refreshError="1"/>
      <sheetData sheetId="7503" refreshError="1"/>
      <sheetData sheetId="7504" refreshError="1"/>
      <sheetData sheetId="7505" refreshError="1"/>
      <sheetData sheetId="7506" refreshError="1"/>
      <sheetData sheetId="7507" refreshError="1"/>
      <sheetData sheetId="7508" refreshError="1"/>
      <sheetData sheetId="7509" refreshError="1"/>
      <sheetData sheetId="7510" refreshError="1"/>
      <sheetData sheetId="7511" refreshError="1"/>
      <sheetData sheetId="7512" refreshError="1"/>
      <sheetData sheetId="7513" refreshError="1"/>
      <sheetData sheetId="7514" refreshError="1"/>
      <sheetData sheetId="7515" refreshError="1"/>
      <sheetData sheetId="7516" refreshError="1"/>
      <sheetData sheetId="7517" refreshError="1"/>
      <sheetData sheetId="7518" refreshError="1"/>
      <sheetData sheetId="7519" refreshError="1"/>
      <sheetData sheetId="7520" refreshError="1"/>
      <sheetData sheetId="7521" refreshError="1"/>
      <sheetData sheetId="7522" refreshError="1"/>
      <sheetData sheetId="7523" refreshError="1"/>
      <sheetData sheetId="7524" refreshError="1"/>
      <sheetData sheetId="7525" refreshError="1"/>
      <sheetData sheetId="7526" refreshError="1"/>
      <sheetData sheetId="7527" refreshError="1"/>
      <sheetData sheetId="7528" refreshError="1"/>
      <sheetData sheetId="7529" refreshError="1"/>
      <sheetData sheetId="7530" refreshError="1"/>
      <sheetData sheetId="7531" refreshError="1"/>
      <sheetData sheetId="7532" refreshError="1"/>
      <sheetData sheetId="7533" refreshError="1"/>
      <sheetData sheetId="7534" refreshError="1"/>
      <sheetData sheetId="7535" refreshError="1"/>
      <sheetData sheetId="7536" refreshError="1"/>
      <sheetData sheetId="7537" refreshError="1"/>
      <sheetData sheetId="7538" refreshError="1"/>
      <sheetData sheetId="7539" refreshError="1"/>
      <sheetData sheetId="7540" refreshError="1"/>
      <sheetData sheetId="7541" refreshError="1"/>
      <sheetData sheetId="7542" refreshError="1"/>
      <sheetData sheetId="7543" refreshError="1"/>
      <sheetData sheetId="7544" refreshError="1"/>
      <sheetData sheetId="7545" refreshError="1"/>
      <sheetData sheetId="7546" refreshError="1"/>
      <sheetData sheetId="7547" refreshError="1"/>
      <sheetData sheetId="7548" refreshError="1"/>
      <sheetData sheetId="7549" refreshError="1"/>
      <sheetData sheetId="7550" refreshError="1"/>
      <sheetData sheetId="7551" refreshError="1"/>
      <sheetData sheetId="7552" refreshError="1"/>
      <sheetData sheetId="7553" refreshError="1"/>
      <sheetData sheetId="7554" refreshError="1"/>
      <sheetData sheetId="7555" refreshError="1"/>
      <sheetData sheetId="7556" refreshError="1"/>
      <sheetData sheetId="7557" refreshError="1"/>
      <sheetData sheetId="7558" refreshError="1"/>
      <sheetData sheetId="7559" refreshError="1"/>
      <sheetData sheetId="7560" refreshError="1"/>
      <sheetData sheetId="7561" refreshError="1"/>
      <sheetData sheetId="7562" refreshError="1"/>
      <sheetData sheetId="7563" refreshError="1"/>
      <sheetData sheetId="7564" refreshError="1"/>
      <sheetData sheetId="7565" refreshError="1"/>
      <sheetData sheetId="7566" refreshError="1"/>
      <sheetData sheetId="7567" refreshError="1"/>
      <sheetData sheetId="7568" refreshError="1"/>
      <sheetData sheetId="7569" refreshError="1"/>
      <sheetData sheetId="7570" refreshError="1"/>
      <sheetData sheetId="7571" refreshError="1"/>
      <sheetData sheetId="7572" refreshError="1"/>
      <sheetData sheetId="7573" refreshError="1"/>
      <sheetData sheetId="7574" refreshError="1"/>
      <sheetData sheetId="7575" refreshError="1"/>
      <sheetData sheetId="7576" refreshError="1"/>
      <sheetData sheetId="7577" refreshError="1"/>
      <sheetData sheetId="7578" refreshError="1"/>
      <sheetData sheetId="7579" refreshError="1"/>
      <sheetData sheetId="7580" refreshError="1"/>
      <sheetData sheetId="7581" refreshError="1"/>
      <sheetData sheetId="7582" refreshError="1"/>
      <sheetData sheetId="7583" refreshError="1"/>
      <sheetData sheetId="7584" refreshError="1"/>
      <sheetData sheetId="7585" refreshError="1"/>
      <sheetData sheetId="7586" refreshError="1"/>
      <sheetData sheetId="7587" refreshError="1"/>
      <sheetData sheetId="7588" refreshError="1"/>
      <sheetData sheetId="7589" refreshError="1"/>
      <sheetData sheetId="7590" refreshError="1"/>
      <sheetData sheetId="7591" refreshError="1"/>
      <sheetData sheetId="7592" refreshError="1"/>
      <sheetData sheetId="7593" refreshError="1"/>
      <sheetData sheetId="7594" refreshError="1"/>
      <sheetData sheetId="7595" refreshError="1"/>
      <sheetData sheetId="7596" refreshError="1"/>
      <sheetData sheetId="7597" refreshError="1"/>
      <sheetData sheetId="7598" refreshError="1"/>
      <sheetData sheetId="7599" refreshError="1"/>
      <sheetData sheetId="7600" refreshError="1"/>
      <sheetData sheetId="7601" refreshError="1"/>
      <sheetData sheetId="7602" refreshError="1"/>
      <sheetData sheetId="7603" refreshError="1"/>
      <sheetData sheetId="7604" refreshError="1"/>
      <sheetData sheetId="7605" refreshError="1"/>
      <sheetData sheetId="7606" refreshError="1"/>
      <sheetData sheetId="7607">
        <row r="3">
          <cell r="B3" t="str">
            <v>600000005</v>
          </cell>
        </row>
      </sheetData>
      <sheetData sheetId="7608" refreshError="1"/>
      <sheetData sheetId="7609" refreshError="1"/>
      <sheetData sheetId="7610" refreshError="1"/>
      <sheetData sheetId="7611" refreshError="1"/>
      <sheetData sheetId="7612" refreshError="1"/>
      <sheetData sheetId="7613" refreshError="1"/>
      <sheetData sheetId="7614" refreshError="1"/>
      <sheetData sheetId="7615" refreshError="1"/>
      <sheetData sheetId="7616" refreshError="1"/>
      <sheetData sheetId="7617" refreshError="1"/>
      <sheetData sheetId="7618" refreshError="1"/>
      <sheetData sheetId="7619" refreshError="1"/>
      <sheetData sheetId="7620" refreshError="1"/>
      <sheetData sheetId="7621" refreshError="1"/>
      <sheetData sheetId="7622" refreshError="1"/>
      <sheetData sheetId="7623" refreshError="1"/>
      <sheetData sheetId="7624" refreshError="1"/>
      <sheetData sheetId="7625" refreshError="1"/>
      <sheetData sheetId="7626" refreshError="1"/>
      <sheetData sheetId="7627" refreshError="1"/>
      <sheetData sheetId="7628" refreshError="1"/>
      <sheetData sheetId="7629" refreshError="1"/>
      <sheetData sheetId="7630" refreshError="1"/>
      <sheetData sheetId="7631" refreshError="1"/>
      <sheetData sheetId="7632" refreshError="1"/>
      <sheetData sheetId="7633" refreshError="1"/>
      <sheetData sheetId="7634" refreshError="1"/>
      <sheetData sheetId="7635" refreshError="1"/>
      <sheetData sheetId="7636" refreshError="1"/>
      <sheetData sheetId="7637" refreshError="1"/>
      <sheetData sheetId="7638" refreshError="1"/>
      <sheetData sheetId="7639" refreshError="1"/>
      <sheetData sheetId="7640" refreshError="1"/>
      <sheetData sheetId="7641" refreshError="1"/>
      <sheetData sheetId="7642" refreshError="1"/>
      <sheetData sheetId="7643" refreshError="1"/>
      <sheetData sheetId="7644" refreshError="1"/>
      <sheetData sheetId="7645" refreshError="1"/>
      <sheetData sheetId="7646" refreshError="1"/>
      <sheetData sheetId="7647" refreshError="1"/>
      <sheetData sheetId="7648" refreshError="1"/>
      <sheetData sheetId="7649" refreshError="1"/>
      <sheetData sheetId="7650" refreshError="1"/>
      <sheetData sheetId="7651" refreshError="1"/>
      <sheetData sheetId="7652" refreshError="1"/>
      <sheetData sheetId="7653" refreshError="1"/>
      <sheetData sheetId="7654" refreshError="1"/>
      <sheetData sheetId="7655" refreshError="1"/>
      <sheetData sheetId="7656" refreshError="1"/>
      <sheetData sheetId="7657" refreshError="1"/>
      <sheetData sheetId="7658" refreshError="1"/>
      <sheetData sheetId="7659" refreshError="1"/>
      <sheetData sheetId="7660" refreshError="1"/>
      <sheetData sheetId="7661" refreshError="1"/>
      <sheetData sheetId="7662" refreshError="1"/>
      <sheetData sheetId="7663" refreshError="1"/>
      <sheetData sheetId="7664" refreshError="1"/>
      <sheetData sheetId="7665" refreshError="1"/>
      <sheetData sheetId="7666" refreshError="1"/>
      <sheetData sheetId="7667" refreshError="1"/>
      <sheetData sheetId="7668" refreshError="1"/>
      <sheetData sheetId="7669" refreshError="1"/>
      <sheetData sheetId="7670" refreshError="1"/>
      <sheetData sheetId="7671" refreshError="1"/>
      <sheetData sheetId="7672" refreshError="1"/>
      <sheetData sheetId="7673" refreshError="1"/>
      <sheetData sheetId="7674" refreshError="1"/>
      <sheetData sheetId="7675" refreshError="1"/>
      <sheetData sheetId="7676" refreshError="1"/>
      <sheetData sheetId="7677" refreshError="1"/>
      <sheetData sheetId="7678" refreshError="1"/>
      <sheetData sheetId="7679" refreshError="1"/>
      <sheetData sheetId="7680" refreshError="1"/>
      <sheetData sheetId="7681" refreshError="1"/>
      <sheetData sheetId="7682" refreshError="1"/>
      <sheetData sheetId="7683" refreshError="1"/>
      <sheetData sheetId="7684" refreshError="1"/>
      <sheetData sheetId="7685" refreshError="1"/>
      <sheetData sheetId="7686" refreshError="1"/>
      <sheetData sheetId="7687" refreshError="1"/>
      <sheetData sheetId="7688" refreshError="1"/>
      <sheetData sheetId="7689">
        <row r="1">
          <cell r="A1" t="str">
            <v>Sheet Index:</v>
          </cell>
        </row>
      </sheetData>
      <sheetData sheetId="7690">
        <row r="1">
          <cell r="A1" t="str">
            <v>A/C NO.</v>
          </cell>
        </row>
      </sheetData>
      <sheetData sheetId="7691" refreshError="1"/>
      <sheetData sheetId="7692" refreshError="1"/>
      <sheetData sheetId="7693" refreshError="1"/>
      <sheetData sheetId="7694" refreshError="1"/>
      <sheetData sheetId="7695">
        <row r="1">
          <cell r="A1" t="str">
            <v>03</v>
          </cell>
        </row>
      </sheetData>
      <sheetData sheetId="7696">
        <row r="1">
          <cell r="A1" t="str">
            <v>A/C NO.</v>
          </cell>
        </row>
      </sheetData>
      <sheetData sheetId="7697">
        <row r="1">
          <cell r="A1" t="str">
            <v>CODE</v>
          </cell>
        </row>
      </sheetData>
      <sheetData sheetId="7698">
        <row r="1">
          <cell r="A1" t="str">
            <v>03</v>
          </cell>
        </row>
      </sheetData>
      <sheetData sheetId="7699">
        <row r="1">
          <cell r="A1" t="str">
            <v>03</v>
          </cell>
        </row>
      </sheetData>
      <sheetData sheetId="7700">
        <row r="2">
          <cell r="C2" t="str">
            <v>LOCATION</v>
          </cell>
        </row>
      </sheetData>
      <sheetData sheetId="7701">
        <row r="4">
          <cell r="Y4" t="str">
            <v>MATCH-KEY-YACCS</v>
          </cell>
        </row>
      </sheetData>
      <sheetData sheetId="7702">
        <row r="2">
          <cell r="A2" t="str">
            <v>A101001</v>
          </cell>
        </row>
      </sheetData>
      <sheetData sheetId="7703" refreshError="1"/>
      <sheetData sheetId="7704" refreshError="1"/>
      <sheetData sheetId="7705">
        <row r="1">
          <cell r="A1" t="str">
            <v>03</v>
          </cell>
        </row>
      </sheetData>
      <sheetData sheetId="7706">
        <row r="7">
          <cell r="A7" t="str">
            <v>MATCH KEY</v>
          </cell>
        </row>
      </sheetData>
      <sheetData sheetId="7707">
        <row r="1">
          <cell r="A1" t="str">
            <v>03</v>
          </cell>
        </row>
      </sheetData>
      <sheetData sheetId="7708" refreshError="1"/>
      <sheetData sheetId="7709">
        <row r="1">
          <cell r="A1" t="str">
            <v>03</v>
          </cell>
        </row>
      </sheetData>
      <sheetData sheetId="7710">
        <row r="1">
          <cell r="A1" t="str">
            <v>03</v>
          </cell>
        </row>
      </sheetData>
      <sheetData sheetId="7711">
        <row r="1">
          <cell r="A1" t="str">
            <v>03</v>
          </cell>
        </row>
      </sheetData>
      <sheetData sheetId="7712" refreshError="1"/>
      <sheetData sheetId="7713">
        <row r="1">
          <cell r="A1" t="str">
            <v>03</v>
          </cell>
        </row>
      </sheetData>
      <sheetData sheetId="7714"/>
      <sheetData sheetId="7715"/>
      <sheetData sheetId="7716">
        <row r="1">
          <cell r="A1" t="str">
            <v>03</v>
          </cell>
        </row>
      </sheetData>
      <sheetData sheetId="7717"/>
      <sheetData sheetId="7718"/>
      <sheetData sheetId="7719"/>
      <sheetData sheetId="7720" refreshError="1"/>
      <sheetData sheetId="7721" refreshError="1"/>
      <sheetData sheetId="7722" refreshError="1"/>
      <sheetData sheetId="7723" refreshError="1"/>
      <sheetData sheetId="7724" refreshError="1"/>
      <sheetData sheetId="7725" refreshError="1"/>
      <sheetData sheetId="7726" refreshError="1"/>
      <sheetData sheetId="7727" refreshError="1"/>
      <sheetData sheetId="7728" refreshError="1"/>
      <sheetData sheetId="7729" refreshError="1"/>
      <sheetData sheetId="7730" refreshError="1"/>
      <sheetData sheetId="7731" refreshError="1"/>
      <sheetData sheetId="7732" refreshError="1"/>
      <sheetData sheetId="7733" refreshError="1"/>
      <sheetData sheetId="7734" refreshError="1"/>
      <sheetData sheetId="7735" refreshError="1"/>
      <sheetData sheetId="7736" refreshError="1"/>
      <sheetData sheetId="7737" refreshError="1"/>
      <sheetData sheetId="7738" refreshError="1"/>
      <sheetData sheetId="7739" refreshError="1"/>
      <sheetData sheetId="7740" refreshError="1"/>
      <sheetData sheetId="7741" refreshError="1"/>
      <sheetData sheetId="7742" refreshError="1"/>
      <sheetData sheetId="7743" refreshError="1"/>
      <sheetData sheetId="7744" refreshError="1"/>
      <sheetData sheetId="7745" refreshError="1"/>
      <sheetData sheetId="7746" refreshError="1"/>
      <sheetData sheetId="7747" refreshError="1"/>
      <sheetData sheetId="7748" refreshError="1"/>
      <sheetData sheetId="7749" refreshError="1"/>
      <sheetData sheetId="7750">
        <row r="1">
          <cell r="A1" t="str">
            <v>03</v>
          </cell>
        </row>
      </sheetData>
      <sheetData sheetId="7751">
        <row r="1">
          <cell r="A1" t="str">
            <v>03</v>
          </cell>
        </row>
      </sheetData>
      <sheetData sheetId="7752">
        <row r="1">
          <cell r="A1" t="str">
            <v>03</v>
          </cell>
        </row>
      </sheetData>
      <sheetData sheetId="7753">
        <row r="1">
          <cell r="A1" t="str">
            <v>03</v>
          </cell>
        </row>
      </sheetData>
      <sheetData sheetId="7754">
        <row r="1">
          <cell r="A1" t="str">
            <v>03</v>
          </cell>
        </row>
      </sheetData>
      <sheetData sheetId="7755">
        <row r="1">
          <cell r="A1" t="str">
            <v>03</v>
          </cell>
        </row>
      </sheetData>
      <sheetData sheetId="7756">
        <row r="1">
          <cell r="A1" t="str">
            <v>03</v>
          </cell>
        </row>
      </sheetData>
      <sheetData sheetId="7757">
        <row r="1">
          <cell r="A1" t="str">
            <v>03</v>
          </cell>
        </row>
      </sheetData>
      <sheetData sheetId="7758">
        <row r="1">
          <cell r="A1" t="str">
            <v>03</v>
          </cell>
        </row>
      </sheetData>
      <sheetData sheetId="7759" refreshError="1"/>
      <sheetData sheetId="7760">
        <row r="1">
          <cell r="A1" t="str">
            <v>CODE</v>
          </cell>
        </row>
      </sheetData>
      <sheetData sheetId="7761"/>
      <sheetData sheetId="7762"/>
      <sheetData sheetId="7763">
        <row r="8">
          <cell r="AB8" t="str">
            <v>Order-No</v>
          </cell>
        </row>
      </sheetData>
      <sheetData sheetId="7764">
        <row r="8">
          <cell r="AB8" t="str">
            <v>Order-No</v>
          </cell>
        </row>
      </sheetData>
      <sheetData sheetId="7765">
        <row r="8">
          <cell r="AB8" t="str">
            <v>Order-No</v>
          </cell>
        </row>
      </sheetData>
      <sheetData sheetId="7766">
        <row r="8">
          <cell r="AB8" t="str">
            <v>Order-No</v>
          </cell>
        </row>
      </sheetData>
      <sheetData sheetId="7767">
        <row r="8">
          <cell r="AB8" t="str">
            <v>Order-No</v>
          </cell>
        </row>
      </sheetData>
      <sheetData sheetId="7768">
        <row r="8">
          <cell r="AB8" t="str">
            <v>Order-No</v>
          </cell>
        </row>
      </sheetData>
      <sheetData sheetId="7769"/>
      <sheetData sheetId="7770" refreshError="1"/>
      <sheetData sheetId="7771" refreshError="1"/>
      <sheetData sheetId="7772" refreshError="1"/>
      <sheetData sheetId="7773" refreshError="1"/>
      <sheetData sheetId="7774" refreshError="1"/>
      <sheetData sheetId="7775" refreshError="1"/>
      <sheetData sheetId="7776" refreshError="1"/>
      <sheetData sheetId="7777" refreshError="1"/>
      <sheetData sheetId="7778" refreshError="1"/>
      <sheetData sheetId="7779" refreshError="1"/>
      <sheetData sheetId="7780" refreshError="1"/>
      <sheetData sheetId="7781" refreshError="1"/>
      <sheetData sheetId="7782" refreshError="1"/>
      <sheetData sheetId="7783" refreshError="1"/>
      <sheetData sheetId="7784" refreshError="1"/>
      <sheetData sheetId="7785" refreshError="1"/>
      <sheetData sheetId="7786" refreshError="1"/>
      <sheetData sheetId="7787" refreshError="1"/>
      <sheetData sheetId="7788" refreshError="1"/>
      <sheetData sheetId="7789" refreshError="1"/>
      <sheetData sheetId="7790" refreshError="1"/>
      <sheetData sheetId="7791" refreshError="1"/>
      <sheetData sheetId="7792" refreshError="1"/>
      <sheetData sheetId="7793" refreshError="1"/>
      <sheetData sheetId="7794" refreshError="1"/>
      <sheetData sheetId="7795" refreshError="1"/>
      <sheetData sheetId="7796" refreshError="1"/>
      <sheetData sheetId="7797" refreshError="1"/>
      <sheetData sheetId="7798" refreshError="1"/>
      <sheetData sheetId="7799" refreshError="1"/>
      <sheetData sheetId="7800" refreshError="1"/>
      <sheetData sheetId="7801" refreshError="1"/>
      <sheetData sheetId="7802" refreshError="1"/>
      <sheetData sheetId="7803" refreshError="1"/>
      <sheetData sheetId="7804" refreshError="1"/>
      <sheetData sheetId="7805" refreshError="1"/>
      <sheetData sheetId="7806" refreshError="1"/>
      <sheetData sheetId="7807" refreshError="1"/>
      <sheetData sheetId="7808" refreshError="1"/>
      <sheetData sheetId="7809" refreshError="1"/>
      <sheetData sheetId="7810" refreshError="1"/>
      <sheetData sheetId="7811" refreshError="1"/>
      <sheetData sheetId="7812" refreshError="1"/>
      <sheetData sheetId="7813" refreshError="1"/>
      <sheetData sheetId="7814" refreshError="1"/>
      <sheetData sheetId="7815" refreshError="1"/>
      <sheetData sheetId="7816" refreshError="1"/>
      <sheetData sheetId="7817" refreshError="1"/>
      <sheetData sheetId="7818" refreshError="1"/>
      <sheetData sheetId="7819" refreshError="1"/>
      <sheetData sheetId="7820" refreshError="1"/>
      <sheetData sheetId="7821" refreshError="1"/>
      <sheetData sheetId="7822" refreshError="1"/>
      <sheetData sheetId="7823" refreshError="1"/>
      <sheetData sheetId="7824" refreshError="1"/>
      <sheetData sheetId="7825" refreshError="1"/>
      <sheetData sheetId="7826" refreshError="1"/>
      <sheetData sheetId="7827" refreshError="1"/>
      <sheetData sheetId="7828" refreshError="1"/>
      <sheetData sheetId="7829" refreshError="1"/>
      <sheetData sheetId="7830" refreshError="1"/>
      <sheetData sheetId="7831" refreshError="1"/>
      <sheetData sheetId="7832" refreshError="1"/>
      <sheetData sheetId="7833" refreshError="1"/>
      <sheetData sheetId="7834" refreshError="1"/>
      <sheetData sheetId="7835" refreshError="1"/>
      <sheetData sheetId="7836" refreshError="1"/>
      <sheetData sheetId="7837" refreshError="1"/>
      <sheetData sheetId="7838" refreshError="1"/>
      <sheetData sheetId="7839" refreshError="1"/>
      <sheetData sheetId="7840" refreshError="1"/>
      <sheetData sheetId="7841" refreshError="1"/>
      <sheetData sheetId="7842" refreshError="1"/>
      <sheetData sheetId="7843" refreshError="1"/>
      <sheetData sheetId="7844" refreshError="1"/>
      <sheetData sheetId="7845" refreshError="1"/>
      <sheetData sheetId="7846" refreshError="1"/>
      <sheetData sheetId="7847" refreshError="1"/>
      <sheetData sheetId="7848" refreshError="1"/>
      <sheetData sheetId="7849" refreshError="1"/>
      <sheetData sheetId="7850" refreshError="1"/>
      <sheetData sheetId="7851" refreshError="1"/>
      <sheetData sheetId="7852" refreshError="1"/>
      <sheetData sheetId="7853" refreshError="1"/>
      <sheetData sheetId="7854" refreshError="1"/>
      <sheetData sheetId="7855" refreshError="1"/>
      <sheetData sheetId="7856" refreshError="1"/>
      <sheetData sheetId="7857" refreshError="1"/>
      <sheetData sheetId="7858" refreshError="1"/>
      <sheetData sheetId="7859" refreshError="1"/>
      <sheetData sheetId="7860" refreshError="1"/>
      <sheetData sheetId="7861" refreshError="1"/>
      <sheetData sheetId="7862" refreshError="1"/>
      <sheetData sheetId="7863" refreshError="1"/>
      <sheetData sheetId="7864" refreshError="1"/>
      <sheetData sheetId="7865" refreshError="1"/>
      <sheetData sheetId="7866" refreshError="1"/>
      <sheetData sheetId="7867" refreshError="1"/>
      <sheetData sheetId="7868" refreshError="1"/>
      <sheetData sheetId="7869" refreshError="1"/>
      <sheetData sheetId="7870" refreshError="1"/>
      <sheetData sheetId="7871" refreshError="1"/>
      <sheetData sheetId="7872">
        <row r="2">
          <cell r="D2" t="str">
            <v>Preliminary</v>
          </cell>
        </row>
      </sheetData>
      <sheetData sheetId="7873" refreshError="1"/>
      <sheetData sheetId="7874" refreshError="1"/>
      <sheetData sheetId="7875" refreshError="1"/>
      <sheetData sheetId="7876" refreshError="1"/>
      <sheetData sheetId="7877" refreshError="1"/>
      <sheetData sheetId="7878"/>
      <sheetData sheetId="7879">
        <row r="1">
          <cell r="A1" t="str">
            <v>ASSET_NUMBER</v>
          </cell>
        </row>
      </sheetData>
      <sheetData sheetId="7880"/>
      <sheetData sheetId="7881"/>
      <sheetData sheetId="7882">
        <row r="4">
          <cell r="D4" t="str">
            <v xml:space="preserve">Annexure 2.1 </v>
          </cell>
        </row>
      </sheetData>
      <sheetData sheetId="7883"/>
      <sheetData sheetId="7884">
        <row r="5">
          <cell r="A5">
            <v>1</v>
          </cell>
        </row>
      </sheetData>
      <sheetData sheetId="7885"/>
      <sheetData sheetId="7886"/>
      <sheetData sheetId="7887">
        <row r="5">
          <cell r="A5">
            <v>1</v>
          </cell>
        </row>
      </sheetData>
      <sheetData sheetId="7888"/>
      <sheetData sheetId="7889">
        <row r="5">
          <cell r="A5">
            <v>1</v>
          </cell>
        </row>
      </sheetData>
      <sheetData sheetId="7890">
        <row r="5">
          <cell r="A5">
            <v>1</v>
          </cell>
        </row>
      </sheetData>
      <sheetData sheetId="7891"/>
      <sheetData sheetId="7892"/>
      <sheetData sheetId="7893"/>
      <sheetData sheetId="7894"/>
      <sheetData sheetId="7895"/>
      <sheetData sheetId="7896"/>
      <sheetData sheetId="7897"/>
      <sheetData sheetId="7898"/>
      <sheetData sheetId="7899"/>
      <sheetData sheetId="7900"/>
      <sheetData sheetId="7901">
        <row r="6">
          <cell r="I6" t="str">
            <v>2011</v>
          </cell>
        </row>
      </sheetData>
      <sheetData sheetId="7902"/>
      <sheetData sheetId="7903"/>
      <sheetData sheetId="7904"/>
      <sheetData sheetId="7905"/>
      <sheetData sheetId="7906">
        <row r="1">
          <cell r="A1" t="str">
            <v>CODE</v>
          </cell>
        </row>
      </sheetData>
      <sheetData sheetId="7907"/>
      <sheetData sheetId="7908"/>
      <sheetData sheetId="7909"/>
      <sheetData sheetId="7910"/>
      <sheetData sheetId="7911"/>
      <sheetData sheetId="7912"/>
      <sheetData sheetId="7913"/>
      <sheetData sheetId="7914"/>
      <sheetData sheetId="7915"/>
      <sheetData sheetId="7916" refreshError="1"/>
      <sheetData sheetId="7917" refreshError="1"/>
      <sheetData sheetId="7918" refreshError="1"/>
      <sheetData sheetId="7919" refreshError="1"/>
      <sheetData sheetId="7920" refreshError="1"/>
      <sheetData sheetId="7921" refreshError="1"/>
      <sheetData sheetId="7922" refreshError="1"/>
      <sheetData sheetId="7923" refreshError="1"/>
      <sheetData sheetId="7924" refreshError="1"/>
      <sheetData sheetId="7925" refreshError="1"/>
      <sheetData sheetId="7926" refreshError="1"/>
      <sheetData sheetId="7927" refreshError="1"/>
      <sheetData sheetId="7928" refreshError="1"/>
      <sheetData sheetId="7929" refreshError="1"/>
      <sheetData sheetId="7930" refreshError="1"/>
      <sheetData sheetId="7931" refreshError="1"/>
      <sheetData sheetId="7932" refreshError="1"/>
      <sheetData sheetId="7933">
        <row r="1">
          <cell r="E1" t="str">
            <v>digital code</v>
          </cell>
        </row>
      </sheetData>
      <sheetData sheetId="7934">
        <row r="1">
          <cell r="A1" t="str">
            <v>A/C NO.</v>
          </cell>
        </row>
      </sheetData>
      <sheetData sheetId="7935">
        <row r="1">
          <cell r="A1" t="str">
            <v>A/C NO.</v>
          </cell>
        </row>
      </sheetData>
      <sheetData sheetId="7936"/>
      <sheetData sheetId="7937" refreshError="1"/>
      <sheetData sheetId="7938" refreshError="1"/>
      <sheetData sheetId="7939" refreshError="1"/>
      <sheetData sheetId="7940">
        <row r="1">
          <cell r="A1" t="str">
            <v>A/C NO.</v>
          </cell>
        </row>
      </sheetData>
      <sheetData sheetId="7941">
        <row r="1">
          <cell r="A1" t="str">
            <v>03</v>
          </cell>
        </row>
      </sheetData>
      <sheetData sheetId="7942">
        <row r="1">
          <cell r="E1" t="str">
            <v>digital code</v>
          </cell>
        </row>
      </sheetData>
      <sheetData sheetId="7943">
        <row r="1">
          <cell r="A1" t="str">
            <v>A/C NO.</v>
          </cell>
        </row>
      </sheetData>
      <sheetData sheetId="7944">
        <row r="1">
          <cell r="A1" t="str">
            <v>A/C NO.</v>
          </cell>
        </row>
      </sheetData>
      <sheetData sheetId="7945">
        <row r="1">
          <cell r="A1" t="str">
            <v>03</v>
          </cell>
        </row>
      </sheetData>
      <sheetData sheetId="7946">
        <row r="1">
          <cell r="A1" t="str">
            <v>A/C NO.</v>
          </cell>
        </row>
      </sheetData>
      <sheetData sheetId="7947">
        <row r="1">
          <cell r="A1" t="str">
            <v>A/C NO.</v>
          </cell>
        </row>
      </sheetData>
      <sheetData sheetId="7948">
        <row r="1">
          <cell r="A1" t="str">
            <v>A/C NO.</v>
          </cell>
        </row>
      </sheetData>
      <sheetData sheetId="7949">
        <row r="1">
          <cell r="A1" t="str">
            <v>A/C NO.</v>
          </cell>
        </row>
      </sheetData>
      <sheetData sheetId="7950">
        <row r="1">
          <cell r="A1" t="str">
            <v>A/C NO.</v>
          </cell>
        </row>
      </sheetData>
      <sheetData sheetId="7951">
        <row r="1">
          <cell r="A1" t="str">
            <v>A/C NO.</v>
          </cell>
        </row>
      </sheetData>
      <sheetData sheetId="7952">
        <row r="1">
          <cell r="A1" t="str">
            <v>A/C NO.</v>
          </cell>
        </row>
      </sheetData>
      <sheetData sheetId="7953">
        <row r="1">
          <cell r="A1" t="str">
            <v>A/C NO.</v>
          </cell>
        </row>
      </sheetData>
      <sheetData sheetId="7954">
        <row r="1">
          <cell r="A1" t="str">
            <v>03</v>
          </cell>
        </row>
      </sheetData>
      <sheetData sheetId="7955">
        <row r="1">
          <cell r="A1" t="str">
            <v>A/C NO.</v>
          </cell>
        </row>
      </sheetData>
      <sheetData sheetId="7956">
        <row r="1">
          <cell r="A1" t="str">
            <v>A/C NO.</v>
          </cell>
        </row>
      </sheetData>
      <sheetData sheetId="7957">
        <row r="1">
          <cell r="A1" t="str">
            <v>A/C NO.</v>
          </cell>
        </row>
      </sheetData>
      <sheetData sheetId="7958">
        <row r="1">
          <cell r="A1" t="str">
            <v>A/C NO.</v>
          </cell>
        </row>
      </sheetData>
      <sheetData sheetId="7959">
        <row r="1">
          <cell r="A1" t="str">
            <v>A/C NO.</v>
          </cell>
        </row>
      </sheetData>
      <sheetData sheetId="7960">
        <row r="1">
          <cell r="A1" t="str">
            <v>A/C NO.</v>
          </cell>
        </row>
      </sheetData>
      <sheetData sheetId="7961">
        <row r="1">
          <cell r="A1" t="str">
            <v>A/C NO.</v>
          </cell>
        </row>
      </sheetData>
      <sheetData sheetId="7962" refreshError="1"/>
      <sheetData sheetId="7963" refreshError="1"/>
      <sheetData sheetId="7964">
        <row r="1">
          <cell r="A1" t="str">
            <v>03</v>
          </cell>
        </row>
      </sheetData>
      <sheetData sheetId="7965">
        <row r="1">
          <cell r="A1" t="str">
            <v>A/C NO.</v>
          </cell>
        </row>
      </sheetData>
      <sheetData sheetId="7966">
        <row r="1">
          <cell r="A1" t="str">
            <v>A/C NO.</v>
          </cell>
        </row>
      </sheetData>
      <sheetData sheetId="7967">
        <row r="1">
          <cell r="E1" t="str">
            <v>digital code</v>
          </cell>
        </row>
      </sheetData>
      <sheetData sheetId="7968"/>
      <sheetData sheetId="7969" refreshError="1"/>
      <sheetData sheetId="7970">
        <row r="1">
          <cell r="A1" t="str">
            <v>A/C NO.</v>
          </cell>
        </row>
      </sheetData>
      <sheetData sheetId="7971">
        <row r="1">
          <cell r="A1" t="str">
            <v>A/C NO.</v>
          </cell>
        </row>
      </sheetData>
      <sheetData sheetId="7972">
        <row r="1">
          <cell r="A1" t="str">
            <v>A/C NO.</v>
          </cell>
        </row>
      </sheetData>
      <sheetData sheetId="7973">
        <row r="1">
          <cell r="A1" t="str">
            <v>A/C NO.</v>
          </cell>
        </row>
      </sheetData>
      <sheetData sheetId="7974">
        <row r="1">
          <cell r="E1" t="str">
            <v>digital code</v>
          </cell>
        </row>
      </sheetData>
      <sheetData sheetId="7975">
        <row r="1">
          <cell r="A1" t="str">
            <v>A/C NO.</v>
          </cell>
        </row>
      </sheetData>
      <sheetData sheetId="7976">
        <row r="1">
          <cell r="A1" t="str">
            <v>A/C NO.</v>
          </cell>
        </row>
      </sheetData>
      <sheetData sheetId="7977">
        <row r="1">
          <cell r="E1" t="str">
            <v>digital code</v>
          </cell>
        </row>
      </sheetData>
      <sheetData sheetId="7978">
        <row r="1">
          <cell r="E1" t="str">
            <v>digital code</v>
          </cell>
        </row>
      </sheetData>
      <sheetData sheetId="7979">
        <row r="1">
          <cell r="E1" t="str">
            <v>digital code</v>
          </cell>
        </row>
      </sheetData>
      <sheetData sheetId="7980">
        <row r="1">
          <cell r="A1" t="str">
            <v>A/C NO.</v>
          </cell>
        </row>
      </sheetData>
      <sheetData sheetId="7981">
        <row r="1">
          <cell r="A1" t="str">
            <v>A/C NO.</v>
          </cell>
        </row>
      </sheetData>
      <sheetData sheetId="7982">
        <row r="1">
          <cell r="A1" t="str">
            <v>A/C NO.</v>
          </cell>
        </row>
      </sheetData>
      <sheetData sheetId="7983">
        <row r="1">
          <cell r="A1" t="str">
            <v>A/C NO.</v>
          </cell>
        </row>
      </sheetData>
      <sheetData sheetId="7984">
        <row r="1">
          <cell r="A1" t="str">
            <v>A/C NO.</v>
          </cell>
        </row>
      </sheetData>
      <sheetData sheetId="7985">
        <row r="1">
          <cell r="A1" t="str">
            <v>A/C NO.</v>
          </cell>
        </row>
      </sheetData>
      <sheetData sheetId="7986">
        <row r="1">
          <cell r="A1" t="str">
            <v>A/C NO.</v>
          </cell>
        </row>
      </sheetData>
      <sheetData sheetId="7987">
        <row r="1">
          <cell r="A1" t="str">
            <v>A/C NO.</v>
          </cell>
        </row>
      </sheetData>
      <sheetData sheetId="7988">
        <row r="1">
          <cell r="E1" t="str">
            <v>digital code</v>
          </cell>
        </row>
      </sheetData>
      <sheetData sheetId="7989">
        <row r="1">
          <cell r="E1" t="str">
            <v>digital code</v>
          </cell>
        </row>
      </sheetData>
      <sheetData sheetId="7990">
        <row r="1">
          <cell r="A1" t="str">
            <v>A/C NO.</v>
          </cell>
        </row>
      </sheetData>
      <sheetData sheetId="7991">
        <row r="1">
          <cell r="E1" t="str">
            <v>digital code</v>
          </cell>
        </row>
      </sheetData>
      <sheetData sheetId="7992">
        <row r="1">
          <cell r="A1" t="str">
            <v>A/C NO.</v>
          </cell>
        </row>
      </sheetData>
      <sheetData sheetId="7993">
        <row r="1">
          <cell r="A1" t="str">
            <v>A/C NO.</v>
          </cell>
        </row>
      </sheetData>
      <sheetData sheetId="7994">
        <row r="1">
          <cell r="E1" t="str">
            <v>digital code</v>
          </cell>
        </row>
      </sheetData>
      <sheetData sheetId="7995">
        <row r="1">
          <cell r="E1" t="str">
            <v>digital code</v>
          </cell>
        </row>
      </sheetData>
      <sheetData sheetId="7996">
        <row r="1">
          <cell r="E1" t="str">
            <v>digital code</v>
          </cell>
        </row>
      </sheetData>
      <sheetData sheetId="7997" refreshError="1"/>
      <sheetData sheetId="7998" refreshError="1"/>
      <sheetData sheetId="7999">
        <row r="1">
          <cell r="A1" t="str">
            <v>A/C NO.</v>
          </cell>
        </row>
      </sheetData>
      <sheetData sheetId="8000" refreshError="1"/>
      <sheetData sheetId="8001">
        <row r="1">
          <cell r="A1" t="str">
            <v>A/C NO.</v>
          </cell>
        </row>
      </sheetData>
      <sheetData sheetId="8002">
        <row r="1">
          <cell r="A1" t="str">
            <v>A/C NO.</v>
          </cell>
        </row>
      </sheetData>
      <sheetData sheetId="8003">
        <row r="1">
          <cell r="E1" t="str">
            <v>digital code</v>
          </cell>
        </row>
      </sheetData>
      <sheetData sheetId="8004">
        <row r="1">
          <cell r="E1" t="str">
            <v>digital code</v>
          </cell>
        </row>
      </sheetData>
      <sheetData sheetId="8005">
        <row r="1">
          <cell r="A1" t="str">
            <v>A/C NO.</v>
          </cell>
        </row>
      </sheetData>
      <sheetData sheetId="8006">
        <row r="1">
          <cell r="E1" t="str">
            <v>digital code</v>
          </cell>
        </row>
      </sheetData>
      <sheetData sheetId="8007"/>
      <sheetData sheetId="8008"/>
      <sheetData sheetId="8009"/>
      <sheetData sheetId="8010"/>
      <sheetData sheetId="8011"/>
      <sheetData sheetId="8012"/>
      <sheetData sheetId="8013"/>
      <sheetData sheetId="8014"/>
      <sheetData sheetId="8015"/>
      <sheetData sheetId="8016"/>
      <sheetData sheetId="8017"/>
      <sheetData sheetId="8018"/>
      <sheetData sheetId="8019"/>
      <sheetData sheetId="8020">
        <row r="3">
          <cell r="A3">
            <v>100501</v>
          </cell>
        </row>
      </sheetData>
      <sheetData sheetId="8021"/>
      <sheetData sheetId="8022"/>
      <sheetData sheetId="8023"/>
      <sheetData sheetId="8024"/>
      <sheetData sheetId="8025"/>
      <sheetData sheetId="8026"/>
      <sheetData sheetId="8027"/>
      <sheetData sheetId="8028"/>
      <sheetData sheetId="8029"/>
      <sheetData sheetId="8030"/>
      <sheetData sheetId="8031"/>
      <sheetData sheetId="8032"/>
      <sheetData sheetId="8033"/>
      <sheetData sheetId="8034"/>
      <sheetData sheetId="8035"/>
      <sheetData sheetId="8036"/>
      <sheetData sheetId="8037"/>
      <sheetData sheetId="8038"/>
      <sheetData sheetId="8039"/>
      <sheetData sheetId="8040"/>
      <sheetData sheetId="8041"/>
      <sheetData sheetId="8042"/>
      <sheetData sheetId="8043"/>
      <sheetData sheetId="8044"/>
      <sheetData sheetId="8045"/>
      <sheetData sheetId="8046"/>
      <sheetData sheetId="8047"/>
      <sheetData sheetId="8048"/>
      <sheetData sheetId="8049"/>
      <sheetData sheetId="8050"/>
      <sheetData sheetId="8051"/>
      <sheetData sheetId="8052"/>
      <sheetData sheetId="8053"/>
      <sheetData sheetId="8054"/>
      <sheetData sheetId="8055"/>
      <sheetData sheetId="8056"/>
      <sheetData sheetId="8057"/>
      <sheetData sheetId="8058"/>
      <sheetData sheetId="8059"/>
      <sheetData sheetId="8060"/>
      <sheetData sheetId="8061"/>
      <sheetData sheetId="8062"/>
      <sheetData sheetId="8063"/>
      <sheetData sheetId="8064"/>
      <sheetData sheetId="8065"/>
      <sheetData sheetId="8066"/>
      <sheetData sheetId="8067"/>
      <sheetData sheetId="8068"/>
      <sheetData sheetId="8069"/>
      <sheetData sheetId="8070"/>
      <sheetData sheetId="8071"/>
      <sheetData sheetId="8072"/>
      <sheetData sheetId="8073"/>
      <sheetData sheetId="8074"/>
      <sheetData sheetId="8075"/>
      <sheetData sheetId="8076"/>
      <sheetData sheetId="8077"/>
      <sheetData sheetId="8078"/>
      <sheetData sheetId="8079"/>
      <sheetData sheetId="8080"/>
      <sheetData sheetId="8081"/>
      <sheetData sheetId="8082"/>
      <sheetData sheetId="8083"/>
      <sheetData sheetId="8084"/>
      <sheetData sheetId="8085"/>
      <sheetData sheetId="8086"/>
      <sheetData sheetId="8087"/>
      <sheetData sheetId="8088">
        <row r="1">
          <cell r="A1" t="str">
            <v>CODE</v>
          </cell>
        </row>
      </sheetData>
      <sheetData sheetId="8089"/>
      <sheetData sheetId="8090"/>
      <sheetData sheetId="8091"/>
      <sheetData sheetId="8092"/>
      <sheetData sheetId="8093"/>
      <sheetData sheetId="8094"/>
      <sheetData sheetId="8095"/>
      <sheetData sheetId="8096"/>
      <sheetData sheetId="8097">
        <row r="2">
          <cell r="D2" t="str">
            <v>Preliminary</v>
          </cell>
        </row>
      </sheetData>
      <sheetData sheetId="8098"/>
      <sheetData sheetId="8099"/>
      <sheetData sheetId="8100"/>
      <sheetData sheetId="8101"/>
      <sheetData sheetId="8102"/>
      <sheetData sheetId="8103"/>
      <sheetData sheetId="8104"/>
      <sheetData sheetId="8105">
        <row r="5">
          <cell r="A5">
            <v>1</v>
          </cell>
        </row>
      </sheetData>
      <sheetData sheetId="8106"/>
      <sheetData sheetId="8107"/>
      <sheetData sheetId="8108" refreshError="1"/>
      <sheetData sheetId="8109"/>
      <sheetData sheetId="8110" refreshError="1"/>
      <sheetData sheetId="8111" refreshError="1"/>
      <sheetData sheetId="8112" refreshError="1"/>
      <sheetData sheetId="8113" refreshError="1"/>
      <sheetData sheetId="8114" refreshError="1"/>
      <sheetData sheetId="8115" refreshError="1"/>
      <sheetData sheetId="8116" refreshError="1"/>
      <sheetData sheetId="8117"/>
      <sheetData sheetId="8118"/>
      <sheetData sheetId="8119"/>
      <sheetData sheetId="8120"/>
      <sheetData sheetId="8121"/>
      <sheetData sheetId="8122"/>
      <sheetData sheetId="8123"/>
      <sheetData sheetId="8124"/>
      <sheetData sheetId="8125"/>
      <sheetData sheetId="8126"/>
      <sheetData sheetId="8127"/>
      <sheetData sheetId="8128"/>
      <sheetData sheetId="8129"/>
      <sheetData sheetId="8130"/>
      <sheetData sheetId="8131" refreshError="1"/>
      <sheetData sheetId="8132" refreshError="1"/>
      <sheetData sheetId="8133" refreshError="1"/>
      <sheetData sheetId="8134" refreshError="1"/>
      <sheetData sheetId="8135" refreshError="1"/>
      <sheetData sheetId="8136"/>
      <sheetData sheetId="8137" refreshError="1"/>
      <sheetData sheetId="8138" refreshError="1"/>
      <sheetData sheetId="8139" refreshError="1"/>
      <sheetData sheetId="8140">
        <row r="1">
          <cell r="A1" t="str">
            <v>CODE</v>
          </cell>
        </row>
      </sheetData>
      <sheetData sheetId="8141"/>
      <sheetData sheetId="8142" refreshError="1"/>
      <sheetData sheetId="8143" refreshError="1"/>
      <sheetData sheetId="8144" refreshError="1"/>
      <sheetData sheetId="8145" refreshError="1"/>
      <sheetData sheetId="8146" refreshError="1"/>
      <sheetData sheetId="8147" refreshError="1"/>
      <sheetData sheetId="8148" refreshError="1"/>
      <sheetData sheetId="8149" refreshError="1"/>
      <sheetData sheetId="8150" refreshError="1"/>
      <sheetData sheetId="8151" refreshError="1"/>
      <sheetData sheetId="8152" refreshError="1"/>
      <sheetData sheetId="8153" refreshError="1"/>
      <sheetData sheetId="8154" refreshError="1"/>
      <sheetData sheetId="8155" refreshError="1"/>
      <sheetData sheetId="8156" refreshError="1"/>
      <sheetData sheetId="8157" refreshError="1"/>
      <sheetData sheetId="8158" refreshError="1"/>
      <sheetData sheetId="8159" refreshError="1"/>
      <sheetData sheetId="8160" refreshError="1"/>
      <sheetData sheetId="8161" refreshError="1"/>
      <sheetData sheetId="8162" refreshError="1"/>
      <sheetData sheetId="8163" refreshError="1"/>
      <sheetData sheetId="8164" refreshError="1"/>
      <sheetData sheetId="8165" refreshError="1"/>
      <sheetData sheetId="8166" refreshError="1"/>
      <sheetData sheetId="8167"/>
      <sheetData sheetId="8168" refreshError="1"/>
      <sheetData sheetId="8169" refreshError="1"/>
      <sheetData sheetId="8170" refreshError="1"/>
      <sheetData sheetId="8171" refreshError="1"/>
      <sheetData sheetId="8172" refreshError="1"/>
      <sheetData sheetId="8173" refreshError="1"/>
      <sheetData sheetId="8174"/>
      <sheetData sheetId="8175"/>
      <sheetData sheetId="8176" refreshError="1"/>
      <sheetData sheetId="8177" refreshError="1"/>
      <sheetData sheetId="8178" refreshError="1"/>
      <sheetData sheetId="8179" refreshError="1"/>
      <sheetData sheetId="8180" refreshError="1"/>
      <sheetData sheetId="8181"/>
      <sheetData sheetId="8182" refreshError="1"/>
      <sheetData sheetId="8183"/>
      <sheetData sheetId="8184"/>
      <sheetData sheetId="8185">
        <row r="1">
          <cell r="A1" t="str">
            <v>CODE</v>
          </cell>
        </row>
      </sheetData>
      <sheetData sheetId="8186">
        <row r="1">
          <cell r="A1" t="str">
            <v>CODE</v>
          </cell>
        </row>
      </sheetData>
      <sheetData sheetId="8187">
        <row r="1">
          <cell r="A1" t="str">
            <v>CODE</v>
          </cell>
        </row>
      </sheetData>
      <sheetData sheetId="8188">
        <row r="1">
          <cell r="A1" t="str">
            <v>CODE</v>
          </cell>
        </row>
      </sheetData>
      <sheetData sheetId="8189" refreshError="1"/>
      <sheetData sheetId="8190">
        <row r="1">
          <cell r="A1" t="str">
            <v>CODE</v>
          </cell>
        </row>
      </sheetData>
      <sheetData sheetId="8191">
        <row r="1">
          <cell r="A1" t="str">
            <v>CODE</v>
          </cell>
        </row>
      </sheetData>
      <sheetData sheetId="8192">
        <row r="1">
          <cell r="A1" t="str">
            <v>CODE</v>
          </cell>
        </row>
      </sheetData>
      <sheetData sheetId="8193">
        <row r="1">
          <cell r="A1" t="str">
            <v>CODE</v>
          </cell>
        </row>
      </sheetData>
      <sheetData sheetId="8194" refreshError="1"/>
      <sheetData sheetId="8195" refreshError="1"/>
      <sheetData sheetId="8196" refreshError="1"/>
      <sheetData sheetId="8197" refreshError="1"/>
      <sheetData sheetId="8198" refreshError="1"/>
      <sheetData sheetId="8199" refreshError="1"/>
      <sheetData sheetId="8200" refreshError="1"/>
      <sheetData sheetId="8201" refreshError="1"/>
      <sheetData sheetId="8202" refreshError="1"/>
      <sheetData sheetId="8203" refreshError="1"/>
      <sheetData sheetId="8204">
        <row r="1">
          <cell r="A1" t="str">
            <v>CODE</v>
          </cell>
        </row>
      </sheetData>
      <sheetData sheetId="8205">
        <row r="1">
          <cell r="A1" t="str">
            <v>CODE</v>
          </cell>
        </row>
      </sheetData>
      <sheetData sheetId="8206">
        <row r="1">
          <cell r="A1" t="str">
            <v>CODE</v>
          </cell>
        </row>
      </sheetData>
      <sheetData sheetId="8207">
        <row r="1">
          <cell r="A1" t="str">
            <v>CODE</v>
          </cell>
        </row>
      </sheetData>
      <sheetData sheetId="8208">
        <row r="1">
          <cell r="A1" t="str">
            <v>CODE</v>
          </cell>
        </row>
      </sheetData>
      <sheetData sheetId="8209">
        <row r="1">
          <cell r="A1" t="str">
            <v>CODE</v>
          </cell>
        </row>
      </sheetData>
      <sheetData sheetId="8210">
        <row r="1">
          <cell r="A1" t="str">
            <v>CODE</v>
          </cell>
        </row>
      </sheetData>
      <sheetData sheetId="8211">
        <row r="1">
          <cell r="A1" t="str">
            <v>CODE</v>
          </cell>
        </row>
      </sheetData>
      <sheetData sheetId="8212">
        <row r="1">
          <cell r="A1" t="str">
            <v>CODE</v>
          </cell>
        </row>
      </sheetData>
      <sheetData sheetId="8213">
        <row r="1">
          <cell r="A1" t="str">
            <v>CODE</v>
          </cell>
        </row>
      </sheetData>
      <sheetData sheetId="8214">
        <row r="1">
          <cell r="A1" t="str">
            <v>CODE</v>
          </cell>
        </row>
      </sheetData>
      <sheetData sheetId="8215">
        <row r="1">
          <cell r="A1" t="str">
            <v>CODE</v>
          </cell>
        </row>
      </sheetData>
      <sheetData sheetId="8216">
        <row r="1">
          <cell r="A1" t="str">
            <v>CODE</v>
          </cell>
        </row>
      </sheetData>
      <sheetData sheetId="8217">
        <row r="1">
          <cell r="A1" t="str">
            <v>CODE</v>
          </cell>
        </row>
      </sheetData>
      <sheetData sheetId="8218">
        <row r="1">
          <cell r="A1" t="str">
            <v>CODE</v>
          </cell>
        </row>
      </sheetData>
      <sheetData sheetId="8219">
        <row r="1">
          <cell r="A1" t="str">
            <v>CODE</v>
          </cell>
        </row>
      </sheetData>
      <sheetData sheetId="8220">
        <row r="1">
          <cell r="A1" t="str">
            <v>CODE</v>
          </cell>
        </row>
      </sheetData>
      <sheetData sheetId="8221">
        <row r="1">
          <cell r="A1" t="str">
            <v>CODE</v>
          </cell>
        </row>
      </sheetData>
      <sheetData sheetId="8222">
        <row r="1">
          <cell r="A1" t="str">
            <v>Customer Name</v>
          </cell>
        </row>
      </sheetData>
      <sheetData sheetId="8223">
        <row r="1">
          <cell r="A1" t="str">
            <v>CODE</v>
          </cell>
        </row>
      </sheetData>
      <sheetData sheetId="8224">
        <row r="1">
          <cell r="A1" t="str">
            <v>CODE</v>
          </cell>
        </row>
      </sheetData>
      <sheetData sheetId="8225">
        <row r="1">
          <cell r="A1" t="str">
            <v>CODE</v>
          </cell>
        </row>
      </sheetData>
      <sheetData sheetId="8226">
        <row r="1">
          <cell r="A1" t="str">
            <v>CODE</v>
          </cell>
        </row>
      </sheetData>
      <sheetData sheetId="8227"/>
      <sheetData sheetId="8228"/>
      <sheetData sheetId="8229">
        <row r="1">
          <cell r="A1" t="str">
            <v>CODE</v>
          </cell>
        </row>
      </sheetData>
      <sheetData sheetId="8230"/>
      <sheetData sheetId="8231"/>
      <sheetData sheetId="8232"/>
      <sheetData sheetId="8233"/>
      <sheetData sheetId="8234"/>
      <sheetData sheetId="8235"/>
      <sheetData sheetId="8236">
        <row r="1">
          <cell r="A1" t="str">
            <v>CODE</v>
          </cell>
        </row>
      </sheetData>
      <sheetData sheetId="8237">
        <row r="1">
          <cell r="A1" t="str">
            <v>CODE</v>
          </cell>
        </row>
      </sheetData>
      <sheetData sheetId="8238"/>
      <sheetData sheetId="8239">
        <row r="1">
          <cell r="A1" t="str">
            <v>Customer Name</v>
          </cell>
        </row>
      </sheetData>
      <sheetData sheetId="8240">
        <row r="1">
          <cell r="A1" t="str">
            <v>CODE</v>
          </cell>
        </row>
      </sheetData>
      <sheetData sheetId="8241" refreshError="1"/>
      <sheetData sheetId="8242" refreshError="1"/>
      <sheetData sheetId="8243" refreshError="1"/>
      <sheetData sheetId="8244"/>
      <sheetData sheetId="8245"/>
      <sheetData sheetId="8246"/>
      <sheetData sheetId="8247"/>
      <sheetData sheetId="8248"/>
      <sheetData sheetId="8249"/>
      <sheetData sheetId="8250"/>
      <sheetData sheetId="8251"/>
      <sheetData sheetId="8252">
        <row r="1">
          <cell r="A1" t="str">
            <v>CODE</v>
          </cell>
        </row>
      </sheetData>
      <sheetData sheetId="8253" refreshError="1"/>
      <sheetData sheetId="8254">
        <row r="1">
          <cell r="A1" t="str">
            <v>CODE</v>
          </cell>
        </row>
      </sheetData>
      <sheetData sheetId="8255">
        <row r="1">
          <cell r="A1" t="str">
            <v>CODE</v>
          </cell>
        </row>
      </sheetData>
      <sheetData sheetId="8256">
        <row r="1">
          <cell r="A1" t="str">
            <v>CODE</v>
          </cell>
        </row>
      </sheetData>
      <sheetData sheetId="8257" refreshError="1"/>
      <sheetData sheetId="8258" refreshError="1"/>
      <sheetData sheetId="8259" refreshError="1"/>
      <sheetData sheetId="8260" refreshError="1"/>
      <sheetData sheetId="8261" refreshError="1"/>
      <sheetData sheetId="8262" refreshError="1"/>
      <sheetData sheetId="8263" refreshError="1"/>
      <sheetData sheetId="8264" refreshError="1"/>
      <sheetData sheetId="8265" refreshError="1"/>
      <sheetData sheetId="8266" refreshError="1"/>
      <sheetData sheetId="8267" refreshError="1"/>
      <sheetData sheetId="8268"/>
      <sheetData sheetId="8269"/>
      <sheetData sheetId="8270">
        <row r="1">
          <cell r="A1" t="str">
            <v>CODE</v>
          </cell>
        </row>
      </sheetData>
      <sheetData sheetId="8271">
        <row r="1">
          <cell r="A1" t="str">
            <v>CODE</v>
          </cell>
        </row>
      </sheetData>
      <sheetData sheetId="8272">
        <row r="1">
          <cell r="A1" t="str">
            <v>CODE</v>
          </cell>
        </row>
      </sheetData>
      <sheetData sheetId="8273" refreshError="1"/>
      <sheetData sheetId="8274">
        <row r="1">
          <cell r="A1" t="str">
            <v>CODE</v>
          </cell>
        </row>
      </sheetData>
      <sheetData sheetId="8275" refreshError="1"/>
      <sheetData sheetId="8276">
        <row r="1">
          <cell r="A1" t="str">
            <v>CODE</v>
          </cell>
        </row>
      </sheetData>
      <sheetData sheetId="8277">
        <row r="1">
          <cell r="A1" t="str">
            <v>CODE</v>
          </cell>
        </row>
      </sheetData>
      <sheetData sheetId="8278">
        <row r="1">
          <cell r="A1" t="str">
            <v>CODE</v>
          </cell>
        </row>
      </sheetData>
      <sheetData sheetId="8279">
        <row r="1">
          <cell r="A1" t="str">
            <v>CODE</v>
          </cell>
        </row>
      </sheetData>
      <sheetData sheetId="8280" refreshError="1"/>
      <sheetData sheetId="8281" refreshError="1"/>
      <sheetData sheetId="8282" refreshError="1"/>
      <sheetData sheetId="8283" refreshError="1"/>
      <sheetData sheetId="8284" refreshError="1"/>
      <sheetData sheetId="8285" refreshError="1"/>
      <sheetData sheetId="8286"/>
      <sheetData sheetId="8287" refreshError="1"/>
      <sheetData sheetId="8288">
        <row r="1">
          <cell r="A1" t="str">
            <v>CODE</v>
          </cell>
        </row>
      </sheetData>
      <sheetData sheetId="8289">
        <row r="1">
          <cell r="A1" t="str">
            <v>CODE</v>
          </cell>
        </row>
      </sheetData>
      <sheetData sheetId="8290">
        <row r="1">
          <cell r="A1" t="str">
            <v>CODE</v>
          </cell>
        </row>
      </sheetData>
      <sheetData sheetId="8291">
        <row r="1">
          <cell r="A1" t="str">
            <v>CODE</v>
          </cell>
        </row>
      </sheetData>
      <sheetData sheetId="8292">
        <row r="1">
          <cell r="A1" t="str">
            <v>CODE</v>
          </cell>
        </row>
      </sheetData>
      <sheetData sheetId="8293">
        <row r="1">
          <cell r="A1" t="str">
            <v>CODE</v>
          </cell>
        </row>
      </sheetData>
      <sheetData sheetId="8294" refreshError="1"/>
      <sheetData sheetId="8295" refreshError="1"/>
      <sheetData sheetId="8296" refreshError="1"/>
      <sheetData sheetId="8297" refreshError="1"/>
      <sheetData sheetId="8298" refreshError="1"/>
      <sheetData sheetId="8299" refreshError="1"/>
      <sheetData sheetId="8300" refreshError="1"/>
      <sheetData sheetId="8301" refreshError="1"/>
      <sheetData sheetId="8302" refreshError="1"/>
      <sheetData sheetId="8303" refreshError="1"/>
      <sheetData sheetId="8304"/>
      <sheetData sheetId="8305" refreshError="1"/>
      <sheetData sheetId="8306" refreshError="1"/>
      <sheetData sheetId="8307" refreshError="1"/>
      <sheetData sheetId="8308" refreshError="1"/>
      <sheetData sheetId="8309" refreshError="1"/>
      <sheetData sheetId="8310" refreshError="1"/>
      <sheetData sheetId="8311" refreshError="1"/>
      <sheetData sheetId="8312" refreshError="1"/>
      <sheetData sheetId="8313"/>
      <sheetData sheetId="8314"/>
      <sheetData sheetId="8315"/>
      <sheetData sheetId="8316">
        <row r="5">
          <cell r="B5" t="str">
            <v>B-5</v>
          </cell>
        </row>
      </sheetData>
      <sheetData sheetId="8317">
        <row r="5">
          <cell r="B5" t="str">
            <v>B-5</v>
          </cell>
        </row>
      </sheetData>
      <sheetData sheetId="8318"/>
      <sheetData sheetId="8319"/>
      <sheetData sheetId="8320"/>
      <sheetData sheetId="8321"/>
      <sheetData sheetId="8322"/>
      <sheetData sheetId="8323"/>
      <sheetData sheetId="8324"/>
      <sheetData sheetId="8325"/>
      <sheetData sheetId="8326"/>
      <sheetData sheetId="8327"/>
      <sheetData sheetId="8328"/>
      <sheetData sheetId="8329" refreshError="1"/>
      <sheetData sheetId="8330" refreshError="1"/>
      <sheetData sheetId="8331" refreshError="1"/>
      <sheetData sheetId="8332" refreshError="1"/>
      <sheetData sheetId="8333" refreshError="1"/>
      <sheetData sheetId="8334" refreshError="1"/>
      <sheetData sheetId="8335" refreshError="1"/>
      <sheetData sheetId="8336" refreshError="1"/>
      <sheetData sheetId="8337" refreshError="1"/>
      <sheetData sheetId="8338" refreshError="1"/>
      <sheetData sheetId="8339" refreshError="1"/>
      <sheetData sheetId="8340" refreshError="1"/>
      <sheetData sheetId="8341" refreshError="1"/>
      <sheetData sheetId="8342" refreshError="1"/>
      <sheetData sheetId="8343" refreshError="1"/>
      <sheetData sheetId="8344" refreshError="1"/>
      <sheetData sheetId="8345" refreshError="1"/>
      <sheetData sheetId="8346" refreshError="1"/>
      <sheetData sheetId="8347" refreshError="1"/>
      <sheetData sheetId="8348" refreshError="1"/>
      <sheetData sheetId="8349" refreshError="1"/>
      <sheetData sheetId="8350" refreshError="1"/>
      <sheetData sheetId="8351" refreshError="1"/>
      <sheetData sheetId="8352" refreshError="1"/>
      <sheetData sheetId="8353" refreshError="1"/>
      <sheetData sheetId="8354" refreshError="1"/>
      <sheetData sheetId="8355" refreshError="1"/>
      <sheetData sheetId="8356" refreshError="1"/>
      <sheetData sheetId="8357" refreshError="1"/>
      <sheetData sheetId="8358" refreshError="1"/>
      <sheetData sheetId="8359" refreshError="1"/>
      <sheetData sheetId="8360" refreshError="1"/>
      <sheetData sheetId="8361" refreshError="1"/>
      <sheetData sheetId="8362" refreshError="1"/>
      <sheetData sheetId="8363" refreshError="1"/>
      <sheetData sheetId="8364" refreshError="1"/>
      <sheetData sheetId="8365" refreshError="1"/>
      <sheetData sheetId="8366" refreshError="1"/>
      <sheetData sheetId="8367" refreshError="1"/>
      <sheetData sheetId="8368" refreshError="1"/>
      <sheetData sheetId="8369" refreshError="1"/>
      <sheetData sheetId="8370" refreshError="1"/>
      <sheetData sheetId="8371" refreshError="1"/>
      <sheetData sheetId="8372" refreshError="1"/>
      <sheetData sheetId="8373" refreshError="1"/>
      <sheetData sheetId="8374" refreshError="1"/>
      <sheetData sheetId="8375" refreshError="1"/>
      <sheetData sheetId="8376" refreshError="1"/>
      <sheetData sheetId="8377" refreshError="1"/>
      <sheetData sheetId="8378" refreshError="1"/>
      <sheetData sheetId="8379" refreshError="1"/>
      <sheetData sheetId="8380" refreshError="1"/>
      <sheetData sheetId="8381" refreshError="1"/>
      <sheetData sheetId="8382" refreshError="1"/>
      <sheetData sheetId="8383" refreshError="1"/>
      <sheetData sheetId="8384" refreshError="1"/>
      <sheetData sheetId="8385" refreshError="1"/>
      <sheetData sheetId="8386" refreshError="1"/>
      <sheetData sheetId="8387" refreshError="1"/>
      <sheetData sheetId="8388" refreshError="1"/>
      <sheetData sheetId="8389" refreshError="1"/>
      <sheetData sheetId="8390" refreshError="1"/>
      <sheetData sheetId="8391" refreshError="1"/>
      <sheetData sheetId="8392" refreshError="1"/>
      <sheetData sheetId="8393" refreshError="1"/>
      <sheetData sheetId="8394" refreshError="1"/>
      <sheetData sheetId="8395" refreshError="1"/>
      <sheetData sheetId="8396" refreshError="1"/>
      <sheetData sheetId="8397" refreshError="1"/>
      <sheetData sheetId="8398" refreshError="1"/>
      <sheetData sheetId="8399" refreshError="1"/>
      <sheetData sheetId="8400" refreshError="1"/>
      <sheetData sheetId="8401" refreshError="1"/>
      <sheetData sheetId="8402" refreshError="1"/>
      <sheetData sheetId="8403" refreshError="1"/>
      <sheetData sheetId="8404" refreshError="1"/>
      <sheetData sheetId="8405" refreshError="1"/>
      <sheetData sheetId="8406" refreshError="1"/>
      <sheetData sheetId="8407" refreshError="1"/>
      <sheetData sheetId="8408" refreshError="1"/>
      <sheetData sheetId="8409" refreshError="1"/>
      <sheetData sheetId="8410" refreshError="1"/>
      <sheetData sheetId="8411" refreshError="1"/>
      <sheetData sheetId="8412" refreshError="1"/>
      <sheetData sheetId="8413" refreshError="1"/>
      <sheetData sheetId="8414" refreshError="1"/>
      <sheetData sheetId="8415" refreshError="1"/>
      <sheetData sheetId="8416" refreshError="1"/>
      <sheetData sheetId="8417" refreshError="1"/>
      <sheetData sheetId="8418" refreshError="1"/>
      <sheetData sheetId="8419" refreshError="1"/>
      <sheetData sheetId="8420" refreshError="1"/>
      <sheetData sheetId="8421" refreshError="1"/>
      <sheetData sheetId="8422" refreshError="1"/>
      <sheetData sheetId="8423" refreshError="1"/>
      <sheetData sheetId="8424" refreshError="1"/>
      <sheetData sheetId="8425" refreshError="1"/>
      <sheetData sheetId="8426" refreshError="1"/>
      <sheetData sheetId="8427" refreshError="1"/>
      <sheetData sheetId="8428" refreshError="1"/>
      <sheetData sheetId="8429" refreshError="1"/>
      <sheetData sheetId="8430" refreshError="1"/>
      <sheetData sheetId="8431" refreshError="1"/>
      <sheetData sheetId="8432" refreshError="1"/>
      <sheetData sheetId="8433" refreshError="1"/>
      <sheetData sheetId="8434" refreshError="1"/>
      <sheetData sheetId="8435" refreshError="1"/>
      <sheetData sheetId="8436" refreshError="1"/>
      <sheetData sheetId="8437" refreshError="1"/>
      <sheetData sheetId="8438" refreshError="1"/>
      <sheetData sheetId="8439" refreshError="1"/>
      <sheetData sheetId="8440" refreshError="1"/>
      <sheetData sheetId="8441" refreshError="1"/>
      <sheetData sheetId="8442" refreshError="1"/>
      <sheetData sheetId="8443" refreshError="1"/>
      <sheetData sheetId="8444" refreshError="1"/>
      <sheetData sheetId="8445" refreshError="1"/>
      <sheetData sheetId="8446" refreshError="1"/>
      <sheetData sheetId="8447" refreshError="1"/>
      <sheetData sheetId="8448" refreshError="1"/>
      <sheetData sheetId="8449" refreshError="1"/>
      <sheetData sheetId="8450" refreshError="1"/>
      <sheetData sheetId="8451" refreshError="1"/>
      <sheetData sheetId="8452">
        <row r="1">
          <cell r="A1" t="str">
            <v>CODE</v>
          </cell>
        </row>
      </sheetData>
      <sheetData sheetId="8453" refreshError="1"/>
      <sheetData sheetId="8454" refreshError="1"/>
      <sheetData sheetId="8455">
        <row r="1">
          <cell r="A1" t="str">
            <v>CODE</v>
          </cell>
        </row>
      </sheetData>
      <sheetData sheetId="8456">
        <row r="1">
          <cell r="A1" t="str">
            <v>CODE</v>
          </cell>
        </row>
      </sheetData>
      <sheetData sheetId="8457" refreshError="1"/>
      <sheetData sheetId="8458" refreshError="1"/>
      <sheetData sheetId="8459" refreshError="1"/>
      <sheetData sheetId="8460" refreshError="1"/>
      <sheetData sheetId="8461" refreshError="1"/>
      <sheetData sheetId="8462" refreshError="1"/>
      <sheetData sheetId="8463" refreshError="1"/>
      <sheetData sheetId="8464" refreshError="1"/>
      <sheetData sheetId="8465" refreshError="1"/>
      <sheetData sheetId="8466" refreshError="1"/>
      <sheetData sheetId="8467" refreshError="1"/>
      <sheetData sheetId="8468" refreshError="1"/>
      <sheetData sheetId="8469" refreshError="1"/>
      <sheetData sheetId="8470" refreshError="1"/>
      <sheetData sheetId="8471" refreshError="1"/>
      <sheetData sheetId="8472" refreshError="1"/>
      <sheetData sheetId="8473" refreshError="1"/>
      <sheetData sheetId="8474" refreshError="1"/>
      <sheetData sheetId="8475" refreshError="1"/>
      <sheetData sheetId="8476" refreshError="1"/>
      <sheetData sheetId="8477" refreshError="1"/>
      <sheetData sheetId="8478" refreshError="1"/>
      <sheetData sheetId="8479" refreshError="1"/>
      <sheetData sheetId="8480" refreshError="1"/>
      <sheetData sheetId="8481" refreshError="1"/>
      <sheetData sheetId="8482" refreshError="1"/>
      <sheetData sheetId="8483" refreshError="1"/>
      <sheetData sheetId="8484" refreshError="1"/>
      <sheetData sheetId="8485" refreshError="1"/>
      <sheetData sheetId="8486" refreshError="1"/>
      <sheetData sheetId="8487" refreshError="1"/>
      <sheetData sheetId="8488" refreshError="1"/>
      <sheetData sheetId="8489" refreshError="1"/>
      <sheetData sheetId="8490" refreshError="1"/>
      <sheetData sheetId="8491" refreshError="1"/>
      <sheetData sheetId="8492" refreshError="1"/>
      <sheetData sheetId="8493" refreshError="1"/>
      <sheetData sheetId="8494" refreshError="1"/>
      <sheetData sheetId="8495" refreshError="1"/>
      <sheetData sheetId="8496" refreshError="1"/>
      <sheetData sheetId="8497" refreshError="1"/>
      <sheetData sheetId="8498" refreshError="1"/>
      <sheetData sheetId="8499" refreshError="1"/>
      <sheetData sheetId="8500" refreshError="1"/>
      <sheetData sheetId="8501" refreshError="1"/>
      <sheetData sheetId="8502" refreshError="1"/>
      <sheetData sheetId="8503" refreshError="1"/>
      <sheetData sheetId="8504" refreshError="1"/>
      <sheetData sheetId="8505" refreshError="1"/>
      <sheetData sheetId="8506" refreshError="1"/>
      <sheetData sheetId="8507" refreshError="1"/>
      <sheetData sheetId="8508" refreshError="1"/>
      <sheetData sheetId="8509" refreshError="1"/>
      <sheetData sheetId="8510" refreshError="1"/>
      <sheetData sheetId="8511" refreshError="1"/>
      <sheetData sheetId="8512" refreshError="1"/>
      <sheetData sheetId="8513" refreshError="1"/>
      <sheetData sheetId="8514" refreshError="1"/>
      <sheetData sheetId="8515" refreshError="1"/>
      <sheetData sheetId="8516" refreshError="1"/>
      <sheetData sheetId="8517" refreshError="1"/>
      <sheetData sheetId="8518" refreshError="1"/>
      <sheetData sheetId="8519" refreshError="1"/>
      <sheetData sheetId="8520" refreshError="1"/>
      <sheetData sheetId="8521" refreshError="1"/>
      <sheetData sheetId="8522" refreshError="1"/>
      <sheetData sheetId="8523" refreshError="1"/>
      <sheetData sheetId="8524" refreshError="1"/>
      <sheetData sheetId="8525" refreshError="1"/>
      <sheetData sheetId="8526" refreshError="1"/>
      <sheetData sheetId="8527" refreshError="1"/>
      <sheetData sheetId="8528" refreshError="1"/>
      <sheetData sheetId="8529" refreshError="1"/>
      <sheetData sheetId="8530" refreshError="1"/>
      <sheetData sheetId="8531">
        <row r="1">
          <cell r="A1" t="str">
            <v>CODE</v>
          </cell>
        </row>
      </sheetData>
      <sheetData sheetId="8532" refreshError="1"/>
      <sheetData sheetId="8533">
        <row r="1">
          <cell r="A1" t="str">
            <v>Customer Name</v>
          </cell>
        </row>
      </sheetData>
      <sheetData sheetId="8534" refreshError="1"/>
      <sheetData sheetId="8535" refreshError="1"/>
      <sheetData sheetId="8536" refreshError="1"/>
      <sheetData sheetId="8537" refreshError="1"/>
      <sheetData sheetId="8538" refreshError="1"/>
      <sheetData sheetId="8539" refreshError="1"/>
      <sheetData sheetId="8540" refreshError="1"/>
      <sheetData sheetId="8541" refreshError="1"/>
      <sheetData sheetId="8542" refreshError="1"/>
      <sheetData sheetId="8543" refreshError="1"/>
      <sheetData sheetId="8544" refreshError="1"/>
      <sheetData sheetId="8545" refreshError="1"/>
      <sheetData sheetId="8546" refreshError="1"/>
      <sheetData sheetId="8547" refreshError="1"/>
      <sheetData sheetId="8548" refreshError="1"/>
      <sheetData sheetId="8549" refreshError="1"/>
      <sheetData sheetId="8550" refreshError="1"/>
      <sheetData sheetId="8551" refreshError="1"/>
      <sheetData sheetId="8552" refreshError="1"/>
      <sheetData sheetId="8553" refreshError="1"/>
      <sheetData sheetId="8554" refreshError="1"/>
      <sheetData sheetId="8555" refreshError="1"/>
      <sheetData sheetId="8556" refreshError="1"/>
      <sheetData sheetId="8557" refreshError="1"/>
      <sheetData sheetId="8558" refreshError="1"/>
      <sheetData sheetId="8559" refreshError="1"/>
      <sheetData sheetId="8560" refreshError="1"/>
      <sheetData sheetId="8561" refreshError="1"/>
      <sheetData sheetId="8562" refreshError="1"/>
      <sheetData sheetId="8563" refreshError="1"/>
      <sheetData sheetId="8564" refreshError="1"/>
      <sheetData sheetId="8565" refreshError="1"/>
      <sheetData sheetId="8566" refreshError="1"/>
      <sheetData sheetId="8567" refreshError="1"/>
      <sheetData sheetId="8568" refreshError="1"/>
      <sheetData sheetId="8569" refreshError="1"/>
      <sheetData sheetId="8570" refreshError="1"/>
      <sheetData sheetId="8571" refreshError="1"/>
      <sheetData sheetId="8572" refreshError="1"/>
      <sheetData sheetId="8573" refreshError="1"/>
      <sheetData sheetId="8574" refreshError="1"/>
      <sheetData sheetId="8575" refreshError="1"/>
      <sheetData sheetId="8576" refreshError="1"/>
      <sheetData sheetId="8577" refreshError="1"/>
      <sheetData sheetId="8578" refreshError="1"/>
      <sheetData sheetId="8579" refreshError="1"/>
      <sheetData sheetId="8580" refreshError="1"/>
      <sheetData sheetId="8581" refreshError="1"/>
      <sheetData sheetId="8582" refreshError="1"/>
      <sheetData sheetId="8583" refreshError="1"/>
      <sheetData sheetId="8584" refreshError="1"/>
      <sheetData sheetId="8585" refreshError="1"/>
      <sheetData sheetId="8586" refreshError="1"/>
      <sheetData sheetId="8587" refreshError="1"/>
      <sheetData sheetId="8588" refreshError="1"/>
      <sheetData sheetId="8589" refreshError="1"/>
      <sheetData sheetId="8590" refreshError="1"/>
      <sheetData sheetId="8591" refreshError="1"/>
      <sheetData sheetId="8592" refreshError="1"/>
      <sheetData sheetId="8593" refreshError="1"/>
      <sheetData sheetId="8594" refreshError="1"/>
      <sheetData sheetId="8595" refreshError="1"/>
      <sheetData sheetId="8596" refreshError="1"/>
      <sheetData sheetId="8597" refreshError="1"/>
      <sheetData sheetId="8598" refreshError="1"/>
      <sheetData sheetId="8599" refreshError="1"/>
      <sheetData sheetId="8600" refreshError="1"/>
      <sheetData sheetId="8601" refreshError="1"/>
      <sheetData sheetId="8602" refreshError="1"/>
      <sheetData sheetId="8603" refreshError="1"/>
      <sheetData sheetId="8604" refreshError="1"/>
      <sheetData sheetId="8605" refreshError="1"/>
      <sheetData sheetId="8606" refreshError="1"/>
      <sheetData sheetId="8607" refreshError="1"/>
      <sheetData sheetId="8608" refreshError="1"/>
      <sheetData sheetId="8609" refreshError="1"/>
      <sheetData sheetId="8610" refreshError="1"/>
      <sheetData sheetId="8611" refreshError="1"/>
      <sheetData sheetId="8612" refreshError="1"/>
      <sheetData sheetId="8613" refreshError="1"/>
      <sheetData sheetId="8614" refreshError="1"/>
      <sheetData sheetId="8615" refreshError="1"/>
      <sheetData sheetId="8616" refreshError="1"/>
      <sheetData sheetId="8617" refreshError="1"/>
      <sheetData sheetId="8618" refreshError="1"/>
      <sheetData sheetId="8619" refreshError="1"/>
      <sheetData sheetId="8620" refreshError="1"/>
      <sheetData sheetId="8621" refreshError="1"/>
      <sheetData sheetId="8622" refreshError="1"/>
      <sheetData sheetId="8623" refreshError="1"/>
      <sheetData sheetId="8624" refreshError="1"/>
      <sheetData sheetId="8625" refreshError="1"/>
      <sheetData sheetId="8626" refreshError="1"/>
      <sheetData sheetId="8627" refreshError="1"/>
      <sheetData sheetId="8628" refreshError="1"/>
      <sheetData sheetId="8629" refreshError="1"/>
      <sheetData sheetId="8630" refreshError="1"/>
      <sheetData sheetId="8631" refreshError="1"/>
      <sheetData sheetId="8632" refreshError="1"/>
      <sheetData sheetId="8633" refreshError="1"/>
      <sheetData sheetId="8634" refreshError="1"/>
      <sheetData sheetId="8635" refreshError="1"/>
      <sheetData sheetId="8636" refreshError="1"/>
      <sheetData sheetId="8637" refreshError="1"/>
      <sheetData sheetId="8638" refreshError="1"/>
      <sheetData sheetId="8639" refreshError="1"/>
      <sheetData sheetId="8640" refreshError="1"/>
      <sheetData sheetId="8641" refreshError="1"/>
      <sheetData sheetId="8642" refreshError="1"/>
      <sheetData sheetId="8643" refreshError="1"/>
      <sheetData sheetId="8644" refreshError="1"/>
      <sheetData sheetId="8645" refreshError="1"/>
      <sheetData sheetId="8646" refreshError="1"/>
      <sheetData sheetId="8647" refreshError="1"/>
      <sheetData sheetId="8648" refreshError="1"/>
      <sheetData sheetId="8649" refreshError="1"/>
      <sheetData sheetId="8650" refreshError="1"/>
      <sheetData sheetId="8651" refreshError="1"/>
      <sheetData sheetId="8652" refreshError="1"/>
      <sheetData sheetId="8653" refreshError="1"/>
      <sheetData sheetId="8654" refreshError="1"/>
      <sheetData sheetId="8655" refreshError="1"/>
      <sheetData sheetId="8656" refreshError="1"/>
      <sheetData sheetId="8657" refreshError="1"/>
      <sheetData sheetId="8658" refreshError="1"/>
      <sheetData sheetId="8659" refreshError="1"/>
      <sheetData sheetId="8660" refreshError="1"/>
      <sheetData sheetId="8661" refreshError="1"/>
      <sheetData sheetId="8662" refreshError="1"/>
      <sheetData sheetId="8663" refreshError="1"/>
      <sheetData sheetId="8664" refreshError="1"/>
      <sheetData sheetId="8665">
        <row r="1">
          <cell r="A1" t="str">
            <v>CODE</v>
          </cell>
        </row>
      </sheetData>
      <sheetData sheetId="8666">
        <row r="1">
          <cell r="A1" t="str">
            <v>CODE</v>
          </cell>
        </row>
      </sheetData>
      <sheetData sheetId="8667" refreshError="1"/>
      <sheetData sheetId="8668" refreshError="1"/>
      <sheetData sheetId="8669" refreshError="1"/>
      <sheetData sheetId="8670" refreshError="1"/>
      <sheetData sheetId="8671" refreshError="1"/>
      <sheetData sheetId="8672" refreshError="1"/>
      <sheetData sheetId="8673" refreshError="1"/>
      <sheetData sheetId="8674" refreshError="1"/>
      <sheetData sheetId="8675" refreshError="1"/>
      <sheetData sheetId="8676" refreshError="1"/>
      <sheetData sheetId="8677" refreshError="1"/>
      <sheetData sheetId="8678" refreshError="1"/>
      <sheetData sheetId="8679" refreshError="1"/>
      <sheetData sheetId="8680" refreshError="1"/>
      <sheetData sheetId="8681" refreshError="1"/>
      <sheetData sheetId="8682" refreshError="1"/>
      <sheetData sheetId="8683" refreshError="1"/>
      <sheetData sheetId="8684" refreshError="1"/>
      <sheetData sheetId="8685" refreshError="1"/>
      <sheetData sheetId="8686" refreshError="1"/>
      <sheetData sheetId="8687" refreshError="1"/>
      <sheetData sheetId="8688" refreshError="1"/>
      <sheetData sheetId="8689" refreshError="1"/>
      <sheetData sheetId="8690" refreshError="1"/>
      <sheetData sheetId="8691" refreshError="1"/>
      <sheetData sheetId="8692" refreshError="1"/>
      <sheetData sheetId="8693" refreshError="1"/>
      <sheetData sheetId="8694" refreshError="1"/>
      <sheetData sheetId="8695" refreshError="1"/>
      <sheetData sheetId="8696" refreshError="1"/>
      <sheetData sheetId="8697" refreshError="1"/>
      <sheetData sheetId="8698" refreshError="1"/>
      <sheetData sheetId="8699" refreshError="1"/>
      <sheetData sheetId="8700" refreshError="1"/>
      <sheetData sheetId="8701" refreshError="1"/>
      <sheetData sheetId="8702" refreshError="1"/>
      <sheetData sheetId="8703" refreshError="1"/>
      <sheetData sheetId="8704" refreshError="1"/>
      <sheetData sheetId="8705" refreshError="1"/>
      <sheetData sheetId="8706" refreshError="1"/>
      <sheetData sheetId="8707" refreshError="1"/>
      <sheetData sheetId="8708" refreshError="1"/>
      <sheetData sheetId="8709" refreshError="1"/>
      <sheetData sheetId="8710" refreshError="1"/>
      <sheetData sheetId="8711" refreshError="1"/>
      <sheetData sheetId="8712" refreshError="1"/>
      <sheetData sheetId="8713" refreshError="1"/>
      <sheetData sheetId="8714" refreshError="1"/>
      <sheetData sheetId="8715" refreshError="1"/>
      <sheetData sheetId="8716" refreshError="1"/>
      <sheetData sheetId="8717" refreshError="1"/>
      <sheetData sheetId="8718" refreshError="1"/>
      <sheetData sheetId="8719" refreshError="1"/>
      <sheetData sheetId="8720" refreshError="1"/>
      <sheetData sheetId="8721" refreshError="1"/>
      <sheetData sheetId="8722" refreshError="1"/>
      <sheetData sheetId="8723" refreshError="1"/>
      <sheetData sheetId="8724" refreshError="1"/>
      <sheetData sheetId="8725" refreshError="1"/>
      <sheetData sheetId="8726" refreshError="1"/>
      <sheetData sheetId="8727" refreshError="1"/>
      <sheetData sheetId="8728" refreshError="1"/>
      <sheetData sheetId="8729" refreshError="1"/>
      <sheetData sheetId="8730" refreshError="1"/>
      <sheetData sheetId="8731" refreshError="1"/>
      <sheetData sheetId="8732" refreshError="1"/>
      <sheetData sheetId="8733" refreshError="1"/>
      <sheetData sheetId="8734" refreshError="1"/>
      <sheetData sheetId="8735" refreshError="1"/>
      <sheetData sheetId="8736" refreshError="1"/>
      <sheetData sheetId="8737" refreshError="1"/>
      <sheetData sheetId="8738" refreshError="1"/>
      <sheetData sheetId="8739" refreshError="1"/>
      <sheetData sheetId="8740">
        <row r="1">
          <cell r="A1" t="str">
            <v>CODE</v>
          </cell>
        </row>
      </sheetData>
      <sheetData sheetId="8741">
        <row r="1">
          <cell r="A1" t="str">
            <v>CODE</v>
          </cell>
        </row>
      </sheetData>
      <sheetData sheetId="8742">
        <row r="1">
          <cell r="A1" t="str">
            <v>CODE</v>
          </cell>
        </row>
      </sheetData>
      <sheetData sheetId="8743">
        <row r="1">
          <cell r="A1" t="str">
            <v>CODE</v>
          </cell>
        </row>
      </sheetData>
      <sheetData sheetId="8744">
        <row r="1">
          <cell r="A1" t="str">
            <v>CODE</v>
          </cell>
        </row>
      </sheetData>
      <sheetData sheetId="8745">
        <row r="1">
          <cell r="A1" t="str">
            <v>CODE</v>
          </cell>
        </row>
      </sheetData>
      <sheetData sheetId="8746">
        <row r="1">
          <cell r="A1" t="str">
            <v>CODE</v>
          </cell>
        </row>
      </sheetData>
      <sheetData sheetId="8747">
        <row r="1">
          <cell r="A1" t="str">
            <v>CODE</v>
          </cell>
        </row>
      </sheetData>
      <sheetData sheetId="8748">
        <row r="1">
          <cell r="A1" t="str">
            <v>ASSET_NUMBER</v>
          </cell>
        </row>
      </sheetData>
      <sheetData sheetId="8749" refreshError="1"/>
      <sheetData sheetId="8750" refreshError="1"/>
      <sheetData sheetId="8751" refreshError="1"/>
      <sheetData sheetId="8752" refreshError="1"/>
      <sheetData sheetId="8753" refreshError="1"/>
      <sheetData sheetId="8754" refreshError="1"/>
      <sheetData sheetId="8755" refreshError="1"/>
      <sheetData sheetId="8756">
        <row r="1">
          <cell r="A1" t="str">
            <v>ASSET_NUMBER</v>
          </cell>
        </row>
      </sheetData>
      <sheetData sheetId="8757">
        <row r="1">
          <cell r="A1" t="str">
            <v>ASSET_NUMBER</v>
          </cell>
        </row>
      </sheetData>
      <sheetData sheetId="8758" refreshError="1"/>
      <sheetData sheetId="8759">
        <row r="1">
          <cell r="A1" t="str">
            <v>ASSET_NUMBER</v>
          </cell>
        </row>
      </sheetData>
      <sheetData sheetId="8760" refreshError="1"/>
      <sheetData sheetId="8761" refreshError="1"/>
      <sheetData sheetId="8762" refreshError="1"/>
      <sheetData sheetId="8763" refreshError="1"/>
      <sheetData sheetId="8764" refreshError="1"/>
      <sheetData sheetId="8765" refreshError="1"/>
      <sheetData sheetId="8766" refreshError="1"/>
      <sheetData sheetId="8767" refreshError="1"/>
      <sheetData sheetId="8768" refreshError="1"/>
      <sheetData sheetId="8769" refreshError="1"/>
      <sheetData sheetId="8770" refreshError="1"/>
      <sheetData sheetId="8771" refreshError="1"/>
      <sheetData sheetId="8772" refreshError="1"/>
      <sheetData sheetId="8773" refreshError="1"/>
      <sheetData sheetId="8774" refreshError="1"/>
      <sheetData sheetId="8775" refreshError="1"/>
      <sheetData sheetId="8776" refreshError="1"/>
      <sheetData sheetId="8777" refreshError="1"/>
      <sheetData sheetId="8778" refreshError="1"/>
      <sheetData sheetId="8779" refreshError="1"/>
      <sheetData sheetId="8780" refreshError="1"/>
      <sheetData sheetId="8781" refreshError="1"/>
      <sheetData sheetId="8782" refreshError="1"/>
      <sheetData sheetId="8783" refreshError="1"/>
      <sheetData sheetId="8784" refreshError="1"/>
      <sheetData sheetId="8785" refreshError="1"/>
      <sheetData sheetId="8786">
        <row r="1">
          <cell r="A1" t="str">
            <v>CODE</v>
          </cell>
        </row>
      </sheetData>
      <sheetData sheetId="8787">
        <row r="2">
          <cell r="A2" t="str">
            <v>A101001</v>
          </cell>
        </row>
      </sheetData>
      <sheetData sheetId="8788">
        <row r="2">
          <cell r="A2" t="str">
            <v>A101001</v>
          </cell>
        </row>
      </sheetData>
      <sheetData sheetId="8789">
        <row r="1">
          <cell r="A1" t="str">
            <v>CODE</v>
          </cell>
        </row>
      </sheetData>
      <sheetData sheetId="8790">
        <row r="1">
          <cell r="B1" t="str">
            <v>Q101A</v>
          </cell>
        </row>
      </sheetData>
      <sheetData sheetId="8791" refreshError="1"/>
      <sheetData sheetId="8792">
        <row r="1">
          <cell r="A1" t="str">
            <v>CODE</v>
          </cell>
        </row>
      </sheetData>
      <sheetData sheetId="8793">
        <row r="1">
          <cell r="A1" t="str">
            <v>Customer Name</v>
          </cell>
        </row>
      </sheetData>
      <sheetData sheetId="8794">
        <row r="1">
          <cell r="A1" t="str">
            <v>Customer Name</v>
          </cell>
        </row>
      </sheetData>
      <sheetData sheetId="8795">
        <row r="1">
          <cell r="A1" t="str">
            <v>CODE</v>
          </cell>
        </row>
      </sheetData>
      <sheetData sheetId="8796">
        <row r="1">
          <cell r="A1" t="str">
            <v>CODE</v>
          </cell>
        </row>
      </sheetData>
      <sheetData sheetId="8797" refreshError="1"/>
      <sheetData sheetId="8798" refreshError="1"/>
      <sheetData sheetId="8799" refreshError="1"/>
      <sheetData sheetId="8800" refreshError="1"/>
      <sheetData sheetId="8801">
        <row r="1">
          <cell r="A1" t="str">
            <v>CODE</v>
          </cell>
        </row>
      </sheetData>
      <sheetData sheetId="8802">
        <row r="1">
          <cell r="A1" t="str">
            <v>CODE</v>
          </cell>
        </row>
      </sheetData>
      <sheetData sheetId="8803" refreshError="1"/>
      <sheetData sheetId="8804" refreshError="1"/>
      <sheetData sheetId="8805" refreshError="1"/>
      <sheetData sheetId="8806" refreshError="1"/>
      <sheetData sheetId="8807" refreshError="1"/>
      <sheetData sheetId="8808" refreshError="1"/>
      <sheetData sheetId="8809" refreshError="1"/>
      <sheetData sheetId="8810" refreshError="1"/>
      <sheetData sheetId="8811" refreshError="1"/>
      <sheetData sheetId="8812" refreshError="1"/>
      <sheetData sheetId="8813">
        <row r="1">
          <cell r="A1" t="str">
            <v>Customer Name</v>
          </cell>
        </row>
      </sheetData>
      <sheetData sheetId="8814">
        <row r="1">
          <cell r="A1" t="str">
            <v>Customer Name</v>
          </cell>
        </row>
      </sheetData>
      <sheetData sheetId="8815">
        <row r="1">
          <cell r="A1" t="str">
            <v>CODE</v>
          </cell>
        </row>
      </sheetData>
      <sheetData sheetId="8816">
        <row r="1">
          <cell r="A1" t="str">
            <v>CODE</v>
          </cell>
        </row>
      </sheetData>
      <sheetData sheetId="8817">
        <row r="1">
          <cell r="A1" t="str">
            <v>Customer Name</v>
          </cell>
        </row>
      </sheetData>
      <sheetData sheetId="8818" refreshError="1"/>
      <sheetData sheetId="8819" refreshError="1"/>
      <sheetData sheetId="8820">
        <row r="1">
          <cell r="A1" t="str">
            <v>CODE</v>
          </cell>
        </row>
      </sheetData>
      <sheetData sheetId="8821" refreshError="1"/>
      <sheetData sheetId="8822" refreshError="1"/>
      <sheetData sheetId="8823" refreshError="1"/>
      <sheetData sheetId="8824" refreshError="1"/>
      <sheetData sheetId="8825" refreshError="1"/>
      <sheetData sheetId="8826" refreshError="1"/>
      <sheetData sheetId="8827" refreshError="1"/>
      <sheetData sheetId="8828" refreshError="1"/>
      <sheetData sheetId="8829" refreshError="1"/>
      <sheetData sheetId="8830" refreshError="1"/>
      <sheetData sheetId="8831" refreshError="1"/>
      <sheetData sheetId="8832" refreshError="1"/>
      <sheetData sheetId="8833" refreshError="1"/>
      <sheetData sheetId="8834" refreshError="1"/>
      <sheetData sheetId="8835" refreshError="1"/>
      <sheetData sheetId="8836" refreshError="1"/>
      <sheetData sheetId="8837" refreshError="1"/>
      <sheetData sheetId="8838" refreshError="1"/>
      <sheetData sheetId="8839" refreshError="1"/>
      <sheetData sheetId="8840">
        <row r="1">
          <cell r="A1" t="str">
            <v>ASSET_NUMBER</v>
          </cell>
        </row>
      </sheetData>
      <sheetData sheetId="8841" refreshError="1"/>
      <sheetData sheetId="8842" refreshError="1"/>
      <sheetData sheetId="8843" refreshError="1"/>
      <sheetData sheetId="8844">
        <row r="1">
          <cell r="A1" t="str">
            <v>ASSET_NUMBER</v>
          </cell>
        </row>
      </sheetData>
      <sheetData sheetId="8845" refreshError="1"/>
      <sheetData sheetId="8846" refreshError="1"/>
      <sheetData sheetId="8847" refreshError="1"/>
      <sheetData sheetId="8848" refreshError="1"/>
      <sheetData sheetId="8849" refreshError="1"/>
      <sheetData sheetId="8850" refreshError="1"/>
      <sheetData sheetId="8851" refreshError="1"/>
      <sheetData sheetId="8852" refreshError="1"/>
      <sheetData sheetId="8853" refreshError="1"/>
      <sheetData sheetId="8854">
        <row r="1">
          <cell r="A1" t="str">
            <v>ASSET_NUMBER</v>
          </cell>
        </row>
      </sheetData>
      <sheetData sheetId="8855" refreshError="1"/>
      <sheetData sheetId="8856" refreshError="1"/>
      <sheetData sheetId="8857" refreshError="1"/>
      <sheetData sheetId="8858" refreshError="1"/>
      <sheetData sheetId="8859" refreshError="1"/>
      <sheetData sheetId="8860" refreshError="1"/>
      <sheetData sheetId="8861" refreshError="1"/>
      <sheetData sheetId="8862" refreshError="1"/>
      <sheetData sheetId="8863" refreshError="1"/>
      <sheetData sheetId="8864" refreshError="1"/>
      <sheetData sheetId="8865" refreshError="1"/>
      <sheetData sheetId="8866" refreshError="1"/>
      <sheetData sheetId="8867" refreshError="1"/>
      <sheetData sheetId="8868" refreshError="1"/>
      <sheetData sheetId="8869" refreshError="1"/>
      <sheetData sheetId="8870" refreshError="1"/>
      <sheetData sheetId="8871" refreshError="1"/>
      <sheetData sheetId="8872" refreshError="1"/>
      <sheetData sheetId="8873" refreshError="1"/>
      <sheetData sheetId="8874" refreshError="1"/>
      <sheetData sheetId="8875">
        <row r="1">
          <cell r="A1" t="str">
            <v>ASSET_NUMBER</v>
          </cell>
        </row>
      </sheetData>
      <sheetData sheetId="8876" refreshError="1"/>
      <sheetData sheetId="8877" refreshError="1"/>
      <sheetData sheetId="8878" refreshError="1"/>
      <sheetData sheetId="8879" refreshError="1"/>
      <sheetData sheetId="8880" refreshError="1"/>
      <sheetData sheetId="8881" refreshError="1"/>
      <sheetData sheetId="8882" refreshError="1"/>
      <sheetData sheetId="8883" refreshError="1"/>
      <sheetData sheetId="8884" refreshError="1"/>
      <sheetData sheetId="8885" refreshError="1"/>
      <sheetData sheetId="8886" refreshError="1"/>
      <sheetData sheetId="8887" refreshError="1"/>
      <sheetData sheetId="8888" refreshError="1"/>
      <sheetData sheetId="8889" refreshError="1"/>
      <sheetData sheetId="8890" refreshError="1"/>
      <sheetData sheetId="8891" refreshError="1"/>
      <sheetData sheetId="8892" refreshError="1"/>
      <sheetData sheetId="8893" refreshError="1"/>
      <sheetData sheetId="8894" refreshError="1"/>
      <sheetData sheetId="8895" refreshError="1"/>
      <sheetData sheetId="8896" refreshError="1"/>
      <sheetData sheetId="8897" refreshError="1"/>
      <sheetData sheetId="8898" refreshError="1"/>
      <sheetData sheetId="8899" refreshError="1"/>
      <sheetData sheetId="8900" refreshError="1"/>
      <sheetData sheetId="8901" refreshError="1"/>
      <sheetData sheetId="8902" refreshError="1"/>
      <sheetData sheetId="8903" refreshError="1"/>
      <sheetData sheetId="8904" refreshError="1"/>
      <sheetData sheetId="8905" refreshError="1"/>
      <sheetData sheetId="8906" refreshError="1"/>
      <sheetData sheetId="8907" refreshError="1"/>
      <sheetData sheetId="8908" refreshError="1"/>
      <sheetData sheetId="8909" refreshError="1"/>
      <sheetData sheetId="8910" refreshError="1"/>
      <sheetData sheetId="8911" refreshError="1"/>
      <sheetData sheetId="8912" refreshError="1"/>
      <sheetData sheetId="8913" refreshError="1"/>
      <sheetData sheetId="8914" refreshError="1"/>
      <sheetData sheetId="8915" refreshError="1"/>
      <sheetData sheetId="8916" refreshError="1"/>
      <sheetData sheetId="8917" refreshError="1"/>
      <sheetData sheetId="8918" refreshError="1"/>
      <sheetData sheetId="8919" refreshError="1"/>
      <sheetData sheetId="8920" refreshError="1"/>
      <sheetData sheetId="8921" refreshError="1"/>
      <sheetData sheetId="8922" refreshError="1"/>
      <sheetData sheetId="8923" refreshError="1"/>
      <sheetData sheetId="8924" refreshError="1"/>
      <sheetData sheetId="8925" refreshError="1"/>
      <sheetData sheetId="8926" refreshError="1"/>
      <sheetData sheetId="8927" refreshError="1"/>
      <sheetData sheetId="8928" refreshError="1"/>
      <sheetData sheetId="8929" refreshError="1"/>
      <sheetData sheetId="8930" refreshError="1"/>
      <sheetData sheetId="8931" refreshError="1"/>
      <sheetData sheetId="8932" refreshError="1"/>
      <sheetData sheetId="8933" refreshError="1"/>
      <sheetData sheetId="8934" refreshError="1"/>
      <sheetData sheetId="8935" refreshError="1"/>
      <sheetData sheetId="8936" refreshError="1"/>
      <sheetData sheetId="8937" refreshError="1"/>
      <sheetData sheetId="8938" refreshError="1"/>
      <sheetData sheetId="8939" refreshError="1"/>
      <sheetData sheetId="8940" refreshError="1"/>
      <sheetData sheetId="8941" refreshError="1"/>
      <sheetData sheetId="8942" refreshError="1"/>
      <sheetData sheetId="8943" refreshError="1"/>
      <sheetData sheetId="8944" refreshError="1"/>
      <sheetData sheetId="8945" refreshError="1"/>
      <sheetData sheetId="8946" refreshError="1"/>
      <sheetData sheetId="8947" refreshError="1"/>
      <sheetData sheetId="8948" refreshError="1"/>
      <sheetData sheetId="8949" refreshError="1"/>
      <sheetData sheetId="8950" refreshError="1"/>
      <sheetData sheetId="8951" refreshError="1"/>
      <sheetData sheetId="8952" refreshError="1"/>
      <sheetData sheetId="8953" refreshError="1"/>
      <sheetData sheetId="8954" refreshError="1"/>
      <sheetData sheetId="8955" refreshError="1"/>
      <sheetData sheetId="8956" refreshError="1"/>
      <sheetData sheetId="8957" refreshError="1"/>
      <sheetData sheetId="8958" refreshError="1"/>
      <sheetData sheetId="8959" refreshError="1"/>
      <sheetData sheetId="8960" refreshError="1"/>
      <sheetData sheetId="8961" refreshError="1"/>
      <sheetData sheetId="8962" refreshError="1"/>
      <sheetData sheetId="8963" refreshError="1"/>
      <sheetData sheetId="8964" refreshError="1"/>
      <sheetData sheetId="8965" refreshError="1"/>
      <sheetData sheetId="8966" refreshError="1"/>
      <sheetData sheetId="8967" refreshError="1"/>
      <sheetData sheetId="8968" refreshError="1"/>
      <sheetData sheetId="8969" refreshError="1"/>
      <sheetData sheetId="8970" refreshError="1"/>
      <sheetData sheetId="8971" refreshError="1"/>
      <sheetData sheetId="8972" refreshError="1"/>
      <sheetData sheetId="8973" refreshError="1"/>
      <sheetData sheetId="8974" refreshError="1"/>
      <sheetData sheetId="8975" refreshError="1"/>
      <sheetData sheetId="8976" refreshError="1"/>
      <sheetData sheetId="8977" refreshError="1"/>
      <sheetData sheetId="8978" refreshError="1"/>
      <sheetData sheetId="8979" refreshError="1"/>
      <sheetData sheetId="8980" refreshError="1"/>
      <sheetData sheetId="8981" refreshError="1"/>
      <sheetData sheetId="8982" refreshError="1"/>
      <sheetData sheetId="8983" refreshError="1"/>
      <sheetData sheetId="8984" refreshError="1"/>
      <sheetData sheetId="8985" refreshError="1"/>
      <sheetData sheetId="8986" refreshError="1"/>
      <sheetData sheetId="8987" refreshError="1"/>
      <sheetData sheetId="8988" refreshError="1"/>
      <sheetData sheetId="8989" refreshError="1"/>
      <sheetData sheetId="8990" refreshError="1"/>
      <sheetData sheetId="8991" refreshError="1"/>
      <sheetData sheetId="8992" refreshError="1"/>
      <sheetData sheetId="8993" refreshError="1"/>
      <sheetData sheetId="8994" refreshError="1"/>
      <sheetData sheetId="8995" refreshError="1"/>
      <sheetData sheetId="8996" refreshError="1"/>
      <sheetData sheetId="8997" refreshError="1"/>
      <sheetData sheetId="8998" refreshError="1"/>
      <sheetData sheetId="8999" refreshError="1"/>
      <sheetData sheetId="9000" refreshError="1"/>
      <sheetData sheetId="9001" refreshError="1"/>
      <sheetData sheetId="9002" refreshError="1"/>
      <sheetData sheetId="9003" refreshError="1"/>
      <sheetData sheetId="9004" refreshError="1"/>
      <sheetData sheetId="9005" refreshError="1"/>
      <sheetData sheetId="9006" refreshError="1"/>
      <sheetData sheetId="9007" refreshError="1"/>
      <sheetData sheetId="9008" refreshError="1"/>
      <sheetData sheetId="9009" refreshError="1"/>
      <sheetData sheetId="9010" refreshError="1"/>
      <sheetData sheetId="9011" refreshError="1"/>
      <sheetData sheetId="9012" refreshError="1"/>
      <sheetData sheetId="9013" refreshError="1"/>
      <sheetData sheetId="9014" refreshError="1"/>
      <sheetData sheetId="9015" refreshError="1"/>
      <sheetData sheetId="9016" refreshError="1"/>
      <sheetData sheetId="9017" refreshError="1"/>
      <sheetData sheetId="9018" refreshError="1"/>
      <sheetData sheetId="9019" refreshError="1"/>
      <sheetData sheetId="9020" refreshError="1"/>
      <sheetData sheetId="9021" refreshError="1"/>
      <sheetData sheetId="9022" refreshError="1"/>
      <sheetData sheetId="9023" refreshError="1"/>
      <sheetData sheetId="9024" refreshError="1"/>
      <sheetData sheetId="9025" refreshError="1"/>
      <sheetData sheetId="9026" refreshError="1"/>
      <sheetData sheetId="9027" refreshError="1"/>
      <sheetData sheetId="9028" refreshError="1"/>
      <sheetData sheetId="9029" refreshError="1"/>
      <sheetData sheetId="9030" refreshError="1"/>
      <sheetData sheetId="9031" refreshError="1"/>
      <sheetData sheetId="9032" refreshError="1"/>
      <sheetData sheetId="9033" refreshError="1"/>
      <sheetData sheetId="9034" refreshError="1"/>
      <sheetData sheetId="9035" refreshError="1"/>
      <sheetData sheetId="9036" refreshError="1"/>
      <sheetData sheetId="9037" refreshError="1"/>
      <sheetData sheetId="9038" refreshError="1"/>
      <sheetData sheetId="9039" refreshError="1"/>
      <sheetData sheetId="9040" refreshError="1"/>
      <sheetData sheetId="9041" refreshError="1"/>
      <sheetData sheetId="9042" refreshError="1"/>
      <sheetData sheetId="9043" refreshError="1"/>
      <sheetData sheetId="9044" refreshError="1"/>
      <sheetData sheetId="9045" refreshError="1"/>
      <sheetData sheetId="9046" refreshError="1"/>
      <sheetData sheetId="9047" refreshError="1"/>
      <sheetData sheetId="9048" refreshError="1"/>
      <sheetData sheetId="9049" refreshError="1"/>
      <sheetData sheetId="9050" refreshError="1"/>
      <sheetData sheetId="9051" refreshError="1"/>
      <sheetData sheetId="9052" refreshError="1"/>
      <sheetData sheetId="9053" refreshError="1"/>
      <sheetData sheetId="9054" refreshError="1"/>
      <sheetData sheetId="9055" refreshError="1"/>
      <sheetData sheetId="9056" refreshError="1"/>
      <sheetData sheetId="9057" refreshError="1"/>
      <sheetData sheetId="9058" refreshError="1"/>
      <sheetData sheetId="9059" refreshError="1"/>
      <sheetData sheetId="9060" refreshError="1"/>
      <sheetData sheetId="9061" refreshError="1"/>
      <sheetData sheetId="9062" refreshError="1"/>
      <sheetData sheetId="9063" refreshError="1"/>
      <sheetData sheetId="9064" refreshError="1"/>
      <sheetData sheetId="9065" refreshError="1"/>
      <sheetData sheetId="9066" refreshError="1"/>
      <sheetData sheetId="9067" refreshError="1"/>
      <sheetData sheetId="9068" refreshError="1"/>
      <sheetData sheetId="9069" refreshError="1"/>
      <sheetData sheetId="9070" refreshError="1"/>
      <sheetData sheetId="9071" refreshError="1"/>
      <sheetData sheetId="9072" refreshError="1"/>
      <sheetData sheetId="9073" refreshError="1"/>
      <sheetData sheetId="9074" refreshError="1"/>
      <sheetData sheetId="9075" refreshError="1"/>
      <sheetData sheetId="9076" refreshError="1"/>
      <sheetData sheetId="9077" refreshError="1"/>
      <sheetData sheetId="9078" refreshError="1"/>
      <sheetData sheetId="9079" refreshError="1"/>
      <sheetData sheetId="9080" refreshError="1"/>
      <sheetData sheetId="9081" refreshError="1"/>
      <sheetData sheetId="9082" refreshError="1"/>
      <sheetData sheetId="9083" refreshError="1"/>
      <sheetData sheetId="9084" refreshError="1"/>
      <sheetData sheetId="9085" refreshError="1"/>
      <sheetData sheetId="9086" refreshError="1"/>
      <sheetData sheetId="9087" refreshError="1"/>
      <sheetData sheetId="9088" refreshError="1"/>
      <sheetData sheetId="9089" refreshError="1"/>
      <sheetData sheetId="9090" refreshError="1"/>
      <sheetData sheetId="9091" refreshError="1"/>
      <sheetData sheetId="9092" refreshError="1"/>
      <sheetData sheetId="9093" refreshError="1"/>
      <sheetData sheetId="9094" refreshError="1"/>
      <sheetData sheetId="9095" refreshError="1"/>
      <sheetData sheetId="9096" refreshError="1"/>
      <sheetData sheetId="9097" refreshError="1"/>
      <sheetData sheetId="9098" refreshError="1"/>
      <sheetData sheetId="9099" refreshError="1"/>
      <sheetData sheetId="9100" refreshError="1"/>
      <sheetData sheetId="9101" refreshError="1"/>
      <sheetData sheetId="9102" refreshError="1"/>
      <sheetData sheetId="9103" refreshError="1"/>
      <sheetData sheetId="9104" refreshError="1"/>
      <sheetData sheetId="9105" refreshError="1"/>
      <sheetData sheetId="9106" refreshError="1"/>
      <sheetData sheetId="9107" refreshError="1"/>
      <sheetData sheetId="9108" refreshError="1"/>
      <sheetData sheetId="9109" refreshError="1"/>
      <sheetData sheetId="9110" refreshError="1"/>
      <sheetData sheetId="9111" refreshError="1"/>
      <sheetData sheetId="9112" refreshError="1"/>
      <sheetData sheetId="9113" refreshError="1"/>
      <sheetData sheetId="9114" refreshError="1"/>
      <sheetData sheetId="9115" refreshError="1"/>
      <sheetData sheetId="9116" refreshError="1"/>
      <sheetData sheetId="9117" refreshError="1"/>
      <sheetData sheetId="9118" refreshError="1"/>
      <sheetData sheetId="9119" refreshError="1"/>
      <sheetData sheetId="9120" refreshError="1"/>
      <sheetData sheetId="9121" refreshError="1"/>
      <sheetData sheetId="9122" refreshError="1"/>
      <sheetData sheetId="9123" refreshError="1"/>
      <sheetData sheetId="9124" refreshError="1"/>
      <sheetData sheetId="9125" refreshError="1"/>
      <sheetData sheetId="9126" refreshError="1"/>
      <sheetData sheetId="9127" refreshError="1"/>
      <sheetData sheetId="9128" refreshError="1"/>
      <sheetData sheetId="9129" refreshError="1"/>
      <sheetData sheetId="9130" refreshError="1"/>
      <sheetData sheetId="9131" refreshError="1"/>
      <sheetData sheetId="9132" refreshError="1"/>
      <sheetData sheetId="9133" refreshError="1"/>
      <sheetData sheetId="9134" refreshError="1"/>
      <sheetData sheetId="9135" refreshError="1"/>
      <sheetData sheetId="9136" refreshError="1"/>
      <sheetData sheetId="9137" refreshError="1"/>
      <sheetData sheetId="9138" refreshError="1"/>
      <sheetData sheetId="9139" refreshError="1"/>
      <sheetData sheetId="9140" refreshError="1"/>
      <sheetData sheetId="9141" refreshError="1"/>
      <sheetData sheetId="9142" refreshError="1"/>
      <sheetData sheetId="9143" refreshError="1"/>
      <sheetData sheetId="9144" refreshError="1"/>
      <sheetData sheetId="9145" refreshError="1"/>
      <sheetData sheetId="9146" refreshError="1"/>
      <sheetData sheetId="9147" refreshError="1"/>
      <sheetData sheetId="9148" refreshError="1"/>
      <sheetData sheetId="9149" refreshError="1"/>
      <sheetData sheetId="9150" refreshError="1"/>
      <sheetData sheetId="9151" refreshError="1"/>
      <sheetData sheetId="9152" refreshError="1"/>
      <sheetData sheetId="9153" refreshError="1"/>
      <sheetData sheetId="9154" refreshError="1"/>
      <sheetData sheetId="9155" refreshError="1"/>
      <sheetData sheetId="9156" refreshError="1"/>
      <sheetData sheetId="9157" refreshError="1"/>
      <sheetData sheetId="9158" refreshError="1"/>
      <sheetData sheetId="9159" refreshError="1"/>
      <sheetData sheetId="9160" refreshError="1"/>
      <sheetData sheetId="9161" refreshError="1"/>
      <sheetData sheetId="9162" refreshError="1"/>
      <sheetData sheetId="9163" refreshError="1"/>
      <sheetData sheetId="9164" refreshError="1"/>
      <sheetData sheetId="9165" refreshError="1"/>
      <sheetData sheetId="9166" refreshError="1"/>
      <sheetData sheetId="9167" refreshError="1"/>
      <sheetData sheetId="9168" refreshError="1"/>
      <sheetData sheetId="9169" refreshError="1"/>
      <sheetData sheetId="9170" refreshError="1"/>
      <sheetData sheetId="9171" refreshError="1"/>
      <sheetData sheetId="9172" refreshError="1"/>
      <sheetData sheetId="9173" refreshError="1"/>
      <sheetData sheetId="9174" refreshError="1"/>
      <sheetData sheetId="9175" refreshError="1"/>
      <sheetData sheetId="9176" refreshError="1"/>
      <sheetData sheetId="9177" refreshError="1"/>
      <sheetData sheetId="9178" refreshError="1"/>
      <sheetData sheetId="9179" refreshError="1"/>
      <sheetData sheetId="9180" refreshError="1"/>
      <sheetData sheetId="9181" refreshError="1"/>
      <sheetData sheetId="9182" refreshError="1"/>
      <sheetData sheetId="9183" refreshError="1"/>
      <sheetData sheetId="9184" refreshError="1"/>
      <sheetData sheetId="9185" refreshError="1"/>
      <sheetData sheetId="9186" refreshError="1"/>
      <sheetData sheetId="9187" refreshError="1"/>
      <sheetData sheetId="9188" refreshError="1"/>
      <sheetData sheetId="9189" refreshError="1"/>
      <sheetData sheetId="9190" refreshError="1"/>
      <sheetData sheetId="9191" refreshError="1"/>
      <sheetData sheetId="9192" refreshError="1"/>
      <sheetData sheetId="9193" refreshError="1"/>
      <sheetData sheetId="9194" refreshError="1"/>
      <sheetData sheetId="9195" refreshError="1"/>
      <sheetData sheetId="9196" refreshError="1"/>
      <sheetData sheetId="9197" refreshError="1"/>
      <sheetData sheetId="9198" refreshError="1"/>
      <sheetData sheetId="9199" refreshError="1"/>
      <sheetData sheetId="9200" refreshError="1"/>
      <sheetData sheetId="9201" refreshError="1"/>
      <sheetData sheetId="9202" refreshError="1"/>
      <sheetData sheetId="9203" refreshError="1"/>
      <sheetData sheetId="9204" refreshError="1"/>
      <sheetData sheetId="9205" refreshError="1"/>
      <sheetData sheetId="9206" refreshError="1"/>
      <sheetData sheetId="9207" refreshError="1"/>
      <sheetData sheetId="9208" refreshError="1"/>
      <sheetData sheetId="9209" refreshError="1"/>
      <sheetData sheetId="9210" refreshError="1"/>
      <sheetData sheetId="9211" refreshError="1"/>
      <sheetData sheetId="9212" refreshError="1"/>
      <sheetData sheetId="9213" refreshError="1"/>
      <sheetData sheetId="9214" refreshError="1"/>
      <sheetData sheetId="9215" refreshError="1"/>
      <sheetData sheetId="9216" refreshError="1"/>
      <sheetData sheetId="9217" refreshError="1"/>
      <sheetData sheetId="9218" refreshError="1"/>
      <sheetData sheetId="9219" refreshError="1"/>
      <sheetData sheetId="9220" refreshError="1"/>
      <sheetData sheetId="9221" refreshError="1"/>
      <sheetData sheetId="9222" refreshError="1"/>
      <sheetData sheetId="9223" refreshError="1"/>
      <sheetData sheetId="9224" refreshError="1"/>
      <sheetData sheetId="9225" refreshError="1"/>
      <sheetData sheetId="9226" refreshError="1"/>
      <sheetData sheetId="9227" refreshError="1"/>
      <sheetData sheetId="9228" refreshError="1"/>
      <sheetData sheetId="9229" refreshError="1"/>
      <sheetData sheetId="9230" refreshError="1"/>
      <sheetData sheetId="9231" refreshError="1"/>
      <sheetData sheetId="9232" refreshError="1"/>
      <sheetData sheetId="9233" refreshError="1"/>
      <sheetData sheetId="9234" refreshError="1"/>
      <sheetData sheetId="9235" refreshError="1"/>
      <sheetData sheetId="9236" refreshError="1"/>
      <sheetData sheetId="9237" refreshError="1"/>
      <sheetData sheetId="9238" refreshError="1"/>
      <sheetData sheetId="9239" refreshError="1"/>
      <sheetData sheetId="9240" refreshError="1"/>
      <sheetData sheetId="9241" refreshError="1"/>
      <sheetData sheetId="9242" refreshError="1"/>
      <sheetData sheetId="9243" refreshError="1"/>
      <sheetData sheetId="9244" refreshError="1"/>
      <sheetData sheetId="9245" refreshError="1"/>
      <sheetData sheetId="9246" refreshError="1"/>
      <sheetData sheetId="9247" refreshError="1"/>
      <sheetData sheetId="9248" refreshError="1"/>
      <sheetData sheetId="9249" refreshError="1"/>
      <sheetData sheetId="9250" refreshError="1"/>
      <sheetData sheetId="9251" refreshError="1"/>
      <sheetData sheetId="9252" refreshError="1"/>
      <sheetData sheetId="9253" refreshError="1"/>
      <sheetData sheetId="9254" refreshError="1"/>
      <sheetData sheetId="9255" refreshError="1"/>
      <sheetData sheetId="9256" refreshError="1"/>
      <sheetData sheetId="9257" refreshError="1"/>
      <sheetData sheetId="9258" refreshError="1"/>
      <sheetData sheetId="9259" refreshError="1"/>
      <sheetData sheetId="9260" refreshError="1"/>
      <sheetData sheetId="9261" refreshError="1"/>
      <sheetData sheetId="9262" refreshError="1"/>
      <sheetData sheetId="9263" refreshError="1"/>
      <sheetData sheetId="9264" refreshError="1"/>
      <sheetData sheetId="9265" refreshError="1"/>
      <sheetData sheetId="9266" refreshError="1"/>
      <sheetData sheetId="9267" refreshError="1"/>
      <sheetData sheetId="9268" refreshError="1"/>
      <sheetData sheetId="9269" refreshError="1"/>
      <sheetData sheetId="9270" refreshError="1"/>
      <sheetData sheetId="9271" refreshError="1"/>
      <sheetData sheetId="9272" refreshError="1"/>
      <sheetData sheetId="9273" refreshError="1"/>
      <sheetData sheetId="9274" refreshError="1"/>
      <sheetData sheetId="9275" refreshError="1"/>
      <sheetData sheetId="9276" refreshError="1"/>
      <sheetData sheetId="9277" refreshError="1"/>
      <sheetData sheetId="9278" refreshError="1"/>
      <sheetData sheetId="9279" refreshError="1"/>
      <sheetData sheetId="9280" refreshError="1"/>
      <sheetData sheetId="9281" refreshError="1"/>
      <sheetData sheetId="9282" refreshError="1"/>
      <sheetData sheetId="9283" refreshError="1"/>
      <sheetData sheetId="9284" refreshError="1"/>
      <sheetData sheetId="9285" refreshError="1"/>
      <sheetData sheetId="9286" refreshError="1"/>
      <sheetData sheetId="9287">
        <row r="1">
          <cell r="A1" t="str">
            <v>ASSET_NUMBER</v>
          </cell>
        </row>
      </sheetData>
      <sheetData sheetId="9288" refreshError="1"/>
      <sheetData sheetId="9289" refreshError="1"/>
      <sheetData sheetId="9290" refreshError="1"/>
      <sheetData sheetId="9291" refreshError="1"/>
      <sheetData sheetId="9292" refreshError="1"/>
      <sheetData sheetId="9293" refreshError="1"/>
      <sheetData sheetId="9294" refreshError="1"/>
      <sheetData sheetId="9295" refreshError="1"/>
      <sheetData sheetId="9296">
        <row r="1">
          <cell r="A1" t="str">
            <v>ASSET_NUMBER</v>
          </cell>
        </row>
      </sheetData>
      <sheetData sheetId="9297">
        <row r="1">
          <cell r="A1" t="str">
            <v>ASSET_NUMBER</v>
          </cell>
        </row>
      </sheetData>
      <sheetData sheetId="9298">
        <row r="1">
          <cell r="A1" t="str">
            <v>ASSET_NUMBER</v>
          </cell>
        </row>
      </sheetData>
      <sheetData sheetId="9299">
        <row r="1">
          <cell r="A1" t="str">
            <v>ASSET_NUMBER</v>
          </cell>
        </row>
      </sheetData>
      <sheetData sheetId="9300" refreshError="1"/>
      <sheetData sheetId="9301" refreshError="1"/>
      <sheetData sheetId="9302" refreshError="1"/>
      <sheetData sheetId="9303" refreshError="1"/>
      <sheetData sheetId="9304" refreshError="1"/>
      <sheetData sheetId="9305" refreshError="1"/>
      <sheetData sheetId="9306" refreshError="1"/>
      <sheetData sheetId="9307" refreshError="1"/>
      <sheetData sheetId="9308" refreshError="1"/>
      <sheetData sheetId="9309" refreshError="1"/>
      <sheetData sheetId="9310" refreshError="1"/>
      <sheetData sheetId="9311" refreshError="1"/>
      <sheetData sheetId="9312" refreshError="1"/>
      <sheetData sheetId="9313" refreshError="1"/>
      <sheetData sheetId="9314" refreshError="1"/>
      <sheetData sheetId="9315" refreshError="1"/>
      <sheetData sheetId="9316" refreshError="1"/>
      <sheetData sheetId="9317" refreshError="1"/>
      <sheetData sheetId="9318" refreshError="1"/>
      <sheetData sheetId="9319" refreshError="1"/>
      <sheetData sheetId="9320" refreshError="1"/>
      <sheetData sheetId="9321" refreshError="1"/>
      <sheetData sheetId="9322" refreshError="1"/>
      <sheetData sheetId="9323" refreshError="1"/>
      <sheetData sheetId="9324" refreshError="1"/>
      <sheetData sheetId="9325" refreshError="1"/>
      <sheetData sheetId="9326" refreshError="1"/>
      <sheetData sheetId="9327" refreshError="1"/>
      <sheetData sheetId="9328" refreshError="1"/>
      <sheetData sheetId="9329" refreshError="1"/>
      <sheetData sheetId="9330" refreshError="1"/>
      <sheetData sheetId="9331" refreshError="1"/>
      <sheetData sheetId="9332" refreshError="1"/>
      <sheetData sheetId="9333" refreshError="1"/>
      <sheetData sheetId="9334" refreshError="1"/>
      <sheetData sheetId="9335" refreshError="1"/>
      <sheetData sheetId="9336" refreshError="1"/>
      <sheetData sheetId="9337" refreshError="1"/>
      <sheetData sheetId="9338" refreshError="1"/>
      <sheetData sheetId="9339" refreshError="1"/>
      <sheetData sheetId="9340" refreshError="1"/>
      <sheetData sheetId="9341" refreshError="1"/>
      <sheetData sheetId="9342" refreshError="1"/>
      <sheetData sheetId="9343" refreshError="1"/>
      <sheetData sheetId="9344" refreshError="1"/>
      <sheetData sheetId="9345" refreshError="1"/>
      <sheetData sheetId="9346" refreshError="1"/>
      <sheetData sheetId="9347" refreshError="1"/>
      <sheetData sheetId="9348" refreshError="1"/>
      <sheetData sheetId="9349" refreshError="1"/>
      <sheetData sheetId="9350" refreshError="1"/>
      <sheetData sheetId="9351" refreshError="1"/>
      <sheetData sheetId="9352" refreshError="1"/>
      <sheetData sheetId="9353" refreshError="1"/>
      <sheetData sheetId="9354" refreshError="1"/>
      <sheetData sheetId="9355" refreshError="1"/>
      <sheetData sheetId="9356" refreshError="1"/>
      <sheetData sheetId="9357" refreshError="1"/>
      <sheetData sheetId="9358" refreshError="1"/>
      <sheetData sheetId="9359" refreshError="1"/>
      <sheetData sheetId="9360" refreshError="1"/>
      <sheetData sheetId="9361" refreshError="1"/>
      <sheetData sheetId="9362" refreshError="1"/>
      <sheetData sheetId="9363" refreshError="1"/>
      <sheetData sheetId="9364" refreshError="1"/>
      <sheetData sheetId="9365" refreshError="1"/>
      <sheetData sheetId="9366" refreshError="1"/>
      <sheetData sheetId="9367" refreshError="1"/>
      <sheetData sheetId="9368" refreshError="1"/>
      <sheetData sheetId="9369" refreshError="1"/>
      <sheetData sheetId="9370" refreshError="1"/>
      <sheetData sheetId="9371" refreshError="1"/>
      <sheetData sheetId="9372" refreshError="1"/>
      <sheetData sheetId="9373" refreshError="1"/>
      <sheetData sheetId="9374" refreshError="1"/>
      <sheetData sheetId="9375" refreshError="1"/>
      <sheetData sheetId="9376" refreshError="1"/>
      <sheetData sheetId="9377" refreshError="1"/>
      <sheetData sheetId="9378" refreshError="1"/>
      <sheetData sheetId="9379" refreshError="1"/>
      <sheetData sheetId="9380" refreshError="1"/>
      <sheetData sheetId="9381" refreshError="1"/>
      <sheetData sheetId="9382" refreshError="1"/>
      <sheetData sheetId="9383" refreshError="1"/>
      <sheetData sheetId="9384" refreshError="1"/>
      <sheetData sheetId="9385" refreshError="1"/>
      <sheetData sheetId="9386" refreshError="1"/>
      <sheetData sheetId="9387" refreshError="1"/>
      <sheetData sheetId="9388" refreshError="1"/>
      <sheetData sheetId="9389" refreshError="1"/>
      <sheetData sheetId="9390" refreshError="1"/>
      <sheetData sheetId="9391" refreshError="1"/>
      <sheetData sheetId="9392" refreshError="1"/>
      <sheetData sheetId="9393" refreshError="1"/>
      <sheetData sheetId="9394" refreshError="1"/>
      <sheetData sheetId="9395" refreshError="1"/>
      <sheetData sheetId="9396" refreshError="1"/>
      <sheetData sheetId="9397" refreshError="1"/>
      <sheetData sheetId="9398" refreshError="1"/>
      <sheetData sheetId="9399" refreshError="1"/>
      <sheetData sheetId="9400" refreshError="1"/>
      <sheetData sheetId="9401" refreshError="1"/>
      <sheetData sheetId="9402" refreshError="1"/>
      <sheetData sheetId="9403" refreshError="1"/>
      <sheetData sheetId="9404" refreshError="1"/>
      <sheetData sheetId="9405" refreshError="1"/>
      <sheetData sheetId="9406" refreshError="1"/>
      <sheetData sheetId="9407" refreshError="1"/>
      <sheetData sheetId="9408" refreshError="1"/>
      <sheetData sheetId="9409" refreshError="1"/>
      <sheetData sheetId="9410" refreshError="1"/>
      <sheetData sheetId="9411" refreshError="1"/>
      <sheetData sheetId="9412" refreshError="1"/>
      <sheetData sheetId="9413" refreshError="1"/>
      <sheetData sheetId="9414" refreshError="1"/>
      <sheetData sheetId="9415" refreshError="1"/>
      <sheetData sheetId="9416" refreshError="1"/>
      <sheetData sheetId="9417" refreshError="1"/>
      <sheetData sheetId="9418" refreshError="1"/>
      <sheetData sheetId="9419" refreshError="1"/>
      <sheetData sheetId="9420" refreshError="1"/>
      <sheetData sheetId="9421" refreshError="1"/>
      <sheetData sheetId="9422" refreshError="1"/>
      <sheetData sheetId="9423" refreshError="1"/>
      <sheetData sheetId="9424" refreshError="1"/>
      <sheetData sheetId="9425" refreshError="1"/>
      <sheetData sheetId="9426" refreshError="1"/>
      <sheetData sheetId="9427" refreshError="1"/>
      <sheetData sheetId="9428" refreshError="1"/>
      <sheetData sheetId="9429" refreshError="1"/>
      <sheetData sheetId="9430" refreshError="1"/>
      <sheetData sheetId="9431" refreshError="1"/>
      <sheetData sheetId="9432" refreshError="1"/>
      <sheetData sheetId="9433" refreshError="1"/>
      <sheetData sheetId="9434" refreshError="1"/>
      <sheetData sheetId="9435" refreshError="1"/>
      <sheetData sheetId="9436" refreshError="1"/>
      <sheetData sheetId="9437" refreshError="1"/>
      <sheetData sheetId="9438" refreshError="1"/>
      <sheetData sheetId="9439" refreshError="1"/>
      <sheetData sheetId="9440" refreshError="1"/>
      <sheetData sheetId="9441" refreshError="1"/>
      <sheetData sheetId="9442" refreshError="1"/>
      <sheetData sheetId="9443" refreshError="1"/>
      <sheetData sheetId="9444" refreshError="1"/>
      <sheetData sheetId="9445" refreshError="1"/>
      <sheetData sheetId="9446" refreshError="1"/>
      <sheetData sheetId="9447" refreshError="1"/>
      <sheetData sheetId="9448" refreshError="1"/>
      <sheetData sheetId="9449" refreshError="1"/>
      <sheetData sheetId="9450" refreshError="1"/>
      <sheetData sheetId="9451" refreshError="1"/>
      <sheetData sheetId="9452" refreshError="1"/>
      <sheetData sheetId="9453" refreshError="1"/>
      <sheetData sheetId="9454" refreshError="1"/>
      <sheetData sheetId="9455" refreshError="1"/>
      <sheetData sheetId="9456" refreshError="1"/>
      <sheetData sheetId="9457" refreshError="1"/>
      <sheetData sheetId="9458" refreshError="1"/>
      <sheetData sheetId="9459" refreshError="1"/>
      <sheetData sheetId="9460" refreshError="1"/>
      <sheetData sheetId="9461" refreshError="1"/>
      <sheetData sheetId="9462" refreshError="1"/>
      <sheetData sheetId="9463" refreshError="1"/>
      <sheetData sheetId="9464" refreshError="1"/>
      <sheetData sheetId="9465" refreshError="1"/>
      <sheetData sheetId="9466" refreshError="1"/>
      <sheetData sheetId="9467" refreshError="1"/>
      <sheetData sheetId="9468" refreshError="1"/>
      <sheetData sheetId="9469" refreshError="1"/>
      <sheetData sheetId="9470" refreshError="1"/>
      <sheetData sheetId="9471" refreshError="1"/>
      <sheetData sheetId="9472" refreshError="1"/>
      <sheetData sheetId="9473" refreshError="1"/>
      <sheetData sheetId="9474" refreshError="1"/>
      <sheetData sheetId="9475" refreshError="1"/>
      <sheetData sheetId="9476" refreshError="1"/>
      <sheetData sheetId="9477" refreshError="1"/>
      <sheetData sheetId="9478" refreshError="1"/>
      <sheetData sheetId="9479" refreshError="1"/>
      <sheetData sheetId="9480" refreshError="1"/>
      <sheetData sheetId="9481" refreshError="1"/>
      <sheetData sheetId="9482" refreshError="1"/>
      <sheetData sheetId="9483" refreshError="1"/>
      <sheetData sheetId="9484" refreshError="1"/>
      <sheetData sheetId="9485" refreshError="1"/>
      <sheetData sheetId="9486" refreshError="1"/>
      <sheetData sheetId="9487" refreshError="1"/>
      <sheetData sheetId="9488" refreshError="1"/>
      <sheetData sheetId="9489" refreshError="1"/>
      <sheetData sheetId="9490" refreshError="1"/>
      <sheetData sheetId="9491" refreshError="1"/>
      <sheetData sheetId="9492" refreshError="1"/>
      <sheetData sheetId="9493" refreshError="1"/>
      <sheetData sheetId="9494" refreshError="1"/>
      <sheetData sheetId="9495" refreshError="1"/>
      <sheetData sheetId="9496" refreshError="1"/>
      <sheetData sheetId="9497" refreshError="1"/>
      <sheetData sheetId="9498" refreshError="1"/>
      <sheetData sheetId="9499" refreshError="1"/>
      <sheetData sheetId="9500" refreshError="1"/>
      <sheetData sheetId="9501" refreshError="1"/>
      <sheetData sheetId="9502" refreshError="1"/>
      <sheetData sheetId="9503" refreshError="1"/>
      <sheetData sheetId="9504" refreshError="1"/>
      <sheetData sheetId="9505" refreshError="1"/>
      <sheetData sheetId="9506" refreshError="1"/>
      <sheetData sheetId="9507" refreshError="1"/>
      <sheetData sheetId="9508" refreshError="1"/>
      <sheetData sheetId="9509" refreshError="1"/>
      <sheetData sheetId="9510" refreshError="1"/>
      <sheetData sheetId="9511" refreshError="1"/>
      <sheetData sheetId="9512" refreshError="1"/>
      <sheetData sheetId="9513" refreshError="1"/>
      <sheetData sheetId="9514" refreshError="1"/>
      <sheetData sheetId="9515" refreshError="1"/>
      <sheetData sheetId="9516" refreshError="1"/>
      <sheetData sheetId="9517" refreshError="1"/>
      <sheetData sheetId="9518" refreshError="1"/>
      <sheetData sheetId="9519" refreshError="1"/>
      <sheetData sheetId="9520" refreshError="1"/>
      <sheetData sheetId="9521" refreshError="1"/>
      <sheetData sheetId="9522" refreshError="1"/>
      <sheetData sheetId="9523" refreshError="1"/>
      <sheetData sheetId="9524" refreshError="1"/>
      <sheetData sheetId="9525" refreshError="1"/>
      <sheetData sheetId="9526" refreshError="1"/>
      <sheetData sheetId="9527" refreshError="1"/>
      <sheetData sheetId="9528" refreshError="1"/>
      <sheetData sheetId="9529" refreshError="1"/>
      <sheetData sheetId="9530" refreshError="1"/>
      <sheetData sheetId="9531" refreshError="1"/>
      <sheetData sheetId="9532" refreshError="1"/>
      <sheetData sheetId="9533" refreshError="1"/>
      <sheetData sheetId="9534" refreshError="1"/>
      <sheetData sheetId="9535" refreshError="1"/>
      <sheetData sheetId="9536" refreshError="1"/>
      <sheetData sheetId="9537" refreshError="1"/>
      <sheetData sheetId="9538" refreshError="1"/>
      <sheetData sheetId="9539" refreshError="1"/>
      <sheetData sheetId="9540" refreshError="1"/>
      <sheetData sheetId="9541" refreshError="1"/>
      <sheetData sheetId="9542" refreshError="1"/>
      <sheetData sheetId="9543" refreshError="1"/>
      <sheetData sheetId="9544" refreshError="1"/>
      <sheetData sheetId="9545" refreshError="1"/>
      <sheetData sheetId="9546" refreshError="1"/>
      <sheetData sheetId="9547" refreshError="1"/>
      <sheetData sheetId="9548" refreshError="1"/>
      <sheetData sheetId="9549" refreshError="1"/>
      <sheetData sheetId="9550" refreshError="1"/>
      <sheetData sheetId="9551" refreshError="1"/>
      <sheetData sheetId="9552" refreshError="1"/>
      <sheetData sheetId="9553" refreshError="1"/>
      <sheetData sheetId="9554" refreshError="1"/>
      <sheetData sheetId="9555" refreshError="1"/>
      <sheetData sheetId="9556" refreshError="1"/>
      <sheetData sheetId="9557" refreshError="1"/>
      <sheetData sheetId="9558" refreshError="1"/>
      <sheetData sheetId="9559" refreshError="1"/>
      <sheetData sheetId="9560" refreshError="1"/>
      <sheetData sheetId="9561" refreshError="1"/>
      <sheetData sheetId="9562" refreshError="1"/>
      <sheetData sheetId="9563" refreshError="1"/>
      <sheetData sheetId="9564" refreshError="1"/>
      <sheetData sheetId="9565" refreshError="1"/>
      <sheetData sheetId="9566" refreshError="1"/>
      <sheetData sheetId="9567" refreshError="1"/>
      <sheetData sheetId="9568" refreshError="1"/>
      <sheetData sheetId="9569" refreshError="1"/>
      <sheetData sheetId="9570" refreshError="1"/>
      <sheetData sheetId="9571" refreshError="1"/>
      <sheetData sheetId="9572" refreshError="1"/>
      <sheetData sheetId="9573" refreshError="1"/>
      <sheetData sheetId="9574" refreshError="1"/>
      <sheetData sheetId="9575" refreshError="1"/>
      <sheetData sheetId="9576" refreshError="1"/>
      <sheetData sheetId="9577" refreshError="1"/>
      <sheetData sheetId="9578" refreshError="1"/>
      <sheetData sheetId="9579" refreshError="1"/>
      <sheetData sheetId="9580" refreshError="1"/>
      <sheetData sheetId="9581" refreshError="1"/>
      <sheetData sheetId="9582" refreshError="1"/>
      <sheetData sheetId="9583" refreshError="1"/>
      <sheetData sheetId="9584" refreshError="1"/>
      <sheetData sheetId="9585" refreshError="1"/>
      <sheetData sheetId="9586" refreshError="1"/>
      <sheetData sheetId="9587" refreshError="1"/>
      <sheetData sheetId="9588" refreshError="1"/>
      <sheetData sheetId="9589" refreshError="1"/>
      <sheetData sheetId="9590" refreshError="1"/>
      <sheetData sheetId="9591" refreshError="1"/>
      <sheetData sheetId="9592" refreshError="1"/>
      <sheetData sheetId="9593" refreshError="1"/>
      <sheetData sheetId="9594" refreshError="1"/>
      <sheetData sheetId="9595" refreshError="1"/>
      <sheetData sheetId="9596" refreshError="1"/>
      <sheetData sheetId="9597" refreshError="1"/>
      <sheetData sheetId="9598" refreshError="1"/>
      <sheetData sheetId="9599" refreshError="1"/>
      <sheetData sheetId="9600" refreshError="1"/>
      <sheetData sheetId="9601" refreshError="1"/>
      <sheetData sheetId="9602" refreshError="1"/>
      <sheetData sheetId="9603" refreshError="1"/>
      <sheetData sheetId="9604" refreshError="1"/>
      <sheetData sheetId="9605" refreshError="1"/>
      <sheetData sheetId="9606" refreshError="1"/>
      <sheetData sheetId="9607" refreshError="1"/>
      <sheetData sheetId="9608" refreshError="1"/>
      <sheetData sheetId="9609" refreshError="1"/>
      <sheetData sheetId="9610" refreshError="1"/>
      <sheetData sheetId="9611" refreshError="1"/>
      <sheetData sheetId="9612" refreshError="1"/>
      <sheetData sheetId="9613" refreshError="1"/>
      <sheetData sheetId="9614" refreshError="1"/>
      <sheetData sheetId="9615" refreshError="1"/>
      <sheetData sheetId="9616" refreshError="1"/>
      <sheetData sheetId="9617" refreshError="1"/>
      <sheetData sheetId="9618" refreshError="1"/>
      <sheetData sheetId="9619" refreshError="1"/>
      <sheetData sheetId="9620" refreshError="1"/>
      <sheetData sheetId="9621" refreshError="1"/>
      <sheetData sheetId="9622" refreshError="1"/>
      <sheetData sheetId="9623" refreshError="1"/>
      <sheetData sheetId="9624" refreshError="1"/>
      <sheetData sheetId="9625" refreshError="1"/>
      <sheetData sheetId="9626" refreshError="1"/>
      <sheetData sheetId="9627" refreshError="1"/>
      <sheetData sheetId="9628" refreshError="1"/>
      <sheetData sheetId="9629" refreshError="1"/>
      <sheetData sheetId="9630" refreshError="1"/>
      <sheetData sheetId="9631" refreshError="1"/>
      <sheetData sheetId="9632" refreshError="1"/>
      <sheetData sheetId="9633" refreshError="1"/>
      <sheetData sheetId="9634" refreshError="1"/>
      <sheetData sheetId="9635" refreshError="1"/>
      <sheetData sheetId="9636" refreshError="1"/>
      <sheetData sheetId="9637" refreshError="1"/>
      <sheetData sheetId="9638" refreshError="1"/>
      <sheetData sheetId="9639" refreshError="1"/>
      <sheetData sheetId="9640" refreshError="1"/>
      <sheetData sheetId="9641" refreshError="1"/>
      <sheetData sheetId="9642" refreshError="1"/>
      <sheetData sheetId="9643" refreshError="1"/>
      <sheetData sheetId="9644" refreshError="1"/>
      <sheetData sheetId="9645" refreshError="1"/>
      <sheetData sheetId="9646" refreshError="1"/>
      <sheetData sheetId="9647" refreshError="1"/>
      <sheetData sheetId="9648" refreshError="1"/>
      <sheetData sheetId="9649" refreshError="1"/>
      <sheetData sheetId="9650" refreshError="1"/>
      <sheetData sheetId="9651" refreshError="1"/>
      <sheetData sheetId="9652" refreshError="1"/>
      <sheetData sheetId="9653" refreshError="1"/>
      <sheetData sheetId="9654" refreshError="1"/>
      <sheetData sheetId="9655" refreshError="1"/>
      <sheetData sheetId="9656" refreshError="1"/>
      <sheetData sheetId="9657" refreshError="1"/>
      <sheetData sheetId="9658" refreshError="1"/>
      <sheetData sheetId="9659" refreshError="1"/>
      <sheetData sheetId="9660" refreshError="1"/>
      <sheetData sheetId="9661" refreshError="1"/>
      <sheetData sheetId="9662" refreshError="1"/>
      <sheetData sheetId="9663" refreshError="1"/>
      <sheetData sheetId="9664" refreshError="1"/>
      <sheetData sheetId="9665" refreshError="1"/>
      <sheetData sheetId="9666" refreshError="1"/>
      <sheetData sheetId="9667" refreshError="1"/>
      <sheetData sheetId="9668" refreshError="1"/>
      <sheetData sheetId="9669" refreshError="1"/>
      <sheetData sheetId="9670" refreshError="1"/>
      <sheetData sheetId="9671" refreshError="1"/>
      <sheetData sheetId="9672" refreshError="1"/>
      <sheetData sheetId="9673" refreshError="1"/>
      <sheetData sheetId="9674" refreshError="1"/>
      <sheetData sheetId="9675" refreshError="1"/>
      <sheetData sheetId="9676" refreshError="1"/>
      <sheetData sheetId="9677" refreshError="1"/>
      <sheetData sheetId="9678" refreshError="1"/>
      <sheetData sheetId="9679" refreshError="1"/>
      <sheetData sheetId="9680" refreshError="1"/>
      <sheetData sheetId="9681" refreshError="1"/>
      <sheetData sheetId="9682" refreshError="1"/>
      <sheetData sheetId="9683" refreshError="1"/>
      <sheetData sheetId="9684" refreshError="1"/>
      <sheetData sheetId="9685" refreshError="1"/>
      <sheetData sheetId="9686" refreshError="1"/>
      <sheetData sheetId="9687" refreshError="1"/>
      <sheetData sheetId="9688" refreshError="1"/>
      <sheetData sheetId="9689" refreshError="1"/>
      <sheetData sheetId="9690" refreshError="1"/>
      <sheetData sheetId="9691" refreshError="1"/>
      <sheetData sheetId="9692" refreshError="1"/>
      <sheetData sheetId="9693" refreshError="1"/>
      <sheetData sheetId="9694" refreshError="1"/>
      <sheetData sheetId="9695" refreshError="1"/>
      <sheetData sheetId="9696" refreshError="1"/>
      <sheetData sheetId="9697" refreshError="1"/>
      <sheetData sheetId="9698" refreshError="1"/>
      <sheetData sheetId="9699" refreshError="1"/>
      <sheetData sheetId="9700" refreshError="1"/>
      <sheetData sheetId="9701" refreshError="1"/>
      <sheetData sheetId="9702" refreshError="1"/>
      <sheetData sheetId="9703" refreshError="1"/>
      <sheetData sheetId="9704" refreshError="1"/>
      <sheetData sheetId="9705" refreshError="1"/>
      <sheetData sheetId="9706" refreshError="1"/>
      <sheetData sheetId="9707" refreshError="1"/>
      <sheetData sheetId="9708" refreshError="1"/>
      <sheetData sheetId="9709" refreshError="1"/>
      <sheetData sheetId="9710" refreshError="1"/>
      <sheetData sheetId="9711" refreshError="1"/>
      <sheetData sheetId="9712" refreshError="1"/>
      <sheetData sheetId="9713" refreshError="1"/>
      <sheetData sheetId="9714" refreshError="1"/>
      <sheetData sheetId="9715" refreshError="1"/>
      <sheetData sheetId="9716" refreshError="1"/>
      <sheetData sheetId="9717" refreshError="1"/>
      <sheetData sheetId="9718" refreshError="1"/>
      <sheetData sheetId="9719" refreshError="1"/>
      <sheetData sheetId="9720" refreshError="1"/>
      <sheetData sheetId="9721" refreshError="1"/>
      <sheetData sheetId="9722"/>
      <sheetData sheetId="9723"/>
      <sheetData sheetId="9724"/>
      <sheetData sheetId="9725"/>
      <sheetData sheetId="9726"/>
      <sheetData sheetId="9727"/>
      <sheetData sheetId="9728"/>
      <sheetData sheetId="9729"/>
      <sheetData sheetId="9730"/>
      <sheetData sheetId="9731" refreshError="1"/>
      <sheetData sheetId="9732" refreshError="1"/>
      <sheetData sheetId="9733" refreshError="1"/>
      <sheetData sheetId="9734" refreshError="1"/>
      <sheetData sheetId="9735" refreshError="1"/>
      <sheetData sheetId="9736" refreshError="1"/>
      <sheetData sheetId="9737" refreshError="1"/>
      <sheetData sheetId="9738" refreshError="1"/>
      <sheetData sheetId="9739" refreshError="1"/>
      <sheetData sheetId="9740" refreshError="1"/>
      <sheetData sheetId="9741" refreshError="1"/>
      <sheetData sheetId="9742" refreshError="1"/>
      <sheetData sheetId="9743" refreshError="1"/>
      <sheetData sheetId="9744" refreshError="1"/>
      <sheetData sheetId="9745" refreshError="1"/>
      <sheetData sheetId="9746" refreshError="1"/>
      <sheetData sheetId="9747" refreshError="1"/>
      <sheetData sheetId="9748" refreshError="1"/>
      <sheetData sheetId="9749" refreshError="1"/>
      <sheetData sheetId="9750" refreshError="1"/>
      <sheetData sheetId="9751" refreshError="1"/>
      <sheetData sheetId="9752" refreshError="1"/>
      <sheetData sheetId="9753" refreshError="1"/>
      <sheetData sheetId="9754" refreshError="1"/>
      <sheetData sheetId="9755" refreshError="1"/>
      <sheetData sheetId="9756" refreshError="1"/>
      <sheetData sheetId="9757" refreshError="1"/>
      <sheetData sheetId="9758" refreshError="1"/>
      <sheetData sheetId="9759" refreshError="1"/>
      <sheetData sheetId="9760" refreshError="1"/>
      <sheetData sheetId="9761" refreshError="1"/>
      <sheetData sheetId="9762" refreshError="1"/>
      <sheetData sheetId="9763" refreshError="1"/>
      <sheetData sheetId="9764" refreshError="1"/>
      <sheetData sheetId="9765" refreshError="1"/>
      <sheetData sheetId="9766" refreshError="1"/>
      <sheetData sheetId="9767" refreshError="1"/>
      <sheetData sheetId="9768" refreshError="1"/>
      <sheetData sheetId="9769" refreshError="1"/>
      <sheetData sheetId="9770" refreshError="1"/>
      <sheetData sheetId="9771" refreshError="1"/>
      <sheetData sheetId="9772" refreshError="1"/>
      <sheetData sheetId="9773" refreshError="1"/>
      <sheetData sheetId="9774" refreshError="1"/>
      <sheetData sheetId="9775" refreshError="1"/>
      <sheetData sheetId="9776" refreshError="1"/>
      <sheetData sheetId="9777" refreshError="1"/>
      <sheetData sheetId="9778" refreshError="1"/>
      <sheetData sheetId="9779" refreshError="1"/>
      <sheetData sheetId="9780" refreshError="1"/>
      <sheetData sheetId="9781" refreshError="1"/>
      <sheetData sheetId="9782" refreshError="1"/>
      <sheetData sheetId="9783" refreshError="1"/>
      <sheetData sheetId="9784" refreshError="1"/>
      <sheetData sheetId="9785" refreshError="1"/>
      <sheetData sheetId="9786" refreshError="1"/>
      <sheetData sheetId="9787" refreshError="1"/>
      <sheetData sheetId="9788" refreshError="1"/>
      <sheetData sheetId="9789" refreshError="1"/>
      <sheetData sheetId="9790" refreshError="1"/>
      <sheetData sheetId="9791" refreshError="1"/>
      <sheetData sheetId="9792" refreshError="1"/>
      <sheetData sheetId="9793" refreshError="1"/>
      <sheetData sheetId="9794" refreshError="1"/>
      <sheetData sheetId="9795" refreshError="1"/>
      <sheetData sheetId="9796" refreshError="1"/>
      <sheetData sheetId="9797" refreshError="1"/>
      <sheetData sheetId="9798" refreshError="1"/>
      <sheetData sheetId="9799" refreshError="1"/>
      <sheetData sheetId="9800" refreshError="1"/>
      <sheetData sheetId="9801" refreshError="1"/>
      <sheetData sheetId="9802" refreshError="1"/>
      <sheetData sheetId="9803" refreshError="1"/>
      <sheetData sheetId="9804" refreshError="1"/>
      <sheetData sheetId="9805" refreshError="1"/>
      <sheetData sheetId="9806" refreshError="1"/>
      <sheetData sheetId="9807" refreshError="1"/>
      <sheetData sheetId="9808" refreshError="1"/>
      <sheetData sheetId="9809" refreshError="1"/>
      <sheetData sheetId="9810" refreshError="1"/>
      <sheetData sheetId="9811" refreshError="1"/>
      <sheetData sheetId="9812" refreshError="1"/>
      <sheetData sheetId="9813" refreshError="1"/>
      <sheetData sheetId="9814" refreshError="1"/>
      <sheetData sheetId="9815" refreshError="1"/>
      <sheetData sheetId="9816" refreshError="1"/>
      <sheetData sheetId="9817" refreshError="1"/>
      <sheetData sheetId="9818" refreshError="1"/>
      <sheetData sheetId="9819" refreshError="1"/>
      <sheetData sheetId="9820" refreshError="1"/>
      <sheetData sheetId="9821" refreshError="1"/>
      <sheetData sheetId="9822" refreshError="1"/>
      <sheetData sheetId="9823" refreshError="1"/>
      <sheetData sheetId="9824" refreshError="1"/>
      <sheetData sheetId="9825" refreshError="1"/>
      <sheetData sheetId="9826" refreshError="1"/>
      <sheetData sheetId="9827" refreshError="1"/>
      <sheetData sheetId="9828" refreshError="1"/>
      <sheetData sheetId="9829" refreshError="1"/>
      <sheetData sheetId="9830" refreshError="1"/>
      <sheetData sheetId="9831" refreshError="1"/>
      <sheetData sheetId="9832" refreshError="1"/>
      <sheetData sheetId="9833" refreshError="1"/>
      <sheetData sheetId="9834" refreshError="1"/>
      <sheetData sheetId="9835" refreshError="1"/>
      <sheetData sheetId="9836" refreshError="1"/>
      <sheetData sheetId="9837" refreshError="1"/>
      <sheetData sheetId="9838" refreshError="1"/>
      <sheetData sheetId="9839" refreshError="1"/>
      <sheetData sheetId="9840" refreshError="1"/>
      <sheetData sheetId="9841" refreshError="1"/>
      <sheetData sheetId="9842" refreshError="1"/>
      <sheetData sheetId="9843" refreshError="1"/>
      <sheetData sheetId="9844" refreshError="1"/>
      <sheetData sheetId="9845" refreshError="1"/>
      <sheetData sheetId="9846" refreshError="1"/>
      <sheetData sheetId="9847" refreshError="1"/>
      <sheetData sheetId="9848" refreshError="1"/>
      <sheetData sheetId="9849" refreshError="1"/>
      <sheetData sheetId="9850" refreshError="1"/>
      <sheetData sheetId="9851" refreshError="1"/>
      <sheetData sheetId="9852" refreshError="1"/>
      <sheetData sheetId="9853" refreshError="1"/>
      <sheetData sheetId="9854" refreshError="1"/>
      <sheetData sheetId="9855" refreshError="1"/>
      <sheetData sheetId="9856" refreshError="1"/>
      <sheetData sheetId="9857" refreshError="1"/>
      <sheetData sheetId="9858" refreshError="1"/>
      <sheetData sheetId="9859" refreshError="1"/>
      <sheetData sheetId="9860" refreshError="1"/>
      <sheetData sheetId="9861" refreshError="1"/>
      <sheetData sheetId="9862" refreshError="1"/>
      <sheetData sheetId="9863" refreshError="1"/>
      <sheetData sheetId="9864" refreshError="1"/>
      <sheetData sheetId="9865" refreshError="1"/>
      <sheetData sheetId="9866" refreshError="1"/>
      <sheetData sheetId="9867" refreshError="1"/>
      <sheetData sheetId="9868" refreshError="1"/>
      <sheetData sheetId="9869" refreshError="1"/>
      <sheetData sheetId="9870" refreshError="1"/>
      <sheetData sheetId="9871" refreshError="1"/>
      <sheetData sheetId="9872" refreshError="1"/>
      <sheetData sheetId="9873" refreshError="1"/>
      <sheetData sheetId="9874" refreshError="1"/>
      <sheetData sheetId="9875" refreshError="1"/>
      <sheetData sheetId="9876" refreshError="1"/>
      <sheetData sheetId="9877" refreshError="1"/>
      <sheetData sheetId="9878" refreshError="1"/>
      <sheetData sheetId="9879" refreshError="1"/>
      <sheetData sheetId="9880" refreshError="1"/>
      <sheetData sheetId="9881" refreshError="1"/>
      <sheetData sheetId="9882" refreshError="1"/>
      <sheetData sheetId="9883" refreshError="1"/>
      <sheetData sheetId="9884" refreshError="1"/>
      <sheetData sheetId="9885" refreshError="1"/>
      <sheetData sheetId="9886" refreshError="1"/>
      <sheetData sheetId="9887" refreshError="1"/>
      <sheetData sheetId="9888" refreshError="1"/>
      <sheetData sheetId="9889" refreshError="1"/>
      <sheetData sheetId="9890" refreshError="1"/>
      <sheetData sheetId="9891" refreshError="1"/>
      <sheetData sheetId="9892" refreshError="1"/>
      <sheetData sheetId="9893" refreshError="1"/>
      <sheetData sheetId="9894" refreshError="1"/>
      <sheetData sheetId="9895" refreshError="1"/>
      <sheetData sheetId="9896" refreshError="1"/>
      <sheetData sheetId="9897" refreshError="1"/>
      <sheetData sheetId="9898" refreshError="1"/>
      <sheetData sheetId="9899" refreshError="1"/>
      <sheetData sheetId="9900" refreshError="1"/>
      <sheetData sheetId="9901" refreshError="1"/>
      <sheetData sheetId="9902" refreshError="1"/>
      <sheetData sheetId="9903" refreshError="1"/>
      <sheetData sheetId="9904" refreshError="1"/>
      <sheetData sheetId="9905" refreshError="1"/>
      <sheetData sheetId="9906" refreshError="1"/>
      <sheetData sheetId="9907" refreshError="1"/>
      <sheetData sheetId="9908" refreshError="1"/>
      <sheetData sheetId="9909" refreshError="1"/>
      <sheetData sheetId="9910" refreshError="1"/>
      <sheetData sheetId="9911" refreshError="1"/>
      <sheetData sheetId="9912" refreshError="1"/>
      <sheetData sheetId="9913" refreshError="1"/>
      <sheetData sheetId="9914" refreshError="1"/>
      <sheetData sheetId="9915" refreshError="1"/>
      <sheetData sheetId="9916" refreshError="1"/>
      <sheetData sheetId="9917" refreshError="1"/>
      <sheetData sheetId="9918" refreshError="1"/>
      <sheetData sheetId="9919" refreshError="1"/>
      <sheetData sheetId="9920" refreshError="1"/>
      <sheetData sheetId="9921" refreshError="1"/>
      <sheetData sheetId="9922" refreshError="1"/>
      <sheetData sheetId="9923" refreshError="1"/>
      <sheetData sheetId="9924" refreshError="1"/>
      <sheetData sheetId="9925" refreshError="1"/>
      <sheetData sheetId="9926" refreshError="1"/>
      <sheetData sheetId="9927" refreshError="1"/>
      <sheetData sheetId="9928" refreshError="1"/>
      <sheetData sheetId="9929" refreshError="1"/>
      <sheetData sheetId="9930" refreshError="1"/>
      <sheetData sheetId="9931" refreshError="1"/>
      <sheetData sheetId="9932" refreshError="1"/>
      <sheetData sheetId="9933" refreshError="1"/>
      <sheetData sheetId="9934" refreshError="1"/>
      <sheetData sheetId="9935" refreshError="1"/>
      <sheetData sheetId="9936" refreshError="1"/>
      <sheetData sheetId="9937" refreshError="1"/>
      <sheetData sheetId="9938" refreshError="1"/>
      <sheetData sheetId="9939" refreshError="1"/>
      <sheetData sheetId="9940" refreshError="1"/>
      <sheetData sheetId="9941" refreshError="1"/>
      <sheetData sheetId="9942" refreshError="1"/>
      <sheetData sheetId="9943" refreshError="1"/>
      <sheetData sheetId="9944" refreshError="1"/>
      <sheetData sheetId="9945" refreshError="1"/>
      <sheetData sheetId="9946" refreshError="1"/>
      <sheetData sheetId="9947" refreshError="1"/>
      <sheetData sheetId="9948" refreshError="1"/>
      <sheetData sheetId="9949" refreshError="1"/>
      <sheetData sheetId="9950" refreshError="1"/>
      <sheetData sheetId="9951" refreshError="1"/>
      <sheetData sheetId="9952" refreshError="1"/>
      <sheetData sheetId="9953" refreshError="1"/>
      <sheetData sheetId="9954" refreshError="1"/>
      <sheetData sheetId="9955" refreshError="1"/>
      <sheetData sheetId="9956" refreshError="1"/>
      <sheetData sheetId="9957" refreshError="1"/>
      <sheetData sheetId="9958" refreshError="1"/>
      <sheetData sheetId="9959" refreshError="1"/>
      <sheetData sheetId="9960" refreshError="1"/>
      <sheetData sheetId="9961" refreshError="1"/>
      <sheetData sheetId="9962" refreshError="1"/>
      <sheetData sheetId="9963" refreshError="1"/>
      <sheetData sheetId="9964" refreshError="1"/>
      <sheetData sheetId="9965" refreshError="1"/>
      <sheetData sheetId="9966" refreshError="1"/>
      <sheetData sheetId="9967" refreshError="1"/>
      <sheetData sheetId="9968" refreshError="1"/>
      <sheetData sheetId="9969" refreshError="1"/>
      <sheetData sheetId="9970" refreshError="1"/>
      <sheetData sheetId="9971" refreshError="1"/>
      <sheetData sheetId="9972" refreshError="1"/>
      <sheetData sheetId="9973" refreshError="1"/>
      <sheetData sheetId="9974" refreshError="1"/>
      <sheetData sheetId="9975" refreshError="1"/>
      <sheetData sheetId="9976" refreshError="1"/>
      <sheetData sheetId="9977" refreshError="1"/>
      <sheetData sheetId="9978" refreshError="1"/>
      <sheetData sheetId="9979" refreshError="1"/>
      <sheetData sheetId="9980" refreshError="1"/>
      <sheetData sheetId="9981" refreshError="1"/>
      <sheetData sheetId="9982" refreshError="1"/>
      <sheetData sheetId="9983" refreshError="1"/>
      <sheetData sheetId="9984" refreshError="1"/>
      <sheetData sheetId="9985" refreshError="1"/>
      <sheetData sheetId="9986" refreshError="1"/>
      <sheetData sheetId="9987" refreshError="1"/>
      <sheetData sheetId="9988" refreshError="1"/>
      <sheetData sheetId="9989" refreshError="1"/>
      <sheetData sheetId="9990" refreshError="1"/>
      <sheetData sheetId="9991" refreshError="1"/>
      <sheetData sheetId="9992" refreshError="1"/>
      <sheetData sheetId="9993" refreshError="1"/>
      <sheetData sheetId="9994" refreshError="1"/>
      <sheetData sheetId="9995" refreshError="1"/>
      <sheetData sheetId="9996" refreshError="1"/>
      <sheetData sheetId="9997" refreshError="1"/>
      <sheetData sheetId="9998" refreshError="1"/>
      <sheetData sheetId="9999" refreshError="1"/>
      <sheetData sheetId="10000" refreshError="1"/>
      <sheetData sheetId="10001" refreshError="1"/>
      <sheetData sheetId="10002" refreshError="1"/>
      <sheetData sheetId="10003" refreshError="1"/>
      <sheetData sheetId="10004" refreshError="1"/>
      <sheetData sheetId="10005" refreshError="1"/>
      <sheetData sheetId="10006" refreshError="1"/>
      <sheetData sheetId="10007" refreshError="1"/>
      <sheetData sheetId="10008" refreshError="1"/>
      <sheetData sheetId="10009" refreshError="1"/>
      <sheetData sheetId="10010" refreshError="1"/>
      <sheetData sheetId="10011" refreshError="1"/>
      <sheetData sheetId="10012" refreshError="1"/>
      <sheetData sheetId="10013" refreshError="1"/>
      <sheetData sheetId="10014" refreshError="1"/>
      <sheetData sheetId="10015" refreshError="1"/>
      <sheetData sheetId="10016" refreshError="1"/>
      <sheetData sheetId="10017" refreshError="1"/>
      <sheetData sheetId="10018" refreshError="1"/>
      <sheetData sheetId="10019" refreshError="1"/>
      <sheetData sheetId="10020" refreshError="1"/>
      <sheetData sheetId="10021" refreshError="1"/>
      <sheetData sheetId="10022" refreshError="1"/>
      <sheetData sheetId="10023" refreshError="1"/>
      <sheetData sheetId="10024" refreshError="1"/>
      <sheetData sheetId="10025" refreshError="1"/>
      <sheetData sheetId="10026" refreshError="1"/>
      <sheetData sheetId="10027" refreshError="1"/>
      <sheetData sheetId="10028" refreshError="1"/>
      <sheetData sheetId="10029" refreshError="1"/>
      <sheetData sheetId="10030" refreshError="1"/>
      <sheetData sheetId="10031" refreshError="1"/>
      <sheetData sheetId="10032" refreshError="1"/>
      <sheetData sheetId="10033" refreshError="1"/>
      <sheetData sheetId="10034" refreshError="1"/>
      <sheetData sheetId="10035" refreshError="1"/>
      <sheetData sheetId="10036" refreshError="1"/>
      <sheetData sheetId="10037" refreshError="1"/>
      <sheetData sheetId="10038" refreshError="1"/>
      <sheetData sheetId="10039" refreshError="1"/>
      <sheetData sheetId="10040" refreshError="1"/>
      <sheetData sheetId="10041" refreshError="1"/>
      <sheetData sheetId="10042" refreshError="1"/>
      <sheetData sheetId="10043" refreshError="1"/>
      <sheetData sheetId="10044" refreshError="1"/>
      <sheetData sheetId="10045" refreshError="1"/>
      <sheetData sheetId="10046" refreshError="1"/>
      <sheetData sheetId="10047" refreshError="1"/>
      <sheetData sheetId="10048" refreshError="1"/>
      <sheetData sheetId="10049" refreshError="1"/>
      <sheetData sheetId="10050" refreshError="1"/>
      <sheetData sheetId="10051" refreshError="1"/>
      <sheetData sheetId="10052" refreshError="1"/>
      <sheetData sheetId="10053" refreshError="1"/>
      <sheetData sheetId="10054" refreshError="1"/>
      <sheetData sheetId="10055" refreshError="1"/>
      <sheetData sheetId="10056" refreshError="1"/>
      <sheetData sheetId="10057" refreshError="1"/>
      <sheetData sheetId="10058" refreshError="1"/>
      <sheetData sheetId="10059" refreshError="1"/>
      <sheetData sheetId="10060" refreshError="1"/>
      <sheetData sheetId="10061" refreshError="1"/>
      <sheetData sheetId="10062" refreshError="1"/>
      <sheetData sheetId="10063" refreshError="1"/>
      <sheetData sheetId="10064" refreshError="1"/>
      <sheetData sheetId="10065" refreshError="1"/>
      <sheetData sheetId="10066" refreshError="1"/>
      <sheetData sheetId="10067" refreshError="1"/>
      <sheetData sheetId="10068" refreshError="1"/>
      <sheetData sheetId="10069" refreshError="1"/>
      <sheetData sheetId="10070" refreshError="1"/>
      <sheetData sheetId="10071" refreshError="1"/>
      <sheetData sheetId="10072" refreshError="1"/>
      <sheetData sheetId="10073" refreshError="1"/>
      <sheetData sheetId="10074" refreshError="1"/>
      <sheetData sheetId="10075" refreshError="1"/>
      <sheetData sheetId="10076" refreshError="1"/>
      <sheetData sheetId="10077" refreshError="1"/>
      <sheetData sheetId="10078" refreshError="1"/>
      <sheetData sheetId="10079" refreshError="1"/>
      <sheetData sheetId="10080" refreshError="1"/>
      <sheetData sheetId="10081" refreshError="1"/>
      <sheetData sheetId="10082" refreshError="1"/>
      <sheetData sheetId="10083" refreshError="1"/>
      <sheetData sheetId="10084" refreshError="1"/>
      <sheetData sheetId="10085" refreshError="1"/>
      <sheetData sheetId="10086" refreshError="1"/>
      <sheetData sheetId="10087" refreshError="1"/>
      <sheetData sheetId="10088" refreshError="1"/>
      <sheetData sheetId="10089" refreshError="1"/>
      <sheetData sheetId="10090" refreshError="1"/>
      <sheetData sheetId="10091" refreshError="1"/>
      <sheetData sheetId="10092" refreshError="1"/>
      <sheetData sheetId="10093" refreshError="1"/>
      <sheetData sheetId="10094" refreshError="1"/>
      <sheetData sheetId="10095" refreshError="1"/>
      <sheetData sheetId="10096" refreshError="1"/>
      <sheetData sheetId="10097" refreshError="1"/>
      <sheetData sheetId="10098" refreshError="1"/>
      <sheetData sheetId="10099" refreshError="1"/>
      <sheetData sheetId="10100" refreshError="1"/>
      <sheetData sheetId="10101" refreshError="1"/>
      <sheetData sheetId="10102" refreshError="1"/>
      <sheetData sheetId="10103" refreshError="1"/>
      <sheetData sheetId="10104" refreshError="1"/>
      <sheetData sheetId="10105" refreshError="1"/>
      <sheetData sheetId="10106" refreshError="1"/>
      <sheetData sheetId="10107" refreshError="1"/>
      <sheetData sheetId="10108" refreshError="1"/>
      <sheetData sheetId="10109" refreshError="1"/>
      <sheetData sheetId="10110" refreshError="1"/>
      <sheetData sheetId="10111" refreshError="1"/>
      <sheetData sheetId="10112" refreshError="1"/>
      <sheetData sheetId="10113" refreshError="1"/>
      <sheetData sheetId="10114" refreshError="1"/>
      <sheetData sheetId="10115" refreshError="1"/>
      <sheetData sheetId="10116" refreshError="1"/>
      <sheetData sheetId="10117" refreshError="1"/>
      <sheetData sheetId="10118" refreshError="1"/>
      <sheetData sheetId="10119" refreshError="1"/>
      <sheetData sheetId="10120">
        <row r="1">
          <cell r="A1" t="str">
            <v>ASSET_NUMBER</v>
          </cell>
        </row>
      </sheetData>
      <sheetData sheetId="10121" refreshError="1"/>
      <sheetData sheetId="10122" refreshError="1"/>
      <sheetData sheetId="10123" refreshError="1"/>
      <sheetData sheetId="10124" refreshError="1"/>
      <sheetData sheetId="10125" refreshError="1"/>
      <sheetData sheetId="10126" refreshError="1"/>
      <sheetData sheetId="10127" refreshError="1"/>
      <sheetData sheetId="10128" refreshError="1"/>
      <sheetData sheetId="10129" refreshError="1"/>
      <sheetData sheetId="10130" refreshError="1"/>
      <sheetData sheetId="10131" refreshError="1"/>
      <sheetData sheetId="10132" refreshError="1"/>
      <sheetData sheetId="10133">
        <row r="1">
          <cell r="A1" t="str">
            <v>ASSET_NUMBER</v>
          </cell>
        </row>
      </sheetData>
      <sheetData sheetId="10134">
        <row r="2">
          <cell r="B2" t="str">
            <v>NTN NEI Manufacturing India Pvt Ltd.</v>
          </cell>
        </row>
      </sheetData>
      <sheetData sheetId="10135">
        <row r="5">
          <cell r="A5">
            <v>1</v>
          </cell>
        </row>
      </sheetData>
      <sheetData sheetId="10136">
        <row r="2">
          <cell r="I2">
            <v>0</v>
          </cell>
        </row>
      </sheetData>
      <sheetData sheetId="10137" refreshError="1"/>
      <sheetData sheetId="10138" refreshError="1"/>
      <sheetData sheetId="10139" refreshError="1"/>
      <sheetData sheetId="10140" refreshError="1"/>
      <sheetData sheetId="10141" refreshError="1"/>
      <sheetData sheetId="10142">
        <row r="1">
          <cell r="B1" t="str">
            <v>Q101A</v>
          </cell>
        </row>
      </sheetData>
      <sheetData sheetId="10143" refreshError="1"/>
      <sheetData sheetId="10144" refreshError="1"/>
      <sheetData sheetId="10145" refreshError="1"/>
      <sheetData sheetId="10146" refreshError="1"/>
      <sheetData sheetId="10147">
        <row r="5">
          <cell r="A5">
            <v>1</v>
          </cell>
        </row>
      </sheetData>
      <sheetData sheetId="10148">
        <row r="1">
          <cell r="A1" t="str">
            <v>ASSET_NUMBER</v>
          </cell>
        </row>
      </sheetData>
      <sheetData sheetId="10149">
        <row r="1">
          <cell r="A1" t="str">
            <v>ASSET_NUMBER</v>
          </cell>
        </row>
      </sheetData>
      <sheetData sheetId="10150">
        <row r="1">
          <cell r="A1" t="str">
            <v>ASSET_NUMBER</v>
          </cell>
        </row>
      </sheetData>
      <sheetData sheetId="10151" refreshError="1"/>
      <sheetData sheetId="10152" refreshError="1"/>
      <sheetData sheetId="10153" refreshError="1"/>
      <sheetData sheetId="10154" refreshError="1"/>
      <sheetData sheetId="10155">
        <row r="5">
          <cell r="A5">
            <v>1</v>
          </cell>
        </row>
      </sheetData>
      <sheetData sheetId="10156">
        <row r="5">
          <cell r="A5">
            <v>1</v>
          </cell>
        </row>
      </sheetData>
      <sheetData sheetId="10157">
        <row r="1">
          <cell r="A1" t="str">
            <v>ASSET_NUMBER</v>
          </cell>
        </row>
      </sheetData>
      <sheetData sheetId="10158">
        <row r="1">
          <cell r="A1" t="str">
            <v>ASSET_NUMBER</v>
          </cell>
        </row>
      </sheetData>
      <sheetData sheetId="10159">
        <row r="1">
          <cell r="A1" t="str">
            <v>ASSET_NUMBER</v>
          </cell>
        </row>
      </sheetData>
      <sheetData sheetId="10160">
        <row r="1">
          <cell r="A1" t="str">
            <v>ASSET_NUMBER</v>
          </cell>
        </row>
      </sheetData>
      <sheetData sheetId="10161">
        <row r="1">
          <cell r="A1" t="str">
            <v>ASSET_NUMBER</v>
          </cell>
        </row>
      </sheetData>
      <sheetData sheetId="10162">
        <row r="5">
          <cell r="A5">
            <v>1</v>
          </cell>
        </row>
      </sheetData>
      <sheetData sheetId="10163">
        <row r="1">
          <cell r="A1" t="str">
            <v>ASSET_NUMBER</v>
          </cell>
        </row>
      </sheetData>
      <sheetData sheetId="10164">
        <row r="5">
          <cell r="A5">
            <v>1</v>
          </cell>
        </row>
      </sheetData>
      <sheetData sheetId="10165">
        <row r="5">
          <cell r="A5">
            <v>1</v>
          </cell>
        </row>
      </sheetData>
      <sheetData sheetId="10166">
        <row r="1">
          <cell r="A1" t="str">
            <v>ASSET_NUMBER</v>
          </cell>
        </row>
      </sheetData>
      <sheetData sheetId="10167">
        <row r="1">
          <cell r="A1" t="str">
            <v>ASSET_NUMBER</v>
          </cell>
        </row>
      </sheetData>
      <sheetData sheetId="10168">
        <row r="1">
          <cell r="A1" t="str">
            <v>ASSET_NUMBER</v>
          </cell>
        </row>
      </sheetData>
      <sheetData sheetId="10169">
        <row r="1">
          <cell r="A1" t="str">
            <v>ASSET_NUMBER</v>
          </cell>
        </row>
      </sheetData>
      <sheetData sheetId="10170">
        <row r="1">
          <cell r="A1" t="str">
            <v>ASSET_NUMBER</v>
          </cell>
        </row>
      </sheetData>
      <sheetData sheetId="10171">
        <row r="1">
          <cell r="A1" t="str">
            <v>ASSET_NUMBER</v>
          </cell>
        </row>
      </sheetData>
      <sheetData sheetId="10172">
        <row r="1">
          <cell r="A1" t="str">
            <v>ASSET_NUMBER</v>
          </cell>
        </row>
      </sheetData>
      <sheetData sheetId="10173">
        <row r="1">
          <cell r="A1" t="str">
            <v>ASSET_NUMBER</v>
          </cell>
        </row>
      </sheetData>
      <sheetData sheetId="10174">
        <row r="1">
          <cell r="A1" t="str">
            <v>ASSET_NUMBER</v>
          </cell>
        </row>
      </sheetData>
      <sheetData sheetId="10175">
        <row r="1">
          <cell r="A1" t="str">
            <v>ASSET_NUMBER</v>
          </cell>
        </row>
      </sheetData>
      <sheetData sheetId="10176">
        <row r="1">
          <cell r="A1" t="str">
            <v>ASSET_NUMBER</v>
          </cell>
        </row>
      </sheetData>
      <sheetData sheetId="10177">
        <row r="1">
          <cell r="A1" t="str">
            <v>ASSET_NUMBER</v>
          </cell>
        </row>
      </sheetData>
      <sheetData sheetId="10178">
        <row r="1">
          <cell r="A1" t="str">
            <v>ASSET_NUMBER</v>
          </cell>
        </row>
      </sheetData>
      <sheetData sheetId="10179">
        <row r="1">
          <cell r="A1" t="str">
            <v>ASSET_NUMBER</v>
          </cell>
        </row>
      </sheetData>
      <sheetData sheetId="10180">
        <row r="1">
          <cell r="A1" t="str">
            <v>ASSET_NUMBER</v>
          </cell>
        </row>
      </sheetData>
      <sheetData sheetId="10181">
        <row r="1">
          <cell r="A1" t="str">
            <v>ASSET_NUMBER</v>
          </cell>
        </row>
      </sheetData>
      <sheetData sheetId="10182">
        <row r="1">
          <cell r="A1" t="str">
            <v>ASSET_NUMBER</v>
          </cell>
        </row>
      </sheetData>
      <sheetData sheetId="10183">
        <row r="1">
          <cell r="A1" t="str">
            <v>ASSET_NUMBER</v>
          </cell>
        </row>
      </sheetData>
      <sheetData sheetId="10184">
        <row r="1">
          <cell r="A1" t="str">
            <v>ASSET_NUMBER</v>
          </cell>
        </row>
      </sheetData>
      <sheetData sheetId="10185">
        <row r="1">
          <cell r="A1" t="str">
            <v>ASSET_NUMBER</v>
          </cell>
        </row>
      </sheetData>
      <sheetData sheetId="10186" refreshError="1"/>
      <sheetData sheetId="10187" refreshError="1"/>
      <sheetData sheetId="10188" refreshError="1"/>
      <sheetData sheetId="10189" refreshError="1"/>
      <sheetData sheetId="10190" refreshError="1"/>
      <sheetData sheetId="10191" refreshError="1"/>
      <sheetData sheetId="10192" refreshError="1"/>
      <sheetData sheetId="10193" refreshError="1"/>
      <sheetData sheetId="10194" refreshError="1"/>
      <sheetData sheetId="10195" refreshError="1"/>
      <sheetData sheetId="10196" refreshError="1"/>
      <sheetData sheetId="10197" refreshError="1"/>
      <sheetData sheetId="10198" refreshError="1"/>
      <sheetData sheetId="10199" refreshError="1"/>
      <sheetData sheetId="10200" refreshError="1"/>
      <sheetData sheetId="10201" refreshError="1"/>
      <sheetData sheetId="10202" refreshError="1"/>
      <sheetData sheetId="10203" refreshError="1"/>
      <sheetData sheetId="10204" refreshError="1"/>
      <sheetData sheetId="10205" refreshError="1"/>
      <sheetData sheetId="10206" refreshError="1"/>
      <sheetData sheetId="10207" refreshError="1"/>
      <sheetData sheetId="10208" refreshError="1"/>
      <sheetData sheetId="10209" refreshError="1"/>
      <sheetData sheetId="10210" refreshError="1"/>
      <sheetData sheetId="10211" refreshError="1"/>
      <sheetData sheetId="10212" refreshError="1"/>
      <sheetData sheetId="10213" refreshError="1"/>
      <sheetData sheetId="10214" refreshError="1"/>
      <sheetData sheetId="10215" refreshError="1"/>
      <sheetData sheetId="10216" refreshError="1"/>
      <sheetData sheetId="10217" refreshError="1"/>
      <sheetData sheetId="10218" refreshError="1"/>
      <sheetData sheetId="10219" refreshError="1"/>
      <sheetData sheetId="10220" refreshError="1"/>
      <sheetData sheetId="10221" refreshError="1"/>
      <sheetData sheetId="10222" refreshError="1"/>
      <sheetData sheetId="10223" refreshError="1"/>
      <sheetData sheetId="10224" refreshError="1"/>
      <sheetData sheetId="10225" refreshError="1"/>
      <sheetData sheetId="10226" refreshError="1"/>
      <sheetData sheetId="10227" refreshError="1"/>
      <sheetData sheetId="10228" refreshError="1"/>
      <sheetData sheetId="10229" refreshError="1"/>
      <sheetData sheetId="10230" refreshError="1"/>
      <sheetData sheetId="10231" refreshError="1"/>
      <sheetData sheetId="10232" refreshError="1"/>
      <sheetData sheetId="10233" refreshError="1"/>
      <sheetData sheetId="10234" refreshError="1"/>
      <sheetData sheetId="10235" refreshError="1"/>
      <sheetData sheetId="10236" refreshError="1"/>
      <sheetData sheetId="10237" refreshError="1"/>
      <sheetData sheetId="10238" refreshError="1"/>
      <sheetData sheetId="10239" refreshError="1"/>
      <sheetData sheetId="10240" refreshError="1"/>
      <sheetData sheetId="10241" refreshError="1"/>
      <sheetData sheetId="10242" refreshError="1"/>
      <sheetData sheetId="10243" refreshError="1"/>
      <sheetData sheetId="10244" refreshError="1"/>
      <sheetData sheetId="10245" refreshError="1"/>
      <sheetData sheetId="10246" refreshError="1"/>
      <sheetData sheetId="10247" refreshError="1"/>
      <sheetData sheetId="10248" refreshError="1"/>
      <sheetData sheetId="10249" refreshError="1"/>
      <sheetData sheetId="10250"/>
      <sheetData sheetId="10251"/>
      <sheetData sheetId="10252"/>
      <sheetData sheetId="10253" refreshError="1"/>
      <sheetData sheetId="10254" refreshError="1"/>
      <sheetData sheetId="10255" refreshError="1"/>
      <sheetData sheetId="10256" refreshError="1"/>
      <sheetData sheetId="10257" refreshError="1"/>
      <sheetData sheetId="10258">
        <row r="5">
          <cell r="A5">
            <v>1</v>
          </cell>
        </row>
      </sheetData>
      <sheetData sheetId="10259" refreshError="1"/>
      <sheetData sheetId="10260" refreshError="1"/>
      <sheetData sheetId="10261" refreshError="1"/>
      <sheetData sheetId="10262" refreshError="1"/>
      <sheetData sheetId="10263" refreshError="1"/>
      <sheetData sheetId="10264" refreshError="1"/>
      <sheetData sheetId="10265" refreshError="1"/>
      <sheetData sheetId="10266" refreshError="1"/>
      <sheetData sheetId="10267" refreshError="1"/>
      <sheetData sheetId="10268" refreshError="1"/>
      <sheetData sheetId="10269" refreshError="1"/>
      <sheetData sheetId="10270" refreshError="1"/>
      <sheetData sheetId="10271" refreshError="1"/>
      <sheetData sheetId="10272" refreshError="1"/>
      <sheetData sheetId="10273" refreshError="1"/>
      <sheetData sheetId="10274" refreshError="1"/>
      <sheetData sheetId="10275" refreshError="1"/>
      <sheetData sheetId="10276" refreshError="1"/>
      <sheetData sheetId="10277" refreshError="1"/>
      <sheetData sheetId="10278" refreshError="1"/>
      <sheetData sheetId="10279" refreshError="1"/>
      <sheetData sheetId="10280" refreshError="1"/>
      <sheetData sheetId="10281" refreshError="1"/>
      <sheetData sheetId="10282" refreshError="1"/>
      <sheetData sheetId="10283" refreshError="1"/>
      <sheetData sheetId="10284" refreshError="1"/>
      <sheetData sheetId="10285" refreshError="1"/>
      <sheetData sheetId="10286" refreshError="1"/>
      <sheetData sheetId="10287">
        <row r="1">
          <cell r="A1" t="str">
            <v>CODE</v>
          </cell>
        </row>
      </sheetData>
      <sheetData sheetId="10288"/>
      <sheetData sheetId="10289">
        <row r="1">
          <cell r="A1" t="str">
            <v>ASSET_NUMBER</v>
          </cell>
        </row>
      </sheetData>
      <sheetData sheetId="10290">
        <row r="1">
          <cell r="A1" t="str">
            <v>ASSET_NUMBER</v>
          </cell>
        </row>
      </sheetData>
      <sheetData sheetId="10291">
        <row r="1">
          <cell r="A1" t="str">
            <v>ASSET_NUMBER</v>
          </cell>
        </row>
      </sheetData>
      <sheetData sheetId="10292">
        <row r="1">
          <cell r="A1" t="str">
            <v>ASSET_NUMBER</v>
          </cell>
        </row>
      </sheetData>
      <sheetData sheetId="10293">
        <row r="1">
          <cell r="A1" t="str">
            <v>ASSET_NUMBER</v>
          </cell>
        </row>
      </sheetData>
      <sheetData sheetId="10294">
        <row r="1">
          <cell r="A1" t="str">
            <v>ASSET_NUMBER</v>
          </cell>
        </row>
      </sheetData>
      <sheetData sheetId="10295">
        <row r="1">
          <cell r="A1" t="str">
            <v>ASSET_NUMBER</v>
          </cell>
        </row>
      </sheetData>
      <sheetData sheetId="10296">
        <row r="1">
          <cell r="A1" t="str">
            <v>ASSET_NUMBER</v>
          </cell>
        </row>
      </sheetData>
      <sheetData sheetId="10297">
        <row r="1">
          <cell r="A1" t="str">
            <v>Customer Name</v>
          </cell>
        </row>
      </sheetData>
      <sheetData sheetId="10298">
        <row r="1">
          <cell r="A1" t="str">
            <v>ASSET_NUMBER</v>
          </cell>
        </row>
      </sheetData>
      <sheetData sheetId="10299">
        <row r="1">
          <cell r="A1" t="str">
            <v>ASSET_NUMBER</v>
          </cell>
        </row>
      </sheetData>
      <sheetData sheetId="10300">
        <row r="1">
          <cell r="A1" t="str">
            <v>ASSET_NUMBER</v>
          </cell>
        </row>
      </sheetData>
      <sheetData sheetId="10301">
        <row r="1">
          <cell r="A1" t="str">
            <v>ASSET_NUMBER</v>
          </cell>
        </row>
      </sheetData>
      <sheetData sheetId="10302">
        <row r="1">
          <cell r="A1" t="str">
            <v>ASSET_NUMBER</v>
          </cell>
        </row>
      </sheetData>
      <sheetData sheetId="10303">
        <row r="1">
          <cell r="A1" t="str">
            <v>03</v>
          </cell>
        </row>
      </sheetData>
      <sheetData sheetId="10304">
        <row r="1">
          <cell r="A1" t="str">
            <v>ASSET_NUMBER</v>
          </cell>
        </row>
      </sheetData>
      <sheetData sheetId="10305">
        <row r="1">
          <cell r="A1" t="str">
            <v>ASSET_NUMBER</v>
          </cell>
        </row>
      </sheetData>
      <sheetData sheetId="10306"/>
      <sheetData sheetId="10307"/>
      <sheetData sheetId="10308">
        <row r="108">
          <cell r="M108">
            <v>10157487.206534987</v>
          </cell>
        </row>
      </sheetData>
      <sheetData sheetId="10309">
        <row r="17">
          <cell r="C17">
            <v>43023199.910000011</v>
          </cell>
        </row>
      </sheetData>
      <sheetData sheetId="10310"/>
      <sheetData sheetId="10311">
        <row r="6">
          <cell r="D6">
            <v>3184</v>
          </cell>
        </row>
      </sheetData>
      <sheetData sheetId="10312">
        <row r="8">
          <cell r="AB8" t="str">
            <v>Order-No</v>
          </cell>
        </row>
      </sheetData>
      <sheetData sheetId="10313">
        <row r="8">
          <cell r="AB8" t="str">
            <v>Order-No</v>
          </cell>
        </row>
      </sheetData>
      <sheetData sheetId="10314">
        <row r="6">
          <cell r="D6">
            <v>3184</v>
          </cell>
        </row>
      </sheetData>
      <sheetData sheetId="10315">
        <row r="6">
          <cell r="D6">
            <v>3184</v>
          </cell>
        </row>
      </sheetData>
      <sheetData sheetId="10316">
        <row r="3">
          <cell r="A3" t="str">
            <v>Total Revenue</v>
          </cell>
        </row>
      </sheetData>
      <sheetData sheetId="10317">
        <row r="2">
          <cell r="A2" t="str">
            <v>A101001</v>
          </cell>
        </row>
      </sheetData>
      <sheetData sheetId="10318">
        <row r="2">
          <cell r="A2" t="str">
            <v>ANND NISHIKAWA CO. LTD LALRU UNIT - II</v>
          </cell>
        </row>
      </sheetData>
      <sheetData sheetId="10319">
        <row r="4">
          <cell r="D4">
            <v>0.19</v>
          </cell>
        </row>
      </sheetData>
      <sheetData sheetId="10320">
        <row r="2">
          <cell r="O2" t="str">
            <v>データ</v>
          </cell>
        </row>
      </sheetData>
      <sheetData sheetId="10321">
        <row r="2">
          <cell r="O2" t="str">
            <v>データ</v>
          </cell>
        </row>
      </sheetData>
      <sheetData sheetId="10322">
        <row r="1">
          <cell r="A1" t="str">
            <v>Sheet Index:</v>
          </cell>
        </row>
      </sheetData>
      <sheetData sheetId="10323">
        <row r="2">
          <cell r="O2" t="str">
            <v>データ</v>
          </cell>
        </row>
      </sheetData>
      <sheetData sheetId="10324">
        <row r="2">
          <cell r="O2" t="str">
            <v>データ</v>
          </cell>
        </row>
      </sheetData>
      <sheetData sheetId="10325">
        <row r="4">
          <cell r="A4" t="str">
            <v>Total Revenue</v>
          </cell>
        </row>
      </sheetData>
      <sheetData sheetId="10326">
        <row r="2">
          <cell r="O2" t="str">
            <v>データ</v>
          </cell>
        </row>
      </sheetData>
      <sheetData sheetId="10327">
        <row r="2">
          <cell r="O2" t="str">
            <v>データ</v>
          </cell>
        </row>
      </sheetData>
      <sheetData sheetId="10328">
        <row r="4">
          <cell r="A4" t="str">
            <v>Total Revenue</v>
          </cell>
        </row>
      </sheetData>
      <sheetData sheetId="10329">
        <row r="2">
          <cell r="O2" t="str">
            <v>データ</v>
          </cell>
        </row>
      </sheetData>
      <sheetData sheetId="10330">
        <row r="2">
          <cell r="O2" t="str">
            <v>データ</v>
          </cell>
        </row>
      </sheetData>
      <sheetData sheetId="10331">
        <row r="4">
          <cell r="D4">
            <v>0.19</v>
          </cell>
        </row>
      </sheetData>
      <sheetData sheetId="10332">
        <row r="5">
          <cell r="A5" t="str">
            <v>MATCHKEY</v>
          </cell>
        </row>
      </sheetData>
      <sheetData sheetId="10333">
        <row r="4">
          <cell r="Y4" t="str">
            <v>MATCH-KEY-YACCS</v>
          </cell>
        </row>
      </sheetData>
      <sheetData sheetId="10334">
        <row r="5">
          <cell r="A5" t="str">
            <v>MATCHKEY</v>
          </cell>
        </row>
      </sheetData>
      <sheetData sheetId="10335">
        <row r="4">
          <cell r="Y4" t="str">
            <v>MATCH-KEY-YACCS</v>
          </cell>
        </row>
      </sheetData>
      <sheetData sheetId="10336">
        <row r="4">
          <cell r="Y4" t="str">
            <v>MATCH-KEY-YACCS</v>
          </cell>
        </row>
      </sheetData>
      <sheetData sheetId="10337">
        <row r="4">
          <cell r="Y4" t="str">
            <v>MATCH-KEY-YACCS</v>
          </cell>
        </row>
      </sheetData>
      <sheetData sheetId="10338">
        <row r="4">
          <cell r="Y4" t="str">
            <v>MATCH-KEY-YACCS</v>
          </cell>
        </row>
      </sheetData>
      <sheetData sheetId="10339">
        <row r="7">
          <cell r="A7" t="str">
            <v>MATCH KEY</v>
          </cell>
        </row>
      </sheetData>
      <sheetData sheetId="10340"/>
      <sheetData sheetId="10341">
        <row r="4">
          <cell r="D4">
            <v>0.19</v>
          </cell>
        </row>
      </sheetData>
      <sheetData sheetId="10342">
        <row r="2">
          <cell r="O2" t="str">
            <v>データ</v>
          </cell>
        </row>
      </sheetData>
      <sheetData sheetId="10343">
        <row r="1">
          <cell r="A1" t="str">
            <v>03</v>
          </cell>
        </row>
      </sheetData>
      <sheetData sheetId="10344">
        <row r="1">
          <cell r="A1" t="str">
            <v>03</v>
          </cell>
        </row>
      </sheetData>
      <sheetData sheetId="10345">
        <row r="1">
          <cell r="A1" t="str">
            <v>03</v>
          </cell>
        </row>
      </sheetData>
      <sheetData sheetId="10346">
        <row r="1">
          <cell r="A1" t="str">
            <v>03</v>
          </cell>
        </row>
      </sheetData>
      <sheetData sheetId="10347">
        <row r="1">
          <cell r="A1" t="str">
            <v>03</v>
          </cell>
        </row>
      </sheetData>
      <sheetData sheetId="10348">
        <row r="1">
          <cell r="A1" t="str">
            <v>03</v>
          </cell>
        </row>
      </sheetData>
      <sheetData sheetId="10349">
        <row r="1">
          <cell r="A1" t="str">
            <v>03</v>
          </cell>
        </row>
      </sheetData>
      <sheetData sheetId="10350">
        <row r="1">
          <cell r="A1" t="str">
            <v>03</v>
          </cell>
        </row>
      </sheetData>
      <sheetData sheetId="10351">
        <row r="2">
          <cell r="C2" t="str">
            <v>LOCATION</v>
          </cell>
        </row>
      </sheetData>
      <sheetData sheetId="10352">
        <row r="4">
          <cell r="A4" t="str">
            <v>Total Revenue</v>
          </cell>
        </row>
      </sheetData>
      <sheetData sheetId="10353">
        <row r="4">
          <cell r="Y4" t="str">
            <v>MATCH-KEY-YACCS</v>
          </cell>
        </row>
      </sheetData>
      <sheetData sheetId="10354">
        <row r="4">
          <cell r="Y4" t="str">
            <v>MATCH-KEY-YACCS</v>
          </cell>
        </row>
      </sheetData>
      <sheetData sheetId="10355">
        <row r="2">
          <cell r="O2" t="str">
            <v>データ</v>
          </cell>
        </row>
      </sheetData>
      <sheetData sheetId="10356">
        <row r="2">
          <cell r="O2" t="str">
            <v>データ</v>
          </cell>
        </row>
      </sheetData>
      <sheetData sheetId="10357">
        <row r="131">
          <cell r="A131" t="str">
            <v>40000</v>
          </cell>
        </row>
      </sheetData>
      <sheetData sheetId="10358">
        <row r="7">
          <cell r="A7" t="str">
            <v>MATCH KEY</v>
          </cell>
        </row>
      </sheetData>
      <sheetData sheetId="10359">
        <row r="1">
          <cell r="A1" t="str">
            <v>03</v>
          </cell>
        </row>
      </sheetData>
      <sheetData sheetId="10360">
        <row r="1">
          <cell r="A1" t="str">
            <v>03</v>
          </cell>
        </row>
      </sheetData>
      <sheetData sheetId="10361" refreshError="1"/>
      <sheetData sheetId="10362" refreshError="1"/>
      <sheetData sheetId="10363" refreshError="1"/>
      <sheetData sheetId="10364" refreshError="1"/>
      <sheetData sheetId="10365" refreshError="1"/>
      <sheetData sheetId="10366" refreshError="1"/>
      <sheetData sheetId="10367" refreshError="1"/>
      <sheetData sheetId="10368" refreshError="1"/>
      <sheetData sheetId="10369" refreshError="1"/>
      <sheetData sheetId="10370" refreshError="1"/>
      <sheetData sheetId="10371" refreshError="1"/>
      <sheetData sheetId="10372" refreshError="1"/>
      <sheetData sheetId="10373" refreshError="1"/>
      <sheetData sheetId="10374" refreshError="1"/>
      <sheetData sheetId="10375" refreshError="1"/>
      <sheetData sheetId="10376" refreshError="1"/>
      <sheetData sheetId="10377" refreshError="1"/>
      <sheetData sheetId="10378" refreshError="1"/>
      <sheetData sheetId="10379" refreshError="1"/>
      <sheetData sheetId="10380" refreshError="1"/>
      <sheetData sheetId="10381" refreshError="1"/>
      <sheetData sheetId="10382" refreshError="1"/>
      <sheetData sheetId="10383" refreshError="1"/>
      <sheetData sheetId="10384" refreshError="1"/>
      <sheetData sheetId="10385" refreshError="1"/>
      <sheetData sheetId="10386" refreshError="1"/>
      <sheetData sheetId="10387" refreshError="1"/>
      <sheetData sheetId="10388" refreshError="1"/>
      <sheetData sheetId="10389" refreshError="1"/>
      <sheetData sheetId="10390" refreshError="1"/>
      <sheetData sheetId="10391" refreshError="1"/>
      <sheetData sheetId="10392" refreshError="1"/>
      <sheetData sheetId="10393" refreshError="1"/>
      <sheetData sheetId="10394" refreshError="1"/>
      <sheetData sheetId="10395" refreshError="1"/>
      <sheetData sheetId="10396" refreshError="1"/>
      <sheetData sheetId="10397" refreshError="1"/>
      <sheetData sheetId="10398" refreshError="1"/>
      <sheetData sheetId="10399" refreshError="1"/>
      <sheetData sheetId="10400" refreshError="1"/>
      <sheetData sheetId="10401" refreshError="1"/>
      <sheetData sheetId="10402" refreshError="1"/>
      <sheetData sheetId="10403" refreshError="1"/>
      <sheetData sheetId="10404" refreshError="1"/>
      <sheetData sheetId="10405" refreshError="1"/>
      <sheetData sheetId="10406" refreshError="1"/>
      <sheetData sheetId="10407" refreshError="1"/>
      <sheetData sheetId="10408" refreshError="1"/>
      <sheetData sheetId="10409" refreshError="1"/>
      <sheetData sheetId="10410" refreshError="1"/>
      <sheetData sheetId="10411" refreshError="1"/>
      <sheetData sheetId="10412" refreshError="1"/>
      <sheetData sheetId="10413" refreshError="1"/>
      <sheetData sheetId="10414" refreshError="1"/>
      <sheetData sheetId="10415" refreshError="1"/>
      <sheetData sheetId="10416" refreshError="1"/>
      <sheetData sheetId="10417" refreshError="1"/>
      <sheetData sheetId="10418" refreshError="1"/>
      <sheetData sheetId="10419" refreshError="1"/>
      <sheetData sheetId="10420" refreshError="1"/>
      <sheetData sheetId="10421" refreshError="1"/>
      <sheetData sheetId="10422" refreshError="1"/>
      <sheetData sheetId="10423" refreshError="1"/>
      <sheetData sheetId="10424" refreshError="1"/>
      <sheetData sheetId="10425" refreshError="1"/>
      <sheetData sheetId="10426" refreshError="1"/>
      <sheetData sheetId="10427" refreshError="1"/>
      <sheetData sheetId="10428" refreshError="1"/>
      <sheetData sheetId="10429" refreshError="1"/>
      <sheetData sheetId="10430" refreshError="1"/>
      <sheetData sheetId="10431" refreshError="1"/>
      <sheetData sheetId="10432" refreshError="1"/>
      <sheetData sheetId="10433" refreshError="1"/>
      <sheetData sheetId="10434" refreshError="1"/>
      <sheetData sheetId="10435" refreshError="1"/>
      <sheetData sheetId="10436" refreshError="1"/>
      <sheetData sheetId="10437" refreshError="1"/>
      <sheetData sheetId="10438" refreshError="1"/>
      <sheetData sheetId="10439" refreshError="1"/>
      <sheetData sheetId="10440" refreshError="1"/>
      <sheetData sheetId="10441" refreshError="1"/>
      <sheetData sheetId="10442" refreshError="1"/>
      <sheetData sheetId="10443" refreshError="1"/>
      <sheetData sheetId="10444" refreshError="1"/>
      <sheetData sheetId="10445" refreshError="1"/>
      <sheetData sheetId="10446" refreshError="1"/>
      <sheetData sheetId="10447" refreshError="1"/>
      <sheetData sheetId="10448" refreshError="1"/>
      <sheetData sheetId="10449" refreshError="1"/>
      <sheetData sheetId="10450" refreshError="1"/>
      <sheetData sheetId="10451" refreshError="1"/>
      <sheetData sheetId="10452" refreshError="1"/>
      <sheetData sheetId="10453" refreshError="1"/>
      <sheetData sheetId="10454" refreshError="1"/>
      <sheetData sheetId="10455" refreshError="1"/>
      <sheetData sheetId="10456" refreshError="1"/>
      <sheetData sheetId="10457" refreshError="1"/>
      <sheetData sheetId="10458" refreshError="1"/>
      <sheetData sheetId="10459" refreshError="1"/>
      <sheetData sheetId="10460" refreshError="1"/>
      <sheetData sheetId="10461" refreshError="1"/>
      <sheetData sheetId="10462" refreshError="1"/>
      <sheetData sheetId="10463" refreshError="1"/>
      <sheetData sheetId="10464" refreshError="1"/>
      <sheetData sheetId="10465" refreshError="1"/>
      <sheetData sheetId="10466" refreshError="1"/>
      <sheetData sheetId="10467" refreshError="1"/>
      <sheetData sheetId="10468" refreshError="1"/>
      <sheetData sheetId="10469" refreshError="1"/>
      <sheetData sheetId="10470" refreshError="1"/>
      <sheetData sheetId="10471" refreshError="1"/>
      <sheetData sheetId="10472" refreshError="1"/>
      <sheetData sheetId="10473" refreshError="1"/>
      <sheetData sheetId="10474" refreshError="1"/>
      <sheetData sheetId="10475" refreshError="1"/>
      <sheetData sheetId="10476" refreshError="1"/>
      <sheetData sheetId="10477" refreshError="1"/>
      <sheetData sheetId="10478" refreshError="1"/>
      <sheetData sheetId="10479" refreshError="1"/>
      <sheetData sheetId="10480" refreshError="1"/>
      <sheetData sheetId="10481" refreshError="1"/>
      <sheetData sheetId="10482" refreshError="1"/>
      <sheetData sheetId="10483" refreshError="1"/>
      <sheetData sheetId="10484" refreshError="1"/>
      <sheetData sheetId="10485" refreshError="1"/>
      <sheetData sheetId="10486" refreshError="1"/>
      <sheetData sheetId="10487" refreshError="1"/>
      <sheetData sheetId="10488" refreshError="1"/>
      <sheetData sheetId="10489" refreshError="1"/>
      <sheetData sheetId="10490" refreshError="1"/>
      <sheetData sheetId="10491" refreshError="1"/>
      <sheetData sheetId="10492" refreshError="1"/>
      <sheetData sheetId="10493" refreshError="1"/>
      <sheetData sheetId="10494" refreshError="1"/>
      <sheetData sheetId="10495" refreshError="1"/>
      <sheetData sheetId="10496" refreshError="1"/>
      <sheetData sheetId="10497" refreshError="1"/>
      <sheetData sheetId="10498" refreshError="1"/>
      <sheetData sheetId="10499" refreshError="1"/>
      <sheetData sheetId="10500" refreshError="1"/>
      <sheetData sheetId="10501" refreshError="1"/>
      <sheetData sheetId="10502" refreshError="1"/>
      <sheetData sheetId="10503" refreshError="1"/>
      <sheetData sheetId="10504" refreshError="1"/>
      <sheetData sheetId="10505" refreshError="1"/>
      <sheetData sheetId="10506" refreshError="1"/>
      <sheetData sheetId="10507" refreshError="1"/>
      <sheetData sheetId="10508" refreshError="1"/>
      <sheetData sheetId="10509" refreshError="1"/>
      <sheetData sheetId="10510" refreshError="1"/>
      <sheetData sheetId="10511" refreshError="1"/>
      <sheetData sheetId="10512" refreshError="1"/>
      <sheetData sheetId="10513" refreshError="1"/>
      <sheetData sheetId="10514" refreshError="1"/>
      <sheetData sheetId="10515" refreshError="1"/>
      <sheetData sheetId="10516" refreshError="1"/>
      <sheetData sheetId="10517" refreshError="1"/>
      <sheetData sheetId="10518" refreshError="1"/>
      <sheetData sheetId="10519" refreshError="1"/>
      <sheetData sheetId="10520">
        <row r="131">
          <cell r="A131" t="str">
            <v>40000</v>
          </cell>
        </row>
      </sheetData>
      <sheetData sheetId="10521">
        <row r="131">
          <cell r="A131" t="str">
            <v>40000</v>
          </cell>
        </row>
      </sheetData>
      <sheetData sheetId="10522">
        <row r="131">
          <cell r="A131" t="str">
            <v>40000</v>
          </cell>
        </row>
      </sheetData>
      <sheetData sheetId="10523">
        <row r="131">
          <cell r="A131" t="str">
            <v>40000</v>
          </cell>
        </row>
      </sheetData>
      <sheetData sheetId="10524">
        <row r="131">
          <cell r="A131" t="str">
            <v>40000</v>
          </cell>
        </row>
      </sheetData>
      <sheetData sheetId="10525"/>
      <sheetData sheetId="10526">
        <row r="18">
          <cell r="A18">
            <v>1</v>
          </cell>
        </row>
      </sheetData>
      <sheetData sheetId="10527"/>
      <sheetData sheetId="10528">
        <row r="4">
          <cell r="D4">
            <v>0.19</v>
          </cell>
        </row>
      </sheetData>
      <sheetData sheetId="10529"/>
      <sheetData sheetId="10530"/>
      <sheetData sheetId="10531">
        <row r="6">
          <cell r="D6">
            <v>3184</v>
          </cell>
        </row>
      </sheetData>
      <sheetData sheetId="10532"/>
      <sheetData sheetId="10533"/>
      <sheetData sheetId="10534"/>
      <sheetData sheetId="10535"/>
      <sheetData sheetId="10536"/>
      <sheetData sheetId="10537"/>
      <sheetData sheetId="10538"/>
      <sheetData sheetId="10539"/>
      <sheetData sheetId="10540"/>
      <sheetData sheetId="10541"/>
      <sheetData sheetId="10542"/>
      <sheetData sheetId="10543"/>
      <sheetData sheetId="10544" refreshError="1"/>
      <sheetData sheetId="10545"/>
      <sheetData sheetId="10546" refreshError="1"/>
      <sheetData sheetId="10547" refreshError="1"/>
      <sheetData sheetId="10548"/>
      <sheetData sheetId="10549"/>
      <sheetData sheetId="10550"/>
      <sheetData sheetId="10551"/>
      <sheetData sheetId="10552" refreshError="1"/>
      <sheetData sheetId="10553" refreshError="1"/>
      <sheetData sheetId="10554" refreshError="1"/>
      <sheetData sheetId="10555" refreshError="1"/>
      <sheetData sheetId="10556"/>
      <sheetData sheetId="10557" refreshError="1"/>
      <sheetData sheetId="10558" refreshError="1"/>
      <sheetData sheetId="10559" refreshError="1"/>
      <sheetData sheetId="10560" refreshError="1"/>
      <sheetData sheetId="10561" refreshError="1"/>
      <sheetData sheetId="10562" refreshError="1"/>
      <sheetData sheetId="10563" refreshError="1"/>
      <sheetData sheetId="10564" refreshError="1"/>
      <sheetData sheetId="10565" refreshError="1"/>
      <sheetData sheetId="10566" refreshError="1"/>
      <sheetData sheetId="10567" refreshError="1"/>
      <sheetData sheetId="10568" refreshError="1"/>
      <sheetData sheetId="10569" refreshError="1"/>
      <sheetData sheetId="10570" refreshError="1"/>
      <sheetData sheetId="10571" refreshError="1"/>
      <sheetData sheetId="10572" refreshError="1"/>
      <sheetData sheetId="10573" refreshError="1"/>
      <sheetData sheetId="10574" refreshError="1"/>
      <sheetData sheetId="10575" refreshError="1"/>
      <sheetData sheetId="10576" refreshError="1"/>
      <sheetData sheetId="10577" refreshError="1"/>
      <sheetData sheetId="10578" refreshError="1"/>
      <sheetData sheetId="10579" refreshError="1"/>
      <sheetData sheetId="10580" refreshError="1"/>
      <sheetData sheetId="10581" refreshError="1"/>
      <sheetData sheetId="10582" refreshError="1"/>
      <sheetData sheetId="10583" refreshError="1"/>
      <sheetData sheetId="10584" refreshError="1"/>
      <sheetData sheetId="10585" refreshError="1"/>
      <sheetData sheetId="10586" refreshError="1"/>
      <sheetData sheetId="10587" refreshError="1"/>
      <sheetData sheetId="10588" refreshError="1"/>
      <sheetData sheetId="10589" refreshError="1"/>
      <sheetData sheetId="10590" refreshError="1"/>
      <sheetData sheetId="10591" refreshError="1"/>
      <sheetData sheetId="10592" refreshError="1"/>
      <sheetData sheetId="10593">
        <row r="1">
          <cell r="A1" t="str">
            <v>03</v>
          </cell>
        </row>
      </sheetData>
      <sheetData sheetId="10594">
        <row r="1">
          <cell r="A1" t="str">
            <v>03</v>
          </cell>
        </row>
      </sheetData>
      <sheetData sheetId="10595">
        <row r="1">
          <cell r="A1" t="str">
            <v>03</v>
          </cell>
        </row>
      </sheetData>
      <sheetData sheetId="10596">
        <row r="1">
          <cell r="A1" t="str">
            <v>03</v>
          </cell>
        </row>
      </sheetData>
      <sheetData sheetId="10597" refreshError="1"/>
      <sheetData sheetId="10598" refreshError="1"/>
      <sheetData sheetId="10599" refreshError="1"/>
      <sheetData sheetId="10600" refreshError="1"/>
      <sheetData sheetId="10601" refreshError="1"/>
      <sheetData sheetId="10602" refreshError="1"/>
      <sheetData sheetId="10603" refreshError="1"/>
      <sheetData sheetId="10604" refreshError="1"/>
      <sheetData sheetId="10605" refreshError="1"/>
      <sheetData sheetId="10606" refreshError="1"/>
      <sheetData sheetId="10607" refreshError="1"/>
      <sheetData sheetId="10608" refreshError="1"/>
      <sheetData sheetId="10609" refreshError="1"/>
      <sheetData sheetId="10610" refreshError="1"/>
      <sheetData sheetId="10611" refreshError="1"/>
      <sheetData sheetId="10612" refreshError="1"/>
      <sheetData sheetId="10613" refreshError="1"/>
      <sheetData sheetId="10614" refreshError="1"/>
      <sheetData sheetId="10615" refreshError="1"/>
      <sheetData sheetId="10616" refreshError="1"/>
      <sheetData sheetId="10617" refreshError="1"/>
      <sheetData sheetId="10618" refreshError="1"/>
      <sheetData sheetId="10619" refreshError="1"/>
      <sheetData sheetId="10620" refreshError="1"/>
      <sheetData sheetId="10621" refreshError="1"/>
      <sheetData sheetId="10622" refreshError="1"/>
      <sheetData sheetId="10623" refreshError="1"/>
      <sheetData sheetId="10624" refreshError="1"/>
      <sheetData sheetId="10625" refreshError="1"/>
      <sheetData sheetId="10626" refreshError="1"/>
      <sheetData sheetId="10627" refreshError="1"/>
      <sheetData sheetId="10628" refreshError="1"/>
      <sheetData sheetId="10629" refreshError="1"/>
      <sheetData sheetId="10630" refreshError="1"/>
      <sheetData sheetId="10631" refreshError="1"/>
      <sheetData sheetId="10632" refreshError="1"/>
      <sheetData sheetId="10633" refreshError="1"/>
      <sheetData sheetId="10634" refreshError="1"/>
      <sheetData sheetId="10635" refreshError="1"/>
      <sheetData sheetId="10636" refreshError="1"/>
      <sheetData sheetId="10637" refreshError="1"/>
      <sheetData sheetId="10638" refreshError="1"/>
      <sheetData sheetId="10639" refreshError="1"/>
      <sheetData sheetId="10640" refreshError="1"/>
      <sheetData sheetId="10641" refreshError="1"/>
      <sheetData sheetId="10642" refreshError="1"/>
      <sheetData sheetId="10643" refreshError="1"/>
      <sheetData sheetId="10644" refreshError="1"/>
      <sheetData sheetId="10645" refreshError="1"/>
      <sheetData sheetId="10646" refreshError="1"/>
      <sheetData sheetId="10647" refreshError="1"/>
      <sheetData sheetId="10648" refreshError="1"/>
      <sheetData sheetId="10649" refreshError="1"/>
      <sheetData sheetId="10650" refreshError="1"/>
      <sheetData sheetId="10651" refreshError="1"/>
      <sheetData sheetId="10652" refreshError="1"/>
      <sheetData sheetId="10653" refreshError="1"/>
      <sheetData sheetId="10654" refreshError="1"/>
      <sheetData sheetId="10655" refreshError="1"/>
      <sheetData sheetId="10656" refreshError="1"/>
      <sheetData sheetId="10657" refreshError="1"/>
      <sheetData sheetId="10658" refreshError="1"/>
      <sheetData sheetId="10659" refreshError="1"/>
      <sheetData sheetId="10660" refreshError="1"/>
      <sheetData sheetId="10661" refreshError="1"/>
      <sheetData sheetId="10662" refreshError="1"/>
      <sheetData sheetId="10663" refreshError="1"/>
      <sheetData sheetId="10664" refreshError="1"/>
      <sheetData sheetId="10665" refreshError="1"/>
      <sheetData sheetId="10666" refreshError="1"/>
      <sheetData sheetId="10667" refreshError="1"/>
      <sheetData sheetId="10668" refreshError="1"/>
      <sheetData sheetId="10669" refreshError="1"/>
      <sheetData sheetId="10670" refreshError="1"/>
      <sheetData sheetId="10671" refreshError="1"/>
      <sheetData sheetId="10672" refreshError="1"/>
      <sheetData sheetId="10673" refreshError="1"/>
      <sheetData sheetId="10674" refreshError="1"/>
      <sheetData sheetId="10675" refreshError="1"/>
      <sheetData sheetId="10676" refreshError="1"/>
      <sheetData sheetId="10677" refreshError="1"/>
      <sheetData sheetId="10678" refreshError="1"/>
      <sheetData sheetId="10679" refreshError="1"/>
      <sheetData sheetId="10680" refreshError="1"/>
      <sheetData sheetId="10681" refreshError="1"/>
      <sheetData sheetId="10682" refreshError="1"/>
      <sheetData sheetId="10683" refreshError="1"/>
      <sheetData sheetId="10684" refreshError="1"/>
      <sheetData sheetId="10685" refreshError="1"/>
      <sheetData sheetId="10686" refreshError="1"/>
      <sheetData sheetId="10687" refreshError="1"/>
      <sheetData sheetId="10688" refreshError="1"/>
      <sheetData sheetId="10689" refreshError="1"/>
      <sheetData sheetId="10690" refreshError="1"/>
      <sheetData sheetId="10691" refreshError="1"/>
      <sheetData sheetId="10692" refreshError="1"/>
      <sheetData sheetId="10693" refreshError="1"/>
      <sheetData sheetId="10694" refreshError="1"/>
      <sheetData sheetId="10695" refreshError="1"/>
      <sheetData sheetId="10696" refreshError="1"/>
      <sheetData sheetId="10697" refreshError="1"/>
      <sheetData sheetId="10698" refreshError="1"/>
      <sheetData sheetId="10699" refreshError="1"/>
      <sheetData sheetId="10700" refreshError="1"/>
      <sheetData sheetId="10701" refreshError="1"/>
      <sheetData sheetId="10702" refreshError="1"/>
      <sheetData sheetId="10703" refreshError="1"/>
      <sheetData sheetId="10704" refreshError="1"/>
      <sheetData sheetId="10705" refreshError="1"/>
      <sheetData sheetId="10706" refreshError="1"/>
      <sheetData sheetId="10707" refreshError="1"/>
      <sheetData sheetId="10708" refreshError="1"/>
      <sheetData sheetId="10709" refreshError="1"/>
      <sheetData sheetId="10710" refreshError="1"/>
      <sheetData sheetId="10711" refreshError="1"/>
      <sheetData sheetId="10712" refreshError="1"/>
      <sheetData sheetId="10713" refreshError="1"/>
      <sheetData sheetId="10714" refreshError="1"/>
      <sheetData sheetId="10715" refreshError="1"/>
      <sheetData sheetId="10716" refreshError="1"/>
      <sheetData sheetId="10717" refreshError="1"/>
      <sheetData sheetId="10718" refreshError="1"/>
      <sheetData sheetId="10719" refreshError="1"/>
      <sheetData sheetId="10720" refreshError="1"/>
      <sheetData sheetId="10721" refreshError="1"/>
      <sheetData sheetId="10722" refreshError="1"/>
      <sheetData sheetId="10723" refreshError="1"/>
      <sheetData sheetId="10724" refreshError="1"/>
      <sheetData sheetId="10725" refreshError="1"/>
      <sheetData sheetId="10726" refreshError="1"/>
      <sheetData sheetId="10727" refreshError="1"/>
      <sheetData sheetId="10728" refreshError="1"/>
      <sheetData sheetId="10729" refreshError="1"/>
      <sheetData sheetId="10730" refreshError="1"/>
      <sheetData sheetId="10731" refreshError="1"/>
      <sheetData sheetId="10732" refreshError="1"/>
      <sheetData sheetId="10733" refreshError="1"/>
      <sheetData sheetId="10734" refreshError="1"/>
      <sheetData sheetId="10735" refreshError="1"/>
      <sheetData sheetId="10736" refreshError="1"/>
      <sheetData sheetId="10737" refreshError="1"/>
      <sheetData sheetId="10738" refreshError="1"/>
      <sheetData sheetId="10739" refreshError="1"/>
      <sheetData sheetId="10740" refreshError="1"/>
      <sheetData sheetId="10741" refreshError="1"/>
      <sheetData sheetId="10742" refreshError="1"/>
      <sheetData sheetId="10743" refreshError="1"/>
      <sheetData sheetId="10744" refreshError="1"/>
      <sheetData sheetId="10745" refreshError="1"/>
      <sheetData sheetId="10746" refreshError="1"/>
      <sheetData sheetId="10747" refreshError="1"/>
      <sheetData sheetId="10748" refreshError="1"/>
      <sheetData sheetId="10749" refreshError="1"/>
      <sheetData sheetId="10750" refreshError="1"/>
      <sheetData sheetId="10751" refreshError="1"/>
      <sheetData sheetId="10752" refreshError="1"/>
      <sheetData sheetId="10753" refreshError="1"/>
      <sheetData sheetId="10754" refreshError="1"/>
      <sheetData sheetId="10755" refreshError="1"/>
      <sheetData sheetId="10756" refreshError="1"/>
      <sheetData sheetId="10757" refreshError="1"/>
      <sheetData sheetId="10758" refreshError="1"/>
      <sheetData sheetId="10759" refreshError="1"/>
      <sheetData sheetId="10760" refreshError="1"/>
      <sheetData sheetId="10761" refreshError="1"/>
      <sheetData sheetId="10762" refreshError="1"/>
      <sheetData sheetId="10763" refreshError="1"/>
      <sheetData sheetId="10764" refreshError="1"/>
      <sheetData sheetId="10765" refreshError="1"/>
      <sheetData sheetId="10766" refreshError="1"/>
      <sheetData sheetId="10767" refreshError="1"/>
      <sheetData sheetId="10768" refreshError="1"/>
      <sheetData sheetId="10769" refreshError="1"/>
      <sheetData sheetId="10770" refreshError="1"/>
      <sheetData sheetId="10771" refreshError="1"/>
      <sheetData sheetId="10772" refreshError="1"/>
      <sheetData sheetId="10773" refreshError="1"/>
      <sheetData sheetId="10774" refreshError="1"/>
      <sheetData sheetId="10775" refreshError="1"/>
      <sheetData sheetId="10776" refreshError="1"/>
      <sheetData sheetId="10777" refreshError="1"/>
      <sheetData sheetId="10778" refreshError="1"/>
      <sheetData sheetId="10779" refreshError="1"/>
      <sheetData sheetId="10780" refreshError="1"/>
      <sheetData sheetId="10781" refreshError="1"/>
      <sheetData sheetId="10782" refreshError="1"/>
      <sheetData sheetId="10783" refreshError="1"/>
      <sheetData sheetId="10784" refreshError="1"/>
      <sheetData sheetId="10785" refreshError="1"/>
      <sheetData sheetId="10786" refreshError="1"/>
      <sheetData sheetId="10787" refreshError="1"/>
      <sheetData sheetId="10788" refreshError="1"/>
      <sheetData sheetId="10789" refreshError="1"/>
      <sheetData sheetId="10790" refreshError="1"/>
      <sheetData sheetId="10791" refreshError="1"/>
      <sheetData sheetId="10792" refreshError="1"/>
      <sheetData sheetId="10793" refreshError="1"/>
      <sheetData sheetId="10794" refreshError="1"/>
      <sheetData sheetId="10795" refreshError="1"/>
      <sheetData sheetId="10796" refreshError="1"/>
      <sheetData sheetId="10797" refreshError="1"/>
      <sheetData sheetId="10798" refreshError="1"/>
      <sheetData sheetId="10799" refreshError="1"/>
      <sheetData sheetId="10800" refreshError="1"/>
      <sheetData sheetId="10801" refreshError="1"/>
      <sheetData sheetId="10802" refreshError="1"/>
      <sheetData sheetId="10803" refreshError="1"/>
      <sheetData sheetId="10804" refreshError="1"/>
      <sheetData sheetId="10805" refreshError="1"/>
      <sheetData sheetId="10806" refreshError="1"/>
      <sheetData sheetId="10807" refreshError="1"/>
      <sheetData sheetId="10808" refreshError="1"/>
      <sheetData sheetId="10809" refreshError="1"/>
      <sheetData sheetId="10810" refreshError="1"/>
      <sheetData sheetId="10811" refreshError="1"/>
      <sheetData sheetId="10812" refreshError="1"/>
      <sheetData sheetId="10813" refreshError="1"/>
      <sheetData sheetId="10814" refreshError="1"/>
      <sheetData sheetId="10815" refreshError="1"/>
      <sheetData sheetId="10816" refreshError="1"/>
      <sheetData sheetId="10817" refreshError="1"/>
      <sheetData sheetId="10818" refreshError="1"/>
      <sheetData sheetId="10819" refreshError="1"/>
      <sheetData sheetId="10820" refreshError="1"/>
      <sheetData sheetId="10821" refreshError="1"/>
      <sheetData sheetId="10822" refreshError="1"/>
      <sheetData sheetId="10823" refreshError="1"/>
      <sheetData sheetId="10824" refreshError="1"/>
      <sheetData sheetId="10825" refreshError="1"/>
      <sheetData sheetId="10826" refreshError="1"/>
      <sheetData sheetId="10827" refreshError="1"/>
      <sheetData sheetId="10828" refreshError="1"/>
      <sheetData sheetId="10829" refreshError="1"/>
      <sheetData sheetId="10830" refreshError="1"/>
      <sheetData sheetId="10831" refreshError="1"/>
      <sheetData sheetId="10832" refreshError="1"/>
      <sheetData sheetId="10833" refreshError="1"/>
      <sheetData sheetId="10834" refreshError="1"/>
      <sheetData sheetId="10835" refreshError="1"/>
      <sheetData sheetId="10836" refreshError="1"/>
      <sheetData sheetId="10837" refreshError="1"/>
      <sheetData sheetId="10838" refreshError="1"/>
      <sheetData sheetId="10839" refreshError="1"/>
      <sheetData sheetId="10840" refreshError="1"/>
      <sheetData sheetId="10841" refreshError="1"/>
      <sheetData sheetId="10842" refreshError="1"/>
      <sheetData sheetId="10843" refreshError="1"/>
      <sheetData sheetId="10844" refreshError="1"/>
      <sheetData sheetId="10845" refreshError="1"/>
      <sheetData sheetId="10846" refreshError="1"/>
      <sheetData sheetId="10847" refreshError="1"/>
      <sheetData sheetId="10848" refreshError="1"/>
      <sheetData sheetId="10849" refreshError="1"/>
      <sheetData sheetId="10850" refreshError="1"/>
      <sheetData sheetId="10851" refreshError="1"/>
      <sheetData sheetId="10852" refreshError="1"/>
      <sheetData sheetId="10853" refreshError="1"/>
      <sheetData sheetId="10854" refreshError="1"/>
      <sheetData sheetId="10855" refreshError="1"/>
      <sheetData sheetId="10856" refreshError="1"/>
      <sheetData sheetId="10857" refreshError="1"/>
      <sheetData sheetId="10858" refreshError="1"/>
      <sheetData sheetId="10859" refreshError="1"/>
      <sheetData sheetId="10860" refreshError="1"/>
      <sheetData sheetId="10861" refreshError="1"/>
      <sheetData sheetId="10862" refreshError="1"/>
      <sheetData sheetId="10863" refreshError="1"/>
      <sheetData sheetId="10864" refreshError="1"/>
      <sheetData sheetId="10865" refreshError="1"/>
      <sheetData sheetId="10866" refreshError="1"/>
      <sheetData sheetId="10867" refreshError="1"/>
      <sheetData sheetId="10868" refreshError="1"/>
      <sheetData sheetId="10869" refreshError="1"/>
      <sheetData sheetId="10870" refreshError="1"/>
      <sheetData sheetId="10871" refreshError="1"/>
      <sheetData sheetId="10872" refreshError="1"/>
      <sheetData sheetId="10873" refreshError="1"/>
      <sheetData sheetId="10874" refreshError="1"/>
      <sheetData sheetId="10875" refreshError="1"/>
      <sheetData sheetId="10876" refreshError="1"/>
      <sheetData sheetId="10877" refreshError="1"/>
      <sheetData sheetId="10878" refreshError="1"/>
      <sheetData sheetId="10879" refreshError="1"/>
      <sheetData sheetId="10880" refreshError="1"/>
      <sheetData sheetId="10881" refreshError="1"/>
      <sheetData sheetId="10882" refreshError="1"/>
      <sheetData sheetId="10883" refreshError="1"/>
      <sheetData sheetId="10884" refreshError="1"/>
      <sheetData sheetId="10885" refreshError="1"/>
      <sheetData sheetId="10886" refreshError="1"/>
      <sheetData sheetId="10887" refreshError="1"/>
      <sheetData sheetId="10888" refreshError="1"/>
      <sheetData sheetId="10889" refreshError="1"/>
      <sheetData sheetId="10890" refreshError="1"/>
      <sheetData sheetId="10891" refreshError="1"/>
      <sheetData sheetId="10892" refreshError="1"/>
      <sheetData sheetId="10893" refreshError="1"/>
      <sheetData sheetId="10894" refreshError="1"/>
      <sheetData sheetId="10895" refreshError="1"/>
      <sheetData sheetId="10896" refreshError="1"/>
      <sheetData sheetId="10897" refreshError="1"/>
      <sheetData sheetId="10898" refreshError="1"/>
      <sheetData sheetId="10899" refreshError="1"/>
      <sheetData sheetId="10900" refreshError="1"/>
      <sheetData sheetId="10901" refreshError="1"/>
      <sheetData sheetId="10902" refreshError="1"/>
      <sheetData sheetId="10903" refreshError="1"/>
      <sheetData sheetId="10904" refreshError="1"/>
      <sheetData sheetId="10905" refreshError="1"/>
      <sheetData sheetId="10906" refreshError="1"/>
      <sheetData sheetId="10907" refreshError="1"/>
      <sheetData sheetId="10908" refreshError="1"/>
      <sheetData sheetId="10909" refreshError="1"/>
      <sheetData sheetId="10910" refreshError="1"/>
      <sheetData sheetId="10911" refreshError="1"/>
      <sheetData sheetId="10912" refreshError="1"/>
      <sheetData sheetId="10913" refreshError="1"/>
      <sheetData sheetId="10914" refreshError="1"/>
      <sheetData sheetId="10915" refreshError="1"/>
      <sheetData sheetId="10916" refreshError="1"/>
      <sheetData sheetId="10917" refreshError="1"/>
      <sheetData sheetId="10918" refreshError="1"/>
      <sheetData sheetId="10919" refreshError="1"/>
      <sheetData sheetId="10920" refreshError="1"/>
      <sheetData sheetId="10921" refreshError="1"/>
      <sheetData sheetId="10922" refreshError="1"/>
      <sheetData sheetId="10923" refreshError="1"/>
      <sheetData sheetId="10924" refreshError="1"/>
      <sheetData sheetId="10925" refreshError="1"/>
      <sheetData sheetId="10926" refreshError="1"/>
      <sheetData sheetId="10927" refreshError="1"/>
      <sheetData sheetId="10928" refreshError="1"/>
      <sheetData sheetId="10929" refreshError="1"/>
      <sheetData sheetId="10930" refreshError="1"/>
      <sheetData sheetId="10931" refreshError="1"/>
      <sheetData sheetId="10932" refreshError="1"/>
      <sheetData sheetId="10933" refreshError="1"/>
      <sheetData sheetId="10934" refreshError="1"/>
      <sheetData sheetId="10935" refreshError="1"/>
      <sheetData sheetId="10936" refreshError="1"/>
      <sheetData sheetId="10937" refreshError="1"/>
      <sheetData sheetId="10938" refreshError="1"/>
      <sheetData sheetId="10939" refreshError="1"/>
      <sheetData sheetId="10940" refreshError="1"/>
      <sheetData sheetId="10941" refreshError="1"/>
      <sheetData sheetId="10942" refreshError="1"/>
      <sheetData sheetId="10943" refreshError="1"/>
      <sheetData sheetId="10944" refreshError="1"/>
      <sheetData sheetId="10945" refreshError="1"/>
      <sheetData sheetId="10946" refreshError="1"/>
      <sheetData sheetId="10947" refreshError="1"/>
      <sheetData sheetId="10948" refreshError="1"/>
      <sheetData sheetId="10949" refreshError="1"/>
      <sheetData sheetId="10950" refreshError="1"/>
      <sheetData sheetId="10951" refreshError="1"/>
      <sheetData sheetId="10952" refreshError="1"/>
      <sheetData sheetId="10953" refreshError="1"/>
      <sheetData sheetId="10954" refreshError="1"/>
      <sheetData sheetId="10955" refreshError="1"/>
      <sheetData sheetId="10956" refreshError="1"/>
      <sheetData sheetId="10957" refreshError="1"/>
      <sheetData sheetId="10958" refreshError="1"/>
      <sheetData sheetId="10959" refreshError="1"/>
      <sheetData sheetId="10960" refreshError="1"/>
      <sheetData sheetId="10961" refreshError="1"/>
      <sheetData sheetId="10962" refreshError="1"/>
      <sheetData sheetId="10963" refreshError="1"/>
      <sheetData sheetId="10964" refreshError="1"/>
      <sheetData sheetId="10965" refreshError="1"/>
      <sheetData sheetId="10966" refreshError="1"/>
      <sheetData sheetId="10967" refreshError="1"/>
      <sheetData sheetId="10968" refreshError="1"/>
      <sheetData sheetId="10969" refreshError="1"/>
      <sheetData sheetId="10970" refreshError="1"/>
      <sheetData sheetId="10971" refreshError="1"/>
      <sheetData sheetId="10972" refreshError="1"/>
      <sheetData sheetId="10973" refreshError="1"/>
      <sheetData sheetId="10974" refreshError="1"/>
      <sheetData sheetId="10975" refreshError="1"/>
      <sheetData sheetId="10976" refreshError="1"/>
      <sheetData sheetId="10977" refreshError="1"/>
      <sheetData sheetId="10978" refreshError="1"/>
      <sheetData sheetId="10979" refreshError="1"/>
      <sheetData sheetId="10980" refreshError="1"/>
      <sheetData sheetId="10981" refreshError="1"/>
      <sheetData sheetId="10982" refreshError="1"/>
      <sheetData sheetId="10983" refreshError="1"/>
      <sheetData sheetId="10984" refreshError="1"/>
      <sheetData sheetId="10985" refreshError="1"/>
      <sheetData sheetId="10986" refreshError="1"/>
      <sheetData sheetId="10987" refreshError="1"/>
      <sheetData sheetId="10988" refreshError="1"/>
      <sheetData sheetId="10989" refreshError="1"/>
      <sheetData sheetId="10990" refreshError="1"/>
      <sheetData sheetId="10991" refreshError="1"/>
      <sheetData sheetId="10992" refreshError="1"/>
      <sheetData sheetId="10993" refreshError="1"/>
      <sheetData sheetId="10994" refreshError="1"/>
      <sheetData sheetId="10995" refreshError="1"/>
      <sheetData sheetId="10996" refreshError="1"/>
      <sheetData sheetId="10997" refreshError="1"/>
      <sheetData sheetId="10998" refreshError="1"/>
      <sheetData sheetId="10999" refreshError="1"/>
      <sheetData sheetId="11000" refreshError="1"/>
      <sheetData sheetId="11001" refreshError="1"/>
      <sheetData sheetId="11002" refreshError="1"/>
      <sheetData sheetId="11003" refreshError="1"/>
      <sheetData sheetId="11004" refreshError="1"/>
      <sheetData sheetId="11005" refreshError="1"/>
      <sheetData sheetId="11006" refreshError="1"/>
      <sheetData sheetId="11007" refreshError="1"/>
      <sheetData sheetId="11008" refreshError="1"/>
      <sheetData sheetId="11009" refreshError="1"/>
      <sheetData sheetId="11010" refreshError="1"/>
      <sheetData sheetId="11011" refreshError="1"/>
      <sheetData sheetId="11012" refreshError="1"/>
      <sheetData sheetId="11013" refreshError="1"/>
      <sheetData sheetId="11014" refreshError="1"/>
      <sheetData sheetId="11015" refreshError="1"/>
      <sheetData sheetId="11016" refreshError="1"/>
      <sheetData sheetId="11017" refreshError="1"/>
      <sheetData sheetId="11018" refreshError="1"/>
      <sheetData sheetId="11019" refreshError="1"/>
      <sheetData sheetId="11020" refreshError="1"/>
      <sheetData sheetId="11021" refreshError="1"/>
      <sheetData sheetId="11022" refreshError="1"/>
      <sheetData sheetId="11023" refreshError="1"/>
      <sheetData sheetId="11024" refreshError="1"/>
      <sheetData sheetId="11025" refreshError="1"/>
      <sheetData sheetId="11026" refreshError="1"/>
      <sheetData sheetId="11027" refreshError="1"/>
      <sheetData sheetId="11028" refreshError="1"/>
      <sheetData sheetId="11029" refreshError="1"/>
      <sheetData sheetId="11030" refreshError="1"/>
      <sheetData sheetId="11031" refreshError="1"/>
      <sheetData sheetId="11032" refreshError="1"/>
      <sheetData sheetId="11033" refreshError="1"/>
      <sheetData sheetId="11034" refreshError="1"/>
      <sheetData sheetId="11035" refreshError="1"/>
      <sheetData sheetId="11036" refreshError="1"/>
      <sheetData sheetId="11037" refreshError="1"/>
      <sheetData sheetId="11038" refreshError="1"/>
      <sheetData sheetId="11039" refreshError="1"/>
      <sheetData sheetId="11040" refreshError="1"/>
      <sheetData sheetId="11041" refreshError="1"/>
      <sheetData sheetId="11042" refreshError="1"/>
      <sheetData sheetId="11043" refreshError="1"/>
      <sheetData sheetId="11044" refreshError="1"/>
      <sheetData sheetId="11045" refreshError="1"/>
      <sheetData sheetId="11046" refreshError="1"/>
      <sheetData sheetId="11047" refreshError="1"/>
      <sheetData sheetId="11048" refreshError="1"/>
      <sheetData sheetId="11049" refreshError="1"/>
      <sheetData sheetId="11050" refreshError="1"/>
      <sheetData sheetId="11051" refreshError="1"/>
      <sheetData sheetId="11052" refreshError="1"/>
      <sheetData sheetId="11053" refreshError="1"/>
      <sheetData sheetId="11054" refreshError="1"/>
      <sheetData sheetId="11055" refreshError="1"/>
      <sheetData sheetId="11056" refreshError="1"/>
      <sheetData sheetId="11057" refreshError="1"/>
      <sheetData sheetId="11058" refreshError="1"/>
      <sheetData sheetId="11059" refreshError="1"/>
      <sheetData sheetId="11060" refreshError="1"/>
      <sheetData sheetId="11061" refreshError="1"/>
      <sheetData sheetId="11062" refreshError="1"/>
      <sheetData sheetId="11063" refreshError="1"/>
      <sheetData sheetId="11064" refreshError="1"/>
      <sheetData sheetId="11065" refreshError="1"/>
      <sheetData sheetId="11066" refreshError="1"/>
      <sheetData sheetId="11067" refreshError="1"/>
      <sheetData sheetId="11068" refreshError="1"/>
      <sheetData sheetId="11069" refreshError="1"/>
      <sheetData sheetId="11070" refreshError="1"/>
      <sheetData sheetId="11071" refreshError="1"/>
      <sheetData sheetId="11072" refreshError="1"/>
      <sheetData sheetId="11073" refreshError="1"/>
      <sheetData sheetId="11074" refreshError="1"/>
      <sheetData sheetId="11075" refreshError="1"/>
      <sheetData sheetId="11076" refreshError="1"/>
      <sheetData sheetId="11077" refreshError="1"/>
      <sheetData sheetId="11078" refreshError="1"/>
      <sheetData sheetId="11079" refreshError="1"/>
      <sheetData sheetId="11080" refreshError="1"/>
      <sheetData sheetId="11081" refreshError="1"/>
      <sheetData sheetId="11082" refreshError="1"/>
      <sheetData sheetId="11083" refreshError="1"/>
      <sheetData sheetId="11084" refreshError="1"/>
      <sheetData sheetId="11085" refreshError="1"/>
      <sheetData sheetId="11086" refreshError="1"/>
      <sheetData sheetId="11087" refreshError="1"/>
      <sheetData sheetId="11088" refreshError="1"/>
      <sheetData sheetId="11089" refreshError="1"/>
      <sheetData sheetId="11090" refreshError="1"/>
      <sheetData sheetId="11091"/>
      <sheetData sheetId="11092" refreshError="1"/>
      <sheetData sheetId="11093">
        <row r="1">
          <cell r="A1" t="str">
            <v>PARTICULARS</v>
          </cell>
        </row>
      </sheetData>
      <sheetData sheetId="11094" refreshError="1"/>
      <sheetData sheetId="11095" refreshError="1"/>
      <sheetData sheetId="11096" refreshError="1"/>
      <sheetData sheetId="11097" refreshError="1"/>
      <sheetData sheetId="11098" refreshError="1"/>
      <sheetData sheetId="11099" refreshError="1"/>
      <sheetData sheetId="11100" refreshError="1"/>
      <sheetData sheetId="11101" refreshError="1"/>
      <sheetData sheetId="11102" refreshError="1"/>
      <sheetData sheetId="11103" refreshError="1"/>
      <sheetData sheetId="11104" refreshError="1"/>
      <sheetData sheetId="11105"/>
      <sheetData sheetId="11106" refreshError="1"/>
      <sheetData sheetId="11107" refreshError="1"/>
      <sheetData sheetId="11108" refreshError="1"/>
      <sheetData sheetId="11109" refreshError="1"/>
      <sheetData sheetId="11110">
        <row r="6">
          <cell r="D6">
            <v>3184</v>
          </cell>
        </row>
      </sheetData>
      <sheetData sheetId="11111" refreshError="1"/>
      <sheetData sheetId="11112" refreshError="1"/>
      <sheetData sheetId="11113" refreshError="1"/>
      <sheetData sheetId="11114" refreshError="1"/>
      <sheetData sheetId="11115" refreshError="1"/>
      <sheetData sheetId="11116" refreshError="1"/>
      <sheetData sheetId="11117" refreshError="1"/>
      <sheetData sheetId="11118" refreshError="1"/>
      <sheetData sheetId="11119" refreshError="1"/>
      <sheetData sheetId="11120" refreshError="1"/>
      <sheetData sheetId="11121" refreshError="1"/>
      <sheetData sheetId="11122" refreshError="1"/>
      <sheetData sheetId="11123" refreshError="1"/>
      <sheetData sheetId="11124" refreshError="1"/>
      <sheetData sheetId="11125" refreshError="1"/>
      <sheetData sheetId="11126" refreshError="1"/>
      <sheetData sheetId="11127" refreshError="1"/>
      <sheetData sheetId="11128" refreshError="1"/>
      <sheetData sheetId="11129" refreshError="1"/>
      <sheetData sheetId="11130" refreshError="1"/>
      <sheetData sheetId="11131" refreshError="1"/>
      <sheetData sheetId="11132" refreshError="1"/>
      <sheetData sheetId="11133" refreshError="1"/>
      <sheetData sheetId="11134" refreshError="1"/>
      <sheetData sheetId="11135" refreshError="1"/>
      <sheetData sheetId="11136" refreshError="1"/>
      <sheetData sheetId="11137" refreshError="1"/>
      <sheetData sheetId="11138" refreshError="1"/>
      <sheetData sheetId="11139" refreshError="1"/>
      <sheetData sheetId="11140" refreshError="1"/>
      <sheetData sheetId="11141" refreshError="1"/>
      <sheetData sheetId="11142" refreshError="1"/>
      <sheetData sheetId="11143" refreshError="1"/>
      <sheetData sheetId="11144" refreshError="1"/>
      <sheetData sheetId="11145" refreshError="1"/>
      <sheetData sheetId="11146" refreshError="1"/>
      <sheetData sheetId="11147" refreshError="1"/>
      <sheetData sheetId="11148" refreshError="1"/>
      <sheetData sheetId="11149" refreshError="1"/>
      <sheetData sheetId="11150" refreshError="1"/>
      <sheetData sheetId="11151" refreshError="1"/>
      <sheetData sheetId="11152" refreshError="1"/>
      <sheetData sheetId="11153" refreshError="1"/>
      <sheetData sheetId="11154" refreshError="1"/>
      <sheetData sheetId="11155" refreshError="1"/>
      <sheetData sheetId="11156" refreshError="1"/>
      <sheetData sheetId="11157" refreshError="1"/>
      <sheetData sheetId="11158" refreshError="1"/>
      <sheetData sheetId="11159" refreshError="1"/>
      <sheetData sheetId="11160" refreshError="1"/>
      <sheetData sheetId="11161" refreshError="1"/>
      <sheetData sheetId="11162" refreshError="1"/>
      <sheetData sheetId="11163" refreshError="1"/>
      <sheetData sheetId="11164" refreshError="1"/>
      <sheetData sheetId="11165" refreshError="1"/>
      <sheetData sheetId="11166" refreshError="1"/>
      <sheetData sheetId="11167" refreshError="1"/>
      <sheetData sheetId="11168" refreshError="1"/>
      <sheetData sheetId="11169" refreshError="1"/>
      <sheetData sheetId="11170" refreshError="1"/>
      <sheetData sheetId="11171" refreshError="1"/>
      <sheetData sheetId="11172" refreshError="1"/>
      <sheetData sheetId="11173" refreshError="1"/>
      <sheetData sheetId="11174" refreshError="1"/>
      <sheetData sheetId="11175" refreshError="1"/>
      <sheetData sheetId="11176" refreshError="1"/>
      <sheetData sheetId="11177" refreshError="1"/>
      <sheetData sheetId="11178" refreshError="1"/>
      <sheetData sheetId="11179" refreshError="1"/>
      <sheetData sheetId="11180" refreshError="1"/>
      <sheetData sheetId="11181" refreshError="1"/>
      <sheetData sheetId="11182" refreshError="1"/>
      <sheetData sheetId="11183" refreshError="1"/>
      <sheetData sheetId="11184" refreshError="1"/>
      <sheetData sheetId="11185" refreshError="1"/>
      <sheetData sheetId="11186" refreshError="1"/>
      <sheetData sheetId="11187" refreshError="1"/>
      <sheetData sheetId="11188" refreshError="1"/>
      <sheetData sheetId="11189" refreshError="1"/>
      <sheetData sheetId="11190" refreshError="1"/>
      <sheetData sheetId="11191" refreshError="1"/>
      <sheetData sheetId="11192" refreshError="1"/>
      <sheetData sheetId="11193" refreshError="1"/>
      <sheetData sheetId="11194" refreshError="1"/>
      <sheetData sheetId="11195" refreshError="1"/>
      <sheetData sheetId="11196" refreshError="1"/>
      <sheetData sheetId="11197" refreshError="1"/>
      <sheetData sheetId="11198" refreshError="1"/>
      <sheetData sheetId="11199" refreshError="1"/>
      <sheetData sheetId="11200" refreshError="1"/>
      <sheetData sheetId="11201"/>
      <sheetData sheetId="11202"/>
      <sheetData sheetId="11203"/>
      <sheetData sheetId="11204"/>
      <sheetData sheetId="11205"/>
      <sheetData sheetId="11206"/>
      <sheetData sheetId="11207"/>
      <sheetData sheetId="11208" refreshError="1"/>
      <sheetData sheetId="11209" refreshError="1"/>
      <sheetData sheetId="11210"/>
      <sheetData sheetId="11211"/>
      <sheetData sheetId="11212"/>
      <sheetData sheetId="11213"/>
      <sheetData sheetId="11214"/>
      <sheetData sheetId="11215"/>
      <sheetData sheetId="11216"/>
      <sheetData sheetId="11217"/>
      <sheetData sheetId="11218"/>
      <sheetData sheetId="11219"/>
      <sheetData sheetId="11220"/>
      <sheetData sheetId="11221">
        <row r="23">
          <cell r="A23" t="str">
            <v>D115</v>
          </cell>
        </row>
      </sheetData>
      <sheetData sheetId="11222">
        <row r="23">
          <cell r="A23" t="str">
            <v>D115</v>
          </cell>
        </row>
      </sheetData>
      <sheetData sheetId="11223" refreshError="1"/>
      <sheetData sheetId="11224" refreshError="1"/>
      <sheetData sheetId="11225" refreshError="1"/>
      <sheetData sheetId="11226" refreshError="1"/>
      <sheetData sheetId="11227" refreshError="1"/>
      <sheetData sheetId="11228" refreshError="1"/>
      <sheetData sheetId="11229" refreshError="1"/>
      <sheetData sheetId="11230" refreshError="1"/>
      <sheetData sheetId="11231" refreshError="1"/>
      <sheetData sheetId="11232" refreshError="1"/>
      <sheetData sheetId="11233" refreshError="1"/>
      <sheetData sheetId="11234" refreshError="1"/>
      <sheetData sheetId="11235" refreshError="1"/>
      <sheetData sheetId="11236" refreshError="1"/>
      <sheetData sheetId="11237" refreshError="1"/>
      <sheetData sheetId="11238" refreshError="1"/>
      <sheetData sheetId="11239" refreshError="1"/>
      <sheetData sheetId="11240" refreshError="1"/>
      <sheetData sheetId="11241" refreshError="1"/>
      <sheetData sheetId="11242" refreshError="1"/>
      <sheetData sheetId="11243" refreshError="1"/>
      <sheetData sheetId="11244" refreshError="1"/>
      <sheetData sheetId="11245" refreshError="1"/>
      <sheetData sheetId="11246" refreshError="1"/>
      <sheetData sheetId="11247" refreshError="1"/>
      <sheetData sheetId="11248" refreshError="1"/>
      <sheetData sheetId="11249" refreshError="1"/>
      <sheetData sheetId="11250" refreshError="1"/>
      <sheetData sheetId="11251" refreshError="1"/>
      <sheetData sheetId="11252" refreshError="1"/>
      <sheetData sheetId="11253" refreshError="1"/>
      <sheetData sheetId="11254" refreshError="1"/>
      <sheetData sheetId="11255" refreshError="1"/>
      <sheetData sheetId="11256" refreshError="1"/>
      <sheetData sheetId="11257" refreshError="1"/>
      <sheetData sheetId="11258" refreshError="1"/>
      <sheetData sheetId="11259" refreshError="1"/>
      <sheetData sheetId="11260" refreshError="1"/>
      <sheetData sheetId="11261"/>
      <sheetData sheetId="11262" refreshError="1"/>
      <sheetData sheetId="11263"/>
      <sheetData sheetId="11264"/>
      <sheetData sheetId="11265" refreshError="1"/>
      <sheetData sheetId="11266"/>
      <sheetData sheetId="11267" refreshError="1"/>
      <sheetData sheetId="11268"/>
      <sheetData sheetId="11269" refreshError="1"/>
      <sheetData sheetId="11270"/>
      <sheetData sheetId="11271" refreshError="1"/>
      <sheetData sheetId="11272" refreshError="1"/>
      <sheetData sheetId="11273" refreshError="1"/>
      <sheetData sheetId="11274"/>
      <sheetData sheetId="11275" refreshError="1"/>
      <sheetData sheetId="11276" refreshError="1"/>
      <sheetData sheetId="11277" refreshError="1"/>
      <sheetData sheetId="11278"/>
      <sheetData sheetId="11279"/>
      <sheetData sheetId="11280"/>
      <sheetData sheetId="11281" refreshError="1"/>
      <sheetData sheetId="11282"/>
      <sheetData sheetId="11283"/>
      <sheetData sheetId="11284"/>
      <sheetData sheetId="11285"/>
      <sheetData sheetId="11286"/>
      <sheetData sheetId="11287"/>
      <sheetData sheetId="11288"/>
      <sheetData sheetId="11289"/>
      <sheetData sheetId="11290"/>
      <sheetData sheetId="11291"/>
      <sheetData sheetId="11292"/>
      <sheetData sheetId="11293"/>
      <sheetData sheetId="11294"/>
      <sheetData sheetId="11295"/>
      <sheetData sheetId="11296"/>
      <sheetData sheetId="11297"/>
      <sheetData sheetId="11298"/>
      <sheetData sheetId="11299"/>
      <sheetData sheetId="11300"/>
      <sheetData sheetId="11301"/>
      <sheetData sheetId="11302"/>
      <sheetData sheetId="11303"/>
      <sheetData sheetId="11304"/>
      <sheetData sheetId="11305"/>
      <sheetData sheetId="11306"/>
      <sheetData sheetId="11307" refreshError="1"/>
      <sheetData sheetId="11308" refreshError="1"/>
      <sheetData sheetId="11309" refreshError="1"/>
      <sheetData sheetId="11310"/>
      <sheetData sheetId="11311"/>
      <sheetData sheetId="11312"/>
      <sheetData sheetId="11313"/>
      <sheetData sheetId="11314"/>
      <sheetData sheetId="11315">
        <row r="4">
          <cell r="Y4" t="str">
            <v>MATCH-KEY-YACCS</v>
          </cell>
        </row>
      </sheetData>
      <sheetData sheetId="11316">
        <row r="131">
          <cell r="A131" t="str">
            <v>40000</v>
          </cell>
        </row>
      </sheetData>
      <sheetData sheetId="11317">
        <row r="131">
          <cell r="A131" t="str">
            <v>40000</v>
          </cell>
        </row>
      </sheetData>
      <sheetData sheetId="11318">
        <row r="131">
          <cell r="A131" t="str">
            <v>40000</v>
          </cell>
        </row>
      </sheetData>
      <sheetData sheetId="11319">
        <row r="7">
          <cell r="A7" t="str">
            <v>MATCH KEY</v>
          </cell>
        </row>
      </sheetData>
      <sheetData sheetId="11320">
        <row r="5">
          <cell r="A5" t="str">
            <v>- Power plant</v>
          </cell>
        </row>
      </sheetData>
      <sheetData sheetId="11321">
        <row r="5">
          <cell r="A5" t="str">
            <v>- Power plant</v>
          </cell>
        </row>
      </sheetData>
      <sheetData sheetId="11322">
        <row r="6">
          <cell r="D6">
            <v>3184</v>
          </cell>
        </row>
      </sheetData>
      <sheetData sheetId="11323">
        <row r="9">
          <cell r="A9" t="str">
            <v>- Power plant</v>
          </cell>
        </row>
      </sheetData>
      <sheetData sheetId="11324">
        <row r="6">
          <cell r="D6">
            <v>3184</v>
          </cell>
        </row>
      </sheetData>
      <sheetData sheetId="11325"/>
      <sheetData sheetId="11326"/>
      <sheetData sheetId="11327"/>
      <sheetData sheetId="11328"/>
      <sheetData sheetId="11329"/>
      <sheetData sheetId="11330">
        <row r="22">
          <cell r="B22">
            <v>100000</v>
          </cell>
        </row>
      </sheetData>
      <sheetData sheetId="11331"/>
      <sheetData sheetId="11332"/>
      <sheetData sheetId="11333"/>
      <sheetData sheetId="11334"/>
      <sheetData sheetId="11335">
        <row r="5">
          <cell r="A5" t="str">
            <v>- Power plant</v>
          </cell>
        </row>
      </sheetData>
      <sheetData sheetId="11336">
        <row r="6">
          <cell r="D6">
            <v>3184</v>
          </cell>
        </row>
      </sheetData>
      <sheetData sheetId="11337"/>
      <sheetData sheetId="11338">
        <row r="6">
          <cell r="D6">
            <v>3184</v>
          </cell>
        </row>
      </sheetData>
      <sheetData sheetId="11339"/>
      <sheetData sheetId="11340"/>
      <sheetData sheetId="11341" refreshError="1"/>
      <sheetData sheetId="11342" refreshError="1"/>
      <sheetData sheetId="11343" refreshError="1"/>
      <sheetData sheetId="11344" refreshError="1"/>
      <sheetData sheetId="11345" refreshError="1"/>
      <sheetData sheetId="11346" refreshError="1"/>
      <sheetData sheetId="11347" refreshError="1"/>
      <sheetData sheetId="11348" refreshError="1"/>
      <sheetData sheetId="11349" refreshError="1"/>
      <sheetData sheetId="11350" refreshError="1"/>
      <sheetData sheetId="11351" refreshError="1"/>
      <sheetData sheetId="11352" refreshError="1"/>
      <sheetData sheetId="11353" refreshError="1"/>
      <sheetData sheetId="11354" refreshError="1"/>
      <sheetData sheetId="11355" refreshError="1"/>
      <sheetData sheetId="11356" refreshError="1"/>
      <sheetData sheetId="11357" refreshError="1"/>
      <sheetData sheetId="11358" refreshError="1"/>
      <sheetData sheetId="11359" refreshError="1"/>
      <sheetData sheetId="11360" refreshError="1"/>
      <sheetData sheetId="11361" refreshError="1"/>
      <sheetData sheetId="11362" refreshError="1"/>
      <sheetData sheetId="11363" refreshError="1"/>
      <sheetData sheetId="11364" refreshError="1"/>
      <sheetData sheetId="11365" refreshError="1"/>
      <sheetData sheetId="11366" refreshError="1"/>
      <sheetData sheetId="11367" refreshError="1"/>
      <sheetData sheetId="11368" refreshError="1"/>
      <sheetData sheetId="11369" refreshError="1"/>
      <sheetData sheetId="11370" refreshError="1"/>
      <sheetData sheetId="11371" refreshError="1"/>
      <sheetData sheetId="11372" refreshError="1"/>
      <sheetData sheetId="11373" refreshError="1"/>
      <sheetData sheetId="11374" refreshError="1"/>
      <sheetData sheetId="11375" refreshError="1"/>
      <sheetData sheetId="11376" refreshError="1"/>
      <sheetData sheetId="11377" refreshError="1"/>
      <sheetData sheetId="11378" refreshError="1"/>
      <sheetData sheetId="11379" refreshError="1"/>
      <sheetData sheetId="11380" refreshError="1"/>
      <sheetData sheetId="11381" refreshError="1"/>
      <sheetData sheetId="11382" refreshError="1"/>
      <sheetData sheetId="11383" refreshError="1"/>
      <sheetData sheetId="11384" refreshError="1"/>
      <sheetData sheetId="11385" refreshError="1"/>
      <sheetData sheetId="11386" refreshError="1"/>
      <sheetData sheetId="11387" refreshError="1"/>
      <sheetData sheetId="11388" refreshError="1"/>
      <sheetData sheetId="11389" refreshError="1"/>
      <sheetData sheetId="11390"/>
      <sheetData sheetId="11391"/>
      <sheetData sheetId="11392" refreshError="1"/>
      <sheetData sheetId="11393"/>
      <sheetData sheetId="11394" refreshError="1"/>
      <sheetData sheetId="11395" refreshError="1"/>
      <sheetData sheetId="11396" refreshError="1"/>
      <sheetData sheetId="11397" refreshError="1"/>
      <sheetData sheetId="11398"/>
      <sheetData sheetId="11399" refreshError="1"/>
      <sheetData sheetId="11400" refreshError="1"/>
      <sheetData sheetId="11401" refreshError="1"/>
      <sheetData sheetId="11402" refreshError="1"/>
      <sheetData sheetId="11403" refreshError="1"/>
      <sheetData sheetId="11404" refreshError="1"/>
      <sheetData sheetId="11405" refreshError="1"/>
      <sheetData sheetId="11406" refreshError="1"/>
      <sheetData sheetId="11407" refreshError="1"/>
      <sheetData sheetId="11408" refreshError="1"/>
      <sheetData sheetId="11409" refreshError="1"/>
      <sheetData sheetId="11410" refreshError="1"/>
      <sheetData sheetId="11411" refreshError="1"/>
      <sheetData sheetId="11412" refreshError="1"/>
      <sheetData sheetId="11413" refreshError="1"/>
      <sheetData sheetId="11414" refreshError="1"/>
      <sheetData sheetId="11415" refreshError="1"/>
      <sheetData sheetId="11416" refreshError="1"/>
      <sheetData sheetId="11417" refreshError="1"/>
      <sheetData sheetId="11418" refreshError="1"/>
      <sheetData sheetId="11419" refreshError="1"/>
      <sheetData sheetId="11420" refreshError="1"/>
      <sheetData sheetId="11421" refreshError="1"/>
      <sheetData sheetId="11422" refreshError="1"/>
      <sheetData sheetId="11423" refreshError="1"/>
      <sheetData sheetId="11424" refreshError="1"/>
      <sheetData sheetId="11425" refreshError="1"/>
      <sheetData sheetId="11426" refreshError="1"/>
      <sheetData sheetId="11427" refreshError="1"/>
      <sheetData sheetId="11428" refreshError="1"/>
      <sheetData sheetId="11429" refreshError="1"/>
      <sheetData sheetId="11430" refreshError="1"/>
      <sheetData sheetId="11431" refreshError="1"/>
      <sheetData sheetId="11432" refreshError="1"/>
      <sheetData sheetId="11433" refreshError="1"/>
      <sheetData sheetId="11434" refreshError="1"/>
      <sheetData sheetId="11435" refreshError="1"/>
      <sheetData sheetId="11436" refreshError="1"/>
      <sheetData sheetId="11437" refreshError="1"/>
      <sheetData sheetId="11438" refreshError="1"/>
      <sheetData sheetId="11439" refreshError="1"/>
      <sheetData sheetId="11440" refreshError="1"/>
      <sheetData sheetId="11441" refreshError="1"/>
      <sheetData sheetId="11442" refreshError="1"/>
      <sheetData sheetId="11443" refreshError="1"/>
      <sheetData sheetId="11444" refreshError="1"/>
      <sheetData sheetId="11445" refreshError="1"/>
      <sheetData sheetId="11446" refreshError="1"/>
      <sheetData sheetId="11447" refreshError="1"/>
      <sheetData sheetId="11448" refreshError="1"/>
      <sheetData sheetId="11449" refreshError="1"/>
      <sheetData sheetId="11450" refreshError="1"/>
      <sheetData sheetId="11451" refreshError="1"/>
      <sheetData sheetId="11452" refreshError="1"/>
      <sheetData sheetId="11453" refreshError="1"/>
      <sheetData sheetId="11454" refreshError="1"/>
      <sheetData sheetId="11455" refreshError="1"/>
      <sheetData sheetId="11456" refreshError="1"/>
      <sheetData sheetId="11457" refreshError="1"/>
      <sheetData sheetId="11458" refreshError="1"/>
      <sheetData sheetId="11459" refreshError="1"/>
      <sheetData sheetId="11460" refreshError="1"/>
      <sheetData sheetId="11461" refreshError="1"/>
      <sheetData sheetId="11462" refreshError="1"/>
      <sheetData sheetId="11463" refreshError="1"/>
      <sheetData sheetId="11464" refreshError="1"/>
      <sheetData sheetId="11465" refreshError="1"/>
      <sheetData sheetId="11466" refreshError="1"/>
      <sheetData sheetId="11467" refreshError="1"/>
      <sheetData sheetId="11468" refreshError="1"/>
      <sheetData sheetId="11469" refreshError="1"/>
      <sheetData sheetId="11470" refreshError="1"/>
      <sheetData sheetId="11471" refreshError="1"/>
      <sheetData sheetId="11472" refreshError="1"/>
      <sheetData sheetId="11473" refreshError="1"/>
      <sheetData sheetId="11474" refreshError="1"/>
      <sheetData sheetId="11475" refreshError="1"/>
      <sheetData sheetId="11476" refreshError="1"/>
      <sheetData sheetId="11477" refreshError="1"/>
      <sheetData sheetId="11478" refreshError="1"/>
      <sheetData sheetId="11479" refreshError="1"/>
      <sheetData sheetId="11480" refreshError="1"/>
      <sheetData sheetId="11481" refreshError="1"/>
      <sheetData sheetId="11482" refreshError="1"/>
      <sheetData sheetId="11483" refreshError="1"/>
      <sheetData sheetId="11484" refreshError="1"/>
      <sheetData sheetId="11485" refreshError="1"/>
      <sheetData sheetId="11486" refreshError="1"/>
      <sheetData sheetId="11487" refreshError="1"/>
      <sheetData sheetId="11488" refreshError="1"/>
      <sheetData sheetId="11489" refreshError="1"/>
      <sheetData sheetId="11490" refreshError="1"/>
      <sheetData sheetId="11491" refreshError="1"/>
      <sheetData sheetId="11492" refreshError="1"/>
      <sheetData sheetId="11493" refreshError="1"/>
      <sheetData sheetId="11494" refreshError="1"/>
      <sheetData sheetId="11495" refreshError="1"/>
      <sheetData sheetId="11496" refreshError="1"/>
      <sheetData sheetId="11497" refreshError="1"/>
      <sheetData sheetId="11498" refreshError="1"/>
      <sheetData sheetId="11499" refreshError="1"/>
      <sheetData sheetId="11500" refreshError="1"/>
      <sheetData sheetId="11501" refreshError="1"/>
      <sheetData sheetId="11502" refreshError="1"/>
      <sheetData sheetId="11503" refreshError="1"/>
      <sheetData sheetId="11504" refreshError="1"/>
      <sheetData sheetId="11505" refreshError="1"/>
      <sheetData sheetId="11506" refreshError="1"/>
      <sheetData sheetId="11507" refreshError="1"/>
      <sheetData sheetId="11508" refreshError="1"/>
      <sheetData sheetId="11509" refreshError="1"/>
      <sheetData sheetId="11510" refreshError="1"/>
      <sheetData sheetId="11511" refreshError="1"/>
      <sheetData sheetId="11512" refreshError="1"/>
      <sheetData sheetId="11513" refreshError="1"/>
      <sheetData sheetId="11514" refreshError="1"/>
      <sheetData sheetId="11515" refreshError="1"/>
      <sheetData sheetId="11516" refreshError="1"/>
      <sheetData sheetId="11517" refreshError="1"/>
      <sheetData sheetId="11518" refreshError="1"/>
      <sheetData sheetId="11519" refreshError="1"/>
      <sheetData sheetId="11520" refreshError="1"/>
      <sheetData sheetId="11521" refreshError="1"/>
      <sheetData sheetId="11522" refreshError="1"/>
      <sheetData sheetId="11523" refreshError="1"/>
      <sheetData sheetId="11524" refreshError="1"/>
      <sheetData sheetId="11525" refreshError="1"/>
      <sheetData sheetId="11526" refreshError="1"/>
      <sheetData sheetId="11527" refreshError="1"/>
      <sheetData sheetId="11528" refreshError="1"/>
      <sheetData sheetId="11529" refreshError="1"/>
      <sheetData sheetId="11530" refreshError="1"/>
      <sheetData sheetId="11531" refreshError="1"/>
      <sheetData sheetId="11532"/>
      <sheetData sheetId="11533">
        <row r="1">
          <cell r="A1" t="str">
            <v>CODE</v>
          </cell>
        </row>
      </sheetData>
      <sheetData sheetId="11534">
        <row r="10">
          <cell r="C10">
            <v>127060800.33999997</v>
          </cell>
        </row>
      </sheetData>
      <sheetData sheetId="11535" refreshError="1"/>
      <sheetData sheetId="11536" refreshError="1"/>
      <sheetData sheetId="11537" refreshError="1"/>
      <sheetData sheetId="11538" refreshError="1"/>
      <sheetData sheetId="11539" refreshError="1"/>
      <sheetData sheetId="11540" refreshError="1"/>
      <sheetData sheetId="11541" refreshError="1"/>
      <sheetData sheetId="11542" refreshError="1"/>
      <sheetData sheetId="11543" refreshError="1"/>
      <sheetData sheetId="11544" refreshError="1"/>
      <sheetData sheetId="11545" refreshError="1"/>
      <sheetData sheetId="11546" refreshError="1"/>
      <sheetData sheetId="11547" refreshError="1"/>
      <sheetData sheetId="11548" refreshError="1"/>
      <sheetData sheetId="11549" refreshError="1"/>
      <sheetData sheetId="11550" refreshError="1"/>
      <sheetData sheetId="11551" refreshError="1"/>
      <sheetData sheetId="11552" refreshError="1"/>
      <sheetData sheetId="11553" refreshError="1"/>
      <sheetData sheetId="11554" refreshError="1"/>
      <sheetData sheetId="11555" refreshError="1"/>
      <sheetData sheetId="11556" refreshError="1"/>
      <sheetData sheetId="11557" refreshError="1"/>
      <sheetData sheetId="11558" refreshError="1"/>
      <sheetData sheetId="11559"/>
      <sheetData sheetId="11560"/>
      <sheetData sheetId="11561">
        <row r="1">
          <cell r="A1" t="str">
            <v>LOS</v>
          </cell>
        </row>
      </sheetData>
      <sheetData sheetId="11562"/>
      <sheetData sheetId="11563"/>
      <sheetData sheetId="11564"/>
      <sheetData sheetId="11565">
        <row r="1">
          <cell r="A1" t="str">
            <v>LOS</v>
          </cell>
        </row>
      </sheetData>
      <sheetData sheetId="11566">
        <row r="1">
          <cell r="A1" t="str">
            <v>ASSET_NUMBER</v>
          </cell>
        </row>
      </sheetData>
      <sheetData sheetId="11567">
        <row r="1">
          <cell r="A1" t="str">
            <v>ASSET_NUMBER</v>
          </cell>
        </row>
      </sheetData>
      <sheetData sheetId="11568">
        <row r="1">
          <cell r="A1" t="str">
            <v>LOS</v>
          </cell>
        </row>
      </sheetData>
      <sheetData sheetId="11569" refreshError="1"/>
      <sheetData sheetId="11570" refreshError="1"/>
      <sheetData sheetId="11571" refreshError="1"/>
      <sheetData sheetId="11572" refreshError="1"/>
      <sheetData sheetId="11573" refreshError="1"/>
      <sheetData sheetId="11574" refreshError="1"/>
      <sheetData sheetId="11575" refreshError="1"/>
      <sheetData sheetId="11576" refreshError="1"/>
      <sheetData sheetId="11577" refreshError="1"/>
      <sheetData sheetId="11578" refreshError="1"/>
      <sheetData sheetId="11579" refreshError="1"/>
      <sheetData sheetId="11580" refreshError="1"/>
      <sheetData sheetId="11581" refreshError="1"/>
      <sheetData sheetId="11582" refreshError="1"/>
      <sheetData sheetId="11583" refreshError="1"/>
      <sheetData sheetId="11584" refreshError="1"/>
      <sheetData sheetId="11585" refreshError="1"/>
      <sheetData sheetId="11586" refreshError="1"/>
      <sheetData sheetId="11587" refreshError="1"/>
      <sheetData sheetId="11588" refreshError="1"/>
      <sheetData sheetId="11589" refreshError="1"/>
      <sheetData sheetId="11590" refreshError="1"/>
      <sheetData sheetId="11591" refreshError="1"/>
      <sheetData sheetId="11592" refreshError="1"/>
      <sheetData sheetId="11593" refreshError="1"/>
      <sheetData sheetId="11594" refreshError="1"/>
      <sheetData sheetId="11595" refreshError="1"/>
      <sheetData sheetId="11596" refreshError="1"/>
      <sheetData sheetId="11597" refreshError="1"/>
      <sheetData sheetId="11598" refreshError="1"/>
      <sheetData sheetId="11599" refreshError="1"/>
      <sheetData sheetId="11600" refreshError="1"/>
      <sheetData sheetId="11601" refreshError="1"/>
      <sheetData sheetId="11602" refreshError="1"/>
      <sheetData sheetId="11603" refreshError="1"/>
      <sheetData sheetId="11604" refreshError="1"/>
      <sheetData sheetId="11605" refreshError="1"/>
      <sheetData sheetId="11606" refreshError="1"/>
      <sheetData sheetId="11607" refreshError="1"/>
      <sheetData sheetId="11608" refreshError="1"/>
      <sheetData sheetId="11609" refreshError="1"/>
      <sheetData sheetId="11610" refreshError="1"/>
      <sheetData sheetId="11611" refreshError="1"/>
      <sheetData sheetId="11612" refreshError="1"/>
      <sheetData sheetId="11613" refreshError="1"/>
      <sheetData sheetId="11614" refreshError="1"/>
      <sheetData sheetId="11615" refreshError="1"/>
      <sheetData sheetId="11616" refreshError="1"/>
      <sheetData sheetId="11617" refreshError="1"/>
      <sheetData sheetId="11618" refreshError="1"/>
      <sheetData sheetId="11619" refreshError="1"/>
      <sheetData sheetId="11620" refreshError="1"/>
      <sheetData sheetId="11621" refreshError="1"/>
      <sheetData sheetId="11622" refreshError="1"/>
      <sheetData sheetId="11623" refreshError="1"/>
      <sheetData sheetId="11624" refreshError="1"/>
      <sheetData sheetId="11625" refreshError="1"/>
      <sheetData sheetId="11626" refreshError="1"/>
      <sheetData sheetId="11627" refreshError="1"/>
      <sheetData sheetId="11628" refreshError="1"/>
      <sheetData sheetId="11629" refreshError="1"/>
      <sheetData sheetId="11630" refreshError="1"/>
      <sheetData sheetId="11631" refreshError="1"/>
      <sheetData sheetId="11632" refreshError="1"/>
      <sheetData sheetId="11633" refreshError="1"/>
      <sheetData sheetId="11634" refreshError="1"/>
      <sheetData sheetId="11635" refreshError="1"/>
      <sheetData sheetId="11636" refreshError="1"/>
      <sheetData sheetId="11637" refreshError="1"/>
      <sheetData sheetId="11638" refreshError="1"/>
      <sheetData sheetId="11639" refreshError="1"/>
      <sheetData sheetId="11640" refreshError="1"/>
      <sheetData sheetId="11641" refreshError="1"/>
      <sheetData sheetId="11642" refreshError="1"/>
      <sheetData sheetId="11643" refreshError="1"/>
      <sheetData sheetId="11644" refreshError="1"/>
      <sheetData sheetId="11645" refreshError="1"/>
      <sheetData sheetId="11646" refreshError="1"/>
      <sheetData sheetId="11647" refreshError="1"/>
      <sheetData sheetId="11648" refreshError="1"/>
      <sheetData sheetId="11649" refreshError="1"/>
      <sheetData sheetId="11650" refreshError="1"/>
      <sheetData sheetId="11651" refreshError="1"/>
      <sheetData sheetId="11652" refreshError="1"/>
      <sheetData sheetId="11653" refreshError="1"/>
      <sheetData sheetId="11654" refreshError="1"/>
      <sheetData sheetId="11655" refreshError="1"/>
      <sheetData sheetId="11656" refreshError="1"/>
      <sheetData sheetId="11657" refreshError="1"/>
      <sheetData sheetId="11658" refreshError="1"/>
      <sheetData sheetId="11659" refreshError="1"/>
      <sheetData sheetId="11660" refreshError="1"/>
      <sheetData sheetId="11661" refreshError="1"/>
      <sheetData sheetId="11662" refreshError="1"/>
      <sheetData sheetId="11663" refreshError="1"/>
      <sheetData sheetId="11664" refreshError="1"/>
      <sheetData sheetId="11665" refreshError="1"/>
      <sheetData sheetId="11666" refreshError="1"/>
      <sheetData sheetId="11667" refreshError="1"/>
      <sheetData sheetId="11668" refreshError="1"/>
      <sheetData sheetId="11669" refreshError="1"/>
      <sheetData sheetId="11670" refreshError="1"/>
      <sheetData sheetId="11671" refreshError="1"/>
      <sheetData sheetId="11672" refreshError="1"/>
      <sheetData sheetId="11673" refreshError="1"/>
      <sheetData sheetId="11674" refreshError="1"/>
      <sheetData sheetId="11675" refreshError="1"/>
      <sheetData sheetId="11676" refreshError="1"/>
      <sheetData sheetId="11677" refreshError="1"/>
      <sheetData sheetId="11678" refreshError="1"/>
      <sheetData sheetId="11679" refreshError="1"/>
      <sheetData sheetId="11680" refreshError="1"/>
      <sheetData sheetId="11681" refreshError="1"/>
      <sheetData sheetId="11682" refreshError="1"/>
      <sheetData sheetId="11683" refreshError="1"/>
      <sheetData sheetId="11684" refreshError="1"/>
      <sheetData sheetId="11685" refreshError="1"/>
      <sheetData sheetId="11686" refreshError="1"/>
      <sheetData sheetId="11687" refreshError="1"/>
      <sheetData sheetId="11688" refreshError="1"/>
      <sheetData sheetId="11689" refreshError="1"/>
      <sheetData sheetId="11690" refreshError="1"/>
      <sheetData sheetId="11691" refreshError="1"/>
      <sheetData sheetId="11692" refreshError="1"/>
      <sheetData sheetId="11693" refreshError="1"/>
      <sheetData sheetId="11694" refreshError="1"/>
      <sheetData sheetId="11695" refreshError="1"/>
      <sheetData sheetId="11696" refreshError="1"/>
      <sheetData sheetId="11697" refreshError="1"/>
      <sheetData sheetId="11698" refreshError="1"/>
      <sheetData sheetId="11699" refreshError="1"/>
      <sheetData sheetId="11700" refreshError="1"/>
      <sheetData sheetId="11701" refreshError="1"/>
      <sheetData sheetId="11702" refreshError="1"/>
      <sheetData sheetId="11703" refreshError="1"/>
      <sheetData sheetId="11704" refreshError="1"/>
      <sheetData sheetId="11705" refreshError="1"/>
      <sheetData sheetId="11706" refreshError="1"/>
      <sheetData sheetId="11707" refreshError="1"/>
      <sheetData sheetId="11708" refreshError="1"/>
      <sheetData sheetId="11709" refreshError="1"/>
      <sheetData sheetId="11710" refreshError="1"/>
      <sheetData sheetId="11711" refreshError="1"/>
      <sheetData sheetId="11712" refreshError="1"/>
      <sheetData sheetId="11713" refreshError="1"/>
      <sheetData sheetId="11714" refreshError="1"/>
      <sheetData sheetId="11715" refreshError="1"/>
      <sheetData sheetId="11716" refreshError="1"/>
      <sheetData sheetId="11717" refreshError="1"/>
      <sheetData sheetId="11718" refreshError="1"/>
      <sheetData sheetId="11719" refreshError="1"/>
      <sheetData sheetId="11720" refreshError="1"/>
      <sheetData sheetId="11721" refreshError="1"/>
      <sheetData sheetId="11722" refreshError="1"/>
      <sheetData sheetId="11723" refreshError="1"/>
      <sheetData sheetId="11724" refreshError="1"/>
      <sheetData sheetId="11725" refreshError="1"/>
      <sheetData sheetId="11726" refreshError="1"/>
      <sheetData sheetId="11727" refreshError="1"/>
      <sheetData sheetId="11728" refreshError="1"/>
      <sheetData sheetId="11729" refreshError="1"/>
      <sheetData sheetId="11730" refreshError="1"/>
      <sheetData sheetId="11731" refreshError="1"/>
      <sheetData sheetId="11732" refreshError="1"/>
      <sheetData sheetId="11733" refreshError="1"/>
      <sheetData sheetId="11734" refreshError="1"/>
      <sheetData sheetId="11735" refreshError="1"/>
      <sheetData sheetId="11736" refreshError="1"/>
      <sheetData sheetId="11737" refreshError="1"/>
      <sheetData sheetId="11738" refreshError="1"/>
      <sheetData sheetId="11739" refreshError="1"/>
      <sheetData sheetId="11740" refreshError="1"/>
      <sheetData sheetId="11741" refreshError="1"/>
      <sheetData sheetId="11742" refreshError="1"/>
      <sheetData sheetId="11743" refreshError="1"/>
      <sheetData sheetId="11744" refreshError="1"/>
      <sheetData sheetId="11745" refreshError="1"/>
      <sheetData sheetId="11746" refreshError="1"/>
      <sheetData sheetId="11747" refreshError="1"/>
      <sheetData sheetId="11748" refreshError="1"/>
      <sheetData sheetId="11749" refreshError="1"/>
      <sheetData sheetId="11750" refreshError="1"/>
      <sheetData sheetId="11751" refreshError="1"/>
      <sheetData sheetId="11752" refreshError="1"/>
      <sheetData sheetId="11753" refreshError="1"/>
      <sheetData sheetId="11754" refreshError="1"/>
      <sheetData sheetId="11755" refreshError="1"/>
      <sheetData sheetId="11756" refreshError="1"/>
      <sheetData sheetId="11757" refreshError="1"/>
      <sheetData sheetId="11758" refreshError="1"/>
      <sheetData sheetId="11759" refreshError="1"/>
      <sheetData sheetId="11760" refreshError="1"/>
      <sheetData sheetId="11761" refreshError="1"/>
      <sheetData sheetId="11762" refreshError="1"/>
      <sheetData sheetId="11763" refreshError="1"/>
      <sheetData sheetId="11764" refreshError="1"/>
      <sheetData sheetId="11765" refreshError="1"/>
      <sheetData sheetId="11766" refreshError="1"/>
      <sheetData sheetId="11767" refreshError="1"/>
      <sheetData sheetId="11768" refreshError="1"/>
      <sheetData sheetId="11769" refreshError="1"/>
      <sheetData sheetId="11770" refreshError="1"/>
      <sheetData sheetId="11771" refreshError="1"/>
      <sheetData sheetId="11772" refreshError="1"/>
      <sheetData sheetId="11773" refreshError="1"/>
      <sheetData sheetId="11774" refreshError="1"/>
      <sheetData sheetId="11775" refreshError="1"/>
      <sheetData sheetId="11776" refreshError="1"/>
      <sheetData sheetId="11777" refreshError="1"/>
      <sheetData sheetId="11778" refreshError="1"/>
      <sheetData sheetId="11779" refreshError="1"/>
      <sheetData sheetId="11780" refreshError="1"/>
      <sheetData sheetId="11781" refreshError="1"/>
      <sheetData sheetId="11782" refreshError="1"/>
      <sheetData sheetId="11783" refreshError="1"/>
      <sheetData sheetId="11784" refreshError="1"/>
      <sheetData sheetId="11785" refreshError="1"/>
      <sheetData sheetId="11786" refreshError="1"/>
      <sheetData sheetId="11787" refreshError="1"/>
      <sheetData sheetId="11788" refreshError="1"/>
      <sheetData sheetId="11789" refreshError="1"/>
      <sheetData sheetId="11790" refreshError="1"/>
      <sheetData sheetId="11791" refreshError="1"/>
      <sheetData sheetId="11792" refreshError="1"/>
      <sheetData sheetId="11793" refreshError="1"/>
      <sheetData sheetId="11794" refreshError="1"/>
      <sheetData sheetId="11795" refreshError="1"/>
      <sheetData sheetId="11796" refreshError="1"/>
      <sheetData sheetId="11797" refreshError="1"/>
      <sheetData sheetId="11798" refreshError="1"/>
      <sheetData sheetId="11799" refreshError="1"/>
      <sheetData sheetId="11800" refreshError="1"/>
      <sheetData sheetId="11801" refreshError="1"/>
      <sheetData sheetId="11802" refreshError="1"/>
      <sheetData sheetId="11803" refreshError="1"/>
      <sheetData sheetId="11804" refreshError="1"/>
      <sheetData sheetId="11805"/>
      <sheetData sheetId="11806"/>
      <sheetData sheetId="11807" refreshError="1"/>
      <sheetData sheetId="11808"/>
      <sheetData sheetId="11809" refreshError="1"/>
      <sheetData sheetId="11810" refreshError="1"/>
      <sheetData sheetId="11811" refreshError="1"/>
      <sheetData sheetId="11812" refreshError="1"/>
      <sheetData sheetId="11813" refreshError="1"/>
      <sheetData sheetId="11814" refreshError="1"/>
      <sheetData sheetId="11815" refreshError="1"/>
      <sheetData sheetId="11816" refreshError="1"/>
      <sheetData sheetId="11817" refreshError="1"/>
      <sheetData sheetId="11818" refreshError="1"/>
      <sheetData sheetId="11819" refreshError="1"/>
      <sheetData sheetId="11820" refreshError="1"/>
      <sheetData sheetId="11821" refreshError="1"/>
      <sheetData sheetId="11822" refreshError="1"/>
      <sheetData sheetId="11823" refreshError="1"/>
      <sheetData sheetId="11824" refreshError="1"/>
      <sheetData sheetId="11825" refreshError="1"/>
      <sheetData sheetId="11826" refreshError="1"/>
      <sheetData sheetId="11827" refreshError="1"/>
      <sheetData sheetId="11828" refreshError="1"/>
      <sheetData sheetId="11829" refreshError="1"/>
      <sheetData sheetId="11830" refreshError="1"/>
      <sheetData sheetId="11831" refreshError="1"/>
      <sheetData sheetId="11832" refreshError="1"/>
      <sheetData sheetId="11833" refreshError="1"/>
      <sheetData sheetId="11834"/>
      <sheetData sheetId="11835" refreshError="1"/>
      <sheetData sheetId="11836" refreshError="1"/>
      <sheetData sheetId="11837" refreshError="1"/>
      <sheetData sheetId="11838" refreshError="1"/>
      <sheetData sheetId="11839" refreshError="1"/>
      <sheetData sheetId="11840" refreshError="1"/>
      <sheetData sheetId="11841"/>
      <sheetData sheetId="11842"/>
      <sheetData sheetId="11843"/>
      <sheetData sheetId="11844"/>
      <sheetData sheetId="11845"/>
      <sheetData sheetId="11846"/>
      <sheetData sheetId="11847"/>
      <sheetData sheetId="11848"/>
      <sheetData sheetId="11849"/>
      <sheetData sheetId="11850"/>
      <sheetData sheetId="11851"/>
      <sheetData sheetId="11852" refreshError="1"/>
      <sheetData sheetId="11853" refreshError="1"/>
      <sheetData sheetId="11854"/>
      <sheetData sheetId="11855"/>
      <sheetData sheetId="11856"/>
      <sheetData sheetId="11857"/>
      <sheetData sheetId="11858"/>
      <sheetData sheetId="11859"/>
      <sheetData sheetId="11860"/>
      <sheetData sheetId="11861"/>
      <sheetData sheetId="11862"/>
      <sheetData sheetId="11863"/>
      <sheetData sheetId="11864"/>
      <sheetData sheetId="11865" refreshError="1"/>
      <sheetData sheetId="11866" refreshError="1"/>
      <sheetData sheetId="11867" refreshError="1"/>
      <sheetData sheetId="11868" refreshError="1"/>
      <sheetData sheetId="11869" refreshError="1"/>
      <sheetData sheetId="11870" refreshError="1"/>
      <sheetData sheetId="11871" refreshError="1"/>
      <sheetData sheetId="11872" refreshError="1"/>
      <sheetData sheetId="11873" refreshError="1"/>
      <sheetData sheetId="11874" refreshError="1"/>
      <sheetData sheetId="11875" refreshError="1"/>
      <sheetData sheetId="11876" refreshError="1"/>
      <sheetData sheetId="11877" refreshError="1"/>
      <sheetData sheetId="11878" refreshError="1"/>
      <sheetData sheetId="11879" refreshError="1"/>
      <sheetData sheetId="11880" refreshError="1"/>
      <sheetData sheetId="11881" refreshError="1"/>
      <sheetData sheetId="11882" refreshError="1"/>
      <sheetData sheetId="11883" refreshError="1"/>
      <sheetData sheetId="11884" refreshError="1"/>
      <sheetData sheetId="11885" refreshError="1"/>
      <sheetData sheetId="11886" refreshError="1"/>
      <sheetData sheetId="11887" refreshError="1"/>
      <sheetData sheetId="11888" refreshError="1"/>
      <sheetData sheetId="11889" refreshError="1"/>
      <sheetData sheetId="11890" refreshError="1"/>
      <sheetData sheetId="11891" refreshError="1"/>
      <sheetData sheetId="11892"/>
      <sheetData sheetId="11893"/>
      <sheetData sheetId="11894"/>
      <sheetData sheetId="11895">
        <row r="1">
          <cell r="A1" t="str">
            <v>Loan Calculator</v>
          </cell>
        </row>
      </sheetData>
      <sheetData sheetId="11896"/>
      <sheetData sheetId="11897"/>
      <sheetData sheetId="11898"/>
      <sheetData sheetId="11899"/>
      <sheetData sheetId="11900">
        <row r="1">
          <cell r="A1" t="str">
            <v>Loan Calculator</v>
          </cell>
        </row>
      </sheetData>
      <sheetData sheetId="11901">
        <row r="5">
          <cell r="B5" t="str">
            <v>B-5</v>
          </cell>
        </row>
      </sheetData>
      <sheetData sheetId="11902">
        <row r="5">
          <cell r="B5" t="str">
            <v>B-5</v>
          </cell>
        </row>
      </sheetData>
      <sheetData sheetId="11903"/>
      <sheetData sheetId="11904"/>
      <sheetData sheetId="11905">
        <row r="1">
          <cell r="A1" t="str">
            <v>Loan Calculator</v>
          </cell>
        </row>
      </sheetData>
      <sheetData sheetId="11906"/>
      <sheetData sheetId="11907"/>
      <sheetData sheetId="11908"/>
      <sheetData sheetId="11909"/>
      <sheetData sheetId="11910">
        <row r="1">
          <cell r="A1" t="str">
            <v>Loan Calculator</v>
          </cell>
        </row>
      </sheetData>
      <sheetData sheetId="11911">
        <row r="5">
          <cell r="B5" t="str">
            <v>B-5</v>
          </cell>
        </row>
      </sheetData>
      <sheetData sheetId="11912">
        <row r="5">
          <cell r="B5" t="str">
            <v>B-5</v>
          </cell>
        </row>
      </sheetData>
      <sheetData sheetId="11913">
        <row r="5">
          <cell r="B5" t="str">
            <v>B-5</v>
          </cell>
        </row>
      </sheetData>
      <sheetData sheetId="11914" refreshError="1"/>
      <sheetData sheetId="11915" refreshError="1"/>
      <sheetData sheetId="11916" refreshError="1"/>
      <sheetData sheetId="11917" refreshError="1"/>
      <sheetData sheetId="11918"/>
      <sheetData sheetId="11919"/>
      <sheetData sheetId="11920"/>
      <sheetData sheetId="11921" refreshError="1"/>
      <sheetData sheetId="11922" refreshError="1"/>
      <sheetData sheetId="11923"/>
      <sheetData sheetId="11924"/>
      <sheetData sheetId="11925"/>
      <sheetData sheetId="11926" refreshError="1"/>
      <sheetData sheetId="11927" refreshError="1"/>
      <sheetData sheetId="11928" refreshError="1"/>
      <sheetData sheetId="11929">
        <row r="6">
          <cell r="I6" t="str">
            <v>2011</v>
          </cell>
        </row>
      </sheetData>
      <sheetData sheetId="11930" refreshError="1"/>
      <sheetData sheetId="11931"/>
      <sheetData sheetId="11932"/>
      <sheetData sheetId="11933"/>
      <sheetData sheetId="11934"/>
      <sheetData sheetId="11935">
        <row r="1">
          <cell r="A1" t="str">
            <v>CODE</v>
          </cell>
        </row>
      </sheetData>
      <sheetData sheetId="11936"/>
      <sheetData sheetId="11937" refreshError="1"/>
      <sheetData sheetId="11938" refreshError="1"/>
      <sheetData sheetId="11939" refreshError="1"/>
      <sheetData sheetId="11940"/>
      <sheetData sheetId="11941" refreshError="1"/>
      <sheetData sheetId="11942" refreshError="1"/>
      <sheetData sheetId="11943" refreshError="1"/>
      <sheetData sheetId="11944" refreshError="1"/>
      <sheetData sheetId="11945"/>
      <sheetData sheetId="11946" refreshError="1"/>
      <sheetData sheetId="11947" refreshError="1"/>
      <sheetData sheetId="11948" refreshError="1"/>
      <sheetData sheetId="11949" refreshError="1"/>
      <sheetData sheetId="11950" refreshError="1"/>
      <sheetData sheetId="11951"/>
      <sheetData sheetId="11952"/>
      <sheetData sheetId="11953"/>
      <sheetData sheetId="11954"/>
      <sheetData sheetId="11955" refreshError="1"/>
      <sheetData sheetId="11956"/>
      <sheetData sheetId="11957"/>
      <sheetData sheetId="11958" refreshError="1"/>
      <sheetData sheetId="11959" refreshError="1"/>
      <sheetData sheetId="11960" refreshError="1"/>
      <sheetData sheetId="11961" refreshError="1"/>
      <sheetData sheetId="11962" refreshError="1"/>
      <sheetData sheetId="11963" refreshError="1"/>
      <sheetData sheetId="11964" refreshError="1"/>
      <sheetData sheetId="11965" refreshError="1"/>
      <sheetData sheetId="11966" refreshError="1"/>
      <sheetData sheetId="11967" refreshError="1"/>
      <sheetData sheetId="11968" refreshError="1"/>
      <sheetData sheetId="11969" refreshError="1"/>
      <sheetData sheetId="11970" refreshError="1"/>
      <sheetData sheetId="11971" refreshError="1"/>
      <sheetData sheetId="11972" refreshError="1"/>
      <sheetData sheetId="11973" refreshError="1"/>
      <sheetData sheetId="11974" refreshError="1"/>
      <sheetData sheetId="11975" refreshError="1"/>
      <sheetData sheetId="11976" refreshError="1"/>
      <sheetData sheetId="11977" refreshError="1"/>
      <sheetData sheetId="11978" refreshError="1"/>
      <sheetData sheetId="11979" refreshError="1"/>
      <sheetData sheetId="11980" refreshError="1"/>
      <sheetData sheetId="11981" refreshError="1"/>
      <sheetData sheetId="11982" refreshError="1"/>
      <sheetData sheetId="11983" refreshError="1"/>
      <sheetData sheetId="11984" refreshError="1"/>
      <sheetData sheetId="11985" refreshError="1"/>
      <sheetData sheetId="11986" refreshError="1"/>
      <sheetData sheetId="11987" refreshError="1"/>
      <sheetData sheetId="11988" refreshError="1"/>
      <sheetData sheetId="11989" refreshError="1"/>
      <sheetData sheetId="11990" refreshError="1"/>
      <sheetData sheetId="11991" refreshError="1"/>
      <sheetData sheetId="11992" refreshError="1"/>
      <sheetData sheetId="11993" refreshError="1"/>
      <sheetData sheetId="11994"/>
      <sheetData sheetId="11995"/>
      <sheetData sheetId="11996"/>
      <sheetData sheetId="11997">
        <row r="140">
          <cell r="E140">
            <v>63913884</v>
          </cell>
        </row>
      </sheetData>
      <sheetData sheetId="11998">
        <row r="36">
          <cell r="B36">
            <v>43</v>
          </cell>
        </row>
      </sheetData>
      <sheetData sheetId="11999"/>
      <sheetData sheetId="12000">
        <row r="2">
          <cell r="A2" t="str">
            <v>F05-Jan</v>
          </cell>
        </row>
      </sheetData>
      <sheetData sheetId="12001"/>
      <sheetData sheetId="12002"/>
      <sheetData sheetId="12003"/>
      <sheetData sheetId="12004"/>
      <sheetData sheetId="12005"/>
      <sheetData sheetId="12006"/>
      <sheetData sheetId="12007"/>
      <sheetData sheetId="12008">
        <row r="140">
          <cell r="E140">
            <v>63913884</v>
          </cell>
        </row>
      </sheetData>
      <sheetData sheetId="12009">
        <row r="4">
          <cell r="A4" t="str">
            <v>__Actuals_for_total_of_12_Time_selections_Ledger_1</v>
          </cell>
        </row>
      </sheetData>
      <sheetData sheetId="12010">
        <row r="28">
          <cell r="M28">
            <v>25518769.103220712</v>
          </cell>
        </row>
      </sheetData>
      <sheetData sheetId="12011">
        <row r="140">
          <cell r="E140">
            <v>63913884</v>
          </cell>
        </row>
      </sheetData>
      <sheetData sheetId="12012">
        <row r="4">
          <cell r="A4" t="str">
            <v>__Actuals_for_total_of_12_Time_selections_Ledger_1</v>
          </cell>
        </row>
      </sheetData>
      <sheetData sheetId="12013"/>
      <sheetData sheetId="12014"/>
      <sheetData sheetId="12015"/>
      <sheetData sheetId="12016"/>
      <sheetData sheetId="12017"/>
      <sheetData sheetId="12018"/>
      <sheetData sheetId="12019"/>
      <sheetData sheetId="12020">
        <row r="4">
          <cell r="A4" t="str">
            <v>__Actuals_for_total_of_12_Time_selections_Ledger_1</v>
          </cell>
        </row>
      </sheetData>
      <sheetData sheetId="12021">
        <row r="28">
          <cell r="M28">
            <v>25518769.103220712</v>
          </cell>
        </row>
      </sheetData>
      <sheetData sheetId="12022"/>
      <sheetData sheetId="12023">
        <row r="4">
          <cell r="A4" t="str">
            <v>__Actuals_for_total_of_12_Time_selections_Ledger_1</v>
          </cell>
        </row>
      </sheetData>
      <sheetData sheetId="12024"/>
      <sheetData sheetId="12025" refreshError="1"/>
      <sheetData sheetId="12026" refreshError="1"/>
      <sheetData sheetId="12027" refreshError="1"/>
      <sheetData sheetId="12028" refreshError="1"/>
      <sheetData sheetId="12029" refreshError="1"/>
      <sheetData sheetId="12030" refreshError="1"/>
      <sheetData sheetId="12031" refreshError="1"/>
      <sheetData sheetId="12032" refreshError="1"/>
      <sheetData sheetId="12033" refreshError="1"/>
      <sheetData sheetId="12034" refreshError="1"/>
      <sheetData sheetId="12035" refreshError="1"/>
      <sheetData sheetId="12036" refreshError="1"/>
      <sheetData sheetId="12037" refreshError="1"/>
      <sheetData sheetId="12038" refreshError="1"/>
      <sheetData sheetId="12039" refreshError="1"/>
      <sheetData sheetId="12040" refreshError="1"/>
      <sheetData sheetId="12041" refreshError="1"/>
      <sheetData sheetId="12042" refreshError="1"/>
      <sheetData sheetId="12043" refreshError="1"/>
      <sheetData sheetId="12044" refreshError="1"/>
      <sheetData sheetId="12045" refreshError="1"/>
      <sheetData sheetId="12046" refreshError="1"/>
      <sheetData sheetId="12047" refreshError="1"/>
      <sheetData sheetId="12048" refreshError="1"/>
      <sheetData sheetId="12049" refreshError="1"/>
      <sheetData sheetId="12050" refreshError="1"/>
      <sheetData sheetId="12051" refreshError="1"/>
      <sheetData sheetId="12052" refreshError="1"/>
      <sheetData sheetId="12053" refreshError="1"/>
      <sheetData sheetId="12054" refreshError="1"/>
      <sheetData sheetId="12055" refreshError="1"/>
      <sheetData sheetId="12056" refreshError="1"/>
      <sheetData sheetId="12057" refreshError="1"/>
      <sheetData sheetId="12058" refreshError="1"/>
      <sheetData sheetId="12059" refreshError="1"/>
      <sheetData sheetId="12060" refreshError="1"/>
      <sheetData sheetId="12061" refreshError="1"/>
      <sheetData sheetId="12062" refreshError="1"/>
      <sheetData sheetId="12063" refreshError="1"/>
      <sheetData sheetId="12064"/>
      <sheetData sheetId="12065">
        <row r="1">
          <cell r="A1" t="str">
            <v>CODE</v>
          </cell>
        </row>
      </sheetData>
      <sheetData sheetId="12066"/>
      <sheetData sheetId="12067"/>
      <sheetData sheetId="12068">
        <row r="28">
          <cell r="M28">
            <v>25518769.103220712</v>
          </cell>
        </row>
      </sheetData>
      <sheetData sheetId="12069"/>
      <sheetData sheetId="12070"/>
      <sheetData sheetId="12071">
        <row r="41">
          <cell r="D41">
            <v>6675083</v>
          </cell>
        </row>
      </sheetData>
      <sheetData sheetId="12072">
        <row r="28">
          <cell r="M28">
            <v>25518769.103220712</v>
          </cell>
        </row>
      </sheetData>
      <sheetData sheetId="12073"/>
      <sheetData sheetId="12074">
        <row r="17">
          <cell r="A17">
            <v>8</v>
          </cell>
        </row>
      </sheetData>
      <sheetData sheetId="12075"/>
      <sheetData sheetId="12076">
        <row r="28">
          <cell r="M28">
            <v>25518769.103220712</v>
          </cell>
        </row>
      </sheetData>
      <sheetData sheetId="12077"/>
      <sheetData sheetId="12078"/>
      <sheetData sheetId="12079">
        <row r="28">
          <cell r="M28">
            <v>25518769.103220712</v>
          </cell>
        </row>
      </sheetData>
      <sheetData sheetId="12080"/>
      <sheetData sheetId="12081"/>
      <sheetData sheetId="12082"/>
      <sheetData sheetId="12083"/>
      <sheetData sheetId="12084"/>
      <sheetData sheetId="12085"/>
      <sheetData sheetId="12086"/>
      <sheetData sheetId="12087">
        <row r="28">
          <cell r="M28">
            <v>25518769.103220712</v>
          </cell>
        </row>
      </sheetData>
      <sheetData sheetId="12088"/>
      <sheetData sheetId="12089"/>
      <sheetData sheetId="12090"/>
      <sheetData sheetId="12091"/>
      <sheetData sheetId="12092"/>
      <sheetData sheetId="12093">
        <row r="1">
          <cell r="A1" t="str">
            <v>CODE</v>
          </cell>
        </row>
      </sheetData>
      <sheetData sheetId="12094"/>
      <sheetData sheetId="12095"/>
      <sheetData sheetId="12096"/>
      <sheetData sheetId="12097"/>
      <sheetData sheetId="12098"/>
      <sheetData sheetId="12099">
        <row r="1">
          <cell r="C1">
            <v>1</v>
          </cell>
        </row>
      </sheetData>
      <sheetData sheetId="12100">
        <row r="626">
          <cell r="D626">
            <v>-7005925</v>
          </cell>
        </row>
      </sheetData>
      <sheetData sheetId="12101"/>
      <sheetData sheetId="12102"/>
      <sheetData sheetId="12103"/>
      <sheetData sheetId="12104"/>
      <sheetData sheetId="12105"/>
      <sheetData sheetId="12106"/>
      <sheetData sheetId="12107"/>
      <sheetData sheetId="12108"/>
      <sheetData sheetId="12109"/>
      <sheetData sheetId="12110">
        <row r="1">
          <cell r="C1">
            <v>1</v>
          </cell>
        </row>
      </sheetData>
      <sheetData sheetId="12111">
        <row r="626">
          <cell r="D626">
            <v>-7005925</v>
          </cell>
        </row>
      </sheetData>
      <sheetData sheetId="12112"/>
      <sheetData sheetId="12113"/>
      <sheetData sheetId="12114">
        <row r="1">
          <cell r="C1">
            <v>1</v>
          </cell>
        </row>
      </sheetData>
      <sheetData sheetId="12115"/>
      <sheetData sheetId="12116"/>
      <sheetData sheetId="12117"/>
      <sheetData sheetId="12118"/>
      <sheetData sheetId="12119"/>
      <sheetData sheetId="12120"/>
      <sheetData sheetId="12121"/>
      <sheetData sheetId="12122" refreshError="1"/>
      <sheetData sheetId="12123"/>
      <sheetData sheetId="12124"/>
      <sheetData sheetId="12125">
        <row r="1">
          <cell r="A1" t="str">
            <v>CODE</v>
          </cell>
        </row>
      </sheetData>
      <sheetData sheetId="12126"/>
      <sheetData sheetId="12127"/>
      <sheetData sheetId="12128"/>
      <sheetData sheetId="12129"/>
      <sheetData sheetId="12130"/>
      <sheetData sheetId="12131">
        <row r="1">
          <cell r="A1" t="str">
            <v>Note 3:</v>
          </cell>
        </row>
      </sheetData>
      <sheetData sheetId="12132"/>
      <sheetData sheetId="12133">
        <row r="50">
          <cell r="A50" t="str">
            <v>SHIPARA TECHNOLOGIES LIMITED</v>
          </cell>
        </row>
      </sheetData>
      <sheetData sheetId="12134" refreshError="1"/>
      <sheetData sheetId="12135" refreshError="1"/>
      <sheetData sheetId="12136" refreshError="1"/>
      <sheetData sheetId="12137"/>
      <sheetData sheetId="12138" refreshError="1"/>
      <sheetData sheetId="12139" refreshError="1"/>
      <sheetData sheetId="12140" refreshError="1"/>
      <sheetData sheetId="12141" refreshError="1"/>
      <sheetData sheetId="12142">
        <row r="1">
          <cell r="A1" t="str">
            <v>Note 3:</v>
          </cell>
        </row>
      </sheetData>
      <sheetData sheetId="12143"/>
      <sheetData sheetId="12144">
        <row r="28">
          <cell r="M28">
            <v>25518769.103220712</v>
          </cell>
        </row>
      </sheetData>
      <sheetData sheetId="12145"/>
      <sheetData sheetId="12146">
        <row r="2">
          <cell r="A2" t="str">
            <v>F05-Jan</v>
          </cell>
        </row>
      </sheetData>
      <sheetData sheetId="12147">
        <row r="28">
          <cell r="M28">
            <v>25518769.103220712</v>
          </cell>
        </row>
      </sheetData>
      <sheetData sheetId="12148" refreshError="1"/>
      <sheetData sheetId="12149"/>
      <sheetData sheetId="12150" refreshError="1"/>
      <sheetData sheetId="12151" refreshError="1"/>
      <sheetData sheetId="12152"/>
      <sheetData sheetId="12153"/>
      <sheetData sheetId="12154">
        <row r="2">
          <cell r="A2" t="str">
            <v>F05-Jan</v>
          </cell>
        </row>
      </sheetData>
      <sheetData sheetId="12155">
        <row r="28">
          <cell r="M28">
            <v>25518769.103220712</v>
          </cell>
        </row>
      </sheetData>
      <sheetData sheetId="12156"/>
      <sheetData sheetId="12157">
        <row r="2">
          <cell r="A2" t="str">
            <v>F05-Jan</v>
          </cell>
        </row>
      </sheetData>
      <sheetData sheetId="12158"/>
      <sheetData sheetId="12159"/>
      <sheetData sheetId="12160"/>
      <sheetData sheetId="12161"/>
      <sheetData sheetId="12162">
        <row r="2">
          <cell r="A2" t="str">
            <v>F05-Jan</v>
          </cell>
        </row>
      </sheetData>
      <sheetData sheetId="12163" refreshError="1"/>
      <sheetData sheetId="12164"/>
      <sheetData sheetId="12165">
        <row r="2">
          <cell r="A2" t="str">
            <v>F05-Jan</v>
          </cell>
        </row>
      </sheetData>
      <sheetData sheetId="12166"/>
      <sheetData sheetId="12167"/>
      <sheetData sheetId="12168"/>
      <sheetData sheetId="12169">
        <row r="22">
          <cell r="C22">
            <v>22321.5</v>
          </cell>
        </row>
      </sheetData>
      <sheetData sheetId="12170"/>
      <sheetData sheetId="12171"/>
      <sheetData sheetId="12172" refreshError="1"/>
      <sheetData sheetId="12173">
        <row r="2">
          <cell r="A2" t="str">
            <v>F05-Jan</v>
          </cell>
        </row>
      </sheetData>
      <sheetData sheetId="12174"/>
      <sheetData sheetId="12175"/>
      <sheetData sheetId="12176"/>
      <sheetData sheetId="12177"/>
      <sheetData sheetId="12178"/>
      <sheetData sheetId="12179"/>
      <sheetData sheetId="12180" refreshError="1"/>
      <sheetData sheetId="12181"/>
      <sheetData sheetId="12182"/>
      <sheetData sheetId="12183"/>
      <sheetData sheetId="12184"/>
      <sheetData sheetId="12185"/>
      <sheetData sheetId="12186"/>
      <sheetData sheetId="12187"/>
      <sheetData sheetId="12188"/>
      <sheetData sheetId="12189"/>
      <sheetData sheetId="12190"/>
      <sheetData sheetId="12191"/>
      <sheetData sheetId="12192"/>
      <sheetData sheetId="12193"/>
      <sheetData sheetId="12194"/>
      <sheetData sheetId="12195"/>
      <sheetData sheetId="12196"/>
      <sheetData sheetId="12197"/>
      <sheetData sheetId="12198"/>
      <sheetData sheetId="12199"/>
      <sheetData sheetId="12200"/>
      <sheetData sheetId="12201"/>
      <sheetData sheetId="12202"/>
      <sheetData sheetId="12203"/>
      <sheetData sheetId="12204"/>
      <sheetData sheetId="12205"/>
      <sheetData sheetId="12206"/>
      <sheetData sheetId="12207"/>
      <sheetData sheetId="12208"/>
      <sheetData sheetId="12209"/>
      <sheetData sheetId="12210"/>
      <sheetData sheetId="12211"/>
      <sheetData sheetId="12212"/>
      <sheetData sheetId="12213"/>
      <sheetData sheetId="12214"/>
      <sheetData sheetId="12215"/>
      <sheetData sheetId="12216"/>
      <sheetData sheetId="12217"/>
      <sheetData sheetId="12218"/>
      <sheetData sheetId="12219"/>
      <sheetData sheetId="12220"/>
      <sheetData sheetId="12221"/>
      <sheetData sheetId="12222"/>
      <sheetData sheetId="12223"/>
      <sheetData sheetId="12224"/>
      <sheetData sheetId="12225"/>
      <sheetData sheetId="12226"/>
      <sheetData sheetId="12227"/>
      <sheetData sheetId="12228"/>
      <sheetData sheetId="12229"/>
      <sheetData sheetId="12230"/>
      <sheetData sheetId="12231"/>
      <sheetData sheetId="12232"/>
      <sheetData sheetId="12233"/>
      <sheetData sheetId="12234" refreshError="1"/>
      <sheetData sheetId="12235" refreshError="1"/>
      <sheetData sheetId="12236" refreshError="1"/>
      <sheetData sheetId="12237" refreshError="1"/>
      <sheetData sheetId="12238" refreshError="1"/>
      <sheetData sheetId="12239" refreshError="1"/>
      <sheetData sheetId="12240" refreshError="1"/>
      <sheetData sheetId="12241" refreshError="1"/>
      <sheetData sheetId="12242" refreshError="1"/>
      <sheetData sheetId="12243" refreshError="1"/>
      <sheetData sheetId="12244" refreshError="1"/>
      <sheetData sheetId="12245" refreshError="1"/>
      <sheetData sheetId="12246">
        <row r="1">
          <cell r="B1" t="str">
            <v>D115</v>
          </cell>
        </row>
      </sheetData>
      <sheetData sheetId="12247" refreshError="1"/>
      <sheetData sheetId="12248"/>
      <sheetData sheetId="12249"/>
      <sheetData sheetId="12250"/>
      <sheetData sheetId="12251"/>
      <sheetData sheetId="12252"/>
      <sheetData sheetId="12253"/>
      <sheetData sheetId="12254"/>
      <sheetData sheetId="12255">
        <row r="5">
          <cell r="J5" t="str">
            <v>Delay in days</v>
          </cell>
        </row>
      </sheetData>
      <sheetData sheetId="12256" refreshError="1"/>
      <sheetData sheetId="12257" refreshError="1"/>
      <sheetData sheetId="12258" refreshError="1"/>
      <sheetData sheetId="12259" refreshError="1"/>
      <sheetData sheetId="12260">
        <row r="5">
          <cell r="J5" t="str">
            <v>Delay in days</v>
          </cell>
        </row>
      </sheetData>
      <sheetData sheetId="12261"/>
      <sheetData sheetId="12262"/>
      <sheetData sheetId="12263"/>
      <sheetData sheetId="12264">
        <row r="5">
          <cell r="J5" t="str">
            <v>Delay in days</v>
          </cell>
        </row>
      </sheetData>
      <sheetData sheetId="12265"/>
      <sheetData sheetId="12266"/>
      <sheetData sheetId="12267"/>
      <sheetData sheetId="12268"/>
      <sheetData sheetId="12269"/>
      <sheetData sheetId="12270"/>
      <sheetData sheetId="12271">
        <row r="5">
          <cell r="J5" t="str">
            <v>Delay in days</v>
          </cell>
        </row>
      </sheetData>
      <sheetData sheetId="12272"/>
      <sheetData sheetId="12273"/>
      <sheetData sheetId="12274"/>
      <sheetData sheetId="12275"/>
      <sheetData sheetId="12276"/>
      <sheetData sheetId="12277"/>
      <sheetData sheetId="12278"/>
      <sheetData sheetId="12279"/>
      <sheetData sheetId="12280"/>
      <sheetData sheetId="12281"/>
      <sheetData sheetId="12282"/>
      <sheetData sheetId="12283"/>
      <sheetData sheetId="12284"/>
      <sheetData sheetId="12285"/>
      <sheetData sheetId="12286"/>
      <sheetData sheetId="12287"/>
      <sheetData sheetId="12288"/>
      <sheetData sheetId="12289"/>
      <sheetData sheetId="12290"/>
      <sheetData sheetId="12291" refreshError="1"/>
      <sheetData sheetId="12292"/>
      <sheetData sheetId="12293"/>
      <sheetData sheetId="12294"/>
      <sheetData sheetId="12295"/>
      <sheetData sheetId="12296"/>
      <sheetData sheetId="12297">
        <row r="626">
          <cell r="D626">
            <v>-7005925</v>
          </cell>
        </row>
      </sheetData>
      <sheetData sheetId="12298"/>
      <sheetData sheetId="12299"/>
      <sheetData sheetId="12300"/>
      <sheetData sheetId="12301"/>
      <sheetData sheetId="12302">
        <row r="626">
          <cell r="D626">
            <v>-7005925</v>
          </cell>
        </row>
      </sheetData>
      <sheetData sheetId="12303">
        <row r="626">
          <cell r="D626">
            <v>-7005925</v>
          </cell>
        </row>
      </sheetData>
      <sheetData sheetId="12304"/>
      <sheetData sheetId="12305"/>
      <sheetData sheetId="12306" refreshError="1"/>
      <sheetData sheetId="12307"/>
      <sheetData sheetId="12308">
        <row r="626">
          <cell r="D626">
            <v>-7005925</v>
          </cell>
        </row>
      </sheetData>
      <sheetData sheetId="12309"/>
      <sheetData sheetId="12310"/>
      <sheetData sheetId="12311"/>
      <sheetData sheetId="12312"/>
      <sheetData sheetId="12313"/>
      <sheetData sheetId="12314">
        <row r="626">
          <cell r="D626">
            <v>-7005925</v>
          </cell>
        </row>
      </sheetData>
      <sheetData sheetId="12315"/>
      <sheetData sheetId="12316">
        <row r="1">
          <cell r="A1" t="str">
            <v>PARTICULARS</v>
          </cell>
        </row>
      </sheetData>
      <sheetData sheetId="12317"/>
      <sheetData sheetId="12318"/>
      <sheetData sheetId="12319"/>
      <sheetData sheetId="12320"/>
      <sheetData sheetId="12321"/>
      <sheetData sheetId="12322"/>
      <sheetData sheetId="12323"/>
      <sheetData sheetId="12324"/>
      <sheetData sheetId="12325"/>
      <sheetData sheetId="12326"/>
      <sheetData sheetId="12327" refreshError="1"/>
      <sheetData sheetId="12328" refreshError="1"/>
      <sheetData sheetId="12329" refreshError="1"/>
      <sheetData sheetId="12330" refreshError="1"/>
      <sheetData sheetId="12331" refreshError="1"/>
      <sheetData sheetId="12332" refreshError="1"/>
      <sheetData sheetId="12333" refreshError="1"/>
      <sheetData sheetId="12334" refreshError="1"/>
      <sheetData sheetId="12335" refreshError="1"/>
      <sheetData sheetId="12336" refreshError="1"/>
      <sheetData sheetId="12337" refreshError="1"/>
      <sheetData sheetId="12338"/>
      <sheetData sheetId="12339"/>
      <sheetData sheetId="12340"/>
      <sheetData sheetId="12341"/>
      <sheetData sheetId="12342"/>
      <sheetData sheetId="12343"/>
      <sheetData sheetId="12344" refreshError="1"/>
      <sheetData sheetId="12345" refreshError="1"/>
      <sheetData sheetId="12346" refreshError="1"/>
      <sheetData sheetId="12347" refreshError="1"/>
      <sheetData sheetId="12348" refreshError="1"/>
      <sheetData sheetId="12349" refreshError="1"/>
      <sheetData sheetId="12350" refreshError="1"/>
      <sheetData sheetId="12351" refreshError="1"/>
      <sheetData sheetId="12352" refreshError="1"/>
      <sheetData sheetId="12353" refreshError="1"/>
      <sheetData sheetId="12354" refreshError="1"/>
      <sheetData sheetId="12355" refreshError="1"/>
      <sheetData sheetId="12356" refreshError="1"/>
      <sheetData sheetId="12357" refreshError="1"/>
      <sheetData sheetId="12358"/>
      <sheetData sheetId="12359" refreshError="1"/>
      <sheetData sheetId="12360" refreshError="1"/>
      <sheetData sheetId="12361" refreshError="1"/>
      <sheetData sheetId="12362" refreshError="1"/>
      <sheetData sheetId="12363" refreshError="1"/>
      <sheetData sheetId="12364" refreshError="1"/>
      <sheetData sheetId="12365" refreshError="1"/>
      <sheetData sheetId="12366" refreshError="1"/>
      <sheetData sheetId="12367" refreshError="1"/>
      <sheetData sheetId="12368" refreshError="1"/>
      <sheetData sheetId="12369" refreshError="1"/>
      <sheetData sheetId="12370" refreshError="1"/>
      <sheetData sheetId="12371" refreshError="1"/>
      <sheetData sheetId="12372" refreshError="1"/>
      <sheetData sheetId="12373" refreshError="1"/>
      <sheetData sheetId="12374" refreshError="1"/>
      <sheetData sheetId="12375" refreshError="1"/>
      <sheetData sheetId="12376" refreshError="1"/>
      <sheetData sheetId="12377" refreshError="1"/>
      <sheetData sheetId="12378"/>
      <sheetData sheetId="12379" refreshError="1"/>
      <sheetData sheetId="12380"/>
      <sheetData sheetId="12381" refreshError="1"/>
      <sheetData sheetId="12382" refreshError="1"/>
      <sheetData sheetId="12383" refreshError="1"/>
      <sheetData sheetId="12384" refreshError="1"/>
      <sheetData sheetId="12385" refreshError="1"/>
      <sheetData sheetId="12386" refreshError="1"/>
      <sheetData sheetId="12387" refreshError="1"/>
      <sheetData sheetId="12388" refreshError="1"/>
      <sheetData sheetId="12389" refreshError="1"/>
      <sheetData sheetId="12390" refreshError="1"/>
      <sheetData sheetId="12391" refreshError="1"/>
      <sheetData sheetId="12392" refreshError="1"/>
      <sheetData sheetId="12393" refreshError="1"/>
      <sheetData sheetId="12394" refreshError="1"/>
      <sheetData sheetId="12395" refreshError="1"/>
      <sheetData sheetId="12396" refreshError="1"/>
      <sheetData sheetId="12397" refreshError="1"/>
      <sheetData sheetId="12398"/>
      <sheetData sheetId="12399"/>
      <sheetData sheetId="12400"/>
      <sheetData sheetId="12401"/>
      <sheetData sheetId="12402"/>
      <sheetData sheetId="12403"/>
      <sheetData sheetId="12404"/>
      <sheetData sheetId="12405"/>
      <sheetData sheetId="12406"/>
      <sheetData sheetId="12407"/>
      <sheetData sheetId="12408"/>
      <sheetData sheetId="12409"/>
      <sheetData sheetId="12410"/>
      <sheetData sheetId="12411"/>
      <sheetData sheetId="12412"/>
      <sheetData sheetId="12413"/>
      <sheetData sheetId="12414"/>
      <sheetData sheetId="12415"/>
      <sheetData sheetId="12416"/>
      <sheetData sheetId="12417"/>
      <sheetData sheetId="12418"/>
      <sheetData sheetId="12419"/>
      <sheetData sheetId="12420"/>
      <sheetData sheetId="12421"/>
      <sheetData sheetId="12422"/>
      <sheetData sheetId="12423" refreshError="1"/>
      <sheetData sheetId="12424" refreshError="1"/>
      <sheetData sheetId="12425" refreshError="1"/>
      <sheetData sheetId="12426" refreshError="1"/>
      <sheetData sheetId="12427" refreshError="1"/>
      <sheetData sheetId="12428" refreshError="1"/>
      <sheetData sheetId="12429" refreshError="1"/>
      <sheetData sheetId="12430" refreshError="1"/>
      <sheetData sheetId="12431" refreshError="1"/>
      <sheetData sheetId="12432" refreshError="1"/>
      <sheetData sheetId="12433" refreshError="1"/>
      <sheetData sheetId="12434" refreshError="1"/>
      <sheetData sheetId="12435" refreshError="1"/>
      <sheetData sheetId="12436" refreshError="1"/>
      <sheetData sheetId="12437" refreshError="1"/>
      <sheetData sheetId="12438" refreshError="1"/>
      <sheetData sheetId="12439" refreshError="1"/>
      <sheetData sheetId="12440" refreshError="1"/>
      <sheetData sheetId="12441" refreshError="1"/>
      <sheetData sheetId="12442" refreshError="1"/>
      <sheetData sheetId="12443" refreshError="1"/>
      <sheetData sheetId="12444" refreshError="1"/>
      <sheetData sheetId="12445" refreshError="1"/>
      <sheetData sheetId="12446" refreshError="1"/>
      <sheetData sheetId="12447" refreshError="1"/>
      <sheetData sheetId="12448" refreshError="1"/>
      <sheetData sheetId="12449" refreshError="1"/>
      <sheetData sheetId="12450" refreshError="1"/>
      <sheetData sheetId="12451" refreshError="1"/>
      <sheetData sheetId="12452" refreshError="1"/>
      <sheetData sheetId="12453" refreshError="1"/>
      <sheetData sheetId="12454" refreshError="1"/>
      <sheetData sheetId="12455" refreshError="1"/>
      <sheetData sheetId="12456" refreshError="1"/>
      <sheetData sheetId="12457" refreshError="1"/>
      <sheetData sheetId="12458" refreshError="1"/>
      <sheetData sheetId="12459" refreshError="1"/>
      <sheetData sheetId="12460" refreshError="1"/>
      <sheetData sheetId="12461" refreshError="1"/>
      <sheetData sheetId="12462" refreshError="1"/>
      <sheetData sheetId="12463" refreshError="1"/>
      <sheetData sheetId="12464" refreshError="1"/>
      <sheetData sheetId="12465" refreshError="1"/>
      <sheetData sheetId="12466" refreshError="1"/>
      <sheetData sheetId="12467" refreshError="1"/>
      <sheetData sheetId="12468" refreshError="1"/>
      <sheetData sheetId="12469" refreshError="1"/>
      <sheetData sheetId="12470" refreshError="1"/>
      <sheetData sheetId="12471" refreshError="1"/>
      <sheetData sheetId="12472" refreshError="1"/>
      <sheetData sheetId="12473" refreshError="1"/>
      <sheetData sheetId="12474" refreshError="1"/>
      <sheetData sheetId="12475" refreshError="1"/>
      <sheetData sheetId="12476" refreshError="1"/>
      <sheetData sheetId="12477" refreshError="1"/>
      <sheetData sheetId="12478" refreshError="1"/>
      <sheetData sheetId="12479" refreshError="1"/>
      <sheetData sheetId="12480" refreshError="1"/>
      <sheetData sheetId="12481" refreshError="1"/>
      <sheetData sheetId="12482" refreshError="1"/>
      <sheetData sheetId="12483" refreshError="1"/>
      <sheetData sheetId="12484" refreshError="1"/>
      <sheetData sheetId="12485" refreshError="1"/>
      <sheetData sheetId="12486" refreshError="1"/>
      <sheetData sheetId="12487" refreshError="1"/>
      <sheetData sheetId="12488" refreshError="1"/>
      <sheetData sheetId="12489" refreshError="1"/>
      <sheetData sheetId="12490" refreshError="1"/>
      <sheetData sheetId="12491" refreshError="1"/>
      <sheetData sheetId="12492" refreshError="1"/>
      <sheetData sheetId="12493" refreshError="1"/>
      <sheetData sheetId="12494" refreshError="1"/>
      <sheetData sheetId="12495" refreshError="1"/>
      <sheetData sheetId="12496" refreshError="1"/>
      <sheetData sheetId="12497" refreshError="1"/>
      <sheetData sheetId="12498" refreshError="1"/>
      <sheetData sheetId="12499" refreshError="1"/>
      <sheetData sheetId="12500" refreshError="1"/>
      <sheetData sheetId="12501" refreshError="1"/>
      <sheetData sheetId="12502" refreshError="1"/>
      <sheetData sheetId="12503" refreshError="1"/>
      <sheetData sheetId="12504" refreshError="1"/>
      <sheetData sheetId="12505" refreshError="1"/>
      <sheetData sheetId="12506" refreshError="1"/>
      <sheetData sheetId="12507" refreshError="1"/>
      <sheetData sheetId="12508" refreshError="1"/>
      <sheetData sheetId="12509"/>
      <sheetData sheetId="12510"/>
      <sheetData sheetId="12511"/>
      <sheetData sheetId="12512"/>
      <sheetData sheetId="12513" refreshError="1"/>
      <sheetData sheetId="12514" refreshError="1"/>
      <sheetData sheetId="12515" refreshError="1"/>
      <sheetData sheetId="12516" refreshError="1"/>
      <sheetData sheetId="12517" refreshError="1"/>
      <sheetData sheetId="12518" refreshError="1"/>
      <sheetData sheetId="12519" refreshError="1"/>
      <sheetData sheetId="12520" refreshError="1"/>
      <sheetData sheetId="12521" refreshError="1"/>
      <sheetData sheetId="12522" refreshError="1"/>
      <sheetData sheetId="12523" refreshError="1"/>
      <sheetData sheetId="12524" refreshError="1"/>
      <sheetData sheetId="12525" refreshError="1"/>
      <sheetData sheetId="12526" refreshError="1"/>
      <sheetData sheetId="12527" refreshError="1"/>
      <sheetData sheetId="12528" refreshError="1"/>
      <sheetData sheetId="12529" refreshError="1"/>
      <sheetData sheetId="12530" refreshError="1"/>
      <sheetData sheetId="12531" refreshError="1"/>
      <sheetData sheetId="12532" refreshError="1"/>
      <sheetData sheetId="12533" refreshError="1"/>
      <sheetData sheetId="12534" refreshError="1"/>
      <sheetData sheetId="12535" refreshError="1"/>
      <sheetData sheetId="12536" refreshError="1"/>
      <sheetData sheetId="12537" refreshError="1"/>
      <sheetData sheetId="12538" refreshError="1"/>
      <sheetData sheetId="12539" refreshError="1"/>
      <sheetData sheetId="12540" refreshError="1"/>
      <sheetData sheetId="12541">
        <row r="2">
          <cell r="B2" t="str">
            <v>BECHEM OKS LUBRICANTS (INDIA) PRIVATE LIMITED</v>
          </cell>
        </row>
      </sheetData>
      <sheetData sheetId="12542"/>
      <sheetData sheetId="12543"/>
      <sheetData sheetId="12544">
        <row r="1">
          <cell r="E1" t="str">
            <v>digital code</v>
          </cell>
        </row>
      </sheetData>
      <sheetData sheetId="12545">
        <row r="1">
          <cell r="E1" t="str">
            <v>digital code</v>
          </cell>
        </row>
      </sheetData>
      <sheetData sheetId="12546"/>
      <sheetData sheetId="12547"/>
      <sheetData sheetId="12548">
        <row r="1">
          <cell r="E1" t="str">
            <v>digital code</v>
          </cell>
        </row>
      </sheetData>
      <sheetData sheetId="12549"/>
      <sheetData sheetId="12550"/>
      <sheetData sheetId="12551"/>
      <sheetData sheetId="12552"/>
      <sheetData sheetId="12553"/>
      <sheetData sheetId="12554"/>
      <sheetData sheetId="12555"/>
      <sheetData sheetId="12556"/>
      <sheetData sheetId="12557">
        <row r="2">
          <cell r="A2" t="str">
            <v>F05-Jan</v>
          </cell>
        </row>
      </sheetData>
      <sheetData sheetId="12558"/>
      <sheetData sheetId="12559"/>
      <sheetData sheetId="12560" refreshError="1"/>
      <sheetData sheetId="12561" refreshError="1"/>
      <sheetData sheetId="12562">
        <row r="1">
          <cell r="E1" t="str">
            <v>digital code</v>
          </cell>
        </row>
      </sheetData>
      <sheetData sheetId="12563" refreshError="1"/>
      <sheetData sheetId="12564" refreshError="1"/>
      <sheetData sheetId="12565" refreshError="1"/>
      <sheetData sheetId="12566" refreshError="1"/>
      <sheetData sheetId="12567" refreshError="1"/>
      <sheetData sheetId="12568" refreshError="1"/>
      <sheetData sheetId="12569" refreshError="1"/>
      <sheetData sheetId="12570" refreshError="1"/>
      <sheetData sheetId="12571" refreshError="1"/>
      <sheetData sheetId="12572" refreshError="1"/>
      <sheetData sheetId="12573">
        <row r="5">
          <cell r="A5">
            <v>1</v>
          </cell>
        </row>
      </sheetData>
      <sheetData sheetId="12574">
        <row r="5">
          <cell r="A5">
            <v>1</v>
          </cell>
        </row>
      </sheetData>
      <sheetData sheetId="12575" refreshError="1"/>
      <sheetData sheetId="12576" refreshError="1"/>
      <sheetData sheetId="12577" refreshError="1"/>
      <sheetData sheetId="12578">
        <row r="2">
          <cell r="A2" t="str">
            <v>A001</v>
          </cell>
        </row>
      </sheetData>
      <sheetData sheetId="12579" refreshError="1"/>
      <sheetData sheetId="12580">
        <row r="2">
          <cell r="A2" t="str">
            <v>F05-Jan</v>
          </cell>
        </row>
      </sheetData>
      <sheetData sheetId="12581">
        <row r="1">
          <cell r="A1" t="str">
            <v>Customer Name</v>
          </cell>
        </row>
      </sheetData>
      <sheetData sheetId="12582" refreshError="1"/>
      <sheetData sheetId="12583" refreshError="1"/>
      <sheetData sheetId="12584" refreshError="1"/>
      <sheetData sheetId="12585" refreshError="1"/>
      <sheetData sheetId="12586" refreshError="1"/>
      <sheetData sheetId="12587" refreshError="1"/>
      <sheetData sheetId="12588" refreshError="1"/>
      <sheetData sheetId="12589" refreshError="1"/>
      <sheetData sheetId="12590" refreshError="1"/>
      <sheetData sheetId="12591" refreshError="1"/>
      <sheetData sheetId="12592" refreshError="1"/>
      <sheetData sheetId="12593" refreshError="1"/>
      <sheetData sheetId="12594" refreshError="1"/>
      <sheetData sheetId="12595" refreshError="1"/>
      <sheetData sheetId="12596" refreshError="1"/>
      <sheetData sheetId="12597" refreshError="1"/>
      <sheetData sheetId="12598" refreshError="1"/>
      <sheetData sheetId="12599" refreshError="1"/>
      <sheetData sheetId="12600" refreshError="1"/>
      <sheetData sheetId="12601" refreshError="1"/>
      <sheetData sheetId="12602" refreshError="1"/>
      <sheetData sheetId="12603" refreshError="1"/>
      <sheetData sheetId="12604" refreshError="1"/>
      <sheetData sheetId="12605" refreshError="1"/>
      <sheetData sheetId="12606" refreshError="1"/>
      <sheetData sheetId="12607" refreshError="1"/>
      <sheetData sheetId="12608" refreshError="1"/>
      <sheetData sheetId="12609" refreshError="1"/>
      <sheetData sheetId="12610" refreshError="1"/>
      <sheetData sheetId="12611" refreshError="1"/>
      <sheetData sheetId="12612"/>
      <sheetData sheetId="12613"/>
      <sheetData sheetId="12614"/>
      <sheetData sheetId="12615" refreshError="1"/>
      <sheetData sheetId="12616" refreshError="1"/>
      <sheetData sheetId="12617" refreshError="1"/>
      <sheetData sheetId="12618" refreshError="1"/>
      <sheetData sheetId="12619" refreshError="1"/>
      <sheetData sheetId="12620" refreshError="1"/>
      <sheetData sheetId="12621" refreshError="1"/>
      <sheetData sheetId="12622" refreshError="1"/>
      <sheetData sheetId="12623" refreshError="1"/>
      <sheetData sheetId="12624" refreshError="1"/>
      <sheetData sheetId="12625" refreshError="1"/>
      <sheetData sheetId="12626" refreshError="1"/>
      <sheetData sheetId="12627" refreshError="1"/>
      <sheetData sheetId="12628" refreshError="1"/>
      <sheetData sheetId="12629" refreshError="1"/>
      <sheetData sheetId="12630" refreshError="1"/>
      <sheetData sheetId="12631" refreshError="1"/>
      <sheetData sheetId="12632" refreshError="1"/>
      <sheetData sheetId="12633" refreshError="1"/>
      <sheetData sheetId="12634" refreshError="1"/>
      <sheetData sheetId="12635" refreshError="1"/>
      <sheetData sheetId="12636" refreshError="1"/>
      <sheetData sheetId="12637" refreshError="1"/>
      <sheetData sheetId="12638" refreshError="1"/>
      <sheetData sheetId="12639" refreshError="1"/>
      <sheetData sheetId="12640" refreshError="1"/>
      <sheetData sheetId="12641" refreshError="1"/>
      <sheetData sheetId="12642" refreshError="1"/>
      <sheetData sheetId="12643" refreshError="1"/>
      <sheetData sheetId="12644" refreshError="1"/>
      <sheetData sheetId="12645" refreshError="1"/>
      <sheetData sheetId="12646" refreshError="1"/>
      <sheetData sheetId="12647" refreshError="1"/>
      <sheetData sheetId="12648" refreshError="1"/>
      <sheetData sheetId="12649" refreshError="1"/>
      <sheetData sheetId="12650" refreshError="1"/>
      <sheetData sheetId="12651" refreshError="1"/>
      <sheetData sheetId="12652" refreshError="1"/>
      <sheetData sheetId="12653"/>
      <sheetData sheetId="12654"/>
      <sheetData sheetId="12655"/>
      <sheetData sheetId="12656"/>
      <sheetData sheetId="12657"/>
      <sheetData sheetId="12658"/>
      <sheetData sheetId="12659"/>
      <sheetData sheetId="12660"/>
      <sheetData sheetId="12661"/>
      <sheetData sheetId="12662"/>
      <sheetData sheetId="12663"/>
      <sheetData sheetId="12664"/>
      <sheetData sheetId="12665"/>
      <sheetData sheetId="12666"/>
      <sheetData sheetId="12667"/>
      <sheetData sheetId="12668" refreshError="1"/>
      <sheetData sheetId="12669" refreshError="1"/>
      <sheetData sheetId="12670" refreshError="1"/>
      <sheetData sheetId="12671" refreshError="1"/>
      <sheetData sheetId="12672"/>
      <sheetData sheetId="12673" refreshError="1"/>
      <sheetData sheetId="12674" refreshError="1"/>
      <sheetData sheetId="12675" refreshError="1"/>
      <sheetData sheetId="12676" refreshError="1"/>
      <sheetData sheetId="12677" refreshError="1"/>
      <sheetData sheetId="12678" refreshError="1"/>
      <sheetData sheetId="12679" refreshError="1"/>
      <sheetData sheetId="12680" refreshError="1"/>
      <sheetData sheetId="12681" refreshError="1"/>
      <sheetData sheetId="12682" refreshError="1"/>
      <sheetData sheetId="12683" refreshError="1"/>
      <sheetData sheetId="12684" refreshError="1"/>
      <sheetData sheetId="12685" refreshError="1"/>
      <sheetData sheetId="12686" refreshError="1"/>
      <sheetData sheetId="12687" refreshError="1"/>
      <sheetData sheetId="12688" refreshError="1"/>
      <sheetData sheetId="12689" refreshError="1"/>
      <sheetData sheetId="12690" refreshError="1"/>
      <sheetData sheetId="12691" refreshError="1"/>
      <sheetData sheetId="12692" refreshError="1"/>
      <sheetData sheetId="12693" refreshError="1"/>
      <sheetData sheetId="12694" refreshError="1"/>
      <sheetData sheetId="12695" refreshError="1"/>
      <sheetData sheetId="12696" refreshError="1"/>
      <sheetData sheetId="12697" refreshError="1"/>
      <sheetData sheetId="12698" refreshError="1"/>
      <sheetData sheetId="12699" refreshError="1"/>
      <sheetData sheetId="12700" refreshError="1"/>
      <sheetData sheetId="12701" refreshError="1"/>
      <sheetData sheetId="12702" refreshError="1"/>
      <sheetData sheetId="12703">
        <row r="403">
          <cell r="B403" t="str">
            <v>(Select)</v>
          </cell>
        </row>
      </sheetData>
      <sheetData sheetId="12704" refreshError="1"/>
      <sheetData sheetId="12705" refreshError="1"/>
      <sheetData sheetId="12706" refreshError="1"/>
      <sheetData sheetId="12707" refreshError="1"/>
      <sheetData sheetId="12708" refreshError="1"/>
      <sheetData sheetId="12709">
        <row r="66">
          <cell r="N66" t="str">
            <v>(Select)</v>
          </cell>
        </row>
      </sheetData>
      <sheetData sheetId="12710" refreshError="1"/>
      <sheetData sheetId="12711" refreshError="1"/>
      <sheetData sheetId="12712" refreshError="1"/>
      <sheetData sheetId="12713" refreshError="1"/>
      <sheetData sheetId="12714" refreshError="1"/>
      <sheetData sheetId="12715" refreshError="1"/>
      <sheetData sheetId="12716" refreshError="1"/>
      <sheetData sheetId="12717" refreshError="1"/>
      <sheetData sheetId="12718" refreshError="1"/>
      <sheetData sheetId="12719" refreshError="1"/>
      <sheetData sheetId="12720" refreshError="1"/>
      <sheetData sheetId="12721" refreshError="1"/>
      <sheetData sheetId="12722" refreshError="1"/>
      <sheetData sheetId="12723" refreshError="1"/>
      <sheetData sheetId="12724" refreshError="1"/>
      <sheetData sheetId="12725" refreshError="1"/>
      <sheetData sheetId="12726" refreshError="1"/>
      <sheetData sheetId="12727" refreshError="1"/>
      <sheetData sheetId="12728" refreshError="1"/>
      <sheetData sheetId="12729" refreshError="1"/>
      <sheetData sheetId="12730" refreshError="1"/>
      <sheetData sheetId="12731" refreshError="1"/>
      <sheetData sheetId="12732" refreshError="1"/>
      <sheetData sheetId="12733" refreshError="1"/>
      <sheetData sheetId="12734" refreshError="1"/>
      <sheetData sheetId="12735" refreshError="1"/>
      <sheetData sheetId="12736" refreshError="1"/>
      <sheetData sheetId="12737" refreshError="1"/>
      <sheetData sheetId="12738" refreshError="1"/>
      <sheetData sheetId="12739" refreshError="1"/>
      <sheetData sheetId="12740" refreshError="1"/>
      <sheetData sheetId="12741" refreshError="1"/>
      <sheetData sheetId="12742" refreshError="1"/>
      <sheetData sheetId="12743" refreshError="1"/>
      <sheetData sheetId="12744" refreshError="1"/>
      <sheetData sheetId="12745" refreshError="1"/>
      <sheetData sheetId="12746" refreshError="1"/>
      <sheetData sheetId="12747" refreshError="1"/>
      <sheetData sheetId="12748" refreshError="1"/>
      <sheetData sheetId="12749" refreshError="1"/>
      <sheetData sheetId="12750" refreshError="1"/>
      <sheetData sheetId="12751" refreshError="1"/>
      <sheetData sheetId="12752" refreshError="1"/>
      <sheetData sheetId="12753" refreshError="1"/>
      <sheetData sheetId="12754" refreshError="1"/>
      <sheetData sheetId="12755" refreshError="1"/>
      <sheetData sheetId="12756" refreshError="1"/>
      <sheetData sheetId="12757" refreshError="1"/>
      <sheetData sheetId="12758" refreshError="1"/>
      <sheetData sheetId="12759" refreshError="1"/>
      <sheetData sheetId="12760" refreshError="1"/>
      <sheetData sheetId="12761" refreshError="1"/>
      <sheetData sheetId="12762" refreshError="1"/>
      <sheetData sheetId="12763" refreshError="1"/>
      <sheetData sheetId="12764" refreshError="1"/>
      <sheetData sheetId="12765" refreshError="1"/>
      <sheetData sheetId="12766" refreshError="1"/>
      <sheetData sheetId="12767" refreshError="1"/>
      <sheetData sheetId="12768" refreshError="1"/>
      <sheetData sheetId="12769" refreshError="1"/>
      <sheetData sheetId="12770" refreshError="1"/>
      <sheetData sheetId="12771" refreshError="1"/>
      <sheetData sheetId="12772" refreshError="1"/>
      <sheetData sheetId="12773" refreshError="1"/>
      <sheetData sheetId="12774" refreshError="1"/>
      <sheetData sheetId="12775" refreshError="1"/>
      <sheetData sheetId="12776" refreshError="1"/>
      <sheetData sheetId="12777" refreshError="1"/>
      <sheetData sheetId="12778" refreshError="1"/>
      <sheetData sheetId="12779" refreshError="1"/>
      <sheetData sheetId="12780" refreshError="1"/>
      <sheetData sheetId="12781" refreshError="1"/>
      <sheetData sheetId="12782" refreshError="1"/>
      <sheetData sheetId="12783" refreshError="1"/>
      <sheetData sheetId="12784" refreshError="1"/>
      <sheetData sheetId="12785" refreshError="1"/>
      <sheetData sheetId="12786" refreshError="1"/>
      <sheetData sheetId="12787" refreshError="1"/>
      <sheetData sheetId="12788" refreshError="1"/>
      <sheetData sheetId="12789" refreshError="1"/>
      <sheetData sheetId="12790" refreshError="1"/>
      <sheetData sheetId="12791" refreshError="1"/>
      <sheetData sheetId="12792" refreshError="1"/>
      <sheetData sheetId="12793" refreshError="1"/>
      <sheetData sheetId="12794" refreshError="1"/>
      <sheetData sheetId="12795" refreshError="1"/>
      <sheetData sheetId="12796" refreshError="1"/>
      <sheetData sheetId="12797" refreshError="1"/>
      <sheetData sheetId="12798" refreshError="1"/>
      <sheetData sheetId="12799" refreshError="1"/>
      <sheetData sheetId="12800" refreshError="1"/>
      <sheetData sheetId="12801" refreshError="1"/>
      <sheetData sheetId="12802" refreshError="1"/>
      <sheetData sheetId="12803" refreshError="1"/>
      <sheetData sheetId="12804" refreshError="1"/>
      <sheetData sheetId="12805" refreshError="1"/>
      <sheetData sheetId="12806" refreshError="1"/>
      <sheetData sheetId="12807" refreshError="1"/>
      <sheetData sheetId="12808" refreshError="1"/>
      <sheetData sheetId="12809" refreshError="1"/>
      <sheetData sheetId="12810" refreshError="1"/>
      <sheetData sheetId="12811" refreshError="1"/>
      <sheetData sheetId="12812" refreshError="1"/>
      <sheetData sheetId="12813" refreshError="1"/>
      <sheetData sheetId="12814" refreshError="1"/>
      <sheetData sheetId="12815" refreshError="1"/>
      <sheetData sheetId="12816" refreshError="1"/>
      <sheetData sheetId="12817" refreshError="1"/>
      <sheetData sheetId="12818" refreshError="1"/>
      <sheetData sheetId="12819">
        <row r="5">
          <cell r="A5">
            <v>1</v>
          </cell>
        </row>
      </sheetData>
      <sheetData sheetId="12820"/>
      <sheetData sheetId="12821"/>
      <sheetData sheetId="12822"/>
      <sheetData sheetId="12823"/>
      <sheetData sheetId="12824">
        <row r="1">
          <cell r="A1" t="str">
            <v>CODE</v>
          </cell>
        </row>
      </sheetData>
      <sheetData sheetId="12825" refreshError="1"/>
      <sheetData sheetId="12826" refreshError="1"/>
      <sheetData sheetId="12827" refreshError="1"/>
      <sheetData sheetId="12828" refreshError="1"/>
      <sheetData sheetId="12829" refreshError="1"/>
      <sheetData sheetId="12830" refreshError="1"/>
      <sheetData sheetId="12831" refreshError="1"/>
      <sheetData sheetId="12832" refreshError="1"/>
      <sheetData sheetId="12833" refreshError="1"/>
      <sheetData sheetId="12834" refreshError="1"/>
      <sheetData sheetId="12835" refreshError="1"/>
      <sheetData sheetId="12836" refreshError="1"/>
      <sheetData sheetId="12837" refreshError="1"/>
      <sheetData sheetId="12838" refreshError="1"/>
      <sheetData sheetId="12839" refreshError="1"/>
      <sheetData sheetId="12840" refreshError="1"/>
      <sheetData sheetId="12841" refreshError="1"/>
      <sheetData sheetId="12842" refreshError="1"/>
      <sheetData sheetId="12843" refreshError="1"/>
      <sheetData sheetId="12844" refreshError="1"/>
      <sheetData sheetId="12845" refreshError="1"/>
      <sheetData sheetId="12846" refreshError="1"/>
      <sheetData sheetId="12847" refreshError="1"/>
      <sheetData sheetId="12848" refreshError="1"/>
      <sheetData sheetId="12849" refreshError="1"/>
      <sheetData sheetId="12850" refreshError="1"/>
      <sheetData sheetId="12851" refreshError="1"/>
      <sheetData sheetId="12852" refreshError="1"/>
      <sheetData sheetId="12853" refreshError="1"/>
      <sheetData sheetId="12854" refreshError="1"/>
      <sheetData sheetId="12855" refreshError="1"/>
      <sheetData sheetId="12856" refreshError="1"/>
      <sheetData sheetId="12857" refreshError="1"/>
      <sheetData sheetId="12858" refreshError="1"/>
      <sheetData sheetId="12859" refreshError="1"/>
      <sheetData sheetId="12860" refreshError="1"/>
      <sheetData sheetId="12861" refreshError="1"/>
      <sheetData sheetId="12862" refreshError="1"/>
      <sheetData sheetId="12863" refreshError="1"/>
      <sheetData sheetId="12864" refreshError="1"/>
      <sheetData sheetId="12865" refreshError="1"/>
      <sheetData sheetId="12866" refreshError="1"/>
      <sheetData sheetId="12867" refreshError="1"/>
      <sheetData sheetId="12868" refreshError="1"/>
      <sheetData sheetId="12869" refreshError="1"/>
      <sheetData sheetId="12870" refreshError="1"/>
      <sheetData sheetId="12871" refreshError="1"/>
      <sheetData sheetId="12872" refreshError="1"/>
      <sheetData sheetId="12873" refreshError="1"/>
      <sheetData sheetId="12874" refreshError="1"/>
      <sheetData sheetId="12875" refreshError="1"/>
      <sheetData sheetId="12876" refreshError="1"/>
      <sheetData sheetId="12877" refreshError="1"/>
      <sheetData sheetId="12878" refreshError="1"/>
      <sheetData sheetId="12879" refreshError="1"/>
      <sheetData sheetId="12880" refreshError="1"/>
      <sheetData sheetId="12881" refreshError="1"/>
      <sheetData sheetId="12882" refreshError="1"/>
      <sheetData sheetId="12883" refreshError="1"/>
      <sheetData sheetId="12884" refreshError="1"/>
      <sheetData sheetId="12885" refreshError="1"/>
      <sheetData sheetId="12886" refreshError="1"/>
      <sheetData sheetId="12887" refreshError="1"/>
      <sheetData sheetId="12888" refreshError="1"/>
      <sheetData sheetId="12889" refreshError="1"/>
      <sheetData sheetId="12890" refreshError="1"/>
      <sheetData sheetId="12891" refreshError="1"/>
      <sheetData sheetId="12892" refreshError="1"/>
      <sheetData sheetId="12893" refreshError="1"/>
      <sheetData sheetId="12894" refreshError="1"/>
      <sheetData sheetId="12895" refreshError="1"/>
      <sheetData sheetId="12896" refreshError="1"/>
      <sheetData sheetId="12897" refreshError="1"/>
      <sheetData sheetId="12898" refreshError="1"/>
      <sheetData sheetId="12899" refreshError="1"/>
      <sheetData sheetId="12900" refreshError="1"/>
      <sheetData sheetId="12901" refreshError="1"/>
      <sheetData sheetId="12902" refreshError="1"/>
      <sheetData sheetId="12903" refreshError="1"/>
      <sheetData sheetId="12904" refreshError="1"/>
      <sheetData sheetId="12905" refreshError="1"/>
      <sheetData sheetId="12906" refreshError="1"/>
      <sheetData sheetId="12907" refreshError="1"/>
      <sheetData sheetId="12908" refreshError="1"/>
      <sheetData sheetId="12909" refreshError="1"/>
      <sheetData sheetId="12910" refreshError="1"/>
      <sheetData sheetId="12911" refreshError="1"/>
      <sheetData sheetId="12912" refreshError="1"/>
      <sheetData sheetId="12913" refreshError="1"/>
      <sheetData sheetId="12914" refreshError="1"/>
      <sheetData sheetId="12915" refreshError="1"/>
      <sheetData sheetId="12916" refreshError="1"/>
      <sheetData sheetId="12917" refreshError="1"/>
      <sheetData sheetId="12918" refreshError="1"/>
      <sheetData sheetId="12919" refreshError="1"/>
      <sheetData sheetId="12920" refreshError="1"/>
      <sheetData sheetId="12921" refreshError="1"/>
      <sheetData sheetId="12922" refreshError="1"/>
      <sheetData sheetId="12923" refreshError="1"/>
      <sheetData sheetId="12924" refreshError="1"/>
      <sheetData sheetId="12925" refreshError="1"/>
      <sheetData sheetId="12926" refreshError="1"/>
      <sheetData sheetId="12927" refreshError="1"/>
      <sheetData sheetId="12928" refreshError="1"/>
      <sheetData sheetId="12929" refreshError="1"/>
      <sheetData sheetId="12930" refreshError="1"/>
      <sheetData sheetId="12931" refreshError="1"/>
      <sheetData sheetId="12932" refreshError="1"/>
      <sheetData sheetId="12933" refreshError="1"/>
      <sheetData sheetId="12934" refreshError="1"/>
      <sheetData sheetId="12935" refreshError="1"/>
      <sheetData sheetId="12936" refreshError="1"/>
      <sheetData sheetId="12937"/>
      <sheetData sheetId="12938"/>
      <sheetData sheetId="12939"/>
      <sheetData sheetId="12940">
        <row r="5">
          <cell r="A5">
            <v>1</v>
          </cell>
        </row>
      </sheetData>
      <sheetData sheetId="12941"/>
      <sheetData sheetId="12942"/>
      <sheetData sheetId="12943"/>
      <sheetData sheetId="12944"/>
      <sheetData sheetId="12945">
        <row r="1">
          <cell r="A1" t="str">
            <v>CODE</v>
          </cell>
        </row>
      </sheetData>
      <sheetData sheetId="12946">
        <row r="11">
          <cell r="C11" t="str">
            <v>AED</v>
          </cell>
        </row>
      </sheetData>
      <sheetData sheetId="12947" refreshError="1"/>
      <sheetData sheetId="12948" refreshError="1"/>
      <sheetData sheetId="12949" refreshError="1"/>
      <sheetData sheetId="12950" refreshError="1"/>
      <sheetData sheetId="12951"/>
      <sheetData sheetId="12952"/>
      <sheetData sheetId="12953"/>
      <sheetData sheetId="12954"/>
      <sheetData sheetId="12955"/>
      <sheetData sheetId="12956"/>
      <sheetData sheetId="12957"/>
      <sheetData sheetId="12958"/>
      <sheetData sheetId="12959"/>
      <sheetData sheetId="12960"/>
      <sheetData sheetId="12961"/>
      <sheetData sheetId="12962" refreshError="1"/>
      <sheetData sheetId="12963" refreshError="1"/>
      <sheetData sheetId="12964" refreshError="1"/>
      <sheetData sheetId="12965" refreshError="1"/>
      <sheetData sheetId="12966" refreshError="1"/>
      <sheetData sheetId="12967" refreshError="1"/>
      <sheetData sheetId="12968" refreshError="1"/>
      <sheetData sheetId="12969" refreshError="1"/>
      <sheetData sheetId="12970" refreshError="1"/>
      <sheetData sheetId="12971" refreshError="1"/>
      <sheetData sheetId="12972" refreshError="1"/>
      <sheetData sheetId="12973" refreshError="1"/>
      <sheetData sheetId="12974" refreshError="1"/>
      <sheetData sheetId="12975" refreshError="1"/>
      <sheetData sheetId="12976" refreshError="1"/>
      <sheetData sheetId="12977" refreshError="1"/>
      <sheetData sheetId="12978" refreshError="1"/>
      <sheetData sheetId="12979" refreshError="1"/>
      <sheetData sheetId="12980" refreshError="1"/>
      <sheetData sheetId="12981"/>
      <sheetData sheetId="12982">
        <row r="8">
          <cell r="B8">
            <v>22303773</v>
          </cell>
        </row>
      </sheetData>
      <sheetData sheetId="12983"/>
      <sheetData sheetId="12984"/>
      <sheetData sheetId="12985"/>
      <sheetData sheetId="12986"/>
      <sheetData sheetId="12987"/>
      <sheetData sheetId="12988"/>
      <sheetData sheetId="12989" refreshError="1"/>
      <sheetData sheetId="12990" refreshError="1"/>
      <sheetData sheetId="12991"/>
      <sheetData sheetId="12992"/>
      <sheetData sheetId="12993">
        <row r="8">
          <cell r="B8">
            <v>22303773</v>
          </cell>
        </row>
      </sheetData>
      <sheetData sheetId="12994" refreshError="1"/>
      <sheetData sheetId="12995" refreshError="1"/>
      <sheetData sheetId="12996" refreshError="1"/>
      <sheetData sheetId="12997" refreshError="1"/>
      <sheetData sheetId="12998" refreshError="1"/>
      <sheetData sheetId="12999" refreshError="1"/>
      <sheetData sheetId="13000" refreshError="1"/>
      <sheetData sheetId="13001" refreshError="1"/>
      <sheetData sheetId="13002" refreshError="1"/>
      <sheetData sheetId="13003">
        <row r="1">
          <cell r="E1" t="str">
            <v>digital code</v>
          </cell>
        </row>
      </sheetData>
      <sheetData sheetId="13004" refreshError="1"/>
      <sheetData sheetId="13005">
        <row r="1">
          <cell r="A1" t="str">
            <v>A/C NO.</v>
          </cell>
        </row>
      </sheetData>
      <sheetData sheetId="13006"/>
      <sheetData sheetId="13007" refreshError="1"/>
      <sheetData sheetId="13008" refreshError="1"/>
      <sheetData sheetId="13009"/>
      <sheetData sheetId="13010" refreshError="1"/>
      <sheetData sheetId="13011" refreshError="1"/>
      <sheetData sheetId="13012" refreshError="1"/>
      <sheetData sheetId="13013" refreshError="1"/>
      <sheetData sheetId="13014" refreshError="1"/>
      <sheetData sheetId="13015">
        <row r="28">
          <cell r="D28">
            <v>369900.28</v>
          </cell>
        </row>
      </sheetData>
      <sheetData sheetId="13016" refreshError="1"/>
      <sheetData sheetId="13017" refreshError="1"/>
      <sheetData sheetId="13018" refreshError="1"/>
      <sheetData sheetId="13019" refreshError="1"/>
      <sheetData sheetId="13020" refreshError="1"/>
      <sheetData sheetId="13021" refreshError="1"/>
      <sheetData sheetId="13022" refreshError="1"/>
      <sheetData sheetId="13023"/>
      <sheetData sheetId="13024">
        <row r="1">
          <cell r="A1" t="str">
            <v>ASSET_NUMBER</v>
          </cell>
        </row>
      </sheetData>
      <sheetData sheetId="13025">
        <row r="1">
          <cell r="A1" t="str">
            <v>ASSET_NUMBER</v>
          </cell>
        </row>
      </sheetData>
      <sheetData sheetId="13026">
        <row r="1">
          <cell r="A1" t="str">
            <v>Customer Name</v>
          </cell>
        </row>
      </sheetData>
      <sheetData sheetId="13027">
        <row r="1">
          <cell r="A1" t="str">
            <v>CODE</v>
          </cell>
        </row>
      </sheetData>
      <sheetData sheetId="13028" refreshError="1"/>
      <sheetData sheetId="13029" refreshError="1"/>
      <sheetData sheetId="13030" refreshError="1"/>
      <sheetData sheetId="13031" refreshError="1"/>
      <sheetData sheetId="13032" refreshError="1"/>
      <sheetData sheetId="13033" refreshError="1"/>
      <sheetData sheetId="13034" refreshError="1"/>
      <sheetData sheetId="13035" refreshError="1"/>
      <sheetData sheetId="13036" refreshError="1"/>
      <sheetData sheetId="13037"/>
      <sheetData sheetId="13038" refreshError="1"/>
      <sheetData sheetId="13039" refreshError="1"/>
      <sheetData sheetId="13040" refreshError="1"/>
      <sheetData sheetId="13041"/>
      <sheetData sheetId="13042">
        <row r="140">
          <cell r="E140">
            <v>63913884</v>
          </cell>
        </row>
      </sheetData>
      <sheetData sheetId="13043"/>
      <sheetData sheetId="13044" refreshError="1"/>
      <sheetData sheetId="13045" refreshError="1"/>
      <sheetData sheetId="13046" refreshError="1"/>
      <sheetData sheetId="13047" refreshError="1"/>
      <sheetData sheetId="13048" refreshError="1"/>
      <sheetData sheetId="13049" refreshError="1"/>
      <sheetData sheetId="13050" refreshError="1"/>
      <sheetData sheetId="13051" refreshError="1"/>
      <sheetData sheetId="13052" refreshError="1"/>
      <sheetData sheetId="13053" refreshError="1"/>
      <sheetData sheetId="13054" refreshError="1"/>
      <sheetData sheetId="13055" refreshError="1"/>
      <sheetData sheetId="13056" refreshError="1"/>
      <sheetData sheetId="13057" refreshError="1"/>
      <sheetData sheetId="13058" refreshError="1"/>
      <sheetData sheetId="13059" refreshError="1"/>
      <sheetData sheetId="13060" refreshError="1"/>
      <sheetData sheetId="13061" refreshError="1"/>
      <sheetData sheetId="13062" refreshError="1"/>
      <sheetData sheetId="13063" refreshError="1"/>
      <sheetData sheetId="13064" refreshError="1"/>
      <sheetData sheetId="13065" refreshError="1"/>
      <sheetData sheetId="13066" refreshError="1"/>
      <sheetData sheetId="13067" refreshError="1"/>
      <sheetData sheetId="13068" refreshError="1"/>
      <sheetData sheetId="13069" refreshError="1"/>
      <sheetData sheetId="13070" refreshError="1"/>
      <sheetData sheetId="13071" refreshError="1"/>
      <sheetData sheetId="13072" refreshError="1"/>
      <sheetData sheetId="13073" refreshError="1"/>
      <sheetData sheetId="13074" refreshError="1"/>
      <sheetData sheetId="13075" refreshError="1"/>
      <sheetData sheetId="13076" refreshError="1"/>
      <sheetData sheetId="13077" refreshError="1"/>
      <sheetData sheetId="13078" refreshError="1"/>
      <sheetData sheetId="13079" refreshError="1"/>
      <sheetData sheetId="13080" refreshError="1"/>
      <sheetData sheetId="13081" refreshError="1"/>
      <sheetData sheetId="13082" refreshError="1"/>
      <sheetData sheetId="13083" refreshError="1"/>
      <sheetData sheetId="13084"/>
      <sheetData sheetId="13085"/>
      <sheetData sheetId="13086" refreshError="1"/>
      <sheetData sheetId="13087" refreshError="1"/>
      <sheetData sheetId="13088" refreshError="1"/>
      <sheetData sheetId="13089" refreshError="1"/>
      <sheetData sheetId="13090" refreshError="1"/>
      <sheetData sheetId="13091" refreshError="1"/>
      <sheetData sheetId="13092" refreshError="1"/>
      <sheetData sheetId="13093" refreshError="1"/>
      <sheetData sheetId="13094" refreshError="1"/>
      <sheetData sheetId="13095"/>
      <sheetData sheetId="13096"/>
      <sheetData sheetId="13097"/>
      <sheetData sheetId="13098"/>
      <sheetData sheetId="13099"/>
      <sheetData sheetId="13100"/>
      <sheetData sheetId="13101"/>
      <sheetData sheetId="13102"/>
      <sheetData sheetId="13103"/>
      <sheetData sheetId="13104"/>
      <sheetData sheetId="13105" refreshError="1"/>
      <sheetData sheetId="13106"/>
      <sheetData sheetId="13107" refreshError="1"/>
      <sheetData sheetId="13108"/>
      <sheetData sheetId="13109" refreshError="1"/>
      <sheetData sheetId="13110" refreshError="1"/>
      <sheetData sheetId="13111" refreshError="1"/>
      <sheetData sheetId="13112" refreshError="1"/>
      <sheetData sheetId="13113" refreshError="1"/>
      <sheetData sheetId="13114" refreshError="1"/>
      <sheetData sheetId="13115" refreshError="1"/>
      <sheetData sheetId="13116" refreshError="1"/>
      <sheetData sheetId="13117" refreshError="1"/>
      <sheetData sheetId="13118" refreshError="1"/>
      <sheetData sheetId="13119" refreshError="1"/>
      <sheetData sheetId="13120" refreshError="1"/>
      <sheetData sheetId="13121" refreshError="1"/>
      <sheetData sheetId="13122" refreshError="1"/>
      <sheetData sheetId="13123" refreshError="1"/>
      <sheetData sheetId="13124" refreshError="1"/>
      <sheetData sheetId="13125" refreshError="1"/>
      <sheetData sheetId="13126" refreshError="1"/>
      <sheetData sheetId="13127" refreshError="1"/>
      <sheetData sheetId="13128" refreshError="1"/>
      <sheetData sheetId="13129" refreshError="1"/>
      <sheetData sheetId="13130" refreshError="1"/>
      <sheetData sheetId="13131" refreshError="1"/>
      <sheetData sheetId="13132" refreshError="1"/>
      <sheetData sheetId="13133" refreshError="1"/>
      <sheetData sheetId="13134" refreshError="1"/>
      <sheetData sheetId="13135" refreshError="1"/>
      <sheetData sheetId="13136" refreshError="1"/>
      <sheetData sheetId="13137" refreshError="1"/>
      <sheetData sheetId="13138" refreshError="1"/>
      <sheetData sheetId="13139" refreshError="1"/>
      <sheetData sheetId="13140" refreshError="1"/>
      <sheetData sheetId="13141" refreshError="1"/>
      <sheetData sheetId="13142" refreshError="1"/>
      <sheetData sheetId="13143" refreshError="1"/>
      <sheetData sheetId="13144" refreshError="1"/>
      <sheetData sheetId="13145" refreshError="1"/>
      <sheetData sheetId="13146" refreshError="1"/>
      <sheetData sheetId="13147" refreshError="1"/>
      <sheetData sheetId="13148" refreshError="1"/>
      <sheetData sheetId="13149" refreshError="1"/>
      <sheetData sheetId="13150" refreshError="1"/>
      <sheetData sheetId="13151" refreshError="1"/>
      <sheetData sheetId="13152" refreshError="1"/>
      <sheetData sheetId="13153" refreshError="1"/>
      <sheetData sheetId="13154" refreshError="1"/>
      <sheetData sheetId="13155" refreshError="1"/>
      <sheetData sheetId="13156" refreshError="1"/>
      <sheetData sheetId="13157" refreshError="1"/>
      <sheetData sheetId="13158" refreshError="1"/>
      <sheetData sheetId="13159" refreshError="1"/>
      <sheetData sheetId="13160" refreshError="1"/>
      <sheetData sheetId="13161" refreshError="1"/>
      <sheetData sheetId="13162" refreshError="1"/>
      <sheetData sheetId="13163" refreshError="1"/>
      <sheetData sheetId="13164" refreshError="1"/>
      <sheetData sheetId="13165" refreshError="1"/>
      <sheetData sheetId="13166" refreshError="1"/>
      <sheetData sheetId="13167" refreshError="1"/>
      <sheetData sheetId="13168" refreshError="1"/>
      <sheetData sheetId="13169" refreshError="1"/>
      <sheetData sheetId="13170" refreshError="1"/>
      <sheetData sheetId="13171" refreshError="1"/>
      <sheetData sheetId="13172" refreshError="1"/>
      <sheetData sheetId="13173" refreshError="1"/>
      <sheetData sheetId="13174" refreshError="1"/>
      <sheetData sheetId="13175" refreshError="1"/>
      <sheetData sheetId="13176" refreshError="1"/>
      <sheetData sheetId="13177" refreshError="1"/>
      <sheetData sheetId="13178" refreshError="1"/>
      <sheetData sheetId="13179" refreshError="1"/>
      <sheetData sheetId="13180" refreshError="1"/>
      <sheetData sheetId="13181" refreshError="1"/>
      <sheetData sheetId="13182" refreshError="1"/>
      <sheetData sheetId="13183" refreshError="1"/>
      <sheetData sheetId="13184" refreshError="1"/>
      <sheetData sheetId="13185" refreshError="1"/>
      <sheetData sheetId="13186" refreshError="1"/>
      <sheetData sheetId="13187" refreshError="1"/>
      <sheetData sheetId="13188" refreshError="1"/>
      <sheetData sheetId="13189" refreshError="1"/>
      <sheetData sheetId="13190" refreshError="1"/>
      <sheetData sheetId="13191" refreshError="1"/>
      <sheetData sheetId="13192" refreshError="1"/>
      <sheetData sheetId="13193" refreshError="1"/>
      <sheetData sheetId="13194" refreshError="1"/>
      <sheetData sheetId="13195" refreshError="1"/>
      <sheetData sheetId="13196" refreshError="1"/>
      <sheetData sheetId="13197" refreshError="1"/>
      <sheetData sheetId="13198" refreshError="1"/>
      <sheetData sheetId="13199" refreshError="1"/>
      <sheetData sheetId="13200" refreshError="1"/>
      <sheetData sheetId="13201" refreshError="1"/>
      <sheetData sheetId="13202" refreshError="1"/>
      <sheetData sheetId="13203" refreshError="1"/>
      <sheetData sheetId="13204" refreshError="1"/>
      <sheetData sheetId="13205" refreshError="1"/>
      <sheetData sheetId="13206" refreshError="1"/>
      <sheetData sheetId="13207" refreshError="1"/>
      <sheetData sheetId="13208" refreshError="1"/>
      <sheetData sheetId="13209" refreshError="1"/>
      <sheetData sheetId="13210" refreshError="1"/>
      <sheetData sheetId="13211" refreshError="1"/>
      <sheetData sheetId="13212" refreshError="1"/>
      <sheetData sheetId="13213" refreshError="1"/>
      <sheetData sheetId="13214" refreshError="1"/>
      <sheetData sheetId="13215" refreshError="1"/>
      <sheetData sheetId="13216" refreshError="1"/>
      <sheetData sheetId="13217" refreshError="1"/>
      <sheetData sheetId="13218" refreshError="1"/>
      <sheetData sheetId="13219" refreshError="1"/>
      <sheetData sheetId="13220" refreshError="1"/>
      <sheetData sheetId="13221" refreshError="1"/>
      <sheetData sheetId="13222" refreshError="1"/>
      <sheetData sheetId="13223" refreshError="1"/>
      <sheetData sheetId="13224" refreshError="1"/>
      <sheetData sheetId="13225" refreshError="1"/>
      <sheetData sheetId="13226" refreshError="1"/>
      <sheetData sheetId="13227" refreshError="1"/>
      <sheetData sheetId="13228" refreshError="1"/>
      <sheetData sheetId="13229" refreshError="1"/>
      <sheetData sheetId="13230" refreshError="1"/>
      <sheetData sheetId="13231" refreshError="1"/>
      <sheetData sheetId="13232" refreshError="1"/>
      <sheetData sheetId="13233" refreshError="1"/>
      <sheetData sheetId="13234" refreshError="1"/>
      <sheetData sheetId="13235" refreshError="1"/>
      <sheetData sheetId="13236" refreshError="1"/>
      <sheetData sheetId="13237" refreshError="1"/>
      <sheetData sheetId="13238" refreshError="1"/>
      <sheetData sheetId="13239" refreshError="1"/>
      <sheetData sheetId="13240" refreshError="1"/>
      <sheetData sheetId="13241" refreshError="1"/>
      <sheetData sheetId="13242" refreshError="1"/>
      <sheetData sheetId="13243" refreshError="1"/>
      <sheetData sheetId="13244" refreshError="1"/>
      <sheetData sheetId="13245" refreshError="1"/>
      <sheetData sheetId="13246" refreshError="1"/>
      <sheetData sheetId="13247" refreshError="1"/>
      <sheetData sheetId="13248" refreshError="1"/>
      <sheetData sheetId="13249" refreshError="1"/>
      <sheetData sheetId="13250" refreshError="1"/>
      <sheetData sheetId="13251" refreshError="1"/>
      <sheetData sheetId="13252" refreshError="1"/>
      <sheetData sheetId="13253" refreshError="1"/>
      <sheetData sheetId="13254" refreshError="1"/>
      <sheetData sheetId="13255" refreshError="1"/>
      <sheetData sheetId="13256" refreshError="1"/>
      <sheetData sheetId="13257" refreshError="1"/>
      <sheetData sheetId="13258" refreshError="1"/>
      <sheetData sheetId="13259" refreshError="1"/>
      <sheetData sheetId="13260" refreshError="1"/>
      <sheetData sheetId="13261" refreshError="1"/>
      <sheetData sheetId="13262" refreshError="1"/>
      <sheetData sheetId="13263" refreshError="1"/>
      <sheetData sheetId="13264" refreshError="1"/>
      <sheetData sheetId="13265" refreshError="1"/>
      <sheetData sheetId="13266" refreshError="1"/>
      <sheetData sheetId="13267" refreshError="1"/>
      <sheetData sheetId="13268" refreshError="1"/>
      <sheetData sheetId="13269" refreshError="1"/>
      <sheetData sheetId="13270" refreshError="1"/>
      <sheetData sheetId="13271" refreshError="1"/>
      <sheetData sheetId="13272" refreshError="1"/>
      <sheetData sheetId="13273" refreshError="1"/>
      <sheetData sheetId="13274" refreshError="1"/>
      <sheetData sheetId="13275" refreshError="1"/>
      <sheetData sheetId="13276" refreshError="1"/>
      <sheetData sheetId="13277" refreshError="1"/>
      <sheetData sheetId="13278" refreshError="1"/>
      <sheetData sheetId="13279" refreshError="1"/>
      <sheetData sheetId="13280" refreshError="1"/>
      <sheetData sheetId="13281" refreshError="1"/>
      <sheetData sheetId="13282" refreshError="1"/>
      <sheetData sheetId="13283" refreshError="1"/>
      <sheetData sheetId="13284" refreshError="1"/>
      <sheetData sheetId="13285" refreshError="1"/>
      <sheetData sheetId="13286" refreshError="1"/>
      <sheetData sheetId="13287" refreshError="1"/>
      <sheetData sheetId="13288" refreshError="1"/>
      <sheetData sheetId="13289" refreshError="1"/>
      <sheetData sheetId="13290" refreshError="1"/>
      <sheetData sheetId="13291" refreshError="1"/>
      <sheetData sheetId="13292" refreshError="1"/>
      <sheetData sheetId="13293" refreshError="1"/>
      <sheetData sheetId="13294" refreshError="1"/>
      <sheetData sheetId="13295" refreshError="1"/>
      <sheetData sheetId="13296" refreshError="1"/>
      <sheetData sheetId="13297" refreshError="1"/>
      <sheetData sheetId="13298" refreshError="1"/>
      <sheetData sheetId="13299" refreshError="1"/>
      <sheetData sheetId="13300" refreshError="1"/>
      <sheetData sheetId="13301" refreshError="1"/>
      <sheetData sheetId="13302" refreshError="1"/>
      <sheetData sheetId="13303" refreshError="1"/>
      <sheetData sheetId="13304" refreshError="1"/>
      <sheetData sheetId="13305" refreshError="1"/>
      <sheetData sheetId="13306" refreshError="1"/>
      <sheetData sheetId="13307" refreshError="1"/>
      <sheetData sheetId="13308" refreshError="1"/>
      <sheetData sheetId="13309" refreshError="1"/>
      <sheetData sheetId="13310" refreshError="1"/>
      <sheetData sheetId="13311" refreshError="1"/>
      <sheetData sheetId="13312" refreshError="1"/>
      <sheetData sheetId="13313" refreshError="1"/>
      <sheetData sheetId="13314" refreshError="1"/>
      <sheetData sheetId="13315" refreshError="1"/>
      <sheetData sheetId="13316" refreshError="1"/>
      <sheetData sheetId="13317" refreshError="1"/>
      <sheetData sheetId="13318" refreshError="1"/>
      <sheetData sheetId="13319" refreshError="1"/>
      <sheetData sheetId="13320" refreshError="1"/>
      <sheetData sheetId="13321" refreshError="1"/>
      <sheetData sheetId="13322" refreshError="1"/>
      <sheetData sheetId="13323" refreshError="1"/>
      <sheetData sheetId="13324" refreshError="1"/>
      <sheetData sheetId="13325" refreshError="1"/>
      <sheetData sheetId="13326" refreshError="1"/>
      <sheetData sheetId="13327" refreshError="1"/>
      <sheetData sheetId="13328" refreshError="1"/>
      <sheetData sheetId="13329" refreshError="1"/>
      <sheetData sheetId="13330" refreshError="1"/>
      <sheetData sheetId="13331" refreshError="1"/>
      <sheetData sheetId="13332" refreshError="1"/>
      <sheetData sheetId="13333" refreshError="1"/>
      <sheetData sheetId="13334" refreshError="1"/>
      <sheetData sheetId="13335" refreshError="1"/>
      <sheetData sheetId="13336" refreshError="1"/>
      <sheetData sheetId="13337" refreshError="1"/>
      <sheetData sheetId="13338" refreshError="1"/>
      <sheetData sheetId="13339" refreshError="1"/>
      <sheetData sheetId="13340" refreshError="1"/>
      <sheetData sheetId="13341" refreshError="1"/>
      <sheetData sheetId="13342" refreshError="1"/>
      <sheetData sheetId="13343" refreshError="1"/>
      <sheetData sheetId="13344" refreshError="1"/>
      <sheetData sheetId="13345" refreshError="1"/>
      <sheetData sheetId="13346" refreshError="1"/>
      <sheetData sheetId="13347" refreshError="1"/>
      <sheetData sheetId="13348" refreshError="1"/>
      <sheetData sheetId="13349" refreshError="1"/>
      <sheetData sheetId="13350" refreshError="1"/>
      <sheetData sheetId="13351" refreshError="1"/>
      <sheetData sheetId="13352" refreshError="1"/>
      <sheetData sheetId="13353" refreshError="1"/>
      <sheetData sheetId="13354" refreshError="1"/>
      <sheetData sheetId="13355" refreshError="1"/>
      <sheetData sheetId="13356" refreshError="1"/>
      <sheetData sheetId="13357" refreshError="1"/>
      <sheetData sheetId="13358" refreshError="1"/>
      <sheetData sheetId="13359" refreshError="1"/>
      <sheetData sheetId="13360" refreshError="1"/>
      <sheetData sheetId="13361" refreshError="1"/>
      <sheetData sheetId="13362" refreshError="1"/>
      <sheetData sheetId="13363" refreshError="1"/>
      <sheetData sheetId="13364" refreshError="1"/>
      <sheetData sheetId="13365" refreshError="1"/>
      <sheetData sheetId="13366" refreshError="1"/>
      <sheetData sheetId="13367" refreshError="1"/>
      <sheetData sheetId="13368" refreshError="1"/>
      <sheetData sheetId="13369" refreshError="1"/>
      <sheetData sheetId="13370" refreshError="1"/>
      <sheetData sheetId="13371" refreshError="1"/>
      <sheetData sheetId="13372" refreshError="1"/>
      <sheetData sheetId="13373" refreshError="1"/>
      <sheetData sheetId="13374" refreshError="1"/>
      <sheetData sheetId="13375" refreshError="1"/>
      <sheetData sheetId="13376" refreshError="1"/>
      <sheetData sheetId="13377" refreshError="1"/>
      <sheetData sheetId="13378" refreshError="1"/>
      <sheetData sheetId="13379" refreshError="1"/>
      <sheetData sheetId="13380" refreshError="1"/>
      <sheetData sheetId="13381" refreshError="1"/>
      <sheetData sheetId="13382" refreshError="1"/>
      <sheetData sheetId="13383" refreshError="1"/>
      <sheetData sheetId="13384" refreshError="1"/>
      <sheetData sheetId="13385" refreshError="1"/>
      <sheetData sheetId="13386" refreshError="1"/>
      <sheetData sheetId="13387" refreshError="1"/>
      <sheetData sheetId="13388" refreshError="1"/>
      <sheetData sheetId="13389" refreshError="1"/>
      <sheetData sheetId="13390" refreshError="1"/>
      <sheetData sheetId="13391" refreshError="1"/>
      <sheetData sheetId="13392" refreshError="1"/>
      <sheetData sheetId="13393" refreshError="1"/>
      <sheetData sheetId="13394" refreshError="1"/>
      <sheetData sheetId="13395">
        <row r="1">
          <cell r="A1" t="str">
            <v>ASSET_NUMBER</v>
          </cell>
        </row>
      </sheetData>
      <sheetData sheetId="13396" refreshError="1"/>
      <sheetData sheetId="13397" refreshError="1"/>
      <sheetData sheetId="13398" refreshError="1"/>
      <sheetData sheetId="13399" refreshError="1"/>
      <sheetData sheetId="13400" refreshError="1"/>
      <sheetData sheetId="13401">
        <row r="1">
          <cell r="A1" t="str">
            <v>CODE</v>
          </cell>
        </row>
      </sheetData>
      <sheetData sheetId="13402">
        <row r="1">
          <cell r="A1" t="str">
            <v>CODE</v>
          </cell>
        </row>
      </sheetData>
      <sheetData sheetId="13403">
        <row r="1">
          <cell r="A1" t="str">
            <v>CODE</v>
          </cell>
        </row>
      </sheetData>
      <sheetData sheetId="13404" refreshError="1"/>
      <sheetData sheetId="13405" refreshError="1"/>
      <sheetData sheetId="13406" refreshError="1"/>
      <sheetData sheetId="13407" refreshError="1"/>
      <sheetData sheetId="13408" refreshError="1"/>
      <sheetData sheetId="13409" refreshError="1"/>
      <sheetData sheetId="13410" refreshError="1"/>
      <sheetData sheetId="13411" refreshError="1"/>
      <sheetData sheetId="13412" refreshError="1"/>
      <sheetData sheetId="13413" refreshError="1"/>
      <sheetData sheetId="13414" refreshError="1"/>
      <sheetData sheetId="13415" refreshError="1"/>
      <sheetData sheetId="13416" refreshError="1"/>
      <sheetData sheetId="13417" refreshError="1"/>
      <sheetData sheetId="13418" refreshError="1"/>
      <sheetData sheetId="13419" refreshError="1"/>
      <sheetData sheetId="13420" refreshError="1"/>
      <sheetData sheetId="13421" refreshError="1"/>
      <sheetData sheetId="13422" refreshError="1"/>
      <sheetData sheetId="13423" refreshError="1"/>
      <sheetData sheetId="13424" refreshError="1"/>
      <sheetData sheetId="13425" refreshError="1"/>
      <sheetData sheetId="13426" refreshError="1"/>
      <sheetData sheetId="13427" refreshError="1"/>
      <sheetData sheetId="13428" refreshError="1"/>
      <sheetData sheetId="13429" refreshError="1"/>
      <sheetData sheetId="13430" refreshError="1"/>
      <sheetData sheetId="13431" refreshError="1"/>
      <sheetData sheetId="13432" refreshError="1"/>
      <sheetData sheetId="13433" refreshError="1"/>
      <sheetData sheetId="13434" refreshError="1"/>
      <sheetData sheetId="13435" refreshError="1"/>
      <sheetData sheetId="13436" refreshError="1"/>
      <sheetData sheetId="13437" refreshError="1"/>
      <sheetData sheetId="13438" refreshError="1"/>
      <sheetData sheetId="13439" refreshError="1"/>
      <sheetData sheetId="13440"/>
      <sheetData sheetId="13441" refreshError="1"/>
      <sheetData sheetId="13442" refreshError="1"/>
      <sheetData sheetId="13443" refreshError="1"/>
      <sheetData sheetId="13444" refreshError="1"/>
      <sheetData sheetId="13445" refreshError="1"/>
      <sheetData sheetId="13446" refreshError="1"/>
      <sheetData sheetId="13447" refreshError="1"/>
      <sheetData sheetId="13448" refreshError="1"/>
      <sheetData sheetId="13449" refreshError="1"/>
      <sheetData sheetId="13450" refreshError="1"/>
      <sheetData sheetId="13451" refreshError="1"/>
      <sheetData sheetId="13452" refreshError="1"/>
      <sheetData sheetId="13453" refreshError="1"/>
      <sheetData sheetId="13454" refreshError="1"/>
      <sheetData sheetId="13455" refreshError="1"/>
      <sheetData sheetId="13456" refreshError="1"/>
      <sheetData sheetId="13457" refreshError="1"/>
      <sheetData sheetId="13458" refreshError="1"/>
      <sheetData sheetId="13459" refreshError="1"/>
      <sheetData sheetId="13460" refreshError="1"/>
      <sheetData sheetId="13461" refreshError="1"/>
      <sheetData sheetId="13462" refreshError="1"/>
      <sheetData sheetId="13463" refreshError="1"/>
      <sheetData sheetId="13464" refreshError="1"/>
      <sheetData sheetId="13465" refreshError="1"/>
      <sheetData sheetId="13466" refreshError="1"/>
      <sheetData sheetId="13467" refreshError="1"/>
      <sheetData sheetId="13468" refreshError="1"/>
      <sheetData sheetId="13469" refreshError="1"/>
      <sheetData sheetId="13470" refreshError="1"/>
      <sheetData sheetId="13471" refreshError="1"/>
      <sheetData sheetId="13472" refreshError="1"/>
      <sheetData sheetId="13473" refreshError="1"/>
      <sheetData sheetId="13474" refreshError="1"/>
      <sheetData sheetId="13475" refreshError="1"/>
      <sheetData sheetId="13476" refreshError="1"/>
      <sheetData sheetId="13477" refreshError="1"/>
      <sheetData sheetId="13478" refreshError="1"/>
      <sheetData sheetId="13479" refreshError="1"/>
      <sheetData sheetId="13480" refreshError="1"/>
      <sheetData sheetId="13481" refreshError="1"/>
      <sheetData sheetId="13482" refreshError="1"/>
      <sheetData sheetId="13483" refreshError="1"/>
      <sheetData sheetId="13484" refreshError="1"/>
      <sheetData sheetId="13485" refreshError="1"/>
      <sheetData sheetId="13486" refreshError="1"/>
      <sheetData sheetId="13487" refreshError="1"/>
      <sheetData sheetId="13488" refreshError="1"/>
      <sheetData sheetId="13489" refreshError="1"/>
      <sheetData sheetId="13490" refreshError="1"/>
      <sheetData sheetId="13491" refreshError="1"/>
      <sheetData sheetId="13492" refreshError="1"/>
      <sheetData sheetId="13493" refreshError="1"/>
      <sheetData sheetId="13494" refreshError="1"/>
      <sheetData sheetId="13495" refreshError="1"/>
      <sheetData sheetId="13496" refreshError="1"/>
      <sheetData sheetId="13497" refreshError="1"/>
      <sheetData sheetId="13498" refreshError="1"/>
      <sheetData sheetId="13499" refreshError="1"/>
      <sheetData sheetId="13500" refreshError="1"/>
      <sheetData sheetId="13501" refreshError="1"/>
      <sheetData sheetId="13502" refreshError="1"/>
      <sheetData sheetId="13503" refreshError="1"/>
      <sheetData sheetId="13504" refreshError="1"/>
      <sheetData sheetId="13505" refreshError="1"/>
      <sheetData sheetId="13506" refreshError="1"/>
      <sheetData sheetId="13507" refreshError="1"/>
      <sheetData sheetId="13508" refreshError="1"/>
      <sheetData sheetId="13509" refreshError="1"/>
      <sheetData sheetId="13510" refreshError="1"/>
      <sheetData sheetId="13511" refreshError="1"/>
      <sheetData sheetId="13512" refreshError="1"/>
      <sheetData sheetId="13513" refreshError="1"/>
      <sheetData sheetId="13514" refreshError="1"/>
      <sheetData sheetId="13515" refreshError="1"/>
      <sheetData sheetId="13516" refreshError="1"/>
      <sheetData sheetId="13517">
        <row r="1">
          <cell r="A1" t="str">
            <v>CODE</v>
          </cell>
        </row>
      </sheetData>
      <sheetData sheetId="13518">
        <row r="1">
          <cell r="A1" t="str">
            <v>CODE</v>
          </cell>
        </row>
      </sheetData>
      <sheetData sheetId="13519">
        <row r="1">
          <cell r="A1" t="str">
            <v>CODE</v>
          </cell>
        </row>
      </sheetData>
      <sheetData sheetId="13520" refreshError="1"/>
      <sheetData sheetId="13521">
        <row r="1">
          <cell r="A1" t="str">
            <v>CODE</v>
          </cell>
        </row>
      </sheetData>
      <sheetData sheetId="13522">
        <row r="1">
          <cell r="A1" t="str">
            <v>CODE</v>
          </cell>
        </row>
      </sheetData>
      <sheetData sheetId="13523" refreshError="1"/>
      <sheetData sheetId="13524" refreshError="1"/>
      <sheetData sheetId="13525" refreshError="1"/>
      <sheetData sheetId="13526" refreshError="1"/>
      <sheetData sheetId="13527" refreshError="1"/>
      <sheetData sheetId="13528" refreshError="1"/>
      <sheetData sheetId="13529" refreshError="1"/>
      <sheetData sheetId="13530" refreshError="1"/>
      <sheetData sheetId="13531" refreshError="1"/>
      <sheetData sheetId="13532" refreshError="1"/>
      <sheetData sheetId="13533" refreshError="1"/>
      <sheetData sheetId="13534" refreshError="1"/>
      <sheetData sheetId="13535" refreshError="1"/>
      <sheetData sheetId="13536" refreshError="1"/>
      <sheetData sheetId="13537" refreshError="1"/>
      <sheetData sheetId="13538" refreshError="1"/>
      <sheetData sheetId="13539" refreshError="1"/>
      <sheetData sheetId="13540" refreshError="1"/>
      <sheetData sheetId="13541" refreshError="1"/>
      <sheetData sheetId="13542" refreshError="1"/>
      <sheetData sheetId="13543" refreshError="1"/>
      <sheetData sheetId="13544" refreshError="1"/>
      <sheetData sheetId="13545" refreshError="1"/>
      <sheetData sheetId="13546" refreshError="1"/>
      <sheetData sheetId="13547"/>
      <sheetData sheetId="13548" refreshError="1"/>
      <sheetData sheetId="13549" refreshError="1"/>
      <sheetData sheetId="13550" refreshError="1"/>
      <sheetData sheetId="13551" refreshError="1"/>
      <sheetData sheetId="13552" refreshError="1"/>
      <sheetData sheetId="13553" refreshError="1"/>
      <sheetData sheetId="13554" refreshError="1"/>
      <sheetData sheetId="13555" refreshError="1"/>
      <sheetData sheetId="13556" refreshError="1"/>
      <sheetData sheetId="13557" refreshError="1"/>
      <sheetData sheetId="13558" refreshError="1"/>
      <sheetData sheetId="13559" refreshError="1"/>
      <sheetData sheetId="13560" refreshError="1"/>
      <sheetData sheetId="13561" refreshError="1"/>
      <sheetData sheetId="13562" refreshError="1"/>
      <sheetData sheetId="13563" refreshError="1"/>
      <sheetData sheetId="13564" refreshError="1"/>
      <sheetData sheetId="13565" refreshError="1"/>
      <sheetData sheetId="13566" refreshError="1"/>
      <sheetData sheetId="13567" refreshError="1"/>
      <sheetData sheetId="13568" refreshError="1"/>
      <sheetData sheetId="13569" refreshError="1"/>
      <sheetData sheetId="13570" refreshError="1"/>
      <sheetData sheetId="13571" refreshError="1"/>
      <sheetData sheetId="13572" refreshError="1"/>
      <sheetData sheetId="13573" refreshError="1"/>
      <sheetData sheetId="13574" refreshError="1"/>
      <sheetData sheetId="13575" refreshError="1"/>
      <sheetData sheetId="13576" refreshError="1"/>
      <sheetData sheetId="13577" refreshError="1"/>
      <sheetData sheetId="13578" refreshError="1"/>
      <sheetData sheetId="13579" refreshError="1"/>
      <sheetData sheetId="13580" refreshError="1"/>
      <sheetData sheetId="13581" refreshError="1"/>
      <sheetData sheetId="13582">
        <row r="1">
          <cell r="A1" t="str">
            <v>CODE</v>
          </cell>
        </row>
      </sheetData>
      <sheetData sheetId="13583">
        <row r="1">
          <cell r="A1" t="str">
            <v>CODE</v>
          </cell>
        </row>
      </sheetData>
      <sheetData sheetId="13584">
        <row r="1">
          <cell r="A1" t="str">
            <v>CODE</v>
          </cell>
        </row>
      </sheetData>
      <sheetData sheetId="13585">
        <row r="1">
          <cell r="A1" t="str">
            <v>CODE</v>
          </cell>
        </row>
      </sheetData>
      <sheetData sheetId="13586">
        <row r="1">
          <cell r="A1" t="str">
            <v>CODE</v>
          </cell>
        </row>
      </sheetData>
      <sheetData sheetId="13587">
        <row r="1">
          <cell r="A1" t="str">
            <v>CODE</v>
          </cell>
        </row>
      </sheetData>
      <sheetData sheetId="13588">
        <row r="6">
          <cell r="D6">
            <v>3184</v>
          </cell>
        </row>
      </sheetData>
      <sheetData sheetId="13589">
        <row r="1">
          <cell r="A1" t="str">
            <v>CODE</v>
          </cell>
        </row>
      </sheetData>
      <sheetData sheetId="13590">
        <row r="1">
          <cell r="A1" t="str">
            <v>CODE</v>
          </cell>
        </row>
      </sheetData>
      <sheetData sheetId="13591">
        <row r="1">
          <cell r="A1" t="str">
            <v>CODE</v>
          </cell>
        </row>
      </sheetData>
      <sheetData sheetId="13592">
        <row r="1">
          <cell r="A1" t="str">
            <v>CODE</v>
          </cell>
        </row>
      </sheetData>
      <sheetData sheetId="13593">
        <row r="1">
          <cell r="A1" t="str">
            <v>CODE</v>
          </cell>
        </row>
      </sheetData>
      <sheetData sheetId="13594">
        <row r="1">
          <cell r="A1" t="str">
            <v>CODE</v>
          </cell>
        </row>
      </sheetData>
      <sheetData sheetId="13595">
        <row r="1">
          <cell r="A1" t="str">
            <v>CODE</v>
          </cell>
        </row>
      </sheetData>
      <sheetData sheetId="13596">
        <row r="1">
          <cell r="A1" t="str">
            <v>CODE</v>
          </cell>
        </row>
      </sheetData>
      <sheetData sheetId="13597">
        <row r="1">
          <cell r="A1" t="str">
            <v>CODE</v>
          </cell>
        </row>
      </sheetData>
      <sheetData sheetId="13598">
        <row r="2">
          <cell r="O2" t="str">
            <v>データ</v>
          </cell>
        </row>
      </sheetData>
      <sheetData sheetId="13599">
        <row r="1">
          <cell r="A1" t="str">
            <v>CODE</v>
          </cell>
        </row>
      </sheetData>
      <sheetData sheetId="13600">
        <row r="5">
          <cell r="A5" t="str">
            <v>- Power plant</v>
          </cell>
        </row>
      </sheetData>
      <sheetData sheetId="13601">
        <row r="1">
          <cell r="A1" t="str">
            <v>CODE</v>
          </cell>
        </row>
      </sheetData>
      <sheetData sheetId="13602">
        <row r="1">
          <cell r="A1" t="str">
            <v>CODE</v>
          </cell>
        </row>
      </sheetData>
      <sheetData sheetId="13603">
        <row r="1">
          <cell r="A1" t="str">
            <v>CODE</v>
          </cell>
        </row>
      </sheetData>
      <sheetData sheetId="13604">
        <row r="5">
          <cell r="A5" t="str">
            <v>- Power plant</v>
          </cell>
        </row>
      </sheetData>
      <sheetData sheetId="13605">
        <row r="6">
          <cell r="D6">
            <v>3184</v>
          </cell>
        </row>
      </sheetData>
      <sheetData sheetId="13606">
        <row r="9">
          <cell r="A9" t="str">
            <v>- Power plant</v>
          </cell>
        </row>
      </sheetData>
      <sheetData sheetId="13607">
        <row r="6">
          <cell r="D6">
            <v>3184</v>
          </cell>
        </row>
      </sheetData>
      <sheetData sheetId="13608">
        <row r="131">
          <cell r="A131" t="str">
            <v>40000</v>
          </cell>
        </row>
      </sheetData>
      <sheetData sheetId="13609">
        <row r="131">
          <cell r="A131" t="str">
            <v>40000</v>
          </cell>
        </row>
      </sheetData>
      <sheetData sheetId="13610">
        <row r="131">
          <cell r="A131" t="str">
            <v>40000</v>
          </cell>
        </row>
      </sheetData>
      <sheetData sheetId="13611">
        <row r="6">
          <cell r="D6">
            <v>3184</v>
          </cell>
        </row>
      </sheetData>
      <sheetData sheetId="13612">
        <row r="2">
          <cell r="O2" t="str">
            <v>データ</v>
          </cell>
        </row>
      </sheetData>
      <sheetData sheetId="13613">
        <row r="2">
          <cell r="O2" t="str">
            <v>データ</v>
          </cell>
        </row>
      </sheetData>
      <sheetData sheetId="13614">
        <row r="8">
          <cell r="AB8" t="str">
            <v>Order-No</v>
          </cell>
        </row>
      </sheetData>
      <sheetData sheetId="13615">
        <row r="2">
          <cell r="O2" t="str">
            <v>データ</v>
          </cell>
        </row>
      </sheetData>
      <sheetData sheetId="13616">
        <row r="2">
          <cell r="O2" t="str">
            <v>データ</v>
          </cell>
        </row>
      </sheetData>
      <sheetData sheetId="13617">
        <row r="1">
          <cell r="A1" t="str">
            <v>CODE</v>
          </cell>
        </row>
      </sheetData>
      <sheetData sheetId="13618">
        <row r="1">
          <cell r="A1" t="str">
            <v>CODE</v>
          </cell>
        </row>
      </sheetData>
      <sheetData sheetId="13619">
        <row r="1">
          <cell r="A1" t="str">
            <v>CODE</v>
          </cell>
        </row>
      </sheetData>
      <sheetData sheetId="13620">
        <row r="5">
          <cell r="A5" t="str">
            <v>- Power plant</v>
          </cell>
        </row>
      </sheetData>
      <sheetData sheetId="13621">
        <row r="6">
          <cell r="D6">
            <v>3184</v>
          </cell>
        </row>
      </sheetData>
      <sheetData sheetId="13622">
        <row r="2">
          <cell r="O2" t="str">
            <v>データ</v>
          </cell>
        </row>
      </sheetData>
      <sheetData sheetId="13623">
        <row r="1">
          <cell r="A1" t="str">
            <v>CODE</v>
          </cell>
        </row>
      </sheetData>
      <sheetData sheetId="13624">
        <row r="5">
          <cell r="A5" t="str">
            <v>MATCHKEY</v>
          </cell>
        </row>
      </sheetData>
      <sheetData sheetId="13625">
        <row r="4">
          <cell r="Y4" t="str">
            <v>MATCH-KEY-YACCS</v>
          </cell>
        </row>
      </sheetData>
      <sheetData sheetId="13626">
        <row r="131">
          <cell r="A131" t="str">
            <v>40000</v>
          </cell>
        </row>
      </sheetData>
      <sheetData sheetId="13627">
        <row r="5">
          <cell r="A5" t="str">
            <v>MATCHKEY</v>
          </cell>
        </row>
      </sheetData>
      <sheetData sheetId="13628">
        <row r="4">
          <cell r="Y4" t="str">
            <v>MATCH-KEY-YACCS</v>
          </cell>
        </row>
      </sheetData>
      <sheetData sheetId="13629">
        <row r="5">
          <cell r="G5">
            <v>48</v>
          </cell>
        </row>
      </sheetData>
      <sheetData sheetId="13630">
        <row r="5">
          <cell r="A5" t="str">
            <v>- Power plant</v>
          </cell>
        </row>
      </sheetData>
      <sheetData sheetId="13631">
        <row r="5">
          <cell r="A5" t="str">
            <v>- Power plant</v>
          </cell>
        </row>
      </sheetData>
      <sheetData sheetId="13632">
        <row r="5">
          <cell r="A5" t="str">
            <v>- Power plant</v>
          </cell>
        </row>
      </sheetData>
      <sheetData sheetId="13633">
        <row r="5">
          <cell r="A5" t="str">
            <v>MATCHKEY</v>
          </cell>
        </row>
      </sheetData>
      <sheetData sheetId="13634">
        <row r="2">
          <cell r="O2" t="str">
            <v>データ</v>
          </cell>
        </row>
      </sheetData>
      <sheetData sheetId="13635">
        <row r="2">
          <cell r="O2" t="str">
            <v>データ</v>
          </cell>
        </row>
      </sheetData>
      <sheetData sheetId="13636"/>
      <sheetData sheetId="13637"/>
      <sheetData sheetId="13638">
        <row r="7">
          <cell r="A7" t="str">
            <v>MATCH KEY</v>
          </cell>
        </row>
      </sheetData>
      <sheetData sheetId="13639">
        <row r="7">
          <cell r="A7" t="str">
            <v>MATCH KEY</v>
          </cell>
        </row>
      </sheetData>
      <sheetData sheetId="13640"/>
      <sheetData sheetId="13641"/>
      <sheetData sheetId="13642"/>
      <sheetData sheetId="13643"/>
      <sheetData sheetId="13644"/>
      <sheetData sheetId="13645">
        <row r="1">
          <cell r="A1" t="str">
            <v>CODE</v>
          </cell>
        </row>
      </sheetData>
      <sheetData sheetId="13646"/>
      <sheetData sheetId="13647"/>
      <sheetData sheetId="13648">
        <row r="2">
          <cell r="O2" t="str">
            <v>データ</v>
          </cell>
        </row>
      </sheetData>
      <sheetData sheetId="13649">
        <row r="2">
          <cell r="O2" t="str">
            <v>データ</v>
          </cell>
        </row>
      </sheetData>
      <sheetData sheetId="13650"/>
      <sheetData sheetId="13651"/>
      <sheetData sheetId="13652">
        <row r="5">
          <cell r="G5">
            <v>48</v>
          </cell>
        </row>
      </sheetData>
      <sheetData sheetId="13653"/>
      <sheetData sheetId="13654"/>
      <sheetData sheetId="13655"/>
      <sheetData sheetId="13656">
        <row r="7">
          <cell r="A7" t="str">
            <v>MATCH KEY</v>
          </cell>
        </row>
      </sheetData>
      <sheetData sheetId="13657">
        <row r="7">
          <cell r="A7" t="str">
            <v>MATCH KEY</v>
          </cell>
        </row>
      </sheetData>
      <sheetData sheetId="13658">
        <row r="5">
          <cell r="G5">
            <v>48</v>
          </cell>
        </row>
      </sheetData>
      <sheetData sheetId="13659">
        <row r="7">
          <cell r="A7" t="str">
            <v>MATCH KEY</v>
          </cell>
        </row>
      </sheetData>
      <sheetData sheetId="13660">
        <row r="5">
          <cell r="A5" t="str">
            <v>MATCHKEY</v>
          </cell>
        </row>
      </sheetData>
      <sheetData sheetId="13661">
        <row r="4">
          <cell r="Y4" t="str">
            <v>MATCH-KEY-YACCS</v>
          </cell>
        </row>
      </sheetData>
      <sheetData sheetId="13662"/>
      <sheetData sheetId="13663"/>
      <sheetData sheetId="13664">
        <row r="7">
          <cell r="A7" t="str">
            <v>MATCH KEY</v>
          </cell>
        </row>
      </sheetData>
      <sheetData sheetId="13665">
        <row r="7">
          <cell r="A7" t="str">
            <v>MATCH KEY</v>
          </cell>
        </row>
      </sheetData>
      <sheetData sheetId="13666" refreshError="1"/>
      <sheetData sheetId="13667" refreshError="1"/>
      <sheetData sheetId="13668" refreshError="1"/>
      <sheetData sheetId="13669" refreshError="1"/>
      <sheetData sheetId="13670" refreshError="1"/>
      <sheetData sheetId="13671" refreshError="1"/>
      <sheetData sheetId="13672" refreshError="1"/>
      <sheetData sheetId="13673" refreshError="1"/>
      <sheetData sheetId="13674" refreshError="1"/>
      <sheetData sheetId="13675" refreshError="1"/>
      <sheetData sheetId="13676" refreshError="1"/>
      <sheetData sheetId="13677" refreshError="1"/>
      <sheetData sheetId="13678" refreshError="1"/>
      <sheetData sheetId="13679" refreshError="1"/>
      <sheetData sheetId="13680" refreshError="1"/>
      <sheetData sheetId="13681" refreshError="1"/>
      <sheetData sheetId="13682" refreshError="1"/>
      <sheetData sheetId="13683" refreshError="1"/>
      <sheetData sheetId="13684" refreshError="1"/>
      <sheetData sheetId="13685" refreshError="1"/>
      <sheetData sheetId="13686" refreshError="1"/>
      <sheetData sheetId="13687" refreshError="1"/>
      <sheetData sheetId="13688" refreshError="1"/>
      <sheetData sheetId="13689" refreshError="1"/>
      <sheetData sheetId="13690" refreshError="1"/>
      <sheetData sheetId="13691" refreshError="1"/>
      <sheetData sheetId="13692" refreshError="1"/>
      <sheetData sheetId="13693" refreshError="1"/>
      <sheetData sheetId="13694" refreshError="1"/>
      <sheetData sheetId="13695" refreshError="1"/>
      <sheetData sheetId="13696" refreshError="1"/>
      <sheetData sheetId="13697" refreshError="1"/>
      <sheetData sheetId="13698" refreshError="1"/>
      <sheetData sheetId="13699" refreshError="1"/>
      <sheetData sheetId="13700" refreshError="1"/>
      <sheetData sheetId="13701" refreshError="1"/>
      <sheetData sheetId="13702" refreshError="1"/>
      <sheetData sheetId="13703" refreshError="1"/>
      <sheetData sheetId="13704" refreshError="1"/>
      <sheetData sheetId="13705" refreshError="1"/>
      <sheetData sheetId="13706" refreshError="1"/>
      <sheetData sheetId="13707" refreshError="1"/>
      <sheetData sheetId="13708" refreshError="1"/>
      <sheetData sheetId="13709" refreshError="1"/>
      <sheetData sheetId="13710" refreshError="1"/>
      <sheetData sheetId="13711" refreshError="1"/>
      <sheetData sheetId="13712" refreshError="1"/>
      <sheetData sheetId="13713" refreshError="1"/>
      <sheetData sheetId="13714" refreshError="1"/>
      <sheetData sheetId="13715" refreshError="1"/>
      <sheetData sheetId="13716" refreshError="1"/>
      <sheetData sheetId="13717" refreshError="1"/>
      <sheetData sheetId="13718" refreshError="1"/>
      <sheetData sheetId="13719" refreshError="1"/>
      <sheetData sheetId="13720" refreshError="1"/>
      <sheetData sheetId="13721" refreshError="1"/>
      <sheetData sheetId="13722" refreshError="1"/>
      <sheetData sheetId="13723" refreshError="1"/>
      <sheetData sheetId="13724" refreshError="1"/>
      <sheetData sheetId="13725" refreshError="1"/>
      <sheetData sheetId="13726" refreshError="1"/>
      <sheetData sheetId="13727" refreshError="1"/>
      <sheetData sheetId="13728" refreshError="1"/>
      <sheetData sheetId="13729" refreshError="1"/>
      <sheetData sheetId="13730" refreshError="1"/>
      <sheetData sheetId="13731" refreshError="1"/>
      <sheetData sheetId="13732" refreshError="1"/>
      <sheetData sheetId="13733" refreshError="1"/>
      <sheetData sheetId="13734" refreshError="1"/>
      <sheetData sheetId="13735" refreshError="1"/>
      <sheetData sheetId="13736" refreshError="1"/>
      <sheetData sheetId="13737" refreshError="1"/>
      <sheetData sheetId="13738" refreshError="1"/>
      <sheetData sheetId="13739" refreshError="1"/>
      <sheetData sheetId="13740" refreshError="1"/>
      <sheetData sheetId="13741" refreshError="1"/>
      <sheetData sheetId="13742" refreshError="1"/>
      <sheetData sheetId="13743" refreshError="1"/>
      <sheetData sheetId="13744" refreshError="1"/>
      <sheetData sheetId="13745" refreshError="1"/>
      <sheetData sheetId="13746" refreshError="1"/>
      <sheetData sheetId="13747" refreshError="1"/>
      <sheetData sheetId="13748" refreshError="1"/>
      <sheetData sheetId="13749" refreshError="1"/>
      <sheetData sheetId="13750" refreshError="1"/>
      <sheetData sheetId="13751" refreshError="1"/>
      <sheetData sheetId="13752" refreshError="1"/>
      <sheetData sheetId="13753" refreshError="1"/>
      <sheetData sheetId="13754" refreshError="1"/>
      <sheetData sheetId="13755" refreshError="1"/>
      <sheetData sheetId="13756" refreshError="1"/>
      <sheetData sheetId="13757" refreshError="1"/>
      <sheetData sheetId="13758" refreshError="1"/>
      <sheetData sheetId="13759" refreshError="1"/>
      <sheetData sheetId="13760" refreshError="1"/>
      <sheetData sheetId="13761" refreshError="1"/>
      <sheetData sheetId="13762" refreshError="1"/>
      <sheetData sheetId="13763" refreshError="1"/>
      <sheetData sheetId="13764" refreshError="1"/>
      <sheetData sheetId="13765" refreshError="1"/>
      <sheetData sheetId="13766" refreshError="1"/>
      <sheetData sheetId="13767" refreshError="1"/>
      <sheetData sheetId="13768" refreshError="1"/>
      <sheetData sheetId="13769" refreshError="1"/>
      <sheetData sheetId="13770" refreshError="1"/>
      <sheetData sheetId="13771" refreshError="1"/>
      <sheetData sheetId="13772" refreshError="1"/>
      <sheetData sheetId="13773" refreshError="1"/>
      <sheetData sheetId="13774" refreshError="1"/>
      <sheetData sheetId="13775" refreshError="1"/>
      <sheetData sheetId="13776" refreshError="1"/>
      <sheetData sheetId="13777" refreshError="1"/>
      <sheetData sheetId="13778" refreshError="1"/>
      <sheetData sheetId="13779" refreshError="1"/>
      <sheetData sheetId="13780" refreshError="1"/>
      <sheetData sheetId="13781" refreshError="1"/>
      <sheetData sheetId="13782" refreshError="1"/>
      <sheetData sheetId="13783" refreshError="1"/>
      <sheetData sheetId="13784" refreshError="1"/>
      <sheetData sheetId="13785" refreshError="1"/>
      <sheetData sheetId="13786" refreshError="1"/>
      <sheetData sheetId="13787" refreshError="1"/>
      <sheetData sheetId="13788" refreshError="1"/>
      <sheetData sheetId="13789" refreshError="1"/>
      <sheetData sheetId="13790" refreshError="1"/>
      <sheetData sheetId="13791" refreshError="1"/>
      <sheetData sheetId="13792" refreshError="1"/>
      <sheetData sheetId="13793" refreshError="1"/>
      <sheetData sheetId="13794" refreshError="1"/>
      <sheetData sheetId="13795" refreshError="1"/>
      <sheetData sheetId="13796" refreshError="1"/>
      <sheetData sheetId="13797" refreshError="1"/>
      <sheetData sheetId="13798" refreshError="1"/>
      <sheetData sheetId="13799" refreshError="1"/>
      <sheetData sheetId="13800" refreshError="1"/>
      <sheetData sheetId="13801" refreshError="1"/>
      <sheetData sheetId="13802" refreshError="1"/>
      <sheetData sheetId="13803" refreshError="1"/>
      <sheetData sheetId="13804" refreshError="1"/>
      <sheetData sheetId="13805" refreshError="1"/>
      <sheetData sheetId="13806" refreshError="1"/>
      <sheetData sheetId="13807" refreshError="1"/>
      <sheetData sheetId="13808" refreshError="1"/>
      <sheetData sheetId="13809" refreshError="1"/>
      <sheetData sheetId="13810" refreshError="1"/>
      <sheetData sheetId="13811" refreshError="1"/>
      <sheetData sheetId="13812" refreshError="1"/>
      <sheetData sheetId="13813" refreshError="1"/>
      <sheetData sheetId="13814" refreshError="1"/>
      <sheetData sheetId="13815" refreshError="1"/>
      <sheetData sheetId="13816" refreshError="1"/>
      <sheetData sheetId="13817" refreshError="1"/>
      <sheetData sheetId="13818">
        <row r="131">
          <cell r="A131" t="str">
            <v>40000</v>
          </cell>
        </row>
      </sheetData>
      <sheetData sheetId="13819">
        <row r="131">
          <cell r="A131" t="str">
            <v>40000</v>
          </cell>
        </row>
      </sheetData>
      <sheetData sheetId="13820">
        <row r="131">
          <cell r="A131" t="str">
            <v>40000</v>
          </cell>
        </row>
      </sheetData>
      <sheetData sheetId="13821">
        <row r="131">
          <cell r="A131" t="str">
            <v>40000</v>
          </cell>
        </row>
      </sheetData>
      <sheetData sheetId="13822">
        <row r="131">
          <cell r="A131" t="str">
            <v>40000</v>
          </cell>
        </row>
      </sheetData>
      <sheetData sheetId="13823">
        <row r="5">
          <cell r="A5" t="str">
            <v>- Power plant</v>
          </cell>
        </row>
      </sheetData>
      <sheetData sheetId="13824">
        <row r="5">
          <cell r="A5" t="str">
            <v>- Power plant</v>
          </cell>
        </row>
      </sheetData>
      <sheetData sheetId="13825">
        <row r="5">
          <cell r="A5" t="str">
            <v>- Power plant</v>
          </cell>
        </row>
      </sheetData>
      <sheetData sheetId="13826">
        <row r="5">
          <cell r="A5" t="str">
            <v>- Power plant</v>
          </cell>
        </row>
      </sheetData>
      <sheetData sheetId="13827"/>
      <sheetData sheetId="13828"/>
      <sheetData sheetId="13829"/>
      <sheetData sheetId="13830"/>
      <sheetData sheetId="13831"/>
      <sheetData sheetId="13832"/>
      <sheetData sheetId="13833">
        <row r="5">
          <cell r="A5" t="str">
            <v>- Power plant</v>
          </cell>
        </row>
      </sheetData>
      <sheetData sheetId="13834">
        <row r="1">
          <cell r="A1" t="str">
            <v>ASSET_NUMBER</v>
          </cell>
        </row>
      </sheetData>
      <sheetData sheetId="13835"/>
      <sheetData sheetId="13836"/>
      <sheetData sheetId="13837"/>
      <sheetData sheetId="13838"/>
      <sheetData sheetId="13839"/>
      <sheetData sheetId="13840"/>
      <sheetData sheetId="13841"/>
      <sheetData sheetId="13842">
        <row r="1">
          <cell r="A1" t="str">
            <v>CODE</v>
          </cell>
        </row>
      </sheetData>
      <sheetData sheetId="13843"/>
      <sheetData sheetId="13844"/>
      <sheetData sheetId="13845">
        <row r="1">
          <cell r="A1" t="str">
            <v>CODE</v>
          </cell>
        </row>
      </sheetData>
      <sheetData sheetId="13846">
        <row r="1">
          <cell r="A1" t="str">
            <v>CODE</v>
          </cell>
        </row>
      </sheetData>
      <sheetData sheetId="13847">
        <row r="1">
          <cell r="A1" t="str">
            <v>CODE</v>
          </cell>
        </row>
      </sheetData>
      <sheetData sheetId="13848">
        <row r="1">
          <cell r="A1" t="str">
            <v>CODE</v>
          </cell>
        </row>
      </sheetData>
      <sheetData sheetId="13849">
        <row r="1">
          <cell r="A1" t="str">
            <v>CODE</v>
          </cell>
        </row>
      </sheetData>
      <sheetData sheetId="13850">
        <row r="1">
          <cell r="A1" t="str">
            <v>CODE</v>
          </cell>
        </row>
      </sheetData>
      <sheetData sheetId="13851"/>
      <sheetData sheetId="13852"/>
      <sheetData sheetId="13853"/>
      <sheetData sheetId="13854"/>
      <sheetData sheetId="13855"/>
      <sheetData sheetId="13856"/>
      <sheetData sheetId="13857" refreshError="1"/>
      <sheetData sheetId="13858"/>
      <sheetData sheetId="13859" refreshError="1"/>
      <sheetData sheetId="13860" refreshError="1"/>
      <sheetData sheetId="13861" refreshError="1"/>
      <sheetData sheetId="13862" refreshError="1"/>
      <sheetData sheetId="13863" refreshError="1"/>
      <sheetData sheetId="13864" refreshError="1"/>
      <sheetData sheetId="13865" refreshError="1"/>
      <sheetData sheetId="13866" refreshError="1"/>
      <sheetData sheetId="13867" refreshError="1"/>
      <sheetData sheetId="13868" refreshError="1"/>
      <sheetData sheetId="13869" refreshError="1"/>
      <sheetData sheetId="13870" refreshError="1"/>
      <sheetData sheetId="13871" refreshError="1"/>
      <sheetData sheetId="13872" refreshError="1"/>
      <sheetData sheetId="13873" refreshError="1"/>
      <sheetData sheetId="13874" refreshError="1"/>
      <sheetData sheetId="13875" refreshError="1"/>
      <sheetData sheetId="13876" refreshError="1"/>
      <sheetData sheetId="13877" refreshError="1"/>
      <sheetData sheetId="13878" refreshError="1"/>
      <sheetData sheetId="13879" refreshError="1"/>
      <sheetData sheetId="13880" refreshError="1"/>
      <sheetData sheetId="13881" refreshError="1"/>
      <sheetData sheetId="13882" refreshError="1"/>
      <sheetData sheetId="13883" refreshError="1"/>
      <sheetData sheetId="13884" refreshError="1"/>
      <sheetData sheetId="13885" refreshError="1"/>
      <sheetData sheetId="13886" refreshError="1"/>
      <sheetData sheetId="13887" refreshError="1"/>
      <sheetData sheetId="13888" refreshError="1"/>
      <sheetData sheetId="13889" refreshError="1"/>
      <sheetData sheetId="13890" refreshError="1"/>
      <sheetData sheetId="13891" refreshError="1"/>
      <sheetData sheetId="13892" refreshError="1"/>
      <sheetData sheetId="13893" refreshError="1"/>
      <sheetData sheetId="13894" refreshError="1"/>
      <sheetData sheetId="13895" refreshError="1"/>
      <sheetData sheetId="13896" refreshError="1"/>
      <sheetData sheetId="13897" refreshError="1"/>
      <sheetData sheetId="13898">
        <row r="1">
          <cell r="A1" t="str">
            <v>ASSET_NUMBER</v>
          </cell>
        </row>
      </sheetData>
      <sheetData sheetId="13899">
        <row r="5">
          <cell r="G5">
            <v>48</v>
          </cell>
        </row>
      </sheetData>
      <sheetData sheetId="13900"/>
      <sheetData sheetId="13901"/>
      <sheetData sheetId="13902">
        <row r="1">
          <cell r="A1" t="str">
            <v>CODE</v>
          </cell>
        </row>
      </sheetData>
      <sheetData sheetId="13903">
        <row r="1">
          <cell r="A1" t="str">
            <v>Customer Name</v>
          </cell>
        </row>
      </sheetData>
      <sheetData sheetId="13904" refreshError="1"/>
      <sheetData sheetId="13905" refreshError="1"/>
      <sheetData sheetId="13906" refreshError="1"/>
      <sheetData sheetId="13907" refreshError="1"/>
      <sheetData sheetId="13908" refreshError="1"/>
      <sheetData sheetId="13909" refreshError="1"/>
      <sheetData sheetId="13910" refreshError="1"/>
      <sheetData sheetId="13911" refreshError="1"/>
      <sheetData sheetId="13912" refreshError="1"/>
      <sheetData sheetId="13913" refreshError="1"/>
      <sheetData sheetId="13914" refreshError="1"/>
      <sheetData sheetId="13915" refreshError="1"/>
      <sheetData sheetId="13916" refreshError="1"/>
      <sheetData sheetId="13917"/>
      <sheetData sheetId="13918"/>
      <sheetData sheetId="13919"/>
      <sheetData sheetId="13920"/>
      <sheetData sheetId="13921"/>
      <sheetData sheetId="13922"/>
      <sheetData sheetId="13923"/>
      <sheetData sheetId="13924" refreshError="1"/>
      <sheetData sheetId="13925" refreshError="1"/>
      <sheetData sheetId="13926"/>
      <sheetData sheetId="13927"/>
      <sheetData sheetId="13928">
        <row r="1">
          <cell r="A1" t="str">
            <v>CODE</v>
          </cell>
        </row>
      </sheetData>
      <sheetData sheetId="13929">
        <row r="1">
          <cell r="A1" t="str">
            <v>CODE</v>
          </cell>
        </row>
      </sheetData>
      <sheetData sheetId="13930" refreshError="1"/>
      <sheetData sheetId="13931">
        <row r="1">
          <cell r="A1" t="str">
            <v>CODE</v>
          </cell>
        </row>
      </sheetData>
      <sheetData sheetId="13932">
        <row r="5">
          <cell r="G5">
            <v>48</v>
          </cell>
        </row>
      </sheetData>
      <sheetData sheetId="13933"/>
      <sheetData sheetId="13934"/>
      <sheetData sheetId="13935">
        <row r="1">
          <cell r="A1" t="str">
            <v>CODE</v>
          </cell>
        </row>
      </sheetData>
      <sheetData sheetId="13936">
        <row r="1">
          <cell r="A1" t="str">
            <v>CODE</v>
          </cell>
        </row>
      </sheetData>
      <sheetData sheetId="13937">
        <row r="1">
          <cell r="A1" t="str">
            <v>CODE</v>
          </cell>
        </row>
      </sheetData>
      <sheetData sheetId="13938">
        <row r="1">
          <cell r="A1" t="str">
            <v>CODE</v>
          </cell>
        </row>
      </sheetData>
      <sheetData sheetId="13939"/>
      <sheetData sheetId="13940"/>
      <sheetData sheetId="13941"/>
      <sheetData sheetId="13942"/>
      <sheetData sheetId="13943"/>
      <sheetData sheetId="13944"/>
      <sheetData sheetId="13945">
        <row r="1">
          <cell r="A1" t="str">
            <v>CODE</v>
          </cell>
        </row>
      </sheetData>
      <sheetData sheetId="13946">
        <row r="1">
          <cell r="A1" t="str">
            <v>CODE</v>
          </cell>
        </row>
      </sheetData>
      <sheetData sheetId="13947">
        <row r="1">
          <cell r="A1" t="str">
            <v>CODE</v>
          </cell>
        </row>
      </sheetData>
      <sheetData sheetId="13948">
        <row r="1">
          <cell r="A1" t="str">
            <v>CODE</v>
          </cell>
        </row>
      </sheetData>
      <sheetData sheetId="13949"/>
      <sheetData sheetId="13950">
        <row r="1">
          <cell r="A1" t="str">
            <v>CODE</v>
          </cell>
        </row>
      </sheetData>
      <sheetData sheetId="13951"/>
      <sheetData sheetId="13952"/>
      <sheetData sheetId="13953"/>
      <sheetData sheetId="13954"/>
      <sheetData sheetId="13955"/>
      <sheetData sheetId="13956"/>
      <sheetData sheetId="13957"/>
      <sheetData sheetId="13958"/>
      <sheetData sheetId="13959"/>
      <sheetData sheetId="13960" refreshError="1"/>
      <sheetData sheetId="13961" refreshError="1"/>
      <sheetData sheetId="13962" refreshError="1"/>
      <sheetData sheetId="13963" refreshError="1"/>
      <sheetData sheetId="13964" refreshError="1"/>
      <sheetData sheetId="13965" refreshError="1"/>
      <sheetData sheetId="13966" refreshError="1"/>
      <sheetData sheetId="13967" refreshError="1"/>
      <sheetData sheetId="13968" refreshError="1"/>
      <sheetData sheetId="13969" refreshError="1"/>
      <sheetData sheetId="13970" refreshError="1"/>
      <sheetData sheetId="13971" refreshError="1"/>
      <sheetData sheetId="13972" refreshError="1"/>
      <sheetData sheetId="13973" refreshError="1"/>
      <sheetData sheetId="13974" refreshError="1"/>
      <sheetData sheetId="13975" refreshError="1"/>
      <sheetData sheetId="13976" refreshError="1"/>
      <sheetData sheetId="13977" refreshError="1"/>
      <sheetData sheetId="13978" refreshError="1"/>
      <sheetData sheetId="13979" refreshError="1"/>
      <sheetData sheetId="13980" refreshError="1"/>
      <sheetData sheetId="13981" refreshError="1"/>
      <sheetData sheetId="13982" refreshError="1"/>
      <sheetData sheetId="13983" refreshError="1"/>
      <sheetData sheetId="13984" refreshError="1"/>
      <sheetData sheetId="13985" refreshError="1"/>
      <sheetData sheetId="13986" refreshError="1"/>
      <sheetData sheetId="13987" refreshError="1"/>
      <sheetData sheetId="13988" refreshError="1"/>
      <sheetData sheetId="13989" refreshError="1"/>
      <sheetData sheetId="13990" refreshError="1"/>
      <sheetData sheetId="13991" refreshError="1"/>
      <sheetData sheetId="13992" refreshError="1"/>
      <sheetData sheetId="13993" refreshError="1"/>
      <sheetData sheetId="13994" refreshError="1"/>
      <sheetData sheetId="13995" refreshError="1"/>
      <sheetData sheetId="13996" refreshError="1"/>
      <sheetData sheetId="13997" refreshError="1"/>
      <sheetData sheetId="13998" refreshError="1"/>
      <sheetData sheetId="13999" refreshError="1"/>
      <sheetData sheetId="14000" refreshError="1"/>
      <sheetData sheetId="14001" refreshError="1"/>
      <sheetData sheetId="14002" refreshError="1"/>
      <sheetData sheetId="14003" refreshError="1"/>
      <sheetData sheetId="14004" refreshError="1"/>
      <sheetData sheetId="14005" refreshError="1"/>
      <sheetData sheetId="14006" refreshError="1"/>
      <sheetData sheetId="14007" refreshError="1"/>
      <sheetData sheetId="14008"/>
      <sheetData sheetId="14009"/>
      <sheetData sheetId="14010"/>
      <sheetData sheetId="14011"/>
      <sheetData sheetId="14012"/>
      <sheetData sheetId="14013"/>
      <sheetData sheetId="14014"/>
      <sheetData sheetId="14015"/>
      <sheetData sheetId="14016"/>
      <sheetData sheetId="14017"/>
      <sheetData sheetId="14018"/>
      <sheetData sheetId="14019"/>
      <sheetData sheetId="14020"/>
      <sheetData sheetId="14021"/>
      <sheetData sheetId="14022"/>
      <sheetData sheetId="14023"/>
      <sheetData sheetId="14024"/>
      <sheetData sheetId="14025"/>
      <sheetData sheetId="14026"/>
      <sheetData sheetId="14027"/>
      <sheetData sheetId="14028"/>
      <sheetData sheetId="14029">
        <row r="6">
          <cell r="D6">
            <v>3184</v>
          </cell>
        </row>
      </sheetData>
      <sheetData sheetId="14030" refreshError="1"/>
      <sheetData sheetId="14031"/>
      <sheetData sheetId="14032" refreshError="1"/>
      <sheetData sheetId="14033" refreshError="1"/>
      <sheetData sheetId="14034"/>
      <sheetData sheetId="14035"/>
      <sheetData sheetId="14036"/>
      <sheetData sheetId="14037"/>
      <sheetData sheetId="14038" refreshError="1"/>
      <sheetData sheetId="14039" refreshError="1"/>
      <sheetData sheetId="14040" refreshError="1"/>
      <sheetData sheetId="14041" refreshError="1"/>
      <sheetData sheetId="14042" refreshError="1"/>
      <sheetData sheetId="14043" refreshError="1"/>
      <sheetData sheetId="14044" refreshError="1"/>
      <sheetData sheetId="14045" refreshError="1"/>
      <sheetData sheetId="14046" refreshError="1"/>
      <sheetData sheetId="14047" refreshError="1"/>
      <sheetData sheetId="14048" refreshError="1"/>
      <sheetData sheetId="14049" refreshError="1"/>
      <sheetData sheetId="14050" refreshError="1"/>
      <sheetData sheetId="14051" refreshError="1"/>
      <sheetData sheetId="14052" refreshError="1"/>
      <sheetData sheetId="14053" refreshError="1"/>
      <sheetData sheetId="14054" refreshError="1"/>
      <sheetData sheetId="14055" refreshError="1"/>
      <sheetData sheetId="14056" refreshError="1"/>
      <sheetData sheetId="14057" refreshError="1"/>
      <sheetData sheetId="14058" refreshError="1"/>
      <sheetData sheetId="14059" refreshError="1"/>
      <sheetData sheetId="14060" refreshError="1"/>
      <sheetData sheetId="14061" refreshError="1"/>
      <sheetData sheetId="14062" refreshError="1"/>
      <sheetData sheetId="14063" refreshError="1"/>
      <sheetData sheetId="14064" refreshError="1"/>
      <sheetData sheetId="14065" refreshError="1"/>
      <sheetData sheetId="14066" refreshError="1"/>
      <sheetData sheetId="14067" refreshError="1"/>
      <sheetData sheetId="14068" refreshError="1"/>
      <sheetData sheetId="14069" refreshError="1"/>
      <sheetData sheetId="14070" refreshError="1"/>
      <sheetData sheetId="14071" refreshError="1"/>
      <sheetData sheetId="14072" refreshError="1"/>
      <sheetData sheetId="14073" refreshError="1"/>
      <sheetData sheetId="14074" refreshError="1"/>
      <sheetData sheetId="14075" refreshError="1"/>
      <sheetData sheetId="14076"/>
      <sheetData sheetId="14077">
        <row r="5">
          <cell r="G5">
            <v>48</v>
          </cell>
        </row>
      </sheetData>
      <sheetData sheetId="14078"/>
      <sheetData sheetId="14079"/>
      <sheetData sheetId="14080" refreshError="1"/>
      <sheetData sheetId="14081" refreshError="1"/>
      <sheetData sheetId="14082" refreshError="1"/>
      <sheetData sheetId="14083" refreshError="1"/>
      <sheetData sheetId="14084" refreshError="1"/>
      <sheetData sheetId="14085" refreshError="1"/>
      <sheetData sheetId="14086" refreshError="1"/>
      <sheetData sheetId="14087" refreshError="1"/>
      <sheetData sheetId="14088" refreshError="1"/>
      <sheetData sheetId="14089" refreshError="1"/>
      <sheetData sheetId="14090" refreshError="1"/>
      <sheetData sheetId="14091" refreshError="1"/>
      <sheetData sheetId="14092" refreshError="1"/>
      <sheetData sheetId="14093" refreshError="1"/>
      <sheetData sheetId="14094" refreshError="1"/>
      <sheetData sheetId="14095" refreshError="1"/>
      <sheetData sheetId="14096" refreshError="1"/>
      <sheetData sheetId="14097" refreshError="1"/>
      <sheetData sheetId="14098" refreshError="1"/>
      <sheetData sheetId="14099" refreshError="1"/>
      <sheetData sheetId="14100" refreshError="1"/>
      <sheetData sheetId="14101" refreshError="1"/>
      <sheetData sheetId="14102" refreshError="1"/>
      <sheetData sheetId="14103" refreshError="1"/>
      <sheetData sheetId="14104" refreshError="1"/>
      <sheetData sheetId="14105" refreshError="1"/>
      <sheetData sheetId="14106" refreshError="1"/>
      <sheetData sheetId="14107" refreshError="1"/>
      <sheetData sheetId="14108" refreshError="1"/>
      <sheetData sheetId="14109" refreshError="1"/>
      <sheetData sheetId="14110" refreshError="1"/>
      <sheetData sheetId="14111" refreshError="1"/>
      <sheetData sheetId="14112" refreshError="1"/>
      <sheetData sheetId="14113" refreshError="1"/>
      <sheetData sheetId="14114" refreshError="1"/>
      <sheetData sheetId="14115" refreshError="1"/>
      <sheetData sheetId="14116" refreshError="1"/>
      <sheetData sheetId="14117" refreshError="1"/>
      <sheetData sheetId="14118" refreshError="1"/>
      <sheetData sheetId="14119" refreshError="1"/>
      <sheetData sheetId="14120" refreshError="1"/>
      <sheetData sheetId="14121" refreshError="1"/>
      <sheetData sheetId="14122" refreshError="1"/>
      <sheetData sheetId="14123" refreshError="1"/>
      <sheetData sheetId="14124" refreshError="1"/>
      <sheetData sheetId="14125" refreshError="1"/>
      <sheetData sheetId="14126" refreshError="1"/>
      <sheetData sheetId="14127" refreshError="1"/>
      <sheetData sheetId="14128" refreshError="1"/>
      <sheetData sheetId="14129" refreshError="1"/>
      <sheetData sheetId="14130" refreshError="1"/>
      <sheetData sheetId="14131" refreshError="1"/>
      <sheetData sheetId="14132" refreshError="1"/>
      <sheetData sheetId="14133" refreshError="1"/>
      <sheetData sheetId="14134" refreshError="1"/>
      <sheetData sheetId="14135" refreshError="1"/>
      <sheetData sheetId="14136" refreshError="1"/>
      <sheetData sheetId="14137" refreshError="1"/>
      <sheetData sheetId="14138" refreshError="1"/>
      <sheetData sheetId="14139" refreshError="1"/>
      <sheetData sheetId="14140" refreshError="1"/>
      <sheetData sheetId="14141" refreshError="1"/>
      <sheetData sheetId="14142" refreshError="1"/>
      <sheetData sheetId="14143" refreshError="1"/>
      <sheetData sheetId="14144" refreshError="1"/>
      <sheetData sheetId="14145" refreshError="1"/>
      <sheetData sheetId="14146" refreshError="1"/>
      <sheetData sheetId="14147" refreshError="1"/>
      <sheetData sheetId="14148" refreshError="1"/>
      <sheetData sheetId="14149" refreshError="1"/>
      <sheetData sheetId="14150" refreshError="1"/>
      <sheetData sheetId="14151" refreshError="1"/>
      <sheetData sheetId="14152" refreshError="1"/>
      <sheetData sheetId="14153" refreshError="1"/>
      <sheetData sheetId="14154" refreshError="1"/>
      <sheetData sheetId="14155" refreshError="1"/>
      <sheetData sheetId="14156" refreshError="1"/>
      <sheetData sheetId="14157" refreshError="1"/>
      <sheetData sheetId="14158" refreshError="1"/>
      <sheetData sheetId="14159" refreshError="1"/>
      <sheetData sheetId="14160" refreshError="1"/>
      <sheetData sheetId="14161" refreshError="1"/>
      <sheetData sheetId="14162" refreshError="1"/>
      <sheetData sheetId="14163" refreshError="1"/>
      <sheetData sheetId="14164" refreshError="1"/>
      <sheetData sheetId="14165" refreshError="1"/>
      <sheetData sheetId="14166" refreshError="1"/>
      <sheetData sheetId="14167" refreshError="1"/>
      <sheetData sheetId="14168" refreshError="1"/>
      <sheetData sheetId="14169" refreshError="1"/>
      <sheetData sheetId="14170" refreshError="1"/>
      <sheetData sheetId="14171" refreshError="1"/>
      <sheetData sheetId="14172" refreshError="1"/>
      <sheetData sheetId="14173" refreshError="1"/>
      <sheetData sheetId="14174" refreshError="1"/>
      <sheetData sheetId="14175"/>
      <sheetData sheetId="14176"/>
      <sheetData sheetId="14177"/>
      <sheetData sheetId="14178" refreshError="1"/>
      <sheetData sheetId="14179" refreshError="1"/>
      <sheetData sheetId="14180" refreshError="1"/>
      <sheetData sheetId="14181" refreshError="1"/>
      <sheetData sheetId="14182" refreshError="1"/>
      <sheetData sheetId="14183" refreshError="1"/>
      <sheetData sheetId="14184" refreshError="1"/>
      <sheetData sheetId="14185" refreshError="1"/>
      <sheetData sheetId="14186" refreshError="1"/>
      <sheetData sheetId="14187" refreshError="1"/>
      <sheetData sheetId="14188" refreshError="1"/>
      <sheetData sheetId="14189" refreshError="1"/>
      <sheetData sheetId="14190" refreshError="1"/>
      <sheetData sheetId="14191" refreshError="1"/>
      <sheetData sheetId="14192" refreshError="1"/>
      <sheetData sheetId="14193" refreshError="1"/>
      <sheetData sheetId="14194" refreshError="1"/>
      <sheetData sheetId="14195" refreshError="1"/>
      <sheetData sheetId="14196" refreshError="1"/>
      <sheetData sheetId="14197" refreshError="1"/>
      <sheetData sheetId="14198" refreshError="1"/>
      <sheetData sheetId="14199" refreshError="1"/>
      <sheetData sheetId="14200" refreshError="1"/>
      <sheetData sheetId="14201" refreshError="1"/>
      <sheetData sheetId="14202" refreshError="1"/>
      <sheetData sheetId="14203" refreshError="1"/>
      <sheetData sheetId="14204" refreshError="1"/>
      <sheetData sheetId="14205" refreshError="1"/>
      <sheetData sheetId="14206" refreshError="1"/>
      <sheetData sheetId="14207" refreshError="1"/>
      <sheetData sheetId="14208" refreshError="1"/>
      <sheetData sheetId="14209" refreshError="1"/>
      <sheetData sheetId="14210" refreshError="1"/>
      <sheetData sheetId="14211" refreshError="1"/>
      <sheetData sheetId="14212" refreshError="1"/>
      <sheetData sheetId="14213" refreshError="1"/>
      <sheetData sheetId="14214" refreshError="1"/>
      <sheetData sheetId="14215" refreshError="1"/>
      <sheetData sheetId="14216" refreshError="1"/>
      <sheetData sheetId="14217" refreshError="1"/>
      <sheetData sheetId="14218" refreshError="1"/>
      <sheetData sheetId="14219" refreshError="1"/>
      <sheetData sheetId="14220" refreshError="1"/>
      <sheetData sheetId="14221" refreshError="1"/>
      <sheetData sheetId="14222" refreshError="1"/>
      <sheetData sheetId="14223" refreshError="1"/>
      <sheetData sheetId="14224" refreshError="1"/>
      <sheetData sheetId="14225" refreshError="1"/>
      <sheetData sheetId="14226" refreshError="1"/>
      <sheetData sheetId="14227" refreshError="1"/>
      <sheetData sheetId="14228" refreshError="1"/>
      <sheetData sheetId="14229" refreshError="1"/>
      <sheetData sheetId="14230" refreshError="1"/>
      <sheetData sheetId="14231" refreshError="1"/>
      <sheetData sheetId="14232" refreshError="1"/>
      <sheetData sheetId="14233" refreshError="1"/>
      <sheetData sheetId="14234" refreshError="1"/>
      <sheetData sheetId="14235" refreshError="1"/>
      <sheetData sheetId="14236" refreshError="1"/>
      <sheetData sheetId="14237" refreshError="1"/>
      <sheetData sheetId="14238" refreshError="1"/>
      <sheetData sheetId="14239" refreshError="1"/>
      <sheetData sheetId="14240" refreshError="1"/>
      <sheetData sheetId="14241" refreshError="1"/>
      <sheetData sheetId="14242" refreshError="1"/>
      <sheetData sheetId="14243" refreshError="1"/>
      <sheetData sheetId="14244" refreshError="1"/>
      <sheetData sheetId="14245" refreshError="1"/>
      <sheetData sheetId="14246" refreshError="1"/>
      <sheetData sheetId="14247" refreshError="1"/>
      <sheetData sheetId="14248" refreshError="1"/>
      <sheetData sheetId="14249" refreshError="1"/>
      <sheetData sheetId="14250" refreshError="1"/>
      <sheetData sheetId="14251" refreshError="1"/>
      <sheetData sheetId="14252" refreshError="1"/>
      <sheetData sheetId="14253" refreshError="1"/>
      <sheetData sheetId="14254" refreshError="1"/>
      <sheetData sheetId="14255" refreshError="1"/>
      <sheetData sheetId="14256" refreshError="1"/>
      <sheetData sheetId="14257" refreshError="1"/>
      <sheetData sheetId="14258" refreshError="1"/>
      <sheetData sheetId="14259" refreshError="1"/>
      <sheetData sheetId="14260" refreshError="1"/>
      <sheetData sheetId="14261" refreshError="1"/>
      <sheetData sheetId="14262" refreshError="1"/>
      <sheetData sheetId="14263" refreshError="1"/>
      <sheetData sheetId="14264" refreshError="1"/>
      <sheetData sheetId="14265" refreshError="1"/>
      <sheetData sheetId="14266" refreshError="1"/>
      <sheetData sheetId="14267" refreshError="1"/>
      <sheetData sheetId="14268" refreshError="1"/>
      <sheetData sheetId="14269" refreshError="1"/>
      <sheetData sheetId="14270" refreshError="1"/>
      <sheetData sheetId="14271" refreshError="1"/>
      <sheetData sheetId="14272" refreshError="1"/>
      <sheetData sheetId="14273" refreshError="1"/>
      <sheetData sheetId="14274" refreshError="1"/>
      <sheetData sheetId="14275" refreshError="1"/>
      <sheetData sheetId="14276" refreshError="1"/>
      <sheetData sheetId="14277" refreshError="1"/>
      <sheetData sheetId="14278" refreshError="1"/>
      <sheetData sheetId="14279" refreshError="1"/>
      <sheetData sheetId="14280" refreshError="1"/>
      <sheetData sheetId="14281" refreshError="1"/>
      <sheetData sheetId="14282" refreshError="1"/>
      <sheetData sheetId="14283" refreshError="1"/>
      <sheetData sheetId="14284" refreshError="1"/>
      <sheetData sheetId="14285" refreshError="1"/>
      <sheetData sheetId="14286" refreshError="1"/>
      <sheetData sheetId="14287" refreshError="1"/>
      <sheetData sheetId="14288" refreshError="1"/>
      <sheetData sheetId="14289" refreshError="1"/>
      <sheetData sheetId="14290" refreshError="1"/>
      <sheetData sheetId="14291" refreshError="1"/>
      <sheetData sheetId="14292" refreshError="1"/>
      <sheetData sheetId="14293" refreshError="1"/>
      <sheetData sheetId="14294" refreshError="1"/>
      <sheetData sheetId="14295" refreshError="1"/>
      <sheetData sheetId="14296" refreshError="1"/>
      <sheetData sheetId="14297" refreshError="1"/>
      <sheetData sheetId="14298" refreshError="1"/>
      <sheetData sheetId="14299" refreshError="1"/>
      <sheetData sheetId="14300" refreshError="1"/>
      <sheetData sheetId="14301" refreshError="1"/>
      <sheetData sheetId="14302" refreshError="1"/>
      <sheetData sheetId="14303" refreshError="1"/>
      <sheetData sheetId="14304" refreshError="1"/>
      <sheetData sheetId="14305" refreshError="1"/>
      <sheetData sheetId="14306" refreshError="1"/>
      <sheetData sheetId="14307" refreshError="1"/>
      <sheetData sheetId="14308" refreshError="1"/>
      <sheetData sheetId="14309" refreshError="1"/>
      <sheetData sheetId="14310" refreshError="1"/>
      <sheetData sheetId="14311" refreshError="1"/>
      <sheetData sheetId="14312" refreshError="1"/>
      <sheetData sheetId="14313" refreshError="1"/>
      <sheetData sheetId="14314" refreshError="1"/>
      <sheetData sheetId="14315" refreshError="1"/>
      <sheetData sheetId="14316" refreshError="1"/>
      <sheetData sheetId="14317" refreshError="1"/>
      <sheetData sheetId="14318" refreshError="1"/>
      <sheetData sheetId="14319" refreshError="1"/>
      <sheetData sheetId="14320" refreshError="1"/>
      <sheetData sheetId="14321" refreshError="1"/>
      <sheetData sheetId="14322" refreshError="1"/>
      <sheetData sheetId="14323" refreshError="1"/>
      <sheetData sheetId="14324" refreshError="1"/>
      <sheetData sheetId="14325" refreshError="1"/>
      <sheetData sheetId="14326" refreshError="1"/>
      <sheetData sheetId="14327" refreshError="1"/>
      <sheetData sheetId="14328" refreshError="1"/>
      <sheetData sheetId="14329" refreshError="1"/>
      <sheetData sheetId="14330" refreshError="1"/>
      <sheetData sheetId="14331" refreshError="1"/>
      <sheetData sheetId="14332" refreshError="1"/>
      <sheetData sheetId="14333" refreshError="1"/>
      <sheetData sheetId="14334" refreshError="1"/>
      <sheetData sheetId="14335" refreshError="1"/>
      <sheetData sheetId="14336" refreshError="1"/>
      <sheetData sheetId="14337" refreshError="1"/>
      <sheetData sheetId="14338" refreshError="1"/>
      <sheetData sheetId="14339" refreshError="1"/>
      <sheetData sheetId="14340" refreshError="1"/>
      <sheetData sheetId="14341" refreshError="1"/>
      <sheetData sheetId="14342" refreshError="1"/>
      <sheetData sheetId="14343" refreshError="1"/>
      <sheetData sheetId="14344" refreshError="1"/>
      <sheetData sheetId="14345" refreshError="1"/>
      <sheetData sheetId="14346" refreshError="1"/>
      <sheetData sheetId="14347" refreshError="1"/>
      <sheetData sheetId="14348" refreshError="1"/>
      <sheetData sheetId="14349" refreshError="1"/>
      <sheetData sheetId="14350" refreshError="1"/>
      <sheetData sheetId="14351" refreshError="1"/>
      <sheetData sheetId="14352" refreshError="1"/>
      <sheetData sheetId="14353" refreshError="1"/>
      <sheetData sheetId="14354" refreshError="1"/>
      <sheetData sheetId="14355" refreshError="1"/>
      <sheetData sheetId="14356" refreshError="1"/>
      <sheetData sheetId="14357" refreshError="1"/>
      <sheetData sheetId="14358" refreshError="1"/>
      <sheetData sheetId="14359" refreshError="1"/>
      <sheetData sheetId="14360" refreshError="1"/>
      <sheetData sheetId="14361" refreshError="1"/>
      <sheetData sheetId="14362" refreshError="1"/>
      <sheetData sheetId="14363" refreshError="1"/>
      <sheetData sheetId="14364" refreshError="1"/>
      <sheetData sheetId="14365" refreshError="1"/>
      <sheetData sheetId="14366" refreshError="1"/>
      <sheetData sheetId="14367" refreshError="1"/>
      <sheetData sheetId="14368" refreshError="1"/>
      <sheetData sheetId="14369" refreshError="1"/>
      <sheetData sheetId="14370" refreshError="1"/>
      <sheetData sheetId="14371" refreshError="1"/>
      <sheetData sheetId="14372" refreshError="1"/>
      <sheetData sheetId="14373" refreshError="1"/>
      <sheetData sheetId="14374" refreshError="1"/>
      <sheetData sheetId="14375" refreshError="1"/>
      <sheetData sheetId="14376" refreshError="1"/>
      <sheetData sheetId="14377" refreshError="1"/>
      <sheetData sheetId="14378" refreshError="1"/>
      <sheetData sheetId="14379" refreshError="1"/>
      <sheetData sheetId="14380" refreshError="1"/>
      <sheetData sheetId="14381" refreshError="1"/>
      <sheetData sheetId="14382" refreshError="1"/>
      <sheetData sheetId="14383" refreshError="1"/>
      <sheetData sheetId="14384" refreshError="1"/>
      <sheetData sheetId="14385" refreshError="1"/>
      <sheetData sheetId="14386">
        <row r="1">
          <cell r="A1" t="str">
            <v>ASSET_NUMBER</v>
          </cell>
        </row>
      </sheetData>
      <sheetData sheetId="14387">
        <row r="1">
          <cell r="A1" t="str">
            <v>ASSET_NUMBER</v>
          </cell>
        </row>
      </sheetData>
      <sheetData sheetId="14388">
        <row r="1">
          <cell r="A1" t="str">
            <v>ASSET_NUMBER</v>
          </cell>
        </row>
      </sheetData>
      <sheetData sheetId="14389" refreshError="1"/>
      <sheetData sheetId="14390" refreshError="1"/>
      <sheetData sheetId="14391" refreshError="1"/>
      <sheetData sheetId="14392" refreshError="1"/>
      <sheetData sheetId="14393" refreshError="1"/>
      <sheetData sheetId="14394" refreshError="1"/>
      <sheetData sheetId="14395" refreshError="1"/>
      <sheetData sheetId="14396" refreshError="1"/>
      <sheetData sheetId="14397" refreshError="1"/>
      <sheetData sheetId="14398" refreshError="1"/>
      <sheetData sheetId="14399" refreshError="1"/>
      <sheetData sheetId="14400" refreshError="1"/>
      <sheetData sheetId="14401" refreshError="1"/>
      <sheetData sheetId="14402" refreshError="1"/>
      <sheetData sheetId="14403" refreshError="1"/>
      <sheetData sheetId="14404" refreshError="1"/>
      <sheetData sheetId="14405" refreshError="1"/>
      <sheetData sheetId="14406" refreshError="1"/>
      <sheetData sheetId="14407" refreshError="1"/>
      <sheetData sheetId="14408" refreshError="1"/>
      <sheetData sheetId="14409" refreshError="1"/>
      <sheetData sheetId="14410" refreshError="1"/>
      <sheetData sheetId="14411" refreshError="1"/>
      <sheetData sheetId="14412" refreshError="1"/>
      <sheetData sheetId="14413" refreshError="1"/>
      <sheetData sheetId="14414" refreshError="1"/>
      <sheetData sheetId="14415" refreshError="1"/>
      <sheetData sheetId="14416" refreshError="1"/>
      <sheetData sheetId="14417" refreshError="1"/>
      <sheetData sheetId="14418" refreshError="1"/>
      <sheetData sheetId="14419" refreshError="1"/>
      <sheetData sheetId="14420" refreshError="1"/>
      <sheetData sheetId="14421" refreshError="1"/>
      <sheetData sheetId="14422" refreshError="1"/>
      <sheetData sheetId="14423" refreshError="1"/>
      <sheetData sheetId="14424" refreshError="1"/>
      <sheetData sheetId="14425" refreshError="1"/>
      <sheetData sheetId="14426" refreshError="1"/>
      <sheetData sheetId="14427" refreshError="1"/>
      <sheetData sheetId="14428" refreshError="1"/>
      <sheetData sheetId="14429" refreshError="1"/>
      <sheetData sheetId="14430" refreshError="1"/>
      <sheetData sheetId="14431" refreshError="1"/>
      <sheetData sheetId="14432" refreshError="1"/>
      <sheetData sheetId="14433" refreshError="1"/>
      <sheetData sheetId="14434" refreshError="1"/>
      <sheetData sheetId="14435" refreshError="1"/>
      <sheetData sheetId="14436" refreshError="1"/>
      <sheetData sheetId="14437" refreshError="1"/>
      <sheetData sheetId="14438" refreshError="1"/>
      <sheetData sheetId="14439" refreshError="1"/>
      <sheetData sheetId="14440" refreshError="1"/>
      <sheetData sheetId="14441" refreshError="1"/>
      <sheetData sheetId="14442" refreshError="1"/>
      <sheetData sheetId="14443" refreshError="1"/>
      <sheetData sheetId="14444" refreshError="1"/>
      <sheetData sheetId="14445" refreshError="1"/>
      <sheetData sheetId="14446" refreshError="1"/>
      <sheetData sheetId="14447" refreshError="1"/>
      <sheetData sheetId="14448" refreshError="1"/>
      <sheetData sheetId="14449" refreshError="1"/>
      <sheetData sheetId="14450" refreshError="1"/>
      <sheetData sheetId="14451" refreshError="1"/>
      <sheetData sheetId="14452" refreshError="1"/>
      <sheetData sheetId="14453" refreshError="1"/>
      <sheetData sheetId="14454" refreshError="1"/>
      <sheetData sheetId="14455" refreshError="1"/>
      <sheetData sheetId="14456" refreshError="1"/>
      <sheetData sheetId="14457" refreshError="1"/>
      <sheetData sheetId="14458" refreshError="1"/>
      <sheetData sheetId="14459" refreshError="1"/>
      <sheetData sheetId="14460"/>
      <sheetData sheetId="14461" refreshError="1"/>
      <sheetData sheetId="14462" refreshError="1"/>
      <sheetData sheetId="14463"/>
      <sheetData sheetId="14464" refreshError="1"/>
      <sheetData sheetId="14465" refreshError="1"/>
      <sheetData sheetId="14466" refreshError="1"/>
      <sheetData sheetId="14467" refreshError="1"/>
      <sheetData sheetId="14468" refreshError="1"/>
      <sheetData sheetId="14469" refreshError="1"/>
      <sheetData sheetId="14470" refreshError="1"/>
      <sheetData sheetId="14471" refreshError="1"/>
      <sheetData sheetId="14472" refreshError="1"/>
      <sheetData sheetId="14473" refreshError="1"/>
      <sheetData sheetId="14474" refreshError="1"/>
      <sheetData sheetId="14475" refreshError="1"/>
      <sheetData sheetId="14476" refreshError="1"/>
      <sheetData sheetId="14477" refreshError="1"/>
      <sheetData sheetId="14478" refreshError="1"/>
      <sheetData sheetId="14479" refreshError="1"/>
      <sheetData sheetId="14480" refreshError="1"/>
      <sheetData sheetId="14481" refreshError="1"/>
      <sheetData sheetId="14482" refreshError="1"/>
      <sheetData sheetId="14483" refreshError="1"/>
      <sheetData sheetId="14484" refreshError="1"/>
      <sheetData sheetId="14485" refreshError="1"/>
      <sheetData sheetId="14486" refreshError="1"/>
      <sheetData sheetId="14487" refreshError="1"/>
      <sheetData sheetId="14488" refreshError="1"/>
      <sheetData sheetId="14489" refreshError="1"/>
      <sheetData sheetId="14490" refreshError="1"/>
      <sheetData sheetId="14491" refreshError="1"/>
      <sheetData sheetId="14492" refreshError="1"/>
      <sheetData sheetId="14493" refreshError="1"/>
      <sheetData sheetId="14494" refreshError="1"/>
      <sheetData sheetId="14495" refreshError="1"/>
      <sheetData sheetId="14496" refreshError="1"/>
      <sheetData sheetId="14497" refreshError="1"/>
      <sheetData sheetId="14498" refreshError="1"/>
      <sheetData sheetId="14499" refreshError="1"/>
      <sheetData sheetId="14500" refreshError="1"/>
      <sheetData sheetId="14501" refreshError="1"/>
      <sheetData sheetId="14502" refreshError="1"/>
      <sheetData sheetId="14503" refreshError="1"/>
      <sheetData sheetId="14504" refreshError="1"/>
      <sheetData sheetId="14505" refreshError="1"/>
      <sheetData sheetId="14506" refreshError="1"/>
      <sheetData sheetId="14507" refreshError="1"/>
      <sheetData sheetId="14508" refreshError="1"/>
      <sheetData sheetId="14509" refreshError="1"/>
      <sheetData sheetId="14510" refreshError="1"/>
      <sheetData sheetId="14511" refreshError="1"/>
      <sheetData sheetId="14512" refreshError="1"/>
      <sheetData sheetId="14513" refreshError="1"/>
      <sheetData sheetId="14514" refreshError="1"/>
      <sheetData sheetId="14515" refreshError="1"/>
      <sheetData sheetId="14516" refreshError="1"/>
      <sheetData sheetId="14517" refreshError="1"/>
      <sheetData sheetId="14518"/>
      <sheetData sheetId="14519" refreshError="1"/>
      <sheetData sheetId="14520" refreshError="1"/>
      <sheetData sheetId="14521" refreshError="1"/>
      <sheetData sheetId="14522" refreshError="1"/>
      <sheetData sheetId="14523" refreshError="1"/>
      <sheetData sheetId="14524" refreshError="1"/>
      <sheetData sheetId="14525" refreshError="1"/>
      <sheetData sheetId="14526" refreshError="1"/>
      <sheetData sheetId="14527" refreshError="1"/>
      <sheetData sheetId="14528" refreshError="1"/>
      <sheetData sheetId="14529" refreshError="1"/>
      <sheetData sheetId="14530">
        <row r="1">
          <cell r="A1" t="str">
            <v>Management Profile</v>
          </cell>
        </row>
      </sheetData>
      <sheetData sheetId="14531"/>
      <sheetData sheetId="14532"/>
      <sheetData sheetId="14533"/>
      <sheetData sheetId="14534"/>
      <sheetData sheetId="14535"/>
      <sheetData sheetId="14536"/>
      <sheetData sheetId="14537"/>
      <sheetData sheetId="14538"/>
      <sheetData sheetId="14539"/>
      <sheetData sheetId="14540"/>
      <sheetData sheetId="14541"/>
      <sheetData sheetId="14542"/>
      <sheetData sheetId="14543" refreshError="1"/>
      <sheetData sheetId="14544" refreshError="1"/>
      <sheetData sheetId="14545" refreshError="1"/>
      <sheetData sheetId="14546" refreshError="1"/>
      <sheetData sheetId="14547" refreshError="1"/>
      <sheetData sheetId="14548" refreshError="1"/>
      <sheetData sheetId="14549" refreshError="1"/>
      <sheetData sheetId="14550" refreshError="1"/>
      <sheetData sheetId="14551" refreshError="1"/>
      <sheetData sheetId="14552" refreshError="1"/>
      <sheetData sheetId="14553" refreshError="1"/>
      <sheetData sheetId="14554" refreshError="1"/>
      <sheetData sheetId="14555" refreshError="1"/>
      <sheetData sheetId="14556" refreshError="1"/>
      <sheetData sheetId="14557" refreshError="1"/>
      <sheetData sheetId="14558" refreshError="1"/>
      <sheetData sheetId="14559" refreshError="1"/>
      <sheetData sheetId="14560" refreshError="1"/>
      <sheetData sheetId="14561" refreshError="1"/>
      <sheetData sheetId="14562" refreshError="1"/>
      <sheetData sheetId="14563" refreshError="1"/>
      <sheetData sheetId="14564" refreshError="1"/>
      <sheetData sheetId="14565" refreshError="1"/>
      <sheetData sheetId="14566" refreshError="1"/>
      <sheetData sheetId="14567" refreshError="1"/>
      <sheetData sheetId="14568" refreshError="1"/>
      <sheetData sheetId="14569" refreshError="1"/>
      <sheetData sheetId="14570" refreshError="1"/>
      <sheetData sheetId="14571" refreshError="1"/>
      <sheetData sheetId="14572" refreshError="1"/>
      <sheetData sheetId="14573" refreshError="1"/>
      <sheetData sheetId="14574" refreshError="1"/>
      <sheetData sheetId="14575" refreshError="1"/>
      <sheetData sheetId="14576" refreshError="1"/>
      <sheetData sheetId="14577" refreshError="1"/>
      <sheetData sheetId="14578" refreshError="1"/>
      <sheetData sheetId="14579">
        <row r="1">
          <cell r="A1" t="str">
            <v>A/C NO.</v>
          </cell>
        </row>
      </sheetData>
      <sheetData sheetId="14580" refreshError="1"/>
      <sheetData sheetId="14581" refreshError="1"/>
      <sheetData sheetId="14582" refreshError="1"/>
      <sheetData sheetId="14583" refreshError="1"/>
      <sheetData sheetId="14584" refreshError="1"/>
      <sheetData sheetId="14585" refreshError="1"/>
      <sheetData sheetId="14586" refreshError="1"/>
      <sheetData sheetId="14587" refreshError="1"/>
      <sheetData sheetId="14588" refreshError="1"/>
      <sheetData sheetId="14589" refreshError="1"/>
      <sheetData sheetId="14590">
        <row r="1">
          <cell r="A1" t="str">
            <v>ASSET_NUMBER</v>
          </cell>
        </row>
      </sheetData>
      <sheetData sheetId="14591" refreshError="1"/>
      <sheetData sheetId="14592" refreshError="1"/>
      <sheetData sheetId="14593" refreshError="1"/>
      <sheetData sheetId="14594" refreshError="1"/>
      <sheetData sheetId="14595" refreshError="1"/>
      <sheetData sheetId="14596" refreshError="1"/>
      <sheetData sheetId="14597" refreshError="1"/>
      <sheetData sheetId="14598" refreshError="1"/>
      <sheetData sheetId="14599" refreshError="1"/>
      <sheetData sheetId="14600" refreshError="1"/>
      <sheetData sheetId="14601" refreshError="1"/>
      <sheetData sheetId="14602" refreshError="1"/>
      <sheetData sheetId="14603" refreshError="1"/>
      <sheetData sheetId="14604" refreshError="1"/>
      <sheetData sheetId="14605" refreshError="1"/>
      <sheetData sheetId="14606">
        <row r="1">
          <cell r="A1" t="str">
            <v>ASSET_NUMBER</v>
          </cell>
        </row>
      </sheetData>
      <sheetData sheetId="14607">
        <row r="1">
          <cell r="A1" t="str">
            <v>ASSET_NUMBER</v>
          </cell>
        </row>
      </sheetData>
      <sheetData sheetId="14608">
        <row r="1">
          <cell r="A1" t="str">
            <v>CODE</v>
          </cell>
        </row>
      </sheetData>
      <sheetData sheetId="14609">
        <row r="1">
          <cell r="A1" t="str">
            <v>ASSET_NUMBER</v>
          </cell>
        </row>
      </sheetData>
      <sheetData sheetId="14610">
        <row r="1">
          <cell r="A1" t="str">
            <v>ASSET_NUMBER</v>
          </cell>
        </row>
      </sheetData>
      <sheetData sheetId="14611">
        <row r="1">
          <cell r="A1" t="str">
            <v>ASSET_NUMBER</v>
          </cell>
        </row>
      </sheetData>
      <sheetData sheetId="14612">
        <row r="1">
          <cell r="A1" t="str">
            <v>ASSET_NUMBER</v>
          </cell>
        </row>
      </sheetData>
      <sheetData sheetId="14613">
        <row r="1">
          <cell r="A1" t="str">
            <v>A/C NO.</v>
          </cell>
        </row>
      </sheetData>
      <sheetData sheetId="14614">
        <row r="1">
          <cell r="A1" t="str">
            <v>A/C NO.</v>
          </cell>
        </row>
      </sheetData>
      <sheetData sheetId="14615">
        <row r="1">
          <cell r="A1" t="str">
            <v>A/C NO.</v>
          </cell>
        </row>
      </sheetData>
      <sheetData sheetId="14616">
        <row r="1">
          <cell r="A1" t="str">
            <v>03</v>
          </cell>
        </row>
      </sheetData>
      <sheetData sheetId="14617">
        <row r="1">
          <cell r="A1" t="str">
            <v>CODE</v>
          </cell>
        </row>
      </sheetData>
      <sheetData sheetId="14618" refreshError="1"/>
      <sheetData sheetId="14619" refreshError="1"/>
      <sheetData sheetId="14620" refreshError="1"/>
      <sheetData sheetId="14621" refreshError="1"/>
      <sheetData sheetId="14622" refreshError="1"/>
      <sheetData sheetId="14623" refreshError="1"/>
      <sheetData sheetId="14624" refreshError="1"/>
      <sheetData sheetId="14625" refreshError="1"/>
      <sheetData sheetId="14626" refreshError="1"/>
      <sheetData sheetId="14627" refreshError="1"/>
      <sheetData sheetId="14628" refreshError="1"/>
      <sheetData sheetId="14629" refreshError="1"/>
      <sheetData sheetId="14630" refreshError="1"/>
      <sheetData sheetId="14631" refreshError="1"/>
      <sheetData sheetId="14632" refreshError="1"/>
      <sheetData sheetId="14633" refreshError="1"/>
      <sheetData sheetId="14634" refreshError="1"/>
      <sheetData sheetId="14635" refreshError="1"/>
      <sheetData sheetId="14636" refreshError="1"/>
      <sheetData sheetId="14637" refreshError="1"/>
      <sheetData sheetId="14638" refreshError="1"/>
      <sheetData sheetId="14639" refreshError="1"/>
      <sheetData sheetId="14640" refreshError="1"/>
      <sheetData sheetId="14641" refreshError="1"/>
      <sheetData sheetId="14642" refreshError="1"/>
      <sheetData sheetId="14643" refreshError="1"/>
      <sheetData sheetId="14644" refreshError="1"/>
      <sheetData sheetId="14645" refreshError="1"/>
      <sheetData sheetId="14646" refreshError="1"/>
      <sheetData sheetId="14647" refreshError="1"/>
      <sheetData sheetId="14648" refreshError="1"/>
      <sheetData sheetId="14649" refreshError="1"/>
      <sheetData sheetId="14650" refreshError="1"/>
      <sheetData sheetId="14651" refreshError="1"/>
      <sheetData sheetId="14652" refreshError="1"/>
      <sheetData sheetId="14653" refreshError="1"/>
      <sheetData sheetId="14654" refreshError="1"/>
      <sheetData sheetId="14655" refreshError="1"/>
      <sheetData sheetId="14656" refreshError="1"/>
      <sheetData sheetId="14657" refreshError="1"/>
      <sheetData sheetId="14658" refreshError="1"/>
      <sheetData sheetId="14659" refreshError="1"/>
      <sheetData sheetId="14660" refreshError="1"/>
      <sheetData sheetId="14661" refreshError="1"/>
      <sheetData sheetId="14662" refreshError="1"/>
      <sheetData sheetId="14663" refreshError="1"/>
      <sheetData sheetId="14664" refreshError="1"/>
      <sheetData sheetId="14665" refreshError="1"/>
      <sheetData sheetId="14666" refreshError="1"/>
      <sheetData sheetId="14667" refreshError="1"/>
      <sheetData sheetId="14668" refreshError="1"/>
      <sheetData sheetId="14669" refreshError="1"/>
      <sheetData sheetId="14670" refreshError="1"/>
      <sheetData sheetId="14671" refreshError="1"/>
      <sheetData sheetId="14672" refreshError="1"/>
      <sheetData sheetId="14673" refreshError="1"/>
      <sheetData sheetId="14674" refreshError="1"/>
      <sheetData sheetId="14675" refreshError="1"/>
      <sheetData sheetId="14676" refreshError="1"/>
      <sheetData sheetId="14677" refreshError="1"/>
      <sheetData sheetId="14678" refreshError="1"/>
      <sheetData sheetId="14679" refreshError="1"/>
      <sheetData sheetId="14680" refreshError="1"/>
      <sheetData sheetId="14681" refreshError="1"/>
      <sheetData sheetId="14682" refreshError="1"/>
      <sheetData sheetId="14683" refreshError="1"/>
      <sheetData sheetId="14684" refreshError="1"/>
      <sheetData sheetId="14685" refreshError="1"/>
      <sheetData sheetId="14686" refreshError="1"/>
      <sheetData sheetId="14687" refreshError="1"/>
      <sheetData sheetId="14688" refreshError="1"/>
      <sheetData sheetId="14689" refreshError="1"/>
      <sheetData sheetId="14690" refreshError="1"/>
      <sheetData sheetId="14691" refreshError="1"/>
      <sheetData sheetId="14692" refreshError="1"/>
      <sheetData sheetId="14693" refreshError="1"/>
      <sheetData sheetId="14694" refreshError="1"/>
      <sheetData sheetId="14695" refreshError="1"/>
      <sheetData sheetId="14696" refreshError="1"/>
      <sheetData sheetId="14697" refreshError="1"/>
      <sheetData sheetId="14698" refreshError="1"/>
      <sheetData sheetId="14699" refreshError="1"/>
      <sheetData sheetId="14700" refreshError="1"/>
      <sheetData sheetId="14701">
        <row r="23">
          <cell r="A23" t="str">
            <v>D115</v>
          </cell>
        </row>
      </sheetData>
      <sheetData sheetId="14702">
        <row r="1">
          <cell r="A1" t="str">
            <v>ASSET_NUMBER</v>
          </cell>
        </row>
      </sheetData>
      <sheetData sheetId="14703">
        <row r="1">
          <cell r="B1" t="str">
            <v>D115</v>
          </cell>
        </row>
      </sheetData>
      <sheetData sheetId="14704">
        <row r="1">
          <cell r="A1" t="str">
            <v>Loan Calculator</v>
          </cell>
        </row>
      </sheetData>
      <sheetData sheetId="14705">
        <row r="1">
          <cell r="B1" t="str">
            <v>D115</v>
          </cell>
        </row>
      </sheetData>
      <sheetData sheetId="14706" refreshError="1"/>
      <sheetData sheetId="14707" refreshError="1"/>
      <sheetData sheetId="14708" refreshError="1"/>
      <sheetData sheetId="14709">
        <row r="1">
          <cell r="A1" t="str">
            <v>ASSET_NUMBER</v>
          </cell>
        </row>
      </sheetData>
      <sheetData sheetId="14710" refreshError="1"/>
      <sheetData sheetId="14711" refreshError="1"/>
      <sheetData sheetId="14712" refreshError="1"/>
      <sheetData sheetId="14713" refreshError="1"/>
      <sheetData sheetId="14714" refreshError="1"/>
      <sheetData sheetId="14715" refreshError="1"/>
      <sheetData sheetId="14716" refreshError="1"/>
      <sheetData sheetId="14717" refreshError="1"/>
      <sheetData sheetId="14718" refreshError="1"/>
      <sheetData sheetId="14719"/>
      <sheetData sheetId="14720" refreshError="1"/>
      <sheetData sheetId="14721" refreshError="1"/>
      <sheetData sheetId="14722"/>
      <sheetData sheetId="14723" refreshError="1"/>
      <sheetData sheetId="14724"/>
      <sheetData sheetId="14725" refreshError="1"/>
      <sheetData sheetId="14726"/>
      <sheetData sheetId="14727" refreshError="1"/>
      <sheetData sheetId="14728" refreshError="1"/>
      <sheetData sheetId="14729" refreshError="1"/>
      <sheetData sheetId="14730"/>
      <sheetData sheetId="14731" refreshError="1"/>
      <sheetData sheetId="14732" refreshError="1"/>
      <sheetData sheetId="14733" refreshError="1"/>
      <sheetData sheetId="14734" refreshError="1"/>
      <sheetData sheetId="14735" refreshError="1"/>
      <sheetData sheetId="14736" refreshError="1"/>
      <sheetData sheetId="14737" refreshError="1"/>
      <sheetData sheetId="14738" refreshError="1"/>
      <sheetData sheetId="14739" refreshError="1"/>
      <sheetData sheetId="14740" refreshError="1"/>
      <sheetData sheetId="14741" refreshError="1"/>
      <sheetData sheetId="14742" refreshError="1"/>
      <sheetData sheetId="14743" refreshError="1"/>
      <sheetData sheetId="14744" refreshError="1"/>
      <sheetData sheetId="14745" refreshError="1"/>
      <sheetData sheetId="14746" refreshError="1"/>
      <sheetData sheetId="14747" refreshError="1"/>
      <sheetData sheetId="14748" refreshError="1"/>
      <sheetData sheetId="14749" refreshError="1"/>
      <sheetData sheetId="14750" refreshError="1"/>
      <sheetData sheetId="14751" refreshError="1"/>
      <sheetData sheetId="14752" refreshError="1"/>
      <sheetData sheetId="14753" refreshError="1"/>
      <sheetData sheetId="14754" refreshError="1"/>
      <sheetData sheetId="14755" refreshError="1"/>
      <sheetData sheetId="14756" refreshError="1"/>
      <sheetData sheetId="14757" refreshError="1"/>
      <sheetData sheetId="14758" refreshError="1"/>
      <sheetData sheetId="14759" refreshError="1"/>
      <sheetData sheetId="14760" refreshError="1"/>
      <sheetData sheetId="14761" refreshError="1"/>
      <sheetData sheetId="14762" refreshError="1"/>
      <sheetData sheetId="14763" refreshError="1"/>
      <sheetData sheetId="14764" refreshError="1"/>
      <sheetData sheetId="14765" refreshError="1"/>
      <sheetData sheetId="14766" refreshError="1"/>
      <sheetData sheetId="14767" refreshError="1"/>
      <sheetData sheetId="14768" refreshError="1"/>
      <sheetData sheetId="14769" refreshError="1"/>
      <sheetData sheetId="14770" refreshError="1"/>
      <sheetData sheetId="14771" refreshError="1"/>
      <sheetData sheetId="14772" refreshError="1"/>
      <sheetData sheetId="14773" refreshError="1"/>
      <sheetData sheetId="14774" refreshError="1"/>
      <sheetData sheetId="14775" refreshError="1"/>
      <sheetData sheetId="14776" refreshError="1"/>
      <sheetData sheetId="14777" refreshError="1"/>
      <sheetData sheetId="14778" refreshError="1"/>
      <sheetData sheetId="14779" refreshError="1"/>
      <sheetData sheetId="14780" refreshError="1"/>
      <sheetData sheetId="14781" refreshError="1"/>
      <sheetData sheetId="14782" refreshError="1"/>
      <sheetData sheetId="14783" refreshError="1"/>
      <sheetData sheetId="14784" refreshError="1"/>
      <sheetData sheetId="14785" refreshError="1"/>
      <sheetData sheetId="14786" refreshError="1"/>
      <sheetData sheetId="14787" refreshError="1"/>
      <sheetData sheetId="14788" refreshError="1"/>
      <sheetData sheetId="14789" refreshError="1"/>
      <sheetData sheetId="14790" refreshError="1"/>
      <sheetData sheetId="14791" refreshError="1"/>
      <sheetData sheetId="14792" refreshError="1"/>
      <sheetData sheetId="14793" refreshError="1"/>
      <sheetData sheetId="14794" refreshError="1"/>
      <sheetData sheetId="14795" refreshError="1"/>
      <sheetData sheetId="14796" refreshError="1"/>
      <sheetData sheetId="14797" refreshError="1"/>
      <sheetData sheetId="14798" refreshError="1"/>
      <sheetData sheetId="14799" refreshError="1"/>
      <sheetData sheetId="14800" refreshError="1"/>
      <sheetData sheetId="14801" refreshError="1"/>
      <sheetData sheetId="14802" refreshError="1"/>
      <sheetData sheetId="14803" refreshError="1"/>
      <sheetData sheetId="14804" refreshError="1"/>
      <sheetData sheetId="14805" refreshError="1"/>
      <sheetData sheetId="14806" refreshError="1"/>
      <sheetData sheetId="14807" refreshError="1"/>
      <sheetData sheetId="14808" refreshError="1"/>
      <sheetData sheetId="14809" refreshError="1"/>
      <sheetData sheetId="14810" refreshError="1"/>
      <sheetData sheetId="14811" refreshError="1"/>
      <sheetData sheetId="14812" refreshError="1"/>
      <sheetData sheetId="14813" refreshError="1"/>
      <sheetData sheetId="14814" refreshError="1"/>
      <sheetData sheetId="14815" refreshError="1"/>
      <sheetData sheetId="14816" refreshError="1"/>
      <sheetData sheetId="14817" refreshError="1"/>
      <sheetData sheetId="14818" refreshError="1"/>
      <sheetData sheetId="14819" refreshError="1"/>
      <sheetData sheetId="14820" refreshError="1"/>
      <sheetData sheetId="14821" refreshError="1"/>
      <sheetData sheetId="14822" refreshError="1"/>
      <sheetData sheetId="14823" refreshError="1"/>
      <sheetData sheetId="14824" refreshError="1"/>
      <sheetData sheetId="14825" refreshError="1"/>
      <sheetData sheetId="14826" refreshError="1"/>
      <sheetData sheetId="14827" refreshError="1"/>
      <sheetData sheetId="14828" refreshError="1"/>
      <sheetData sheetId="14829" refreshError="1"/>
      <sheetData sheetId="14830" refreshError="1"/>
      <sheetData sheetId="14831" refreshError="1"/>
      <sheetData sheetId="14832" refreshError="1"/>
      <sheetData sheetId="14833" refreshError="1"/>
      <sheetData sheetId="14834" refreshError="1"/>
      <sheetData sheetId="14835" refreshError="1"/>
      <sheetData sheetId="14836" refreshError="1"/>
      <sheetData sheetId="14837" refreshError="1"/>
      <sheetData sheetId="14838" refreshError="1"/>
      <sheetData sheetId="14839" refreshError="1"/>
      <sheetData sheetId="14840" refreshError="1"/>
      <sheetData sheetId="14841" refreshError="1"/>
      <sheetData sheetId="14842" refreshError="1"/>
      <sheetData sheetId="14843" refreshError="1"/>
      <sheetData sheetId="14844" refreshError="1"/>
      <sheetData sheetId="14845" refreshError="1"/>
      <sheetData sheetId="14846" refreshError="1"/>
      <sheetData sheetId="14847" refreshError="1"/>
      <sheetData sheetId="14848" refreshError="1"/>
      <sheetData sheetId="14849" refreshError="1"/>
      <sheetData sheetId="14850" refreshError="1"/>
      <sheetData sheetId="14851" refreshError="1"/>
      <sheetData sheetId="14852" refreshError="1"/>
      <sheetData sheetId="14853" refreshError="1"/>
      <sheetData sheetId="14854" refreshError="1"/>
      <sheetData sheetId="14855" refreshError="1"/>
      <sheetData sheetId="14856" refreshError="1"/>
      <sheetData sheetId="14857" refreshError="1"/>
      <sheetData sheetId="14858" refreshError="1"/>
      <sheetData sheetId="14859" refreshError="1"/>
      <sheetData sheetId="14860" refreshError="1"/>
      <sheetData sheetId="14861" refreshError="1"/>
      <sheetData sheetId="14862" refreshError="1"/>
      <sheetData sheetId="14863" refreshError="1"/>
      <sheetData sheetId="14864" refreshError="1"/>
      <sheetData sheetId="14865" refreshError="1"/>
      <sheetData sheetId="14866" refreshError="1"/>
      <sheetData sheetId="14867" refreshError="1"/>
      <sheetData sheetId="14868" refreshError="1"/>
      <sheetData sheetId="14869" refreshError="1"/>
      <sheetData sheetId="14870" refreshError="1"/>
      <sheetData sheetId="14871" refreshError="1"/>
      <sheetData sheetId="14872" refreshError="1"/>
      <sheetData sheetId="14873" refreshError="1"/>
      <sheetData sheetId="14874" refreshError="1"/>
      <sheetData sheetId="14875" refreshError="1"/>
      <sheetData sheetId="14876" refreshError="1"/>
      <sheetData sheetId="14877" refreshError="1"/>
      <sheetData sheetId="14878">
        <row r="1">
          <cell r="A1" t="str">
            <v>Customer Name</v>
          </cell>
        </row>
      </sheetData>
      <sheetData sheetId="14879">
        <row r="1">
          <cell r="A1" t="str">
            <v>Customer Name</v>
          </cell>
        </row>
      </sheetData>
      <sheetData sheetId="14880">
        <row r="1">
          <cell r="A1" t="str">
            <v>Customer Name</v>
          </cell>
        </row>
      </sheetData>
      <sheetData sheetId="14881" refreshError="1"/>
      <sheetData sheetId="14882" refreshError="1"/>
      <sheetData sheetId="14883" refreshError="1"/>
      <sheetData sheetId="14884" refreshError="1"/>
      <sheetData sheetId="14885" refreshError="1"/>
      <sheetData sheetId="14886" refreshError="1"/>
      <sheetData sheetId="14887" refreshError="1"/>
      <sheetData sheetId="14888" refreshError="1"/>
      <sheetData sheetId="14889" refreshError="1"/>
      <sheetData sheetId="14890" refreshError="1"/>
      <sheetData sheetId="14891" refreshError="1"/>
      <sheetData sheetId="14892" refreshError="1"/>
      <sheetData sheetId="14893" refreshError="1"/>
      <sheetData sheetId="14894" refreshError="1"/>
      <sheetData sheetId="14895" refreshError="1"/>
      <sheetData sheetId="14896" refreshError="1"/>
      <sheetData sheetId="14897" refreshError="1"/>
      <sheetData sheetId="14898" refreshError="1"/>
      <sheetData sheetId="14899" refreshError="1"/>
      <sheetData sheetId="14900" refreshError="1"/>
      <sheetData sheetId="14901" refreshError="1"/>
      <sheetData sheetId="14902" refreshError="1"/>
      <sheetData sheetId="14903" refreshError="1"/>
      <sheetData sheetId="14904" refreshError="1"/>
      <sheetData sheetId="14905" refreshError="1"/>
      <sheetData sheetId="14906" refreshError="1"/>
      <sheetData sheetId="14907" refreshError="1"/>
      <sheetData sheetId="14908" refreshError="1"/>
      <sheetData sheetId="14909" refreshError="1"/>
      <sheetData sheetId="14910" refreshError="1"/>
      <sheetData sheetId="14911" refreshError="1"/>
      <sheetData sheetId="14912" refreshError="1"/>
      <sheetData sheetId="14913">
        <row r="1">
          <cell r="A1" t="str">
            <v>PARTICULARS</v>
          </cell>
        </row>
      </sheetData>
      <sheetData sheetId="14914">
        <row r="1">
          <cell r="A1" t="str">
            <v>PARTICULARS</v>
          </cell>
        </row>
      </sheetData>
      <sheetData sheetId="14915">
        <row r="1">
          <cell r="A1" t="str">
            <v>Customer Name</v>
          </cell>
        </row>
      </sheetData>
      <sheetData sheetId="14916">
        <row r="1">
          <cell r="A1" t="str">
            <v>Customer Name</v>
          </cell>
        </row>
      </sheetData>
      <sheetData sheetId="14917">
        <row r="1">
          <cell r="A1" t="str">
            <v>Customer Name</v>
          </cell>
        </row>
      </sheetData>
      <sheetData sheetId="14918">
        <row r="1">
          <cell r="A1" t="str">
            <v>Customer Name</v>
          </cell>
        </row>
      </sheetData>
      <sheetData sheetId="14919">
        <row r="1">
          <cell r="A1" t="str">
            <v>Customer Name</v>
          </cell>
        </row>
      </sheetData>
      <sheetData sheetId="14920">
        <row r="1">
          <cell r="A1" t="str">
            <v>PARTICULARS</v>
          </cell>
        </row>
      </sheetData>
      <sheetData sheetId="14921">
        <row r="1">
          <cell r="A1" t="str">
            <v>PARTICULARS</v>
          </cell>
        </row>
      </sheetData>
      <sheetData sheetId="14922">
        <row r="1">
          <cell r="A1" t="str">
            <v>PARTICULARS</v>
          </cell>
        </row>
      </sheetData>
      <sheetData sheetId="14923">
        <row r="1">
          <cell r="A1" t="str">
            <v>Customer Name</v>
          </cell>
        </row>
      </sheetData>
      <sheetData sheetId="14924">
        <row r="1">
          <cell r="A1" t="str">
            <v>PARTICULARS</v>
          </cell>
        </row>
      </sheetData>
      <sheetData sheetId="14925">
        <row r="1">
          <cell r="A1" t="str">
            <v>PARTICULARS</v>
          </cell>
        </row>
      </sheetData>
      <sheetData sheetId="14926">
        <row r="1">
          <cell r="A1" t="str">
            <v>PARTICULARS</v>
          </cell>
        </row>
      </sheetData>
      <sheetData sheetId="14927">
        <row r="1">
          <cell r="A1" t="str">
            <v>PARTICULARS</v>
          </cell>
        </row>
      </sheetData>
      <sheetData sheetId="14928">
        <row r="1">
          <cell r="A1" t="str">
            <v>PARTICULARS</v>
          </cell>
        </row>
      </sheetData>
      <sheetData sheetId="14929">
        <row r="1">
          <cell r="A1" t="str">
            <v>PARTICULARS</v>
          </cell>
        </row>
      </sheetData>
      <sheetData sheetId="14930">
        <row r="1">
          <cell r="A1" t="str">
            <v>PARTICULARS</v>
          </cell>
        </row>
      </sheetData>
      <sheetData sheetId="14931">
        <row r="1">
          <cell r="A1" t="str">
            <v>PARTICULARS</v>
          </cell>
        </row>
      </sheetData>
      <sheetData sheetId="14932">
        <row r="1">
          <cell r="A1" t="str">
            <v>PARTICULARS</v>
          </cell>
        </row>
      </sheetData>
      <sheetData sheetId="14933">
        <row r="1">
          <cell r="E1">
            <v>3.7037037037037035E-2</v>
          </cell>
        </row>
      </sheetData>
      <sheetData sheetId="14934">
        <row r="1">
          <cell r="A1" t="str">
            <v>ASSET_NUMBER</v>
          </cell>
        </row>
      </sheetData>
      <sheetData sheetId="14935">
        <row r="1">
          <cell r="E1">
            <v>3.7037037037037035E-2</v>
          </cell>
        </row>
      </sheetData>
      <sheetData sheetId="14936">
        <row r="1">
          <cell r="E1">
            <v>3.7037037037037035E-2</v>
          </cell>
        </row>
      </sheetData>
      <sheetData sheetId="14937">
        <row r="1">
          <cell r="A1" t="str">
            <v>ASSET_NUMBER</v>
          </cell>
        </row>
      </sheetData>
      <sheetData sheetId="14938">
        <row r="1">
          <cell r="A1" t="str">
            <v>ASSET_NUMBER</v>
          </cell>
        </row>
      </sheetData>
      <sheetData sheetId="14939">
        <row r="1">
          <cell r="A1" t="str">
            <v>Customer Name</v>
          </cell>
        </row>
      </sheetData>
      <sheetData sheetId="14940">
        <row r="1">
          <cell r="A1" t="str">
            <v>Customer Name</v>
          </cell>
        </row>
      </sheetData>
      <sheetData sheetId="14941">
        <row r="1">
          <cell r="A1" t="str">
            <v>ASSET_NUMBER</v>
          </cell>
        </row>
      </sheetData>
      <sheetData sheetId="14942">
        <row r="1">
          <cell r="A1" t="str">
            <v>ASSET_NUMBER</v>
          </cell>
        </row>
      </sheetData>
      <sheetData sheetId="14943">
        <row r="1">
          <cell r="A1" t="str">
            <v>Customer Name</v>
          </cell>
        </row>
      </sheetData>
      <sheetData sheetId="14944">
        <row r="1">
          <cell r="A1" t="str">
            <v>Customer Name</v>
          </cell>
        </row>
      </sheetData>
      <sheetData sheetId="14945">
        <row r="1">
          <cell r="A1" t="str">
            <v>Customer Name</v>
          </cell>
        </row>
      </sheetData>
      <sheetData sheetId="14946">
        <row r="1">
          <cell r="A1" t="str">
            <v>ASSET_NUMBER</v>
          </cell>
        </row>
      </sheetData>
      <sheetData sheetId="14947">
        <row r="1">
          <cell r="A1" t="str">
            <v>Customer Name</v>
          </cell>
        </row>
      </sheetData>
      <sheetData sheetId="14948">
        <row r="1">
          <cell r="A1" t="str">
            <v>Customer Name</v>
          </cell>
        </row>
      </sheetData>
      <sheetData sheetId="14949">
        <row r="1">
          <cell r="A1" t="str">
            <v>Customer Name</v>
          </cell>
        </row>
      </sheetData>
      <sheetData sheetId="14950">
        <row r="1">
          <cell r="A1" t="str">
            <v>Customer Name</v>
          </cell>
        </row>
      </sheetData>
      <sheetData sheetId="14951">
        <row r="1">
          <cell r="A1" t="str">
            <v>Customer Name</v>
          </cell>
        </row>
      </sheetData>
      <sheetData sheetId="14952">
        <row r="1">
          <cell r="A1" t="str">
            <v>Customer Name</v>
          </cell>
        </row>
      </sheetData>
      <sheetData sheetId="14953">
        <row r="1">
          <cell r="A1" t="str">
            <v>Customer Name</v>
          </cell>
        </row>
      </sheetData>
      <sheetData sheetId="14954">
        <row r="1">
          <cell r="A1" t="str">
            <v>Customer Name</v>
          </cell>
        </row>
      </sheetData>
      <sheetData sheetId="14955">
        <row r="1">
          <cell r="A1" t="str">
            <v>Customer Name</v>
          </cell>
        </row>
      </sheetData>
      <sheetData sheetId="14956">
        <row r="1">
          <cell r="A1" t="str">
            <v>Customer Name</v>
          </cell>
        </row>
      </sheetData>
      <sheetData sheetId="14957">
        <row r="1">
          <cell r="A1" t="str">
            <v>Customer Name</v>
          </cell>
        </row>
      </sheetData>
      <sheetData sheetId="14958" refreshError="1"/>
      <sheetData sheetId="14959" refreshError="1"/>
      <sheetData sheetId="14960" refreshError="1"/>
      <sheetData sheetId="14961">
        <row r="6">
          <cell r="I6" t="str">
            <v>2011</v>
          </cell>
        </row>
      </sheetData>
      <sheetData sheetId="14962" refreshError="1"/>
      <sheetData sheetId="14963" refreshError="1"/>
      <sheetData sheetId="14964" refreshError="1"/>
      <sheetData sheetId="14965" refreshError="1"/>
      <sheetData sheetId="14966" refreshError="1"/>
      <sheetData sheetId="14967" refreshError="1"/>
      <sheetData sheetId="14968" refreshError="1"/>
      <sheetData sheetId="14969">
        <row r="5">
          <cell r="A5">
            <v>1</v>
          </cell>
        </row>
      </sheetData>
      <sheetData sheetId="14970">
        <row r="1">
          <cell r="A1" t="str">
            <v>Customer Name</v>
          </cell>
        </row>
      </sheetData>
      <sheetData sheetId="14971">
        <row r="1">
          <cell r="A1" t="str">
            <v>Customer Name</v>
          </cell>
        </row>
      </sheetData>
      <sheetData sheetId="14972">
        <row r="6">
          <cell r="I6" t="str">
            <v>2011</v>
          </cell>
        </row>
      </sheetData>
      <sheetData sheetId="14973">
        <row r="5">
          <cell r="F5">
            <v>495</v>
          </cell>
        </row>
      </sheetData>
      <sheetData sheetId="14974">
        <row r="5">
          <cell r="F5">
            <v>495</v>
          </cell>
        </row>
      </sheetData>
      <sheetData sheetId="14975">
        <row r="6">
          <cell r="D6">
            <v>5500</v>
          </cell>
        </row>
      </sheetData>
      <sheetData sheetId="14976">
        <row r="5">
          <cell r="A5">
            <v>1</v>
          </cell>
        </row>
      </sheetData>
      <sheetData sheetId="14977">
        <row r="5">
          <cell r="A5">
            <v>1</v>
          </cell>
        </row>
      </sheetData>
      <sheetData sheetId="14978">
        <row r="5">
          <cell r="A5">
            <v>1</v>
          </cell>
        </row>
      </sheetData>
      <sheetData sheetId="14979" refreshError="1"/>
      <sheetData sheetId="14980" refreshError="1"/>
      <sheetData sheetId="14981" refreshError="1"/>
      <sheetData sheetId="14982">
        <row r="2">
          <cell r="A2" t="str">
            <v>A001</v>
          </cell>
        </row>
      </sheetData>
      <sheetData sheetId="14983" refreshError="1"/>
      <sheetData sheetId="14984" refreshError="1"/>
      <sheetData sheetId="14985" refreshError="1"/>
      <sheetData sheetId="14986" refreshError="1"/>
      <sheetData sheetId="14987" refreshError="1"/>
      <sheetData sheetId="14988" refreshError="1"/>
      <sheetData sheetId="14989" refreshError="1"/>
      <sheetData sheetId="14990">
        <row r="1">
          <cell r="A1" t="str">
            <v>Customer Name</v>
          </cell>
        </row>
      </sheetData>
      <sheetData sheetId="14991">
        <row r="1">
          <cell r="A1" t="str">
            <v>Customer Name</v>
          </cell>
        </row>
      </sheetData>
      <sheetData sheetId="14992" refreshError="1"/>
      <sheetData sheetId="14993">
        <row r="1">
          <cell r="A1" t="str">
            <v>Customer Name</v>
          </cell>
        </row>
      </sheetData>
      <sheetData sheetId="14994">
        <row r="1">
          <cell r="A1" t="str">
            <v>Customer Name</v>
          </cell>
        </row>
      </sheetData>
      <sheetData sheetId="14995">
        <row r="1">
          <cell r="A1" t="str">
            <v>Customer Name</v>
          </cell>
        </row>
      </sheetData>
      <sheetData sheetId="14996">
        <row r="1">
          <cell r="A1" t="str">
            <v>Customer Name</v>
          </cell>
        </row>
      </sheetData>
      <sheetData sheetId="14997">
        <row r="1">
          <cell r="A1" t="str">
            <v>Customer Name</v>
          </cell>
        </row>
      </sheetData>
      <sheetData sheetId="14998">
        <row r="1">
          <cell r="A1" t="str">
            <v>Customer Name</v>
          </cell>
        </row>
      </sheetData>
      <sheetData sheetId="14999" refreshError="1"/>
      <sheetData sheetId="15000" refreshError="1"/>
      <sheetData sheetId="15001" refreshError="1"/>
      <sheetData sheetId="15002" refreshError="1"/>
      <sheetData sheetId="15003" refreshError="1"/>
      <sheetData sheetId="15004" refreshError="1"/>
      <sheetData sheetId="15005" refreshError="1"/>
      <sheetData sheetId="15006" refreshError="1"/>
      <sheetData sheetId="15007" refreshError="1"/>
      <sheetData sheetId="15008" refreshError="1"/>
      <sheetData sheetId="15009" refreshError="1"/>
      <sheetData sheetId="15010" refreshError="1"/>
      <sheetData sheetId="15011" refreshError="1"/>
      <sheetData sheetId="15012" refreshError="1"/>
      <sheetData sheetId="15013" refreshError="1"/>
      <sheetData sheetId="15014" refreshError="1"/>
      <sheetData sheetId="15015" refreshError="1"/>
      <sheetData sheetId="15016" refreshError="1"/>
      <sheetData sheetId="15017" refreshError="1"/>
      <sheetData sheetId="15018" refreshError="1"/>
      <sheetData sheetId="15019" refreshError="1"/>
      <sheetData sheetId="15020" refreshError="1"/>
      <sheetData sheetId="15021" refreshError="1"/>
      <sheetData sheetId="15022" refreshError="1"/>
      <sheetData sheetId="15023" refreshError="1"/>
      <sheetData sheetId="15024" refreshError="1"/>
      <sheetData sheetId="15025" refreshError="1"/>
      <sheetData sheetId="15026" refreshError="1"/>
      <sheetData sheetId="15027" refreshError="1"/>
      <sheetData sheetId="15028" refreshError="1"/>
      <sheetData sheetId="15029" refreshError="1"/>
      <sheetData sheetId="15030" refreshError="1"/>
      <sheetData sheetId="15031" refreshError="1"/>
      <sheetData sheetId="15032" refreshError="1"/>
      <sheetData sheetId="15033" refreshError="1"/>
      <sheetData sheetId="15034" refreshError="1"/>
      <sheetData sheetId="15035" refreshError="1"/>
      <sheetData sheetId="15036" refreshError="1"/>
      <sheetData sheetId="15037" refreshError="1"/>
      <sheetData sheetId="15038" refreshError="1"/>
      <sheetData sheetId="15039" refreshError="1"/>
      <sheetData sheetId="15040" refreshError="1"/>
      <sheetData sheetId="15041" refreshError="1"/>
      <sheetData sheetId="15042" refreshError="1"/>
      <sheetData sheetId="15043" refreshError="1"/>
      <sheetData sheetId="15044" refreshError="1"/>
      <sheetData sheetId="15045" refreshError="1"/>
      <sheetData sheetId="15046" refreshError="1"/>
      <sheetData sheetId="15047" refreshError="1"/>
      <sheetData sheetId="15048" refreshError="1"/>
      <sheetData sheetId="15049" refreshError="1"/>
      <sheetData sheetId="15050" refreshError="1"/>
      <sheetData sheetId="15051" refreshError="1"/>
      <sheetData sheetId="15052" refreshError="1"/>
      <sheetData sheetId="15053" refreshError="1"/>
      <sheetData sheetId="15054" refreshError="1"/>
      <sheetData sheetId="15055" refreshError="1"/>
      <sheetData sheetId="15056" refreshError="1"/>
      <sheetData sheetId="15057" refreshError="1"/>
      <sheetData sheetId="15058" refreshError="1"/>
      <sheetData sheetId="15059" refreshError="1"/>
      <sheetData sheetId="15060" refreshError="1"/>
      <sheetData sheetId="15061" refreshError="1"/>
      <sheetData sheetId="15062" refreshError="1"/>
      <sheetData sheetId="15063" refreshError="1"/>
      <sheetData sheetId="15064" refreshError="1"/>
      <sheetData sheetId="15065" refreshError="1"/>
      <sheetData sheetId="15066" refreshError="1"/>
      <sheetData sheetId="15067" refreshError="1"/>
      <sheetData sheetId="15068" refreshError="1"/>
      <sheetData sheetId="15069" refreshError="1"/>
      <sheetData sheetId="15070" refreshError="1"/>
      <sheetData sheetId="15071" refreshError="1"/>
      <sheetData sheetId="15072" refreshError="1"/>
      <sheetData sheetId="15073" refreshError="1"/>
      <sheetData sheetId="15074" refreshError="1"/>
      <sheetData sheetId="15075" refreshError="1"/>
      <sheetData sheetId="15076" refreshError="1"/>
      <sheetData sheetId="15077" refreshError="1"/>
      <sheetData sheetId="15078" refreshError="1"/>
      <sheetData sheetId="15079" refreshError="1"/>
      <sheetData sheetId="15080" refreshError="1"/>
      <sheetData sheetId="15081" refreshError="1"/>
      <sheetData sheetId="15082" refreshError="1"/>
      <sheetData sheetId="15083" refreshError="1"/>
      <sheetData sheetId="15084" refreshError="1"/>
      <sheetData sheetId="15085" refreshError="1"/>
      <sheetData sheetId="15086" refreshError="1"/>
      <sheetData sheetId="15087" refreshError="1"/>
      <sheetData sheetId="15088" refreshError="1"/>
      <sheetData sheetId="15089" refreshError="1"/>
      <sheetData sheetId="15090" refreshError="1"/>
      <sheetData sheetId="15091" refreshError="1"/>
      <sheetData sheetId="15092" refreshError="1"/>
      <sheetData sheetId="15093" refreshError="1"/>
      <sheetData sheetId="15094" refreshError="1"/>
      <sheetData sheetId="15095" refreshError="1"/>
      <sheetData sheetId="15096" refreshError="1"/>
      <sheetData sheetId="15097" refreshError="1"/>
      <sheetData sheetId="15098" refreshError="1"/>
      <sheetData sheetId="15099" refreshError="1"/>
      <sheetData sheetId="15100" refreshError="1"/>
      <sheetData sheetId="15101" refreshError="1"/>
      <sheetData sheetId="15102" refreshError="1"/>
      <sheetData sheetId="15103" refreshError="1"/>
      <sheetData sheetId="15104" refreshError="1"/>
      <sheetData sheetId="15105" refreshError="1"/>
      <sheetData sheetId="15106" refreshError="1"/>
      <sheetData sheetId="15107" refreshError="1"/>
      <sheetData sheetId="15108" refreshError="1"/>
      <sheetData sheetId="15109" refreshError="1"/>
      <sheetData sheetId="15110" refreshError="1"/>
      <sheetData sheetId="15111" refreshError="1"/>
      <sheetData sheetId="15112" refreshError="1"/>
      <sheetData sheetId="15113" refreshError="1"/>
      <sheetData sheetId="15114" refreshError="1"/>
      <sheetData sheetId="15115" refreshError="1"/>
      <sheetData sheetId="15116" refreshError="1"/>
      <sheetData sheetId="15117" refreshError="1"/>
      <sheetData sheetId="15118" refreshError="1"/>
      <sheetData sheetId="15119" refreshError="1"/>
      <sheetData sheetId="15120" refreshError="1"/>
      <sheetData sheetId="15121" refreshError="1"/>
      <sheetData sheetId="15122" refreshError="1"/>
      <sheetData sheetId="15123" refreshError="1"/>
      <sheetData sheetId="15124" refreshError="1"/>
      <sheetData sheetId="15125" refreshError="1"/>
      <sheetData sheetId="15126" refreshError="1"/>
      <sheetData sheetId="15127" refreshError="1"/>
      <sheetData sheetId="15128" refreshError="1"/>
      <sheetData sheetId="15129" refreshError="1"/>
      <sheetData sheetId="15130" refreshError="1"/>
      <sheetData sheetId="15131" refreshError="1"/>
      <sheetData sheetId="15132" refreshError="1"/>
      <sheetData sheetId="15133" refreshError="1"/>
      <sheetData sheetId="15134" refreshError="1"/>
      <sheetData sheetId="15135" refreshError="1"/>
      <sheetData sheetId="15136" refreshError="1"/>
      <sheetData sheetId="15137" refreshError="1"/>
      <sheetData sheetId="15138" refreshError="1"/>
      <sheetData sheetId="15139" refreshError="1"/>
      <sheetData sheetId="15140" refreshError="1"/>
      <sheetData sheetId="15141" refreshError="1"/>
      <sheetData sheetId="15142" refreshError="1"/>
      <sheetData sheetId="15143" refreshError="1"/>
      <sheetData sheetId="15144" refreshError="1"/>
      <sheetData sheetId="15145" refreshError="1"/>
      <sheetData sheetId="15146" refreshError="1"/>
      <sheetData sheetId="15147" refreshError="1"/>
      <sheetData sheetId="15148" refreshError="1"/>
      <sheetData sheetId="15149" refreshError="1"/>
      <sheetData sheetId="15150" refreshError="1"/>
      <sheetData sheetId="15151" refreshError="1"/>
      <sheetData sheetId="15152" refreshError="1"/>
      <sheetData sheetId="15153" refreshError="1"/>
      <sheetData sheetId="15154" refreshError="1"/>
      <sheetData sheetId="15155" refreshError="1"/>
      <sheetData sheetId="15156" refreshError="1"/>
      <sheetData sheetId="15157" refreshError="1"/>
      <sheetData sheetId="15158" refreshError="1"/>
      <sheetData sheetId="15159" refreshError="1"/>
      <sheetData sheetId="15160" refreshError="1"/>
      <sheetData sheetId="15161" refreshError="1"/>
      <sheetData sheetId="15162" refreshError="1"/>
      <sheetData sheetId="15163" refreshError="1"/>
      <sheetData sheetId="15164" refreshError="1"/>
      <sheetData sheetId="15165" refreshError="1"/>
      <sheetData sheetId="15166" refreshError="1"/>
      <sheetData sheetId="15167" refreshError="1"/>
      <sheetData sheetId="15168" refreshError="1"/>
      <sheetData sheetId="15169" refreshError="1"/>
      <sheetData sheetId="15170" refreshError="1"/>
      <sheetData sheetId="15171" refreshError="1"/>
      <sheetData sheetId="15172" refreshError="1"/>
      <sheetData sheetId="15173" refreshError="1"/>
      <sheetData sheetId="15174" refreshError="1"/>
      <sheetData sheetId="15175" refreshError="1"/>
      <sheetData sheetId="15176" refreshError="1"/>
      <sheetData sheetId="15177" refreshError="1"/>
      <sheetData sheetId="15178" refreshError="1"/>
      <sheetData sheetId="15179" refreshError="1"/>
      <sheetData sheetId="15180"/>
      <sheetData sheetId="15181" refreshError="1"/>
      <sheetData sheetId="15182" refreshError="1"/>
      <sheetData sheetId="15183" refreshError="1"/>
      <sheetData sheetId="15184" refreshError="1"/>
      <sheetData sheetId="15185"/>
      <sheetData sheetId="15186">
        <row r="5">
          <cell r="A5">
            <v>1</v>
          </cell>
        </row>
      </sheetData>
      <sheetData sheetId="15187">
        <row r="5">
          <cell r="A5">
            <v>1</v>
          </cell>
        </row>
      </sheetData>
      <sheetData sheetId="15188">
        <row r="5">
          <cell r="A5">
            <v>1</v>
          </cell>
        </row>
      </sheetData>
      <sheetData sheetId="15189">
        <row r="5">
          <cell r="A5">
            <v>1</v>
          </cell>
        </row>
      </sheetData>
      <sheetData sheetId="15190">
        <row r="5">
          <cell r="A5">
            <v>1</v>
          </cell>
        </row>
      </sheetData>
      <sheetData sheetId="15191">
        <row r="5">
          <cell r="A5">
            <v>1</v>
          </cell>
        </row>
      </sheetData>
      <sheetData sheetId="15192">
        <row r="5">
          <cell r="A5">
            <v>1</v>
          </cell>
        </row>
      </sheetData>
      <sheetData sheetId="15193">
        <row r="1">
          <cell r="A1" t="str">
            <v>CODE</v>
          </cell>
        </row>
      </sheetData>
      <sheetData sheetId="15194">
        <row r="5">
          <cell r="A5">
            <v>1</v>
          </cell>
        </row>
      </sheetData>
      <sheetData sheetId="15195">
        <row r="5">
          <cell r="A5">
            <v>1</v>
          </cell>
        </row>
      </sheetData>
      <sheetData sheetId="15196">
        <row r="5">
          <cell r="A5">
            <v>1</v>
          </cell>
        </row>
      </sheetData>
      <sheetData sheetId="15197" refreshError="1"/>
      <sheetData sheetId="15198">
        <row r="5">
          <cell r="A5">
            <v>1</v>
          </cell>
        </row>
      </sheetData>
      <sheetData sheetId="15199">
        <row r="5">
          <cell r="A5">
            <v>1</v>
          </cell>
        </row>
      </sheetData>
      <sheetData sheetId="15200">
        <row r="5">
          <cell r="A5">
            <v>1</v>
          </cell>
        </row>
      </sheetData>
      <sheetData sheetId="15201">
        <row r="5">
          <cell r="A5">
            <v>1</v>
          </cell>
        </row>
      </sheetData>
      <sheetData sheetId="15202">
        <row r="5">
          <cell r="A5">
            <v>1</v>
          </cell>
        </row>
      </sheetData>
      <sheetData sheetId="15203">
        <row r="5">
          <cell r="A5">
            <v>1</v>
          </cell>
        </row>
      </sheetData>
      <sheetData sheetId="15204" refreshError="1"/>
      <sheetData sheetId="15205">
        <row r="5">
          <cell r="A5">
            <v>1</v>
          </cell>
        </row>
      </sheetData>
      <sheetData sheetId="15206">
        <row r="5">
          <cell r="A5">
            <v>1</v>
          </cell>
        </row>
      </sheetData>
      <sheetData sheetId="15207">
        <row r="5">
          <cell r="A5">
            <v>1</v>
          </cell>
        </row>
      </sheetData>
      <sheetData sheetId="15208">
        <row r="5">
          <cell r="A5">
            <v>1</v>
          </cell>
        </row>
      </sheetData>
      <sheetData sheetId="15209">
        <row r="5">
          <cell r="A5">
            <v>1</v>
          </cell>
        </row>
      </sheetData>
      <sheetData sheetId="15210">
        <row r="5">
          <cell r="A5">
            <v>1</v>
          </cell>
        </row>
      </sheetData>
      <sheetData sheetId="15211">
        <row r="5">
          <cell r="A5">
            <v>1</v>
          </cell>
        </row>
      </sheetData>
      <sheetData sheetId="15212">
        <row r="5">
          <cell r="A5">
            <v>1</v>
          </cell>
        </row>
      </sheetData>
      <sheetData sheetId="15213" refreshError="1"/>
      <sheetData sheetId="15214" refreshError="1"/>
      <sheetData sheetId="15215" refreshError="1"/>
      <sheetData sheetId="15216" refreshError="1"/>
      <sheetData sheetId="15217">
        <row r="1">
          <cell r="A1" t="str">
            <v>CODE</v>
          </cell>
        </row>
      </sheetData>
      <sheetData sheetId="15218">
        <row r="1">
          <cell r="A1" t="str">
            <v>CODE</v>
          </cell>
        </row>
      </sheetData>
      <sheetData sheetId="15219">
        <row r="1">
          <cell r="A1" t="str">
            <v>CODE</v>
          </cell>
        </row>
      </sheetData>
      <sheetData sheetId="15220" refreshError="1"/>
      <sheetData sheetId="15221" refreshError="1"/>
      <sheetData sheetId="15222" refreshError="1"/>
      <sheetData sheetId="15223" refreshError="1"/>
      <sheetData sheetId="15224" refreshError="1"/>
      <sheetData sheetId="15225" refreshError="1"/>
      <sheetData sheetId="15226" refreshError="1"/>
      <sheetData sheetId="15227" refreshError="1"/>
      <sheetData sheetId="15228" refreshError="1"/>
      <sheetData sheetId="15229" refreshError="1"/>
      <sheetData sheetId="15230" refreshError="1"/>
      <sheetData sheetId="15231" refreshError="1"/>
      <sheetData sheetId="15232" refreshError="1"/>
      <sheetData sheetId="15233" refreshError="1"/>
      <sheetData sheetId="15234" refreshError="1"/>
      <sheetData sheetId="15235" refreshError="1"/>
      <sheetData sheetId="15236" refreshError="1"/>
      <sheetData sheetId="15237" refreshError="1"/>
      <sheetData sheetId="15238" refreshError="1"/>
      <sheetData sheetId="15239" refreshError="1"/>
      <sheetData sheetId="15240" refreshError="1"/>
      <sheetData sheetId="15241" refreshError="1"/>
      <sheetData sheetId="15242"/>
      <sheetData sheetId="15243" refreshError="1"/>
      <sheetData sheetId="15244" refreshError="1"/>
      <sheetData sheetId="15245" refreshError="1"/>
      <sheetData sheetId="15246" refreshError="1"/>
      <sheetData sheetId="15247" refreshError="1"/>
      <sheetData sheetId="15248" refreshError="1"/>
      <sheetData sheetId="15249" refreshError="1"/>
      <sheetData sheetId="15250" refreshError="1"/>
      <sheetData sheetId="15251" refreshError="1"/>
      <sheetData sheetId="15252" refreshError="1"/>
      <sheetData sheetId="15253" refreshError="1"/>
      <sheetData sheetId="15254"/>
      <sheetData sheetId="15255"/>
      <sheetData sheetId="15256"/>
      <sheetData sheetId="15257"/>
      <sheetData sheetId="15258"/>
      <sheetData sheetId="15259"/>
      <sheetData sheetId="15260"/>
      <sheetData sheetId="15261"/>
      <sheetData sheetId="15262"/>
      <sheetData sheetId="15263"/>
      <sheetData sheetId="15264">
        <row r="1">
          <cell r="A1" t="str">
            <v>CODE</v>
          </cell>
        </row>
      </sheetData>
      <sheetData sheetId="15265">
        <row r="1">
          <cell r="A1" t="str">
            <v>CODE</v>
          </cell>
        </row>
      </sheetData>
      <sheetData sheetId="15266">
        <row r="1">
          <cell r="A1" t="str">
            <v>CODE</v>
          </cell>
        </row>
      </sheetData>
      <sheetData sheetId="15267">
        <row r="1">
          <cell r="A1" t="str">
            <v>CODE</v>
          </cell>
        </row>
      </sheetData>
      <sheetData sheetId="15268">
        <row r="1">
          <cell r="A1" t="str">
            <v>CODE</v>
          </cell>
        </row>
      </sheetData>
      <sheetData sheetId="15269">
        <row r="1">
          <cell r="A1" t="str">
            <v>CODE</v>
          </cell>
        </row>
      </sheetData>
      <sheetData sheetId="15270">
        <row r="1">
          <cell r="A1" t="str">
            <v>CODE</v>
          </cell>
        </row>
      </sheetData>
      <sheetData sheetId="15271">
        <row r="1">
          <cell r="A1" t="str">
            <v>CODE</v>
          </cell>
        </row>
      </sheetData>
      <sheetData sheetId="15272">
        <row r="1">
          <cell r="A1" t="str">
            <v>CODE</v>
          </cell>
        </row>
      </sheetData>
      <sheetData sheetId="15273">
        <row r="1">
          <cell r="A1" t="str">
            <v>CODE</v>
          </cell>
        </row>
      </sheetData>
      <sheetData sheetId="15274">
        <row r="1">
          <cell r="A1" t="str">
            <v>CODE</v>
          </cell>
        </row>
      </sheetData>
      <sheetData sheetId="15275">
        <row r="1">
          <cell r="A1" t="str">
            <v>CODE</v>
          </cell>
        </row>
      </sheetData>
      <sheetData sheetId="15276">
        <row r="1">
          <cell r="A1" t="str">
            <v>CODE</v>
          </cell>
        </row>
      </sheetData>
      <sheetData sheetId="15277">
        <row r="1">
          <cell r="A1" t="str">
            <v>CODE</v>
          </cell>
        </row>
      </sheetData>
      <sheetData sheetId="15278">
        <row r="1">
          <cell r="A1" t="str">
            <v>CODE</v>
          </cell>
        </row>
      </sheetData>
      <sheetData sheetId="15279">
        <row r="1">
          <cell r="A1" t="str">
            <v>CODE</v>
          </cell>
        </row>
      </sheetData>
      <sheetData sheetId="15280">
        <row r="1">
          <cell r="A1" t="str">
            <v>CODE</v>
          </cell>
        </row>
      </sheetData>
      <sheetData sheetId="15281">
        <row r="1">
          <cell r="A1" t="str">
            <v>CODE</v>
          </cell>
        </row>
      </sheetData>
      <sheetData sheetId="15282">
        <row r="1">
          <cell r="A1" t="str">
            <v>CODE</v>
          </cell>
        </row>
      </sheetData>
      <sheetData sheetId="15283">
        <row r="1">
          <cell r="A1" t="str">
            <v>CODE</v>
          </cell>
        </row>
      </sheetData>
      <sheetData sheetId="15284">
        <row r="1">
          <cell r="A1" t="str">
            <v>CODE</v>
          </cell>
        </row>
      </sheetData>
      <sheetData sheetId="15285">
        <row r="1">
          <cell r="A1" t="str">
            <v>CODE</v>
          </cell>
        </row>
      </sheetData>
      <sheetData sheetId="15286">
        <row r="1">
          <cell r="A1" t="str">
            <v>ASSET_NUMBER</v>
          </cell>
        </row>
      </sheetData>
      <sheetData sheetId="15287">
        <row r="1">
          <cell r="A1" t="str">
            <v>CODE</v>
          </cell>
        </row>
      </sheetData>
      <sheetData sheetId="15288">
        <row r="1">
          <cell r="A1" t="str">
            <v>A/C NO.</v>
          </cell>
        </row>
      </sheetData>
      <sheetData sheetId="15289">
        <row r="1">
          <cell r="A1" t="str">
            <v>A/C NO.</v>
          </cell>
        </row>
      </sheetData>
      <sheetData sheetId="15290">
        <row r="1">
          <cell r="E1" t="str">
            <v>digital code</v>
          </cell>
        </row>
      </sheetData>
      <sheetData sheetId="15291">
        <row r="433">
          <cell r="F433">
            <v>0</v>
          </cell>
        </row>
      </sheetData>
      <sheetData sheetId="15292">
        <row r="8">
          <cell r="B8" t="str">
            <v>Raw Material Name</v>
          </cell>
        </row>
      </sheetData>
      <sheetData sheetId="15293">
        <row r="1">
          <cell r="A1" t="str">
            <v>03</v>
          </cell>
        </row>
      </sheetData>
      <sheetData sheetId="15294">
        <row r="1">
          <cell r="A1" t="str">
            <v>A/C NO.</v>
          </cell>
        </row>
      </sheetData>
      <sheetData sheetId="15295">
        <row r="1">
          <cell r="A1" t="str">
            <v>A/C NO.</v>
          </cell>
        </row>
      </sheetData>
      <sheetData sheetId="15296">
        <row r="1">
          <cell r="A1" t="str">
            <v>CODE</v>
          </cell>
        </row>
      </sheetData>
      <sheetData sheetId="15297">
        <row r="1">
          <cell r="A1" t="str">
            <v>CODE</v>
          </cell>
        </row>
      </sheetData>
      <sheetData sheetId="15298">
        <row r="1">
          <cell r="A1" t="str">
            <v>CODE</v>
          </cell>
        </row>
      </sheetData>
      <sheetData sheetId="15299">
        <row r="1">
          <cell r="E1" t="str">
            <v>digital code</v>
          </cell>
        </row>
      </sheetData>
      <sheetData sheetId="15300">
        <row r="1">
          <cell r="A1" t="str">
            <v>ASSET_NUMBER</v>
          </cell>
        </row>
      </sheetData>
      <sheetData sheetId="15301">
        <row r="1">
          <cell r="A1" t="str">
            <v>ASSET_NUMBER</v>
          </cell>
        </row>
      </sheetData>
      <sheetData sheetId="15302">
        <row r="1">
          <cell r="A1" t="str">
            <v>A/C NO.</v>
          </cell>
        </row>
      </sheetData>
      <sheetData sheetId="15303">
        <row r="1">
          <cell r="A1" t="str">
            <v>Customer Name</v>
          </cell>
        </row>
      </sheetData>
      <sheetData sheetId="15304">
        <row r="1">
          <cell r="E1" t="str">
            <v>digital code</v>
          </cell>
        </row>
      </sheetData>
      <sheetData sheetId="15305">
        <row r="1">
          <cell r="A1" t="str">
            <v>A/C NO.</v>
          </cell>
        </row>
      </sheetData>
      <sheetData sheetId="15306">
        <row r="1">
          <cell r="A1" t="str">
            <v>A/C NO.</v>
          </cell>
        </row>
      </sheetData>
      <sheetData sheetId="15307">
        <row r="1">
          <cell r="A1" t="str">
            <v>A/C NO.</v>
          </cell>
        </row>
      </sheetData>
      <sheetData sheetId="15308">
        <row r="1">
          <cell r="A1" t="str">
            <v>A/C NO.</v>
          </cell>
        </row>
      </sheetData>
      <sheetData sheetId="15309">
        <row r="1">
          <cell r="A1" t="str">
            <v>A/C NO.</v>
          </cell>
        </row>
      </sheetData>
      <sheetData sheetId="15310">
        <row r="1">
          <cell r="A1" t="str">
            <v>A/C NO.</v>
          </cell>
        </row>
      </sheetData>
      <sheetData sheetId="15311">
        <row r="1">
          <cell r="A1" t="str">
            <v>Customer Name</v>
          </cell>
        </row>
      </sheetData>
      <sheetData sheetId="15312">
        <row r="1">
          <cell r="A1" t="str">
            <v>Customer Name</v>
          </cell>
        </row>
      </sheetData>
      <sheetData sheetId="15313">
        <row r="1">
          <cell r="A1" t="str">
            <v>A/C NO.</v>
          </cell>
        </row>
      </sheetData>
      <sheetData sheetId="15314">
        <row r="1">
          <cell r="A1" t="str">
            <v>A/C NO.</v>
          </cell>
        </row>
      </sheetData>
      <sheetData sheetId="15315">
        <row r="1">
          <cell r="A1" t="str">
            <v>A/C NO.</v>
          </cell>
        </row>
      </sheetData>
      <sheetData sheetId="15316">
        <row r="1">
          <cell r="A1" t="str">
            <v>03</v>
          </cell>
        </row>
      </sheetData>
      <sheetData sheetId="15317">
        <row r="1">
          <cell r="A1" t="str">
            <v>A/C NO.</v>
          </cell>
        </row>
      </sheetData>
      <sheetData sheetId="15318">
        <row r="1">
          <cell r="A1" t="str">
            <v>A/C NO.</v>
          </cell>
        </row>
      </sheetData>
      <sheetData sheetId="15319">
        <row r="1">
          <cell r="A1" t="str">
            <v>A/C NO.</v>
          </cell>
        </row>
      </sheetData>
      <sheetData sheetId="15320">
        <row r="1">
          <cell r="A1" t="str">
            <v>Customer Name</v>
          </cell>
        </row>
      </sheetData>
      <sheetData sheetId="15321">
        <row r="1">
          <cell r="A1" t="str">
            <v>Customer Name</v>
          </cell>
        </row>
      </sheetData>
      <sheetData sheetId="15322" refreshError="1"/>
      <sheetData sheetId="15323" refreshError="1"/>
      <sheetData sheetId="15324">
        <row r="4">
          <cell r="C4">
            <v>1506</v>
          </cell>
        </row>
      </sheetData>
      <sheetData sheetId="15325" refreshError="1"/>
      <sheetData sheetId="15326">
        <row r="2">
          <cell r="A2" t="str">
            <v>Eml. ID</v>
          </cell>
        </row>
      </sheetData>
      <sheetData sheetId="15327" refreshError="1"/>
      <sheetData sheetId="15328" refreshError="1"/>
      <sheetData sheetId="15329" refreshError="1"/>
      <sheetData sheetId="15330" refreshError="1"/>
      <sheetData sheetId="15331" refreshError="1"/>
      <sheetData sheetId="15332" refreshError="1"/>
      <sheetData sheetId="15333">
        <row r="1">
          <cell r="A1" t="str">
            <v>Customer Name</v>
          </cell>
        </row>
      </sheetData>
      <sheetData sheetId="15334">
        <row r="1">
          <cell r="A1" t="str">
            <v>CODE</v>
          </cell>
        </row>
      </sheetData>
      <sheetData sheetId="15335" refreshError="1"/>
      <sheetData sheetId="15336" refreshError="1"/>
      <sheetData sheetId="15337" refreshError="1"/>
      <sheetData sheetId="15338">
        <row r="1">
          <cell r="A1" t="str">
            <v>CODE</v>
          </cell>
        </row>
      </sheetData>
      <sheetData sheetId="15339" refreshError="1"/>
      <sheetData sheetId="15340">
        <row r="1">
          <cell r="A1" t="str">
            <v>CODE</v>
          </cell>
        </row>
      </sheetData>
      <sheetData sheetId="15341">
        <row r="1">
          <cell r="A1" t="str">
            <v>CODE</v>
          </cell>
        </row>
      </sheetData>
      <sheetData sheetId="15342">
        <row r="1">
          <cell r="A1" t="str">
            <v>CODE</v>
          </cell>
        </row>
      </sheetData>
      <sheetData sheetId="15343">
        <row r="1">
          <cell r="A1" t="str">
            <v>CODE</v>
          </cell>
        </row>
      </sheetData>
      <sheetData sheetId="15344">
        <row r="1">
          <cell r="A1" t="str">
            <v>CODE</v>
          </cell>
        </row>
      </sheetData>
      <sheetData sheetId="15345">
        <row r="1">
          <cell r="A1" t="str">
            <v>CODE</v>
          </cell>
        </row>
      </sheetData>
      <sheetData sheetId="15346">
        <row r="1">
          <cell r="A1" t="str">
            <v>CODE</v>
          </cell>
        </row>
      </sheetData>
      <sheetData sheetId="15347">
        <row r="1">
          <cell r="A1" t="str">
            <v>CODE</v>
          </cell>
        </row>
      </sheetData>
      <sheetData sheetId="15348">
        <row r="1">
          <cell r="A1" t="str">
            <v>CODE</v>
          </cell>
        </row>
      </sheetData>
      <sheetData sheetId="15349" refreshError="1"/>
      <sheetData sheetId="15350" refreshError="1"/>
      <sheetData sheetId="15351" refreshError="1"/>
      <sheetData sheetId="15352" refreshError="1"/>
      <sheetData sheetId="15353" refreshError="1"/>
      <sheetData sheetId="15354" refreshError="1"/>
      <sheetData sheetId="15355" refreshError="1"/>
      <sheetData sheetId="15356" refreshError="1"/>
      <sheetData sheetId="15357" refreshError="1"/>
      <sheetData sheetId="15358" refreshError="1"/>
      <sheetData sheetId="15359" refreshError="1"/>
      <sheetData sheetId="15360" refreshError="1"/>
      <sheetData sheetId="15361" refreshError="1"/>
      <sheetData sheetId="15362" refreshError="1"/>
      <sheetData sheetId="15363" refreshError="1"/>
      <sheetData sheetId="15364" refreshError="1"/>
      <sheetData sheetId="15365" refreshError="1"/>
      <sheetData sheetId="15366" refreshError="1"/>
      <sheetData sheetId="15367" refreshError="1"/>
      <sheetData sheetId="15368" refreshError="1"/>
      <sheetData sheetId="15369" refreshError="1"/>
      <sheetData sheetId="15370" refreshError="1"/>
      <sheetData sheetId="15371" refreshError="1"/>
      <sheetData sheetId="15372" refreshError="1"/>
      <sheetData sheetId="15373" refreshError="1"/>
      <sheetData sheetId="15374" refreshError="1"/>
      <sheetData sheetId="15375" refreshError="1"/>
      <sheetData sheetId="15376" refreshError="1"/>
      <sheetData sheetId="15377" refreshError="1"/>
      <sheetData sheetId="15378" refreshError="1"/>
      <sheetData sheetId="15379" refreshError="1"/>
      <sheetData sheetId="15380" refreshError="1"/>
      <sheetData sheetId="15381" refreshError="1"/>
      <sheetData sheetId="15382" refreshError="1"/>
      <sheetData sheetId="15383" refreshError="1"/>
      <sheetData sheetId="15384" refreshError="1"/>
      <sheetData sheetId="15385" refreshError="1"/>
      <sheetData sheetId="15386" refreshError="1"/>
      <sheetData sheetId="15387" refreshError="1"/>
      <sheetData sheetId="15388" refreshError="1"/>
      <sheetData sheetId="15389" refreshError="1"/>
      <sheetData sheetId="15390" refreshError="1"/>
      <sheetData sheetId="15391" refreshError="1"/>
      <sheetData sheetId="15392" refreshError="1"/>
      <sheetData sheetId="15393" refreshError="1"/>
      <sheetData sheetId="15394" refreshError="1"/>
      <sheetData sheetId="15395" refreshError="1"/>
      <sheetData sheetId="15396" refreshError="1"/>
      <sheetData sheetId="15397" refreshError="1"/>
      <sheetData sheetId="15398" refreshError="1"/>
      <sheetData sheetId="15399" refreshError="1"/>
      <sheetData sheetId="15400" refreshError="1"/>
      <sheetData sheetId="15401" refreshError="1"/>
      <sheetData sheetId="15402" refreshError="1"/>
      <sheetData sheetId="15403" refreshError="1"/>
      <sheetData sheetId="15404" refreshError="1"/>
      <sheetData sheetId="15405" refreshError="1"/>
      <sheetData sheetId="15406" refreshError="1"/>
      <sheetData sheetId="15407" refreshError="1"/>
      <sheetData sheetId="15408" refreshError="1"/>
      <sheetData sheetId="15409" refreshError="1"/>
      <sheetData sheetId="15410" refreshError="1"/>
      <sheetData sheetId="15411" refreshError="1"/>
      <sheetData sheetId="15412" refreshError="1"/>
      <sheetData sheetId="15413" refreshError="1"/>
      <sheetData sheetId="15414" refreshError="1"/>
      <sheetData sheetId="15415" refreshError="1"/>
      <sheetData sheetId="15416" refreshError="1"/>
      <sheetData sheetId="15417" refreshError="1"/>
      <sheetData sheetId="15418" refreshError="1"/>
      <sheetData sheetId="15419" refreshError="1"/>
      <sheetData sheetId="15420" refreshError="1"/>
      <sheetData sheetId="15421" refreshError="1"/>
      <sheetData sheetId="15422" refreshError="1"/>
      <sheetData sheetId="15423" refreshError="1"/>
      <sheetData sheetId="15424" refreshError="1"/>
      <sheetData sheetId="15425" refreshError="1"/>
      <sheetData sheetId="15426" refreshError="1"/>
      <sheetData sheetId="15427" refreshError="1"/>
      <sheetData sheetId="15428" refreshError="1"/>
      <sheetData sheetId="15429" refreshError="1"/>
      <sheetData sheetId="15430" refreshError="1"/>
      <sheetData sheetId="15431" refreshError="1"/>
      <sheetData sheetId="15432" refreshError="1"/>
      <sheetData sheetId="15433" refreshError="1"/>
      <sheetData sheetId="15434" refreshError="1"/>
      <sheetData sheetId="15435" refreshError="1"/>
      <sheetData sheetId="15436" refreshError="1"/>
      <sheetData sheetId="15437" refreshError="1"/>
      <sheetData sheetId="15438" refreshError="1"/>
      <sheetData sheetId="15439" refreshError="1"/>
      <sheetData sheetId="15440" refreshError="1"/>
      <sheetData sheetId="15441" refreshError="1"/>
      <sheetData sheetId="15442" refreshError="1"/>
      <sheetData sheetId="15443" refreshError="1"/>
      <sheetData sheetId="15444" refreshError="1"/>
      <sheetData sheetId="15445" refreshError="1"/>
      <sheetData sheetId="15446" refreshError="1"/>
      <sheetData sheetId="15447" refreshError="1"/>
      <sheetData sheetId="15448" refreshError="1"/>
      <sheetData sheetId="15449" refreshError="1"/>
      <sheetData sheetId="15450" refreshError="1"/>
      <sheetData sheetId="15451" refreshError="1"/>
      <sheetData sheetId="15452" refreshError="1"/>
      <sheetData sheetId="15453" refreshError="1"/>
      <sheetData sheetId="15454" refreshError="1"/>
      <sheetData sheetId="15455" refreshError="1"/>
      <sheetData sheetId="15456" refreshError="1"/>
      <sheetData sheetId="15457" refreshError="1"/>
      <sheetData sheetId="15458" refreshError="1"/>
      <sheetData sheetId="15459" refreshError="1"/>
      <sheetData sheetId="15460" refreshError="1"/>
      <sheetData sheetId="15461" refreshError="1"/>
      <sheetData sheetId="15462" refreshError="1"/>
      <sheetData sheetId="15463" refreshError="1"/>
      <sheetData sheetId="15464" refreshError="1"/>
      <sheetData sheetId="15465" refreshError="1"/>
      <sheetData sheetId="15466" refreshError="1"/>
      <sheetData sheetId="15467" refreshError="1"/>
      <sheetData sheetId="15468" refreshError="1"/>
      <sheetData sheetId="15469" refreshError="1"/>
      <sheetData sheetId="15470" refreshError="1"/>
      <sheetData sheetId="15471" refreshError="1"/>
      <sheetData sheetId="15472" refreshError="1"/>
      <sheetData sheetId="15473" refreshError="1"/>
      <sheetData sheetId="15474" refreshError="1"/>
      <sheetData sheetId="15475" refreshError="1"/>
      <sheetData sheetId="15476" refreshError="1"/>
      <sheetData sheetId="15477" refreshError="1"/>
      <sheetData sheetId="15478" refreshError="1"/>
      <sheetData sheetId="15479" refreshError="1"/>
      <sheetData sheetId="15480" refreshError="1"/>
      <sheetData sheetId="15481" refreshError="1"/>
      <sheetData sheetId="15482" refreshError="1"/>
      <sheetData sheetId="15483" refreshError="1"/>
      <sheetData sheetId="15484" refreshError="1"/>
      <sheetData sheetId="15485" refreshError="1"/>
      <sheetData sheetId="15486" refreshError="1"/>
      <sheetData sheetId="15487" refreshError="1"/>
      <sheetData sheetId="15488" refreshError="1"/>
      <sheetData sheetId="15489" refreshError="1"/>
      <sheetData sheetId="15490" refreshError="1"/>
      <sheetData sheetId="15491" refreshError="1"/>
      <sheetData sheetId="15492" refreshError="1"/>
      <sheetData sheetId="15493" refreshError="1"/>
      <sheetData sheetId="15494" refreshError="1"/>
      <sheetData sheetId="15495" refreshError="1"/>
      <sheetData sheetId="15496" refreshError="1"/>
      <sheetData sheetId="15497" refreshError="1"/>
      <sheetData sheetId="15498" refreshError="1"/>
      <sheetData sheetId="15499" refreshError="1"/>
      <sheetData sheetId="15500" refreshError="1"/>
      <sheetData sheetId="15501" refreshError="1"/>
      <sheetData sheetId="15502" refreshError="1"/>
      <sheetData sheetId="15503" refreshError="1"/>
      <sheetData sheetId="15504" refreshError="1"/>
      <sheetData sheetId="15505" refreshError="1"/>
      <sheetData sheetId="15506" refreshError="1"/>
      <sheetData sheetId="15507" refreshError="1"/>
      <sheetData sheetId="15508" refreshError="1"/>
      <sheetData sheetId="15509" refreshError="1"/>
      <sheetData sheetId="15510" refreshError="1"/>
      <sheetData sheetId="15511" refreshError="1"/>
      <sheetData sheetId="15512" refreshError="1"/>
      <sheetData sheetId="15513" refreshError="1"/>
      <sheetData sheetId="15514" refreshError="1"/>
      <sheetData sheetId="15515" refreshError="1"/>
      <sheetData sheetId="15516" refreshError="1"/>
      <sheetData sheetId="15517" refreshError="1"/>
      <sheetData sheetId="15518" refreshError="1"/>
      <sheetData sheetId="15519" refreshError="1"/>
      <sheetData sheetId="15520" refreshError="1"/>
      <sheetData sheetId="15521" refreshError="1"/>
      <sheetData sheetId="15522" refreshError="1"/>
      <sheetData sheetId="15523" refreshError="1"/>
      <sheetData sheetId="15524" refreshError="1"/>
      <sheetData sheetId="15525" refreshError="1"/>
      <sheetData sheetId="15526" refreshError="1"/>
      <sheetData sheetId="15527" refreshError="1"/>
      <sheetData sheetId="15528" refreshError="1"/>
      <sheetData sheetId="15529" refreshError="1"/>
      <sheetData sheetId="15530" refreshError="1"/>
      <sheetData sheetId="15531" refreshError="1"/>
      <sheetData sheetId="15532" refreshError="1"/>
      <sheetData sheetId="15533" refreshError="1"/>
      <sheetData sheetId="15534" refreshError="1"/>
      <sheetData sheetId="15535" refreshError="1"/>
      <sheetData sheetId="15536" refreshError="1"/>
      <sheetData sheetId="15537" refreshError="1"/>
      <sheetData sheetId="15538" refreshError="1"/>
      <sheetData sheetId="15539" refreshError="1"/>
      <sheetData sheetId="15540" refreshError="1"/>
      <sheetData sheetId="15541" refreshError="1"/>
      <sheetData sheetId="15542" refreshError="1"/>
      <sheetData sheetId="15543" refreshError="1"/>
      <sheetData sheetId="15544" refreshError="1"/>
      <sheetData sheetId="15545">
        <row r="3">
          <cell r="C3">
            <v>350</v>
          </cell>
        </row>
      </sheetData>
      <sheetData sheetId="15546" refreshError="1"/>
      <sheetData sheetId="15547"/>
      <sheetData sheetId="15548" refreshError="1"/>
      <sheetData sheetId="15549" refreshError="1"/>
      <sheetData sheetId="15550" refreshError="1"/>
      <sheetData sheetId="15551" refreshError="1"/>
      <sheetData sheetId="15552" refreshError="1"/>
      <sheetData sheetId="15553" refreshError="1"/>
      <sheetData sheetId="15554" refreshError="1"/>
      <sheetData sheetId="15555" refreshError="1"/>
      <sheetData sheetId="15556" refreshError="1"/>
      <sheetData sheetId="15557" refreshError="1"/>
      <sheetData sheetId="15558" refreshError="1"/>
      <sheetData sheetId="15559">
        <row r="1">
          <cell r="E1" t="str">
            <v>digital code</v>
          </cell>
        </row>
      </sheetData>
      <sheetData sheetId="15560" refreshError="1"/>
      <sheetData sheetId="15561" refreshError="1"/>
      <sheetData sheetId="15562" refreshError="1"/>
      <sheetData sheetId="15563" refreshError="1"/>
      <sheetData sheetId="15564" refreshError="1"/>
      <sheetData sheetId="15565" refreshError="1"/>
      <sheetData sheetId="15566" refreshError="1"/>
      <sheetData sheetId="15567" refreshError="1"/>
      <sheetData sheetId="15568" refreshError="1"/>
      <sheetData sheetId="15569">
        <row r="1">
          <cell r="A1" t="str">
            <v>AGILENT CONFIDENTIAL</v>
          </cell>
        </row>
      </sheetData>
      <sheetData sheetId="15570">
        <row r="1">
          <cell r="A1" t="str">
            <v>CODE</v>
          </cell>
        </row>
      </sheetData>
      <sheetData sheetId="15571">
        <row r="1">
          <cell r="A1" t="str">
            <v>CODE</v>
          </cell>
        </row>
      </sheetData>
      <sheetData sheetId="15572">
        <row r="1">
          <cell r="A1" t="str">
            <v>CODE</v>
          </cell>
        </row>
      </sheetData>
      <sheetData sheetId="15573">
        <row r="1">
          <cell r="A1" t="str">
            <v>CODE</v>
          </cell>
        </row>
      </sheetData>
      <sheetData sheetId="15574">
        <row r="1">
          <cell r="A1" t="str">
            <v>CODE</v>
          </cell>
        </row>
      </sheetData>
      <sheetData sheetId="15575">
        <row r="1">
          <cell r="A1" t="str">
            <v>CODE</v>
          </cell>
        </row>
      </sheetData>
      <sheetData sheetId="15576">
        <row r="1">
          <cell r="A1" t="str">
            <v>Loan Calculator</v>
          </cell>
        </row>
      </sheetData>
      <sheetData sheetId="15577">
        <row r="1">
          <cell r="A1" t="str">
            <v>Loan Calculator</v>
          </cell>
        </row>
      </sheetData>
      <sheetData sheetId="15578">
        <row r="1">
          <cell r="A1" t="str">
            <v>Loan Calculator</v>
          </cell>
        </row>
      </sheetData>
      <sheetData sheetId="15579">
        <row r="1">
          <cell r="A1" t="str">
            <v>Loan Calculator</v>
          </cell>
        </row>
      </sheetData>
      <sheetData sheetId="15580">
        <row r="1">
          <cell r="A1" t="str">
            <v>Loan Calculator</v>
          </cell>
        </row>
      </sheetData>
      <sheetData sheetId="15581">
        <row r="1">
          <cell r="A1" t="str">
            <v>Loan Calculator</v>
          </cell>
        </row>
      </sheetData>
      <sheetData sheetId="15582">
        <row r="1">
          <cell r="A1" t="str">
            <v>Loan Calculator</v>
          </cell>
        </row>
      </sheetData>
      <sheetData sheetId="15583">
        <row r="1">
          <cell r="A1" t="str">
            <v>Loan Calculator</v>
          </cell>
        </row>
      </sheetData>
      <sheetData sheetId="15584">
        <row r="1">
          <cell r="A1" t="str">
            <v>Loan Calculator</v>
          </cell>
        </row>
      </sheetData>
      <sheetData sheetId="15585">
        <row r="1">
          <cell r="A1" t="str">
            <v>Loan Calculator</v>
          </cell>
        </row>
      </sheetData>
      <sheetData sheetId="15586" refreshError="1"/>
      <sheetData sheetId="15587" refreshError="1"/>
      <sheetData sheetId="15588" refreshError="1"/>
      <sheetData sheetId="15589" refreshError="1"/>
      <sheetData sheetId="15590" refreshError="1"/>
      <sheetData sheetId="15591" refreshError="1"/>
      <sheetData sheetId="15592" refreshError="1"/>
      <sheetData sheetId="15593" refreshError="1"/>
      <sheetData sheetId="15594">
        <row r="1">
          <cell r="A1" t="str">
            <v>CODE</v>
          </cell>
        </row>
      </sheetData>
      <sheetData sheetId="15595"/>
      <sheetData sheetId="15596">
        <row r="38">
          <cell r="A38" t="str">
            <v>NLB005</v>
          </cell>
        </row>
      </sheetData>
      <sheetData sheetId="15597">
        <row r="1">
          <cell r="A1" t="str">
            <v>AGILENT CONFIDENTIAL</v>
          </cell>
        </row>
      </sheetData>
      <sheetData sheetId="15598">
        <row r="38">
          <cell r="A38" t="str">
            <v>NLB005</v>
          </cell>
        </row>
      </sheetData>
      <sheetData sheetId="15599">
        <row r="38">
          <cell r="A38" t="str">
            <v>NLB005</v>
          </cell>
        </row>
      </sheetData>
      <sheetData sheetId="15600">
        <row r="6">
          <cell r="Q6" t="str">
            <v>BAR005</v>
          </cell>
        </row>
      </sheetData>
      <sheetData sheetId="15601">
        <row r="6">
          <cell r="Q6" t="str">
            <v>BAR005</v>
          </cell>
        </row>
      </sheetData>
      <sheetData sheetId="15602">
        <row r="6">
          <cell r="Q6" t="str">
            <v>BAR005</v>
          </cell>
        </row>
      </sheetData>
      <sheetData sheetId="15603">
        <row r="1">
          <cell r="A1" t="str">
            <v>CODE</v>
          </cell>
        </row>
      </sheetData>
      <sheetData sheetId="15604">
        <row r="38">
          <cell r="A38" t="str">
            <v>NLB005</v>
          </cell>
        </row>
      </sheetData>
      <sheetData sheetId="15605">
        <row r="38">
          <cell r="A38" t="str">
            <v>NLB005</v>
          </cell>
        </row>
      </sheetData>
      <sheetData sheetId="15606">
        <row r="38">
          <cell r="A38" t="str">
            <v>NLB005</v>
          </cell>
        </row>
      </sheetData>
      <sheetData sheetId="15607"/>
      <sheetData sheetId="15608"/>
      <sheetData sheetId="15609"/>
      <sheetData sheetId="15610"/>
      <sheetData sheetId="15611"/>
      <sheetData sheetId="15612">
        <row r="38">
          <cell r="A38" t="str">
            <v>NLB005</v>
          </cell>
        </row>
      </sheetData>
      <sheetData sheetId="15613">
        <row r="1">
          <cell r="A1" t="str">
            <v>AGILENT CONFIDENTIAL</v>
          </cell>
        </row>
      </sheetData>
      <sheetData sheetId="15614">
        <row r="38">
          <cell r="A38" t="str">
            <v>NLB005</v>
          </cell>
        </row>
      </sheetData>
      <sheetData sheetId="15615">
        <row r="38">
          <cell r="A38" t="str">
            <v>NLB005</v>
          </cell>
        </row>
      </sheetData>
      <sheetData sheetId="15616"/>
      <sheetData sheetId="15617">
        <row r="6">
          <cell r="Q6" t="str">
            <v>BAR005</v>
          </cell>
        </row>
      </sheetData>
      <sheetData sheetId="15618">
        <row r="6">
          <cell r="Q6" t="str">
            <v>BAR005</v>
          </cell>
        </row>
      </sheetData>
      <sheetData sheetId="15619">
        <row r="6">
          <cell r="Q6" t="str">
            <v>BAR005</v>
          </cell>
        </row>
      </sheetData>
      <sheetData sheetId="15620">
        <row r="6">
          <cell r="Q6" t="str">
            <v>BAR005</v>
          </cell>
        </row>
      </sheetData>
      <sheetData sheetId="15621">
        <row r="38">
          <cell r="A38" t="str">
            <v>NLB005</v>
          </cell>
        </row>
      </sheetData>
      <sheetData sheetId="15622">
        <row r="38">
          <cell r="A38" t="str">
            <v>NLB005</v>
          </cell>
        </row>
      </sheetData>
      <sheetData sheetId="15623">
        <row r="38">
          <cell r="A38" t="str">
            <v>NLB005</v>
          </cell>
        </row>
      </sheetData>
      <sheetData sheetId="15624"/>
      <sheetData sheetId="15625" refreshError="1"/>
      <sheetData sheetId="15626"/>
      <sheetData sheetId="15627"/>
      <sheetData sheetId="15628">
        <row r="38">
          <cell r="A38" t="str">
            <v>NLB005</v>
          </cell>
        </row>
      </sheetData>
      <sheetData sheetId="15629">
        <row r="38">
          <cell r="A38" t="str">
            <v>NLB005</v>
          </cell>
        </row>
      </sheetData>
      <sheetData sheetId="15630">
        <row r="38">
          <cell r="A38" t="str">
            <v>NLB005</v>
          </cell>
        </row>
      </sheetData>
      <sheetData sheetId="15631">
        <row r="38">
          <cell r="A38" t="str">
            <v>NLB005</v>
          </cell>
        </row>
      </sheetData>
      <sheetData sheetId="15632"/>
      <sheetData sheetId="15633">
        <row r="4">
          <cell r="Y4" t="str">
            <v>MATCH-KEY-YACCS</v>
          </cell>
        </row>
      </sheetData>
      <sheetData sheetId="15634">
        <row r="23">
          <cell r="A23" t="str">
            <v>D115</v>
          </cell>
        </row>
      </sheetData>
      <sheetData sheetId="15635">
        <row r="1">
          <cell r="B1" t="str">
            <v>D115</v>
          </cell>
        </row>
      </sheetData>
      <sheetData sheetId="15636">
        <row r="1">
          <cell r="B1" t="str">
            <v>D115</v>
          </cell>
        </row>
      </sheetData>
      <sheetData sheetId="15637"/>
      <sheetData sheetId="15638">
        <row r="1">
          <cell r="A1" t="str">
            <v>AGILENT CONFIDENTIAL</v>
          </cell>
        </row>
      </sheetData>
      <sheetData sheetId="15639">
        <row r="38">
          <cell r="A38" t="str">
            <v>NLB005</v>
          </cell>
        </row>
      </sheetData>
      <sheetData sheetId="15640">
        <row r="1">
          <cell r="A1" t="str">
            <v>AGILENT CONFIDENTIAL</v>
          </cell>
        </row>
      </sheetData>
      <sheetData sheetId="15641">
        <row r="38">
          <cell r="A38" t="str">
            <v>NLB005</v>
          </cell>
        </row>
      </sheetData>
      <sheetData sheetId="15642"/>
      <sheetData sheetId="15643" refreshError="1"/>
      <sheetData sheetId="15644">
        <row r="38">
          <cell r="A38" t="str">
            <v>NLB005</v>
          </cell>
        </row>
      </sheetData>
      <sheetData sheetId="15645">
        <row r="38">
          <cell r="A38" t="str">
            <v>NLB005</v>
          </cell>
        </row>
      </sheetData>
      <sheetData sheetId="15646">
        <row r="38">
          <cell r="A38" t="str">
            <v>NLB005</v>
          </cell>
        </row>
      </sheetData>
      <sheetData sheetId="15647">
        <row r="38">
          <cell r="A38" t="str">
            <v>NLB005</v>
          </cell>
        </row>
      </sheetData>
      <sheetData sheetId="15648"/>
      <sheetData sheetId="15649"/>
      <sheetData sheetId="15650"/>
      <sheetData sheetId="15651"/>
      <sheetData sheetId="15652"/>
      <sheetData sheetId="15653"/>
      <sheetData sheetId="15654">
        <row r="1">
          <cell r="A1" t="str">
            <v>AGILENT CONFIDENTIAL</v>
          </cell>
        </row>
      </sheetData>
      <sheetData sheetId="15655">
        <row r="38">
          <cell r="A38" t="str">
            <v>NLB005</v>
          </cell>
        </row>
      </sheetData>
      <sheetData sheetId="15656">
        <row r="1">
          <cell r="A1" t="str">
            <v>AGILENT CONFIDENTIAL</v>
          </cell>
        </row>
      </sheetData>
      <sheetData sheetId="15657">
        <row r="38">
          <cell r="A38" t="str">
            <v>NLB005</v>
          </cell>
        </row>
      </sheetData>
      <sheetData sheetId="15658"/>
      <sheetData sheetId="15659"/>
      <sheetData sheetId="15660"/>
      <sheetData sheetId="15661"/>
      <sheetData sheetId="15662"/>
      <sheetData sheetId="15663"/>
      <sheetData sheetId="15664"/>
      <sheetData sheetId="15665"/>
      <sheetData sheetId="15666"/>
      <sheetData sheetId="15667"/>
      <sheetData sheetId="15668"/>
      <sheetData sheetId="15669"/>
      <sheetData sheetId="15670"/>
      <sheetData sheetId="15671"/>
      <sheetData sheetId="15672"/>
      <sheetData sheetId="15673"/>
      <sheetData sheetId="15674">
        <row r="1">
          <cell r="A1" t="str">
            <v>CODE</v>
          </cell>
        </row>
      </sheetData>
      <sheetData sheetId="15675"/>
      <sheetData sheetId="15676">
        <row r="1">
          <cell r="A1" t="str">
            <v>AGILENT CONFIDENTIAL</v>
          </cell>
        </row>
      </sheetData>
      <sheetData sheetId="15677">
        <row r="1">
          <cell r="A1" t="str">
            <v>CODE</v>
          </cell>
        </row>
      </sheetData>
      <sheetData sheetId="15678">
        <row r="1">
          <cell r="A1" t="str">
            <v>AGILENT CONFIDENTIAL</v>
          </cell>
        </row>
      </sheetData>
      <sheetData sheetId="15679">
        <row r="1">
          <cell r="A1" t="str">
            <v>AGILENT CONFIDENTIAL</v>
          </cell>
        </row>
      </sheetData>
      <sheetData sheetId="15680">
        <row r="1">
          <cell r="A1" t="str">
            <v>AGILENT CONFIDENTIAL</v>
          </cell>
        </row>
      </sheetData>
      <sheetData sheetId="15681"/>
      <sheetData sheetId="15682"/>
      <sheetData sheetId="15683"/>
      <sheetData sheetId="15684"/>
      <sheetData sheetId="15685"/>
      <sheetData sheetId="15686">
        <row r="1">
          <cell r="A1" t="str">
            <v>03</v>
          </cell>
        </row>
      </sheetData>
      <sheetData sheetId="15687">
        <row r="1">
          <cell r="A1" t="str">
            <v>03</v>
          </cell>
        </row>
      </sheetData>
      <sheetData sheetId="15688"/>
      <sheetData sheetId="15689">
        <row r="1">
          <cell r="A1" t="str">
            <v>LOS</v>
          </cell>
        </row>
      </sheetData>
      <sheetData sheetId="15690">
        <row r="1">
          <cell r="A1" t="str">
            <v>AGILENT CONFIDENTIAL</v>
          </cell>
        </row>
      </sheetData>
      <sheetData sheetId="15691">
        <row r="23">
          <cell r="A23" t="str">
            <v>D115</v>
          </cell>
        </row>
      </sheetData>
      <sheetData sheetId="15692">
        <row r="1">
          <cell r="B1" t="str">
            <v>D115</v>
          </cell>
        </row>
      </sheetData>
      <sheetData sheetId="15693">
        <row r="1">
          <cell r="B1" t="str">
            <v>D115</v>
          </cell>
        </row>
      </sheetData>
      <sheetData sheetId="15694" refreshError="1"/>
      <sheetData sheetId="15695" refreshError="1"/>
      <sheetData sheetId="15696" refreshError="1"/>
      <sheetData sheetId="15697" refreshError="1"/>
      <sheetData sheetId="15698" refreshError="1"/>
      <sheetData sheetId="15699" refreshError="1"/>
      <sheetData sheetId="15700" refreshError="1"/>
      <sheetData sheetId="15701" refreshError="1"/>
      <sheetData sheetId="15702" refreshError="1"/>
      <sheetData sheetId="15703" refreshError="1"/>
      <sheetData sheetId="15704" refreshError="1"/>
      <sheetData sheetId="15705" refreshError="1"/>
      <sheetData sheetId="15706" refreshError="1"/>
      <sheetData sheetId="15707" refreshError="1"/>
      <sheetData sheetId="15708" refreshError="1"/>
      <sheetData sheetId="15709" refreshError="1"/>
      <sheetData sheetId="15710" refreshError="1"/>
      <sheetData sheetId="15711">
        <row r="1">
          <cell r="B1" t="str">
            <v>D115</v>
          </cell>
        </row>
      </sheetData>
      <sheetData sheetId="15712" refreshError="1"/>
      <sheetData sheetId="15713" refreshError="1"/>
      <sheetData sheetId="15714" refreshError="1"/>
      <sheetData sheetId="15715" refreshError="1"/>
      <sheetData sheetId="15716" refreshError="1"/>
      <sheetData sheetId="15717" refreshError="1"/>
      <sheetData sheetId="15718" refreshError="1"/>
      <sheetData sheetId="15719" refreshError="1"/>
      <sheetData sheetId="15720" refreshError="1"/>
      <sheetData sheetId="15721" refreshError="1"/>
      <sheetData sheetId="15722" refreshError="1"/>
      <sheetData sheetId="15723" refreshError="1"/>
      <sheetData sheetId="15724" refreshError="1"/>
      <sheetData sheetId="15725" refreshError="1"/>
      <sheetData sheetId="15726" refreshError="1"/>
      <sheetData sheetId="15727" refreshError="1"/>
      <sheetData sheetId="15728" refreshError="1"/>
      <sheetData sheetId="15729" refreshError="1"/>
      <sheetData sheetId="15730" refreshError="1"/>
      <sheetData sheetId="15731" refreshError="1"/>
      <sheetData sheetId="15732" refreshError="1"/>
      <sheetData sheetId="15733" refreshError="1"/>
      <sheetData sheetId="15734" refreshError="1"/>
      <sheetData sheetId="15735" refreshError="1"/>
      <sheetData sheetId="15736" refreshError="1"/>
      <sheetData sheetId="15737" refreshError="1"/>
      <sheetData sheetId="15738" refreshError="1"/>
      <sheetData sheetId="15739" refreshError="1"/>
      <sheetData sheetId="15740" refreshError="1"/>
      <sheetData sheetId="15741" refreshError="1"/>
      <sheetData sheetId="15742" refreshError="1"/>
      <sheetData sheetId="15743" refreshError="1"/>
      <sheetData sheetId="15744" refreshError="1"/>
      <sheetData sheetId="15745" refreshError="1"/>
      <sheetData sheetId="15746" refreshError="1"/>
      <sheetData sheetId="15747" refreshError="1"/>
      <sheetData sheetId="15748" refreshError="1"/>
      <sheetData sheetId="15749" refreshError="1"/>
      <sheetData sheetId="15750" refreshError="1"/>
      <sheetData sheetId="15751" refreshError="1"/>
      <sheetData sheetId="15752" refreshError="1"/>
      <sheetData sheetId="15753" refreshError="1"/>
      <sheetData sheetId="15754" refreshError="1"/>
      <sheetData sheetId="15755" refreshError="1"/>
      <sheetData sheetId="15756" refreshError="1"/>
      <sheetData sheetId="15757" refreshError="1"/>
      <sheetData sheetId="15758" refreshError="1"/>
      <sheetData sheetId="15759" refreshError="1"/>
      <sheetData sheetId="15760" refreshError="1"/>
      <sheetData sheetId="15761">
        <row r="1">
          <cell r="A1" t="str">
            <v>LOS</v>
          </cell>
        </row>
      </sheetData>
      <sheetData sheetId="15762" refreshError="1"/>
      <sheetData sheetId="15763" refreshError="1"/>
      <sheetData sheetId="15764" refreshError="1"/>
      <sheetData sheetId="15765" refreshError="1"/>
      <sheetData sheetId="15766" refreshError="1"/>
      <sheetData sheetId="15767" refreshError="1"/>
      <sheetData sheetId="15768" refreshError="1"/>
      <sheetData sheetId="15769" refreshError="1"/>
      <sheetData sheetId="15770" refreshError="1"/>
      <sheetData sheetId="15771" refreshError="1"/>
      <sheetData sheetId="15772" refreshError="1"/>
      <sheetData sheetId="15773" refreshError="1"/>
      <sheetData sheetId="15774" refreshError="1"/>
      <sheetData sheetId="15775" refreshError="1"/>
      <sheetData sheetId="15776">
        <row r="1">
          <cell r="A1" t="str">
            <v>Customer Name</v>
          </cell>
        </row>
      </sheetData>
      <sheetData sheetId="15777">
        <row r="1">
          <cell r="A1" t="str">
            <v>Loan Calculator</v>
          </cell>
        </row>
      </sheetData>
      <sheetData sheetId="15778">
        <row r="1">
          <cell r="A1" t="str">
            <v>CODE</v>
          </cell>
        </row>
      </sheetData>
      <sheetData sheetId="15779">
        <row r="1">
          <cell r="A1" t="str">
            <v>CODE</v>
          </cell>
        </row>
      </sheetData>
      <sheetData sheetId="15780">
        <row r="1">
          <cell r="A1" t="str">
            <v>AGILENT CONFIDENTIAL</v>
          </cell>
        </row>
      </sheetData>
      <sheetData sheetId="15781" refreshError="1"/>
      <sheetData sheetId="15782" refreshError="1"/>
      <sheetData sheetId="15783" refreshError="1"/>
      <sheetData sheetId="15784" refreshError="1"/>
      <sheetData sheetId="15785" refreshError="1"/>
      <sheetData sheetId="15786">
        <row r="1">
          <cell r="A1" t="str">
            <v>CODE</v>
          </cell>
        </row>
      </sheetData>
      <sheetData sheetId="15787">
        <row r="1">
          <cell r="A1" t="str">
            <v>CODE</v>
          </cell>
        </row>
      </sheetData>
      <sheetData sheetId="15788">
        <row r="1">
          <cell r="A1" t="str">
            <v>AGILENT CONFIDENTIAL</v>
          </cell>
        </row>
      </sheetData>
      <sheetData sheetId="15789">
        <row r="1">
          <cell r="A1" t="str">
            <v>AGILENT CONFIDENTIAL</v>
          </cell>
        </row>
      </sheetData>
      <sheetData sheetId="15790">
        <row r="4">
          <cell r="D4">
            <v>0.13</v>
          </cell>
        </row>
      </sheetData>
      <sheetData sheetId="15791">
        <row r="1">
          <cell r="A1" t="str">
            <v>AGILENT CONFIDENTIAL</v>
          </cell>
        </row>
      </sheetData>
      <sheetData sheetId="15792">
        <row r="4">
          <cell r="D4">
            <v>0.13</v>
          </cell>
        </row>
      </sheetData>
      <sheetData sheetId="15793">
        <row r="3">
          <cell r="C3">
            <v>46.15</v>
          </cell>
        </row>
      </sheetData>
      <sheetData sheetId="15794">
        <row r="3">
          <cell r="C3">
            <v>46.15</v>
          </cell>
        </row>
      </sheetData>
      <sheetData sheetId="15795" refreshError="1"/>
      <sheetData sheetId="15796" refreshError="1"/>
      <sheetData sheetId="15797" refreshError="1"/>
      <sheetData sheetId="15798" refreshError="1"/>
      <sheetData sheetId="15799" refreshError="1"/>
      <sheetData sheetId="15800">
        <row r="1">
          <cell r="A1" t="str">
            <v>AGILENT CONFIDENTIAL</v>
          </cell>
        </row>
      </sheetData>
      <sheetData sheetId="15801"/>
      <sheetData sheetId="15802">
        <row r="4">
          <cell r="B4" t="str">
            <v>Business Enterprise Value arrived through DCF Analysis</v>
          </cell>
        </row>
      </sheetData>
      <sheetData sheetId="15803">
        <row r="4">
          <cell r="B4" t="str">
            <v>Business Enterprise Value arrived through DCF Analysis</v>
          </cell>
        </row>
      </sheetData>
      <sheetData sheetId="15804">
        <row r="4">
          <cell r="B4" t="str">
            <v>Business Enterprise Value arrived through DCF Analysis</v>
          </cell>
        </row>
      </sheetData>
      <sheetData sheetId="15805">
        <row r="1">
          <cell r="A1" t="str">
            <v>Loan Calculator</v>
          </cell>
        </row>
      </sheetData>
      <sheetData sheetId="15806">
        <row r="1">
          <cell r="A1" t="str">
            <v>Loan Calculator</v>
          </cell>
        </row>
      </sheetData>
      <sheetData sheetId="15807" refreshError="1"/>
      <sheetData sheetId="15808">
        <row r="1">
          <cell r="A1" t="str">
            <v>Loan Calculator</v>
          </cell>
        </row>
      </sheetData>
      <sheetData sheetId="15809">
        <row r="1">
          <cell r="A1" t="str">
            <v>Loan Calculator</v>
          </cell>
        </row>
      </sheetData>
      <sheetData sheetId="15810">
        <row r="1">
          <cell r="A1" t="str">
            <v>Loan Calculator</v>
          </cell>
        </row>
      </sheetData>
      <sheetData sheetId="15811">
        <row r="1">
          <cell r="A1" t="str">
            <v>Loan Calculator</v>
          </cell>
        </row>
      </sheetData>
      <sheetData sheetId="15812">
        <row r="1">
          <cell r="A1" t="str">
            <v>Loan Calculator</v>
          </cell>
        </row>
      </sheetData>
      <sheetData sheetId="15813">
        <row r="1">
          <cell r="A1" t="str">
            <v>Loan Calculator</v>
          </cell>
        </row>
      </sheetData>
      <sheetData sheetId="15814" refreshError="1"/>
      <sheetData sheetId="15815" refreshError="1"/>
      <sheetData sheetId="15816" refreshError="1"/>
      <sheetData sheetId="15817" refreshError="1"/>
      <sheetData sheetId="15818" refreshError="1"/>
      <sheetData sheetId="15819" refreshError="1"/>
      <sheetData sheetId="15820" refreshError="1"/>
      <sheetData sheetId="15821" refreshError="1"/>
      <sheetData sheetId="15822" refreshError="1"/>
      <sheetData sheetId="15823">
        <row r="1">
          <cell r="A1" t="str">
            <v>Loan Calculator</v>
          </cell>
        </row>
      </sheetData>
      <sheetData sheetId="15824">
        <row r="1">
          <cell r="A1" t="str">
            <v>Loan Calculator</v>
          </cell>
        </row>
      </sheetData>
      <sheetData sheetId="15825">
        <row r="1">
          <cell r="A1" t="str">
            <v>Loan Calculator</v>
          </cell>
        </row>
      </sheetData>
      <sheetData sheetId="15826">
        <row r="1">
          <cell r="A1" t="str">
            <v>ASSET_NUMBER</v>
          </cell>
        </row>
      </sheetData>
      <sheetData sheetId="15827">
        <row r="1">
          <cell r="A1" t="str">
            <v>Loan Calculator</v>
          </cell>
        </row>
      </sheetData>
      <sheetData sheetId="15828">
        <row r="1">
          <cell r="A1" t="str">
            <v>Loan Calculator</v>
          </cell>
        </row>
      </sheetData>
      <sheetData sheetId="15829">
        <row r="1">
          <cell r="A1" t="str">
            <v>Loan Calculator</v>
          </cell>
        </row>
      </sheetData>
      <sheetData sheetId="15830">
        <row r="1">
          <cell r="A1" t="str">
            <v>Loan Calculator</v>
          </cell>
        </row>
      </sheetData>
      <sheetData sheetId="15831">
        <row r="1">
          <cell r="A1" t="str">
            <v>Loan Calculator</v>
          </cell>
        </row>
      </sheetData>
      <sheetData sheetId="15832">
        <row r="1">
          <cell r="A1" t="str">
            <v>Loan Calculator</v>
          </cell>
        </row>
      </sheetData>
      <sheetData sheetId="15833">
        <row r="1">
          <cell r="A1" t="str">
            <v>Loan Calculator</v>
          </cell>
        </row>
      </sheetData>
      <sheetData sheetId="15834" refreshError="1"/>
      <sheetData sheetId="15835">
        <row r="1">
          <cell r="A1" t="str">
            <v>CODE</v>
          </cell>
        </row>
      </sheetData>
      <sheetData sheetId="15836" refreshError="1"/>
      <sheetData sheetId="15837" refreshError="1"/>
      <sheetData sheetId="15838"/>
      <sheetData sheetId="15839">
        <row r="1">
          <cell r="A1" t="str">
            <v>Loan Calculator</v>
          </cell>
        </row>
      </sheetData>
      <sheetData sheetId="15840">
        <row r="1">
          <cell r="A1" t="str">
            <v>Loan Calculator</v>
          </cell>
        </row>
      </sheetData>
      <sheetData sheetId="15841">
        <row r="1">
          <cell r="A1" t="str">
            <v>Loan Calculator</v>
          </cell>
        </row>
      </sheetData>
      <sheetData sheetId="15842">
        <row r="1">
          <cell r="A1" t="str">
            <v>ASSET_NUMBER</v>
          </cell>
        </row>
      </sheetData>
      <sheetData sheetId="15843">
        <row r="1">
          <cell r="A1" t="str">
            <v>CODE</v>
          </cell>
        </row>
      </sheetData>
      <sheetData sheetId="15844">
        <row r="1">
          <cell r="A1" t="str">
            <v>Loan Calculator</v>
          </cell>
        </row>
      </sheetData>
      <sheetData sheetId="15845">
        <row r="1">
          <cell r="A1" t="str">
            <v>Loan Calculator</v>
          </cell>
        </row>
      </sheetData>
      <sheetData sheetId="15846">
        <row r="1">
          <cell r="A1" t="str">
            <v>Loan Calculator</v>
          </cell>
        </row>
      </sheetData>
      <sheetData sheetId="15847">
        <row r="1">
          <cell r="A1" t="str">
            <v>Loan Calculator</v>
          </cell>
        </row>
      </sheetData>
      <sheetData sheetId="15848">
        <row r="1">
          <cell r="A1" t="str">
            <v>Loan Calculator</v>
          </cell>
        </row>
      </sheetData>
      <sheetData sheetId="15849">
        <row r="1">
          <cell r="A1" t="str">
            <v>Customer Name</v>
          </cell>
        </row>
      </sheetData>
      <sheetData sheetId="15850">
        <row r="1">
          <cell r="A1" t="str">
            <v>Loan Calculator</v>
          </cell>
        </row>
      </sheetData>
      <sheetData sheetId="15851" refreshError="1"/>
      <sheetData sheetId="15852" refreshError="1"/>
      <sheetData sheetId="15853"/>
      <sheetData sheetId="15854" refreshError="1"/>
      <sheetData sheetId="15855" refreshError="1"/>
      <sheetData sheetId="15856" refreshError="1"/>
      <sheetData sheetId="15857" refreshError="1"/>
      <sheetData sheetId="15858" refreshError="1"/>
      <sheetData sheetId="15859" refreshError="1"/>
      <sheetData sheetId="15860" refreshError="1"/>
      <sheetData sheetId="15861" refreshError="1"/>
      <sheetData sheetId="15862" refreshError="1"/>
      <sheetData sheetId="15863" refreshError="1"/>
      <sheetData sheetId="15864" refreshError="1"/>
      <sheetData sheetId="15865" refreshError="1"/>
      <sheetData sheetId="15866" refreshError="1"/>
      <sheetData sheetId="15867" refreshError="1"/>
      <sheetData sheetId="15868" refreshError="1"/>
      <sheetData sheetId="15869" refreshError="1"/>
      <sheetData sheetId="15870" refreshError="1"/>
      <sheetData sheetId="15871" refreshError="1"/>
      <sheetData sheetId="15872" refreshError="1"/>
      <sheetData sheetId="15873" refreshError="1"/>
      <sheetData sheetId="15874" refreshError="1"/>
      <sheetData sheetId="15875" refreshError="1"/>
      <sheetData sheetId="15876" refreshError="1"/>
      <sheetData sheetId="15877" refreshError="1"/>
      <sheetData sheetId="15878" refreshError="1"/>
      <sheetData sheetId="15879" refreshError="1"/>
      <sheetData sheetId="15880" refreshError="1"/>
      <sheetData sheetId="15881" refreshError="1"/>
      <sheetData sheetId="15882" refreshError="1"/>
      <sheetData sheetId="15883" refreshError="1"/>
      <sheetData sheetId="15884" refreshError="1"/>
      <sheetData sheetId="15885" refreshError="1"/>
      <sheetData sheetId="15886"/>
      <sheetData sheetId="15887" refreshError="1"/>
      <sheetData sheetId="15888"/>
      <sheetData sheetId="15889" refreshError="1"/>
      <sheetData sheetId="15890" refreshError="1"/>
      <sheetData sheetId="15891" refreshError="1"/>
      <sheetData sheetId="15892" refreshError="1"/>
      <sheetData sheetId="15893" refreshError="1"/>
      <sheetData sheetId="15894" refreshError="1"/>
      <sheetData sheetId="15895" refreshError="1"/>
      <sheetData sheetId="15896" refreshError="1"/>
      <sheetData sheetId="15897" refreshError="1"/>
      <sheetData sheetId="15898" refreshError="1"/>
      <sheetData sheetId="15899" refreshError="1"/>
      <sheetData sheetId="15900" refreshError="1"/>
      <sheetData sheetId="15901" refreshError="1"/>
      <sheetData sheetId="15902"/>
      <sheetData sheetId="15903" refreshError="1"/>
      <sheetData sheetId="15904"/>
      <sheetData sheetId="15905" refreshError="1"/>
      <sheetData sheetId="15906" refreshError="1"/>
      <sheetData sheetId="15907" refreshError="1"/>
      <sheetData sheetId="15908" refreshError="1"/>
      <sheetData sheetId="15909" refreshError="1"/>
      <sheetData sheetId="15910" refreshError="1"/>
      <sheetData sheetId="15911" refreshError="1"/>
      <sheetData sheetId="15912" refreshError="1"/>
      <sheetData sheetId="15913" refreshError="1"/>
      <sheetData sheetId="15914" refreshError="1"/>
      <sheetData sheetId="15915" refreshError="1"/>
      <sheetData sheetId="15916" refreshError="1"/>
      <sheetData sheetId="15917" refreshError="1"/>
      <sheetData sheetId="15918" refreshError="1"/>
      <sheetData sheetId="15919">
        <row r="1">
          <cell r="A1" t="str">
            <v>MU</v>
          </cell>
        </row>
      </sheetData>
      <sheetData sheetId="15920"/>
      <sheetData sheetId="15921"/>
      <sheetData sheetId="15922"/>
      <sheetData sheetId="15923"/>
      <sheetData sheetId="15924"/>
      <sheetData sheetId="15925"/>
      <sheetData sheetId="15926"/>
      <sheetData sheetId="15927"/>
      <sheetData sheetId="15928"/>
      <sheetData sheetId="15929"/>
      <sheetData sheetId="15930"/>
      <sheetData sheetId="15931"/>
      <sheetData sheetId="15932"/>
      <sheetData sheetId="15933"/>
      <sheetData sheetId="15934"/>
      <sheetData sheetId="15935"/>
      <sheetData sheetId="15936"/>
      <sheetData sheetId="15937"/>
      <sheetData sheetId="15938" refreshError="1"/>
      <sheetData sheetId="15939" refreshError="1"/>
      <sheetData sheetId="15940" refreshError="1"/>
      <sheetData sheetId="15941" refreshError="1"/>
      <sheetData sheetId="15942" refreshError="1"/>
      <sheetData sheetId="15943" refreshError="1"/>
      <sheetData sheetId="15944" refreshError="1"/>
      <sheetData sheetId="15945" refreshError="1"/>
      <sheetData sheetId="15946" refreshError="1"/>
      <sheetData sheetId="15947" refreshError="1"/>
      <sheetData sheetId="15948" refreshError="1"/>
      <sheetData sheetId="15949" refreshError="1"/>
      <sheetData sheetId="15950" refreshError="1"/>
      <sheetData sheetId="15951" refreshError="1"/>
      <sheetData sheetId="15952" refreshError="1"/>
      <sheetData sheetId="15953"/>
      <sheetData sheetId="15954"/>
      <sheetData sheetId="15955" refreshError="1"/>
      <sheetData sheetId="15956" refreshError="1"/>
      <sheetData sheetId="15957" refreshError="1"/>
      <sheetData sheetId="15958" refreshError="1"/>
      <sheetData sheetId="15959" refreshError="1"/>
      <sheetData sheetId="15960" refreshError="1"/>
      <sheetData sheetId="15961" refreshError="1"/>
      <sheetData sheetId="15962" refreshError="1"/>
      <sheetData sheetId="15963" refreshError="1"/>
      <sheetData sheetId="15964" refreshError="1"/>
      <sheetData sheetId="15965" refreshError="1"/>
      <sheetData sheetId="15966" refreshError="1"/>
      <sheetData sheetId="15967" refreshError="1"/>
      <sheetData sheetId="15968">
        <row r="5">
          <cell r="A5" t="str">
            <v>- Power plant</v>
          </cell>
        </row>
      </sheetData>
      <sheetData sheetId="15969">
        <row r="5">
          <cell r="A5" t="str">
            <v>- Power plant</v>
          </cell>
        </row>
      </sheetData>
      <sheetData sheetId="15970">
        <row r="6">
          <cell r="I6" t="str">
            <v>2011</v>
          </cell>
        </row>
      </sheetData>
      <sheetData sheetId="15971">
        <row r="1">
          <cell r="A1" t="str">
            <v>03</v>
          </cell>
        </row>
      </sheetData>
      <sheetData sheetId="15972">
        <row r="1">
          <cell r="A1" t="str">
            <v>03</v>
          </cell>
        </row>
      </sheetData>
      <sheetData sheetId="15973">
        <row r="1">
          <cell r="A1" t="str">
            <v>CODE</v>
          </cell>
        </row>
      </sheetData>
      <sheetData sheetId="15974">
        <row r="1">
          <cell r="A1" t="str">
            <v>03</v>
          </cell>
        </row>
      </sheetData>
      <sheetData sheetId="15975">
        <row r="1">
          <cell r="A1" t="str">
            <v>03</v>
          </cell>
        </row>
      </sheetData>
      <sheetData sheetId="15976">
        <row r="1">
          <cell r="A1" t="str">
            <v>03</v>
          </cell>
        </row>
      </sheetData>
      <sheetData sheetId="15977">
        <row r="1">
          <cell r="A1" t="str">
            <v>MU</v>
          </cell>
        </row>
      </sheetData>
      <sheetData sheetId="15978" refreshError="1"/>
      <sheetData sheetId="15979" refreshError="1"/>
      <sheetData sheetId="15980" refreshError="1"/>
      <sheetData sheetId="15981" refreshError="1"/>
      <sheetData sheetId="15982" refreshError="1"/>
      <sheetData sheetId="15983" refreshError="1"/>
      <sheetData sheetId="15984" refreshError="1"/>
      <sheetData sheetId="15985" refreshError="1"/>
      <sheetData sheetId="15986" refreshError="1"/>
      <sheetData sheetId="15987" refreshError="1"/>
      <sheetData sheetId="15988" refreshError="1"/>
      <sheetData sheetId="15989" refreshError="1"/>
      <sheetData sheetId="15990" refreshError="1"/>
      <sheetData sheetId="15991" refreshError="1"/>
      <sheetData sheetId="15992" refreshError="1"/>
      <sheetData sheetId="15993" refreshError="1"/>
      <sheetData sheetId="15994" refreshError="1"/>
      <sheetData sheetId="15995" refreshError="1"/>
      <sheetData sheetId="15996" refreshError="1"/>
      <sheetData sheetId="15997" refreshError="1"/>
      <sheetData sheetId="15998" refreshError="1"/>
      <sheetData sheetId="15999" refreshError="1"/>
      <sheetData sheetId="16000" refreshError="1"/>
      <sheetData sheetId="16001" refreshError="1"/>
      <sheetData sheetId="16002" refreshError="1"/>
      <sheetData sheetId="16003" refreshError="1"/>
      <sheetData sheetId="16004" refreshError="1"/>
      <sheetData sheetId="16005" refreshError="1"/>
      <sheetData sheetId="16006" refreshError="1"/>
      <sheetData sheetId="16007" refreshError="1"/>
      <sheetData sheetId="16008" refreshError="1"/>
      <sheetData sheetId="16009" refreshError="1"/>
      <sheetData sheetId="16010" refreshError="1"/>
      <sheetData sheetId="16011" refreshError="1"/>
      <sheetData sheetId="16012" refreshError="1"/>
      <sheetData sheetId="16013" refreshError="1"/>
      <sheetData sheetId="16014" refreshError="1"/>
      <sheetData sheetId="16015" refreshError="1"/>
      <sheetData sheetId="16016" refreshError="1"/>
      <sheetData sheetId="16017" refreshError="1"/>
      <sheetData sheetId="16018">
        <row r="1">
          <cell r="A1" t="str">
            <v>Loan Calculator</v>
          </cell>
        </row>
      </sheetData>
      <sheetData sheetId="16019">
        <row r="1">
          <cell r="A1" t="str">
            <v>Loan Calculator</v>
          </cell>
        </row>
      </sheetData>
      <sheetData sheetId="16020">
        <row r="1">
          <cell r="A1" t="str">
            <v>CODE</v>
          </cell>
        </row>
      </sheetData>
      <sheetData sheetId="16021">
        <row r="1">
          <cell r="A1" t="str">
            <v>Loan Calculator</v>
          </cell>
        </row>
      </sheetData>
      <sheetData sheetId="16022">
        <row r="1">
          <cell r="A1" t="str">
            <v>Loan Calculator</v>
          </cell>
        </row>
      </sheetData>
      <sheetData sheetId="16023">
        <row r="1">
          <cell r="A1" t="str">
            <v>Loan Calculator</v>
          </cell>
        </row>
      </sheetData>
      <sheetData sheetId="16024">
        <row r="1">
          <cell r="A1" t="str">
            <v>Loan Calculator</v>
          </cell>
        </row>
      </sheetData>
      <sheetData sheetId="16025">
        <row r="8">
          <cell r="AB8" t="str">
            <v>Order-No</v>
          </cell>
        </row>
      </sheetData>
      <sheetData sheetId="16026">
        <row r="8">
          <cell r="AB8" t="str">
            <v>Order-No</v>
          </cell>
        </row>
      </sheetData>
      <sheetData sheetId="16027">
        <row r="8">
          <cell r="AB8" t="str">
            <v>Order-No</v>
          </cell>
        </row>
      </sheetData>
      <sheetData sheetId="16028">
        <row r="8">
          <cell r="AB8" t="str">
            <v>Order-No</v>
          </cell>
        </row>
      </sheetData>
      <sheetData sheetId="16029">
        <row r="5">
          <cell r="A5" t="str">
            <v>LAND</v>
          </cell>
        </row>
      </sheetData>
      <sheetData sheetId="16030">
        <row r="1">
          <cell r="A1" t="str">
            <v>AGILENT CONFIDENTIAL</v>
          </cell>
        </row>
      </sheetData>
      <sheetData sheetId="16031">
        <row r="1">
          <cell r="A1" t="str">
            <v>AGILENT CONFIDENTIAL</v>
          </cell>
        </row>
      </sheetData>
      <sheetData sheetId="16032"/>
      <sheetData sheetId="16033" refreshError="1"/>
      <sheetData sheetId="16034" refreshError="1"/>
      <sheetData sheetId="16035" refreshError="1"/>
      <sheetData sheetId="16036" refreshError="1"/>
      <sheetData sheetId="16037" refreshError="1"/>
      <sheetData sheetId="16038" refreshError="1"/>
      <sheetData sheetId="16039" refreshError="1"/>
      <sheetData sheetId="16040" refreshError="1"/>
      <sheetData sheetId="16041" refreshError="1"/>
      <sheetData sheetId="16042" refreshError="1"/>
      <sheetData sheetId="16043" refreshError="1"/>
      <sheetData sheetId="16044" refreshError="1"/>
      <sheetData sheetId="16045" refreshError="1"/>
      <sheetData sheetId="16046" refreshError="1"/>
      <sheetData sheetId="16047" refreshError="1"/>
      <sheetData sheetId="16048" refreshError="1"/>
      <sheetData sheetId="16049" refreshError="1"/>
      <sheetData sheetId="16050" refreshError="1"/>
      <sheetData sheetId="16051" refreshError="1"/>
      <sheetData sheetId="16052" refreshError="1"/>
      <sheetData sheetId="16053" refreshError="1"/>
      <sheetData sheetId="16054" refreshError="1"/>
      <sheetData sheetId="16055" refreshError="1"/>
      <sheetData sheetId="16056" refreshError="1"/>
      <sheetData sheetId="16057" refreshError="1"/>
      <sheetData sheetId="16058" refreshError="1"/>
      <sheetData sheetId="16059" refreshError="1"/>
      <sheetData sheetId="16060" refreshError="1"/>
      <sheetData sheetId="16061" refreshError="1"/>
      <sheetData sheetId="16062" refreshError="1"/>
      <sheetData sheetId="16063" refreshError="1"/>
      <sheetData sheetId="16064" refreshError="1"/>
      <sheetData sheetId="16065" refreshError="1"/>
      <sheetData sheetId="16066" refreshError="1"/>
      <sheetData sheetId="16067">
        <row r="1">
          <cell r="A1" t="str">
            <v>LOS</v>
          </cell>
        </row>
      </sheetData>
      <sheetData sheetId="16068" refreshError="1"/>
      <sheetData sheetId="16069" refreshError="1"/>
      <sheetData sheetId="16070" refreshError="1"/>
      <sheetData sheetId="16071" refreshError="1"/>
      <sheetData sheetId="16072" refreshError="1"/>
      <sheetData sheetId="16073" refreshError="1"/>
      <sheetData sheetId="16074" refreshError="1"/>
      <sheetData sheetId="16075" refreshError="1"/>
      <sheetData sheetId="16076" refreshError="1"/>
      <sheetData sheetId="16077" refreshError="1"/>
      <sheetData sheetId="16078" refreshError="1"/>
      <sheetData sheetId="16079" refreshError="1"/>
      <sheetData sheetId="16080" refreshError="1"/>
      <sheetData sheetId="16081" refreshError="1"/>
      <sheetData sheetId="16082" refreshError="1"/>
      <sheetData sheetId="16083" refreshError="1"/>
      <sheetData sheetId="16084" refreshError="1"/>
      <sheetData sheetId="16085" refreshError="1"/>
      <sheetData sheetId="16086">
        <row r="1">
          <cell r="A1" t="str">
            <v>CODE</v>
          </cell>
        </row>
      </sheetData>
      <sheetData sheetId="16087">
        <row r="1">
          <cell r="A1" t="str">
            <v>CODE</v>
          </cell>
        </row>
      </sheetData>
      <sheetData sheetId="16088">
        <row r="1">
          <cell r="D1" t="str">
            <v>CURR Code</v>
          </cell>
        </row>
      </sheetData>
      <sheetData sheetId="16089">
        <row r="1">
          <cell r="A1" t="str">
            <v>AGILENT CONFIDENTIAL</v>
          </cell>
        </row>
      </sheetData>
      <sheetData sheetId="16090">
        <row r="1">
          <cell r="A1" t="str">
            <v>AGILENT CONFIDENTIAL</v>
          </cell>
        </row>
      </sheetData>
      <sheetData sheetId="16091">
        <row r="1">
          <cell r="A1" t="str">
            <v>AGILENT CONFIDENTIAL</v>
          </cell>
        </row>
      </sheetData>
      <sheetData sheetId="16092">
        <row r="1">
          <cell r="A1" t="str">
            <v>ASSET_NUMBER</v>
          </cell>
        </row>
      </sheetData>
      <sheetData sheetId="16093">
        <row r="1">
          <cell r="A1" t="str">
            <v>ASSET_NUMBER</v>
          </cell>
        </row>
      </sheetData>
      <sheetData sheetId="16094">
        <row r="1">
          <cell r="A1" t="str">
            <v>CODE</v>
          </cell>
        </row>
      </sheetData>
      <sheetData sheetId="16095">
        <row r="87">
          <cell r="A87" t="str">
            <v xml:space="preserve">Cost </v>
          </cell>
        </row>
      </sheetData>
      <sheetData sheetId="16096">
        <row r="1">
          <cell r="A1" t="str">
            <v>AGILENT CONFIDENTIAL</v>
          </cell>
        </row>
      </sheetData>
      <sheetData sheetId="16097">
        <row r="1">
          <cell r="A1" t="str">
            <v>CODE</v>
          </cell>
        </row>
      </sheetData>
      <sheetData sheetId="16098">
        <row r="1">
          <cell r="A1" t="str">
            <v>AGILENT CONFIDENTIAL</v>
          </cell>
        </row>
      </sheetData>
      <sheetData sheetId="16099">
        <row r="1">
          <cell r="A1" t="str">
            <v>AGILENT CONFIDENTIAL</v>
          </cell>
        </row>
      </sheetData>
      <sheetData sheetId="16100">
        <row r="1">
          <cell r="A1" t="str">
            <v>AGILENT CONFIDENTIAL</v>
          </cell>
        </row>
      </sheetData>
      <sheetData sheetId="16101">
        <row r="1">
          <cell r="A1" t="str">
            <v>Loan Calculator</v>
          </cell>
        </row>
      </sheetData>
      <sheetData sheetId="16102">
        <row r="1">
          <cell r="A1" t="str">
            <v>Loan Calculator</v>
          </cell>
        </row>
      </sheetData>
      <sheetData sheetId="16103">
        <row r="1">
          <cell r="A1" t="str">
            <v>Loan Calculator</v>
          </cell>
        </row>
      </sheetData>
      <sheetData sheetId="16104">
        <row r="1">
          <cell r="A1" t="str">
            <v>Loan Calculator</v>
          </cell>
        </row>
      </sheetData>
      <sheetData sheetId="16105">
        <row r="1">
          <cell r="A1" t="str">
            <v>Loan Calculator</v>
          </cell>
        </row>
      </sheetData>
      <sheetData sheetId="16106">
        <row r="1">
          <cell r="A1" t="str">
            <v>ASSET_NUMBER</v>
          </cell>
        </row>
      </sheetData>
      <sheetData sheetId="16107">
        <row r="1">
          <cell r="A1" t="str">
            <v>Loan Calculator</v>
          </cell>
        </row>
      </sheetData>
      <sheetData sheetId="16108">
        <row r="1">
          <cell r="A1" t="str">
            <v>Loan Calculator</v>
          </cell>
        </row>
      </sheetData>
      <sheetData sheetId="16109">
        <row r="1">
          <cell r="A1" t="str">
            <v>LOS</v>
          </cell>
        </row>
      </sheetData>
      <sheetData sheetId="16110">
        <row r="1">
          <cell r="A1" t="str">
            <v>LOS</v>
          </cell>
        </row>
      </sheetData>
      <sheetData sheetId="16111" refreshError="1"/>
      <sheetData sheetId="16112" refreshError="1"/>
      <sheetData sheetId="16113" refreshError="1"/>
      <sheetData sheetId="16114" refreshError="1"/>
      <sheetData sheetId="16115" refreshError="1"/>
      <sheetData sheetId="16116" refreshError="1"/>
      <sheetData sheetId="16117" refreshError="1"/>
      <sheetData sheetId="16118">
        <row r="1">
          <cell r="A1" t="str">
            <v>ASSET_NUMBER</v>
          </cell>
        </row>
      </sheetData>
      <sheetData sheetId="16119">
        <row r="1">
          <cell r="A1" t="str">
            <v>ASSET_NUMBER</v>
          </cell>
        </row>
      </sheetData>
      <sheetData sheetId="16120">
        <row r="1">
          <cell r="A1" t="str">
            <v>Loan Calculator</v>
          </cell>
        </row>
      </sheetData>
      <sheetData sheetId="16121">
        <row r="1">
          <cell r="A1" t="str">
            <v>LOS</v>
          </cell>
        </row>
      </sheetData>
      <sheetData sheetId="16122" refreshError="1"/>
      <sheetData sheetId="16123" refreshError="1"/>
      <sheetData sheetId="16124">
        <row r="1">
          <cell r="A1" t="str">
            <v>LOS</v>
          </cell>
        </row>
      </sheetData>
      <sheetData sheetId="16125" refreshError="1"/>
      <sheetData sheetId="16126" refreshError="1"/>
      <sheetData sheetId="16127" refreshError="1"/>
      <sheetData sheetId="16128" refreshError="1"/>
      <sheetData sheetId="16129">
        <row r="1">
          <cell r="A1" t="str">
            <v>ASSET_NUMBER</v>
          </cell>
        </row>
      </sheetData>
      <sheetData sheetId="16130">
        <row r="1">
          <cell r="A1" t="str">
            <v>ASSET_NUMBER</v>
          </cell>
        </row>
      </sheetData>
      <sheetData sheetId="16131">
        <row r="1">
          <cell r="A1" t="str">
            <v>ASSET_NUMBER</v>
          </cell>
        </row>
      </sheetData>
      <sheetData sheetId="16132">
        <row r="1">
          <cell r="A1" t="str">
            <v>ASSET_NUMBER</v>
          </cell>
        </row>
      </sheetData>
      <sheetData sheetId="16133">
        <row r="1">
          <cell r="A1" t="str">
            <v>ASSET_NUMBER</v>
          </cell>
        </row>
      </sheetData>
      <sheetData sheetId="16134">
        <row r="1">
          <cell r="A1" t="str">
            <v>ASSET_NUMBER</v>
          </cell>
        </row>
      </sheetData>
      <sheetData sheetId="16135">
        <row r="1">
          <cell r="A1" t="str">
            <v>ASSET_NUMBER</v>
          </cell>
        </row>
      </sheetData>
      <sheetData sheetId="16136">
        <row r="1">
          <cell r="A1" t="str">
            <v>AGILENT CONFIDENTIAL</v>
          </cell>
        </row>
      </sheetData>
      <sheetData sheetId="16137">
        <row r="1">
          <cell r="A1" t="str">
            <v>ASSET_NUMBER</v>
          </cell>
        </row>
      </sheetData>
      <sheetData sheetId="16138">
        <row r="1">
          <cell r="A1" t="str">
            <v>ASSET_NUMBER</v>
          </cell>
        </row>
      </sheetData>
      <sheetData sheetId="16139">
        <row r="1">
          <cell r="A1" t="str">
            <v>CODE</v>
          </cell>
        </row>
      </sheetData>
      <sheetData sheetId="16140">
        <row r="1">
          <cell r="A1" t="str">
            <v>Customer Name</v>
          </cell>
        </row>
      </sheetData>
      <sheetData sheetId="16141">
        <row r="1">
          <cell r="A1" t="str">
            <v>CODE</v>
          </cell>
        </row>
      </sheetData>
      <sheetData sheetId="16142">
        <row r="1">
          <cell r="A1" t="str">
            <v>CODE</v>
          </cell>
        </row>
      </sheetData>
      <sheetData sheetId="16143">
        <row r="1">
          <cell r="A1" t="str">
            <v>CODE</v>
          </cell>
        </row>
      </sheetData>
      <sheetData sheetId="16144">
        <row r="1">
          <cell r="D1" t="str">
            <v>CURR Code</v>
          </cell>
        </row>
      </sheetData>
      <sheetData sheetId="16145">
        <row r="1">
          <cell r="A1" t="str">
            <v>AGILENT CONFIDENTIAL</v>
          </cell>
        </row>
      </sheetData>
      <sheetData sheetId="16146">
        <row r="1">
          <cell r="A1" t="str">
            <v>AGILENT CONFIDENTIAL</v>
          </cell>
        </row>
      </sheetData>
      <sheetData sheetId="16147">
        <row r="1">
          <cell r="A1" t="str">
            <v>AGILENT CONFIDENTIAL</v>
          </cell>
        </row>
      </sheetData>
      <sheetData sheetId="16148">
        <row r="1">
          <cell r="A1" t="str">
            <v>ASSET_NUMBER</v>
          </cell>
        </row>
      </sheetData>
      <sheetData sheetId="16149">
        <row r="1">
          <cell r="A1" t="str">
            <v>ASSET_NUMBER</v>
          </cell>
        </row>
      </sheetData>
      <sheetData sheetId="16150" refreshError="1"/>
      <sheetData sheetId="16151" refreshError="1"/>
      <sheetData sheetId="16152" refreshError="1"/>
      <sheetData sheetId="16153" refreshError="1"/>
      <sheetData sheetId="16154" refreshError="1"/>
      <sheetData sheetId="16155" refreshError="1"/>
      <sheetData sheetId="16156" refreshError="1"/>
      <sheetData sheetId="16157" refreshError="1"/>
      <sheetData sheetId="16158" refreshError="1"/>
      <sheetData sheetId="16159" refreshError="1"/>
      <sheetData sheetId="16160" refreshError="1"/>
      <sheetData sheetId="16161" refreshError="1"/>
      <sheetData sheetId="16162" refreshError="1"/>
      <sheetData sheetId="16163" refreshError="1"/>
      <sheetData sheetId="16164" refreshError="1"/>
      <sheetData sheetId="16165" refreshError="1"/>
      <sheetData sheetId="16166" refreshError="1"/>
      <sheetData sheetId="16167" refreshError="1"/>
      <sheetData sheetId="16168" refreshError="1"/>
      <sheetData sheetId="16169" refreshError="1"/>
      <sheetData sheetId="16170" refreshError="1"/>
      <sheetData sheetId="16171" refreshError="1"/>
      <sheetData sheetId="16172" refreshError="1"/>
      <sheetData sheetId="16173" refreshError="1"/>
      <sheetData sheetId="16174" refreshError="1"/>
      <sheetData sheetId="16175" refreshError="1"/>
      <sheetData sheetId="16176" refreshError="1"/>
      <sheetData sheetId="16177" refreshError="1"/>
      <sheetData sheetId="16178" refreshError="1"/>
      <sheetData sheetId="16179" refreshError="1"/>
      <sheetData sheetId="16180" refreshError="1"/>
      <sheetData sheetId="16181" refreshError="1"/>
      <sheetData sheetId="16182" refreshError="1"/>
      <sheetData sheetId="16183" refreshError="1"/>
      <sheetData sheetId="16184" refreshError="1"/>
      <sheetData sheetId="16185" refreshError="1"/>
      <sheetData sheetId="16186" refreshError="1"/>
      <sheetData sheetId="16187" refreshError="1"/>
      <sheetData sheetId="16188" refreshError="1"/>
      <sheetData sheetId="16189" refreshError="1"/>
      <sheetData sheetId="16190" refreshError="1"/>
      <sheetData sheetId="16191" refreshError="1"/>
      <sheetData sheetId="16192" refreshError="1"/>
      <sheetData sheetId="16193" refreshError="1"/>
      <sheetData sheetId="16194" refreshError="1"/>
      <sheetData sheetId="16195" refreshError="1"/>
      <sheetData sheetId="16196" refreshError="1"/>
      <sheetData sheetId="16197" refreshError="1"/>
      <sheetData sheetId="16198" refreshError="1"/>
      <sheetData sheetId="16199" refreshError="1"/>
      <sheetData sheetId="16200" refreshError="1"/>
      <sheetData sheetId="16201" refreshError="1"/>
      <sheetData sheetId="16202" refreshError="1"/>
      <sheetData sheetId="16203" refreshError="1"/>
      <sheetData sheetId="16204" refreshError="1"/>
      <sheetData sheetId="16205" refreshError="1"/>
      <sheetData sheetId="16206" refreshError="1"/>
      <sheetData sheetId="16207" refreshError="1"/>
      <sheetData sheetId="16208" refreshError="1"/>
      <sheetData sheetId="16209" refreshError="1"/>
      <sheetData sheetId="16210" refreshError="1"/>
      <sheetData sheetId="16211" refreshError="1"/>
      <sheetData sheetId="16212" refreshError="1"/>
      <sheetData sheetId="16213" refreshError="1"/>
      <sheetData sheetId="16214" refreshError="1"/>
      <sheetData sheetId="16215" refreshError="1"/>
      <sheetData sheetId="16216" refreshError="1"/>
      <sheetData sheetId="16217" refreshError="1"/>
      <sheetData sheetId="16218" refreshError="1"/>
      <sheetData sheetId="16219" refreshError="1"/>
      <sheetData sheetId="16220" refreshError="1"/>
      <sheetData sheetId="16221" refreshError="1"/>
      <sheetData sheetId="16222" refreshError="1"/>
      <sheetData sheetId="16223" refreshError="1"/>
      <sheetData sheetId="16224" refreshError="1"/>
      <sheetData sheetId="16225" refreshError="1"/>
      <sheetData sheetId="16226" refreshError="1"/>
      <sheetData sheetId="16227" refreshError="1"/>
      <sheetData sheetId="16228" refreshError="1"/>
      <sheetData sheetId="16229" refreshError="1"/>
      <sheetData sheetId="16230" refreshError="1"/>
      <sheetData sheetId="16231" refreshError="1"/>
      <sheetData sheetId="16232" refreshError="1"/>
      <sheetData sheetId="16233" refreshError="1"/>
      <sheetData sheetId="16234" refreshError="1"/>
      <sheetData sheetId="16235" refreshError="1"/>
      <sheetData sheetId="16236" refreshError="1"/>
      <sheetData sheetId="16237" refreshError="1"/>
      <sheetData sheetId="16238" refreshError="1"/>
      <sheetData sheetId="16239" refreshError="1"/>
      <sheetData sheetId="16240" refreshError="1"/>
      <sheetData sheetId="16241" refreshError="1"/>
      <sheetData sheetId="16242" refreshError="1"/>
      <sheetData sheetId="16243" refreshError="1"/>
      <sheetData sheetId="16244" refreshError="1"/>
      <sheetData sheetId="16245" refreshError="1"/>
      <sheetData sheetId="16246" refreshError="1"/>
      <sheetData sheetId="16247" refreshError="1"/>
      <sheetData sheetId="16248" refreshError="1"/>
      <sheetData sheetId="16249" refreshError="1"/>
      <sheetData sheetId="16250" refreshError="1"/>
      <sheetData sheetId="16251" refreshError="1"/>
      <sheetData sheetId="16252" refreshError="1"/>
      <sheetData sheetId="16253" refreshError="1"/>
      <sheetData sheetId="16254" refreshError="1"/>
      <sheetData sheetId="16255" refreshError="1"/>
      <sheetData sheetId="16256" refreshError="1"/>
      <sheetData sheetId="16257" refreshError="1"/>
      <sheetData sheetId="16258" refreshError="1"/>
      <sheetData sheetId="16259" refreshError="1"/>
      <sheetData sheetId="16260" refreshError="1"/>
      <sheetData sheetId="16261" refreshError="1"/>
      <sheetData sheetId="16262" refreshError="1"/>
      <sheetData sheetId="16263" refreshError="1"/>
      <sheetData sheetId="16264" refreshError="1"/>
      <sheetData sheetId="16265" refreshError="1"/>
      <sheetData sheetId="16266" refreshError="1"/>
      <sheetData sheetId="16267" refreshError="1"/>
      <sheetData sheetId="16268" refreshError="1"/>
      <sheetData sheetId="16269" refreshError="1"/>
      <sheetData sheetId="16270" refreshError="1"/>
      <sheetData sheetId="16271" refreshError="1"/>
      <sheetData sheetId="16272" refreshError="1"/>
      <sheetData sheetId="16273" refreshError="1"/>
      <sheetData sheetId="16274" refreshError="1"/>
      <sheetData sheetId="16275" refreshError="1"/>
      <sheetData sheetId="16276" refreshError="1"/>
      <sheetData sheetId="16277" refreshError="1"/>
      <sheetData sheetId="16278" refreshError="1"/>
      <sheetData sheetId="16279" refreshError="1"/>
      <sheetData sheetId="16280" refreshError="1"/>
      <sheetData sheetId="16281" refreshError="1"/>
      <sheetData sheetId="16282" refreshError="1"/>
      <sheetData sheetId="16283" refreshError="1"/>
      <sheetData sheetId="16284" refreshError="1"/>
      <sheetData sheetId="16285" refreshError="1"/>
      <sheetData sheetId="16286" refreshError="1"/>
      <sheetData sheetId="16287" refreshError="1"/>
      <sheetData sheetId="16288" refreshError="1"/>
      <sheetData sheetId="16289" refreshError="1"/>
      <sheetData sheetId="16290" refreshError="1"/>
      <sheetData sheetId="16291" refreshError="1"/>
      <sheetData sheetId="16292" refreshError="1"/>
      <sheetData sheetId="16293"/>
      <sheetData sheetId="16294"/>
      <sheetData sheetId="16295"/>
      <sheetData sheetId="16296"/>
      <sheetData sheetId="16297">
        <row r="8">
          <cell r="L8">
            <v>1321.9194756250326</v>
          </cell>
        </row>
      </sheetData>
      <sheetData sheetId="16298" refreshError="1"/>
      <sheetData sheetId="16299" refreshError="1"/>
      <sheetData sheetId="16300" refreshError="1"/>
      <sheetData sheetId="16301" refreshError="1"/>
      <sheetData sheetId="16302" refreshError="1"/>
      <sheetData sheetId="16303" refreshError="1"/>
      <sheetData sheetId="16304" refreshError="1"/>
      <sheetData sheetId="16305" refreshError="1"/>
      <sheetData sheetId="16306" refreshError="1"/>
      <sheetData sheetId="16307" refreshError="1"/>
      <sheetData sheetId="16308">
        <row r="1">
          <cell r="A1" t="str">
            <v>A/C NO.</v>
          </cell>
        </row>
      </sheetData>
      <sheetData sheetId="16309" refreshError="1"/>
      <sheetData sheetId="16310" refreshError="1"/>
      <sheetData sheetId="16311" refreshError="1"/>
      <sheetData sheetId="16312" refreshError="1"/>
      <sheetData sheetId="16313" refreshError="1"/>
      <sheetData sheetId="16314"/>
      <sheetData sheetId="16315">
        <row r="6">
          <cell r="I6" t="str">
            <v>2011</v>
          </cell>
        </row>
      </sheetData>
      <sheetData sheetId="16316">
        <row r="6">
          <cell r="I6" t="str">
            <v>2011</v>
          </cell>
        </row>
      </sheetData>
      <sheetData sheetId="16317" refreshError="1"/>
      <sheetData sheetId="16318">
        <row r="6">
          <cell r="I6" t="str">
            <v>2011</v>
          </cell>
        </row>
      </sheetData>
      <sheetData sheetId="16319" refreshError="1"/>
      <sheetData sheetId="16320">
        <row r="6">
          <cell r="I6" t="str">
            <v>2011</v>
          </cell>
        </row>
      </sheetData>
      <sheetData sheetId="16321"/>
      <sheetData sheetId="16322"/>
      <sheetData sheetId="16323"/>
      <sheetData sheetId="16324"/>
      <sheetData sheetId="16325"/>
      <sheetData sheetId="16326"/>
      <sheetData sheetId="16327" refreshError="1"/>
      <sheetData sheetId="16328" refreshError="1"/>
      <sheetData sheetId="16329" refreshError="1"/>
      <sheetData sheetId="16330" refreshError="1"/>
      <sheetData sheetId="16331" refreshError="1"/>
      <sheetData sheetId="16332">
        <row r="1">
          <cell r="A1" t="str">
            <v>CODE</v>
          </cell>
        </row>
      </sheetData>
      <sheetData sheetId="16333" refreshError="1"/>
      <sheetData sheetId="16334" refreshError="1"/>
      <sheetData sheetId="16335" refreshError="1"/>
      <sheetData sheetId="16336" refreshError="1"/>
      <sheetData sheetId="16337" refreshError="1"/>
      <sheetData sheetId="16338" refreshError="1"/>
      <sheetData sheetId="16339" refreshError="1"/>
      <sheetData sheetId="16340" refreshError="1"/>
      <sheetData sheetId="16341" refreshError="1"/>
      <sheetData sheetId="16342" refreshError="1"/>
      <sheetData sheetId="16343" refreshError="1"/>
      <sheetData sheetId="16344" refreshError="1"/>
      <sheetData sheetId="16345" refreshError="1"/>
      <sheetData sheetId="16346" refreshError="1"/>
      <sheetData sheetId="16347" refreshError="1"/>
      <sheetData sheetId="16348" refreshError="1"/>
      <sheetData sheetId="16349" refreshError="1"/>
      <sheetData sheetId="16350" refreshError="1"/>
      <sheetData sheetId="16351" refreshError="1"/>
      <sheetData sheetId="16352" refreshError="1"/>
      <sheetData sheetId="16353">
        <row r="7">
          <cell r="D7">
            <v>428</v>
          </cell>
        </row>
      </sheetData>
      <sheetData sheetId="16354">
        <row r="7">
          <cell r="D7">
            <v>428</v>
          </cell>
        </row>
      </sheetData>
      <sheetData sheetId="16355">
        <row r="8">
          <cell r="L8">
            <v>1321.9194756250326</v>
          </cell>
        </row>
      </sheetData>
      <sheetData sheetId="16356">
        <row r="8">
          <cell r="L8">
            <v>1321.9194756250326</v>
          </cell>
        </row>
      </sheetData>
      <sheetData sheetId="16357"/>
      <sheetData sheetId="16358"/>
      <sheetData sheetId="16359"/>
      <sheetData sheetId="16360"/>
      <sheetData sheetId="16361"/>
      <sheetData sheetId="16362"/>
      <sheetData sheetId="16363"/>
      <sheetData sheetId="16364"/>
      <sheetData sheetId="16365"/>
      <sheetData sheetId="16366"/>
      <sheetData sheetId="16367"/>
      <sheetData sheetId="16368">
        <row r="8">
          <cell r="L8">
            <v>1321.9194756250326</v>
          </cell>
        </row>
      </sheetData>
      <sheetData sheetId="16369">
        <row r="8">
          <cell r="L8">
            <v>1321.9194756250326</v>
          </cell>
        </row>
      </sheetData>
      <sheetData sheetId="16370">
        <row r="8">
          <cell r="L8">
            <v>1321.9194756250326</v>
          </cell>
        </row>
      </sheetData>
      <sheetData sheetId="16371">
        <row r="8">
          <cell r="L8">
            <v>1321.9194756250326</v>
          </cell>
        </row>
      </sheetData>
      <sheetData sheetId="16372"/>
      <sheetData sheetId="16373"/>
      <sheetData sheetId="16374"/>
      <sheetData sheetId="16375"/>
      <sheetData sheetId="16376"/>
      <sheetData sheetId="16377">
        <row r="12">
          <cell r="B12">
            <v>48.302064999999999</v>
          </cell>
        </row>
      </sheetData>
      <sheetData sheetId="16378"/>
      <sheetData sheetId="16379">
        <row r="1">
          <cell r="A1" t="str">
            <v>A/C NO.</v>
          </cell>
        </row>
      </sheetData>
      <sheetData sheetId="16380"/>
      <sheetData sheetId="16381"/>
      <sheetData sheetId="16382"/>
      <sheetData sheetId="16383">
        <row r="1">
          <cell r="A1" t="str">
            <v>CODE</v>
          </cell>
        </row>
      </sheetData>
      <sheetData sheetId="16384"/>
      <sheetData sheetId="16385"/>
      <sheetData sheetId="16386"/>
      <sheetData sheetId="16387" refreshError="1"/>
      <sheetData sheetId="16388" refreshError="1"/>
      <sheetData sheetId="16389" refreshError="1"/>
      <sheetData sheetId="16390" refreshError="1"/>
      <sheetData sheetId="16391" refreshError="1"/>
      <sheetData sheetId="16392" refreshError="1"/>
      <sheetData sheetId="16393" refreshError="1"/>
      <sheetData sheetId="16394" refreshError="1"/>
      <sheetData sheetId="16395" refreshError="1"/>
      <sheetData sheetId="16396" refreshError="1"/>
      <sheetData sheetId="16397" refreshError="1"/>
      <sheetData sheetId="16398"/>
      <sheetData sheetId="16399"/>
      <sheetData sheetId="16400">
        <row r="1">
          <cell r="A1" t="str">
            <v>AGILENT CONFIDENTIAL</v>
          </cell>
        </row>
      </sheetData>
      <sheetData sheetId="16401"/>
      <sheetData sheetId="16402">
        <row r="74">
          <cell r="A74" t="str">
            <v>TCS-01A-L</v>
          </cell>
        </row>
      </sheetData>
      <sheetData sheetId="16403">
        <row r="74">
          <cell r="A74" t="str">
            <v>TCS-01A-L</v>
          </cell>
        </row>
      </sheetData>
      <sheetData sheetId="16404">
        <row r="74">
          <cell r="A74" t="str">
            <v>TCS-01A-L</v>
          </cell>
        </row>
      </sheetData>
      <sheetData sheetId="16405">
        <row r="11">
          <cell r="L11">
            <v>50</v>
          </cell>
        </row>
      </sheetData>
      <sheetData sheetId="16406">
        <row r="11">
          <cell r="L11">
            <v>50</v>
          </cell>
        </row>
      </sheetData>
      <sheetData sheetId="16407">
        <row r="11">
          <cell r="L11">
            <v>50</v>
          </cell>
        </row>
      </sheetData>
      <sheetData sheetId="16408">
        <row r="11">
          <cell r="N11">
            <v>30</v>
          </cell>
        </row>
      </sheetData>
      <sheetData sheetId="16409">
        <row r="7">
          <cell r="D7">
            <v>428</v>
          </cell>
        </row>
      </sheetData>
      <sheetData sheetId="16410" refreshError="1"/>
      <sheetData sheetId="16411" refreshError="1"/>
      <sheetData sheetId="16412" refreshError="1"/>
      <sheetData sheetId="16413" refreshError="1"/>
      <sheetData sheetId="16414" refreshError="1"/>
      <sheetData sheetId="16415" refreshError="1"/>
      <sheetData sheetId="16416" refreshError="1"/>
      <sheetData sheetId="16417" refreshError="1"/>
      <sheetData sheetId="16418" refreshError="1"/>
      <sheetData sheetId="16419" refreshError="1"/>
      <sheetData sheetId="16420" refreshError="1"/>
      <sheetData sheetId="16421" refreshError="1"/>
      <sheetData sheetId="16422" refreshError="1"/>
      <sheetData sheetId="16423" refreshError="1"/>
      <sheetData sheetId="16424" refreshError="1"/>
      <sheetData sheetId="16425" refreshError="1"/>
      <sheetData sheetId="16426" refreshError="1"/>
      <sheetData sheetId="16427" refreshError="1"/>
      <sheetData sheetId="16428" refreshError="1"/>
      <sheetData sheetId="16429" refreshError="1"/>
      <sheetData sheetId="16430" refreshError="1"/>
      <sheetData sheetId="16431" refreshError="1"/>
      <sheetData sheetId="16432" refreshError="1"/>
      <sheetData sheetId="16433" refreshError="1"/>
      <sheetData sheetId="16434" refreshError="1"/>
      <sheetData sheetId="16435" refreshError="1"/>
      <sheetData sheetId="16436" refreshError="1"/>
      <sheetData sheetId="16437" refreshError="1"/>
      <sheetData sheetId="16438" refreshError="1"/>
      <sheetData sheetId="16439" refreshError="1"/>
      <sheetData sheetId="16440" refreshError="1"/>
      <sheetData sheetId="16441" refreshError="1"/>
      <sheetData sheetId="16442" refreshError="1"/>
      <sheetData sheetId="16443" refreshError="1"/>
      <sheetData sheetId="16444">
        <row r="1">
          <cell r="A1" t="str">
            <v>Loan Calculator</v>
          </cell>
        </row>
      </sheetData>
      <sheetData sheetId="16445">
        <row r="1">
          <cell r="A1" t="str">
            <v>Loan Calculator</v>
          </cell>
        </row>
      </sheetData>
      <sheetData sheetId="16446">
        <row r="1">
          <cell r="A1" t="str">
            <v>Loan Calculator</v>
          </cell>
        </row>
      </sheetData>
      <sheetData sheetId="16447" refreshError="1"/>
      <sheetData sheetId="16448" refreshError="1"/>
      <sheetData sheetId="16449" refreshError="1"/>
      <sheetData sheetId="16450" refreshError="1"/>
      <sheetData sheetId="16451" refreshError="1"/>
      <sheetData sheetId="16452" refreshError="1"/>
      <sheetData sheetId="16453" refreshError="1"/>
      <sheetData sheetId="16454">
        <row r="1">
          <cell r="A1" t="str">
            <v>Loan Calculator</v>
          </cell>
        </row>
      </sheetData>
      <sheetData sheetId="16455" refreshError="1"/>
      <sheetData sheetId="16456" refreshError="1"/>
      <sheetData sheetId="16457" refreshError="1"/>
      <sheetData sheetId="16458" refreshError="1"/>
      <sheetData sheetId="16459" refreshError="1"/>
      <sheetData sheetId="16460" refreshError="1"/>
      <sheetData sheetId="16461">
        <row r="1">
          <cell r="A1" t="str">
            <v>Loan Calculator</v>
          </cell>
        </row>
      </sheetData>
      <sheetData sheetId="16462" refreshError="1"/>
      <sheetData sheetId="16463" refreshError="1"/>
      <sheetData sheetId="16464" refreshError="1"/>
      <sheetData sheetId="16465" refreshError="1"/>
      <sheetData sheetId="16466" refreshError="1"/>
      <sheetData sheetId="16467" refreshError="1"/>
      <sheetData sheetId="16468" refreshError="1"/>
      <sheetData sheetId="16469" refreshError="1"/>
      <sheetData sheetId="16470" refreshError="1"/>
      <sheetData sheetId="16471" refreshError="1"/>
      <sheetData sheetId="16472" refreshError="1"/>
      <sheetData sheetId="16473" refreshError="1"/>
      <sheetData sheetId="16474" refreshError="1"/>
      <sheetData sheetId="16475" refreshError="1"/>
      <sheetData sheetId="16476" refreshError="1"/>
      <sheetData sheetId="16477" refreshError="1"/>
      <sheetData sheetId="16478" refreshError="1"/>
      <sheetData sheetId="16479" refreshError="1"/>
      <sheetData sheetId="16480" refreshError="1"/>
      <sheetData sheetId="16481" refreshError="1"/>
      <sheetData sheetId="16482" refreshError="1"/>
      <sheetData sheetId="16483" refreshError="1"/>
      <sheetData sheetId="16484" refreshError="1"/>
      <sheetData sheetId="16485" refreshError="1"/>
      <sheetData sheetId="16486" refreshError="1"/>
      <sheetData sheetId="16487" refreshError="1"/>
      <sheetData sheetId="16488" refreshError="1"/>
      <sheetData sheetId="16489" refreshError="1"/>
      <sheetData sheetId="16490" refreshError="1"/>
      <sheetData sheetId="16491" refreshError="1"/>
      <sheetData sheetId="16492" refreshError="1"/>
      <sheetData sheetId="16493" refreshError="1"/>
      <sheetData sheetId="16494" refreshError="1"/>
      <sheetData sheetId="16495" refreshError="1"/>
      <sheetData sheetId="16496" refreshError="1"/>
      <sheetData sheetId="16497" refreshError="1"/>
      <sheetData sheetId="16498" refreshError="1"/>
      <sheetData sheetId="16499" refreshError="1"/>
      <sheetData sheetId="16500" refreshError="1"/>
      <sheetData sheetId="16501" refreshError="1"/>
      <sheetData sheetId="16502" refreshError="1"/>
      <sheetData sheetId="16503" refreshError="1"/>
      <sheetData sheetId="16504" refreshError="1"/>
      <sheetData sheetId="16505" refreshError="1"/>
      <sheetData sheetId="16506" refreshError="1"/>
      <sheetData sheetId="16507" refreshError="1"/>
      <sheetData sheetId="16508" refreshError="1"/>
      <sheetData sheetId="16509" refreshError="1"/>
      <sheetData sheetId="16510" refreshError="1"/>
      <sheetData sheetId="16511" refreshError="1"/>
      <sheetData sheetId="16512" refreshError="1"/>
      <sheetData sheetId="16513" refreshError="1"/>
      <sheetData sheetId="16514" refreshError="1"/>
      <sheetData sheetId="16515" refreshError="1"/>
      <sheetData sheetId="16516" refreshError="1"/>
      <sheetData sheetId="16517" refreshError="1"/>
      <sheetData sheetId="16518" refreshError="1"/>
      <sheetData sheetId="16519" refreshError="1"/>
      <sheetData sheetId="16520" refreshError="1"/>
      <sheetData sheetId="16521" refreshError="1"/>
      <sheetData sheetId="16522" refreshError="1"/>
      <sheetData sheetId="16523" refreshError="1"/>
      <sheetData sheetId="16524" refreshError="1"/>
      <sheetData sheetId="16525" refreshError="1"/>
      <sheetData sheetId="16526" refreshError="1"/>
      <sheetData sheetId="16527" refreshError="1"/>
      <sheetData sheetId="16528" refreshError="1"/>
      <sheetData sheetId="16529" refreshError="1"/>
      <sheetData sheetId="16530" refreshError="1"/>
      <sheetData sheetId="16531" refreshError="1"/>
      <sheetData sheetId="16532" refreshError="1"/>
      <sheetData sheetId="16533" refreshError="1"/>
      <sheetData sheetId="16534" refreshError="1"/>
      <sheetData sheetId="16535" refreshError="1"/>
      <sheetData sheetId="16536" refreshError="1"/>
      <sheetData sheetId="16537" refreshError="1"/>
      <sheetData sheetId="16538" refreshError="1"/>
      <sheetData sheetId="16539" refreshError="1"/>
      <sheetData sheetId="16540" refreshError="1"/>
      <sheetData sheetId="16541" refreshError="1"/>
      <sheetData sheetId="16542" refreshError="1"/>
      <sheetData sheetId="16543" refreshError="1"/>
      <sheetData sheetId="16544" refreshError="1"/>
      <sheetData sheetId="16545" refreshError="1"/>
      <sheetData sheetId="16546" refreshError="1"/>
      <sheetData sheetId="16547" refreshError="1"/>
      <sheetData sheetId="16548" refreshError="1"/>
      <sheetData sheetId="16549" refreshError="1"/>
      <sheetData sheetId="16550" refreshError="1"/>
      <sheetData sheetId="16551" refreshError="1"/>
      <sheetData sheetId="16552" refreshError="1"/>
      <sheetData sheetId="16553" refreshError="1"/>
      <sheetData sheetId="16554" refreshError="1"/>
      <sheetData sheetId="16555" refreshError="1"/>
      <sheetData sheetId="16556" refreshError="1"/>
      <sheetData sheetId="16557" refreshError="1"/>
      <sheetData sheetId="16558" refreshError="1"/>
      <sheetData sheetId="16559" refreshError="1"/>
      <sheetData sheetId="16560" refreshError="1"/>
      <sheetData sheetId="16561" refreshError="1"/>
      <sheetData sheetId="16562" refreshError="1"/>
      <sheetData sheetId="16563" refreshError="1"/>
      <sheetData sheetId="16564" refreshError="1"/>
      <sheetData sheetId="16565" refreshError="1"/>
      <sheetData sheetId="16566" refreshError="1"/>
      <sheetData sheetId="16567" refreshError="1"/>
      <sheetData sheetId="16568" refreshError="1"/>
      <sheetData sheetId="16569" refreshError="1"/>
      <sheetData sheetId="16570" refreshError="1"/>
      <sheetData sheetId="16571" refreshError="1"/>
      <sheetData sheetId="16572" refreshError="1"/>
      <sheetData sheetId="16573" refreshError="1"/>
      <sheetData sheetId="16574" refreshError="1"/>
      <sheetData sheetId="16575" refreshError="1"/>
      <sheetData sheetId="16576" refreshError="1"/>
      <sheetData sheetId="16577" refreshError="1"/>
      <sheetData sheetId="16578" refreshError="1"/>
      <sheetData sheetId="16579" refreshError="1"/>
      <sheetData sheetId="16580" refreshError="1"/>
      <sheetData sheetId="16581" refreshError="1"/>
      <sheetData sheetId="16582" refreshError="1"/>
      <sheetData sheetId="16583" refreshError="1"/>
      <sheetData sheetId="16584" refreshError="1"/>
      <sheetData sheetId="16585" refreshError="1"/>
      <sheetData sheetId="16586" refreshError="1"/>
      <sheetData sheetId="16587" refreshError="1"/>
      <sheetData sheetId="16588" refreshError="1"/>
      <sheetData sheetId="16589" refreshError="1"/>
      <sheetData sheetId="16590" refreshError="1"/>
      <sheetData sheetId="16591" refreshError="1"/>
      <sheetData sheetId="16592" refreshError="1"/>
      <sheetData sheetId="16593" refreshError="1"/>
      <sheetData sheetId="16594" refreshError="1"/>
      <sheetData sheetId="16595" refreshError="1"/>
      <sheetData sheetId="16596" refreshError="1"/>
      <sheetData sheetId="16597" refreshError="1"/>
      <sheetData sheetId="16598" refreshError="1"/>
      <sheetData sheetId="16599" refreshError="1"/>
      <sheetData sheetId="16600" refreshError="1"/>
      <sheetData sheetId="16601" refreshError="1"/>
      <sheetData sheetId="16602" refreshError="1"/>
      <sheetData sheetId="16603" refreshError="1"/>
      <sheetData sheetId="16604" refreshError="1"/>
      <sheetData sheetId="16605" refreshError="1"/>
      <sheetData sheetId="16606" refreshError="1"/>
      <sheetData sheetId="16607" refreshError="1"/>
      <sheetData sheetId="16608" refreshError="1"/>
      <sheetData sheetId="16609" refreshError="1"/>
      <sheetData sheetId="16610" refreshError="1"/>
      <sheetData sheetId="16611" refreshError="1"/>
      <sheetData sheetId="16612" refreshError="1"/>
      <sheetData sheetId="16613" refreshError="1"/>
      <sheetData sheetId="16614" refreshError="1"/>
      <sheetData sheetId="16615" refreshError="1"/>
      <sheetData sheetId="16616" refreshError="1"/>
      <sheetData sheetId="16617" refreshError="1"/>
      <sheetData sheetId="16618" refreshError="1"/>
      <sheetData sheetId="16619" refreshError="1"/>
      <sheetData sheetId="16620" refreshError="1"/>
      <sheetData sheetId="16621" refreshError="1"/>
      <sheetData sheetId="16622" refreshError="1"/>
      <sheetData sheetId="16623" refreshError="1"/>
      <sheetData sheetId="16624" refreshError="1"/>
      <sheetData sheetId="16625" refreshError="1"/>
      <sheetData sheetId="16626" refreshError="1"/>
      <sheetData sheetId="16627" refreshError="1"/>
      <sheetData sheetId="16628" refreshError="1"/>
      <sheetData sheetId="16629" refreshError="1"/>
      <sheetData sheetId="16630" refreshError="1"/>
      <sheetData sheetId="16631" refreshError="1"/>
      <sheetData sheetId="16632" refreshError="1"/>
      <sheetData sheetId="16633" refreshError="1"/>
      <sheetData sheetId="16634" refreshError="1"/>
      <sheetData sheetId="16635" refreshError="1"/>
      <sheetData sheetId="16636" refreshError="1"/>
      <sheetData sheetId="16637" refreshError="1"/>
      <sheetData sheetId="16638" refreshError="1"/>
      <sheetData sheetId="16639" refreshError="1"/>
      <sheetData sheetId="16640" refreshError="1"/>
      <sheetData sheetId="16641" refreshError="1"/>
      <sheetData sheetId="16642" refreshError="1"/>
      <sheetData sheetId="16643" refreshError="1"/>
      <sheetData sheetId="16644" refreshError="1"/>
      <sheetData sheetId="16645" refreshError="1"/>
      <sheetData sheetId="16646" refreshError="1"/>
      <sheetData sheetId="16647" refreshError="1"/>
      <sheetData sheetId="16648" refreshError="1"/>
      <sheetData sheetId="16649" refreshError="1"/>
      <sheetData sheetId="16650" refreshError="1"/>
      <sheetData sheetId="16651" refreshError="1"/>
      <sheetData sheetId="16652" refreshError="1"/>
      <sheetData sheetId="16653" refreshError="1"/>
      <sheetData sheetId="16654" refreshError="1"/>
      <sheetData sheetId="16655" refreshError="1"/>
      <sheetData sheetId="16656" refreshError="1"/>
      <sheetData sheetId="16657" refreshError="1"/>
      <sheetData sheetId="16658" refreshError="1"/>
      <sheetData sheetId="16659" refreshError="1"/>
      <sheetData sheetId="16660" refreshError="1"/>
      <sheetData sheetId="16661" refreshError="1"/>
      <sheetData sheetId="16662" refreshError="1"/>
      <sheetData sheetId="16663" refreshError="1"/>
      <sheetData sheetId="16664" refreshError="1"/>
      <sheetData sheetId="16665" refreshError="1"/>
      <sheetData sheetId="16666" refreshError="1"/>
      <sheetData sheetId="16667" refreshError="1"/>
      <sheetData sheetId="16668" refreshError="1"/>
      <sheetData sheetId="16669" refreshError="1"/>
      <sheetData sheetId="16670" refreshError="1"/>
      <sheetData sheetId="16671" refreshError="1"/>
      <sheetData sheetId="16672" refreshError="1"/>
      <sheetData sheetId="16673" refreshError="1"/>
      <sheetData sheetId="16674" refreshError="1"/>
      <sheetData sheetId="16675" refreshError="1"/>
      <sheetData sheetId="16676" refreshError="1"/>
      <sheetData sheetId="16677" refreshError="1"/>
      <sheetData sheetId="16678" refreshError="1"/>
      <sheetData sheetId="16679" refreshError="1"/>
      <sheetData sheetId="16680" refreshError="1"/>
      <sheetData sheetId="16681" refreshError="1"/>
      <sheetData sheetId="16682" refreshError="1"/>
      <sheetData sheetId="16683" refreshError="1"/>
      <sheetData sheetId="16684" refreshError="1"/>
      <sheetData sheetId="16685" refreshError="1"/>
      <sheetData sheetId="16686" refreshError="1"/>
      <sheetData sheetId="16687" refreshError="1"/>
      <sheetData sheetId="16688" refreshError="1"/>
      <sheetData sheetId="16689" refreshError="1"/>
      <sheetData sheetId="16690" refreshError="1"/>
      <sheetData sheetId="16691" refreshError="1"/>
      <sheetData sheetId="16692" refreshError="1"/>
      <sheetData sheetId="16693" refreshError="1"/>
      <sheetData sheetId="16694" refreshError="1"/>
      <sheetData sheetId="16695" refreshError="1"/>
      <sheetData sheetId="16696" refreshError="1"/>
      <sheetData sheetId="16697" refreshError="1"/>
      <sheetData sheetId="16698" refreshError="1"/>
      <sheetData sheetId="16699" refreshError="1"/>
      <sheetData sheetId="16700" refreshError="1"/>
      <sheetData sheetId="16701" refreshError="1"/>
      <sheetData sheetId="16702" refreshError="1"/>
      <sheetData sheetId="16703" refreshError="1"/>
      <sheetData sheetId="16704" refreshError="1"/>
      <sheetData sheetId="16705" refreshError="1"/>
      <sheetData sheetId="16706" refreshError="1"/>
      <sheetData sheetId="16707">
        <row r="1">
          <cell r="A1" t="str">
            <v>CODE</v>
          </cell>
        </row>
      </sheetData>
      <sheetData sheetId="16708"/>
      <sheetData sheetId="16709">
        <row r="1">
          <cell r="A1" t="str">
            <v>AGILENT CONFIDENTIAL</v>
          </cell>
        </row>
      </sheetData>
      <sheetData sheetId="16710">
        <row r="1">
          <cell r="A1" t="str">
            <v>CODE</v>
          </cell>
        </row>
      </sheetData>
      <sheetData sheetId="16711">
        <row r="1">
          <cell r="A1" t="str">
            <v>AGILENT CONFIDENTIAL</v>
          </cell>
        </row>
      </sheetData>
      <sheetData sheetId="16712">
        <row r="1">
          <cell r="A1" t="str">
            <v>AGILENT CONFIDENTIAL</v>
          </cell>
        </row>
      </sheetData>
      <sheetData sheetId="16713">
        <row r="1">
          <cell r="A1" t="str">
            <v>AGILENT CONFIDENTIAL</v>
          </cell>
        </row>
      </sheetData>
      <sheetData sheetId="16714"/>
      <sheetData sheetId="16715"/>
      <sheetData sheetId="16716"/>
      <sheetData sheetId="16717"/>
      <sheetData sheetId="16718"/>
      <sheetData sheetId="16719">
        <row r="1">
          <cell r="A1" t="str">
            <v>CODE</v>
          </cell>
        </row>
      </sheetData>
      <sheetData sheetId="16720">
        <row r="1">
          <cell r="A1" t="str">
            <v>AGILENT CONFIDENTIAL</v>
          </cell>
        </row>
      </sheetData>
      <sheetData sheetId="16721"/>
      <sheetData sheetId="16722">
        <row r="1">
          <cell r="A1" t="str">
            <v>LOS</v>
          </cell>
        </row>
      </sheetData>
      <sheetData sheetId="16723">
        <row r="1">
          <cell r="A1" t="str">
            <v>LOS</v>
          </cell>
        </row>
      </sheetData>
      <sheetData sheetId="16724"/>
      <sheetData sheetId="16725"/>
      <sheetData sheetId="16726"/>
      <sheetData sheetId="16727"/>
      <sheetData sheetId="16728"/>
      <sheetData sheetId="16729"/>
      <sheetData sheetId="16730"/>
      <sheetData sheetId="16731"/>
      <sheetData sheetId="16732"/>
      <sheetData sheetId="16733"/>
      <sheetData sheetId="16734">
        <row r="1">
          <cell r="A1" t="str">
            <v>LOS</v>
          </cell>
        </row>
      </sheetData>
      <sheetData sheetId="16735">
        <row r="1">
          <cell r="A1" t="str">
            <v>LOS</v>
          </cell>
        </row>
      </sheetData>
      <sheetData sheetId="16736"/>
      <sheetData sheetId="16737" refreshError="1"/>
      <sheetData sheetId="16738" refreshError="1"/>
      <sheetData sheetId="16739" refreshError="1"/>
      <sheetData sheetId="16740" refreshError="1"/>
      <sheetData sheetId="16741" refreshError="1"/>
      <sheetData sheetId="16742" refreshError="1"/>
      <sheetData sheetId="16743" refreshError="1"/>
      <sheetData sheetId="16744" refreshError="1"/>
      <sheetData sheetId="16745">
        <row r="1">
          <cell r="A1" t="str">
            <v>CODE</v>
          </cell>
        </row>
      </sheetData>
      <sheetData sheetId="16746"/>
      <sheetData sheetId="16747"/>
      <sheetData sheetId="16748"/>
      <sheetData sheetId="16749">
        <row r="3">
          <cell r="B3" t="str">
            <v>600000005</v>
          </cell>
        </row>
      </sheetData>
      <sheetData sheetId="16750"/>
      <sheetData sheetId="16751">
        <row r="1">
          <cell r="A1" t="str">
            <v>ASSET_NUMBER</v>
          </cell>
        </row>
      </sheetData>
      <sheetData sheetId="16752">
        <row r="1">
          <cell r="A1" t="str">
            <v>ASSET_NUMBER</v>
          </cell>
        </row>
      </sheetData>
      <sheetData sheetId="16753">
        <row r="1">
          <cell r="A1" t="str">
            <v>AGILENT CONFIDENTIAL</v>
          </cell>
        </row>
      </sheetData>
      <sheetData sheetId="16754">
        <row r="5">
          <cell r="A5">
            <v>1</v>
          </cell>
        </row>
      </sheetData>
      <sheetData sheetId="16755">
        <row r="1">
          <cell r="A1" t="str">
            <v>AGILENT CONFIDENTIAL</v>
          </cell>
        </row>
      </sheetData>
      <sheetData sheetId="16756">
        <row r="1">
          <cell r="A1" t="str">
            <v>CODE</v>
          </cell>
        </row>
      </sheetData>
      <sheetData sheetId="16757">
        <row r="1">
          <cell r="A1" t="str">
            <v>Customer Name</v>
          </cell>
        </row>
      </sheetData>
      <sheetData sheetId="16758">
        <row r="1">
          <cell r="A1" t="str">
            <v>CODE</v>
          </cell>
        </row>
      </sheetData>
      <sheetData sheetId="16759">
        <row r="1">
          <cell r="A1" t="str">
            <v>ASSET_NUMBER</v>
          </cell>
        </row>
      </sheetData>
      <sheetData sheetId="16760" refreshError="1"/>
      <sheetData sheetId="16761" refreshError="1"/>
      <sheetData sheetId="16762" refreshError="1"/>
      <sheetData sheetId="16763" refreshError="1"/>
      <sheetData sheetId="16764">
        <row r="1">
          <cell r="A1" t="str">
            <v>ASSET_NUMBER</v>
          </cell>
        </row>
      </sheetData>
      <sheetData sheetId="16765">
        <row r="1">
          <cell r="A1" t="str">
            <v>ASSET_NUMBER</v>
          </cell>
        </row>
      </sheetData>
      <sheetData sheetId="16766">
        <row r="1">
          <cell r="A1" t="str">
            <v>AGILENT CONFIDENTIAL</v>
          </cell>
        </row>
      </sheetData>
      <sheetData sheetId="16767">
        <row r="1">
          <cell r="A1" t="str">
            <v>ASSET_NUMBER</v>
          </cell>
        </row>
      </sheetData>
      <sheetData sheetId="16768" refreshError="1"/>
      <sheetData sheetId="16769">
        <row r="1">
          <cell r="A1" t="str">
            <v>MU</v>
          </cell>
        </row>
      </sheetData>
      <sheetData sheetId="16770">
        <row r="1">
          <cell r="A1" t="str">
            <v>AGILENT CONFIDENTIAL</v>
          </cell>
        </row>
      </sheetData>
      <sheetData sheetId="16771">
        <row r="1">
          <cell r="A1" t="str">
            <v>ASSET_NUMBER</v>
          </cell>
        </row>
      </sheetData>
      <sheetData sheetId="16772">
        <row r="1">
          <cell r="A1" t="str">
            <v>ASSET_NUMBER</v>
          </cell>
        </row>
      </sheetData>
      <sheetData sheetId="16773">
        <row r="1">
          <cell r="A1" t="str">
            <v>AGILENT CONFIDENTIAL</v>
          </cell>
        </row>
      </sheetData>
      <sheetData sheetId="16774">
        <row r="1">
          <cell r="A1" t="str">
            <v>AGILENT CONFIDENTIAL</v>
          </cell>
        </row>
      </sheetData>
      <sheetData sheetId="16775">
        <row r="1">
          <cell r="A1" t="str">
            <v>ASSET_NUMBER</v>
          </cell>
        </row>
      </sheetData>
      <sheetData sheetId="16776">
        <row r="1">
          <cell r="A1" t="str">
            <v>CODE</v>
          </cell>
        </row>
      </sheetData>
      <sheetData sheetId="16777">
        <row r="1">
          <cell r="A1" t="str">
            <v>LOS</v>
          </cell>
        </row>
      </sheetData>
      <sheetData sheetId="16778">
        <row r="1">
          <cell r="A1" t="str">
            <v>PARTICULARS</v>
          </cell>
        </row>
      </sheetData>
      <sheetData sheetId="16779">
        <row r="1">
          <cell r="A1" t="str">
            <v>MU</v>
          </cell>
        </row>
      </sheetData>
      <sheetData sheetId="16780">
        <row r="1">
          <cell r="A1" t="str">
            <v>MU</v>
          </cell>
        </row>
      </sheetData>
      <sheetData sheetId="16781">
        <row r="1">
          <cell r="A1" t="str">
            <v>MU</v>
          </cell>
        </row>
      </sheetData>
      <sheetData sheetId="16782">
        <row r="1">
          <cell r="A1" t="str">
            <v>ASSET_NUMBER</v>
          </cell>
        </row>
      </sheetData>
      <sheetData sheetId="16783">
        <row r="1">
          <cell r="A1" t="str">
            <v>ASSET_NUMBER</v>
          </cell>
        </row>
      </sheetData>
      <sheetData sheetId="16784">
        <row r="1">
          <cell r="A1" t="str">
            <v>LOS</v>
          </cell>
        </row>
      </sheetData>
      <sheetData sheetId="16785">
        <row r="1">
          <cell r="A1" t="str">
            <v>ASSET_NUMBER</v>
          </cell>
        </row>
      </sheetData>
      <sheetData sheetId="16786">
        <row r="1">
          <cell r="A1" t="str">
            <v>AGILENT CONFIDENTIAL</v>
          </cell>
        </row>
      </sheetData>
      <sheetData sheetId="16787">
        <row r="1">
          <cell r="A1" t="str">
            <v>ASSET_NUMBER</v>
          </cell>
        </row>
      </sheetData>
      <sheetData sheetId="16788">
        <row r="1">
          <cell r="A1" t="str">
            <v>ASSET_NUMBER</v>
          </cell>
        </row>
      </sheetData>
      <sheetData sheetId="16789"/>
      <sheetData sheetId="16790"/>
      <sheetData sheetId="16791"/>
      <sheetData sheetId="16792"/>
      <sheetData sheetId="16793">
        <row r="1">
          <cell r="A1" t="str">
            <v>ASSET_NUMBER</v>
          </cell>
        </row>
      </sheetData>
      <sheetData sheetId="16794">
        <row r="1">
          <cell r="A1" t="str">
            <v>ASSET_NUMBER</v>
          </cell>
        </row>
      </sheetData>
      <sheetData sheetId="16795">
        <row r="1">
          <cell r="A1" t="str">
            <v>MU</v>
          </cell>
        </row>
      </sheetData>
      <sheetData sheetId="16796">
        <row r="1">
          <cell r="A1" t="str">
            <v>AGILENT CONFIDENTIAL</v>
          </cell>
        </row>
      </sheetData>
      <sheetData sheetId="16797">
        <row r="1">
          <cell r="A1" t="str">
            <v>AGILENT CONFIDENTIAL</v>
          </cell>
        </row>
      </sheetData>
      <sheetData sheetId="16798">
        <row r="1">
          <cell r="A1" t="str">
            <v>ASSET_NUMBER</v>
          </cell>
        </row>
      </sheetData>
      <sheetData sheetId="16799">
        <row r="1">
          <cell r="A1" t="str">
            <v>PARTICULARS</v>
          </cell>
        </row>
      </sheetData>
      <sheetData sheetId="16800">
        <row r="1">
          <cell r="A1" t="str">
            <v>ASSET_NUMBER</v>
          </cell>
        </row>
      </sheetData>
      <sheetData sheetId="16801">
        <row r="1">
          <cell r="A1" t="str">
            <v>MU</v>
          </cell>
        </row>
      </sheetData>
      <sheetData sheetId="16802">
        <row r="1">
          <cell r="A1" t="str">
            <v>MU</v>
          </cell>
        </row>
      </sheetData>
      <sheetData sheetId="16803">
        <row r="1">
          <cell r="A1" t="str">
            <v>ASSET_NUMBER</v>
          </cell>
        </row>
      </sheetData>
      <sheetData sheetId="16804">
        <row r="1">
          <cell r="A1" t="str">
            <v>CODE</v>
          </cell>
        </row>
      </sheetData>
      <sheetData sheetId="16805">
        <row r="1">
          <cell r="A1" t="str">
            <v>CODE</v>
          </cell>
        </row>
      </sheetData>
      <sheetData sheetId="16806">
        <row r="1">
          <cell r="A1" t="str">
            <v>CODE</v>
          </cell>
        </row>
      </sheetData>
      <sheetData sheetId="16807">
        <row r="1">
          <cell r="A1" t="str">
            <v>CODE</v>
          </cell>
        </row>
      </sheetData>
      <sheetData sheetId="16808">
        <row r="1">
          <cell r="A1" t="str">
            <v>CODE</v>
          </cell>
        </row>
      </sheetData>
      <sheetData sheetId="16809">
        <row r="1">
          <cell r="A1" t="str">
            <v>Loan Calculator</v>
          </cell>
        </row>
      </sheetData>
      <sheetData sheetId="16810">
        <row r="1">
          <cell r="A1" t="str">
            <v>Loan Calculator</v>
          </cell>
        </row>
      </sheetData>
      <sheetData sheetId="16811">
        <row r="1">
          <cell r="A1" t="str">
            <v>Loan Calculator</v>
          </cell>
        </row>
      </sheetData>
      <sheetData sheetId="16812">
        <row r="1">
          <cell r="A1" t="str">
            <v>Loan Calculator</v>
          </cell>
        </row>
      </sheetData>
      <sheetData sheetId="16813">
        <row r="1">
          <cell r="A1" t="str">
            <v>Loan Calculator</v>
          </cell>
        </row>
      </sheetData>
      <sheetData sheetId="16814">
        <row r="1">
          <cell r="A1" t="str">
            <v>Loan Calculator</v>
          </cell>
        </row>
      </sheetData>
      <sheetData sheetId="16815">
        <row r="1">
          <cell r="A1" t="str">
            <v>Loan Calculator</v>
          </cell>
        </row>
      </sheetData>
      <sheetData sheetId="16816">
        <row r="1">
          <cell r="A1" t="str">
            <v>Loan Calculator</v>
          </cell>
        </row>
      </sheetData>
      <sheetData sheetId="16817">
        <row r="1">
          <cell r="A1" t="str">
            <v>Loan Calculator</v>
          </cell>
        </row>
      </sheetData>
      <sheetData sheetId="16818">
        <row r="1">
          <cell r="A1" t="str">
            <v>Loan Calculator</v>
          </cell>
        </row>
      </sheetData>
      <sheetData sheetId="16819">
        <row r="1">
          <cell r="A1" t="str">
            <v>CODE</v>
          </cell>
        </row>
      </sheetData>
      <sheetData sheetId="16820">
        <row r="1">
          <cell r="A1" t="str">
            <v>CODE</v>
          </cell>
        </row>
      </sheetData>
      <sheetData sheetId="16821">
        <row r="1">
          <cell r="A1" t="str">
            <v>CODE</v>
          </cell>
        </row>
      </sheetData>
      <sheetData sheetId="16822" refreshError="1"/>
      <sheetData sheetId="16823" refreshError="1"/>
      <sheetData sheetId="16824" refreshError="1"/>
      <sheetData sheetId="16825" refreshError="1"/>
      <sheetData sheetId="16826" refreshError="1"/>
      <sheetData sheetId="16827" refreshError="1"/>
      <sheetData sheetId="16828" refreshError="1"/>
      <sheetData sheetId="16829" refreshError="1"/>
      <sheetData sheetId="16830" refreshError="1"/>
      <sheetData sheetId="16831" refreshError="1"/>
      <sheetData sheetId="16832">
        <row r="1">
          <cell r="A1" t="str">
            <v>Loan Calculator</v>
          </cell>
        </row>
      </sheetData>
      <sheetData sheetId="16833">
        <row r="1">
          <cell r="A1" t="str">
            <v>Loan Calculator</v>
          </cell>
        </row>
      </sheetData>
      <sheetData sheetId="16834"/>
      <sheetData sheetId="16835">
        <row r="1">
          <cell r="A1" t="str">
            <v>AGILENT CONFIDENTIAL</v>
          </cell>
        </row>
      </sheetData>
      <sheetData sheetId="16836">
        <row r="1">
          <cell r="A1" t="str">
            <v>AGILENT CONFIDENTIAL</v>
          </cell>
        </row>
      </sheetData>
      <sheetData sheetId="16837" refreshError="1"/>
      <sheetData sheetId="16838" refreshError="1"/>
      <sheetData sheetId="16839" refreshError="1"/>
      <sheetData sheetId="16840" refreshError="1"/>
      <sheetData sheetId="16841" refreshError="1"/>
      <sheetData sheetId="16842" refreshError="1"/>
      <sheetData sheetId="16843" refreshError="1"/>
      <sheetData sheetId="16844" refreshError="1"/>
      <sheetData sheetId="16845" refreshError="1"/>
      <sheetData sheetId="16846" refreshError="1"/>
      <sheetData sheetId="16847" refreshError="1"/>
      <sheetData sheetId="16848" refreshError="1"/>
      <sheetData sheetId="16849" refreshError="1"/>
      <sheetData sheetId="16850" refreshError="1"/>
      <sheetData sheetId="16851" refreshError="1"/>
      <sheetData sheetId="16852" refreshError="1"/>
      <sheetData sheetId="16853" refreshError="1"/>
      <sheetData sheetId="16854" refreshError="1"/>
      <sheetData sheetId="16855" refreshError="1"/>
      <sheetData sheetId="16856" refreshError="1"/>
      <sheetData sheetId="16857">
        <row r="6">
          <cell r="I6" t="str">
            <v>2011</v>
          </cell>
        </row>
      </sheetData>
      <sheetData sheetId="16858">
        <row r="6">
          <cell r="I6" t="str">
            <v>2011</v>
          </cell>
        </row>
      </sheetData>
      <sheetData sheetId="16859">
        <row r="6">
          <cell r="I6" t="str">
            <v>2011</v>
          </cell>
        </row>
      </sheetData>
      <sheetData sheetId="16860">
        <row r="6">
          <cell r="I6" t="str">
            <v>2011</v>
          </cell>
        </row>
      </sheetData>
      <sheetData sheetId="16861"/>
      <sheetData sheetId="16862"/>
      <sheetData sheetId="16863"/>
      <sheetData sheetId="16864" refreshError="1"/>
      <sheetData sheetId="16865" refreshError="1"/>
      <sheetData sheetId="16866" refreshError="1"/>
      <sheetData sheetId="16867" refreshError="1"/>
      <sheetData sheetId="16868" refreshError="1"/>
      <sheetData sheetId="16869" refreshError="1"/>
      <sheetData sheetId="16870"/>
      <sheetData sheetId="16871"/>
      <sheetData sheetId="16872"/>
      <sheetData sheetId="16873">
        <row r="1">
          <cell r="A1" t="str">
            <v>CODE</v>
          </cell>
        </row>
      </sheetData>
      <sheetData sheetId="16874">
        <row r="1">
          <cell r="A1" t="str">
            <v>A/C NO.</v>
          </cell>
        </row>
      </sheetData>
      <sheetData sheetId="16875">
        <row r="6">
          <cell r="I6" t="str">
            <v>2011</v>
          </cell>
        </row>
      </sheetData>
      <sheetData sheetId="16876" refreshError="1"/>
      <sheetData sheetId="16877">
        <row r="1">
          <cell r="A1" t="str">
            <v>AGILENT CONFIDENTIAL</v>
          </cell>
        </row>
      </sheetData>
      <sheetData sheetId="16878" refreshError="1"/>
      <sheetData sheetId="16879" refreshError="1"/>
      <sheetData sheetId="16880">
        <row r="1">
          <cell r="A1" t="str">
            <v>AGILENT CONFIDENTIAL</v>
          </cell>
        </row>
      </sheetData>
      <sheetData sheetId="16881" refreshError="1"/>
      <sheetData sheetId="16882" refreshError="1"/>
      <sheetData sheetId="16883" refreshError="1"/>
      <sheetData sheetId="16884" refreshError="1"/>
      <sheetData sheetId="16885" refreshError="1"/>
      <sheetData sheetId="16886" refreshError="1"/>
      <sheetData sheetId="16887" refreshError="1"/>
      <sheetData sheetId="16888" refreshError="1"/>
      <sheetData sheetId="16889" refreshError="1"/>
      <sheetData sheetId="16890" refreshError="1"/>
      <sheetData sheetId="16891" refreshError="1"/>
      <sheetData sheetId="16892" refreshError="1"/>
      <sheetData sheetId="16893" refreshError="1"/>
      <sheetData sheetId="16894" refreshError="1"/>
      <sheetData sheetId="16895" refreshError="1"/>
      <sheetData sheetId="16896" refreshError="1"/>
      <sheetData sheetId="16897" refreshError="1"/>
      <sheetData sheetId="16898" refreshError="1"/>
      <sheetData sheetId="16899" refreshError="1"/>
      <sheetData sheetId="16900" refreshError="1"/>
      <sheetData sheetId="16901" refreshError="1"/>
      <sheetData sheetId="16902" refreshError="1"/>
      <sheetData sheetId="16903" refreshError="1"/>
      <sheetData sheetId="16904" refreshError="1"/>
      <sheetData sheetId="16905" refreshError="1"/>
      <sheetData sheetId="16906" refreshError="1"/>
      <sheetData sheetId="16907" refreshError="1"/>
      <sheetData sheetId="16908" refreshError="1"/>
      <sheetData sheetId="16909" refreshError="1"/>
      <sheetData sheetId="16910" refreshError="1"/>
      <sheetData sheetId="16911"/>
      <sheetData sheetId="16912" refreshError="1"/>
      <sheetData sheetId="16913" refreshError="1"/>
      <sheetData sheetId="16914" refreshError="1"/>
      <sheetData sheetId="16915" refreshError="1"/>
      <sheetData sheetId="16916" refreshError="1"/>
      <sheetData sheetId="16917" refreshError="1"/>
      <sheetData sheetId="16918" refreshError="1"/>
      <sheetData sheetId="16919" refreshError="1"/>
      <sheetData sheetId="16920" refreshError="1"/>
      <sheetData sheetId="16921" refreshError="1"/>
      <sheetData sheetId="16922" refreshError="1"/>
      <sheetData sheetId="16923" refreshError="1"/>
      <sheetData sheetId="16924" refreshError="1"/>
      <sheetData sheetId="16925" refreshError="1"/>
      <sheetData sheetId="16926" refreshError="1"/>
      <sheetData sheetId="16927" refreshError="1"/>
      <sheetData sheetId="16928"/>
      <sheetData sheetId="16929"/>
      <sheetData sheetId="16930"/>
      <sheetData sheetId="16931"/>
      <sheetData sheetId="16932"/>
      <sheetData sheetId="16933"/>
      <sheetData sheetId="16934"/>
      <sheetData sheetId="16935"/>
      <sheetData sheetId="16936"/>
      <sheetData sheetId="16937"/>
      <sheetData sheetId="16938"/>
      <sheetData sheetId="16939"/>
      <sheetData sheetId="16940"/>
      <sheetData sheetId="16941"/>
      <sheetData sheetId="16942"/>
      <sheetData sheetId="16943"/>
      <sheetData sheetId="16944">
        <row r="1">
          <cell r="A1" t="str">
            <v>ASSET_NUMBER</v>
          </cell>
        </row>
      </sheetData>
      <sheetData sheetId="16945">
        <row r="1">
          <cell r="A1" t="str">
            <v>MU</v>
          </cell>
        </row>
      </sheetData>
      <sheetData sheetId="16946">
        <row r="1">
          <cell r="A1" t="str">
            <v>MU</v>
          </cell>
        </row>
      </sheetData>
      <sheetData sheetId="16947">
        <row r="2">
          <cell r="C2" t="str">
            <v>LOCATION</v>
          </cell>
        </row>
      </sheetData>
      <sheetData sheetId="16948">
        <row r="2">
          <cell r="C2" t="str">
            <v>LOCATION</v>
          </cell>
        </row>
      </sheetData>
      <sheetData sheetId="16949"/>
      <sheetData sheetId="16950">
        <row r="11">
          <cell r="N11">
            <v>30</v>
          </cell>
        </row>
      </sheetData>
      <sheetData sheetId="16951" refreshError="1"/>
      <sheetData sheetId="16952" refreshError="1"/>
      <sheetData sheetId="16953" refreshError="1"/>
      <sheetData sheetId="16954" refreshError="1"/>
      <sheetData sheetId="16955"/>
      <sheetData sheetId="16956" refreshError="1"/>
      <sheetData sheetId="16957" refreshError="1"/>
      <sheetData sheetId="16958"/>
      <sheetData sheetId="16959">
        <row r="1">
          <cell r="A1" t="str">
            <v>Customer Name</v>
          </cell>
        </row>
      </sheetData>
      <sheetData sheetId="16960" refreshError="1"/>
      <sheetData sheetId="16961" refreshError="1"/>
      <sheetData sheetId="16962" refreshError="1"/>
      <sheetData sheetId="16963" refreshError="1"/>
      <sheetData sheetId="16964" refreshError="1"/>
      <sheetData sheetId="16965"/>
      <sheetData sheetId="16966"/>
      <sheetData sheetId="16967">
        <row r="1">
          <cell r="E1" t="str">
            <v>digital code</v>
          </cell>
        </row>
      </sheetData>
      <sheetData sheetId="16968"/>
      <sheetData sheetId="16969"/>
      <sheetData sheetId="16970"/>
      <sheetData sheetId="16971" refreshError="1"/>
      <sheetData sheetId="16972" refreshError="1"/>
      <sheetData sheetId="16973" refreshError="1"/>
      <sheetData sheetId="16974" refreshError="1"/>
      <sheetData sheetId="16975" refreshError="1"/>
      <sheetData sheetId="16976" refreshError="1"/>
      <sheetData sheetId="16977" refreshError="1"/>
      <sheetData sheetId="16978" refreshError="1"/>
      <sheetData sheetId="16979"/>
      <sheetData sheetId="16980">
        <row r="1">
          <cell r="A1" t="str">
            <v>A/C NO.</v>
          </cell>
        </row>
      </sheetData>
      <sheetData sheetId="16981"/>
      <sheetData sheetId="16982"/>
      <sheetData sheetId="16983"/>
      <sheetData sheetId="16984">
        <row r="1">
          <cell r="E1" t="str">
            <v>digital code</v>
          </cell>
        </row>
      </sheetData>
      <sheetData sheetId="16985">
        <row r="1">
          <cell r="A1" t="str">
            <v>A/C NO.</v>
          </cell>
        </row>
      </sheetData>
      <sheetData sheetId="16986">
        <row r="1">
          <cell r="E1" t="str">
            <v>digital code</v>
          </cell>
        </row>
      </sheetData>
      <sheetData sheetId="16987" refreshError="1"/>
      <sheetData sheetId="16988" refreshError="1"/>
      <sheetData sheetId="16989" refreshError="1"/>
      <sheetData sheetId="16990" refreshError="1"/>
      <sheetData sheetId="16991" refreshError="1"/>
      <sheetData sheetId="16992" refreshError="1"/>
      <sheetData sheetId="16993" refreshError="1"/>
      <sheetData sheetId="16994" refreshError="1"/>
      <sheetData sheetId="16995" refreshError="1"/>
      <sheetData sheetId="16996" refreshError="1"/>
      <sheetData sheetId="16997">
        <row r="1">
          <cell r="A1" t="str">
            <v>A/C NO.</v>
          </cell>
        </row>
      </sheetData>
      <sheetData sheetId="16998">
        <row r="1">
          <cell r="E1" t="str">
            <v>digital code</v>
          </cell>
        </row>
      </sheetData>
      <sheetData sheetId="16999">
        <row r="1">
          <cell r="A1" t="str">
            <v>A/C NO.</v>
          </cell>
        </row>
      </sheetData>
      <sheetData sheetId="17000">
        <row r="1">
          <cell r="A1" t="str">
            <v>A/C NO.</v>
          </cell>
        </row>
      </sheetData>
      <sheetData sheetId="17001">
        <row r="1">
          <cell r="E1" t="str">
            <v>digital code</v>
          </cell>
        </row>
      </sheetData>
      <sheetData sheetId="17002">
        <row r="1">
          <cell r="A1" t="str">
            <v>A/C NO.</v>
          </cell>
        </row>
      </sheetData>
      <sheetData sheetId="17003">
        <row r="1">
          <cell r="E1" t="str">
            <v>digital code</v>
          </cell>
        </row>
      </sheetData>
      <sheetData sheetId="17004">
        <row r="1">
          <cell r="E1" t="str">
            <v>digital code</v>
          </cell>
        </row>
      </sheetData>
      <sheetData sheetId="17005">
        <row r="1">
          <cell r="E1" t="str">
            <v>digital code</v>
          </cell>
        </row>
      </sheetData>
      <sheetData sheetId="17006">
        <row r="1">
          <cell r="E1" t="str">
            <v>digital code</v>
          </cell>
        </row>
      </sheetData>
      <sheetData sheetId="17007">
        <row r="1">
          <cell r="E1" t="str">
            <v>digital code</v>
          </cell>
        </row>
      </sheetData>
      <sheetData sheetId="17008" refreshError="1"/>
      <sheetData sheetId="17009" refreshError="1"/>
      <sheetData sheetId="17010" refreshError="1"/>
      <sheetData sheetId="17011" refreshError="1"/>
      <sheetData sheetId="17012">
        <row r="1">
          <cell r="E1" t="str">
            <v>digital code</v>
          </cell>
        </row>
      </sheetData>
      <sheetData sheetId="17013" refreshError="1"/>
      <sheetData sheetId="17014" refreshError="1"/>
      <sheetData sheetId="17015" refreshError="1"/>
      <sheetData sheetId="17016">
        <row r="1">
          <cell r="A1" t="str">
            <v>A/C NO.</v>
          </cell>
        </row>
      </sheetData>
      <sheetData sheetId="17017" refreshError="1"/>
      <sheetData sheetId="17018" refreshError="1"/>
      <sheetData sheetId="17019" refreshError="1"/>
      <sheetData sheetId="17020" refreshError="1"/>
      <sheetData sheetId="17021">
        <row r="1">
          <cell r="A1" t="str">
            <v>A/C NO.</v>
          </cell>
        </row>
      </sheetData>
      <sheetData sheetId="17022">
        <row r="1">
          <cell r="A1" t="str">
            <v>A/C NO.</v>
          </cell>
        </row>
      </sheetData>
      <sheetData sheetId="17023">
        <row r="1">
          <cell r="A1" t="str">
            <v>A/C NO.</v>
          </cell>
        </row>
      </sheetData>
      <sheetData sheetId="17024">
        <row r="1">
          <cell r="E1" t="str">
            <v>digital code</v>
          </cell>
        </row>
      </sheetData>
      <sheetData sheetId="17025">
        <row r="1">
          <cell r="A1" t="str">
            <v>A/C NO.</v>
          </cell>
        </row>
      </sheetData>
      <sheetData sheetId="17026">
        <row r="1">
          <cell r="A1" t="str">
            <v>A/C NO.</v>
          </cell>
        </row>
      </sheetData>
      <sheetData sheetId="17027">
        <row r="1">
          <cell r="E1" t="str">
            <v>digital code</v>
          </cell>
        </row>
      </sheetData>
      <sheetData sheetId="17028" refreshError="1"/>
      <sheetData sheetId="17029" refreshError="1"/>
      <sheetData sheetId="17030">
        <row r="1">
          <cell r="A1" t="str">
            <v>A/C NO.</v>
          </cell>
        </row>
      </sheetData>
      <sheetData sheetId="17031" refreshError="1"/>
      <sheetData sheetId="17032" refreshError="1"/>
      <sheetData sheetId="17033" refreshError="1"/>
      <sheetData sheetId="17034" refreshError="1"/>
      <sheetData sheetId="17035" refreshError="1"/>
      <sheetData sheetId="17036" refreshError="1"/>
      <sheetData sheetId="17037" refreshError="1"/>
      <sheetData sheetId="17038" refreshError="1"/>
      <sheetData sheetId="17039" refreshError="1"/>
      <sheetData sheetId="17040" refreshError="1"/>
      <sheetData sheetId="17041" refreshError="1"/>
      <sheetData sheetId="17042" refreshError="1"/>
      <sheetData sheetId="17043" refreshError="1"/>
      <sheetData sheetId="17044" refreshError="1"/>
      <sheetData sheetId="17045" refreshError="1"/>
      <sheetData sheetId="17046" refreshError="1"/>
      <sheetData sheetId="17047" refreshError="1"/>
      <sheetData sheetId="17048" refreshError="1"/>
      <sheetData sheetId="17049" refreshError="1"/>
      <sheetData sheetId="17050" refreshError="1"/>
      <sheetData sheetId="17051" refreshError="1"/>
      <sheetData sheetId="17052" refreshError="1"/>
      <sheetData sheetId="17053" refreshError="1"/>
      <sheetData sheetId="17054" refreshError="1"/>
      <sheetData sheetId="17055" refreshError="1"/>
      <sheetData sheetId="17056" refreshError="1"/>
      <sheetData sheetId="17057" refreshError="1"/>
      <sheetData sheetId="17058" refreshError="1"/>
      <sheetData sheetId="17059" refreshError="1"/>
      <sheetData sheetId="17060" refreshError="1"/>
      <sheetData sheetId="17061" refreshError="1"/>
      <sheetData sheetId="17062" refreshError="1"/>
      <sheetData sheetId="17063" refreshError="1"/>
      <sheetData sheetId="17064" refreshError="1"/>
      <sheetData sheetId="17065" refreshError="1"/>
      <sheetData sheetId="17066" refreshError="1"/>
      <sheetData sheetId="17067" refreshError="1"/>
      <sheetData sheetId="17068" refreshError="1"/>
      <sheetData sheetId="17069" refreshError="1"/>
      <sheetData sheetId="17070" refreshError="1"/>
      <sheetData sheetId="17071" refreshError="1"/>
      <sheetData sheetId="17072" refreshError="1"/>
      <sheetData sheetId="17073" refreshError="1"/>
      <sheetData sheetId="17074" refreshError="1"/>
      <sheetData sheetId="17075" refreshError="1"/>
      <sheetData sheetId="17076" refreshError="1"/>
      <sheetData sheetId="17077" refreshError="1"/>
      <sheetData sheetId="17078" refreshError="1"/>
      <sheetData sheetId="17079" refreshError="1"/>
      <sheetData sheetId="17080"/>
      <sheetData sheetId="17081" refreshError="1"/>
      <sheetData sheetId="17082"/>
      <sheetData sheetId="17083" refreshError="1"/>
      <sheetData sheetId="17084" refreshError="1"/>
      <sheetData sheetId="17085"/>
      <sheetData sheetId="17086"/>
      <sheetData sheetId="17087" refreshError="1"/>
      <sheetData sheetId="17088" refreshError="1"/>
      <sheetData sheetId="17089" refreshError="1"/>
      <sheetData sheetId="17090" refreshError="1"/>
      <sheetData sheetId="17091"/>
      <sheetData sheetId="17092"/>
      <sheetData sheetId="17093" refreshError="1"/>
      <sheetData sheetId="17094" refreshError="1"/>
      <sheetData sheetId="17095" refreshError="1"/>
      <sheetData sheetId="17096" refreshError="1"/>
      <sheetData sheetId="17097" refreshError="1"/>
      <sheetData sheetId="17098" refreshError="1"/>
      <sheetData sheetId="17099" refreshError="1"/>
      <sheetData sheetId="17100" refreshError="1"/>
      <sheetData sheetId="17101" refreshError="1"/>
      <sheetData sheetId="17102" refreshError="1"/>
      <sheetData sheetId="17103" refreshError="1"/>
      <sheetData sheetId="17104" refreshError="1"/>
      <sheetData sheetId="17105" refreshError="1"/>
      <sheetData sheetId="17106" refreshError="1"/>
      <sheetData sheetId="17107" refreshError="1"/>
      <sheetData sheetId="17108" refreshError="1"/>
      <sheetData sheetId="17109" refreshError="1"/>
      <sheetData sheetId="17110" refreshError="1"/>
      <sheetData sheetId="17111" refreshError="1"/>
      <sheetData sheetId="17112" refreshError="1"/>
      <sheetData sheetId="17113" refreshError="1"/>
      <sheetData sheetId="17114" refreshError="1"/>
      <sheetData sheetId="17115" refreshError="1"/>
      <sheetData sheetId="17116" refreshError="1"/>
      <sheetData sheetId="17117" refreshError="1"/>
      <sheetData sheetId="17118" refreshError="1"/>
      <sheetData sheetId="17119" refreshError="1"/>
      <sheetData sheetId="17120" refreshError="1"/>
      <sheetData sheetId="17121" refreshError="1"/>
      <sheetData sheetId="17122" refreshError="1"/>
      <sheetData sheetId="17123" refreshError="1"/>
      <sheetData sheetId="17124" refreshError="1"/>
      <sheetData sheetId="17125" refreshError="1"/>
      <sheetData sheetId="17126" refreshError="1"/>
      <sheetData sheetId="17127" refreshError="1"/>
      <sheetData sheetId="17128" refreshError="1"/>
      <sheetData sheetId="17129" refreshError="1"/>
      <sheetData sheetId="17130" refreshError="1"/>
      <sheetData sheetId="17131" refreshError="1"/>
      <sheetData sheetId="17132" refreshError="1"/>
      <sheetData sheetId="17133" refreshError="1"/>
      <sheetData sheetId="17134" refreshError="1"/>
      <sheetData sheetId="17135" refreshError="1"/>
      <sheetData sheetId="17136" refreshError="1"/>
      <sheetData sheetId="17137" refreshError="1"/>
      <sheetData sheetId="17138" refreshError="1"/>
      <sheetData sheetId="17139" refreshError="1"/>
      <sheetData sheetId="17140" refreshError="1"/>
      <sheetData sheetId="17141" refreshError="1"/>
      <sheetData sheetId="17142" refreshError="1"/>
      <sheetData sheetId="17143" refreshError="1"/>
      <sheetData sheetId="17144" refreshError="1"/>
      <sheetData sheetId="17145" refreshError="1"/>
      <sheetData sheetId="17146" refreshError="1"/>
      <sheetData sheetId="17147" refreshError="1"/>
      <sheetData sheetId="17148" refreshError="1"/>
      <sheetData sheetId="17149">
        <row r="1">
          <cell r="A1" t="str">
            <v>A/C NO.</v>
          </cell>
        </row>
      </sheetData>
      <sheetData sheetId="17150">
        <row r="1">
          <cell r="A1" t="str">
            <v>A/C NO.</v>
          </cell>
        </row>
      </sheetData>
      <sheetData sheetId="17151">
        <row r="1">
          <cell r="A1" t="str">
            <v>A/C NO.</v>
          </cell>
        </row>
      </sheetData>
      <sheetData sheetId="17152">
        <row r="1">
          <cell r="A1" t="str">
            <v>A/C NO.</v>
          </cell>
        </row>
      </sheetData>
      <sheetData sheetId="17153">
        <row r="1">
          <cell r="A1" t="str">
            <v>A/C NO.</v>
          </cell>
        </row>
      </sheetData>
      <sheetData sheetId="17154">
        <row r="1">
          <cell r="A1" t="str">
            <v>A/C NO.</v>
          </cell>
        </row>
      </sheetData>
      <sheetData sheetId="17155">
        <row r="1">
          <cell r="E1" t="str">
            <v>digital code</v>
          </cell>
        </row>
      </sheetData>
      <sheetData sheetId="17156">
        <row r="1">
          <cell r="E1" t="str">
            <v>digital code</v>
          </cell>
        </row>
      </sheetData>
      <sheetData sheetId="17157">
        <row r="1">
          <cell r="A1" t="str">
            <v>CODE</v>
          </cell>
        </row>
      </sheetData>
      <sheetData sheetId="17158">
        <row r="1">
          <cell r="A1" t="str">
            <v>A/C NO.</v>
          </cell>
        </row>
      </sheetData>
      <sheetData sheetId="17159">
        <row r="1">
          <cell r="A1" t="str">
            <v>A/C NO.</v>
          </cell>
        </row>
      </sheetData>
      <sheetData sheetId="17160">
        <row r="1">
          <cell r="A1" t="str">
            <v>A/C NO.</v>
          </cell>
        </row>
      </sheetData>
      <sheetData sheetId="17161">
        <row r="1">
          <cell r="A1" t="str">
            <v>03</v>
          </cell>
        </row>
      </sheetData>
      <sheetData sheetId="17162">
        <row r="1">
          <cell r="A1" t="str">
            <v>A/C NO.</v>
          </cell>
        </row>
      </sheetData>
      <sheetData sheetId="17163">
        <row r="1">
          <cell r="A1" t="str">
            <v>A/C NO.</v>
          </cell>
        </row>
      </sheetData>
      <sheetData sheetId="17164">
        <row r="1">
          <cell r="A1" t="str">
            <v>A/C NO.</v>
          </cell>
        </row>
      </sheetData>
      <sheetData sheetId="17165">
        <row r="1">
          <cell r="A1" t="str">
            <v>A/C NO.</v>
          </cell>
        </row>
      </sheetData>
      <sheetData sheetId="17166">
        <row r="1">
          <cell r="A1" t="str">
            <v>A/C NO.</v>
          </cell>
        </row>
      </sheetData>
      <sheetData sheetId="17167">
        <row r="1">
          <cell r="E1" t="str">
            <v>digital code</v>
          </cell>
        </row>
      </sheetData>
      <sheetData sheetId="17168">
        <row r="1">
          <cell r="A1" t="str">
            <v>A/C NO.</v>
          </cell>
        </row>
      </sheetData>
      <sheetData sheetId="17169">
        <row r="1">
          <cell r="E1" t="str">
            <v>digital code</v>
          </cell>
        </row>
      </sheetData>
      <sheetData sheetId="17170">
        <row r="1">
          <cell r="A1" t="str">
            <v>A/C NO.</v>
          </cell>
        </row>
      </sheetData>
      <sheetData sheetId="17171">
        <row r="1">
          <cell r="A1" t="str">
            <v>A/C NO.</v>
          </cell>
        </row>
      </sheetData>
      <sheetData sheetId="17172">
        <row r="1">
          <cell r="A1" t="str">
            <v>A/C NO.</v>
          </cell>
        </row>
      </sheetData>
      <sheetData sheetId="17173">
        <row r="1">
          <cell r="A1" t="str">
            <v>A/C NO.</v>
          </cell>
        </row>
      </sheetData>
      <sheetData sheetId="17174">
        <row r="1">
          <cell r="A1" t="str">
            <v>A/C NO.</v>
          </cell>
        </row>
      </sheetData>
      <sheetData sheetId="17175">
        <row r="1">
          <cell r="A1" t="str">
            <v>ASSET_NUMBER</v>
          </cell>
        </row>
      </sheetData>
      <sheetData sheetId="17176">
        <row r="1">
          <cell r="A1" t="str">
            <v>03</v>
          </cell>
        </row>
      </sheetData>
      <sheetData sheetId="17177">
        <row r="1">
          <cell r="A1" t="str">
            <v>A/C NO.</v>
          </cell>
        </row>
      </sheetData>
      <sheetData sheetId="17178">
        <row r="1">
          <cell r="A1" t="str">
            <v>A/C NO.</v>
          </cell>
        </row>
      </sheetData>
      <sheetData sheetId="17179">
        <row r="1">
          <cell r="A1" t="str">
            <v>A/C NO.</v>
          </cell>
        </row>
      </sheetData>
      <sheetData sheetId="17180">
        <row r="1">
          <cell r="A1" t="str">
            <v>A/C NO.</v>
          </cell>
        </row>
      </sheetData>
      <sheetData sheetId="17181">
        <row r="1">
          <cell r="A1" t="str">
            <v>A/C NO.</v>
          </cell>
        </row>
      </sheetData>
      <sheetData sheetId="17182">
        <row r="1">
          <cell r="A1" t="str">
            <v>A/C NO.</v>
          </cell>
        </row>
      </sheetData>
      <sheetData sheetId="17183">
        <row r="1">
          <cell r="A1" t="str">
            <v>03</v>
          </cell>
        </row>
      </sheetData>
      <sheetData sheetId="17184">
        <row r="1">
          <cell r="E1" t="str">
            <v>digital code</v>
          </cell>
        </row>
      </sheetData>
      <sheetData sheetId="17185">
        <row r="1">
          <cell r="A1" t="str">
            <v>A/C NO.</v>
          </cell>
        </row>
      </sheetData>
      <sheetData sheetId="17186">
        <row r="1">
          <cell r="A1" t="str">
            <v>A/C NO.</v>
          </cell>
        </row>
      </sheetData>
      <sheetData sheetId="17187">
        <row r="1">
          <cell r="A1" t="str">
            <v>A/C NO.</v>
          </cell>
        </row>
      </sheetData>
      <sheetData sheetId="17188" refreshError="1"/>
      <sheetData sheetId="17189">
        <row r="1">
          <cell r="E1" t="str">
            <v>digital code</v>
          </cell>
        </row>
      </sheetData>
      <sheetData sheetId="17190">
        <row r="1">
          <cell r="A1" t="str">
            <v>A/C NO.</v>
          </cell>
        </row>
      </sheetData>
      <sheetData sheetId="17191">
        <row r="1">
          <cell r="E1" t="str">
            <v>digital code</v>
          </cell>
        </row>
      </sheetData>
      <sheetData sheetId="17192">
        <row r="1">
          <cell r="E1" t="str">
            <v>digital code</v>
          </cell>
        </row>
      </sheetData>
      <sheetData sheetId="17193">
        <row r="1">
          <cell r="A1" t="str">
            <v>A/C NO.</v>
          </cell>
        </row>
      </sheetData>
      <sheetData sheetId="17194">
        <row r="1">
          <cell r="A1" t="str">
            <v>A/C NO.</v>
          </cell>
        </row>
      </sheetData>
      <sheetData sheetId="17195">
        <row r="1">
          <cell r="A1" t="str">
            <v>A/C NO.</v>
          </cell>
        </row>
      </sheetData>
      <sheetData sheetId="17196">
        <row r="1">
          <cell r="A1" t="str">
            <v>A/C NO.</v>
          </cell>
        </row>
      </sheetData>
      <sheetData sheetId="17197">
        <row r="1">
          <cell r="A1" t="str">
            <v>A/C NO.</v>
          </cell>
        </row>
      </sheetData>
      <sheetData sheetId="17198">
        <row r="1">
          <cell r="A1" t="str">
            <v>A/C NO.</v>
          </cell>
        </row>
      </sheetData>
      <sheetData sheetId="17199"/>
      <sheetData sheetId="17200">
        <row r="1">
          <cell r="F1" t="str">
            <v>Preliminary</v>
          </cell>
        </row>
      </sheetData>
      <sheetData sheetId="17201">
        <row r="1">
          <cell r="A1" t="str">
            <v>A/C NO.</v>
          </cell>
        </row>
      </sheetData>
      <sheetData sheetId="17202">
        <row r="1">
          <cell r="E1" t="str">
            <v>digital code</v>
          </cell>
        </row>
      </sheetData>
      <sheetData sheetId="17203">
        <row r="3">
          <cell r="D3" t="str">
            <v>TRIAL BALANCE</v>
          </cell>
        </row>
      </sheetData>
      <sheetData sheetId="17204">
        <row r="1">
          <cell r="F1" t="str">
            <v>Preliminary</v>
          </cell>
        </row>
      </sheetData>
      <sheetData sheetId="17205">
        <row r="2">
          <cell r="C2">
            <v>3.93</v>
          </cell>
        </row>
      </sheetData>
      <sheetData sheetId="17206">
        <row r="2">
          <cell r="O2" t="str">
            <v>データ</v>
          </cell>
        </row>
      </sheetData>
      <sheetData sheetId="17207">
        <row r="1">
          <cell r="E1" t="str">
            <v>digital code</v>
          </cell>
        </row>
      </sheetData>
      <sheetData sheetId="17208"/>
      <sheetData sheetId="17209"/>
      <sheetData sheetId="17210"/>
      <sheetData sheetId="17211"/>
      <sheetData sheetId="17212"/>
      <sheetData sheetId="17213"/>
      <sheetData sheetId="17214"/>
      <sheetData sheetId="17215"/>
      <sheetData sheetId="17216"/>
      <sheetData sheetId="17217"/>
      <sheetData sheetId="17218"/>
      <sheetData sheetId="17219"/>
      <sheetData sheetId="17220"/>
      <sheetData sheetId="17221">
        <row r="2">
          <cell r="C2">
            <v>3.93</v>
          </cell>
        </row>
      </sheetData>
      <sheetData sheetId="17222"/>
      <sheetData sheetId="17223"/>
      <sheetData sheetId="17224"/>
      <sheetData sheetId="17225"/>
      <sheetData sheetId="17226"/>
      <sheetData sheetId="17227"/>
      <sheetData sheetId="17228">
        <row r="1">
          <cell r="E1" t="str">
            <v>digital code</v>
          </cell>
        </row>
      </sheetData>
      <sheetData sheetId="17229">
        <row r="1">
          <cell r="E1" t="str">
            <v>digital code</v>
          </cell>
        </row>
      </sheetData>
      <sheetData sheetId="17230">
        <row r="2">
          <cell r="C2">
            <v>3.93</v>
          </cell>
        </row>
      </sheetData>
      <sheetData sheetId="17231">
        <row r="3">
          <cell r="D3" t="str">
            <v>TRIAL BALANCE</v>
          </cell>
        </row>
      </sheetData>
      <sheetData sheetId="17232">
        <row r="1">
          <cell r="E1" t="str">
            <v>digital code</v>
          </cell>
        </row>
      </sheetData>
      <sheetData sheetId="17233"/>
      <sheetData sheetId="17234"/>
      <sheetData sheetId="17235"/>
      <sheetData sheetId="17236" refreshError="1"/>
      <sheetData sheetId="17237" refreshError="1"/>
      <sheetData sheetId="17238" refreshError="1"/>
      <sheetData sheetId="17239" refreshError="1"/>
      <sheetData sheetId="17240" refreshError="1"/>
      <sheetData sheetId="17241" refreshError="1"/>
      <sheetData sheetId="17242" refreshError="1"/>
      <sheetData sheetId="17243" refreshError="1"/>
      <sheetData sheetId="17244" refreshError="1"/>
      <sheetData sheetId="17245" refreshError="1"/>
      <sheetData sheetId="17246" refreshError="1"/>
      <sheetData sheetId="17247" refreshError="1"/>
      <sheetData sheetId="17248" refreshError="1"/>
      <sheetData sheetId="17249" refreshError="1"/>
      <sheetData sheetId="17250" refreshError="1"/>
      <sheetData sheetId="17251" refreshError="1"/>
      <sheetData sheetId="17252" refreshError="1"/>
      <sheetData sheetId="17253" refreshError="1"/>
      <sheetData sheetId="17254" refreshError="1"/>
      <sheetData sheetId="17255" refreshError="1"/>
      <sheetData sheetId="17256" refreshError="1"/>
      <sheetData sheetId="17257" refreshError="1"/>
      <sheetData sheetId="17258" refreshError="1"/>
      <sheetData sheetId="17259" refreshError="1"/>
      <sheetData sheetId="17260" refreshError="1"/>
      <sheetData sheetId="17261" refreshError="1"/>
      <sheetData sheetId="17262" refreshError="1"/>
      <sheetData sheetId="17263" refreshError="1"/>
      <sheetData sheetId="17264" refreshError="1"/>
      <sheetData sheetId="17265" refreshError="1"/>
      <sheetData sheetId="17266" refreshError="1"/>
      <sheetData sheetId="17267" refreshError="1"/>
      <sheetData sheetId="17268" refreshError="1"/>
      <sheetData sheetId="17269" refreshError="1"/>
      <sheetData sheetId="17270" refreshError="1"/>
      <sheetData sheetId="17271" refreshError="1"/>
      <sheetData sheetId="17272" refreshError="1"/>
      <sheetData sheetId="17273" refreshError="1"/>
      <sheetData sheetId="17274" refreshError="1"/>
      <sheetData sheetId="17275" refreshError="1"/>
      <sheetData sheetId="17276" refreshError="1"/>
      <sheetData sheetId="17277" refreshError="1"/>
      <sheetData sheetId="17278" refreshError="1"/>
      <sheetData sheetId="17279" refreshError="1"/>
      <sheetData sheetId="17280" refreshError="1"/>
      <sheetData sheetId="17281" refreshError="1"/>
      <sheetData sheetId="17282" refreshError="1"/>
      <sheetData sheetId="17283" refreshError="1"/>
      <sheetData sheetId="17284" refreshError="1"/>
      <sheetData sheetId="17285" refreshError="1"/>
      <sheetData sheetId="17286" refreshError="1"/>
      <sheetData sheetId="17287" refreshError="1"/>
      <sheetData sheetId="17288" refreshError="1"/>
      <sheetData sheetId="17289" refreshError="1"/>
      <sheetData sheetId="17290" refreshError="1"/>
      <sheetData sheetId="17291" refreshError="1"/>
      <sheetData sheetId="17292" refreshError="1"/>
      <sheetData sheetId="17293" refreshError="1"/>
      <sheetData sheetId="17294" refreshError="1"/>
      <sheetData sheetId="17295" refreshError="1"/>
      <sheetData sheetId="17296" refreshError="1"/>
      <sheetData sheetId="17297" refreshError="1"/>
      <sheetData sheetId="17298" refreshError="1"/>
      <sheetData sheetId="17299" refreshError="1"/>
      <sheetData sheetId="17300" refreshError="1"/>
      <sheetData sheetId="17301" refreshError="1"/>
      <sheetData sheetId="17302" refreshError="1"/>
      <sheetData sheetId="17303" refreshError="1"/>
      <sheetData sheetId="17304" refreshError="1"/>
      <sheetData sheetId="17305" refreshError="1"/>
      <sheetData sheetId="17306" refreshError="1"/>
      <sheetData sheetId="17307" refreshError="1"/>
      <sheetData sheetId="17308" refreshError="1"/>
      <sheetData sheetId="17309" refreshError="1"/>
      <sheetData sheetId="17310" refreshError="1"/>
      <sheetData sheetId="17311" refreshError="1"/>
      <sheetData sheetId="17312" refreshError="1"/>
      <sheetData sheetId="17313">
        <row r="1">
          <cell r="E1" t="str">
            <v>digital code</v>
          </cell>
        </row>
      </sheetData>
      <sheetData sheetId="17314">
        <row r="1">
          <cell r="A1" t="str">
            <v>A/C NO.</v>
          </cell>
        </row>
      </sheetData>
      <sheetData sheetId="17315">
        <row r="1">
          <cell r="E1" t="str">
            <v>digital code</v>
          </cell>
        </row>
      </sheetData>
      <sheetData sheetId="17316">
        <row r="1">
          <cell r="A1" t="str">
            <v>A/C NO.</v>
          </cell>
        </row>
      </sheetData>
      <sheetData sheetId="17317">
        <row r="1">
          <cell r="A1" t="str">
            <v>A/C NO.</v>
          </cell>
        </row>
      </sheetData>
      <sheetData sheetId="17318">
        <row r="1">
          <cell r="E1" t="str">
            <v>digital code</v>
          </cell>
        </row>
      </sheetData>
      <sheetData sheetId="17319">
        <row r="1">
          <cell r="A1" t="str">
            <v>A/C NO.</v>
          </cell>
        </row>
      </sheetData>
      <sheetData sheetId="17320">
        <row r="1">
          <cell r="E1" t="str">
            <v>digital code</v>
          </cell>
        </row>
      </sheetData>
      <sheetData sheetId="17321">
        <row r="1">
          <cell r="F1" t="str">
            <v>Preliminary</v>
          </cell>
        </row>
      </sheetData>
      <sheetData sheetId="17322"/>
      <sheetData sheetId="17323">
        <row r="1">
          <cell r="E1" t="str">
            <v>digital code</v>
          </cell>
        </row>
      </sheetData>
      <sheetData sheetId="17324">
        <row r="1">
          <cell r="E1" t="str">
            <v>digital code</v>
          </cell>
        </row>
      </sheetData>
      <sheetData sheetId="17325">
        <row r="1">
          <cell r="E1" t="str">
            <v>digital code</v>
          </cell>
        </row>
      </sheetData>
      <sheetData sheetId="17326">
        <row r="3">
          <cell r="D3" t="str">
            <v>TRIAL BALANCE</v>
          </cell>
        </row>
      </sheetData>
      <sheetData sheetId="17327">
        <row r="3">
          <cell r="D3" t="str">
            <v>TRIAL BALANCE</v>
          </cell>
        </row>
      </sheetData>
      <sheetData sheetId="17328"/>
      <sheetData sheetId="17329"/>
      <sheetData sheetId="17330"/>
      <sheetData sheetId="17331"/>
      <sheetData sheetId="17332"/>
      <sheetData sheetId="17333"/>
      <sheetData sheetId="17334"/>
      <sheetData sheetId="17335"/>
      <sheetData sheetId="17336"/>
      <sheetData sheetId="17337">
        <row r="1">
          <cell r="E1" t="str">
            <v>digital code</v>
          </cell>
        </row>
      </sheetData>
      <sheetData sheetId="17338">
        <row r="1">
          <cell r="A1" t="str">
            <v>03</v>
          </cell>
        </row>
      </sheetData>
      <sheetData sheetId="17339">
        <row r="1">
          <cell r="A1" t="str">
            <v>03</v>
          </cell>
        </row>
      </sheetData>
      <sheetData sheetId="17340">
        <row r="1">
          <cell r="E1" t="str">
            <v>digital code</v>
          </cell>
        </row>
      </sheetData>
      <sheetData sheetId="17341">
        <row r="1">
          <cell r="A1" t="str">
            <v>A/C NO.</v>
          </cell>
        </row>
      </sheetData>
      <sheetData sheetId="17342">
        <row r="1">
          <cell r="A1" t="str">
            <v>A/C NO.</v>
          </cell>
        </row>
      </sheetData>
      <sheetData sheetId="17343">
        <row r="1">
          <cell r="A1" t="str">
            <v>A/C NO.</v>
          </cell>
        </row>
      </sheetData>
      <sheetData sheetId="17344">
        <row r="1">
          <cell r="A1" t="str">
            <v>A/C NO.</v>
          </cell>
        </row>
      </sheetData>
      <sheetData sheetId="17345">
        <row r="1">
          <cell r="A1" t="str">
            <v>Loan Calculator</v>
          </cell>
        </row>
      </sheetData>
      <sheetData sheetId="17346">
        <row r="1">
          <cell r="A1" t="str">
            <v>A/C NO.</v>
          </cell>
        </row>
      </sheetData>
      <sheetData sheetId="17347">
        <row r="1">
          <cell r="E1" t="str">
            <v>digital code</v>
          </cell>
        </row>
      </sheetData>
      <sheetData sheetId="17348" refreshError="1"/>
      <sheetData sheetId="17349" refreshError="1"/>
      <sheetData sheetId="17350" refreshError="1"/>
      <sheetData sheetId="17351"/>
      <sheetData sheetId="17352" refreshError="1"/>
      <sheetData sheetId="17353" refreshError="1"/>
      <sheetData sheetId="17354" refreshError="1"/>
      <sheetData sheetId="17355" refreshError="1"/>
      <sheetData sheetId="17356" refreshError="1"/>
      <sheetData sheetId="17357" refreshError="1"/>
      <sheetData sheetId="17358" refreshError="1"/>
      <sheetData sheetId="17359" refreshError="1"/>
      <sheetData sheetId="17360" refreshError="1"/>
      <sheetData sheetId="17361" refreshError="1"/>
      <sheetData sheetId="17362" refreshError="1"/>
      <sheetData sheetId="17363" refreshError="1"/>
      <sheetData sheetId="17364" refreshError="1"/>
      <sheetData sheetId="17365" refreshError="1"/>
      <sheetData sheetId="17366" refreshError="1"/>
      <sheetData sheetId="17367" refreshError="1"/>
      <sheetData sheetId="17368" refreshError="1"/>
      <sheetData sheetId="17369">
        <row r="1">
          <cell r="E1" t="str">
            <v>digital code</v>
          </cell>
        </row>
      </sheetData>
      <sheetData sheetId="17370">
        <row r="1">
          <cell r="A1" t="str">
            <v>03</v>
          </cell>
        </row>
      </sheetData>
      <sheetData sheetId="17371">
        <row r="1">
          <cell r="A1" t="str">
            <v>03</v>
          </cell>
        </row>
      </sheetData>
      <sheetData sheetId="17372">
        <row r="1">
          <cell r="E1" t="str">
            <v>digital code</v>
          </cell>
        </row>
      </sheetData>
      <sheetData sheetId="17373">
        <row r="1">
          <cell r="A1" t="str">
            <v>A/C NO.</v>
          </cell>
        </row>
      </sheetData>
      <sheetData sheetId="17374">
        <row r="1">
          <cell r="A1" t="str">
            <v>A/C NO.</v>
          </cell>
        </row>
      </sheetData>
      <sheetData sheetId="17375">
        <row r="1">
          <cell r="A1" t="str">
            <v>A/C NO.</v>
          </cell>
        </row>
      </sheetData>
      <sheetData sheetId="17376">
        <row r="1">
          <cell r="A1" t="str">
            <v>A/C NO.</v>
          </cell>
        </row>
      </sheetData>
      <sheetData sheetId="17377" refreshError="1"/>
      <sheetData sheetId="17378">
        <row r="1">
          <cell r="A1" t="str">
            <v>A/C NO.</v>
          </cell>
        </row>
      </sheetData>
      <sheetData sheetId="17379">
        <row r="1">
          <cell r="E1" t="str">
            <v>digital code</v>
          </cell>
        </row>
      </sheetData>
      <sheetData sheetId="17380" refreshError="1"/>
      <sheetData sheetId="17381" refreshError="1"/>
      <sheetData sheetId="17382" refreshError="1"/>
      <sheetData sheetId="17383"/>
      <sheetData sheetId="17384" refreshError="1"/>
      <sheetData sheetId="17385" refreshError="1"/>
      <sheetData sheetId="17386" refreshError="1"/>
      <sheetData sheetId="17387" refreshError="1"/>
      <sheetData sheetId="17388" refreshError="1"/>
      <sheetData sheetId="17389" refreshError="1"/>
      <sheetData sheetId="17390" refreshError="1"/>
      <sheetData sheetId="17391" refreshError="1"/>
      <sheetData sheetId="17392" refreshError="1"/>
      <sheetData sheetId="17393" refreshError="1"/>
      <sheetData sheetId="17394" refreshError="1"/>
      <sheetData sheetId="17395" refreshError="1"/>
      <sheetData sheetId="17396" refreshError="1"/>
      <sheetData sheetId="17397" refreshError="1"/>
      <sheetData sheetId="17398" refreshError="1"/>
      <sheetData sheetId="17399" refreshError="1"/>
      <sheetData sheetId="17400" refreshError="1"/>
      <sheetData sheetId="17401" refreshError="1"/>
      <sheetData sheetId="17402" refreshError="1"/>
      <sheetData sheetId="17403" refreshError="1"/>
      <sheetData sheetId="17404" refreshError="1"/>
      <sheetData sheetId="17405" refreshError="1"/>
      <sheetData sheetId="17406" refreshError="1"/>
      <sheetData sheetId="17407" refreshError="1"/>
      <sheetData sheetId="17408" refreshError="1"/>
      <sheetData sheetId="17409" refreshError="1"/>
      <sheetData sheetId="17410" refreshError="1"/>
      <sheetData sheetId="17411" refreshError="1"/>
      <sheetData sheetId="17412" refreshError="1"/>
      <sheetData sheetId="17413" refreshError="1"/>
      <sheetData sheetId="17414" refreshError="1"/>
      <sheetData sheetId="17415" refreshError="1"/>
      <sheetData sheetId="17416" refreshError="1"/>
      <sheetData sheetId="17417" refreshError="1"/>
      <sheetData sheetId="17418" refreshError="1"/>
      <sheetData sheetId="17419" refreshError="1"/>
      <sheetData sheetId="17420" refreshError="1"/>
      <sheetData sheetId="17421" refreshError="1"/>
      <sheetData sheetId="17422" refreshError="1"/>
      <sheetData sheetId="17423" refreshError="1"/>
      <sheetData sheetId="17424" refreshError="1"/>
      <sheetData sheetId="17425" refreshError="1"/>
      <sheetData sheetId="17426" refreshError="1"/>
      <sheetData sheetId="17427" refreshError="1"/>
      <sheetData sheetId="17428" refreshError="1"/>
      <sheetData sheetId="17429" refreshError="1"/>
      <sheetData sheetId="17430" refreshError="1"/>
      <sheetData sheetId="17431" refreshError="1"/>
      <sheetData sheetId="17432" refreshError="1"/>
      <sheetData sheetId="17433" refreshError="1"/>
      <sheetData sheetId="17434" refreshError="1"/>
      <sheetData sheetId="17435" refreshError="1"/>
      <sheetData sheetId="17436" refreshError="1"/>
      <sheetData sheetId="17437" refreshError="1"/>
      <sheetData sheetId="17438" refreshError="1"/>
      <sheetData sheetId="17439" refreshError="1"/>
      <sheetData sheetId="17440" refreshError="1"/>
      <sheetData sheetId="17441" refreshError="1"/>
      <sheetData sheetId="17442" refreshError="1"/>
      <sheetData sheetId="17443" refreshError="1"/>
      <sheetData sheetId="17444" refreshError="1"/>
      <sheetData sheetId="17445" refreshError="1"/>
      <sheetData sheetId="17446" refreshError="1"/>
      <sheetData sheetId="17447" refreshError="1"/>
      <sheetData sheetId="17448" refreshError="1"/>
      <sheetData sheetId="17449" refreshError="1"/>
      <sheetData sheetId="17450" refreshError="1"/>
      <sheetData sheetId="17451" refreshError="1"/>
      <sheetData sheetId="17452" refreshError="1"/>
      <sheetData sheetId="17453" refreshError="1"/>
      <sheetData sheetId="17454" refreshError="1"/>
      <sheetData sheetId="17455" refreshError="1"/>
      <sheetData sheetId="17456" refreshError="1"/>
      <sheetData sheetId="17457"/>
      <sheetData sheetId="17458"/>
      <sheetData sheetId="17459">
        <row r="1">
          <cell r="A1" t="str">
            <v>CODE</v>
          </cell>
        </row>
      </sheetData>
      <sheetData sheetId="17460">
        <row r="1">
          <cell r="A1" t="str">
            <v>CODE</v>
          </cell>
        </row>
      </sheetData>
      <sheetData sheetId="17461">
        <row r="1">
          <cell r="A1" t="str">
            <v>CODE</v>
          </cell>
        </row>
      </sheetData>
      <sheetData sheetId="17462">
        <row r="1">
          <cell r="A1" t="str">
            <v>CODE</v>
          </cell>
        </row>
      </sheetData>
      <sheetData sheetId="17463">
        <row r="1">
          <cell r="A1" t="str">
            <v>CODE</v>
          </cell>
        </row>
      </sheetData>
      <sheetData sheetId="17464">
        <row r="1">
          <cell r="A1" t="str">
            <v>CODE</v>
          </cell>
        </row>
      </sheetData>
      <sheetData sheetId="17465" refreshError="1"/>
      <sheetData sheetId="17466">
        <row r="1">
          <cell r="A1" t="str">
            <v>CODE</v>
          </cell>
        </row>
      </sheetData>
      <sheetData sheetId="17467">
        <row r="1">
          <cell r="A1" t="str">
            <v>CODE</v>
          </cell>
        </row>
      </sheetData>
      <sheetData sheetId="17468" refreshError="1"/>
      <sheetData sheetId="17469" refreshError="1"/>
      <sheetData sheetId="17470" refreshError="1"/>
      <sheetData sheetId="17471" refreshError="1"/>
      <sheetData sheetId="17472" refreshError="1"/>
      <sheetData sheetId="17473" refreshError="1"/>
      <sheetData sheetId="17474" refreshError="1"/>
      <sheetData sheetId="17475" refreshError="1"/>
      <sheetData sheetId="17476" refreshError="1"/>
      <sheetData sheetId="17477" refreshError="1"/>
      <sheetData sheetId="17478" refreshError="1"/>
      <sheetData sheetId="17479" refreshError="1"/>
      <sheetData sheetId="17480" refreshError="1"/>
      <sheetData sheetId="17481" refreshError="1"/>
      <sheetData sheetId="17482" refreshError="1"/>
      <sheetData sheetId="17483" refreshError="1"/>
      <sheetData sheetId="17484" refreshError="1"/>
      <sheetData sheetId="17485" refreshError="1"/>
      <sheetData sheetId="17486" refreshError="1"/>
      <sheetData sheetId="17487" refreshError="1"/>
      <sheetData sheetId="17488" refreshError="1"/>
      <sheetData sheetId="17489" refreshError="1"/>
      <sheetData sheetId="17490" refreshError="1"/>
      <sheetData sheetId="17491" refreshError="1"/>
      <sheetData sheetId="17492" refreshError="1"/>
      <sheetData sheetId="17493" refreshError="1"/>
      <sheetData sheetId="17494" refreshError="1"/>
      <sheetData sheetId="17495" refreshError="1"/>
      <sheetData sheetId="17496" refreshError="1"/>
      <sheetData sheetId="17497" refreshError="1"/>
      <sheetData sheetId="17498" refreshError="1"/>
      <sheetData sheetId="17499" refreshError="1"/>
      <sheetData sheetId="17500" refreshError="1"/>
      <sheetData sheetId="17501" refreshError="1"/>
      <sheetData sheetId="17502" refreshError="1"/>
      <sheetData sheetId="17503" refreshError="1"/>
      <sheetData sheetId="17504" refreshError="1"/>
      <sheetData sheetId="17505" refreshError="1"/>
      <sheetData sheetId="17506" refreshError="1"/>
      <sheetData sheetId="17507" refreshError="1"/>
      <sheetData sheetId="17508" refreshError="1"/>
      <sheetData sheetId="17509" refreshError="1"/>
      <sheetData sheetId="17510" refreshError="1"/>
      <sheetData sheetId="17511" refreshError="1"/>
      <sheetData sheetId="17512" refreshError="1"/>
      <sheetData sheetId="17513" refreshError="1"/>
      <sheetData sheetId="17514" refreshError="1"/>
      <sheetData sheetId="17515" refreshError="1"/>
      <sheetData sheetId="17516" refreshError="1"/>
      <sheetData sheetId="17517" refreshError="1"/>
      <sheetData sheetId="17518" refreshError="1"/>
      <sheetData sheetId="17519" refreshError="1"/>
      <sheetData sheetId="17520" refreshError="1"/>
      <sheetData sheetId="17521" refreshError="1"/>
      <sheetData sheetId="17522" refreshError="1"/>
      <sheetData sheetId="17523" refreshError="1"/>
      <sheetData sheetId="17524" refreshError="1"/>
      <sheetData sheetId="17525" refreshError="1"/>
      <sheetData sheetId="17526" refreshError="1"/>
      <sheetData sheetId="17527" refreshError="1"/>
      <sheetData sheetId="17528" refreshError="1"/>
      <sheetData sheetId="17529" refreshError="1"/>
      <sheetData sheetId="17530" refreshError="1"/>
      <sheetData sheetId="17531" refreshError="1"/>
      <sheetData sheetId="17532" refreshError="1"/>
      <sheetData sheetId="17533" refreshError="1"/>
      <sheetData sheetId="17534" refreshError="1"/>
      <sheetData sheetId="17535" refreshError="1"/>
      <sheetData sheetId="17536" refreshError="1"/>
      <sheetData sheetId="17537" refreshError="1"/>
      <sheetData sheetId="17538" refreshError="1"/>
      <sheetData sheetId="17539" refreshError="1"/>
      <sheetData sheetId="17540" refreshError="1"/>
      <sheetData sheetId="17541" refreshError="1"/>
      <sheetData sheetId="17542" refreshError="1"/>
      <sheetData sheetId="17543" refreshError="1"/>
      <sheetData sheetId="17544" refreshError="1"/>
      <sheetData sheetId="17545" refreshError="1"/>
      <sheetData sheetId="17546" refreshError="1"/>
      <sheetData sheetId="17547" refreshError="1"/>
      <sheetData sheetId="17548" refreshError="1"/>
      <sheetData sheetId="17549" refreshError="1"/>
      <sheetData sheetId="17550" refreshError="1"/>
      <sheetData sheetId="17551" refreshError="1"/>
      <sheetData sheetId="17552" refreshError="1"/>
      <sheetData sheetId="17553" refreshError="1"/>
      <sheetData sheetId="17554" refreshError="1"/>
      <sheetData sheetId="17555" refreshError="1"/>
      <sheetData sheetId="17556" refreshError="1"/>
      <sheetData sheetId="17557" refreshError="1"/>
      <sheetData sheetId="17558" refreshError="1"/>
      <sheetData sheetId="17559" refreshError="1"/>
      <sheetData sheetId="17560" refreshError="1"/>
      <sheetData sheetId="17561" refreshError="1"/>
      <sheetData sheetId="17562" refreshError="1"/>
      <sheetData sheetId="17563" refreshError="1"/>
      <sheetData sheetId="17564" refreshError="1"/>
      <sheetData sheetId="17565" refreshError="1"/>
      <sheetData sheetId="17566" refreshError="1"/>
      <sheetData sheetId="17567" refreshError="1"/>
      <sheetData sheetId="17568" refreshError="1"/>
      <sheetData sheetId="17569" refreshError="1"/>
      <sheetData sheetId="17570" refreshError="1"/>
      <sheetData sheetId="17571" refreshError="1"/>
      <sheetData sheetId="17572" refreshError="1"/>
      <sheetData sheetId="17573" refreshError="1"/>
      <sheetData sheetId="17574" refreshError="1"/>
      <sheetData sheetId="17575" refreshError="1"/>
      <sheetData sheetId="17576" refreshError="1"/>
      <sheetData sheetId="17577" refreshError="1"/>
      <sheetData sheetId="17578" refreshError="1"/>
      <sheetData sheetId="17579" refreshError="1"/>
      <sheetData sheetId="17580" refreshError="1"/>
      <sheetData sheetId="17581" refreshError="1"/>
      <sheetData sheetId="17582" refreshError="1"/>
      <sheetData sheetId="17583" refreshError="1"/>
      <sheetData sheetId="17584" refreshError="1"/>
      <sheetData sheetId="17585" refreshError="1"/>
      <sheetData sheetId="17586" refreshError="1"/>
      <sheetData sheetId="17587" refreshError="1"/>
      <sheetData sheetId="17588" refreshError="1"/>
      <sheetData sheetId="17589" refreshError="1"/>
      <sheetData sheetId="17590" refreshError="1"/>
      <sheetData sheetId="17591" refreshError="1"/>
      <sheetData sheetId="17592" refreshError="1"/>
      <sheetData sheetId="17593" refreshError="1"/>
      <sheetData sheetId="17594" refreshError="1"/>
      <sheetData sheetId="17595" refreshError="1"/>
      <sheetData sheetId="17596" refreshError="1"/>
      <sheetData sheetId="17597" refreshError="1"/>
      <sheetData sheetId="17598" refreshError="1"/>
      <sheetData sheetId="17599" refreshError="1"/>
      <sheetData sheetId="17600" refreshError="1"/>
      <sheetData sheetId="17601" refreshError="1"/>
      <sheetData sheetId="17602" refreshError="1"/>
      <sheetData sheetId="17603" refreshError="1"/>
      <sheetData sheetId="17604" refreshError="1"/>
      <sheetData sheetId="17605" refreshError="1"/>
      <sheetData sheetId="17606" refreshError="1"/>
      <sheetData sheetId="17607" refreshError="1"/>
      <sheetData sheetId="17608" refreshError="1"/>
      <sheetData sheetId="17609" refreshError="1"/>
      <sheetData sheetId="17610" refreshError="1"/>
      <sheetData sheetId="17611" refreshError="1"/>
      <sheetData sheetId="17612" refreshError="1"/>
      <sheetData sheetId="17613" refreshError="1"/>
      <sheetData sheetId="17614" refreshError="1"/>
      <sheetData sheetId="17615" refreshError="1"/>
      <sheetData sheetId="17616" refreshError="1"/>
      <sheetData sheetId="17617" refreshError="1"/>
      <sheetData sheetId="17618" refreshError="1"/>
      <sheetData sheetId="17619" refreshError="1"/>
      <sheetData sheetId="17620" refreshError="1"/>
      <sheetData sheetId="17621" refreshError="1"/>
      <sheetData sheetId="17622" refreshError="1"/>
      <sheetData sheetId="17623" refreshError="1"/>
      <sheetData sheetId="17624" refreshError="1"/>
      <sheetData sheetId="17625" refreshError="1"/>
      <sheetData sheetId="17626" refreshError="1"/>
      <sheetData sheetId="17627" refreshError="1"/>
      <sheetData sheetId="17628" refreshError="1"/>
      <sheetData sheetId="17629" refreshError="1"/>
      <sheetData sheetId="17630" refreshError="1"/>
      <sheetData sheetId="17631" refreshError="1"/>
      <sheetData sheetId="17632" refreshError="1"/>
      <sheetData sheetId="17633" refreshError="1"/>
      <sheetData sheetId="17634" refreshError="1"/>
      <sheetData sheetId="17635" refreshError="1"/>
      <sheetData sheetId="17636" refreshError="1"/>
      <sheetData sheetId="17637" refreshError="1"/>
      <sheetData sheetId="17638" refreshError="1"/>
      <sheetData sheetId="17639" refreshError="1"/>
      <sheetData sheetId="17640" refreshError="1"/>
      <sheetData sheetId="17641" refreshError="1"/>
      <sheetData sheetId="17642" refreshError="1"/>
      <sheetData sheetId="17643" refreshError="1"/>
      <sheetData sheetId="17644" refreshError="1"/>
      <sheetData sheetId="17645" refreshError="1"/>
      <sheetData sheetId="17646" refreshError="1"/>
      <sheetData sheetId="17647" refreshError="1"/>
      <sheetData sheetId="17648" refreshError="1"/>
      <sheetData sheetId="17649" refreshError="1"/>
      <sheetData sheetId="17650" refreshError="1"/>
      <sheetData sheetId="17651" refreshError="1"/>
      <sheetData sheetId="17652" refreshError="1"/>
      <sheetData sheetId="17653" refreshError="1"/>
      <sheetData sheetId="17654" refreshError="1"/>
      <sheetData sheetId="17655" refreshError="1"/>
      <sheetData sheetId="17656" refreshError="1"/>
      <sheetData sheetId="17657" refreshError="1"/>
      <sheetData sheetId="17658" refreshError="1"/>
      <sheetData sheetId="17659" refreshError="1"/>
      <sheetData sheetId="17660" refreshError="1"/>
      <sheetData sheetId="17661" refreshError="1"/>
      <sheetData sheetId="17662" refreshError="1"/>
      <sheetData sheetId="17663" refreshError="1"/>
      <sheetData sheetId="17664" refreshError="1"/>
      <sheetData sheetId="17665" refreshError="1"/>
      <sheetData sheetId="17666" refreshError="1"/>
      <sheetData sheetId="17667" refreshError="1"/>
      <sheetData sheetId="17668" refreshError="1"/>
      <sheetData sheetId="17669" refreshError="1"/>
      <sheetData sheetId="17670" refreshError="1"/>
      <sheetData sheetId="17671" refreshError="1"/>
      <sheetData sheetId="17672" refreshError="1"/>
      <sheetData sheetId="17673" refreshError="1"/>
      <sheetData sheetId="17674" refreshError="1"/>
      <sheetData sheetId="17675" refreshError="1"/>
      <sheetData sheetId="17676" refreshError="1"/>
      <sheetData sheetId="17677" refreshError="1"/>
      <sheetData sheetId="17678" refreshError="1"/>
      <sheetData sheetId="17679" refreshError="1"/>
      <sheetData sheetId="17680" refreshError="1"/>
      <sheetData sheetId="17681" refreshError="1"/>
      <sheetData sheetId="17682" refreshError="1"/>
      <sheetData sheetId="17683" refreshError="1"/>
      <sheetData sheetId="17684" refreshError="1"/>
      <sheetData sheetId="17685" refreshError="1"/>
      <sheetData sheetId="17686" refreshError="1"/>
      <sheetData sheetId="17687" refreshError="1"/>
      <sheetData sheetId="17688" refreshError="1"/>
      <sheetData sheetId="17689" refreshError="1"/>
      <sheetData sheetId="17690" refreshError="1"/>
      <sheetData sheetId="17691" refreshError="1"/>
      <sheetData sheetId="17692" refreshError="1"/>
      <sheetData sheetId="17693" refreshError="1"/>
      <sheetData sheetId="17694" refreshError="1"/>
      <sheetData sheetId="17695" refreshError="1"/>
      <sheetData sheetId="17696" refreshError="1"/>
      <sheetData sheetId="17697" refreshError="1"/>
      <sheetData sheetId="17698" refreshError="1"/>
      <sheetData sheetId="17699" refreshError="1"/>
      <sheetData sheetId="17700" refreshError="1"/>
      <sheetData sheetId="17701">
        <row r="1">
          <cell r="A1" t="str">
            <v>ASSET_NUMBER</v>
          </cell>
        </row>
      </sheetData>
      <sheetData sheetId="17702" refreshError="1"/>
      <sheetData sheetId="17703" refreshError="1"/>
      <sheetData sheetId="17704" refreshError="1"/>
      <sheetData sheetId="17705" refreshError="1"/>
      <sheetData sheetId="17706" refreshError="1"/>
      <sheetData sheetId="17707">
        <row r="1">
          <cell r="A1" t="str">
            <v>ASSET_NUMBER</v>
          </cell>
        </row>
      </sheetData>
      <sheetData sheetId="17708" refreshError="1"/>
      <sheetData sheetId="17709" refreshError="1"/>
      <sheetData sheetId="17710" refreshError="1"/>
      <sheetData sheetId="17711" refreshError="1"/>
      <sheetData sheetId="17712" refreshError="1"/>
      <sheetData sheetId="17713" refreshError="1"/>
      <sheetData sheetId="17714" refreshError="1"/>
      <sheetData sheetId="17715" refreshError="1"/>
      <sheetData sheetId="17716" refreshError="1"/>
      <sheetData sheetId="17717" refreshError="1"/>
      <sheetData sheetId="17718" refreshError="1"/>
      <sheetData sheetId="17719" refreshError="1"/>
      <sheetData sheetId="17720" refreshError="1"/>
      <sheetData sheetId="17721" refreshError="1"/>
      <sheetData sheetId="17722" refreshError="1"/>
      <sheetData sheetId="17723" refreshError="1"/>
      <sheetData sheetId="17724" refreshError="1"/>
      <sheetData sheetId="17725" refreshError="1"/>
      <sheetData sheetId="17726" refreshError="1"/>
      <sheetData sheetId="17727" refreshError="1"/>
      <sheetData sheetId="17728" refreshError="1"/>
      <sheetData sheetId="17729" refreshError="1"/>
      <sheetData sheetId="17730" refreshError="1"/>
      <sheetData sheetId="17731" refreshError="1"/>
      <sheetData sheetId="17732" refreshError="1"/>
      <sheetData sheetId="17733" refreshError="1"/>
      <sheetData sheetId="17734" refreshError="1"/>
      <sheetData sheetId="17735" refreshError="1"/>
      <sheetData sheetId="17736" refreshError="1"/>
      <sheetData sheetId="17737" refreshError="1"/>
      <sheetData sheetId="17738" refreshError="1"/>
      <sheetData sheetId="17739" refreshError="1"/>
      <sheetData sheetId="17740" refreshError="1"/>
      <sheetData sheetId="17741" refreshError="1"/>
      <sheetData sheetId="17742" refreshError="1"/>
      <sheetData sheetId="17743">
        <row r="5">
          <cell r="A5">
            <v>1</v>
          </cell>
        </row>
      </sheetData>
      <sheetData sheetId="17744">
        <row r="1">
          <cell r="A1" t="str">
            <v>Customer Name</v>
          </cell>
        </row>
      </sheetData>
      <sheetData sheetId="17745">
        <row r="1">
          <cell r="A1" t="str">
            <v>Loan Calculator</v>
          </cell>
        </row>
      </sheetData>
      <sheetData sheetId="17746">
        <row r="1">
          <cell r="A1" t="str">
            <v>Customer Name</v>
          </cell>
        </row>
      </sheetData>
      <sheetData sheetId="17747">
        <row r="2">
          <cell r="A2" t="str">
            <v>A101001</v>
          </cell>
        </row>
      </sheetData>
      <sheetData sheetId="17748">
        <row r="1">
          <cell r="A1" t="str">
            <v>Customer Name</v>
          </cell>
        </row>
      </sheetData>
      <sheetData sheetId="17749">
        <row r="2">
          <cell r="A2" t="str">
            <v>A101001</v>
          </cell>
        </row>
      </sheetData>
      <sheetData sheetId="17750">
        <row r="5">
          <cell r="A5">
            <v>1</v>
          </cell>
        </row>
      </sheetData>
      <sheetData sheetId="17751">
        <row r="1">
          <cell r="A1" t="str">
            <v>Customer Name</v>
          </cell>
        </row>
      </sheetData>
      <sheetData sheetId="17752">
        <row r="1">
          <cell r="E1" t="str">
            <v>digital code</v>
          </cell>
        </row>
      </sheetData>
      <sheetData sheetId="17753">
        <row r="1">
          <cell r="E1" t="str">
            <v>digital code</v>
          </cell>
        </row>
      </sheetData>
      <sheetData sheetId="17754" refreshError="1"/>
      <sheetData sheetId="17755" refreshError="1"/>
      <sheetData sheetId="17756" refreshError="1"/>
      <sheetData sheetId="17757" refreshError="1"/>
      <sheetData sheetId="17758" refreshError="1"/>
      <sheetData sheetId="17759" refreshError="1"/>
      <sheetData sheetId="17760" refreshError="1"/>
      <sheetData sheetId="17761" refreshError="1"/>
      <sheetData sheetId="17762" refreshError="1"/>
      <sheetData sheetId="17763" refreshError="1"/>
      <sheetData sheetId="17764" refreshError="1"/>
      <sheetData sheetId="17765" refreshError="1"/>
      <sheetData sheetId="17766" refreshError="1"/>
      <sheetData sheetId="17767" refreshError="1"/>
      <sheetData sheetId="17768" refreshError="1"/>
      <sheetData sheetId="17769" refreshError="1"/>
      <sheetData sheetId="17770" refreshError="1"/>
      <sheetData sheetId="17771" refreshError="1"/>
      <sheetData sheetId="17772" refreshError="1"/>
      <sheetData sheetId="17773" refreshError="1"/>
      <sheetData sheetId="17774" refreshError="1"/>
      <sheetData sheetId="17775" refreshError="1"/>
      <sheetData sheetId="17776" refreshError="1"/>
      <sheetData sheetId="17777" refreshError="1"/>
      <sheetData sheetId="17778" refreshError="1"/>
      <sheetData sheetId="17779" refreshError="1"/>
      <sheetData sheetId="17780" refreshError="1"/>
      <sheetData sheetId="17781" refreshError="1"/>
      <sheetData sheetId="17782" refreshError="1"/>
      <sheetData sheetId="17783" refreshError="1"/>
      <sheetData sheetId="17784" refreshError="1"/>
      <sheetData sheetId="17785" refreshError="1"/>
      <sheetData sheetId="17786" refreshError="1"/>
      <sheetData sheetId="17787" refreshError="1"/>
      <sheetData sheetId="17788" refreshError="1"/>
      <sheetData sheetId="17789" refreshError="1"/>
      <sheetData sheetId="17790" refreshError="1"/>
      <sheetData sheetId="17791" refreshError="1"/>
      <sheetData sheetId="17792" refreshError="1"/>
      <sheetData sheetId="17793" refreshError="1"/>
      <sheetData sheetId="17794" refreshError="1"/>
      <sheetData sheetId="17795" refreshError="1"/>
      <sheetData sheetId="17796" refreshError="1"/>
      <sheetData sheetId="17797" refreshError="1"/>
      <sheetData sheetId="17798" refreshError="1"/>
      <sheetData sheetId="17799" refreshError="1"/>
      <sheetData sheetId="17800" refreshError="1"/>
      <sheetData sheetId="17801" refreshError="1"/>
      <sheetData sheetId="17802" refreshError="1"/>
      <sheetData sheetId="17803" refreshError="1"/>
      <sheetData sheetId="17804" refreshError="1"/>
      <sheetData sheetId="17805" refreshError="1"/>
      <sheetData sheetId="17806" refreshError="1"/>
      <sheetData sheetId="17807" refreshError="1"/>
      <sheetData sheetId="17808" refreshError="1"/>
      <sheetData sheetId="17809" refreshError="1"/>
      <sheetData sheetId="17810" refreshError="1"/>
      <sheetData sheetId="17811" refreshError="1"/>
      <sheetData sheetId="17812" refreshError="1"/>
      <sheetData sheetId="17813" refreshError="1"/>
      <sheetData sheetId="17814" refreshError="1"/>
      <sheetData sheetId="17815" refreshError="1"/>
      <sheetData sheetId="17816" refreshError="1"/>
      <sheetData sheetId="17817" refreshError="1"/>
      <sheetData sheetId="17818" refreshError="1"/>
      <sheetData sheetId="17819" refreshError="1"/>
      <sheetData sheetId="17820" refreshError="1"/>
      <sheetData sheetId="17821" refreshError="1"/>
      <sheetData sheetId="17822" refreshError="1"/>
      <sheetData sheetId="17823" refreshError="1"/>
      <sheetData sheetId="17824" refreshError="1"/>
      <sheetData sheetId="17825" refreshError="1"/>
      <sheetData sheetId="17826" refreshError="1"/>
      <sheetData sheetId="17827" refreshError="1"/>
      <sheetData sheetId="17828" refreshError="1"/>
      <sheetData sheetId="17829" refreshError="1"/>
      <sheetData sheetId="17830" refreshError="1"/>
      <sheetData sheetId="17831" refreshError="1"/>
      <sheetData sheetId="17832" refreshError="1"/>
      <sheetData sheetId="17833" refreshError="1"/>
      <sheetData sheetId="17834" refreshError="1"/>
      <sheetData sheetId="17835" refreshError="1"/>
      <sheetData sheetId="17836" refreshError="1"/>
      <sheetData sheetId="17837" refreshError="1"/>
      <sheetData sheetId="17838" refreshError="1"/>
      <sheetData sheetId="17839" refreshError="1"/>
      <sheetData sheetId="17840" refreshError="1"/>
      <sheetData sheetId="17841" refreshError="1"/>
      <sheetData sheetId="17842" refreshError="1"/>
      <sheetData sheetId="17843" refreshError="1"/>
      <sheetData sheetId="17844" refreshError="1"/>
      <sheetData sheetId="17845" refreshError="1"/>
      <sheetData sheetId="17846" refreshError="1"/>
      <sheetData sheetId="17847" refreshError="1"/>
      <sheetData sheetId="17848" refreshError="1"/>
      <sheetData sheetId="17849" refreshError="1"/>
      <sheetData sheetId="17850" refreshError="1"/>
      <sheetData sheetId="17851">
        <row r="19">
          <cell r="F19">
            <v>1701049.86</v>
          </cell>
        </row>
      </sheetData>
      <sheetData sheetId="17852">
        <row r="131">
          <cell r="A131" t="str">
            <v>40000</v>
          </cell>
        </row>
      </sheetData>
      <sheetData sheetId="17853">
        <row r="131">
          <cell r="A131" t="str">
            <v>40000</v>
          </cell>
        </row>
      </sheetData>
      <sheetData sheetId="17854">
        <row r="9">
          <cell r="A9" t="str">
            <v>- Power plant</v>
          </cell>
        </row>
      </sheetData>
      <sheetData sheetId="17855">
        <row r="9">
          <cell r="A9" t="str">
            <v>- Power plant</v>
          </cell>
        </row>
      </sheetData>
      <sheetData sheetId="17856">
        <row r="9">
          <cell r="A9" t="str">
            <v>- Power plant</v>
          </cell>
        </row>
      </sheetData>
      <sheetData sheetId="17857">
        <row r="9">
          <cell r="A9" t="str">
            <v>- Power plant</v>
          </cell>
        </row>
      </sheetData>
      <sheetData sheetId="17858"/>
      <sheetData sheetId="17859"/>
      <sheetData sheetId="17860"/>
      <sheetData sheetId="17861"/>
      <sheetData sheetId="17862" refreshError="1"/>
      <sheetData sheetId="17863" refreshError="1"/>
      <sheetData sheetId="17864" refreshError="1"/>
      <sheetData sheetId="17865" refreshError="1"/>
      <sheetData sheetId="17866" refreshError="1"/>
      <sheetData sheetId="17867">
        <row r="5">
          <cell r="A5" t="str">
            <v>- Power plant</v>
          </cell>
        </row>
      </sheetData>
      <sheetData sheetId="17868">
        <row r="5">
          <cell r="A5" t="str">
            <v>- Power plant</v>
          </cell>
        </row>
      </sheetData>
      <sheetData sheetId="17869" refreshError="1"/>
      <sheetData sheetId="17870"/>
      <sheetData sheetId="17871"/>
      <sheetData sheetId="17872">
        <row r="2">
          <cell r="AJ2" t="str">
            <v>Ver 2.1.11  B 02-3-1</v>
          </cell>
        </row>
      </sheetData>
      <sheetData sheetId="17873">
        <row r="131">
          <cell r="A131" t="str">
            <v>40000</v>
          </cell>
        </row>
      </sheetData>
      <sheetData sheetId="17874">
        <row r="2">
          <cell r="C2">
            <v>3.93</v>
          </cell>
        </row>
      </sheetData>
      <sheetData sheetId="17875" refreshError="1"/>
      <sheetData sheetId="17876">
        <row r="1">
          <cell r="A1" t="str">
            <v>Loan Calculator</v>
          </cell>
        </row>
      </sheetData>
      <sheetData sheetId="17877" refreshError="1"/>
      <sheetData sheetId="17878">
        <row r="1">
          <cell r="A1" t="str">
            <v>CODE</v>
          </cell>
        </row>
      </sheetData>
      <sheetData sheetId="17879" refreshError="1"/>
      <sheetData sheetId="17880" refreshError="1"/>
      <sheetData sheetId="17881" refreshError="1"/>
      <sheetData sheetId="17882" refreshError="1"/>
      <sheetData sheetId="17883" refreshError="1"/>
      <sheetData sheetId="17884" refreshError="1"/>
      <sheetData sheetId="17885">
        <row r="1">
          <cell r="A1" t="str">
            <v>03</v>
          </cell>
        </row>
      </sheetData>
      <sheetData sheetId="17886">
        <row r="1">
          <cell r="A1" t="str">
            <v>A/C NO.</v>
          </cell>
        </row>
      </sheetData>
      <sheetData sheetId="17887">
        <row r="1">
          <cell r="A1" t="str">
            <v>03</v>
          </cell>
        </row>
      </sheetData>
      <sheetData sheetId="17888">
        <row r="1">
          <cell r="A1" t="str">
            <v>A/C NO.</v>
          </cell>
        </row>
      </sheetData>
      <sheetData sheetId="17889" refreshError="1"/>
      <sheetData sheetId="17890" refreshError="1"/>
      <sheetData sheetId="17891" refreshError="1"/>
      <sheetData sheetId="17892" refreshError="1"/>
      <sheetData sheetId="17893" refreshError="1"/>
      <sheetData sheetId="17894" refreshError="1"/>
      <sheetData sheetId="17895" refreshError="1"/>
      <sheetData sheetId="17896" refreshError="1"/>
      <sheetData sheetId="17897" refreshError="1"/>
      <sheetData sheetId="17898" refreshError="1"/>
      <sheetData sheetId="17899" refreshError="1"/>
      <sheetData sheetId="17900" refreshError="1"/>
      <sheetData sheetId="17901">
        <row r="1">
          <cell r="A1" t="str">
            <v>CODE</v>
          </cell>
        </row>
      </sheetData>
      <sheetData sheetId="17902">
        <row r="1">
          <cell r="A1" t="str">
            <v>03</v>
          </cell>
        </row>
      </sheetData>
      <sheetData sheetId="17903">
        <row r="1">
          <cell r="A1" t="str">
            <v>A/C NO.</v>
          </cell>
        </row>
      </sheetData>
      <sheetData sheetId="17904">
        <row r="1">
          <cell r="A1" t="str">
            <v>A/C NO.</v>
          </cell>
        </row>
      </sheetData>
      <sheetData sheetId="17905">
        <row r="1">
          <cell r="A1" t="str">
            <v>CODE</v>
          </cell>
        </row>
      </sheetData>
      <sheetData sheetId="17906">
        <row r="1">
          <cell r="A1" t="str">
            <v>CODE</v>
          </cell>
        </row>
      </sheetData>
      <sheetData sheetId="17907">
        <row r="1">
          <cell r="A1" t="str">
            <v>A/C NO.</v>
          </cell>
        </row>
      </sheetData>
      <sheetData sheetId="17908">
        <row r="1">
          <cell r="A1" t="str">
            <v>A/C NO.</v>
          </cell>
        </row>
      </sheetData>
      <sheetData sheetId="17909">
        <row r="1">
          <cell r="A1" t="str">
            <v>A/C NO.</v>
          </cell>
        </row>
      </sheetData>
      <sheetData sheetId="17910">
        <row r="1">
          <cell r="A1" t="str">
            <v>A/C NO.</v>
          </cell>
        </row>
      </sheetData>
      <sheetData sheetId="17911">
        <row r="1">
          <cell r="A1" t="str">
            <v>A/C NO.</v>
          </cell>
        </row>
      </sheetData>
      <sheetData sheetId="17912">
        <row r="1">
          <cell r="A1" t="str">
            <v>A/C NO.</v>
          </cell>
        </row>
      </sheetData>
      <sheetData sheetId="17913">
        <row r="1">
          <cell r="A1" t="str">
            <v>A/C NO.</v>
          </cell>
        </row>
      </sheetData>
      <sheetData sheetId="17914">
        <row r="1">
          <cell r="A1" t="str">
            <v>CODE</v>
          </cell>
        </row>
      </sheetData>
      <sheetData sheetId="17915">
        <row r="1">
          <cell r="A1" t="str">
            <v>CODE</v>
          </cell>
        </row>
      </sheetData>
      <sheetData sheetId="17916">
        <row r="1">
          <cell r="E1" t="str">
            <v>digital code</v>
          </cell>
        </row>
      </sheetData>
      <sheetData sheetId="17917" refreshError="1"/>
      <sheetData sheetId="17918" refreshError="1"/>
      <sheetData sheetId="17919" refreshError="1"/>
      <sheetData sheetId="17920" refreshError="1"/>
      <sheetData sheetId="17921" refreshError="1"/>
      <sheetData sheetId="17922" refreshError="1"/>
      <sheetData sheetId="17923" refreshError="1"/>
      <sheetData sheetId="17924" refreshError="1"/>
      <sheetData sheetId="17925" refreshError="1"/>
      <sheetData sheetId="17926" refreshError="1"/>
      <sheetData sheetId="17927" refreshError="1"/>
      <sheetData sheetId="17928" refreshError="1"/>
      <sheetData sheetId="17929" refreshError="1"/>
      <sheetData sheetId="17930" refreshError="1"/>
      <sheetData sheetId="17931" refreshError="1"/>
      <sheetData sheetId="17932" refreshError="1"/>
      <sheetData sheetId="17933" refreshError="1"/>
      <sheetData sheetId="17934" refreshError="1"/>
      <sheetData sheetId="17935" refreshError="1"/>
      <sheetData sheetId="17936" refreshError="1"/>
      <sheetData sheetId="17937" refreshError="1"/>
      <sheetData sheetId="17938" refreshError="1"/>
      <sheetData sheetId="17939" refreshError="1"/>
      <sheetData sheetId="17940" refreshError="1"/>
      <sheetData sheetId="17941" refreshError="1"/>
      <sheetData sheetId="17942" refreshError="1"/>
      <sheetData sheetId="17943" refreshError="1"/>
      <sheetData sheetId="17944" refreshError="1"/>
      <sheetData sheetId="17945" refreshError="1"/>
      <sheetData sheetId="17946" refreshError="1"/>
      <sheetData sheetId="17947">
        <row r="1">
          <cell r="A1" t="str">
            <v>CODE</v>
          </cell>
        </row>
      </sheetData>
      <sheetData sheetId="17948">
        <row r="1">
          <cell r="A1" t="str">
            <v>CODE</v>
          </cell>
        </row>
      </sheetData>
      <sheetData sheetId="17949">
        <row r="1">
          <cell r="A1" t="str">
            <v>CODE</v>
          </cell>
        </row>
      </sheetData>
      <sheetData sheetId="17950">
        <row r="1">
          <cell r="A1" t="str">
            <v>CODE</v>
          </cell>
        </row>
      </sheetData>
      <sheetData sheetId="17951">
        <row r="1">
          <cell r="A1" t="str">
            <v>CODE</v>
          </cell>
        </row>
      </sheetData>
      <sheetData sheetId="17952">
        <row r="1">
          <cell r="A1" t="str">
            <v>CODE</v>
          </cell>
        </row>
      </sheetData>
      <sheetData sheetId="17953">
        <row r="1">
          <cell r="A1" t="str">
            <v>CODE</v>
          </cell>
        </row>
      </sheetData>
      <sheetData sheetId="17954">
        <row r="1">
          <cell r="A1" t="str">
            <v>CODE</v>
          </cell>
        </row>
      </sheetData>
      <sheetData sheetId="17955">
        <row r="1">
          <cell r="A1" t="str">
            <v>CODE</v>
          </cell>
        </row>
      </sheetData>
      <sheetData sheetId="17956">
        <row r="1">
          <cell r="A1" t="str">
            <v>CODE</v>
          </cell>
        </row>
      </sheetData>
      <sheetData sheetId="17957">
        <row r="1">
          <cell r="A1" t="str">
            <v>ASSET_NUMBER</v>
          </cell>
        </row>
      </sheetData>
      <sheetData sheetId="17958">
        <row r="1">
          <cell r="A1" t="str">
            <v>CODE</v>
          </cell>
        </row>
      </sheetData>
      <sheetData sheetId="17959"/>
      <sheetData sheetId="17960"/>
      <sheetData sheetId="17961"/>
      <sheetData sheetId="17962"/>
      <sheetData sheetId="17963">
        <row r="2">
          <cell r="C2">
            <v>3.93</v>
          </cell>
        </row>
      </sheetData>
      <sheetData sheetId="17964">
        <row r="1">
          <cell r="A1" t="str">
            <v>ASSET_NUMBER</v>
          </cell>
        </row>
      </sheetData>
      <sheetData sheetId="17965">
        <row r="1">
          <cell r="A1" t="str">
            <v>ASSET_NUMBER</v>
          </cell>
        </row>
      </sheetData>
      <sheetData sheetId="17966">
        <row r="1">
          <cell r="A1" t="str">
            <v>ASSET_NUMBER</v>
          </cell>
        </row>
      </sheetData>
      <sheetData sheetId="17967" refreshError="1"/>
      <sheetData sheetId="17968">
        <row r="1">
          <cell r="A1" t="str">
            <v>CODE</v>
          </cell>
        </row>
      </sheetData>
      <sheetData sheetId="17969"/>
      <sheetData sheetId="17970">
        <row r="29">
          <cell r="F29">
            <v>8416345.4499999993</v>
          </cell>
        </row>
      </sheetData>
      <sheetData sheetId="17971">
        <row r="1">
          <cell r="A1" t="str">
            <v>ASSET_NUMBER</v>
          </cell>
        </row>
      </sheetData>
      <sheetData sheetId="17972">
        <row r="2">
          <cell r="C2">
            <v>3.93</v>
          </cell>
        </row>
      </sheetData>
      <sheetData sheetId="17973">
        <row r="1">
          <cell r="E1" t="str">
            <v>digital code</v>
          </cell>
        </row>
      </sheetData>
      <sheetData sheetId="17974">
        <row r="2">
          <cell r="C2">
            <v>3.93</v>
          </cell>
        </row>
      </sheetData>
      <sheetData sheetId="17975">
        <row r="1">
          <cell r="E1" t="str">
            <v>digital code</v>
          </cell>
        </row>
      </sheetData>
      <sheetData sheetId="17976">
        <row r="11">
          <cell r="Q11" t="str">
            <v>ORDER#</v>
          </cell>
        </row>
      </sheetData>
      <sheetData sheetId="17977">
        <row r="1">
          <cell r="A1" t="str">
            <v>ASSET_NUMBER</v>
          </cell>
        </row>
      </sheetData>
      <sheetData sheetId="17978">
        <row r="1">
          <cell r="A1" t="str">
            <v>ASSET_NUMBER</v>
          </cell>
        </row>
      </sheetData>
      <sheetData sheetId="17979">
        <row r="1">
          <cell r="A1" t="str">
            <v>ASSET_NUMBER</v>
          </cell>
        </row>
      </sheetData>
      <sheetData sheetId="17980" refreshError="1"/>
      <sheetData sheetId="17981" refreshError="1"/>
      <sheetData sheetId="17982" refreshError="1"/>
      <sheetData sheetId="17983" refreshError="1"/>
      <sheetData sheetId="17984" refreshError="1"/>
      <sheetData sheetId="17985" refreshError="1"/>
      <sheetData sheetId="17986">
        <row r="1">
          <cell r="A1" t="str">
            <v>ASSET_NUMBER</v>
          </cell>
        </row>
      </sheetData>
      <sheetData sheetId="17987">
        <row r="1">
          <cell r="A1" t="str">
            <v>ASSET_NUMBER</v>
          </cell>
        </row>
      </sheetData>
      <sheetData sheetId="17988" refreshError="1"/>
      <sheetData sheetId="17989">
        <row r="4">
          <cell r="D4">
            <v>0.19</v>
          </cell>
        </row>
      </sheetData>
      <sheetData sheetId="17990">
        <row r="1">
          <cell r="A1" t="str">
            <v>ASSET_NUMBER</v>
          </cell>
        </row>
      </sheetData>
      <sheetData sheetId="17991">
        <row r="1">
          <cell r="A1" t="str">
            <v>ASSET_NUMBER</v>
          </cell>
        </row>
      </sheetData>
      <sheetData sheetId="17992">
        <row r="1">
          <cell r="A1" t="str">
            <v>ASSET_NUMBER</v>
          </cell>
        </row>
      </sheetData>
      <sheetData sheetId="17993" refreshError="1"/>
      <sheetData sheetId="17994" refreshError="1"/>
      <sheetData sheetId="17995" refreshError="1"/>
      <sheetData sheetId="17996">
        <row r="1">
          <cell r="A1" t="str">
            <v>ASSET_NUMBER</v>
          </cell>
        </row>
      </sheetData>
      <sheetData sheetId="17997" refreshError="1"/>
      <sheetData sheetId="17998">
        <row r="1">
          <cell r="A1" t="str">
            <v>ASSET_NUMBER</v>
          </cell>
        </row>
      </sheetData>
      <sheetData sheetId="17999" refreshError="1"/>
      <sheetData sheetId="18000" refreshError="1"/>
      <sheetData sheetId="18001" refreshError="1"/>
      <sheetData sheetId="18002" refreshError="1"/>
      <sheetData sheetId="18003" refreshError="1"/>
      <sheetData sheetId="18004" refreshError="1"/>
      <sheetData sheetId="18005">
        <row r="1">
          <cell r="E1" t="str">
            <v>digital code</v>
          </cell>
        </row>
      </sheetData>
      <sheetData sheetId="18006">
        <row r="1">
          <cell r="E1" t="str">
            <v>digital code</v>
          </cell>
        </row>
      </sheetData>
      <sheetData sheetId="18007">
        <row r="3">
          <cell r="D3" t="str">
            <v>TRIAL BALANCE</v>
          </cell>
        </row>
      </sheetData>
      <sheetData sheetId="18008" refreshError="1"/>
      <sheetData sheetId="18009" refreshError="1"/>
      <sheetData sheetId="18010" refreshError="1"/>
      <sheetData sheetId="18011" refreshError="1"/>
      <sheetData sheetId="18012" refreshError="1"/>
      <sheetData sheetId="18013" refreshError="1"/>
      <sheetData sheetId="18014" refreshError="1"/>
      <sheetData sheetId="18015" refreshError="1"/>
      <sheetData sheetId="18016" refreshError="1"/>
      <sheetData sheetId="18017" refreshError="1"/>
      <sheetData sheetId="18018"/>
      <sheetData sheetId="18019">
        <row r="1">
          <cell r="A1" t="str">
            <v>ASSET_NUMBER</v>
          </cell>
        </row>
      </sheetData>
      <sheetData sheetId="18020"/>
      <sheetData sheetId="18021"/>
      <sheetData sheetId="18022">
        <row r="1">
          <cell r="A1" t="str">
            <v>ASSET_NUMBER</v>
          </cell>
        </row>
      </sheetData>
      <sheetData sheetId="18023">
        <row r="1">
          <cell r="A1" t="str">
            <v>ASSET_NUMBER</v>
          </cell>
        </row>
      </sheetData>
      <sheetData sheetId="18024"/>
      <sheetData sheetId="18025"/>
      <sheetData sheetId="18026"/>
      <sheetData sheetId="18027"/>
      <sheetData sheetId="18028"/>
      <sheetData sheetId="18029"/>
      <sheetData sheetId="18030"/>
      <sheetData sheetId="18031" refreshError="1"/>
      <sheetData sheetId="18032" refreshError="1"/>
      <sheetData sheetId="18033" refreshError="1"/>
      <sheetData sheetId="18034" refreshError="1"/>
      <sheetData sheetId="18035" refreshError="1"/>
      <sheetData sheetId="18036" refreshError="1"/>
      <sheetData sheetId="18037" refreshError="1"/>
      <sheetData sheetId="18038" refreshError="1"/>
      <sheetData sheetId="18039" refreshError="1"/>
      <sheetData sheetId="18040" refreshError="1"/>
      <sheetData sheetId="18041" refreshError="1"/>
      <sheetData sheetId="18042" refreshError="1"/>
      <sheetData sheetId="18043" refreshError="1"/>
      <sheetData sheetId="18044" refreshError="1"/>
      <sheetData sheetId="18045">
        <row r="3">
          <cell r="B3" t="str">
            <v>600000005</v>
          </cell>
        </row>
      </sheetData>
      <sheetData sheetId="18046" refreshError="1"/>
      <sheetData sheetId="18047" refreshError="1"/>
      <sheetData sheetId="18048" refreshError="1"/>
      <sheetData sheetId="18049" refreshError="1"/>
      <sheetData sheetId="18050" refreshError="1"/>
      <sheetData sheetId="18051" refreshError="1"/>
      <sheetData sheetId="18052" refreshError="1"/>
      <sheetData sheetId="18053" refreshError="1"/>
      <sheetData sheetId="18054" refreshError="1"/>
      <sheetData sheetId="18055" refreshError="1"/>
      <sheetData sheetId="18056" refreshError="1"/>
      <sheetData sheetId="18057" refreshError="1"/>
      <sheetData sheetId="18058" refreshError="1"/>
      <sheetData sheetId="18059" refreshError="1"/>
      <sheetData sheetId="18060" refreshError="1"/>
      <sheetData sheetId="18061" refreshError="1"/>
      <sheetData sheetId="18062" refreshError="1"/>
      <sheetData sheetId="18063" refreshError="1"/>
      <sheetData sheetId="18064" refreshError="1"/>
      <sheetData sheetId="18065" refreshError="1"/>
      <sheetData sheetId="18066" refreshError="1"/>
      <sheetData sheetId="18067" refreshError="1"/>
      <sheetData sheetId="18068" refreshError="1"/>
      <sheetData sheetId="18069" refreshError="1"/>
      <sheetData sheetId="18070" refreshError="1"/>
      <sheetData sheetId="18071" refreshError="1"/>
      <sheetData sheetId="18072" refreshError="1"/>
      <sheetData sheetId="18073" refreshError="1"/>
      <sheetData sheetId="18074" refreshError="1"/>
      <sheetData sheetId="18075" refreshError="1"/>
      <sheetData sheetId="18076" refreshError="1"/>
      <sheetData sheetId="18077" refreshError="1"/>
      <sheetData sheetId="18078" refreshError="1"/>
      <sheetData sheetId="18079" refreshError="1"/>
      <sheetData sheetId="18080" refreshError="1"/>
      <sheetData sheetId="18081" refreshError="1"/>
      <sheetData sheetId="18082" refreshError="1"/>
      <sheetData sheetId="18083" refreshError="1"/>
      <sheetData sheetId="18084" refreshError="1"/>
      <sheetData sheetId="18085" refreshError="1"/>
      <sheetData sheetId="18086" refreshError="1"/>
      <sheetData sheetId="18087" refreshError="1"/>
      <sheetData sheetId="18088" refreshError="1"/>
      <sheetData sheetId="18089" refreshError="1"/>
      <sheetData sheetId="18090" refreshError="1"/>
      <sheetData sheetId="18091" refreshError="1"/>
      <sheetData sheetId="18092" refreshError="1"/>
      <sheetData sheetId="18093" refreshError="1"/>
      <sheetData sheetId="18094" refreshError="1"/>
      <sheetData sheetId="18095" refreshError="1"/>
      <sheetData sheetId="18096" refreshError="1"/>
      <sheetData sheetId="18097" refreshError="1"/>
      <sheetData sheetId="18098" refreshError="1"/>
      <sheetData sheetId="18099" refreshError="1"/>
      <sheetData sheetId="18100" refreshError="1"/>
      <sheetData sheetId="18101" refreshError="1"/>
      <sheetData sheetId="18102" refreshError="1"/>
      <sheetData sheetId="18103" refreshError="1"/>
      <sheetData sheetId="18104" refreshError="1"/>
      <sheetData sheetId="18105" refreshError="1"/>
      <sheetData sheetId="18106" refreshError="1"/>
      <sheetData sheetId="18107" refreshError="1"/>
      <sheetData sheetId="18108" refreshError="1"/>
      <sheetData sheetId="18109" refreshError="1"/>
      <sheetData sheetId="18110" refreshError="1"/>
      <sheetData sheetId="18111" refreshError="1"/>
      <sheetData sheetId="18112" refreshError="1"/>
      <sheetData sheetId="18113" refreshError="1"/>
      <sheetData sheetId="18114" refreshError="1"/>
      <sheetData sheetId="18115" refreshError="1"/>
      <sheetData sheetId="18116" refreshError="1"/>
      <sheetData sheetId="18117" refreshError="1"/>
      <sheetData sheetId="18118" refreshError="1"/>
      <sheetData sheetId="18119" refreshError="1"/>
      <sheetData sheetId="18120" refreshError="1"/>
      <sheetData sheetId="18121" refreshError="1"/>
      <sheetData sheetId="18122" refreshError="1"/>
      <sheetData sheetId="18123" refreshError="1"/>
      <sheetData sheetId="18124" refreshError="1"/>
      <sheetData sheetId="18125" refreshError="1"/>
      <sheetData sheetId="18126" refreshError="1"/>
      <sheetData sheetId="18127" refreshError="1"/>
      <sheetData sheetId="18128" refreshError="1"/>
      <sheetData sheetId="18129" refreshError="1"/>
      <sheetData sheetId="18130" refreshError="1"/>
      <sheetData sheetId="18131" refreshError="1"/>
      <sheetData sheetId="18132" refreshError="1"/>
      <sheetData sheetId="18133" refreshError="1"/>
      <sheetData sheetId="18134" refreshError="1"/>
      <sheetData sheetId="18135" refreshError="1"/>
      <sheetData sheetId="18136" refreshError="1"/>
      <sheetData sheetId="18137" refreshError="1"/>
      <sheetData sheetId="18138" refreshError="1"/>
      <sheetData sheetId="18139" refreshError="1"/>
      <sheetData sheetId="18140" refreshError="1"/>
      <sheetData sheetId="18141" refreshError="1"/>
      <sheetData sheetId="18142" refreshError="1"/>
      <sheetData sheetId="18143" refreshError="1"/>
      <sheetData sheetId="18144" refreshError="1"/>
      <sheetData sheetId="18145" refreshError="1"/>
      <sheetData sheetId="18146" refreshError="1"/>
      <sheetData sheetId="18147" refreshError="1"/>
      <sheetData sheetId="18148" refreshError="1"/>
      <sheetData sheetId="18149" refreshError="1"/>
      <sheetData sheetId="18150" refreshError="1"/>
      <sheetData sheetId="18151" refreshError="1"/>
      <sheetData sheetId="18152" refreshError="1"/>
      <sheetData sheetId="18153" refreshError="1"/>
      <sheetData sheetId="18154" refreshError="1"/>
      <sheetData sheetId="18155" refreshError="1"/>
      <sheetData sheetId="18156" refreshError="1"/>
      <sheetData sheetId="18157" refreshError="1"/>
      <sheetData sheetId="18158" refreshError="1"/>
      <sheetData sheetId="18159" refreshError="1"/>
      <sheetData sheetId="18160" refreshError="1"/>
      <sheetData sheetId="18161" refreshError="1"/>
      <sheetData sheetId="18162" refreshError="1"/>
      <sheetData sheetId="18163" refreshError="1"/>
      <sheetData sheetId="18164" refreshError="1"/>
      <sheetData sheetId="18165" refreshError="1"/>
      <sheetData sheetId="18166" refreshError="1"/>
      <sheetData sheetId="18167" refreshError="1"/>
      <sheetData sheetId="18168" refreshError="1"/>
      <sheetData sheetId="18169" refreshError="1"/>
      <sheetData sheetId="18170" refreshError="1"/>
      <sheetData sheetId="18171" refreshError="1"/>
      <sheetData sheetId="18172" refreshError="1"/>
      <sheetData sheetId="18173" refreshError="1"/>
      <sheetData sheetId="18174" refreshError="1"/>
      <sheetData sheetId="18175" refreshError="1"/>
      <sheetData sheetId="18176" refreshError="1"/>
      <sheetData sheetId="18177" refreshError="1"/>
      <sheetData sheetId="18178" refreshError="1"/>
      <sheetData sheetId="18179" refreshError="1"/>
      <sheetData sheetId="18180" refreshError="1"/>
      <sheetData sheetId="18181" refreshError="1"/>
      <sheetData sheetId="18182" refreshError="1"/>
      <sheetData sheetId="18183" refreshError="1"/>
      <sheetData sheetId="18184" refreshError="1"/>
      <sheetData sheetId="18185" refreshError="1"/>
      <sheetData sheetId="18186" refreshError="1"/>
      <sheetData sheetId="18187" refreshError="1"/>
      <sheetData sheetId="18188" refreshError="1"/>
      <sheetData sheetId="18189" refreshError="1"/>
      <sheetData sheetId="18190" refreshError="1"/>
      <sheetData sheetId="18191" refreshError="1"/>
      <sheetData sheetId="18192" refreshError="1"/>
      <sheetData sheetId="18193" refreshError="1"/>
      <sheetData sheetId="18194" refreshError="1"/>
      <sheetData sheetId="18195" refreshError="1"/>
      <sheetData sheetId="18196" refreshError="1"/>
      <sheetData sheetId="18197" refreshError="1"/>
      <sheetData sheetId="18198" refreshError="1"/>
      <sheetData sheetId="18199" refreshError="1"/>
      <sheetData sheetId="18200" refreshError="1"/>
      <sheetData sheetId="18201" refreshError="1"/>
      <sheetData sheetId="18202" refreshError="1"/>
      <sheetData sheetId="18203" refreshError="1"/>
      <sheetData sheetId="18204" refreshError="1"/>
      <sheetData sheetId="18205" refreshError="1"/>
      <sheetData sheetId="18206" refreshError="1"/>
      <sheetData sheetId="18207" refreshError="1"/>
      <sheetData sheetId="18208" refreshError="1"/>
      <sheetData sheetId="18209" refreshError="1"/>
      <sheetData sheetId="18210" refreshError="1"/>
      <sheetData sheetId="18211" refreshError="1"/>
      <sheetData sheetId="18212" refreshError="1"/>
      <sheetData sheetId="18213" refreshError="1"/>
      <sheetData sheetId="18214" refreshError="1"/>
      <sheetData sheetId="18215" refreshError="1"/>
      <sheetData sheetId="18216" refreshError="1"/>
      <sheetData sheetId="18217" refreshError="1"/>
      <sheetData sheetId="18218" refreshError="1"/>
      <sheetData sheetId="18219" refreshError="1"/>
      <sheetData sheetId="18220" refreshError="1"/>
      <sheetData sheetId="18221" refreshError="1"/>
      <sheetData sheetId="18222" refreshError="1"/>
      <sheetData sheetId="18223" refreshError="1"/>
      <sheetData sheetId="18224" refreshError="1"/>
      <sheetData sheetId="18225" refreshError="1"/>
      <sheetData sheetId="18226" refreshError="1"/>
      <sheetData sheetId="18227" refreshError="1"/>
      <sheetData sheetId="18228" refreshError="1"/>
      <sheetData sheetId="18229" refreshError="1"/>
      <sheetData sheetId="18230" refreshError="1"/>
      <sheetData sheetId="18231" refreshError="1"/>
      <sheetData sheetId="18232" refreshError="1"/>
      <sheetData sheetId="18233" refreshError="1"/>
      <sheetData sheetId="18234" refreshError="1"/>
      <sheetData sheetId="18235" refreshError="1"/>
      <sheetData sheetId="18236" refreshError="1"/>
      <sheetData sheetId="18237" refreshError="1"/>
      <sheetData sheetId="18238" refreshError="1"/>
      <sheetData sheetId="18239" refreshError="1"/>
      <sheetData sheetId="18240" refreshError="1"/>
      <sheetData sheetId="18241" refreshError="1"/>
      <sheetData sheetId="18242" refreshError="1"/>
      <sheetData sheetId="18243" refreshError="1"/>
      <sheetData sheetId="18244" refreshError="1"/>
      <sheetData sheetId="18245" refreshError="1"/>
      <sheetData sheetId="18246" refreshError="1"/>
      <sheetData sheetId="18247" refreshError="1"/>
      <sheetData sheetId="18248" refreshError="1"/>
      <sheetData sheetId="18249" refreshError="1"/>
      <sheetData sheetId="18250" refreshError="1"/>
      <sheetData sheetId="18251" refreshError="1"/>
      <sheetData sheetId="18252" refreshError="1"/>
      <sheetData sheetId="18253" refreshError="1"/>
      <sheetData sheetId="18254" refreshError="1"/>
      <sheetData sheetId="18255" refreshError="1"/>
      <sheetData sheetId="18256" refreshError="1"/>
      <sheetData sheetId="18257" refreshError="1"/>
      <sheetData sheetId="18258" refreshError="1"/>
      <sheetData sheetId="18259" refreshError="1"/>
      <sheetData sheetId="18260" refreshError="1"/>
      <sheetData sheetId="18261" refreshError="1"/>
      <sheetData sheetId="18262" refreshError="1"/>
      <sheetData sheetId="18263" refreshError="1"/>
      <sheetData sheetId="18264" refreshError="1"/>
      <sheetData sheetId="18265" refreshError="1"/>
      <sheetData sheetId="18266" refreshError="1"/>
      <sheetData sheetId="18267" refreshError="1"/>
      <sheetData sheetId="18268" refreshError="1"/>
      <sheetData sheetId="18269" refreshError="1"/>
      <sheetData sheetId="18270" refreshError="1"/>
      <sheetData sheetId="18271" refreshError="1"/>
      <sheetData sheetId="18272" refreshError="1"/>
      <sheetData sheetId="18273" refreshError="1"/>
      <sheetData sheetId="18274" refreshError="1"/>
      <sheetData sheetId="18275" refreshError="1"/>
      <sheetData sheetId="18276" refreshError="1"/>
      <sheetData sheetId="18277" refreshError="1"/>
      <sheetData sheetId="18278" refreshError="1"/>
      <sheetData sheetId="18279" refreshError="1"/>
      <sheetData sheetId="18280" refreshError="1"/>
      <sheetData sheetId="18281" refreshError="1"/>
      <sheetData sheetId="18282" refreshError="1"/>
      <sheetData sheetId="18283" refreshError="1"/>
      <sheetData sheetId="18284" refreshError="1"/>
      <sheetData sheetId="18285" refreshError="1"/>
      <sheetData sheetId="18286" refreshError="1"/>
      <sheetData sheetId="18287" refreshError="1"/>
      <sheetData sheetId="18288" refreshError="1"/>
      <sheetData sheetId="18289" refreshError="1"/>
      <sheetData sheetId="18290" refreshError="1"/>
      <sheetData sheetId="18291" refreshError="1"/>
      <sheetData sheetId="18292" refreshError="1"/>
      <sheetData sheetId="18293" refreshError="1"/>
      <sheetData sheetId="18294" refreshError="1"/>
      <sheetData sheetId="18295" refreshError="1"/>
      <sheetData sheetId="18296" refreshError="1"/>
      <sheetData sheetId="18297" refreshError="1"/>
      <sheetData sheetId="18298" refreshError="1"/>
      <sheetData sheetId="18299" refreshError="1"/>
      <sheetData sheetId="18300" refreshError="1"/>
      <sheetData sheetId="18301" refreshError="1"/>
      <sheetData sheetId="18302" refreshError="1"/>
      <sheetData sheetId="18303" refreshError="1"/>
      <sheetData sheetId="18304" refreshError="1"/>
      <sheetData sheetId="18305" refreshError="1"/>
      <sheetData sheetId="18306" refreshError="1"/>
      <sheetData sheetId="18307" refreshError="1"/>
      <sheetData sheetId="18308" refreshError="1"/>
      <sheetData sheetId="18309" refreshError="1"/>
      <sheetData sheetId="18310" refreshError="1"/>
      <sheetData sheetId="18311" refreshError="1"/>
      <sheetData sheetId="18312" refreshError="1"/>
      <sheetData sheetId="18313" refreshError="1"/>
      <sheetData sheetId="18314" refreshError="1"/>
      <sheetData sheetId="18315" refreshError="1"/>
      <sheetData sheetId="18316" refreshError="1"/>
      <sheetData sheetId="18317" refreshError="1"/>
      <sheetData sheetId="18318" refreshError="1"/>
      <sheetData sheetId="18319" refreshError="1"/>
      <sheetData sheetId="18320" refreshError="1"/>
      <sheetData sheetId="18321" refreshError="1"/>
      <sheetData sheetId="18322" refreshError="1"/>
      <sheetData sheetId="18323" refreshError="1"/>
      <sheetData sheetId="18324" refreshError="1"/>
      <sheetData sheetId="18325" refreshError="1"/>
      <sheetData sheetId="18326" refreshError="1"/>
      <sheetData sheetId="18327" refreshError="1"/>
      <sheetData sheetId="18328" refreshError="1"/>
      <sheetData sheetId="18329" refreshError="1"/>
      <sheetData sheetId="18330" refreshError="1"/>
      <sheetData sheetId="18331" refreshError="1"/>
      <sheetData sheetId="18332" refreshError="1"/>
      <sheetData sheetId="18333" refreshError="1"/>
      <sheetData sheetId="18334" refreshError="1"/>
      <sheetData sheetId="18335" refreshError="1"/>
      <sheetData sheetId="18336" refreshError="1"/>
      <sheetData sheetId="18337" refreshError="1"/>
      <sheetData sheetId="18338" refreshError="1"/>
      <sheetData sheetId="18339" refreshError="1"/>
      <sheetData sheetId="18340" refreshError="1"/>
      <sheetData sheetId="18341" refreshError="1"/>
      <sheetData sheetId="18342" refreshError="1"/>
      <sheetData sheetId="18343" refreshError="1"/>
      <sheetData sheetId="18344" refreshError="1"/>
      <sheetData sheetId="18345" refreshError="1"/>
      <sheetData sheetId="18346" refreshError="1"/>
      <sheetData sheetId="18347" refreshError="1"/>
      <sheetData sheetId="18348" refreshError="1"/>
      <sheetData sheetId="18349" refreshError="1"/>
      <sheetData sheetId="18350" refreshError="1"/>
      <sheetData sheetId="18351" refreshError="1"/>
      <sheetData sheetId="18352" refreshError="1"/>
      <sheetData sheetId="18353" refreshError="1"/>
      <sheetData sheetId="18354" refreshError="1"/>
      <sheetData sheetId="18355" refreshError="1"/>
      <sheetData sheetId="18356" refreshError="1"/>
      <sheetData sheetId="18357" refreshError="1"/>
      <sheetData sheetId="18358" refreshError="1"/>
      <sheetData sheetId="18359" refreshError="1"/>
      <sheetData sheetId="18360" refreshError="1"/>
      <sheetData sheetId="18361" refreshError="1"/>
      <sheetData sheetId="18362" refreshError="1"/>
      <sheetData sheetId="18363" refreshError="1"/>
      <sheetData sheetId="18364" refreshError="1"/>
      <sheetData sheetId="18365" refreshError="1"/>
      <sheetData sheetId="18366" refreshError="1"/>
      <sheetData sheetId="18367" refreshError="1"/>
      <sheetData sheetId="18368" refreshError="1"/>
      <sheetData sheetId="18369" refreshError="1"/>
      <sheetData sheetId="18370" refreshError="1"/>
      <sheetData sheetId="18371" refreshError="1"/>
      <sheetData sheetId="18372" refreshError="1"/>
      <sheetData sheetId="18373" refreshError="1"/>
      <sheetData sheetId="18374" refreshError="1"/>
      <sheetData sheetId="18375" refreshError="1"/>
      <sheetData sheetId="18376" refreshError="1"/>
      <sheetData sheetId="18377" refreshError="1"/>
      <sheetData sheetId="18378" refreshError="1"/>
      <sheetData sheetId="18379" refreshError="1"/>
      <sheetData sheetId="18380" refreshError="1"/>
      <sheetData sheetId="18381" refreshError="1"/>
      <sheetData sheetId="18382" refreshError="1"/>
      <sheetData sheetId="18383" refreshError="1"/>
      <sheetData sheetId="18384" refreshError="1"/>
      <sheetData sheetId="18385" refreshError="1"/>
      <sheetData sheetId="18386" refreshError="1"/>
      <sheetData sheetId="18387" refreshError="1"/>
      <sheetData sheetId="18388" refreshError="1"/>
      <sheetData sheetId="18389" refreshError="1"/>
      <sheetData sheetId="18390" refreshError="1"/>
      <sheetData sheetId="18391" refreshError="1"/>
      <sheetData sheetId="18392" refreshError="1"/>
      <sheetData sheetId="18393" refreshError="1"/>
      <sheetData sheetId="18394" refreshError="1"/>
      <sheetData sheetId="18395" refreshError="1"/>
      <sheetData sheetId="18396" refreshError="1"/>
      <sheetData sheetId="18397" refreshError="1"/>
      <sheetData sheetId="18398" refreshError="1"/>
      <sheetData sheetId="18399" refreshError="1"/>
      <sheetData sheetId="18400" refreshError="1"/>
      <sheetData sheetId="18401" refreshError="1"/>
      <sheetData sheetId="18402" refreshError="1"/>
      <sheetData sheetId="18403" refreshError="1"/>
      <sheetData sheetId="18404" refreshError="1"/>
      <sheetData sheetId="18405" refreshError="1"/>
      <sheetData sheetId="18406" refreshError="1"/>
      <sheetData sheetId="18407" refreshError="1"/>
      <sheetData sheetId="18408" refreshError="1"/>
      <sheetData sheetId="18409" refreshError="1"/>
      <sheetData sheetId="18410" refreshError="1"/>
      <sheetData sheetId="18411" refreshError="1"/>
      <sheetData sheetId="18412" refreshError="1"/>
      <sheetData sheetId="18413" refreshError="1"/>
      <sheetData sheetId="18414" refreshError="1"/>
      <sheetData sheetId="18415" refreshError="1"/>
      <sheetData sheetId="18416" refreshError="1"/>
      <sheetData sheetId="18417" refreshError="1"/>
      <sheetData sheetId="18418" refreshError="1"/>
      <sheetData sheetId="18419" refreshError="1"/>
      <sheetData sheetId="18420" refreshError="1"/>
      <sheetData sheetId="18421" refreshError="1"/>
      <sheetData sheetId="18422" refreshError="1"/>
      <sheetData sheetId="18423" refreshError="1"/>
      <sheetData sheetId="18424" refreshError="1"/>
      <sheetData sheetId="18425" refreshError="1"/>
      <sheetData sheetId="18426" refreshError="1"/>
      <sheetData sheetId="18427" refreshError="1"/>
      <sheetData sheetId="18428" refreshError="1"/>
      <sheetData sheetId="18429" refreshError="1"/>
      <sheetData sheetId="18430" refreshError="1"/>
      <sheetData sheetId="18431" refreshError="1"/>
      <sheetData sheetId="18432" refreshError="1"/>
      <sheetData sheetId="18433" refreshError="1"/>
      <sheetData sheetId="18434" refreshError="1"/>
      <sheetData sheetId="18435" refreshError="1"/>
      <sheetData sheetId="18436" refreshError="1"/>
      <sheetData sheetId="18437" refreshError="1"/>
      <sheetData sheetId="18438" refreshError="1"/>
      <sheetData sheetId="18439" refreshError="1"/>
      <sheetData sheetId="18440" refreshError="1"/>
      <sheetData sheetId="18441" refreshError="1"/>
      <sheetData sheetId="18442" refreshError="1"/>
      <sheetData sheetId="18443" refreshError="1"/>
      <sheetData sheetId="18444" refreshError="1"/>
      <sheetData sheetId="18445" refreshError="1"/>
      <sheetData sheetId="18446" refreshError="1"/>
      <sheetData sheetId="18447" refreshError="1"/>
      <sheetData sheetId="18448" refreshError="1"/>
      <sheetData sheetId="18449" refreshError="1"/>
      <sheetData sheetId="18450" refreshError="1"/>
      <sheetData sheetId="18451" refreshError="1"/>
      <sheetData sheetId="18452" refreshError="1"/>
      <sheetData sheetId="18453" refreshError="1"/>
      <sheetData sheetId="18454" refreshError="1"/>
      <sheetData sheetId="18455" refreshError="1"/>
      <sheetData sheetId="18456" refreshError="1"/>
      <sheetData sheetId="18457" refreshError="1"/>
      <sheetData sheetId="18458" refreshError="1"/>
      <sheetData sheetId="18459" refreshError="1"/>
      <sheetData sheetId="18460" refreshError="1"/>
      <sheetData sheetId="18461" refreshError="1"/>
      <sheetData sheetId="18462" refreshError="1"/>
      <sheetData sheetId="18463" refreshError="1"/>
      <sheetData sheetId="18464" refreshError="1"/>
      <sheetData sheetId="18465" refreshError="1"/>
      <sheetData sheetId="18466" refreshError="1"/>
      <sheetData sheetId="18467" refreshError="1"/>
      <sheetData sheetId="18468" refreshError="1"/>
      <sheetData sheetId="18469" refreshError="1"/>
      <sheetData sheetId="18470" refreshError="1"/>
      <sheetData sheetId="18471" refreshError="1"/>
      <sheetData sheetId="18472" refreshError="1"/>
      <sheetData sheetId="18473" refreshError="1"/>
      <sheetData sheetId="18474" refreshError="1"/>
      <sheetData sheetId="18475" refreshError="1"/>
      <sheetData sheetId="18476" refreshError="1"/>
      <sheetData sheetId="18477" refreshError="1"/>
      <sheetData sheetId="18478" refreshError="1"/>
      <sheetData sheetId="18479" refreshError="1"/>
      <sheetData sheetId="18480" refreshError="1"/>
      <sheetData sheetId="18481" refreshError="1"/>
      <sheetData sheetId="18482" refreshError="1"/>
      <sheetData sheetId="18483" refreshError="1"/>
      <sheetData sheetId="18484" refreshError="1"/>
      <sheetData sheetId="18485" refreshError="1"/>
      <sheetData sheetId="18486" refreshError="1"/>
      <sheetData sheetId="18487" refreshError="1"/>
      <sheetData sheetId="18488" refreshError="1"/>
      <sheetData sheetId="18489" refreshError="1"/>
      <sheetData sheetId="18490" refreshError="1"/>
      <sheetData sheetId="18491" refreshError="1"/>
      <sheetData sheetId="18492" refreshError="1"/>
      <sheetData sheetId="18493" refreshError="1"/>
      <sheetData sheetId="18494" refreshError="1"/>
      <sheetData sheetId="18495" refreshError="1"/>
      <sheetData sheetId="18496" refreshError="1"/>
      <sheetData sheetId="18497" refreshError="1"/>
      <sheetData sheetId="18498" refreshError="1"/>
      <sheetData sheetId="18499" refreshError="1"/>
      <sheetData sheetId="18500" refreshError="1"/>
      <sheetData sheetId="18501" refreshError="1"/>
      <sheetData sheetId="18502" refreshError="1"/>
      <sheetData sheetId="18503" refreshError="1"/>
      <sheetData sheetId="18504" refreshError="1"/>
      <sheetData sheetId="18505" refreshError="1"/>
      <sheetData sheetId="18506" refreshError="1"/>
      <sheetData sheetId="18507" refreshError="1"/>
      <sheetData sheetId="18508" refreshError="1"/>
      <sheetData sheetId="18509" refreshError="1"/>
      <sheetData sheetId="18510" refreshError="1"/>
      <sheetData sheetId="18511" refreshError="1"/>
      <sheetData sheetId="18512" refreshError="1"/>
      <sheetData sheetId="18513" refreshError="1"/>
      <sheetData sheetId="18514" refreshError="1"/>
      <sheetData sheetId="18515" refreshError="1"/>
      <sheetData sheetId="18516" refreshError="1"/>
      <sheetData sheetId="18517" refreshError="1"/>
      <sheetData sheetId="18518" refreshError="1"/>
      <sheetData sheetId="18519" refreshError="1"/>
      <sheetData sheetId="18520" refreshError="1"/>
      <sheetData sheetId="18521" refreshError="1"/>
      <sheetData sheetId="18522" refreshError="1"/>
      <sheetData sheetId="18523" refreshError="1"/>
      <sheetData sheetId="18524" refreshError="1"/>
      <sheetData sheetId="18525" refreshError="1"/>
      <sheetData sheetId="18526" refreshError="1"/>
      <sheetData sheetId="18527" refreshError="1"/>
      <sheetData sheetId="18528" refreshError="1"/>
      <sheetData sheetId="18529" refreshError="1"/>
      <sheetData sheetId="18530" refreshError="1"/>
      <sheetData sheetId="18531" refreshError="1"/>
      <sheetData sheetId="18532" refreshError="1"/>
      <sheetData sheetId="18533" refreshError="1"/>
      <sheetData sheetId="18534" refreshError="1"/>
      <sheetData sheetId="18535" refreshError="1"/>
      <sheetData sheetId="18536" refreshError="1"/>
      <sheetData sheetId="18537" refreshError="1"/>
      <sheetData sheetId="18538" refreshError="1"/>
      <sheetData sheetId="18539" refreshError="1"/>
      <sheetData sheetId="18540" refreshError="1"/>
      <sheetData sheetId="18541" refreshError="1"/>
      <sheetData sheetId="18542" refreshError="1"/>
      <sheetData sheetId="18543" refreshError="1"/>
      <sheetData sheetId="18544" refreshError="1"/>
      <sheetData sheetId="18545" refreshError="1"/>
      <sheetData sheetId="18546" refreshError="1"/>
      <sheetData sheetId="18547" refreshError="1"/>
      <sheetData sheetId="18548" refreshError="1"/>
      <sheetData sheetId="18549" refreshError="1"/>
      <sheetData sheetId="18550" refreshError="1"/>
      <sheetData sheetId="18551" refreshError="1"/>
      <sheetData sheetId="18552" refreshError="1"/>
      <sheetData sheetId="18553" refreshError="1"/>
      <sheetData sheetId="18554" refreshError="1"/>
      <sheetData sheetId="18555" refreshError="1"/>
      <sheetData sheetId="18556" refreshError="1"/>
      <sheetData sheetId="18557" refreshError="1"/>
      <sheetData sheetId="18558" refreshError="1"/>
      <sheetData sheetId="18559" refreshError="1"/>
      <sheetData sheetId="18560" refreshError="1"/>
      <sheetData sheetId="18561" refreshError="1"/>
      <sheetData sheetId="18562" refreshError="1"/>
      <sheetData sheetId="18563" refreshError="1"/>
      <sheetData sheetId="18564" refreshError="1"/>
      <sheetData sheetId="18565" refreshError="1"/>
      <sheetData sheetId="18566" refreshError="1"/>
      <sheetData sheetId="18567" refreshError="1"/>
      <sheetData sheetId="18568" refreshError="1"/>
      <sheetData sheetId="18569" refreshError="1"/>
      <sheetData sheetId="18570" refreshError="1"/>
      <sheetData sheetId="18571" refreshError="1"/>
      <sheetData sheetId="18572" refreshError="1"/>
      <sheetData sheetId="18573" refreshError="1"/>
      <sheetData sheetId="18574" refreshError="1"/>
      <sheetData sheetId="18575" refreshError="1"/>
      <sheetData sheetId="18576" refreshError="1"/>
      <sheetData sheetId="18577" refreshError="1"/>
      <sheetData sheetId="18578" refreshError="1"/>
      <sheetData sheetId="18579" refreshError="1"/>
      <sheetData sheetId="18580" refreshError="1"/>
      <sheetData sheetId="18581" refreshError="1"/>
      <sheetData sheetId="18582" refreshError="1"/>
      <sheetData sheetId="18583" refreshError="1"/>
      <sheetData sheetId="18584" refreshError="1"/>
      <sheetData sheetId="18585" refreshError="1"/>
      <sheetData sheetId="18586" refreshError="1"/>
      <sheetData sheetId="18587" refreshError="1"/>
      <sheetData sheetId="18588" refreshError="1"/>
      <sheetData sheetId="18589" refreshError="1"/>
      <sheetData sheetId="18590" refreshError="1"/>
      <sheetData sheetId="18591" refreshError="1"/>
      <sheetData sheetId="18592" refreshError="1"/>
      <sheetData sheetId="18593" refreshError="1"/>
      <sheetData sheetId="18594" refreshError="1"/>
      <sheetData sheetId="18595" refreshError="1"/>
      <sheetData sheetId="18596" refreshError="1"/>
      <sheetData sheetId="18597" refreshError="1"/>
      <sheetData sheetId="18598" refreshError="1"/>
      <sheetData sheetId="18599" refreshError="1"/>
      <sheetData sheetId="18600" refreshError="1"/>
      <sheetData sheetId="18601" refreshError="1"/>
      <sheetData sheetId="18602" refreshError="1"/>
      <sheetData sheetId="18603" refreshError="1"/>
      <sheetData sheetId="18604" refreshError="1"/>
      <sheetData sheetId="18605" refreshError="1"/>
      <sheetData sheetId="18606" refreshError="1"/>
      <sheetData sheetId="18607" refreshError="1"/>
      <sheetData sheetId="18608" refreshError="1"/>
      <sheetData sheetId="18609" refreshError="1"/>
      <sheetData sheetId="18610" refreshError="1"/>
      <sheetData sheetId="18611" refreshError="1"/>
      <sheetData sheetId="18612" refreshError="1"/>
      <sheetData sheetId="18613" refreshError="1"/>
      <sheetData sheetId="18614" refreshError="1"/>
      <sheetData sheetId="18615" refreshError="1"/>
      <sheetData sheetId="18616" refreshError="1"/>
      <sheetData sheetId="18617" refreshError="1"/>
      <sheetData sheetId="18618" refreshError="1"/>
      <sheetData sheetId="18619" refreshError="1"/>
      <sheetData sheetId="18620" refreshError="1"/>
      <sheetData sheetId="18621" refreshError="1"/>
      <sheetData sheetId="18622" refreshError="1"/>
      <sheetData sheetId="18623" refreshError="1"/>
      <sheetData sheetId="18624" refreshError="1"/>
      <sheetData sheetId="18625" refreshError="1"/>
      <sheetData sheetId="18626" refreshError="1"/>
      <sheetData sheetId="18627" refreshError="1"/>
      <sheetData sheetId="18628" refreshError="1"/>
      <sheetData sheetId="18629" refreshError="1"/>
      <sheetData sheetId="18630" refreshError="1"/>
      <sheetData sheetId="18631" refreshError="1"/>
      <sheetData sheetId="18632" refreshError="1"/>
      <sheetData sheetId="18633" refreshError="1"/>
      <sheetData sheetId="18634" refreshError="1"/>
      <sheetData sheetId="18635" refreshError="1"/>
      <sheetData sheetId="18636" refreshError="1"/>
      <sheetData sheetId="18637" refreshError="1"/>
      <sheetData sheetId="18638" refreshError="1"/>
      <sheetData sheetId="18639" refreshError="1"/>
      <sheetData sheetId="18640" refreshError="1"/>
      <sheetData sheetId="18641" refreshError="1"/>
      <sheetData sheetId="18642" refreshError="1"/>
      <sheetData sheetId="18643" refreshError="1"/>
      <sheetData sheetId="18644" refreshError="1"/>
      <sheetData sheetId="18645" refreshError="1"/>
      <sheetData sheetId="18646" refreshError="1"/>
      <sheetData sheetId="18647" refreshError="1"/>
      <sheetData sheetId="18648" refreshError="1"/>
      <sheetData sheetId="18649" refreshError="1"/>
      <sheetData sheetId="18650" refreshError="1"/>
      <sheetData sheetId="18651" refreshError="1"/>
      <sheetData sheetId="18652" refreshError="1"/>
      <sheetData sheetId="18653" refreshError="1"/>
      <sheetData sheetId="18654" refreshError="1"/>
      <sheetData sheetId="18655" refreshError="1"/>
      <sheetData sheetId="18656" refreshError="1"/>
      <sheetData sheetId="18657" refreshError="1"/>
      <sheetData sheetId="18658" refreshError="1"/>
      <sheetData sheetId="18659" refreshError="1"/>
      <sheetData sheetId="18660" refreshError="1"/>
      <sheetData sheetId="18661" refreshError="1"/>
      <sheetData sheetId="18662" refreshError="1"/>
      <sheetData sheetId="18663" refreshError="1"/>
      <sheetData sheetId="18664" refreshError="1"/>
      <sheetData sheetId="18665" refreshError="1"/>
      <sheetData sheetId="18666" refreshError="1"/>
      <sheetData sheetId="18667" refreshError="1"/>
      <sheetData sheetId="18668" refreshError="1"/>
      <sheetData sheetId="18669" refreshError="1"/>
      <sheetData sheetId="18670" refreshError="1"/>
      <sheetData sheetId="18671" refreshError="1"/>
      <sheetData sheetId="18672" refreshError="1"/>
      <sheetData sheetId="18673" refreshError="1"/>
      <sheetData sheetId="18674" refreshError="1"/>
      <sheetData sheetId="18675" refreshError="1"/>
      <sheetData sheetId="18676" refreshError="1"/>
      <sheetData sheetId="18677" refreshError="1"/>
      <sheetData sheetId="18678" refreshError="1"/>
      <sheetData sheetId="18679" refreshError="1"/>
      <sheetData sheetId="18680" refreshError="1"/>
      <sheetData sheetId="18681" refreshError="1"/>
      <sheetData sheetId="18682" refreshError="1"/>
      <sheetData sheetId="18683" refreshError="1"/>
      <sheetData sheetId="18684" refreshError="1"/>
      <sheetData sheetId="18685" refreshError="1"/>
      <sheetData sheetId="18686" refreshError="1"/>
      <sheetData sheetId="18687" refreshError="1"/>
      <sheetData sheetId="18688" refreshError="1"/>
      <sheetData sheetId="18689" refreshError="1"/>
      <sheetData sheetId="18690" refreshError="1"/>
      <sheetData sheetId="18691" refreshError="1"/>
      <sheetData sheetId="18692" refreshError="1"/>
      <sheetData sheetId="18693" refreshError="1"/>
      <sheetData sheetId="18694" refreshError="1"/>
      <sheetData sheetId="18695" refreshError="1"/>
      <sheetData sheetId="18696" refreshError="1"/>
      <sheetData sheetId="18697" refreshError="1"/>
      <sheetData sheetId="18698" refreshError="1"/>
      <sheetData sheetId="18699" refreshError="1"/>
      <sheetData sheetId="18700" refreshError="1"/>
      <sheetData sheetId="18701" refreshError="1"/>
      <sheetData sheetId="18702" refreshError="1"/>
      <sheetData sheetId="18703" refreshError="1"/>
      <sheetData sheetId="18704" refreshError="1"/>
      <sheetData sheetId="18705" refreshError="1"/>
      <sheetData sheetId="18706" refreshError="1"/>
      <sheetData sheetId="18707" refreshError="1"/>
      <sheetData sheetId="18708" refreshError="1"/>
      <sheetData sheetId="18709" refreshError="1"/>
      <sheetData sheetId="18710" refreshError="1"/>
      <sheetData sheetId="18711" refreshError="1"/>
      <sheetData sheetId="18712" refreshError="1"/>
      <sheetData sheetId="18713" refreshError="1"/>
      <sheetData sheetId="18714" refreshError="1"/>
      <sheetData sheetId="18715" refreshError="1"/>
      <sheetData sheetId="18716" refreshError="1"/>
      <sheetData sheetId="18717" refreshError="1"/>
      <sheetData sheetId="18718" refreshError="1"/>
      <sheetData sheetId="18719" refreshError="1"/>
      <sheetData sheetId="18720" refreshError="1"/>
      <sheetData sheetId="18721" refreshError="1"/>
      <sheetData sheetId="18722" refreshError="1"/>
      <sheetData sheetId="18723" refreshError="1"/>
      <sheetData sheetId="18724" refreshError="1"/>
      <sheetData sheetId="18725" refreshError="1"/>
      <sheetData sheetId="18726" refreshError="1"/>
      <sheetData sheetId="18727" refreshError="1"/>
      <sheetData sheetId="18728" refreshError="1"/>
      <sheetData sheetId="18729" refreshError="1"/>
      <sheetData sheetId="18730" refreshError="1"/>
      <sheetData sheetId="18731" refreshError="1"/>
      <sheetData sheetId="18732" refreshError="1"/>
      <sheetData sheetId="18733" refreshError="1"/>
      <sheetData sheetId="18734" refreshError="1"/>
      <sheetData sheetId="18735" refreshError="1"/>
      <sheetData sheetId="18736" refreshError="1"/>
      <sheetData sheetId="18737" refreshError="1"/>
      <sheetData sheetId="18738" refreshError="1"/>
      <sheetData sheetId="18739" refreshError="1"/>
      <sheetData sheetId="18740" refreshError="1"/>
      <sheetData sheetId="18741" refreshError="1"/>
      <sheetData sheetId="18742" refreshError="1"/>
      <sheetData sheetId="18743" refreshError="1"/>
      <sheetData sheetId="18744" refreshError="1"/>
      <sheetData sheetId="18745" refreshError="1"/>
      <sheetData sheetId="18746" refreshError="1"/>
      <sheetData sheetId="18747" refreshError="1"/>
      <sheetData sheetId="18748" refreshError="1"/>
      <sheetData sheetId="18749" refreshError="1"/>
      <sheetData sheetId="18750" refreshError="1"/>
      <sheetData sheetId="18751" refreshError="1"/>
      <sheetData sheetId="18752" refreshError="1"/>
      <sheetData sheetId="18753" refreshError="1"/>
      <sheetData sheetId="18754" refreshError="1"/>
      <sheetData sheetId="18755" refreshError="1"/>
      <sheetData sheetId="18756" refreshError="1"/>
      <sheetData sheetId="18757" refreshError="1"/>
      <sheetData sheetId="18758" refreshError="1"/>
      <sheetData sheetId="18759" refreshError="1"/>
      <sheetData sheetId="18760" refreshError="1"/>
      <sheetData sheetId="18761" refreshError="1"/>
      <sheetData sheetId="18762" refreshError="1"/>
      <sheetData sheetId="18763" refreshError="1"/>
      <sheetData sheetId="18764" refreshError="1"/>
      <sheetData sheetId="18765" refreshError="1"/>
      <sheetData sheetId="18766" refreshError="1"/>
      <sheetData sheetId="18767" refreshError="1"/>
      <sheetData sheetId="18768" refreshError="1"/>
      <sheetData sheetId="18769" refreshError="1"/>
      <sheetData sheetId="18770" refreshError="1"/>
      <sheetData sheetId="18771" refreshError="1"/>
      <sheetData sheetId="18772" refreshError="1"/>
      <sheetData sheetId="18773" refreshError="1"/>
      <sheetData sheetId="18774" refreshError="1"/>
      <sheetData sheetId="18775" refreshError="1"/>
      <sheetData sheetId="18776" refreshError="1"/>
      <sheetData sheetId="18777" refreshError="1"/>
      <sheetData sheetId="18778" refreshError="1"/>
      <sheetData sheetId="18779" refreshError="1"/>
      <sheetData sheetId="18780" refreshError="1"/>
      <sheetData sheetId="18781" refreshError="1"/>
      <sheetData sheetId="18782" refreshError="1"/>
      <sheetData sheetId="18783" refreshError="1"/>
      <sheetData sheetId="18784" refreshError="1"/>
      <sheetData sheetId="18785" refreshError="1"/>
      <sheetData sheetId="18786" refreshError="1"/>
      <sheetData sheetId="18787" refreshError="1"/>
      <sheetData sheetId="18788" refreshError="1"/>
      <sheetData sheetId="18789" refreshError="1"/>
      <sheetData sheetId="18790" refreshError="1"/>
      <sheetData sheetId="18791" refreshError="1"/>
      <sheetData sheetId="18792" refreshError="1"/>
      <sheetData sheetId="18793" refreshError="1"/>
      <sheetData sheetId="18794" refreshError="1"/>
      <sheetData sheetId="18795" refreshError="1"/>
      <sheetData sheetId="18796" refreshError="1"/>
      <sheetData sheetId="18797" refreshError="1"/>
      <sheetData sheetId="18798" refreshError="1"/>
      <sheetData sheetId="18799" refreshError="1"/>
      <sheetData sheetId="18800" refreshError="1"/>
      <sheetData sheetId="18801" refreshError="1"/>
      <sheetData sheetId="18802" refreshError="1"/>
      <sheetData sheetId="18803" refreshError="1"/>
      <sheetData sheetId="18804" refreshError="1"/>
      <sheetData sheetId="18805" refreshError="1"/>
      <sheetData sheetId="18806" refreshError="1"/>
      <sheetData sheetId="18807" refreshError="1"/>
      <sheetData sheetId="18808" refreshError="1"/>
      <sheetData sheetId="18809" refreshError="1"/>
      <sheetData sheetId="18810" refreshError="1"/>
      <sheetData sheetId="18811" refreshError="1"/>
      <sheetData sheetId="18812" refreshError="1"/>
      <sheetData sheetId="18813" refreshError="1"/>
      <sheetData sheetId="18814" refreshError="1"/>
      <sheetData sheetId="18815" refreshError="1"/>
      <sheetData sheetId="18816" refreshError="1"/>
      <sheetData sheetId="18817" refreshError="1"/>
      <sheetData sheetId="18818" refreshError="1"/>
      <sheetData sheetId="18819" refreshError="1"/>
      <sheetData sheetId="18820" refreshError="1"/>
      <sheetData sheetId="18821" refreshError="1"/>
      <sheetData sheetId="18822" refreshError="1"/>
      <sheetData sheetId="18823" refreshError="1"/>
      <sheetData sheetId="18824" refreshError="1"/>
      <sheetData sheetId="18825" refreshError="1"/>
      <sheetData sheetId="18826" refreshError="1"/>
      <sheetData sheetId="18827" refreshError="1"/>
      <sheetData sheetId="18828" refreshError="1"/>
      <sheetData sheetId="18829" refreshError="1"/>
      <sheetData sheetId="18830" refreshError="1"/>
      <sheetData sheetId="18831" refreshError="1"/>
      <sheetData sheetId="18832" refreshError="1"/>
      <sheetData sheetId="18833" refreshError="1"/>
      <sheetData sheetId="18834" refreshError="1"/>
      <sheetData sheetId="18835" refreshError="1"/>
      <sheetData sheetId="18836" refreshError="1"/>
      <sheetData sheetId="18837" refreshError="1"/>
      <sheetData sheetId="18838" refreshError="1"/>
      <sheetData sheetId="18839" refreshError="1"/>
      <sheetData sheetId="18840" refreshError="1"/>
      <sheetData sheetId="18841" refreshError="1"/>
      <sheetData sheetId="18842" refreshError="1"/>
      <sheetData sheetId="18843" refreshError="1"/>
      <sheetData sheetId="18844" refreshError="1"/>
      <sheetData sheetId="18845" refreshError="1"/>
      <sheetData sheetId="18846" refreshError="1"/>
      <sheetData sheetId="18847" refreshError="1"/>
      <sheetData sheetId="18848" refreshError="1"/>
      <sheetData sheetId="18849" refreshError="1"/>
      <sheetData sheetId="18850" refreshError="1"/>
      <sheetData sheetId="18851" refreshError="1"/>
      <sheetData sheetId="18852" refreshError="1"/>
      <sheetData sheetId="18853" refreshError="1"/>
      <sheetData sheetId="18854" refreshError="1"/>
      <sheetData sheetId="18855" refreshError="1"/>
      <sheetData sheetId="18856" refreshError="1"/>
      <sheetData sheetId="18857" refreshError="1"/>
      <sheetData sheetId="18858" refreshError="1"/>
      <sheetData sheetId="18859" refreshError="1"/>
      <sheetData sheetId="18860" refreshError="1"/>
      <sheetData sheetId="18861" refreshError="1"/>
      <sheetData sheetId="18862" refreshError="1"/>
      <sheetData sheetId="18863" refreshError="1"/>
      <sheetData sheetId="18864" refreshError="1"/>
      <sheetData sheetId="18865" refreshError="1"/>
      <sheetData sheetId="18866" refreshError="1"/>
      <sheetData sheetId="18867" refreshError="1"/>
      <sheetData sheetId="18868" refreshError="1"/>
      <sheetData sheetId="18869" refreshError="1"/>
      <sheetData sheetId="18870" refreshError="1"/>
      <sheetData sheetId="18871" refreshError="1"/>
      <sheetData sheetId="18872" refreshError="1"/>
      <sheetData sheetId="18873" refreshError="1"/>
      <sheetData sheetId="18874" refreshError="1"/>
      <sheetData sheetId="18875" refreshError="1"/>
      <sheetData sheetId="18876" refreshError="1"/>
      <sheetData sheetId="18877" refreshError="1"/>
      <sheetData sheetId="18878" refreshError="1"/>
      <sheetData sheetId="18879" refreshError="1"/>
      <sheetData sheetId="18880" refreshError="1"/>
      <sheetData sheetId="18881" refreshError="1"/>
      <sheetData sheetId="18882" refreshError="1"/>
      <sheetData sheetId="18883" refreshError="1"/>
      <sheetData sheetId="18884" refreshError="1"/>
      <sheetData sheetId="18885" refreshError="1"/>
      <sheetData sheetId="18886" refreshError="1"/>
      <sheetData sheetId="18887" refreshError="1"/>
      <sheetData sheetId="18888" refreshError="1"/>
      <sheetData sheetId="18889" refreshError="1"/>
      <sheetData sheetId="18890" refreshError="1"/>
      <sheetData sheetId="18891" refreshError="1"/>
      <sheetData sheetId="18892" refreshError="1"/>
      <sheetData sheetId="18893" refreshError="1"/>
      <sheetData sheetId="18894" refreshError="1"/>
      <sheetData sheetId="18895" refreshError="1"/>
      <sheetData sheetId="18896" refreshError="1"/>
      <sheetData sheetId="18897" refreshError="1"/>
      <sheetData sheetId="18898" refreshError="1"/>
      <sheetData sheetId="18899" refreshError="1"/>
      <sheetData sheetId="18900" refreshError="1"/>
      <sheetData sheetId="18901" refreshError="1"/>
      <sheetData sheetId="18902" refreshError="1"/>
      <sheetData sheetId="18903" refreshError="1"/>
      <sheetData sheetId="18904" refreshError="1"/>
      <sheetData sheetId="18905" refreshError="1"/>
      <sheetData sheetId="18906" refreshError="1"/>
      <sheetData sheetId="18907" refreshError="1"/>
      <sheetData sheetId="18908" refreshError="1"/>
      <sheetData sheetId="18909" refreshError="1"/>
      <sheetData sheetId="18910" refreshError="1"/>
      <sheetData sheetId="18911" refreshError="1"/>
      <sheetData sheetId="18912" refreshError="1"/>
      <sheetData sheetId="18913" refreshError="1"/>
      <sheetData sheetId="18914" refreshError="1"/>
      <sheetData sheetId="18915" refreshError="1"/>
      <sheetData sheetId="18916" refreshError="1"/>
      <sheetData sheetId="18917" refreshError="1"/>
      <sheetData sheetId="18918" refreshError="1"/>
      <sheetData sheetId="18919" refreshError="1"/>
      <sheetData sheetId="18920" refreshError="1"/>
      <sheetData sheetId="18921" refreshError="1"/>
      <sheetData sheetId="18922" refreshError="1"/>
      <sheetData sheetId="18923" refreshError="1"/>
      <sheetData sheetId="18924" refreshError="1"/>
      <sheetData sheetId="18925" refreshError="1"/>
      <sheetData sheetId="18926" refreshError="1"/>
      <sheetData sheetId="18927" refreshError="1"/>
      <sheetData sheetId="18928" refreshError="1"/>
      <sheetData sheetId="18929" refreshError="1"/>
      <sheetData sheetId="18930" refreshError="1"/>
      <sheetData sheetId="18931" refreshError="1"/>
      <sheetData sheetId="18932" refreshError="1"/>
      <sheetData sheetId="18933" refreshError="1"/>
      <sheetData sheetId="18934" refreshError="1"/>
      <sheetData sheetId="18935" refreshError="1"/>
      <sheetData sheetId="18936" refreshError="1"/>
      <sheetData sheetId="18937" refreshError="1"/>
      <sheetData sheetId="18938" refreshError="1"/>
      <sheetData sheetId="18939" refreshError="1"/>
      <sheetData sheetId="18940" refreshError="1"/>
      <sheetData sheetId="18941" refreshError="1"/>
      <sheetData sheetId="18942" refreshError="1"/>
      <sheetData sheetId="18943" refreshError="1"/>
      <sheetData sheetId="18944" refreshError="1"/>
      <sheetData sheetId="18945" refreshError="1"/>
      <sheetData sheetId="18946" refreshError="1"/>
      <sheetData sheetId="18947" refreshError="1"/>
      <sheetData sheetId="18948" refreshError="1"/>
      <sheetData sheetId="18949" refreshError="1"/>
      <sheetData sheetId="18950" refreshError="1"/>
      <sheetData sheetId="18951" refreshError="1"/>
      <sheetData sheetId="18952" refreshError="1"/>
      <sheetData sheetId="18953" refreshError="1"/>
      <sheetData sheetId="18954" refreshError="1"/>
      <sheetData sheetId="18955" refreshError="1"/>
      <sheetData sheetId="18956" refreshError="1"/>
      <sheetData sheetId="18957" refreshError="1"/>
      <sheetData sheetId="18958" refreshError="1"/>
      <sheetData sheetId="18959" refreshError="1"/>
      <sheetData sheetId="18960" refreshError="1"/>
      <sheetData sheetId="18961" refreshError="1"/>
      <sheetData sheetId="18962" refreshError="1"/>
      <sheetData sheetId="18963" refreshError="1"/>
      <sheetData sheetId="18964" refreshError="1"/>
      <sheetData sheetId="18965" refreshError="1"/>
      <sheetData sheetId="18966" refreshError="1"/>
      <sheetData sheetId="18967" refreshError="1"/>
      <sheetData sheetId="18968" refreshError="1"/>
      <sheetData sheetId="18969" refreshError="1"/>
      <sheetData sheetId="18970" refreshError="1"/>
      <sheetData sheetId="18971" refreshError="1"/>
      <sheetData sheetId="18972" refreshError="1"/>
      <sheetData sheetId="18973" refreshError="1"/>
      <sheetData sheetId="18974" refreshError="1"/>
      <sheetData sheetId="18975" refreshError="1"/>
      <sheetData sheetId="18976" refreshError="1"/>
      <sheetData sheetId="18977" refreshError="1"/>
      <sheetData sheetId="18978" refreshError="1"/>
      <sheetData sheetId="18979" refreshError="1"/>
      <sheetData sheetId="18980" refreshError="1"/>
      <sheetData sheetId="18981" refreshError="1"/>
      <sheetData sheetId="18982" refreshError="1"/>
      <sheetData sheetId="18983" refreshError="1"/>
      <sheetData sheetId="18984" refreshError="1"/>
      <sheetData sheetId="18985" refreshError="1"/>
      <sheetData sheetId="18986" refreshError="1"/>
      <sheetData sheetId="18987" refreshError="1"/>
      <sheetData sheetId="18988" refreshError="1"/>
      <sheetData sheetId="18989" refreshError="1"/>
      <sheetData sheetId="18990" refreshError="1"/>
      <sheetData sheetId="18991" refreshError="1"/>
      <sheetData sheetId="18992" refreshError="1"/>
      <sheetData sheetId="18993" refreshError="1"/>
      <sheetData sheetId="18994" refreshError="1"/>
      <sheetData sheetId="18995" refreshError="1"/>
      <sheetData sheetId="18996" refreshError="1"/>
      <sheetData sheetId="18997" refreshError="1"/>
      <sheetData sheetId="18998" refreshError="1"/>
      <sheetData sheetId="18999" refreshError="1"/>
      <sheetData sheetId="19000" refreshError="1"/>
      <sheetData sheetId="19001" refreshError="1"/>
      <sheetData sheetId="19002" refreshError="1"/>
      <sheetData sheetId="19003" refreshError="1"/>
      <sheetData sheetId="19004" refreshError="1"/>
      <sheetData sheetId="19005" refreshError="1"/>
      <sheetData sheetId="19006" refreshError="1"/>
      <sheetData sheetId="19007" refreshError="1"/>
      <sheetData sheetId="19008" refreshError="1"/>
      <sheetData sheetId="19009" refreshError="1"/>
      <sheetData sheetId="19010" refreshError="1"/>
      <sheetData sheetId="19011" refreshError="1"/>
      <sheetData sheetId="19012" refreshError="1"/>
      <sheetData sheetId="19013" refreshError="1"/>
      <sheetData sheetId="19014" refreshError="1"/>
      <sheetData sheetId="19015" refreshError="1"/>
      <sheetData sheetId="19016" refreshError="1"/>
      <sheetData sheetId="19017" refreshError="1"/>
      <sheetData sheetId="19018" refreshError="1"/>
      <sheetData sheetId="19019" refreshError="1"/>
      <sheetData sheetId="19020" refreshError="1"/>
      <sheetData sheetId="19021" refreshError="1"/>
      <sheetData sheetId="19022" refreshError="1"/>
      <sheetData sheetId="19023" refreshError="1"/>
      <sheetData sheetId="19024" refreshError="1"/>
      <sheetData sheetId="19025" refreshError="1"/>
      <sheetData sheetId="19026" refreshError="1"/>
      <sheetData sheetId="19027" refreshError="1"/>
      <sheetData sheetId="19028" refreshError="1"/>
      <sheetData sheetId="19029" refreshError="1"/>
      <sheetData sheetId="19030" refreshError="1"/>
      <sheetData sheetId="19031" refreshError="1"/>
      <sheetData sheetId="19032" refreshError="1"/>
      <sheetData sheetId="19033" refreshError="1"/>
      <sheetData sheetId="19034" refreshError="1"/>
      <sheetData sheetId="19035" refreshError="1"/>
      <sheetData sheetId="19036" refreshError="1"/>
      <sheetData sheetId="19037" refreshError="1"/>
      <sheetData sheetId="19038" refreshError="1"/>
      <sheetData sheetId="19039" refreshError="1"/>
      <sheetData sheetId="19040" refreshError="1"/>
      <sheetData sheetId="19041" refreshError="1"/>
      <sheetData sheetId="19042" refreshError="1"/>
      <sheetData sheetId="19043" refreshError="1"/>
      <sheetData sheetId="19044" refreshError="1"/>
      <sheetData sheetId="19045" refreshError="1"/>
      <sheetData sheetId="19046" refreshError="1"/>
      <sheetData sheetId="19047" refreshError="1"/>
      <sheetData sheetId="19048" refreshError="1"/>
      <sheetData sheetId="19049" refreshError="1"/>
      <sheetData sheetId="19050" refreshError="1"/>
      <sheetData sheetId="19051" refreshError="1"/>
      <sheetData sheetId="19052" refreshError="1"/>
      <sheetData sheetId="19053" refreshError="1"/>
      <sheetData sheetId="19054" refreshError="1"/>
      <sheetData sheetId="19055" refreshError="1"/>
      <sheetData sheetId="19056" refreshError="1"/>
      <sheetData sheetId="19057" refreshError="1"/>
      <sheetData sheetId="19058" refreshError="1"/>
      <sheetData sheetId="19059" refreshError="1"/>
      <sheetData sheetId="19060" refreshError="1"/>
      <sheetData sheetId="19061" refreshError="1"/>
      <sheetData sheetId="19062" refreshError="1"/>
      <sheetData sheetId="19063" refreshError="1"/>
      <sheetData sheetId="19064" refreshError="1"/>
      <sheetData sheetId="19065" refreshError="1"/>
      <sheetData sheetId="19066" refreshError="1"/>
      <sheetData sheetId="19067" refreshError="1"/>
      <sheetData sheetId="19068" refreshError="1"/>
      <sheetData sheetId="19069" refreshError="1"/>
      <sheetData sheetId="19070" refreshError="1"/>
      <sheetData sheetId="19071" refreshError="1"/>
      <sheetData sheetId="19072" refreshError="1"/>
      <sheetData sheetId="19073" refreshError="1"/>
      <sheetData sheetId="19074" refreshError="1"/>
      <sheetData sheetId="19075" refreshError="1"/>
      <sheetData sheetId="19076" refreshError="1"/>
      <sheetData sheetId="19077" refreshError="1"/>
      <sheetData sheetId="19078" refreshError="1"/>
      <sheetData sheetId="19079" refreshError="1"/>
      <sheetData sheetId="19080" refreshError="1"/>
      <sheetData sheetId="19081" refreshError="1"/>
      <sheetData sheetId="19082" refreshError="1"/>
      <sheetData sheetId="19083" refreshError="1"/>
      <sheetData sheetId="19084" refreshError="1"/>
      <sheetData sheetId="19085" refreshError="1"/>
      <sheetData sheetId="19086" refreshError="1"/>
      <sheetData sheetId="19087" refreshError="1"/>
      <sheetData sheetId="19088" refreshError="1"/>
      <sheetData sheetId="19089" refreshError="1"/>
      <sheetData sheetId="19090" refreshError="1"/>
      <sheetData sheetId="19091" refreshError="1"/>
      <sheetData sheetId="19092" refreshError="1"/>
      <sheetData sheetId="19093" refreshError="1"/>
      <sheetData sheetId="19094" refreshError="1"/>
      <sheetData sheetId="19095" refreshError="1"/>
      <sheetData sheetId="19096" refreshError="1"/>
      <sheetData sheetId="19097" refreshError="1"/>
      <sheetData sheetId="19098" refreshError="1"/>
      <sheetData sheetId="19099" refreshError="1"/>
      <sheetData sheetId="19100" refreshError="1"/>
      <sheetData sheetId="19101" refreshError="1"/>
      <sheetData sheetId="19102" refreshError="1"/>
      <sheetData sheetId="19103" refreshError="1"/>
      <sheetData sheetId="19104" refreshError="1"/>
      <sheetData sheetId="19105" refreshError="1"/>
      <sheetData sheetId="19106" refreshError="1"/>
      <sheetData sheetId="19107" refreshError="1"/>
      <sheetData sheetId="19108" refreshError="1"/>
      <sheetData sheetId="19109" refreshError="1"/>
      <sheetData sheetId="19110" refreshError="1"/>
      <sheetData sheetId="19111" refreshError="1"/>
      <sheetData sheetId="19112" refreshError="1"/>
      <sheetData sheetId="19113" refreshError="1"/>
      <sheetData sheetId="19114" refreshError="1"/>
      <sheetData sheetId="19115" refreshError="1"/>
      <sheetData sheetId="19116" refreshError="1"/>
      <sheetData sheetId="19117" refreshError="1"/>
      <sheetData sheetId="19118" refreshError="1"/>
      <sheetData sheetId="19119" refreshError="1"/>
      <sheetData sheetId="19120" refreshError="1"/>
      <sheetData sheetId="19121" refreshError="1"/>
      <sheetData sheetId="19122" refreshError="1"/>
      <sheetData sheetId="19123" refreshError="1"/>
      <sheetData sheetId="19124" refreshError="1"/>
      <sheetData sheetId="19125" refreshError="1"/>
      <sheetData sheetId="19126" refreshError="1"/>
      <sheetData sheetId="19127" refreshError="1"/>
      <sheetData sheetId="19128" refreshError="1"/>
      <sheetData sheetId="19129" refreshError="1"/>
      <sheetData sheetId="19130" refreshError="1"/>
      <sheetData sheetId="19131" refreshError="1"/>
      <sheetData sheetId="19132" refreshError="1"/>
      <sheetData sheetId="19133" refreshError="1"/>
      <sheetData sheetId="19134" refreshError="1"/>
      <sheetData sheetId="19135" refreshError="1"/>
      <sheetData sheetId="19136" refreshError="1"/>
      <sheetData sheetId="19137" refreshError="1"/>
      <sheetData sheetId="19138" refreshError="1"/>
      <sheetData sheetId="19139" refreshError="1"/>
      <sheetData sheetId="19140" refreshError="1"/>
      <sheetData sheetId="19141" refreshError="1"/>
      <sheetData sheetId="19142" refreshError="1"/>
      <sheetData sheetId="19143" refreshError="1"/>
      <sheetData sheetId="19144" refreshError="1"/>
      <sheetData sheetId="19145" refreshError="1"/>
      <sheetData sheetId="19146" refreshError="1"/>
      <sheetData sheetId="19147" refreshError="1"/>
      <sheetData sheetId="19148" refreshError="1"/>
      <sheetData sheetId="19149" refreshError="1"/>
      <sheetData sheetId="19150" refreshError="1"/>
      <sheetData sheetId="19151" refreshError="1"/>
      <sheetData sheetId="19152" refreshError="1"/>
      <sheetData sheetId="19153" refreshError="1"/>
      <sheetData sheetId="19154" refreshError="1"/>
      <sheetData sheetId="19155" refreshError="1"/>
      <sheetData sheetId="19156" refreshError="1"/>
      <sheetData sheetId="19157" refreshError="1"/>
      <sheetData sheetId="19158" refreshError="1"/>
      <sheetData sheetId="19159" refreshError="1"/>
      <sheetData sheetId="19160" refreshError="1"/>
      <sheetData sheetId="19161" refreshError="1"/>
      <sheetData sheetId="19162" refreshError="1"/>
      <sheetData sheetId="19163" refreshError="1"/>
      <sheetData sheetId="19164" refreshError="1"/>
      <sheetData sheetId="19165" refreshError="1"/>
      <sheetData sheetId="19166" refreshError="1"/>
      <sheetData sheetId="19167" refreshError="1"/>
      <sheetData sheetId="19168" refreshError="1"/>
      <sheetData sheetId="19169" refreshError="1"/>
      <sheetData sheetId="19170" refreshError="1"/>
      <sheetData sheetId="19171" refreshError="1"/>
      <sheetData sheetId="19172" refreshError="1"/>
      <sheetData sheetId="19173" refreshError="1"/>
      <sheetData sheetId="19174" refreshError="1"/>
      <sheetData sheetId="19175" refreshError="1"/>
      <sheetData sheetId="19176" refreshError="1"/>
      <sheetData sheetId="19177" refreshError="1"/>
      <sheetData sheetId="19178" refreshError="1"/>
      <sheetData sheetId="19179" refreshError="1"/>
      <sheetData sheetId="19180" refreshError="1"/>
      <sheetData sheetId="19181" refreshError="1"/>
      <sheetData sheetId="19182" refreshError="1"/>
      <sheetData sheetId="19183" refreshError="1"/>
      <sheetData sheetId="19184"/>
      <sheetData sheetId="19185">
        <row r="2">
          <cell r="A2" t="str">
            <v>Apparel/Textiles</v>
          </cell>
        </row>
      </sheetData>
      <sheetData sheetId="19186"/>
      <sheetData sheetId="19187" refreshError="1"/>
      <sheetData sheetId="19188" refreshError="1"/>
      <sheetData sheetId="19189"/>
      <sheetData sheetId="19190"/>
      <sheetData sheetId="19191"/>
      <sheetData sheetId="19192"/>
      <sheetData sheetId="19193"/>
      <sheetData sheetId="19194"/>
      <sheetData sheetId="19195"/>
      <sheetData sheetId="19196"/>
      <sheetData sheetId="19197"/>
      <sheetData sheetId="19198"/>
      <sheetData sheetId="19199"/>
      <sheetData sheetId="19200"/>
      <sheetData sheetId="19201"/>
      <sheetData sheetId="19202"/>
      <sheetData sheetId="19203"/>
      <sheetData sheetId="19204"/>
      <sheetData sheetId="19205"/>
      <sheetData sheetId="19206"/>
      <sheetData sheetId="19207"/>
      <sheetData sheetId="19208"/>
      <sheetData sheetId="19209"/>
      <sheetData sheetId="19210"/>
      <sheetData sheetId="19211"/>
      <sheetData sheetId="19212"/>
      <sheetData sheetId="19213"/>
      <sheetData sheetId="19214"/>
      <sheetData sheetId="19215"/>
      <sheetData sheetId="19216"/>
      <sheetData sheetId="19217"/>
      <sheetData sheetId="19218"/>
      <sheetData sheetId="19219">
        <row r="1">
          <cell r="A1" t="str">
            <v>CODE</v>
          </cell>
        </row>
      </sheetData>
      <sheetData sheetId="19220"/>
      <sheetData sheetId="19221"/>
      <sheetData sheetId="19222"/>
      <sheetData sheetId="19223"/>
      <sheetData sheetId="19224"/>
      <sheetData sheetId="19225"/>
      <sheetData sheetId="19226"/>
      <sheetData sheetId="19227"/>
      <sheetData sheetId="19228"/>
      <sheetData sheetId="19229"/>
      <sheetData sheetId="19230"/>
      <sheetData sheetId="19231"/>
      <sheetData sheetId="19232"/>
      <sheetData sheetId="19233"/>
      <sheetData sheetId="19234"/>
      <sheetData sheetId="19235" refreshError="1"/>
      <sheetData sheetId="19236" refreshError="1"/>
      <sheetData sheetId="19237" refreshError="1"/>
      <sheetData sheetId="19238" refreshError="1"/>
      <sheetData sheetId="19239" refreshError="1"/>
      <sheetData sheetId="19240" refreshError="1"/>
      <sheetData sheetId="19241" refreshError="1"/>
      <sheetData sheetId="19242" refreshError="1"/>
      <sheetData sheetId="19243" refreshError="1"/>
      <sheetData sheetId="19244" refreshError="1"/>
      <sheetData sheetId="19245" refreshError="1"/>
      <sheetData sheetId="19246" refreshError="1"/>
      <sheetData sheetId="19247" refreshError="1"/>
      <sheetData sheetId="19248" refreshError="1"/>
      <sheetData sheetId="19249" refreshError="1"/>
      <sheetData sheetId="19250" refreshError="1"/>
      <sheetData sheetId="19251" refreshError="1"/>
      <sheetData sheetId="19252" refreshError="1"/>
      <sheetData sheetId="19253" refreshError="1"/>
      <sheetData sheetId="19254" refreshError="1"/>
      <sheetData sheetId="19255" refreshError="1"/>
      <sheetData sheetId="19256" refreshError="1"/>
      <sheetData sheetId="19257" refreshError="1"/>
      <sheetData sheetId="19258" refreshError="1"/>
      <sheetData sheetId="19259" refreshError="1"/>
      <sheetData sheetId="19260" refreshError="1"/>
      <sheetData sheetId="19261" refreshError="1"/>
      <sheetData sheetId="19262" refreshError="1"/>
      <sheetData sheetId="19263" refreshError="1"/>
      <sheetData sheetId="19264" refreshError="1"/>
      <sheetData sheetId="19265" refreshError="1"/>
      <sheetData sheetId="19266" refreshError="1"/>
      <sheetData sheetId="19267" refreshError="1"/>
      <sheetData sheetId="19268" refreshError="1"/>
      <sheetData sheetId="19269" refreshError="1"/>
      <sheetData sheetId="19270" refreshError="1"/>
      <sheetData sheetId="19271" refreshError="1"/>
      <sheetData sheetId="19272" refreshError="1"/>
      <sheetData sheetId="19273" refreshError="1"/>
      <sheetData sheetId="19274" refreshError="1"/>
      <sheetData sheetId="19275" refreshError="1"/>
      <sheetData sheetId="19276" refreshError="1"/>
      <sheetData sheetId="19277" refreshError="1"/>
      <sheetData sheetId="19278" refreshError="1"/>
      <sheetData sheetId="19279" refreshError="1"/>
      <sheetData sheetId="19280" refreshError="1"/>
      <sheetData sheetId="19281" refreshError="1"/>
      <sheetData sheetId="19282" refreshError="1"/>
      <sheetData sheetId="19283" refreshError="1"/>
      <sheetData sheetId="19284" refreshError="1"/>
      <sheetData sheetId="19285" refreshError="1"/>
      <sheetData sheetId="19286" refreshError="1"/>
      <sheetData sheetId="19287" refreshError="1"/>
      <sheetData sheetId="19288" refreshError="1"/>
      <sheetData sheetId="19289" refreshError="1"/>
      <sheetData sheetId="19290" refreshError="1"/>
      <sheetData sheetId="19291" refreshError="1"/>
      <sheetData sheetId="19292" refreshError="1"/>
      <sheetData sheetId="19293" refreshError="1"/>
      <sheetData sheetId="19294" refreshError="1"/>
      <sheetData sheetId="19295" refreshError="1"/>
      <sheetData sheetId="19296" refreshError="1"/>
      <sheetData sheetId="19297" refreshError="1"/>
      <sheetData sheetId="19298" refreshError="1"/>
      <sheetData sheetId="19299" refreshError="1"/>
      <sheetData sheetId="19300" refreshError="1"/>
      <sheetData sheetId="19301">
        <row r="7">
          <cell r="J7">
            <v>-31353.25</v>
          </cell>
        </row>
      </sheetData>
      <sheetData sheetId="19302" refreshError="1"/>
      <sheetData sheetId="19303" refreshError="1"/>
      <sheetData sheetId="19304" refreshError="1"/>
      <sheetData sheetId="19305" refreshError="1"/>
      <sheetData sheetId="19306" refreshError="1"/>
      <sheetData sheetId="19307" refreshError="1"/>
      <sheetData sheetId="19308" refreshError="1"/>
      <sheetData sheetId="19309" refreshError="1"/>
      <sheetData sheetId="19310" refreshError="1"/>
      <sheetData sheetId="19311" refreshError="1"/>
      <sheetData sheetId="19312" refreshError="1"/>
      <sheetData sheetId="19313" refreshError="1"/>
      <sheetData sheetId="19314" refreshError="1"/>
      <sheetData sheetId="19315" refreshError="1"/>
      <sheetData sheetId="19316" refreshError="1"/>
      <sheetData sheetId="19317" refreshError="1"/>
      <sheetData sheetId="19318" refreshError="1"/>
      <sheetData sheetId="19319" refreshError="1"/>
      <sheetData sheetId="19320">
        <row r="7">
          <cell r="J7">
            <v>-31353.25</v>
          </cell>
        </row>
      </sheetData>
      <sheetData sheetId="19321">
        <row r="4">
          <cell r="T4">
            <v>0.98021760000000002</v>
          </cell>
        </row>
      </sheetData>
      <sheetData sheetId="19322" refreshError="1"/>
      <sheetData sheetId="19323" refreshError="1"/>
      <sheetData sheetId="19324" refreshError="1"/>
      <sheetData sheetId="19325" refreshError="1"/>
      <sheetData sheetId="19326" refreshError="1"/>
      <sheetData sheetId="19327" refreshError="1"/>
      <sheetData sheetId="19328" refreshError="1"/>
      <sheetData sheetId="19329" refreshError="1"/>
      <sheetData sheetId="19330" refreshError="1"/>
      <sheetData sheetId="19331" refreshError="1"/>
      <sheetData sheetId="19332" refreshError="1"/>
      <sheetData sheetId="19333" refreshError="1"/>
      <sheetData sheetId="19334" refreshError="1"/>
      <sheetData sheetId="19335" refreshError="1"/>
      <sheetData sheetId="19336" refreshError="1"/>
      <sheetData sheetId="19337" refreshError="1"/>
      <sheetData sheetId="19338" refreshError="1"/>
      <sheetData sheetId="19339" refreshError="1"/>
      <sheetData sheetId="19340" refreshError="1"/>
      <sheetData sheetId="19341" refreshError="1"/>
      <sheetData sheetId="19342" refreshError="1"/>
      <sheetData sheetId="19343" refreshError="1"/>
      <sheetData sheetId="19344" refreshError="1"/>
      <sheetData sheetId="19345" refreshError="1"/>
      <sheetData sheetId="19346" refreshError="1"/>
      <sheetData sheetId="19347" refreshError="1"/>
      <sheetData sheetId="19348" refreshError="1"/>
      <sheetData sheetId="19349" refreshError="1"/>
      <sheetData sheetId="19350" refreshError="1"/>
      <sheetData sheetId="19351" refreshError="1"/>
      <sheetData sheetId="19352" refreshError="1"/>
      <sheetData sheetId="19353" refreshError="1"/>
      <sheetData sheetId="19354" refreshError="1"/>
      <sheetData sheetId="19355"/>
      <sheetData sheetId="19356" refreshError="1"/>
      <sheetData sheetId="19357" refreshError="1"/>
      <sheetData sheetId="19358" refreshError="1"/>
      <sheetData sheetId="19359" refreshError="1"/>
      <sheetData sheetId="19360" refreshError="1"/>
      <sheetData sheetId="19361" refreshError="1"/>
      <sheetData sheetId="19362" refreshError="1"/>
      <sheetData sheetId="19363" refreshError="1"/>
      <sheetData sheetId="19364" refreshError="1"/>
      <sheetData sheetId="19365" refreshError="1"/>
      <sheetData sheetId="19366" refreshError="1"/>
      <sheetData sheetId="19367" refreshError="1"/>
      <sheetData sheetId="19368" refreshError="1"/>
      <sheetData sheetId="19369" refreshError="1"/>
      <sheetData sheetId="19370" refreshError="1"/>
      <sheetData sheetId="19371" refreshError="1"/>
      <sheetData sheetId="19372" refreshError="1"/>
      <sheetData sheetId="19373" refreshError="1"/>
      <sheetData sheetId="19374" refreshError="1"/>
      <sheetData sheetId="19375" refreshError="1"/>
      <sheetData sheetId="19376" refreshError="1"/>
      <sheetData sheetId="19377" refreshError="1"/>
      <sheetData sheetId="19378" refreshError="1"/>
      <sheetData sheetId="19379" refreshError="1"/>
      <sheetData sheetId="19380" refreshError="1"/>
      <sheetData sheetId="19381" refreshError="1"/>
      <sheetData sheetId="19382" refreshError="1"/>
      <sheetData sheetId="19383" refreshError="1"/>
      <sheetData sheetId="19384" refreshError="1"/>
      <sheetData sheetId="19385" refreshError="1"/>
      <sheetData sheetId="19386" refreshError="1"/>
      <sheetData sheetId="19387" refreshError="1"/>
      <sheetData sheetId="19388" refreshError="1"/>
      <sheetData sheetId="19389" refreshError="1"/>
      <sheetData sheetId="19390" refreshError="1"/>
      <sheetData sheetId="19391" refreshError="1"/>
      <sheetData sheetId="19392" refreshError="1"/>
      <sheetData sheetId="19393" refreshError="1"/>
      <sheetData sheetId="19394" refreshError="1"/>
      <sheetData sheetId="19395" refreshError="1"/>
      <sheetData sheetId="19396" refreshError="1"/>
      <sheetData sheetId="19397" refreshError="1"/>
      <sheetData sheetId="19398" refreshError="1"/>
      <sheetData sheetId="19399" refreshError="1"/>
      <sheetData sheetId="19400" refreshError="1"/>
      <sheetData sheetId="19401" refreshError="1"/>
      <sheetData sheetId="19402" refreshError="1"/>
      <sheetData sheetId="19403" refreshError="1"/>
      <sheetData sheetId="19404" refreshError="1"/>
      <sheetData sheetId="19405" refreshError="1"/>
      <sheetData sheetId="19406" refreshError="1"/>
      <sheetData sheetId="19407" refreshError="1"/>
      <sheetData sheetId="19408" refreshError="1"/>
      <sheetData sheetId="19409" refreshError="1"/>
      <sheetData sheetId="19410" refreshError="1"/>
      <sheetData sheetId="19411" refreshError="1"/>
      <sheetData sheetId="19412" refreshError="1"/>
      <sheetData sheetId="19413" refreshError="1"/>
      <sheetData sheetId="19414" refreshError="1"/>
      <sheetData sheetId="19415" refreshError="1"/>
      <sheetData sheetId="19416" refreshError="1"/>
      <sheetData sheetId="19417" refreshError="1"/>
      <sheetData sheetId="19418" refreshError="1"/>
      <sheetData sheetId="19419" refreshError="1"/>
      <sheetData sheetId="19420" refreshError="1"/>
      <sheetData sheetId="19421" refreshError="1"/>
      <sheetData sheetId="19422" refreshError="1"/>
      <sheetData sheetId="19423" refreshError="1"/>
      <sheetData sheetId="19424" refreshError="1"/>
      <sheetData sheetId="19425" refreshError="1"/>
      <sheetData sheetId="19426" refreshError="1"/>
      <sheetData sheetId="19427" refreshError="1"/>
      <sheetData sheetId="19428" refreshError="1"/>
      <sheetData sheetId="19429" refreshError="1"/>
      <sheetData sheetId="19430" refreshError="1"/>
      <sheetData sheetId="19431" refreshError="1"/>
      <sheetData sheetId="19432" refreshError="1"/>
      <sheetData sheetId="19433" refreshError="1"/>
      <sheetData sheetId="19434" refreshError="1"/>
      <sheetData sheetId="19435" refreshError="1"/>
      <sheetData sheetId="19436" refreshError="1"/>
      <sheetData sheetId="19437" refreshError="1"/>
      <sheetData sheetId="19438" refreshError="1"/>
      <sheetData sheetId="19439" refreshError="1"/>
      <sheetData sheetId="19440" refreshError="1"/>
      <sheetData sheetId="19441" refreshError="1"/>
      <sheetData sheetId="19442" refreshError="1"/>
      <sheetData sheetId="19443" refreshError="1"/>
      <sheetData sheetId="19444"/>
      <sheetData sheetId="19445"/>
      <sheetData sheetId="19446">
        <row r="35">
          <cell r="B35">
            <v>7072497</v>
          </cell>
        </row>
      </sheetData>
      <sheetData sheetId="19447">
        <row r="22">
          <cell r="C22">
            <v>22321.5</v>
          </cell>
        </row>
      </sheetData>
      <sheetData sheetId="19448">
        <row r="22">
          <cell r="C22">
            <v>22321.5</v>
          </cell>
        </row>
      </sheetData>
      <sheetData sheetId="19449" refreshError="1"/>
      <sheetData sheetId="19450">
        <row r="22">
          <cell r="C22">
            <v>22321.5</v>
          </cell>
        </row>
      </sheetData>
      <sheetData sheetId="19451">
        <row r="22">
          <cell r="C22">
            <v>22321.5</v>
          </cell>
        </row>
      </sheetData>
      <sheetData sheetId="19452">
        <row r="22">
          <cell r="C22">
            <v>22321.5</v>
          </cell>
        </row>
      </sheetData>
      <sheetData sheetId="19453">
        <row r="26">
          <cell r="G26">
            <v>1861250</v>
          </cell>
        </row>
      </sheetData>
      <sheetData sheetId="19454">
        <row r="26">
          <cell r="G26">
            <v>1861250</v>
          </cell>
        </row>
      </sheetData>
      <sheetData sheetId="19455">
        <row r="26">
          <cell r="G26">
            <v>1861250</v>
          </cell>
        </row>
      </sheetData>
      <sheetData sheetId="19456">
        <row r="22">
          <cell r="C22">
            <v>22321.5</v>
          </cell>
        </row>
      </sheetData>
      <sheetData sheetId="19457">
        <row r="22">
          <cell r="C22">
            <v>22321.5</v>
          </cell>
        </row>
      </sheetData>
      <sheetData sheetId="19458">
        <row r="22">
          <cell r="C22">
            <v>22321.5</v>
          </cell>
        </row>
      </sheetData>
      <sheetData sheetId="19459">
        <row r="22">
          <cell r="C22">
            <v>22321.5</v>
          </cell>
        </row>
      </sheetData>
      <sheetData sheetId="19460">
        <row r="22">
          <cell r="C22">
            <v>22321.5</v>
          </cell>
        </row>
      </sheetData>
      <sheetData sheetId="19461">
        <row r="22">
          <cell r="C22">
            <v>22321.5</v>
          </cell>
        </row>
      </sheetData>
      <sheetData sheetId="19462">
        <row r="22">
          <cell r="C22">
            <v>22321.5</v>
          </cell>
        </row>
      </sheetData>
      <sheetData sheetId="19463" refreshError="1"/>
      <sheetData sheetId="19464" refreshError="1"/>
      <sheetData sheetId="19465" refreshError="1"/>
      <sheetData sheetId="19466" refreshError="1"/>
      <sheetData sheetId="19467" refreshError="1"/>
      <sheetData sheetId="19468" refreshError="1"/>
      <sheetData sheetId="19469" refreshError="1"/>
      <sheetData sheetId="19470" refreshError="1"/>
      <sheetData sheetId="19471" refreshError="1"/>
      <sheetData sheetId="19472" refreshError="1"/>
      <sheetData sheetId="19473" refreshError="1"/>
      <sheetData sheetId="19474" refreshError="1"/>
      <sheetData sheetId="19475" refreshError="1"/>
      <sheetData sheetId="19476" refreshError="1"/>
      <sheetData sheetId="19477" refreshError="1"/>
      <sheetData sheetId="19478" refreshError="1"/>
      <sheetData sheetId="19479" refreshError="1"/>
      <sheetData sheetId="19480" refreshError="1"/>
      <sheetData sheetId="19481" refreshError="1"/>
      <sheetData sheetId="19482" refreshError="1"/>
      <sheetData sheetId="19483" refreshError="1"/>
      <sheetData sheetId="19484" refreshError="1"/>
      <sheetData sheetId="19485" refreshError="1"/>
      <sheetData sheetId="19486" refreshError="1"/>
      <sheetData sheetId="19487" refreshError="1"/>
      <sheetData sheetId="19488" refreshError="1"/>
      <sheetData sheetId="19489" refreshError="1"/>
      <sheetData sheetId="19490" refreshError="1"/>
      <sheetData sheetId="19491" refreshError="1"/>
      <sheetData sheetId="19492" refreshError="1"/>
      <sheetData sheetId="19493" refreshError="1"/>
      <sheetData sheetId="19494" refreshError="1"/>
      <sheetData sheetId="19495">
        <row r="22">
          <cell r="C22">
            <v>22321.5</v>
          </cell>
        </row>
      </sheetData>
      <sheetData sheetId="19496">
        <row r="22">
          <cell r="C22">
            <v>22321.5</v>
          </cell>
        </row>
      </sheetData>
      <sheetData sheetId="19497" refreshError="1"/>
      <sheetData sheetId="19498">
        <row r="22">
          <cell r="C22">
            <v>22321.5</v>
          </cell>
        </row>
      </sheetData>
      <sheetData sheetId="19499">
        <row r="22">
          <cell r="C22">
            <v>22321.5</v>
          </cell>
        </row>
      </sheetData>
      <sheetData sheetId="19500">
        <row r="22">
          <cell r="C22">
            <v>22321.5</v>
          </cell>
        </row>
      </sheetData>
      <sheetData sheetId="19501">
        <row r="22">
          <cell r="C22">
            <v>22321.5</v>
          </cell>
        </row>
      </sheetData>
      <sheetData sheetId="19502">
        <row r="22">
          <cell r="C22">
            <v>22321.5</v>
          </cell>
        </row>
      </sheetData>
      <sheetData sheetId="19503">
        <row r="22">
          <cell r="C22">
            <v>22321.5</v>
          </cell>
        </row>
      </sheetData>
      <sheetData sheetId="19504">
        <row r="22">
          <cell r="C22">
            <v>22321.5</v>
          </cell>
        </row>
      </sheetData>
      <sheetData sheetId="19505">
        <row r="22">
          <cell r="C22">
            <v>22321.5</v>
          </cell>
        </row>
      </sheetData>
      <sheetData sheetId="19506">
        <row r="22">
          <cell r="C22">
            <v>22321.5</v>
          </cell>
        </row>
      </sheetData>
      <sheetData sheetId="19507">
        <row r="22">
          <cell r="C22">
            <v>22321.5</v>
          </cell>
        </row>
      </sheetData>
      <sheetData sheetId="19508">
        <row r="22">
          <cell r="C22">
            <v>22321.5</v>
          </cell>
        </row>
      </sheetData>
      <sheetData sheetId="19509">
        <row r="22">
          <cell r="C22">
            <v>22321.5</v>
          </cell>
        </row>
      </sheetData>
      <sheetData sheetId="19510">
        <row r="22">
          <cell r="C22">
            <v>22321.5</v>
          </cell>
        </row>
      </sheetData>
      <sheetData sheetId="19511">
        <row r="22">
          <cell r="C22">
            <v>22321.5</v>
          </cell>
        </row>
      </sheetData>
      <sheetData sheetId="19512">
        <row r="22">
          <cell r="C22">
            <v>22321.5</v>
          </cell>
        </row>
      </sheetData>
      <sheetData sheetId="19513" refreshError="1"/>
      <sheetData sheetId="19514" refreshError="1"/>
      <sheetData sheetId="19515" refreshError="1"/>
      <sheetData sheetId="19516" refreshError="1"/>
      <sheetData sheetId="19517" refreshError="1"/>
      <sheetData sheetId="19518" refreshError="1"/>
      <sheetData sheetId="19519" refreshError="1"/>
      <sheetData sheetId="19520" refreshError="1"/>
      <sheetData sheetId="19521" refreshError="1"/>
      <sheetData sheetId="19522" refreshError="1"/>
      <sheetData sheetId="19523" refreshError="1"/>
      <sheetData sheetId="19524" refreshError="1"/>
      <sheetData sheetId="19525" refreshError="1"/>
      <sheetData sheetId="19526" refreshError="1"/>
      <sheetData sheetId="19527" refreshError="1"/>
      <sheetData sheetId="19528" refreshError="1"/>
      <sheetData sheetId="19529" refreshError="1"/>
      <sheetData sheetId="19530" refreshError="1"/>
      <sheetData sheetId="19531" refreshError="1"/>
      <sheetData sheetId="19532" refreshError="1"/>
      <sheetData sheetId="19533" refreshError="1"/>
      <sheetData sheetId="19534" refreshError="1"/>
      <sheetData sheetId="19535" refreshError="1"/>
      <sheetData sheetId="19536" refreshError="1"/>
      <sheetData sheetId="19537" refreshError="1"/>
      <sheetData sheetId="19538">
        <row r="22">
          <cell r="C22">
            <v>22321.5</v>
          </cell>
        </row>
      </sheetData>
      <sheetData sheetId="19539">
        <row r="22">
          <cell r="C22">
            <v>22321.5</v>
          </cell>
        </row>
      </sheetData>
      <sheetData sheetId="19540">
        <row r="22">
          <cell r="C22">
            <v>22321.5</v>
          </cell>
        </row>
      </sheetData>
      <sheetData sheetId="19541">
        <row r="22">
          <cell r="C22">
            <v>22321.5</v>
          </cell>
        </row>
      </sheetData>
      <sheetData sheetId="19542">
        <row r="22">
          <cell r="C22">
            <v>22321.5</v>
          </cell>
        </row>
      </sheetData>
      <sheetData sheetId="19543">
        <row r="22">
          <cell r="C22">
            <v>22321.5</v>
          </cell>
        </row>
      </sheetData>
      <sheetData sheetId="19544">
        <row r="22">
          <cell r="C22">
            <v>22321.5</v>
          </cell>
        </row>
      </sheetData>
      <sheetData sheetId="19545">
        <row r="22">
          <cell r="C22">
            <v>22321.5</v>
          </cell>
        </row>
      </sheetData>
      <sheetData sheetId="19546">
        <row r="22">
          <cell r="C22">
            <v>22321.5</v>
          </cell>
        </row>
      </sheetData>
      <sheetData sheetId="19547">
        <row r="26">
          <cell r="G26">
            <v>1861250</v>
          </cell>
        </row>
      </sheetData>
      <sheetData sheetId="19548">
        <row r="26">
          <cell r="G26">
            <v>1861250</v>
          </cell>
        </row>
      </sheetData>
      <sheetData sheetId="19549">
        <row r="22">
          <cell r="C22">
            <v>22321.5</v>
          </cell>
        </row>
      </sheetData>
      <sheetData sheetId="19550">
        <row r="22">
          <cell r="C22">
            <v>22321.5</v>
          </cell>
        </row>
      </sheetData>
      <sheetData sheetId="19551">
        <row r="22">
          <cell r="C22">
            <v>22321.5</v>
          </cell>
        </row>
      </sheetData>
      <sheetData sheetId="19552">
        <row r="22">
          <cell r="C22">
            <v>22321.5</v>
          </cell>
        </row>
      </sheetData>
      <sheetData sheetId="19553">
        <row r="22">
          <cell r="C22">
            <v>22321.5</v>
          </cell>
        </row>
      </sheetData>
      <sheetData sheetId="19554">
        <row r="22">
          <cell r="C22">
            <v>22321.5</v>
          </cell>
        </row>
      </sheetData>
      <sheetData sheetId="19555">
        <row r="22">
          <cell r="C22">
            <v>22321.5</v>
          </cell>
        </row>
      </sheetData>
      <sheetData sheetId="19556">
        <row r="22">
          <cell r="C22">
            <v>22321.5</v>
          </cell>
        </row>
      </sheetData>
      <sheetData sheetId="19557"/>
      <sheetData sheetId="19558"/>
      <sheetData sheetId="19559" refreshError="1"/>
      <sheetData sheetId="19560" refreshError="1"/>
      <sheetData sheetId="19561" refreshError="1"/>
      <sheetData sheetId="19562" refreshError="1"/>
      <sheetData sheetId="19563" refreshError="1"/>
      <sheetData sheetId="19564" refreshError="1"/>
      <sheetData sheetId="19565" refreshError="1"/>
      <sheetData sheetId="19566" refreshError="1"/>
      <sheetData sheetId="19567" refreshError="1"/>
      <sheetData sheetId="19568">
        <row r="1">
          <cell r="A1" t="str">
            <v>Customer Name</v>
          </cell>
        </row>
      </sheetData>
      <sheetData sheetId="19569">
        <row r="1">
          <cell r="A1" t="str">
            <v>CODE</v>
          </cell>
        </row>
      </sheetData>
      <sheetData sheetId="19570">
        <row r="1">
          <cell r="A1" t="str">
            <v>CODE</v>
          </cell>
        </row>
      </sheetData>
      <sheetData sheetId="19571">
        <row r="22">
          <cell r="C22">
            <v>22321.5</v>
          </cell>
        </row>
      </sheetData>
      <sheetData sheetId="19572"/>
      <sheetData sheetId="19573">
        <row r="26">
          <cell r="G26">
            <v>1861250</v>
          </cell>
        </row>
      </sheetData>
      <sheetData sheetId="19574" refreshError="1"/>
      <sheetData sheetId="19575" refreshError="1"/>
      <sheetData sheetId="19576">
        <row r="22">
          <cell r="C22">
            <v>22321.5</v>
          </cell>
        </row>
      </sheetData>
      <sheetData sheetId="19577">
        <row r="22">
          <cell r="C22">
            <v>22321.5</v>
          </cell>
        </row>
      </sheetData>
      <sheetData sheetId="19578">
        <row r="22">
          <cell r="C22">
            <v>22321.5</v>
          </cell>
        </row>
      </sheetData>
      <sheetData sheetId="19579">
        <row r="22">
          <cell r="C22">
            <v>22321.5</v>
          </cell>
        </row>
      </sheetData>
      <sheetData sheetId="19580">
        <row r="22">
          <cell r="C22">
            <v>22321.5</v>
          </cell>
        </row>
      </sheetData>
      <sheetData sheetId="19581">
        <row r="26">
          <cell r="G26">
            <v>1861250</v>
          </cell>
        </row>
      </sheetData>
      <sheetData sheetId="19582">
        <row r="26">
          <cell r="G26">
            <v>1861250</v>
          </cell>
        </row>
      </sheetData>
      <sheetData sheetId="19583">
        <row r="22">
          <cell r="C22">
            <v>22321.5</v>
          </cell>
        </row>
      </sheetData>
      <sheetData sheetId="19584">
        <row r="22">
          <cell r="C22">
            <v>22321.5</v>
          </cell>
        </row>
      </sheetData>
      <sheetData sheetId="19585">
        <row r="22">
          <cell r="C22">
            <v>22321.5</v>
          </cell>
        </row>
      </sheetData>
      <sheetData sheetId="19586" refreshError="1"/>
      <sheetData sheetId="19587" refreshError="1"/>
      <sheetData sheetId="19588" refreshError="1"/>
      <sheetData sheetId="19589" refreshError="1"/>
      <sheetData sheetId="19590" refreshError="1"/>
      <sheetData sheetId="19591" refreshError="1"/>
      <sheetData sheetId="19592" refreshError="1"/>
      <sheetData sheetId="19593" refreshError="1"/>
      <sheetData sheetId="19594" refreshError="1"/>
      <sheetData sheetId="19595" refreshError="1"/>
      <sheetData sheetId="19596" refreshError="1"/>
      <sheetData sheetId="19597" refreshError="1"/>
      <sheetData sheetId="19598" refreshError="1"/>
      <sheetData sheetId="19599" refreshError="1"/>
      <sheetData sheetId="19600" refreshError="1"/>
      <sheetData sheetId="19601" refreshError="1"/>
      <sheetData sheetId="19602" refreshError="1"/>
      <sheetData sheetId="19603" refreshError="1"/>
      <sheetData sheetId="19604" refreshError="1"/>
      <sheetData sheetId="19605" refreshError="1"/>
      <sheetData sheetId="19606" refreshError="1"/>
      <sheetData sheetId="19607" refreshError="1"/>
      <sheetData sheetId="19608" refreshError="1"/>
      <sheetData sheetId="19609" refreshError="1"/>
      <sheetData sheetId="19610" refreshError="1"/>
      <sheetData sheetId="19611" refreshError="1"/>
      <sheetData sheetId="19612" refreshError="1"/>
      <sheetData sheetId="19613" refreshError="1"/>
      <sheetData sheetId="19614" refreshError="1"/>
      <sheetData sheetId="19615" refreshError="1"/>
      <sheetData sheetId="19616" refreshError="1"/>
      <sheetData sheetId="19617">
        <row r="22">
          <cell r="C22">
            <v>22321.5</v>
          </cell>
        </row>
      </sheetData>
      <sheetData sheetId="19618" refreshError="1"/>
      <sheetData sheetId="19619">
        <row r="22">
          <cell r="C22">
            <v>22321.5</v>
          </cell>
        </row>
      </sheetData>
      <sheetData sheetId="19620">
        <row r="22">
          <cell r="C22">
            <v>22321.5</v>
          </cell>
        </row>
      </sheetData>
      <sheetData sheetId="19621">
        <row r="26">
          <cell r="G26">
            <v>1861250</v>
          </cell>
        </row>
      </sheetData>
      <sheetData sheetId="19622">
        <row r="26">
          <cell r="G26">
            <v>1861250</v>
          </cell>
        </row>
      </sheetData>
      <sheetData sheetId="19623">
        <row r="26">
          <cell r="G26">
            <v>1861250</v>
          </cell>
        </row>
      </sheetData>
      <sheetData sheetId="19624">
        <row r="26">
          <cell r="G26">
            <v>1861250</v>
          </cell>
        </row>
      </sheetData>
      <sheetData sheetId="19625">
        <row r="22">
          <cell r="C22">
            <v>22321.5</v>
          </cell>
        </row>
      </sheetData>
      <sheetData sheetId="19626">
        <row r="22">
          <cell r="C22">
            <v>22321.5</v>
          </cell>
        </row>
      </sheetData>
      <sheetData sheetId="19627">
        <row r="22">
          <cell r="C22">
            <v>22321.5</v>
          </cell>
        </row>
      </sheetData>
      <sheetData sheetId="19628">
        <row r="22">
          <cell r="C22">
            <v>22321.5</v>
          </cell>
        </row>
      </sheetData>
      <sheetData sheetId="19629">
        <row r="22">
          <cell r="C22">
            <v>22321.5</v>
          </cell>
        </row>
      </sheetData>
      <sheetData sheetId="19630">
        <row r="22">
          <cell r="C22">
            <v>22321.5</v>
          </cell>
        </row>
      </sheetData>
      <sheetData sheetId="19631">
        <row r="22">
          <cell r="C22">
            <v>22321.5</v>
          </cell>
        </row>
      </sheetData>
      <sheetData sheetId="19632">
        <row r="22">
          <cell r="C22">
            <v>22321.5</v>
          </cell>
        </row>
      </sheetData>
      <sheetData sheetId="19633">
        <row r="22">
          <cell r="C22">
            <v>22321.5</v>
          </cell>
        </row>
      </sheetData>
      <sheetData sheetId="19634" refreshError="1"/>
      <sheetData sheetId="19635" refreshError="1"/>
      <sheetData sheetId="19636" refreshError="1"/>
      <sheetData sheetId="19637"/>
      <sheetData sheetId="19638" refreshError="1"/>
      <sheetData sheetId="19639" refreshError="1"/>
      <sheetData sheetId="19640">
        <row r="22">
          <cell r="C22">
            <v>22321.5</v>
          </cell>
        </row>
      </sheetData>
      <sheetData sheetId="19641" refreshError="1"/>
      <sheetData sheetId="19642" refreshError="1"/>
      <sheetData sheetId="19643" refreshError="1"/>
      <sheetData sheetId="19644" refreshError="1"/>
      <sheetData sheetId="19645" refreshError="1"/>
      <sheetData sheetId="19646" refreshError="1"/>
      <sheetData sheetId="19647" refreshError="1"/>
      <sheetData sheetId="19648" refreshError="1"/>
      <sheetData sheetId="19649" refreshError="1"/>
      <sheetData sheetId="19650" refreshError="1"/>
      <sheetData sheetId="19651" refreshError="1"/>
      <sheetData sheetId="19652" refreshError="1"/>
      <sheetData sheetId="19653" refreshError="1"/>
      <sheetData sheetId="19654" refreshError="1"/>
      <sheetData sheetId="19655" refreshError="1"/>
      <sheetData sheetId="19656" refreshError="1"/>
      <sheetData sheetId="19657" refreshError="1"/>
      <sheetData sheetId="19658" refreshError="1"/>
      <sheetData sheetId="19659" refreshError="1"/>
      <sheetData sheetId="19660" refreshError="1"/>
      <sheetData sheetId="19661" refreshError="1"/>
      <sheetData sheetId="19662" refreshError="1"/>
      <sheetData sheetId="19663" refreshError="1"/>
      <sheetData sheetId="19664" refreshError="1"/>
      <sheetData sheetId="19665" refreshError="1"/>
      <sheetData sheetId="19666" refreshError="1"/>
      <sheetData sheetId="19667" refreshError="1"/>
      <sheetData sheetId="19668" refreshError="1"/>
      <sheetData sheetId="19669" refreshError="1"/>
      <sheetData sheetId="19670" refreshError="1"/>
      <sheetData sheetId="19671" refreshError="1"/>
      <sheetData sheetId="19672" refreshError="1"/>
      <sheetData sheetId="19673" refreshError="1"/>
      <sheetData sheetId="19674" refreshError="1"/>
      <sheetData sheetId="19675" refreshError="1"/>
      <sheetData sheetId="19676" refreshError="1"/>
      <sheetData sheetId="19677" refreshError="1"/>
      <sheetData sheetId="19678">
        <row r="22">
          <cell r="C22">
            <v>22321.5</v>
          </cell>
        </row>
      </sheetData>
      <sheetData sheetId="19679">
        <row r="22">
          <cell r="C22">
            <v>22321.5</v>
          </cell>
        </row>
      </sheetData>
      <sheetData sheetId="19680">
        <row r="22">
          <cell r="C22">
            <v>22321.5</v>
          </cell>
        </row>
      </sheetData>
      <sheetData sheetId="19681">
        <row r="22">
          <cell r="C22">
            <v>22321.5</v>
          </cell>
        </row>
      </sheetData>
      <sheetData sheetId="19682">
        <row r="26">
          <cell r="G26">
            <v>1861250</v>
          </cell>
        </row>
      </sheetData>
      <sheetData sheetId="19683">
        <row r="22">
          <cell r="C22">
            <v>22321.5</v>
          </cell>
        </row>
      </sheetData>
      <sheetData sheetId="19684">
        <row r="22">
          <cell r="C22">
            <v>22321.5</v>
          </cell>
        </row>
      </sheetData>
      <sheetData sheetId="19685">
        <row r="22">
          <cell r="C22">
            <v>22321.5</v>
          </cell>
        </row>
      </sheetData>
      <sheetData sheetId="19686" refreshError="1"/>
      <sheetData sheetId="19687" refreshError="1"/>
      <sheetData sheetId="19688" refreshError="1"/>
      <sheetData sheetId="19689">
        <row r="26">
          <cell r="G26">
            <v>1861250</v>
          </cell>
        </row>
      </sheetData>
      <sheetData sheetId="19690">
        <row r="22">
          <cell r="C22">
            <v>22321.5</v>
          </cell>
        </row>
      </sheetData>
      <sheetData sheetId="19691">
        <row r="22">
          <cell r="C22">
            <v>22321.5</v>
          </cell>
        </row>
      </sheetData>
      <sheetData sheetId="19692">
        <row r="22">
          <cell r="C22">
            <v>22321.5</v>
          </cell>
        </row>
      </sheetData>
      <sheetData sheetId="19693">
        <row r="22">
          <cell r="C22">
            <v>22321.5</v>
          </cell>
        </row>
      </sheetData>
      <sheetData sheetId="19694">
        <row r="22">
          <cell r="C22">
            <v>22321.5</v>
          </cell>
        </row>
      </sheetData>
      <sheetData sheetId="19695">
        <row r="22">
          <cell r="C22">
            <v>22321.5</v>
          </cell>
        </row>
      </sheetData>
      <sheetData sheetId="19696">
        <row r="22">
          <cell r="C22">
            <v>22321.5</v>
          </cell>
        </row>
      </sheetData>
      <sheetData sheetId="19697">
        <row r="22">
          <cell r="C22">
            <v>22321.5</v>
          </cell>
        </row>
      </sheetData>
      <sheetData sheetId="19698">
        <row r="22">
          <cell r="C22">
            <v>22321.5</v>
          </cell>
        </row>
      </sheetData>
      <sheetData sheetId="19699">
        <row r="22">
          <cell r="C22">
            <v>22321.5</v>
          </cell>
        </row>
      </sheetData>
      <sheetData sheetId="19700">
        <row r="26">
          <cell r="G26">
            <v>1861250</v>
          </cell>
        </row>
      </sheetData>
      <sheetData sheetId="19701">
        <row r="26">
          <cell r="G26">
            <v>1861250</v>
          </cell>
        </row>
      </sheetData>
      <sheetData sheetId="19702">
        <row r="26">
          <cell r="G26">
            <v>1861250</v>
          </cell>
        </row>
      </sheetData>
      <sheetData sheetId="19703">
        <row r="26">
          <cell r="G26">
            <v>1861250</v>
          </cell>
        </row>
      </sheetData>
      <sheetData sheetId="19704">
        <row r="26">
          <cell r="G26">
            <v>1861250</v>
          </cell>
        </row>
      </sheetData>
      <sheetData sheetId="19705" refreshError="1"/>
      <sheetData sheetId="19706" refreshError="1"/>
      <sheetData sheetId="19707" refreshError="1"/>
      <sheetData sheetId="19708" refreshError="1"/>
      <sheetData sheetId="19709" refreshError="1"/>
      <sheetData sheetId="19710" refreshError="1"/>
      <sheetData sheetId="19711" refreshError="1"/>
      <sheetData sheetId="19712" refreshError="1"/>
      <sheetData sheetId="19713" refreshError="1"/>
      <sheetData sheetId="19714" refreshError="1"/>
      <sheetData sheetId="19715" refreshError="1"/>
      <sheetData sheetId="19716" refreshError="1"/>
      <sheetData sheetId="19717" refreshError="1"/>
      <sheetData sheetId="19718" refreshError="1"/>
      <sheetData sheetId="19719" refreshError="1"/>
      <sheetData sheetId="19720" refreshError="1"/>
      <sheetData sheetId="19721" refreshError="1"/>
      <sheetData sheetId="19722" refreshError="1"/>
      <sheetData sheetId="19723" refreshError="1"/>
      <sheetData sheetId="19724" refreshError="1"/>
      <sheetData sheetId="19725" refreshError="1"/>
      <sheetData sheetId="19726" refreshError="1"/>
      <sheetData sheetId="19727" refreshError="1"/>
      <sheetData sheetId="19728" refreshError="1"/>
      <sheetData sheetId="19729" refreshError="1"/>
      <sheetData sheetId="19730" refreshError="1"/>
      <sheetData sheetId="19731" refreshError="1"/>
      <sheetData sheetId="19732" refreshError="1"/>
      <sheetData sheetId="19733" refreshError="1"/>
      <sheetData sheetId="19734" refreshError="1"/>
      <sheetData sheetId="19735" refreshError="1"/>
      <sheetData sheetId="19736" refreshError="1"/>
      <sheetData sheetId="19737" refreshError="1"/>
      <sheetData sheetId="19738" refreshError="1"/>
      <sheetData sheetId="19739" refreshError="1"/>
      <sheetData sheetId="19740" refreshError="1"/>
      <sheetData sheetId="19741" refreshError="1"/>
      <sheetData sheetId="19742" refreshError="1"/>
      <sheetData sheetId="19743" refreshError="1"/>
      <sheetData sheetId="19744" refreshError="1"/>
      <sheetData sheetId="19745" refreshError="1"/>
      <sheetData sheetId="19746" refreshError="1"/>
      <sheetData sheetId="19747" refreshError="1"/>
      <sheetData sheetId="19748" refreshError="1"/>
      <sheetData sheetId="19749" refreshError="1"/>
      <sheetData sheetId="19750" refreshError="1"/>
      <sheetData sheetId="19751" refreshError="1"/>
      <sheetData sheetId="19752" refreshError="1"/>
      <sheetData sheetId="19753" refreshError="1"/>
      <sheetData sheetId="19754" refreshError="1"/>
      <sheetData sheetId="19755" refreshError="1"/>
      <sheetData sheetId="19756" refreshError="1"/>
      <sheetData sheetId="19757" refreshError="1"/>
      <sheetData sheetId="19758" refreshError="1"/>
      <sheetData sheetId="19759" refreshError="1"/>
      <sheetData sheetId="19760" refreshError="1"/>
      <sheetData sheetId="19761" refreshError="1"/>
      <sheetData sheetId="19762" refreshError="1"/>
      <sheetData sheetId="19763"/>
      <sheetData sheetId="19764" refreshError="1"/>
      <sheetData sheetId="19765" refreshError="1"/>
      <sheetData sheetId="19766" refreshError="1"/>
      <sheetData sheetId="19767" refreshError="1"/>
      <sheetData sheetId="19768" refreshError="1"/>
      <sheetData sheetId="19769" refreshError="1"/>
      <sheetData sheetId="19770" refreshError="1"/>
      <sheetData sheetId="19771" refreshError="1"/>
      <sheetData sheetId="19772"/>
      <sheetData sheetId="19773"/>
      <sheetData sheetId="19774"/>
      <sheetData sheetId="19775"/>
      <sheetData sheetId="19776"/>
      <sheetData sheetId="19777">
        <row r="5">
          <cell r="A5">
            <v>1</v>
          </cell>
        </row>
      </sheetData>
      <sheetData sheetId="19778">
        <row r="4">
          <cell r="D4" t="str">
            <v xml:space="preserve">Annexure 2.1 </v>
          </cell>
        </row>
      </sheetData>
      <sheetData sheetId="19779">
        <row r="1">
          <cell r="B1" t="str">
            <v>Q101A</v>
          </cell>
        </row>
      </sheetData>
      <sheetData sheetId="19780">
        <row r="5">
          <cell r="A5">
            <v>1</v>
          </cell>
        </row>
      </sheetData>
      <sheetData sheetId="19781" refreshError="1"/>
      <sheetData sheetId="19782">
        <row r="5">
          <cell r="A5">
            <v>1</v>
          </cell>
        </row>
      </sheetData>
      <sheetData sheetId="19783">
        <row r="2">
          <cell r="H2" t="str">
            <v>India Countrywide</v>
          </cell>
        </row>
      </sheetData>
      <sheetData sheetId="19784">
        <row r="5">
          <cell r="A5">
            <v>1</v>
          </cell>
        </row>
      </sheetData>
      <sheetData sheetId="19785">
        <row r="1">
          <cell r="B1" t="str">
            <v>Q101A</v>
          </cell>
        </row>
      </sheetData>
      <sheetData sheetId="19786">
        <row r="5">
          <cell r="A5">
            <v>1</v>
          </cell>
        </row>
      </sheetData>
      <sheetData sheetId="19787">
        <row r="1">
          <cell r="A1" t="str">
            <v>ASSET_NUMBER</v>
          </cell>
        </row>
      </sheetData>
      <sheetData sheetId="19788">
        <row r="5">
          <cell r="A5">
            <v>1</v>
          </cell>
        </row>
      </sheetData>
      <sheetData sheetId="19789">
        <row r="5">
          <cell r="A5">
            <v>1</v>
          </cell>
        </row>
      </sheetData>
      <sheetData sheetId="19790">
        <row r="2">
          <cell r="H2" t="str">
            <v>India Countrywide</v>
          </cell>
        </row>
      </sheetData>
      <sheetData sheetId="19791">
        <row r="5">
          <cell r="A5">
            <v>1</v>
          </cell>
        </row>
      </sheetData>
      <sheetData sheetId="19792">
        <row r="5">
          <cell r="A5">
            <v>1</v>
          </cell>
        </row>
      </sheetData>
      <sheetData sheetId="19793">
        <row r="5">
          <cell r="A5">
            <v>1</v>
          </cell>
        </row>
      </sheetData>
      <sheetData sheetId="19794"/>
      <sheetData sheetId="19795"/>
      <sheetData sheetId="19796"/>
      <sheetData sheetId="19797"/>
      <sheetData sheetId="19798"/>
      <sheetData sheetId="19799"/>
      <sheetData sheetId="19800"/>
      <sheetData sheetId="19801"/>
      <sheetData sheetId="19802"/>
      <sheetData sheetId="19803"/>
      <sheetData sheetId="19804"/>
      <sheetData sheetId="19805"/>
      <sheetData sheetId="19806"/>
      <sheetData sheetId="19807"/>
      <sheetData sheetId="19808" refreshError="1"/>
      <sheetData sheetId="19809" refreshError="1"/>
      <sheetData sheetId="19810" refreshError="1"/>
      <sheetData sheetId="19811" refreshError="1"/>
      <sheetData sheetId="19812" refreshError="1"/>
      <sheetData sheetId="19813" refreshError="1"/>
      <sheetData sheetId="19814" refreshError="1"/>
      <sheetData sheetId="19815" refreshError="1"/>
      <sheetData sheetId="19816" refreshError="1"/>
      <sheetData sheetId="19817" refreshError="1"/>
      <sheetData sheetId="19818" refreshError="1"/>
      <sheetData sheetId="19819" refreshError="1"/>
      <sheetData sheetId="19820" refreshError="1"/>
      <sheetData sheetId="19821" refreshError="1"/>
      <sheetData sheetId="19822" refreshError="1"/>
      <sheetData sheetId="19823" refreshError="1"/>
      <sheetData sheetId="19824" refreshError="1"/>
      <sheetData sheetId="19825" refreshError="1"/>
      <sheetData sheetId="19826" refreshError="1"/>
      <sheetData sheetId="19827"/>
      <sheetData sheetId="19828"/>
      <sheetData sheetId="19829"/>
      <sheetData sheetId="19830"/>
      <sheetData sheetId="19831"/>
      <sheetData sheetId="19832"/>
      <sheetData sheetId="19833"/>
      <sheetData sheetId="19834">
        <row r="26">
          <cell r="G26">
            <v>1861250</v>
          </cell>
        </row>
      </sheetData>
      <sheetData sheetId="19835">
        <row r="5">
          <cell r="C5">
            <v>0</v>
          </cell>
        </row>
      </sheetData>
      <sheetData sheetId="19836">
        <row r="26">
          <cell r="G26">
            <v>1861250</v>
          </cell>
        </row>
      </sheetData>
      <sheetData sheetId="19837">
        <row r="26">
          <cell r="G26">
            <v>1861250</v>
          </cell>
        </row>
      </sheetData>
      <sheetData sheetId="19838"/>
      <sheetData sheetId="19839"/>
      <sheetData sheetId="19840">
        <row r="131">
          <cell r="A131" t="str">
            <v>40000</v>
          </cell>
        </row>
      </sheetData>
      <sheetData sheetId="19841"/>
      <sheetData sheetId="19842"/>
      <sheetData sheetId="19843"/>
      <sheetData sheetId="19844" refreshError="1"/>
      <sheetData sheetId="19845" refreshError="1"/>
      <sheetData sheetId="19846" refreshError="1"/>
      <sheetData sheetId="19847" refreshError="1"/>
      <sheetData sheetId="19848" refreshError="1"/>
      <sheetData sheetId="19849" refreshError="1"/>
      <sheetData sheetId="19850" refreshError="1"/>
      <sheetData sheetId="19851" refreshError="1"/>
      <sheetData sheetId="19852" refreshError="1"/>
      <sheetData sheetId="19853" refreshError="1"/>
      <sheetData sheetId="19854" refreshError="1"/>
      <sheetData sheetId="19855" refreshError="1"/>
      <sheetData sheetId="19856" refreshError="1"/>
      <sheetData sheetId="19857" refreshError="1"/>
      <sheetData sheetId="19858" refreshError="1"/>
      <sheetData sheetId="19859" refreshError="1"/>
      <sheetData sheetId="19860" refreshError="1"/>
      <sheetData sheetId="19861" refreshError="1"/>
      <sheetData sheetId="19862" refreshError="1"/>
      <sheetData sheetId="19863" refreshError="1"/>
      <sheetData sheetId="19864" refreshError="1"/>
      <sheetData sheetId="19865" refreshError="1"/>
      <sheetData sheetId="19866" refreshError="1"/>
      <sheetData sheetId="19867" refreshError="1"/>
      <sheetData sheetId="19868" refreshError="1"/>
      <sheetData sheetId="19869" refreshError="1"/>
      <sheetData sheetId="19870" refreshError="1"/>
      <sheetData sheetId="19871" refreshError="1"/>
      <sheetData sheetId="19872" refreshError="1"/>
      <sheetData sheetId="19873" refreshError="1"/>
      <sheetData sheetId="19874" refreshError="1"/>
      <sheetData sheetId="19875" refreshError="1"/>
      <sheetData sheetId="19876" refreshError="1"/>
      <sheetData sheetId="19877" refreshError="1"/>
      <sheetData sheetId="19878" refreshError="1"/>
      <sheetData sheetId="19879" refreshError="1"/>
      <sheetData sheetId="19880" refreshError="1"/>
      <sheetData sheetId="19881" refreshError="1"/>
      <sheetData sheetId="19882" refreshError="1"/>
      <sheetData sheetId="19883" refreshError="1"/>
      <sheetData sheetId="19884" refreshError="1"/>
      <sheetData sheetId="19885" refreshError="1"/>
      <sheetData sheetId="19886" refreshError="1"/>
      <sheetData sheetId="19887" refreshError="1"/>
      <sheetData sheetId="19888" refreshError="1"/>
      <sheetData sheetId="19889" refreshError="1"/>
      <sheetData sheetId="19890" refreshError="1"/>
      <sheetData sheetId="19891" refreshError="1"/>
      <sheetData sheetId="19892" refreshError="1"/>
      <sheetData sheetId="19893" refreshError="1"/>
      <sheetData sheetId="19894" refreshError="1"/>
      <sheetData sheetId="19895" refreshError="1"/>
      <sheetData sheetId="19896" refreshError="1"/>
      <sheetData sheetId="19897" refreshError="1"/>
      <sheetData sheetId="19898" refreshError="1"/>
      <sheetData sheetId="19899" refreshError="1"/>
      <sheetData sheetId="19900" refreshError="1"/>
      <sheetData sheetId="19901" refreshError="1"/>
      <sheetData sheetId="19902" refreshError="1"/>
      <sheetData sheetId="19903" refreshError="1"/>
      <sheetData sheetId="19904" refreshError="1"/>
      <sheetData sheetId="19905" refreshError="1"/>
      <sheetData sheetId="19906" refreshError="1"/>
      <sheetData sheetId="19907" refreshError="1"/>
      <sheetData sheetId="19908" refreshError="1"/>
      <sheetData sheetId="19909" refreshError="1"/>
      <sheetData sheetId="19910" refreshError="1"/>
      <sheetData sheetId="19911" refreshError="1"/>
      <sheetData sheetId="19912" refreshError="1"/>
      <sheetData sheetId="19913" refreshError="1"/>
      <sheetData sheetId="19914" refreshError="1"/>
      <sheetData sheetId="19915" refreshError="1"/>
      <sheetData sheetId="19916" refreshError="1"/>
      <sheetData sheetId="19917" refreshError="1"/>
      <sheetData sheetId="19918" refreshError="1"/>
      <sheetData sheetId="19919" refreshError="1"/>
      <sheetData sheetId="19920" refreshError="1"/>
      <sheetData sheetId="19921" refreshError="1"/>
      <sheetData sheetId="19922" refreshError="1"/>
      <sheetData sheetId="19923" refreshError="1"/>
      <sheetData sheetId="19924" refreshError="1"/>
      <sheetData sheetId="19925" refreshError="1"/>
      <sheetData sheetId="19926" refreshError="1"/>
      <sheetData sheetId="19927" refreshError="1"/>
      <sheetData sheetId="19928" refreshError="1"/>
      <sheetData sheetId="19929" refreshError="1"/>
      <sheetData sheetId="19930" refreshError="1"/>
      <sheetData sheetId="19931" refreshError="1"/>
      <sheetData sheetId="19932" refreshError="1"/>
      <sheetData sheetId="19933" refreshError="1"/>
      <sheetData sheetId="19934" refreshError="1"/>
      <sheetData sheetId="19935" refreshError="1"/>
      <sheetData sheetId="19936" refreshError="1"/>
      <sheetData sheetId="19937" refreshError="1"/>
      <sheetData sheetId="19938" refreshError="1"/>
      <sheetData sheetId="19939" refreshError="1"/>
      <sheetData sheetId="19940" refreshError="1"/>
      <sheetData sheetId="19941" refreshError="1"/>
      <sheetData sheetId="19942" refreshError="1"/>
      <sheetData sheetId="19943" refreshError="1"/>
      <sheetData sheetId="19944" refreshError="1"/>
      <sheetData sheetId="19945" refreshError="1"/>
      <sheetData sheetId="19946" refreshError="1"/>
      <sheetData sheetId="19947" refreshError="1"/>
      <sheetData sheetId="19948" refreshError="1"/>
      <sheetData sheetId="19949" refreshError="1"/>
      <sheetData sheetId="19950" refreshError="1"/>
      <sheetData sheetId="19951" refreshError="1"/>
      <sheetData sheetId="19952" refreshError="1"/>
      <sheetData sheetId="19953" refreshError="1"/>
      <sheetData sheetId="19954" refreshError="1"/>
      <sheetData sheetId="19955" refreshError="1"/>
      <sheetData sheetId="19956" refreshError="1"/>
      <sheetData sheetId="19957" refreshError="1"/>
      <sheetData sheetId="19958" refreshError="1"/>
      <sheetData sheetId="19959" refreshError="1"/>
      <sheetData sheetId="19960" refreshError="1"/>
      <sheetData sheetId="19961" refreshError="1"/>
      <sheetData sheetId="19962" refreshError="1"/>
      <sheetData sheetId="19963" refreshError="1"/>
      <sheetData sheetId="19964" refreshError="1"/>
      <sheetData sheetId="19965" refreshError="1"/>
      <sheetData sheetId="19966" refreshError="1"/>
      <sheetData sheetId="19967" refreshError="1"/>
      <sheetData sheetId="19968" refreshError="1"/>
      <sheetData sheetId="19969" refreshError="1"/>
      <sheetData sheetId="19970" refreshError="1"/>
      <sheetData sheetId="19971" refreshError="1"/>
      <sheetData sheetId="19972" refreshError="1"/>
      <sheetData sheetId="19973" refreshError="1"/>
      <sheetData sheetId="19974" refreshError="1"/>
      <sheetData sheetId="19975" refreshError="1"/>
      <sheetData sheetId="19976" refreshError="1"/>
      <sheetData sheetId="19977" refreshError="1"/>
      <sheetData sheetId="19978" refreshError="1"/>
      <sheetData sheetId="19979" refreshError="1"/>
      <sheetData sheetId="19980" refreshError="1"/>
      <sheetData sheetId="19981" refreshError="1"/>
      <sheetData sheetId="19982" refreshError="1"/>
      <sheetData sheetId="19983" refreshError="1"/>
      <sheetData sheetId="19984" refreshError="1"/>
      <sheetData sheetId="19985" refreshError="1"/>
      <sheetData sheetId="19986" refreshError="1"/>
      <sheetData sheetId="19987" refreshError="1"/>
      <sheetData sheetId="19988" refreshError="1"/>
      <sheetData sheetId="19989" refreshError="1"/>
      <sheetData sheetId="19990" refreshError="1"/>
      <sheetData sheetId="19991" refreshError="1"/>
      <sheetData sheetId="19992" refreshError="1"/>
      <sheetData sheetId="19993" refreshError="1"/>
      <sheetData sheetId="19994" refreshError="1"/>
      <sheetData sheetId="19995" refreshError="1"/>
      <sheetData sheetId="19996" refreshError="1"/>
      <sheetData sheetId="19997" refreshError="1"/>
      <sheetData sheetId="19998" refreshError="1"/>
      <sheetData sheetId="19999" refreshError="1"/>
      <sheetData sheetId="20000" refreshError="1"/>
      <sheetData sheetId="20001" refreshError="1"/>
      <sheetData sheetId="20002" refreshError="1"/>
      <sheetData sheetId="20003" refreshError="1"/>
      <sheetData sheetId="20004" refreshError="1"/>
      <sheetData sheetId="20005" refreshError="1"/>
      <sheetData sheetId="20006" refreshError="1"/>
      <sheetData sheetId="20007" refreshError="1"/>
      <sheetData sheetId="20008" refreshError="1"/>
      <sheetData sheetId="20009" refreshError="1"/>
      <sheetData sheetId="20010" refreshError="1"/>
      <sheetData sheetId="20011" refreshError="1"/>
      <sheetData sheetId="20012" refreshError="1"/>
      <sheetData sheetId="20013" refreshError="1"/>
      <sheetData sheetId="20014" refreshError="1"/>
      <sheetData sheetId="20015" refreshError="1"/>
      <sheetData sheetId="20016" refreshError="1"/>
      <sheetData sheetId="20017" refreshError="1"/>
      <sheetData sheetId="20018" refreshError="1"/>
      <sheetData sheetId="20019" refreshError="1"/>
      <sheetData sheetId="20020" refreshError="1"/>
      <sheetData sheetId="20021" refreshError="1"/>
      <sheetData sheetId="20022" refreshError="1"/>
      <sheetData sheetId="20023" refreshError="1"/>
      <sheetData sheetId="20024" refreshError="1"/>
      <sheetData sheetId="20025" refreshError="1"/>
      <sheetData sheetId="20026" refreshError="1"/>
      <sheetData sheetId="20027" refreshError="1"/>
      <sheetData sheetId="20028" refreshError="1"/>
      <sheetData sheetId="20029" refreshError="1"/>
      <sheetData sheetId="20030" refreshError="1"/>
      <sheetData sheetId="20031" refreshError="1"/>
      <sheetData sheetId="20032" refreshError="1"/>
      <sheetData sheetId="20033" refreshError="1"/>
      <sheetData sheetId="20034" refreshError="1"/>
      <sheetData sheetId="20035" refreshError="1"/>
      <sheetData sheetId="20036" refreshError="1"/>
      <sheetData sheetId="20037" refreshError="1"/>
      <sheetData sheetId="20038" refreshError="1"/>
      <sheetData sheetId="20039" refreshError="1"/>
      <sheetData sheetId="20040" refreshError="1"/>
      <sheetData sheetId="20041" refreshError="1"/>
      <sheetData sheetId="20042" refreshError="1"/>
      <sheetData sheetId="20043" refreshError="1"/>
      <sheetData sheetId="20044" refreshError="1"/>
      <sheetData sheetId="20045" refreshError="1"/>
      <sheetData sheetId="20046" refreshError="1"/>
      <sheetData sheetId="20047" refreshError="1"/>
      <sheetData sheetId="20048" refreshError="1"/>
      <sheetData sheetId="20049" refreshError="1"/>
      <sheetData sheetId="20050" refreshError="1"/>
      <sheetData sheetId="20051" refreshError="1"/>
      <sheetData sheetId="20052" refreshError="1"/>
      <sheetData sheetId="20053" refreshError="1"/>
      <sheetData sheetId="20054" refreshError="1"/>
      <sheetData sheetId="20055" refreshError="1"/>
      <sheetData sheetId="20056" refreshError="1"/>
      <sheetData sheetId="20057" refreshError="1"/>
      <sheetData sheetId="20058" refreshError="1"/>
      <sheetData sheetId="20059" refreshError="1"/>
      <sheetData sheetId="20060" refreshError="1"/>
      <sheetData sheetId="20061" refreshError="1"/>
      <sheetData sheetId="20062" refreshError="1"/>
      <sheetData sheetId="20063" refreshError="1"/>
      <sheetData sheetId="20064" refreshError="1"/>
      <sheetData sheetId="20065" refreshError="1"/>
      <sheetData sheetId="20066" refreshError="1"/>
      <sheetData sheetId="20067" refreshError="1"/>
      <sheetData sheetId="20068" refreshError="1"/>
      <sheetData sheetId="20069" refreshError="1"/>
      <sheetData sheetId="20070" refreshError="1"/>
      <sheetData sheetId="20071" refreshError="1"/>
      <sheetData sheetId="20072" refreshError="1"/>
      <sheetData sheetId="20073" refreshError="1"/>
      <sheetData sheetId="20074" refreshError="1"/>
      <sheetData sheetId="20075" refreshError="1"/>
      <sheetData sheetId="20076" refreshError="1"/>
      <sheetData sheetId="20077" refreshError="1"/>
      <sheetData sheetId="20078" refreshError="1"/>
      <sheetData sheetId="20079" refreshError="1"/>
      <sheetData sheetId="20080" refreshError="1"/>
      <sheetData sheetId="20081" refreshError="1"/>
      <sheetData sheetId="20082" refreshError="1"/>
      <sheetData sheetId="20083" refreshError="1"/>
      <sheetData sheetId="20084" refreshError="1"/>
      <sheetData sheetId="20085" refreshError="1"/>
      <sheetData sheetId="20086" refreshError="1"/>
      <sheetData sheetId="20087" refreshError="1"/>
      <sheetData sheetId="20088" refreshError="1"/>
      <sheetData sheetId="20089" refreshError="1"/>
      <sheetData sheetId="20090" refreshError="1"/>
      <sheetData sheetId="20091" refreshError="1"/>
      <sheetData sheetId="20092" refreshError="1"/>
      <sheetData sheetId="20093" refreshError="1"/>
      <sheetData sheetId="20094" refreshError="1"/>
      <sheetData sheetId="20095" refreshError="1"/>
      <sheetData sheetId="20096" refreshError="1"/>
      <sheetData sheetId="20097" refreshError="1"/>
      <sheetData sheetId="20098" refreshError="1"/>
      <sheetData sheetId="20099" refreshError="1"/>
      <sheetData sheetId="20100" refreshError="1"/>
      <sheetData sheetId="20101" refreshError="1"/>
      <sheetData sheetId="20102" refreshError="1"/>
      <sheetData sheetId="20103" refreshError="1"/>
      <sheetData sheetId="20104" refreshError="1"/>
      <sheetData sheetId="20105" refreshError="1"/>
      <sheetData sheetId="20106" refreshError="1"/>
      <sheetData sheetId="20107" refreshError="1"/>
      <sheetData sheetId="20108" refreshError="1"/>
      <sheetData sheetId="20109" refreshError="1"/>
      <sheetData sheetId="20110" refreshError="1"/>
      <sheetData sheetId="20111" refreshError="1"/>
      <sheetData sheetId="20112" refreshError="1"/>
      <sheetData sheetId="20113" refreshError="1"/>
      <sheetData sheetId="20114" refreshError="1"/>
      <sheetData sheetId="20115" refreshError="1"/>
      <sheetData sheetId="20116" refreshError="1"/>
      <sheetData sheetId="20117" refreshError="1"/>
      <sheetData sheetId="20118" refreshError="1"/>
      <sheetData sheetId="20119" refreshError="1"/>
      <sheetData sheetId="20120" refreshError="1"/>
      <sheetData sheetId="20121" refreshError="1"/>
      <sheetData sheetId="20122" refreshError="1"/>
      <sheetData sheetId="20123" refreshError="1"/>
      <sheetData sheetId="20124" refreshError="1"/>
      <sheetData sheetId="20125" refreshError="1"/>
      <sheetData sheetId="20126" refreshError="1"/>
      <sheetData sheetId="20127" refreshError="1"/>
      <sheetData sheetId="20128" refreshError="1"/>
      <sheetData sheetId="20129" refreshError="1"/>
      <sheetData sheetId="20130" refreshError="1"/>
      <sheetData sheetId="20131" refreshError="1"/>
      <sheetData sheetId="20132" refreshError="1"/>
      <sheetData sheetId="20133" refreshError="1"/>
      <sheetData sheetId="20134" refreshError="1"/>
      <sheetData sheetId="20135" refreshError="1"/>
      <sheetData sheetId="20136" refreshError="1"/>
      <sheetData sheetId="20137" refreshError="1"/>
      <sheetData sheetId="20138" refreshError="1"/>
      <sheetData sheetId="20139" refreshError="1"/>
      <sheetData sheetId="20140" refreshError="1"/>
      <sheetData sheetId="20141" refreshError="1"/>
      <sheetData sheetId="20142" refreshError="1"/>
      <sheetData sheetId="20143" refreshError="1"/>
      <sheetData sheetId="20144" refreshError="1"/>
      <sheetData sheetId="20145" refreshError="1"/>
      <sheetData sheetId="20146" refreshError="1"/>
      <sheetData sheetId="20147" refreshError="1"/>
      <sheetData sheetId="20148" refreshError="1"/>
      <sheetData sheetId="20149" refreshError="1"/>
      <sheetData sheetId="20150" refreshError="1"/>
      <sheetData sheetId="20151" refreshError="1"/>
      <sheetData sheetId="20152" refreshError="1"/>
      <sheetData sheetId="20153" refreshError="1"/>
      <sheetData sheetId="20154" refreshError="1"/>
      <sheetData sheetId="20155" refreshError="1"/>
      <sheetData sheetId="20156" refreshError="1"/>
      <sheetData sheetId="20157" refreshError="1"/>
      <sheetData sheetId="20158" refreshError="1"/>
      <sheetData sheetId="20159" refreshError="1"/>
      <sheetData sheetId="20160" refreshError="1"/>
      <sheetData sheetId="20161" refreshError="1"/>
      <sheetData sheetId="20162" refreshError="1"/>
      <sheetData sheetId="20163" refreshError="1"/>
      <sheetData sheetId="20164" refreshError="1"/>
      <sheetData sheetId="20165" refreshError="1"/>
      <sheetData sheetId="20166" refreshError="1"/>
      <sheetData sheetId="20167" refreshError="1"/>
      <sheetData sheetId="20168" refreshError="1"/>
      <sheetData sheetId="20169" refreshError="1"/>
      <sheetData sheetId="20170" refreshError="1"/>
      <sheetData sheetId="20171" refreshError="1"/>
      <sheetData sheetId="20172" refreshError="1"/>
      <sheetData sheetId="20173" refreshError="1"/>
      <sheetData sheetId="20174" refreshError="1"/>
      <sheetData sheetId="20175" refreshError="1"/>
      <sheetData sheetId="20176" refreshError="1"/>
      <sheetData sheetId="20177" refreshError="1"/>
      <sheetData sheetId="20178" refreshError="1"/>
      <sheetData sheetId="20179" refreshError="1"/>
      <sheetData sheetId="20180" refreshError="1"/>
      <sheetData sheetId="20181" refreshError="1"/>
      <sheetData sheetId="20182" refreshError="1"/>
      <sheetData sheetId="20183" refreshError="1"/>
      <sheetData sheetId="20184" refreshError="1"/>
      <sheetData sheetId="20185" refreshError="1"/>
      <sheetData sheetId="20186" refreshError="1"/>
      <sheetData sheetId="20187" refreshError="1"/>
      <sheetData sheetId="20188" refreshError="1"/>
      <sheetData sheetId="20189" refreshError="1"/>
      <sheetData sheetId="20190" refreshError="1"/>
      <sheetData sheetId="20191" refreshError="1"/>
      <sheetData sheetId="20192" refreshError="1"/>
      <sheetData sheetId="20193" refreshError="1"/>
      <sheetData sheetId="20194" refreshError="1"/>
      <sheetData sheetId="20195" refreshError="1"/>
      <sheetData sheetId="20196" refreshError="1"/>
      <sheetData sheetId="20197" refreshError="1"/>
      <sheetData sheetId="20198" refreshError="1"/>
      <sheetData sheetId="20199" refreshError="1"/>
      <sheetData sheetId="20200" refreshError="1"/>
      <sheetData sheetId="20201" refreshError="1"/>
      <sheetData sheetId="20202" refreshError="1"/>
      <sheetData sheetId="20203" refreshError="1"/>
      <sheetData sheetId="20204" refreshError="1"/>
      <sheetData sheetId="20205" refreshError="1"/>
      <sheetData sheetId="20206" refreshError="1"/>
      <sheetData sheetId="20207" refreshError="1"/>
      <sheetData sheetId="20208" refreshError="1"/>
      <sheetData sheetId="20209" refreshError="1"/>
      <sheetData sheetId="20210" refreshError="1"/>
      <sheetData sheetId="20211" refreshError="1"/>
      <sheetData sheetId="20212" refreshError="1"/>
      <sheetData sheetId="20213" refreshError="1"/>
      <sheetData sheetId="20214" refreshError="1"/>
      <sheetData sheetId="20215" refreshError="1"/>
      <sheetData sheetId="20216" refreshError="1"/>
      <sheetData sheetId="20217" refreshError="1"/>
      <sheetData sheetId="20218" refreshError="1"/>
      <sheetData sheetId="20219" refreshError="1"/>
      <sheetData sheetId="20220" refreshError="1"/>
      <sheetData sheetId="20221" refreshError="1"/>
      <sheetData sheetId="20222" refreshError="1"/>
      <sheetData sheetId="20223" refreshError="1"/>
      <sheetData sheetId="20224" refreshError="1"/>
      <sheetData sheetId="20225" refreshError="1"/>
      <sheetData sheetId="20226" refreshError="1"/>
      <sheetData sheetId="20227" refreshError="1"/>
      <sheetData sheetId="20228" refreshError="1"/>
      <sheetData sheetId="20229" refreshError="1"/>
      <sheetData sheetId="20230" refreshError="1"/>
      <sheetData sheetId="20231" refreshError="1"/>
      <sheetData sheetId="20232" refreshError="1"/>
      <sheetData sheetId="20233" refreshError="1"/>
      <sheetData sheetId="20234" refreshError="1"/>
      <sheetData sheetId="20235" refreshError="1"/>
      <sheetData sheetId="20236" refreshError="1"/>
      <sheetData sheetId="20237" refreshError="1"/>
      <sheetData sheetId="20238" refreshError="1"/>
      <sheetData sheetId="20239" refreshError="1"/>
      <sheetData sheetId="20240" refreshError="1"/>
      <sheetData sheetId="20241" refreshError="1"/>
      <sheetData sheetId="20242" refreshError="1"/>
      <sheetData sheetId="20243" refreshError="1"/>
      <sheetData sheetId="20244" refreshError="1"/>
      <sheetData sheetId="20245" refreshError="1"/>
      <sheetData sheetId="20246" refreshError="1"/>
      <sheetData sheetId="20247" refreshError="1"/>
      <sheetData sheetId="20248" refreshError="1"/>
      <sheetData sheetId="20249" refreshError="1"/>
      <sheetData sheetId="20250" refreshError="1"/>
      <sheetData sheetId="20251" refreshError="1"/>
      <sheetData sheetId="20252" refreshError="1"/>
      <sheetData sheetId="20253" refreshError="1"/>
      <sheetData sheetId="20254" refreshError="1"/>
      <sheetData sheetId="20255" refreshError="1"/>
      <sheetData sheetId="20256" refreshError="1"/>
      <sheetData sheetId="20257" refreshError="1"/>
      <sheetData sheetId="20258" refreshError="1"/>
      <sheetData sheetId="20259" refreshError="1"/>
      <sheetData sheetId="20260" refreshError="1"/>
      <sheetData sheetId="20261" refreshError="1"/>
      <sheetData sheetId="20262" refreshError="1"/>
      <sheetData sheetId="20263" refreshError="1"/>
      <sheetData sheetId="20264" refreshError="1"/>
      <sheetData sheetId="20265" refreshError="1"/>
      <sheetData sheetId="20266" refreshError="1"/>
      <sheetData sheetId="20267" refreshError="1"/>
      <sheetData sheetId="20268" refreshError="1"/>
      <sheetData sheetId="20269" refreshError="1"/>
      <sheetData sheetId="20270" refreshError="1"/>
      <sheetData sheetId="20271" refreshError="1"/>
      <sheetData sheetId="20272" refreshError="1"/>
      <sheetData sheetId="20273" refreshError="1"/>
      <sheetData sheetId="20274" refreshError="1"/>
      <sheetData sheetId="20275" refreshError="1"/>
      <sheetData sheetId="20276" refreshError="1"/>
      <sheetData sheetId="20277" refreshError="1"/>
      <sheetData sheetId="20278" refreshError="1"/>
      <sheetData sheetId="20279" refreshError="1"/>
      <sheetData sheetId="20280" refreshError="1"/>
      <sheetData sheetId="20281" refreshError="1"/>
      <sheetData sheetId="20282" refreshError="1"/>
      <sheetData sheetId="20283" refreshError="1"/>
      <sheetData sheetId="20284" refreshError="1"/>
      <sheetData sheetId="20285" refreshError="1"/>
      <sheetData sheetId="20286" refreshError="1"/>
      <sheetData sheetId="20287" refreshError="1"/>
      <sheetData sheetId="20288" refreshError="1"/>
      <sheetData sheetId="20289" refreshError="1"/>
      <sheetData sheetId="20290" refreshError="1"/>
      <sheetData sheetId="20291" refreshError="1"/>
      <sheetData sheetId="20292" refreshError="1"/>
      <sheetData sheetId="20293" refreshError="1"/>
      <sheetData sheetId="20294" refreshError="1"/>
      <sheetData sheetId="20295" refreshError="1"/>
      <sheetData sheetId="20296" refreshError="1"/>
      <sheetData sheetId="20297" refreshError="1"/>
      <sheetData sheetId="20298" refreshError="1"/>
      <sheetData sheetId="20299" refreshError="1"/>
      <sheetData sheetId="20300" refreshError="1"/>
      <sheetData sheetId="20301" refreshError="1"/>
      <sheetData sheetId="20302" refreshError="1"/>
      <sheetData sheetId="20303" refreshError="1"/>
      <sheetData sheetId="20304" refreshError="1"/>
      <sheetData sheetId="20305" refreshError="1"/>
      <sheetData sheetId="20306" refreshError="1"/>
      <sheetData sheetId="20307" refreshError="1"/>
      <sheetData sheetId="20308" refreshError="1"/>
      <sheetData sheetId="20309" refreshError="1"/>
      <sheetData sheetId="20310"/>
      <sheetData sheetId="20311"/>
      <sheetData sheetId="20312"/>
      <sheetData sheetId="20313"/>
      <sheetData sheetId="20314"/>
      <sheetData sheetId="20315"/>
      <sheetData sheetId="20316"/>
      <sheetData sheetId="20317"/>
      <sheetData sheetId="20318"/>
      <sheetData sheetId="20319"/>
      <sheetData sheetId="20320"/>
      <sheetData sheetId="20321"/>
      <sheetData sheetId="20322"/>
      <sheetData sheetId="20323"/>
      <sheetData sheetId="20324"/>
      <sheetData sheetId="20325"/>
      <sheetData sheetId="20326"/>
      <sheetData sheetId="20327"/>
      <sheetData sheetId="20328"/>
      <sheetData sheetId="20329"/>
      <sheetData sheetId="20330"/>
      <sheetData sheetId="20331"/>
      <sheetData sheetId="20332"/>
      <sheetData sheetId="20333"/>
      <sheetData sheetId="20334"/>
      <sheetData sheetId="20335"/>
      <sheetData sheetId="20336"/>
      <sheetData sheetId="20337"/>
      <sheetData sheetId="20338"/>
      <sheetData sheetId="20339"/>
      <sheetData sheetId="20340"/>
      <sheetData sheetId="20341"/>
      <sheetData sheetId="20342"/>
      <sheetData sheetId="20343"/>
      <sheetData sheetId="20344"/>
      <sheetData sheetId="20345" refreshError="1"/>
      <sheetData sheetId="20346" refreshError="1"/>
      <sheetData sheetId="20347" refreshError="1"/>
      <sheetData sheetId="20348" refreshError="1"/>
      <sheetData sheetId="20349" refreshError="1"/>
      <sheetData sheetId="20350" refreshError="1"/>
      <sheetData sheetId="20351" refreshError="1"/>
      <sheetData sheetId="20352" refreshError="1"/>
      <sheetData sheetId="20353" refreshError="1"/>
      <sheetData sheetId="20354" refreshError="1"/>
      <sheetData sheetId="20355" refreshError="1"/>
      <sheetData sheetId="20356" refreshError="1"/>
      <sheetData sheetId="20357" refreshError="1"/>
      <sheetData sheetId="20358" refreshError="1"/>
      <sheetData sheetId="20359" refreshError="1"/>
      <sheetData sheetId="20360" refreshError="1"/>
      <sheetData sheetId="20361" refreshError="1"/>
      <sheetData sheetId="20362" refreshError="1"/>
      <sheetData sheetId="20363" refreshError="1"/>
      <sheetData sheetId="20364" refreshError="1"/>
      <sheetData sheetId="20365"/>
      <sheetData sheetId="20366" refreshError="1"/>
      <sheetData sheetId="20367" refreshError="1"/>
      <sheetData sheetId="20368" refreshError="1"/>
      <sheetData sheetId="20369" refreshError="1"/>
      <sheetData sheetId="20370" refreshError="1"/>
      <sheetData sheetId="20371" refreshError="1"/>
      <sheetData sheetId="20372" refreshError="1"/>
      <sheetData sheetId="20373" refreshError="1"/>
      <sheetData sheetId="20374" refreshError="1"/>
      <sheetData sheetId="20375" refreshError="1"/>
      <sheetData sheetId="20376" refreshError="1"/>
      <sheetData sheetId="20377" refreshError="1"/>
      <sheetData sheetId="20378" refreshError="1"/>
      <sheetData sheetId="20379" refreshError="1"/>
      <sheetData sheetId="20380" refreshError="1"/>
      <sheetData sheetId="20381" refreshError="1"/>
      <sheetData sheetId="20382" refreshError="1"/>
      <sheetData sheetId="20383" refreshError="1"/>
      <sheetData sheetId="20384" refreshError="1"/>
      <sheetData sheetId="20385" refreshError="1"/>
      <sheetData sheetId="20386" refreshError="1"/>
      <sheetData sheetId="20387" refreshError="1"/>
      <sheetData sheetId="20388" refreshError="1"/>
      <sheetData sheetId="20389" refreshError="1"/>
      <sheetData sheetId="20390" refreshError="1"/>
      <sheetData sheetId="20391" refreshError="1"/>
      <sheetData sheetId="20392" refreshError="1"/>
      <sheetData sheetId="20393" refreshError="1"/>
      <sheetData sheetId="20394" refreshError="1"/>
      <sheetData sheetId="20395" refreshError="1"/>
      <sheetData sheetId="20396" refreshError="1"/>
      <sheetData sheetId="20397" refreshError="1"/>
      <sheetData sheetId="20398" refreshError="1"/>
      <sheetData sheetId="20399" refreshError="1"/>
      <sheetData sheetId="20400" refreshError="1"/>
      <sheetData sheetId="20401" refreshError="1"/>
      <sheetData sheetId="20402" refreshError="1"/>
      <sheetData sheetId="20403" refreshError="1"/>
      <sheetData sheetId="20404" refreshError="1"/>
      <sheetData sheetId="20405" refreshError="1"/>
      <sheetData sheetId="20406" refreshError="1"/>
      <sheetData sheetId="20407" refreshError="1"/>
      <sheetData sheetId="20408" refreshError="1"/>
      <sheetData sheetId="20409" refreshError="1"/>
      <sheetData sheetId="20410" refreshError="1"/>
      <sheetData sheetId="20411" refreshError="1"/>
      <sheetData sheetId="20412" refreshError="1"/>
      <sheetData sheetId="20413"/>
      <sheetData sheetId="20414" refreshError="1"/>
      <sheetData sheetId="20415" refreshError="1"/>
      <sheetData sheetId="20416" refreshError="1"/>
      <sheetData sheetId="20417" refreshError="1"/>
      <sheetData sheetId="20418" refreshError="1"/>
      <sheetData sheetId="20419" refreshError="1"/>
      <sheetData sheetId="20420" refreshError="1"/>
      <sheetData sheetId="20421" refreshError="1"/>
      <sheetData sheetId="20422" refreshError="1"/>
      <sheetData sheetId="20423" refreshError="1"/>
      <sheetData sheetId="20424" refreshError="1"/>
      <sheetData sheetId="20425" refreshError="1"/>
      <sheetData sheetId="20426" refreshError="1"/>
      <sheetData sheetId="20427" refreshError="1"/>
      <sheetData sheetId="20428" refreshError="1"/>
      <sheetData sheetId="20429" refreshError="1"/>
      <sheetData sheetId="20430" refreshError="1"/>
      <sheetData sheetId="20431" refreshError="1"/>
      <sheetData sheetId="20432" refreshError="1"/>
      <sheetData sheetId="20433" refreshError="1"/>
      <sheetData sheetId="20434"/>
      <sheetData sheetId="20435"/>
      <sheetData sheetId="20436" refreshError="1"/>
      <sheetData sheetId="20437" refreshError="1"/>
      <sheetData sheetId="20438" refreshError="1"/>
      <sheetData sheetId="20439" refreshError="1"/>
      <sheetData sheetId="20440" refreshError="1"/>
      <sheetData sheetId="20441" refreshError="1"/>
      <sheetData sheetId="20442" refreshError="1"/>
      <sheetData sheetId="20443" refreshError="1"/>
      <sheetData sheetId="20444" refreshError="1"/>
      <sheetData sheetId="20445" refreshError="1"/>
      <sheetData sheetId="20446" refreshError="1"/>
      <sheetData sheetId="20447" refreshError="1"/>
      <sheetData sheetId="20448" refreshError="1"/>
      <sheetData sheetId="20449" refreshError="1"/>
      <sheetData sheetId="20450" refreshError="1"/>
      <sheetData sheetId="20451" refreshError="1"/>
      <sheetData sheetId="20452" refreshError="1"/>
      <sheetData sheetId="20453" refreshError="1"/>
      <sheetData sheetId="20454" refreshError="1"/>
      <sheetData sheetId="20455" refreshError="1"/>
      <sheetData sheetId="20456" refreshError="1"/>
      <sheetData sheetId="20457" refreshError="1"/>
      <sheetData sheetId="20458" refreshError="1"/>
      <sheetData sheetId="20459" refreshError="1"/>
      <sheetData sheetId="20460" refreshError="1"/>
      <sheetData sheetId="20461" refreshError="1"/>
      <sheetData sheetId="20462" refreshError="1"/>
      <sheetData sheetId="20463" refreshError="1"/>
      <sheetData sheetId="20464" refreshError="1"/>
      <sheetData sheetId="20465" refreshError="1"/>
      <sheetData sheetId="20466" refreshError="1"/>
      <sheetData sheetId="20467" refreshError="1"/>
      <sheetData sheetId="20468" refreshError="1"/>
      <sheetData sheetId="20469" refreshError="1"/>
      <sheetData sheetId="20470" refreshError="1"/>
      <sheetData sheetId="20471" refreshError="1"/>
      <sheetData sheetId="20472" refreshError="1"/>
      <sheetData sheetId="20473" refreshError="1"/>
      <sheetData sheetId="20474" refreshError="1"/>
      <sheetData sheetId="20475" refreshError="1"/>
      <sheetData sheetId="20476" refreshError="1"/>
      <sheetData sheetId="20477" refreshError="1"/>
      <sheetData sheetId="20478" refreshError="1"/>
      <sheetData sheetId="20479" refreshError="1"/>
      <sheetData sheetId="20480" refreshError="1"/>
      <sheetData sheetId="20481" refreshError="1"/>
      <sheetData sheetId="20482" refreshError="1"/>
      <sheetData sheetId="20483" refreshError="1"/>
      <sheetData sheetId="20484" refreshError="1"/>
      <sheetData sheetId="20485" refreshError="1"/>
      <sheetData sheetId="20486" refreshError="1"/>
      <sheetData sheetId="20487" refreshError="1"/>
      <sheetData sheetId="20488" refreshError="1"/>
      <sheetData sheetId="20489" refreshError="1"/>
      <sheetData sheetId="20490" refreshError="1"/>
      <sheetData sheetId="20491" refreshError="1"/>
      <sheetData sheetId="20492" refreshError="1"/>
      <sheetData sheetId="20493" refreshError="1"/>
      <sheetData sheetId="20494" refreshError="1"/>
      <sheetData sheetId="20495" refreshError="1"/>
      <sheetData sheetId="20496" refreshError="1"/>
      <sheetData sheetId="20497" refreshError="1"/>
      <sheetData sheetId="20498" refreshError="1"/>
      <sheetData sheetId="20499" refreshError="1"/>
      <sheetData sheetId="20500" refreshError="1"/>
      <sheetData sheetId="20501" refreshError="1"/>
      <sheetData sheetId="20502" refreshError="1"/>
      <sheetData sheetId="20503" refreshError="1"/>
      <sheetData sheetId="20504" refreshError="1"/>
      <sheetData sheetId="20505" refreshError="1"/>
      <sheetData sheetId="20506" refreshError="1"/>
      <sheetData sheetId="20507" refreshError="1"/>
      <sheetData sheetId="20508" refreshError="1"/>
      <sheetData sheetId="20509" refreshError="1"/>
      <sheetData sheetId="20510" refreshError="1"/>
      <sheetData sheetId="20511" refreshError="1"/>
      <sheetData sheetId="20512" refreshError="1"/>
      <sheetData sheetId="20513" refreshError="1"/>
      <sheetData sheetId="20514" refreshError="1"/>
      <sheetData sheetId="20515" refreshError="1"/>
      <sheetData sheetId="20516" refreshError="1"/>
      <sheetData sheetId="20517" refreshError="1"/>
      <sheetData sheetId="20518" refreshError="1"/>
      <sheetData sheetId="20519" refreshError="1"/>
      <sheetData sheetId="20520" refreshError="1"/>
      <sheetData sheetId="20521" refreshError="1"/>
      <sheetData sheetId="20522" refreshError="1"/>
      <sheetData sheetId="20523" refreshError="1"/>
      <sheetData sheetId="20524" refreshError="1"/>
      <sheetData sheetId="20525" refreshError="1"/>
      <sheetData sheetId="20526" refreshError="1"/>
      <sheetData sheetId="20527" refreshError="1"/>
      <sheetData sheetId="20528" refreshError="1"/>
      <sheetData sheetId="20529" refreshError="1"/>
      <sheetData sheetId="20530" refreshError="1"/>
      <sheetData sheetId="20531" refreshError="1"/>
      <sheetData sheetId="20532" refreshError="1"/>
      <sheetData sheetId="20533" refreshError="1"/>
      <sheetData sheetId="20534" refreshError="1"/>
      <sheetData sheetId="20535" refreshError="1"/>
      <sheetData sheetId="20536" refreshError="1"/>
      <sheetData sheetId="20537" refreshError="1"/>
      <sheetData sheetId="20538" refreshError="1"/>
      <sheetData sheetId="20539" refreshError="1"/>
      <sheetData sheetId="20540" refreshError="1"/>
      <sheetData sheetId="20541" refreshError="1"/>
      <sheetData sheetId="20542" refreshError="1"/>
      <sheetData sheetId="20543" refreshError="1"/>
      <sheetData sheetId="20544" refreshError="1"/>
      <sheetData sheetId="20545" refreshError="1"/>
      <sheetData sheetId="20546" refreshError="1"/>
      <sheetData sheetId="20547" refreshError="1"/>
      <sheetData sheetId="20548" refreshError="1"/>
      <sheetData sheetId="20549" refreshError="1"/>
      <sheetData sheetId="20550" refreshError="1"/>
      <sheetData sheetId="20551" refreshError="1"/>
      <sheetData sheetId="20552" refreshError="1"/>
      <sheetData sheetId="20553" refreshError="1"/>
      <sheetData sheetId="20554" refreshError="1"/>
      <sheetData sheetId="20555" refreshError="1"/>
      <sheetData sheetId="20556" refreshError="1"/>
      <sheetData sheetId="20557" refreshError="1"/>
      <sheetData sheetId="20558" refreshError="1"/>
      <sheetData sheetId="20559" refreshError="1"/>
      <sheetData sheetId="20560" refreshError="1"/>
      <sheetData sheetId="20561" refreshError="1"/>
      <sheetData sheetId="20562" refreshError="1"/>
      <sheetData sheetId="20563" refreshError="1"/>
      <sheetData sheetId="20564" refreshError="1"/>
      <sheetData sheetId="20565" refreshError="1"/>
      <sheetData sheetId="20566" refreshError="1"/>
      <sheetData sheetId="20567" refreshError="1"/>
      <sheetData sheetId="20568" refreshError="1"/>
      <sheetData sheetId="20569" refreshError="1"/>
      <sheetData sheetId="20570" refreshError="1"/>
      <sheetData sheetId="20571" refreshError="1"/>
      <sheetData sheetId="20572" refreshError="1"/>
      <sheetData sheetId="20573" refreshError="1"/>
      <sheetData sheetId="20574" refreshError="1"/>
      <sheetData sheetId="20575" refreshError="1"/>
      <sheetData sheetId="20576" refreshError="1"/>
      <sheetData sheetId="20577" refreshError="1"/>
      <sheetData sheetId="20578" refreshError="1"/>
      <sheetData sheetId="20579" refreshError="1"/>
      <sheetData sheetId="20580" refreshError="1"/>
      <sheetData sheetId="20581" refreshError="1"/>
      <sheetData sheetId="20582" refreshError="1"/>
      <sheetData sheetId="20583" refreshError="1"/>
      <sheetData sheetId="20584" refreshError="1"/>
      <sheetData sheetId="20585" refreshError="1"/>
      <sheetData sheetId="20586" refreshError="1"/>
      <sheetData sheetId="20587" refreshError="1"/>
      <sheetData sheetId="20588" refreshError="1"/>
      <sheetData sheetId="20589" refreshError="1"/>
      <sheetData sheetId="20590" refreshError="1"/>
      <sheetData sheetId="20591" refreshError="1"/>
      <sheetData sheetId="20592" refreshError="1"/>
      <sheetData sheetId="20593" refreshError="1"/>
      <sheetData sheetId="20594" refreshError="1"/>
      <sheetData sheetId="20595" refreshError="1"/>
      <sheetData sheetId="20596" refreshError="1"/>
      <sheetData sheetId="20597" refreshError="1"/>
      <sheetData sheetId="20598" refreshError="1"/>
      <sheetData sheetId="20599" refreshError="1"/>
      <sheetData sheetId="20600" refreshError="1"/>
      <sheetData sheetId="20601" refreshError="1"/>
      <sheetData sheetId="20602" refreshError="1"/>
      <sheetData sheetId="20603" refreshError="1"/>
      <sheetData sheetId="20604" refreshError="1"/>
      <sheetData sheetId="20605" refreshError="1"/>
      <sheetData sheetId="20606" refreshError="1"/>
      <sheetData sheetId="20607" refreshError="1"/>
      <sheetData sheetId="20608" refreshError="1"/>
      <sheetData sheetId="20609" refreshError="1"/>
      <sheetData sheetId="20610" refreshError="1"/>
      <sheetData sheetId="20611" refreshError="1"/>
      <sheetData sheetId="20612" refreshError="1"/>
      <sheetData sheetId="20613" refreshError="1"/>
      <sheetData sheetId="20614" refreshError="1"/>
      <sheetData sheetId="20615" refreshError="1"/>
      <sheetData sheetId="20616" refreshError="1"/>
      <sheetData sheetId="20617"/>
      <sheetData sheetId="20618"/>
      <sheetData sheetId="20619"/>
      <sheetData sheetId="20620" refreshError="1"/>
      <sheetData sheetId="20621"/>
      <sheetData sheetId="20622"/>
      <sheetData sheetId="20623"/>
      <sheetData sheetId="20624" refreshError="1"/>
      <sheetData sheetId="20625"/>
      <sheetData sheetId="20626" refreshError="1"/>
      <sheetData sheetId="20627" refreshError="1"/>
      <sheetData sheetId="20628" refreshError="1"/>
      <sheetData sheetId="20629" refreshError="1"/>
      <sheetData sheetId="20630" refreshError="1"/>
      <sheetData sheetId="20631" refreshError="1"/>
      <sheetData sheetId="20632"/>
      <sheetData sheetId="20633"/>
      <sheetData sheetId="20634"/>
      <sheetData sheetId="20635"/>
      <sheetData sheetId="20636"/>
      <sheetData sheetId="20637"/>
      <sheetData sheetId="20638"/>
      <sheetData sheetId="20639"/>
      <sheetData sheetId="20640"/>
      <sheetData sheetId="20641"/>
      <sheetData sheetId="20642"/>
      <sheetData sheetId="20643"/>
      <sheetData sheetId="20644"/>
      <sheetData sheetId="20645"/>
      <sheetData sheetId="20646"/>
      <sheetData sheetId="20647"/>
      <sheetData sheetId="20648"/>
      <sheetData sheetId="20649"/>
      <sheetData sheetId="20650"/>
      <sheetData sheetId="20651"/>
      <sheetData sheetId="20652"/>
      <sheetData sheetId="20653">
        <row r="10">
          <cell r="E10">
            <v>-35481812</v>
          </cell>
        </row>
      </sheetData>
      <sheetData sheetId="20654"/>
      <sheetData sheetId="20655"/>
      <sheetData sheetId="20656"/>
      <sheetData sheetId="20657"/>
      <sheetData sheetId="20658"/>
      <sheetData sheetId="20659">
        <row r="16">
          <cell r="D16">
            <v>4640105.25</v>
          </cell>
        </row>
      </sheetData>
      <sheetData sheetId="20660"/>
      <sheetData sheetId="20661"/>
      <sheetData sheetId="20662"/>
      <sheetData sheetId="20663"/>
      <sheetData sheetId="20664"/>
      <sheetData sheetId="20665"/>
      <sheetData sheetId="20666"/>
      <sheetData sheetId="20667"/>
      <sheetData sheetId="20668"/>
      <sheetData sheetId="20669"/>
      <sheetData sheetId="20670"/>
      <sheetData sheetId="20671"/>
      <sheetData sheetId="20672"/>
      <sheetData sheetId="20673"/>
      <sheetData sheetId="20674" refreshError="1"/>
      <sheetData sheetId="20675" refreshError="1"/>
      <sheetData sheetId="20676"/>
      <sheetData sheetId="20677" refreshError="1"/>
      <sheetData sheetId="20678" refreshError="1"/>
      <sheetData sheetId="20679" refreshError="1"/>
      <sheetData sheetId="20680" refreshError="1"/>
      <sheetData sheetId="20681" refreshError="1"/>
      <sheetData sheetId="20682" refreshError="1"/>
      <sheetData sheetId="20683" refreshError="1"/>
      <sheetData sheetId="20684" refreshError="1"/>
      <sheetData sheetId="20685" refreshError="1"/>
      <sheetData sheetId="20686"/>
      <sheetData sheetId="20687"/>
      <sheetData sheetId="20688"/>
      <sheetData sheetId="20689"/>
      <sheetData sheetId="20690"/>
      <sheetData sheetId="20691"/>
      <sheetData sheetId="20692"/>
      <sheetData sheetId="20693"/>
      <sheetData sheetId="20694"/>
      <sheetData sheetId="20695"/>
      <sheetData sheetId="20696"/>
      <sheetData sheetId="20697"/>
      <sheetData sheetId="20698"/>
      <sheetData sheetId="20699"/>
      <sheetData sheetId="20700"/>
      <sheetData sheetId="20701" refreshError="1"/>
      <sheetData sheetId="20702" refreshError="1"/>
      <sheetData sheetId="20703"/>
      <sheetData sheetId="20704" refreshError="1"/>
      <sheetData sheetId="20705"/>
      <sheetData sheetId="20706"/>
      <sheetData sheetId="20707" refreshError="1"/>
      <sheetData sheetId="20708" refreshError="1"/>
      <sheetData sheetId="20709" refreshError="1"/>
      <sheetData sheetId="20710" refreshError="1"/>
      <sheetData sheetId="20711" refreshError="1"/>
      <sheetData sheetId="20712" refreshError="1"/>
      <sheetData sheetId="20713" refreshError="1"/>
      <sheetData sheetId="20714" refreshError="1"/>
      <sheetData sheetId="20715" refreshError="1"/>
      <sheetData sheetId="20716" refreshError="1"/>
      <sheetData sheetId="20717" refreshError="1"/>
      <sheetData sheetId="20718" refreshError="1"/>
      <sheetData sheetId="20719" refreshError="1"/>
      <sheetData sheetId="20720" refreshError="1"/>
      <sheetData sheetId="20721" refreshError="1"/>
      <sheetData sheetId="20722" refreshError="1"/>
      <sheetData sheetId="20723" refreshError="1"/>
      <sheetData sheetId="20724" refreshError="1"/>
      <sheetData sheetId="20725"/>
      <sheetData sheetId="20726" refreshError="1"/>
      <sheetData sheetId="20727"/>
      <sheetData sheetId="20728" refreshError="1"/>
      <sheetData sheetId="20729"/>
      <sheetData sheetId="20730"/>
      <sheetData sheetId="20731"/>
      <sheetData sheetId="20732" refreshError="1"/>
      <sheetData sheetId="20733"/>
      <sheetData sheetId="20734" refreshError="1"/>
      <sheetData sheetId="20735" refreshError="1"/>
      <sheetData sheetId="20736" refreshError="1"/>
      <sheetData sheetId="20737" refreshError="1"/>
      <sheetData sheetId="20738" refreshError="1"/>
      <sheetData sheetId="20739" refreshError="1"/>
      <sheetData sheetId="20740" refreshError="1"/>
      <sheetData sheetId="20741" refreshError="1"/>
      <sheetData sheetId="20742" refreshError="1"/>
      <sheetData sheetId="20743" refreshError="1"/>
      <sheetData sheetId="20744" refreshError="1"/>
      <sheetData sheetId="20745" refreshError="1"/>
      <sheetData sheetId="20746" refreshError="1"/>
      <sheetData sheetId="20747" refreshError="1"/>
      <sheetData sheetId="20748" refreshError="1"/>
      <sheetData sheetId="20749" refreshError="1"/>
      <sheetData sheetId="20750" refreshError="1"/>
      <sheetData sheetId="20751" refreshError="1"/>
      <sheetData sheetId="20752" refreshError="1"/>
      <sheetData sheetId="20753" refreshError="1"/>
      <sheetData sheetId="20754" refreshError="1"/>
      <sheetData sheetId="20755" refreshError="1"/>
      <sheetData sheetId="20756" refreshError="1"/>
      <sheetData sheetId="20757" refreshError="1"/>
      <sheetData sheetId="20758" refreshError="1"/>
      <sheetData sheetId="20759" refreshError="1"/>
      <sheetData sheetId="20760" refreshError="1"/>
      <sheetData sheetId="20761" refreshError="1"/>
      <sheetData sheetId="20762" refreshError="1"/>
      <sheetData sheetId="20763" refreshError="1"/>
      <sheetData sheetId="20764" refreshError="1"/>
      <sheetData sheetId="20765" refreshError="1"/>
      <sheetData sheetId="20766" refreshError="1"/>
      <sheetData sheetId="20767" refreshError="1"/>
      <sheetData sheetId="20768" refreshError="1"/>
      <sheetData sheetId="20769" refreshError="1"/>
      <sheetData sheetId="20770" refreshError="1"/>
      <sheetData sheetId="20771" refreshError="1"/>
      <sheetData sheetId="20772" refreshError="1"/>
      <sheetData sheetId="20773" refreshError="1"/>
      <sheetData sheetId="20774" refreshError="1"/>
      <sheetData sheetId="20775" refreshError="1"/>
      <sheetData sheetId="20776" refreshError="1"/>
      <sheetData sheetId="20777" refreshError="1"/>
      <sheetData sheetId="20778" refreshError="1"/>
      <sheetData sheetId="20779" refreshError="1"/>
      <sheetData sheetId="20780" refreshError="1"/>
      <sheetData sheetId="20781" refreshError="1"/>
      <sheetData sheetId="20782" refreshError="1"/>
      <sheetData sheetId="20783" refreshError="1"/>
      <sheetData sheetId="20784" refreshError="1"/>
      <sheetData sheetId="20785" refreshError="1"/>
      <sheetData sheetId="20786" refreshError="1"/>
      <sheetData sheetId="20787" refreshError="1"/>
      <sheetData sheetId="20788" refreshError="1"/>
      <sheetData sheetId="20789" refreshError="1"/>
      <sheetData sheetId="20790" refreshError="1"/>
      <sheetData sheetId="20791" refreshError="1"/>
      <sheetData sheetId="20792" refreshError="1"/>
      <sheetData sheetId="20793" refreshError="1"/>
      <sheetData sheetId="20794" refreshError="1"/>
      <sheetData sheetId="20795" refreshError="1"/>
      <sheetData sheetId="20796" refreshError="1"/>
      <sheetData sheetId="20797" refreshError="1"/>
      <sheetData sheetId="20798" refreshError="1"/>
      <sheetData sheetId="20799" refreshError="1"/>
      <sheetData sheetId="20800" refreshError="1"/>
      <sheetData sheetId="20801" refreshError="1"/>
      <sheetData sheetId="20802" refreshError="1"/>
      <sheetData sheetId="20803" refreshError="1"/>
      <sheetData sheetId="20804" refreshError="1"/>
      <sheetData sheetId="20805" refreshError="1"/>
      <sheetData sheetId="20806" refreshError="1"/>
      <sheetData sheetId="20807" refreshError="1"/>
      <sheetData sheetId="20808" refreshError="1"/>
      <sheetData sheetId="20809" refreshError="1"/>
      <sheetData sheetId="20810" refreshError="1"/>
      <sheetData sheetId="20811" refreshError="1"/>
      <sheetData sheetId="20812" refreshError="1"/>
      <sheetData sheetId="20813" refreshError="1"/>
      <sheetData sheetId="20814" refreshError="1"/>
      <sheetData sheetId="20815" refreshError="1"/>
      <sheetData sheetId="20816" refreshError="1"/>
      <sheetData sheetId="20817" refreshError="1"/>
      <sheetData sheetId="20818" refreshError="1"/>
      <sheetData sheetId="20819" refreshError="1"/>
      <sheetData sheetId="20820" refreshError="1"/>
      <sheetData sheetId="20821" refreshError="1"/>
      <sheetData sheetId="20822" refreshError="1"/>
      <sheetData sheetId="20823" refreshError="1"/>
      <sheetData sheetId="20824" refreshError="1"/>
      <sheetData sheetId="20825" refreshError="1"/>
      <sheetData sheetId="20826" refreshError="1"/>
      <sheetData sheetId="20827" refreshError="1"/>
      <sheetData sheetId="20828" refreshError="1"/>
      <sheetData sheetId="20829" refreshError="1"/>
      <sheetData sheetId="20830" refreshError="1"/>
      <sheetData sheetId="20831" refreshError="1"/>
      <sheetData sheetId="20832" refreshError="1"/>
      <sheetData sheetId="20833" refreshError="1"/>
      <sheetData sheetId="20834" refreshError="1"/>
      <sheetData sheetId="20835" refreshError="1"/>
      <sheetData sheetId="20836" refreshError="1"/>
      <sheetData sheetId="20837" refreshError="1"/>
      <sheetData sheetId="20838" refreshError="1"/>
      <sheetData sheetId="20839" refreshError="1"/>
      <sheetData sheetId="20840" refreshError="1"/>
      <sheetData sheetId="20841" refreshError="1"/>
      <sheetData sheetId="20842" refreshError="1"/>
      <sheetData sheetId="20843" refreshError="1"/>
      <sheetData sheetId="20844" refreshError="1"/>
      <sheetData sheetId="20845" refreshError="1"/>
      <sheetData sheetId="20846" refreshError="1"/>
      <sheetData sheetId="20847" refreshError="1"/>
      <sheetData sheetId="20848" refreshError="1"/>
      <sheetData sheetId="20849" refreshError="1"/>
      <sheetData sheetId="20850" refreshError="1"/>
      <sheetData sheetId="20851" refreshError="1"/>
      <sheetData sheetId="20852" refreshError="1"/>
      <sheetData sheetId="20853" refreshError="1"/>
      <sheetData sheetId="20854" refreshError="1"/>
      <sheetData sheetId="20855" refreshError="1"/>
      <sheetData sheetId="20856" refreshError="1"/>
      <sheetData sheetId="20857" refreshError="1"/>
      <sheetData sheetId="20858" refreshError="1"/>
      <sheetData sheetId="20859" refreshError="1"/>
      <sheetData sheetId="20860" refreshError="1"/>
      <sheetData sheetId="20861" refreshError="1"/>
      <sheetData sheetId="20862" refreshError="1"/>
      <sheetData sheetId="20863" refreshError="1"/>
      <sheetData sheetId="20864" refreshError="1"/>
      <sheetData sheetId="20865" refreshError="1"/>
      <sheetData sheetId="20866" refreshError="1"/>
      <sheetData sheetId="20867" refreshError="1"/>
      <sheetData sheetId="20868" refreshError="1"/>
      <sheetData sheetId="20869" refreshError="1"/>
      <sheetData sheetId="20870" refreshError="1"/>
      <sheetData sheetId="20871" refreshError="1"/>
      <sheetData sheetId="20872" refreshError="1"/>
      <sheetData sheetId="20873" refreshError="1"/>
      <sheetData sheetId="20874" refreshError="1"/>
      <sheetData sheetId="20875" refreshError="1"/>
      <sheetData sheetId="20876" refreshError="1"/>
      <sheetData sheetId="20877" refreshError="1"/>
      <sheetData sheetId="20878" refreshError="1"/>
      <sheetData sheetId="20879" refreshError="1"/>
      <sheetData sheetId="20880" refreshError="1"/>
      <sheetData sheetId="20881" refreshError="1"/>
      <sheetData sheetId="20882" refreshError="1"/>
      <sheetData sheetId="20883" refreshError="1"/>
      <sheetData sheetId="20884" refreshError="1"/>
      <sheetData sheetId="20885" refreshError="1"/>
      <sheetData sheetId="20886" refreshError="1"/>
      <sheetData sheetId="20887" refreshError="1"/>
      <sheetData sheetId="20888" refreshError="1"/>
      <sheetData sheetId="20889" refreshError="1"/>
      <sheetData sheetId="20890" refreshError="1"/>
      <sheetData sheetId="20891" refreshError="1"/>
      <sheetData sheetId="20892" refreshError="1"/>
      <sheetData sheetId="20893" refreshError="1"/>
      <sheetData sheetId="20894" refreshError="1"/>
      <sheetData sheetId="20895" refreshError="1"/>
      <sheetData sheetId="20896" refreshError="1"/>
      <sheetData sheetId="20897" refreshError="1"/>
      <sheetData sheetId="20898" refreshError="1"/>
      <sheetData sheetId="20899" refreshError="1"/>
      <sheetData sheetId="20900" refreshError="1"/>
      <sheetData sheetId="20901" refreshError="1"/>
      <sheetData sheetId="20902" refreshError="1"/>
      <sheetData sheetId="20903" refreshError="1"/>
      <sheetData sheetId="20904" refreshError="1"/>
      <sheetData sheetId="20905" refreshError="1"/>
      <sheetData sheetId="20906" refreshError="1"/>
      <sheetData sheetId="20907" refreshError="1"/>
      <sheetData sheetId="20908" refreshError="1"/>
      <sheetData sheetId="20909" refreshError="1"/>
      <sheetData sheetId="20910" refreshError="1"/>
      <sheetData sheetId="20911" refreshError="1"/>
      <sheetData sheetId="20912" refreshError="1"/>
      <sheetData sheetId="20913" refreshError="1"/>
      <sheetData sheetId="20914" refreshError="1"/>
      <sheetData sheetId="20915" refreshError="1"/>
      <sheetData sheetId="20916" refreshError="1"/>
      <sheetData sheetId="20917" refreshError="1"/>
      <sheetData sheetId="20918" refreshError="1"/>
      <sheetData sheetId="20919" refreshError="1"/>
      <sheetData sheetId="20920" refreshError="1"/>
      <sheetData sheetId="20921" refreshError="1"/>
      <sheetData sheetId="20922" refreshError="1"/>
      <sheetData sheetId="20923" refreshError="1"/>
      <sheetData sheetId="20924" refreshError="1"/>
      <sheetData sheetId="20925" refreshError="1"/>
      <sheetData sheetId="20926" refreshError="1"/>
      <sheetData sheetId="20927" refreshError="1"/>
      <sheetData sheetId="20928" refreshError="1"/>
      <sheetData sheetId="20929" refreshError="1"/>
      <sheetData sheetId="20930" refreshError="1"/>
      <sheetData sheetId="20931" refreshError="1"/>
      <sheetData sheetId="20932" refreshError="1"/>
      <sheetData sheetId="20933" refreshError="1"/>
      <sheetData sheetId="20934" refreshError="1"/>
      <sheetData sheetId="20935" refreshError="1"/>
      <sheetData sheetId="20936" refreshError="1"/>
      <sheetData sheetId="20937" refreshError="1"/>
      <sheetData sheetId="20938" refreshError="1"/>
      <sheetData sheetId="20939" refreshError="1"/>
      <sheetData sheetId="20940" refreshError="1"/>
      <sheetData sheetId="20941" refreshError="1"/>
      <sheetData sheetId="20942" refreshError="1"/>
      <sheetData sheetId="20943" refreshError="1"/>
      <sheetData sheetId="20944" refreshError="1"/>
      <sheetData sheetId="20945" refreshError="1"/>
      <sheetData sheetId="20946" refreshError="1"/>
      <sheetData sheetId="20947" refreshError="1"/>
      <sheetData sheetId="20948" refreshError="1"/>
      <sheetData sheetId="20949" refreshError="1"/>
      <sheetData sheetId="20950" refreshError="1"/>
      <sheetData sheetId="20951" refreshError="1"/>
      <sheetData sheetId="20952" refreshError="1"/>
      <sheetData sheetId="20953" refreshError="1"/>
      <sheetData sheetId="20954" refreshError="1"/>
      <sheetData sheetId="20955" refreshError="1"/>
      <sheetData sheetId="20956" refreshError="1"/>
      <sheetData sheetId="20957" refreshError="1"/>
      <sheetData sheetId="20958" refreshError="1"/>
      <sheetData sheetId="20959" refreshError="1"/>
      <sheetData sheetId="20960" refreshError="1"/>
      <sheetData sheetId="20961" refreshError="1"/>
      <sheetData sheetId="20962" refreshError="1"/>
      <sheetData sheetId="20963" refreshError="1"/>
      <sheetData sheetId="20964" refreshError="1"/>
      <sheetData sheetId="20965" refreshError="1"/>
      <sheetData sheetId="20966" refreshError="1"/>
      <sheetData sheetId="20967" refreshError="1"/>
      <sheetData sheetId="20968" refreshError="1"/>
      <sheetData sheetId="20969" refreshError="1"/>
      <sheetData sheetId="20970" refreshError="1"/>
      <sheetData sheetId="20971" refreshError="1"/>
      <sheetData sheetId="20972" refreshError="1"/>
      <sheetData sheetId="20973" refreshError="1"/>
      <sheetData sheetId="20974" refreshError="1"/>
      <sheetData sheetId="20975" refreshError="1"/>
      <sheetData sheetId="20976" refreshError="1"/>
      <sheetData sheetId="20977" refreshError="1"/>
      <sheetData sheetId="20978" refreshError="1"/>
      <sheetData sheetId="20979" refreshError="1"/>
      <sheetData sheetId="20980" refreshError="1"/>
      <sheetData sheetId="20981" refreshError="1"/>
      <sheetData sheetId="20982" refreshError="1"/>
      <sheetData sheetId="20983" refreshError="1"/>
      <sheetData sheetId="20984" refreshError="1"/>
      <sheetData sheetId="20985" refreshError="1"/>
      <sheetData sheetId="20986" refreshError="1"/>
      <sheetData sheetId="20987" refreshError="1"/>
      <sheetData sheetId="20988" refreshError="1"/>
      <sheetData sheetId="20989" refreshError="1"/>
      <sheetData sheetId="20990" refreshError="1"/>
      <sheetData sheetId="20991" refreshError="1"/>
      <sheetData sheetId="20992" refreshError="1"/>
      <sheetData sheetId="20993" refreshError="1"/>
      <sheetData sheetId="20994" refreshError="1"/>
      <sheetData sheetId="20995" refreshError="1"/>
      <sheetData sheetId="20996" refreshError="1"/>
      <sheetData sheetId="20997" refreshError="1"/>
      <sheetData sheetId="20998" refreshError="1"/>
      <sheetData sheetId="20999" refreshError="1"/>
      <sheetData sheetId="21000" refreshError="1"/>
      <sheetData sheetId="21001" refreshError="1"/>
      <sheetData sheetId="21002" refreshError="1"/>
      <sheetData sheetId="21003" refreshError="1"/>
      <sheetData sheetId="21004" refreshError="1"/>
      <sheetData sheetId="21005" refreshError="1"/>
      <sheetData sheetId="21006" refreshError="1"/>
      <sheetData sheetId="21007" refreshError="1"/>
      <sheetData sheetId="21008" refreshError="1"/>
      <sheetData sheetId="21009" refreshError="1"/>
      <sheetData sheetId="21010" refreshError="1"/>
      <sheetData sheetId="21011" refreshError="1"/>
      <sheetData sheetId="21012" refreshError="1"/>
      <sheetData sheetId="21013" refreshError="1"/>
      <sheetData sheetId="21014" refreshError="1"/>
      <sheetData sheetId="21015" refreshError="1"/>
      <sheetData sheetId="21016" refreshError="1"/>
      <sheetData sheetId="21017" refreshError="1"/>
      <sheetData sheetId="21018" refreshError="1"/>
      <sheetData sheetId="21019" refreshError="1"/>
      <sheetData sheetId="21020" refreshError="1"/>
      <sheetData sheetId="21021" refreshError="1"/>
      <sheetData sheetId="21022" refreshError="1"/>
      <sheetData sheetId="21023" refreshError="1"/>
      <sheetData sheetId="21024" refreshError="1"/>
      <sheetData sheetId="21025" refreshError="1"/>
      <sheetData sheetId="21026" refreshError="1"/>
      <sheetData sheetId="21027" refreshError="1"/>
      <sheetData sheetId="21028" refreshError="1"/>
      <sheetData sheetId="21029" refreshError="1"/>
      <sheetData sheetId="21030" refreshError="1"/>
      <sheetData sheetId="21031" refreshError="1"/>
      <sheetData sheetId="21032" refreshError="1"/>
      <sheetData sheetId="21033" refreshError="1"/>
      <sheetData sheetId="21034" refreshError="1"/>
      <sheetData sheetId="21035" refreshError="1"/>
      <sheetData sheetId="21036" refreshError="1"/>
      <sheetData sheetId="21037" refreshError="1"/>
      <sheetData sheetId="21038" refreshError="1"/>
      <sheetData sheetId="21039" refreshError="1"/>
      <sheetData sheetId="21040" refreshError="1"/>
      <sheetData sheetId="21041" refreshError="1"/>
      <sheetData sheetId="21042" refreshError="1"/>
      <sheetData sheetId="21043" refreshError="1"/>
      <sheetData sheetId="21044" refreshError="1"/>
      <sheetData sheetId="21045" refreshError="1"/>
      <sheetData sheetId="21046" refreshError="1"/>
      <sheetData sheetId="21047" refreshError="1"/>
      <sheetData sheetId="21048" refreshError="1"/>
      <sheetData sheetId="21049" refreshError="1"/>
      <sheetData sheetId="21050" refreshError="1"/>
      <sheetData sheetId="21051" refreshError="1"/>
      <sheetData sheetId="21052" refreshError="1"/>
      <sheetData sheetId="21053" refreshError="1"/>
      <sheetData sheetId="21054" refreshError="1"/>
      <sheetData sheetId="21055" refreshError="1"/>
      <sheetData sheetId="21056" refreshError="1"/>
      <sheetData sheetId="21057" refreshError="1"/>
      <sheetData sheetId="21058" refreshError="1"/>
      <sheetData sheetId="21059" refreshError="1"/>
      <sheetData sheetId="21060" refreshError="1"/>
      <sheetData sheetId="21061" refreshError="1"/>
      <sheetData sheetId="21062" refreshError="1"/>
      <sheetData sheetId="21063" refreshError="1"/>
      <sheetData sheetId="21064" refreshError="1"/>
      <sheetData sheetId="21065" refreshError="1"/>
      <sheetData sheetId="21066" refreshError="1"/>
      <sheetData sheetId="21067" refreshError="1"/>
      <sheetData sheetId="21068" refreshError="1"/>
      <sheetData sheetId="21069" refreshError="1"/>
      <sheetData sheetId="21070" refreshError="1"/>
      <sheetData sheetId="21071" refreshError="1"/>
      <sheetData sheetId="21072" refreshError="1"/>
      <sheetData sheetId="21073" refreshError="1"/>
      <sheetData sheetId="21074" refreshError="1"/>
      <sheetData sheetId="21075" refreshError="1"/>
      <sheetData sheetId="21076" refreshError="1"/>
      <sheetData sheetId="21077" refreshError="1"/>
      <sheetData sheetId="21078" refreshError="1"/>
      <sheetData sheetId="21079" refreshError="1"/>
      <sheetData sheetId="21080" refreshError="1"/>
      <sheetData sheetId="21081" refreshError="1"/>
      <sheetData sheetId="21082" refreshError="1"/>
      <sheetData sheetId="21083" refreshError="1"/>
      <sheetData sheetId="21084" refreshError="1"/>
      <sheetData sheetId="21085" refreshError="1"/>
      <sheetData sheetId="21086" refreshError="1"/>
      <sheetData sheetId="21087" refreshError="1"/>
      <sheetData sheetId="21088" refreshError="1"/>
      <sheetData sheetId="21089" refreshError="1"/>
      <sheetData sheetId="21090" refreshError="1"/>
      <sheetData sheetId="21091" refreshError="1"/>
      <sheetData sheetId="21092" refreshError="1"/>
      <sheetData sheetId="21093" refreshError="1"/>
      <sheetData sheetId="21094" refreshError="1"/>
      <sheetData sheetId="21095" refreshError="1"/>
      <sheetData sheetId="21096" refreshError="1"/>
      <sheetData sheetId="21097" refreshError="1"/>
      <sheetData sheetId="21098" refreshError="1"/>
      <sheetData sheetId="21099" refreshError="1"/>
      <sheetData sheetId="21100" refreshError="1"/>
      <sheetData sheetId="21101" refreshError="1"/>
      <sheetData sheetId="21102" refreshError="1"/>
      <sheetData sheetId="21103" refreshError="1"/>
      <sheetData sheetId="21104" refreshError="1"/>
      <sheetData sheetId="21105" refreshError="1"/>
      <sheetData sheetId="21106" refreshError="1"/>
      <sheetData sheetId="21107" refreshError="1"/>
      <sheetData sheetId="21108" refreshError="1"/>
      <sheetData sheetId="21109" refreshError="1"/>
      <sheetData sheetId="21110" refreshError="1"/>
      <sheetData sheetId="21111" refreshError="1"/>
      <sheetData sheetId="21112" refreshError="1"/>
      <sheetData sheetId="21113" refreshError="1"/>
      <sheetData sheetId="21114" refreshError="1"/>
      <sheetData sheetId="21115" refreshError="1"/>
      <sheetData sheetId="21116" refreshError="1"/>
      <sheetData sheetId="21117" refreshError="1"/>
      <sheetData sheetId="21118" refreshError="1"/>
      <sheetData sheetId="21119" refreshError="1"/>
      <sheetData sheetId="21120" refreshError="1"/>
      <sheetData sheetId="21121" refreshError="1"/>
      <sheetData sheetId="21122" refreshError="1"/>
      <sheetData sheetId="21123" refreshError="1"/>
      <sheetData sheetId="21124" refreshError="1"/>
      <sheetData sheetId="21125" refreshError="1"/>
      <sheetData sheetId="21126" refreshError="1"/>
      <sheetData sheetId="21127" refreshError="1"/>
      <sheetData sheetId="21128" refreshError="1"/>
      <sheetData sheetId="21129" refreshError="1"/>
      <sheetData sheetId="21130" refreshError="1"/>
      <sheetData sheetId="21131" refreshError="1"/>
      <sheetData sheetId="21132" refreshError="1"/>
      <sheetData sheetId="21133" refreshError="1"/>
      <sheetData sheetId="21134" refreshError="1"/>
      <sheetData sheetId="21135" refreshError="1"/>
      <sheetData sheetId="21136" refreshError="1"/>
      <sheetData sheetId="21137" refreshError="1"/>
      <sheetData sheetId="21138" refreshError="1"/>
      <sheetData sheetId="21139" refreshError="1"/>
      <sheetData sheetId="21140" refreshError="1"/>
      <sheetData sheetId="21141" refreshError="1"/>
      <sheetData sheetId="21142" refreshError="1"/>
      <sheetData sheetId="21143" refreshError="1"/>
      <sheetData sheetId="21144" refreshError="1"/>
      <sheetData sheetId="21145" refreshError="1"/>
      <sheetData sheetId="21146" refreshError="1"/>
      <sheetData sheetId="21147" refreshError="1"/>
      <sheetData sheetId="21148" refreshError="1"/>
      <sheetData sheetId="21149" refreshError="1"/>
      <sheetData sheetId="21150" refreshError="1"/>
      <sheetData sheetId="21151" refreshError="1"/>
      <sheetData sheetId="21152" refreshError="1"/>
      <sheetData sheetId="21153" refreshError="1"/>
      <sheetData sheetId="21154" refreshError="1"/>
      <sheetData sheetId="21155" refreshError="1"/>
      <sheetData sheetId="21156" refreshError="1"/>
      <sheetData sheetId="21157" refreshError="1"/>
      <sheetData sheetId="21158" refreshError="1"/>
      <sheetData sheetId="21159" refreshError="1"/>
      <sheetData sheetId="21160" refreshError="1"/>
      <sheetData sheetId="21161" refreshError="1"/>
      <sheetData sheetId="21162" refreshError="1"/>
      <sheetData sheetId="21163" refreshError="1"/>
      <sheetData sheetId="21164" refreshError="1"/>
      <sheetData sheetId="21165" refreshError="1"/>
      <sheetData sheetId="21166" refreshError="1"/>
      <sheetData sheetId="21167" refreshError="1"/>
      <sheetData sheetId="21168" refreshError="1"/>
      <sheetData sheetId="21169" refreshError="1"/>
      <sheetData sheetId="21170" refreshError="1"/>
      <sheetData sheetId="21171" refreshError="1"/>
      <sheetData sheetId="21172" refreshError="1"/>
      <sheetData sheetId="21173" refreshError="1"/>
      <sheetData sheetId="21174" refreshError="1"/>
      <sheetData sheetId="21175" refreshError="1"/>
      <sheetData sheetId="21176" refreshError="1"/>
      <sheetData sheetId="21177" refreshError="1"/>
      <sheetData sheetId="21178" refreshError="1"/>
      <sheetData sheetId="21179" refreshError="1"/>
      <sheetData sheetId="21180" refreshError="1"/>
      <sheetData sheetId="21181" refreshError="1"/>
      <sheetData sheetId="21182"/>
      <sheetData sheetId="21183" refreshError="1"/>
      <sheetData sheetId="21184" refreshError="1"/>
      <sheetData sheetId="21185" refreshError="1"/>
      <sheetData sheetId="21186"/>
      <sheetData sheetId="21187"/>
      <sheetData sheetId="21188"/>
      <sheetData sheetId="21189" refreshError="1"/>
      <sheetData sheetId="21190" refreshError="1"/>
      <sheetData sheetId="21191" refreshError="1"/>
      <sheetData sheetId="21192" refreshError="1"/>
      <sheetData sheetId="21193" refreshError="1"/>
      <sheetData sheetId="21194" refreshError="1"/>
      <sheetData sheetId="21195" refreshError="1"/>
      <sheetData sheetId="21196" refreshError="1"/>
      <sheetData sheetId="21197" refreshError="1"/>
      <sheetData sheetId="21198" refreshError="1"/>
      <sheetData sheetId="21199" refreshError="1"/>
      <sheetData sheetId="21200" refreshError="1"/>
      <sheetData sheetId="21201" refreshError="1"/>
      <sheetData sheetId="21202" refreshError="1"/>
      <sheetData sheetId="21203" refreshError="1"/>
      <sheetData sheetId="21204" refreshError="1"/>
      <sheetData sheetId="21205" refreshError="1"/>
      <sheetData sheetId="21206" refreshError="1"/>
      <sheetData sheetId="21207" refreshError="1"/>
      <sheetData sheetId="21208"/>
      <sheetData sheetId="21209" refreshError="1"/>
      <sheetData sheetId="21210" refreshError="1"/>
      <sheetData sheetId="21211" refreshError="1"/>
      <sheetData sheetId="21212" refreshError="1"/>
      <sheetData sheetId="21213"/>
      <sheetData sheetId="21214" refreshError="1"/>
      <sheetData sheetId="21215" refreshError="1"/>
      <sheetData sheetId="21216" refreshError="1"/>
      <sheetData sheetId="21217" refreshError="1"/>
      <sheetData sheetId="21218" refreshError="1"/>
      <sheetData sheetId="21219" refreshError="1"/>
      <sheetData sheetId="21220" refreshError="1"/>
      <sheetData sheetId="21221" refreshError="1"/>
      <sheetData sheetId="21222" refreshError="1"/>
      <sheetData sheetId="21223"/>
      <sheetData sheetId="21224" refreshError="1"/>
      <sheetData sheetId="21225" refreshError="1"/>
      <sheetData sheetId="21226" refreshError="1"/>
      <sheetData sheetId="21227" refreshError="1"/>
      <sheetData sheetId="21228" refreshError="1"/>
      <sheetData sheetId="21229" refreshError="1"/>
      <sheetData sheetId="21230" refreshError="1"/>
      <sheetData sheetId="21231" refreshError="1"/>
      <sheetData sheetId="21232" refreshError="1"/>
      <sheetData sheetId="21233" refreshError="1"/>
      <sheetData sheetId="21234" refreshError="1"/>
      <sheetData sheetId="21235" refreshError="1"/>
      <sheetData sheetId="21236" refreshError="1"/>
      <sheetData sheetId="21237" refreshError="1"/>
      <sheetData sheetId="21238" refreshError="1"/>
      <sheetData sheetId="21239" refreshError="1"/>
      <sheetData sheetId="21240" refreshError="1"/>
      <sheetData sheetId="21241" refreshError="1"/>
      <sheetData sheetId="21242" refreshError="1"/>
      <sheetData sheetId="21243" refreshError="1"/>
      <sheetData sheetId="21244" refreshError="1"/>
      <sheetData sheetId="21245" refreshError="1"/>
      <sheetData sheetId="21246" refreshError="1"/>
      <sheetData sheetId="21247" refreshError="1"/>
      <sheetData sheetId="21248"/>
      <sheetData sheetId="21249"/>
      <sheetData sheetId="21250" refreshError="1"/>
      <sheetData sheetId="21251" refreshError="1"/>
      <sheetData sheetId="21252" refreshError="1"/>
      <sheetData sheetId="21253" refreshError="1"/>
      <sheetData sheetId="21254"/>
      <sheetData sheetId="21255" refreshError="1"/>
      <sheetData sheetId="21256" refreshError="1"/>
      <sheetData sheetId="21257"/>
      <sheetData sheetId="21258"/>
      <sheetData sheetId="21259"/>
      <sheetData sheetId="21260"/>
      <sheetData sheetId="21261"/>
      <sheetData sheetId="21262"/>
      <sheetData sheetId="21263" refreshError="1"/>
      <sheetData sheetId="21264" refreshError="1"/>
      <sheetData sheetId="21265" refreshError="1"/>
      <sheetData sheetId="21266" refreshError="1"/>
      <sheetData sheetId="21267" refreshError="1"/>
      <sheetData sheetId="21268" refreshError="1"/>
      <sheetData sheetId="21269" refreshError="1"/>
      <sheetData sheetId="21270" refreshError="1"/>
      <sheetData sheetId="21271" refreshError="1"/>
      <sheetData sheetId="21272" refreshError="1"/>
      <sheetData sheetId="21273" refreshError="1"/>
      <sheetData sheetId="21274" refreshError="1"/>
      <sheetData sheetId="21275" refreshError="1"/>
      <sheetData sheetId="21276" refreshError="1"/>
      <sheetData sheetId="21277" refreshError="1"/>
      <sheetData sheetId="21278" refreshError="1"/>
      <sheetData sheetId="21279" refreshError="1"/>
      <sheetData sheetId="21280" refreshError="1"/>
      <sheetData sheetId="21281" refreshError="1"/>
      <sheetData sheetId="21282" refreshError="1"/>
      <sheetData sheetId="21283" refreshError="1"/>
      <sheetData sheetId="21284" refreshError="1"/>
      <sheetData sheetId="21285" refreshError="1"/>
      <sheetData sheetId="21286" refreshError="1"/>
      <sheetData sheetId="21287" refreshError="1"/>
      <sheetData sheetId="21288" refreshError="1"/>
      <sheetData sheetId="21289" refreshError="1"/>
      <sheetData sheetId="21290" refreshError="1"/>
      <sheetData sheetId="21291" refreshError="1"/>
      <sheetData sheetId="21292" refreshError="1"/>
      <sheetData sheetId="21293" refreshError="1"/>
      <sheetData sheetId="21294" refreshError="1"/>
      <sheetData sheetId="21295" refreshError="1"/>
      <sheetData sheetId="21296" refreshError="1"/>
      <sheetData sheetId="21297" refreshError="1"/>
      <sheetData sheetId="21298" refreshError="1"/>
      <sheetData sheetId="21299" refreshError="1"/>
      <sheetData sheetId="21300" refreshError="1"/>
      <sheetData sheetId="21301" refreshError="1"/>
      <sheetData sheetId="21302" refreshError="1"/>
      <sheetData sheetId="21303" refreshError="1"/>
      <sheetData sheetId="21304" refreshError="1"/>
      <sheetData sheetId="21305" refreshError="1"/>
      <sheetData sheetId="21306" refreshError="1"/>
      <sheetData sheetId="21307" refreshError="1"/>
      <sheetData sheetId="21308" refreshError="1"/>
      <sheetData sheetId="21309" refreshError="1"/>
      <sheetData sheetId="21310" refreshError="1"/>
      <sheetData sheetId="21311" refreshError="1"/>
      <sheetData sheetId="21312" refreshError="1"/>
      <sheetData sheetId="21313" refreshError="1"/>
      <sheetData sheetId="21314" refreshError="1"/>
      <sheetData sheetId="21315" refreshError="1"/>
      <sheetData sheetId="21316" refreshError="1"/>
      <sheetData sheetId="21317" refreshError="1"/>
      <sheetData sheetId="21318" refreshError="1"/>
      <sheetData sheetId="21319" refreshError="1"/>
      <sheetData sheetId="21320" refreshError="1"/>
      <sheetData sheetId="21321" refreshError="1"/>
      <sheetData sheetId="21322" refreshError="1"/>
      <sheetData sheetId="21323" refreshError="1"/>
      <sheetData sheetId="21324" refreshError="1"/>
      <sheetData sheetId="21325" refreshError="1"/>
      <sheetData sheetId="21326" refreshError="1"/>
      <sheetData sheetId="21327" refreshError="1"/>
      <sheetData sheetId="21328" refreshError="1"/>
      <sheetData sheetId="21329" refreshError="1"/>
      <sheetData sheetId="21330" refreshError="1"/>
      <sheetData sheetId="21331" refreshError="1"/>
      <sheetData sheetId="21332" refreshError="1"/>
      <sheetData sheetId="21333" refreshError="1"/>
      <sheetData sheetId="21334" refreshError="1"/>
      <sheetData sheetId="21335" refreshError="1"/>
      <sheetData sheetId="21336" refreshError="1"/>
      <sheetData sheetId="21337" refreshError="1"/>
      <sheetData sheetId="21338" refreshError="1"/>
      <sheetData sheetId="21339" refreshError="1"/>
      <sheetData sheetId="21340" refreshError="1"/>
      <sheetData sheetId="21341" refreshError="1"/>
      <sheetData sheetId="21342" refreshError="1"/>
      <sheetData sheetId="21343" refreshError="1"/>
      <sheetData sheetId="21344" refreshError="1"/>
      <sheetData sheetId="21345" refreshError="1"/>
      <sheetData sheetId="21346" refreshError="1"/>
      <sheetData sheetId="21347" refreshError="1"/>
      <sheetData sheetId="21348" refreshError="1"/>
      <sheetData sheetId="21349" refreshError="1"/>
      <sheetData sheetId="21350" refreshError="1"/>
      <sheetData sheetId="21351" refreshError="1"/>
      <sheetData sheetId="21352" refreshError="1"/>
      <sheetData sheetId="21353" refreshError="1"/>
      <sheetData sheetId="21354" refreshError="1"/>
      <sheetData sheetId="21355" refreshError="1"/>
      <sheetData sheetId="21356" refreshError="1"/>
      <sheetData sheetId="21357" refreshError="1"/>
      <sheetData sheetId="21358" refreshError="1"/>
      <sheetData sheetId="21359" refreshError="1"/>
      <sheetData sheetId="21360" refreshError="1"/>
      <sheetData sheetId="21361" refreshError="1"/>
      <sheetData sheetId="21362" refreshError="1"/>
      <sheetData sheetId="21363" refreshError="1"/>
      <sheetData sheetId="21364" refreshError="1"/>
      <sheetData sheetId="21365" refreshError="1"/>
      <sheetData sheetId="21366" refreshError="1"/>
      <sheetData sheetId="21367" refreshError="1"/>
      <sheetData sheetId="21368" refreshError="1"/>
      <sheetData sheetId="21369" refreshError="1"/>
      <sheetData sheetId="21370" refreshError="1"/>
      <sheetData sheetId="21371" refreshError="1"/>
      <sheetData sheetId="21372" refreshError="1"/>
      <sheetData sheetId="21373" refreshError="1"/>
      <sheetData sheetId="21374" refreshError="1"/>
      <sheetData sheetId="21375" refreshError="1"/>
      <sheetData sheetId="21376" refreshError="1"/>
      <sheetData sheetId="21377" refreshError="1"/>
      <sheetData sheetId="21378" refreshError="1"/>
      <sheetData sheetId="21379" refreshError="1"/>
      <sheetData sheetId="21380" refreshError="1"/>
      <sheetData sheetId="21381" refreshError="1"/>
      <sheetData sheetId="21382" refreshError="1"/>
      <sheetData sheetId="21383" refreshError="1"/>
      <sheetData sheetId="21384" refreshError="1"/>
      <sheetData sheetId="21385" refreshError="1"/>
      <sheetData sheetId="21386" refreshError="1"/>
      <sheetData sheetId="21387" refreshError="1"/>
      <sheetData sheetId="21388" refreshError="1"/>
      <sheetData sheetId="21389" refreshError="1"/>
      <sheetData sheetId="21390" refreshError="1"/>
      <sheetData sheetId="21391" refreshError="1"/>
      <sheetData sheetId="21392" refreshError="1"/>
      <sheetData sheetId="21393" refreshError="1"/>
      <sheetData sheetId="21394" refreshError="1"/>
      <sheetData sheetId="21395" refreshError="1"/>
      <sheetData sheetId="21396" refreshError="1"/>
      <sheetData sheetId="21397" refreshError="1"/>
      <sheetData sheetId="21398" refreshError="1"/>
      <sheetData sheetId="21399" refreshError="1"/>
      <sheetData sheetId="21400" refreshError="1"/>
      <sheetData sheetId="21401" refreshError="1"/>
      <sheetData sheetId="21402" refreshError="1"/>
      <sheetData sheetId="21403" refreshError="1"/>
      <sheetData sheetId="21404" refreshError="1"/>
      <sheetData sheetId="21405" refreshError="1"/>
      <sheetData sheetId="21406" refreshError="1"/>
      <sheetData sheetId="21407" refreshError="1"/>
      <sheetData sheetId="21408" refreshError="1"/>
      <sheetData sheetId="21409" refreshError="1"/>
      <sheetData sheetId="21410" refreshError="1"/>
      <sheetData sheetId="21411" refreshError="1"/>
      <sheetData sheetId="21412" refreshError="1"/>
      <sheetData sheetId="21413" refreshError="1"/>
      <sheetData sheetId="21414" refreshError="1"/>
      <sheetData sheetId="21415" refreshError="1"/>
      <sheetData sheetId="21416" refreshError="1"/>
      <sheetData sheetId="21417" refreshError="1"/>
      <sheetData sheetId="21418" refreshError="1"/>
      <sheetData sheetId="21419" refreshError="1"/>
      <sheetData sheetId="21420" refreshError="1"/>
      <sheetData sheetId="21421" refreshError="1"/>
      <sheetData sheetId="21422" refreshError="1"/>
      <sheetData sheetId="21423" refreshError="1"/>
      <sheetData sheetId="21424" refreshError="1"/>
      <sheetData sheetId="21425" refreshError="1"/>
      <sheetData sheetId="21426" refreshError="1"/>
      <sheetData sheetId="21427" refreshError="1"/>
      <sheetData sheetId="21428" refreshError="1"/>
      <sheetData sheetId="21429" refreshError="1"/>
      <sheetData sheetId="21430" refreshError="1"/>
      <sheetData sheetId="21431" refreshError="1"/>
      <sheetData sheetId="21432" refreshError="1"/>
      <sheetData sheetId="21433" refreshError="1"/>
      <sheetData sheetId="21434" refreshError="1"/>
      <sheetData sheetId="21435" refreshError="1"/>
      <sheetData sheetId="21436" refreshError="1"/>
      <sheetData sheetId="21437" refreshError="1"/>
      <sheetData sheetId="21438" refreshError="1"/>
      <sheetData sheetId="21439" refreshError="1"/>
      <sheetData sheetId="21440" refreshError="1"/>
      <sheetData sheetId="21441" refreshError="1"/>
      <sheetData sheetId="21442" refreshError="1"/>
      <sheetData sheetId="21443" refreshError="1"/>
      <sheetData sheetId="21444" refreshError="1"/>
      <sheetData sheetId="21445" refreshError="1"/>
      <sheetData sheetId="21446" refreshError="1"/>
      <sheetData sheetId="21447" refreshError="1"/>
      <sheetData sheetId="21448" refreshError="1"/>
      <sheetData sheetId="21449" refreshError="1"/>
      <sheetData sheetId="21450" refreshError="1"/>
      <sheetData sheetId="21451" refreshError="1"/>
      <sheetData sheetId="21452" refreshError="1"/>
      <sheetData sheetId="21453" refreshError="1"/>
      <sheetData sheetId="21454" refreshError="1"/>
      <sheetData sheetId="21455" refreshError="1"/>
      <sheetData sheetId="21456" refreshError="1"/>
      <sheetData sheetId="21457" refreshError="1"/>
      <sheetData sheetId="21458" refreshError="1"/>
      <sheetData sheetId="21459" refreshError="1"/>
      <sheetData sheetId="21460" refreshError="1"/>
      <sheetData sheetId="21461" refreshError="1"/>
      <sheetData sheetId="21462" refreshError="1"/>
      <sheetData sheetId="21463" refreshError="1"/>
      <sheetData sheetId="21464" refreshError="1"/>
      <sheetData sheetId="21465" refreshError="1"/>
      <sheetData sheetId="21466" refreshError="1"/>
      <sheetData sheetId="21467" refreshError="1"/>
      <sheetData sheetId="21468" refreshError="1"/>
      <sheetData sheetId="21469" refreshError="1"/>
      <sheetData sheetId="21470" refreshError="1"/>
      <sheetData sheetId="21471" refreshError="1"/>
      <sheetData sheetId="21472" refreshError="1"/>
      <sheetData sheetId="21473" refreshError="1"/>
      <sheetData sheetId="21474" refreshError="1"/>
      <sheetData sheetId="21475" refreshError="1"/>
      <sheetData sheetId="21476" refreshError="1"/>
      <sheetData sheetId="21477" refreshError="1"/>
      <sheetData sheetId="21478" refreshError="1"/>
      <sheetData sheetId="21479" refreshError="1"/>
      <sheetData sheetId="21480" refreshError="1"/>
      <sheetData sheetId="21481" refreshError="1"/>
      <sheetData sheetId="21482" refreshError="1"/>
      <sheetData sheetId="21483" refreshError="1"/>
      <sheetData sheetId="21484" refreshError="1"/>
      <sheetData sheetId="21485" refreshError="1"/>
      <sheetData sheetId="21486" refreshError="1"/>
      <sheetData sheetId="21487" refreshError="1"/>
      <sheetData sheetId="21488" refreshError="1"/>
      <sheetData sheetId="21489" refreshError="1"/>
      <sheetData sheetId="21490" refreshError="1"/>
      <sheetData sheetId="21491" refreshError="1"/>
      <sheetData sheetId="21492" refreshError="1"/>
      <sheetData sheetId="21493" refreshError="1"/>
      <sheetData sheetId="21494" refreshError="1"/>
      <sheetData sheetId="21495" refreshError="1"/>
      <sheetData sheetId="21496" refreshError="1"/>
      <sheetData sheetId="21497" refreshError="1"/>
      <sheetData sheetId="21498" refreshError="1"/>
      <sheetData sheetId="21499" refreshError="1"/>
      <sheetData sheetId="21500" refreshError="1"/>
      <sheetData sheetId="21501" refreshError="1"/>
      <sheetData sheetId="21502" refreshError="1"/>
      <sheetData sheetId="21503" refreshError="1"/>
      <sheetData sheetId="21504" refreshError="1"/>
      <sheetData sheetId="21505" refreshError="1"/>
      <sheetData sheetId="21506" refreshError="1"/>
      <sheetData sheetId="21507" refreshError="1"/>
      <sheetData sheetId="21508" refreshError="1"/>
      <sheetData sheetId="21509" refreshError="1"/>
      <sheetData sheetId="21510" refreshError="1"/>
      <sheetData sheetId="21511" refreshError="1"/>
      <sheetData sheetId="21512" refreshError="1"/>
      <sheetData sheetId="21513" refreshError="1"/>
      <sheetData sheetId="21514" refreshError="1"/>
      <sheetData sheetId="21515" refreshError="1"/>
      <sheetData sheetId="21516" refreshError="1"/>
      <sheetData sheetId="21517" refreshError="1"/>
      <sheetData sheetId="21518" refreshError="1"/>
      <sheetData sheetId="21519" refreshError="1"/>
      <sheetData sheetId="21520" refreshError="1"/>
      <sheetData sheetId="21521" refreshError="1"/>
      <sheetData sheetId="21522" refreshError="1"/>
      <sheetData sheetId="21523" refreshError="1"/>
      <sheetData sheetId="21524" refreshError="1"/>
      <sheetData sheetId="21525" refreshError="1"/>
      <sheetData sheetId="21526" refreshError="1"/>
      <sheetData sheetId="21527" refreshError="1"/>
      <sheetData sheetId="21528" refreshError="1"/>
      <sheetData sheetId="21529" refreshError="1"/>
      <sheetData sheetId="21530" refreshError="1"/>
      <sheetData sheetId="21531" refreshError="1"/>
      <sheetData sheetId="21532" refreshError="1"/>
      <sheetData sheetId="21533" refreshError="1"/>
      <sheetData sheetId="21534" refreshError="1"/>
      <sheetData sheetId="21535" refreshError="1"/>
      <sheetData sheetId="21536" refreshError="1"/>
      <sheetData sheetId="21537" refreshError="1"/>
      <sheetData sheetId="21538" refreshError="1"/>
      <sheetData sheetId="21539" refreshError="1"/>
      <sheetData sheetId="21540" refreshError="1"/>
      <sheetData sheetId="21541" refreshError="1"/>
      <sheetData sheetId="21542" refreshError="1"/>
      <sheetData sheetId="21543" refreshError="1"/>
      <sheetData sheetId="21544" refreshError="1"/>
      <sheetData sheetId="21545" refreshError="1"/>
      <sheetData sheetId="21546" refreshError="1"/>
      <sheetData sheetId="21547" refreshError="1"/>
      <sheetData sheetId="21548" refreshError="1"/>
      <sheetData sheetId="21549" refreshError="1"/>
      <sheetData sheetId="21550" refreshError="1"/>
      <sheetData sheetId="21551" refreshError="1"/>
      <sheetData sheetId="21552" refreshError="1"/>
      <sheetData sheetId="21553" refreshError="1"/>
      <sheetData sheetId="21554" refreshError="1"/>
      <sheetData sheetId="21555" refreshError="1"/>
      <sheetData sheetId="21556" refreshError="1"/>
      <sheetData sheetId="21557" refreshError="1"/>
      <sheetData sheetId="21558" refreshError="1"/>
      <sheetData sheetId="21559" refreshError="1"/>
      <sheetData sheetId="21560" refreshError="1"/>
      <sheetData sheetId="21561" refreshError="1"/>
      <sheetData sheetId="21562" refreshError="1"/>
      <sheetData sheetId="21563" refreshError="1"/>
      <sheetData sheetId="21564" refreshError="1"/>
      <sheetData sheetId="21565" refreshError="1"/>
      <sheetData sheetId="21566" refreshError="1"/>
      <sheetData sheetId="21567" refreshError="1"/>
      <sheetData sheetId="21568" refreshError="1"/>
      <sheetData sheetId="21569" refreshError="1"/>
      <sheetData sheetId="21570" refreshError="1"/>
      <sheetData sheetId="21571" refreshError="1"/>
      <sheetData sheetId="21572" refreshError="1"/>
      <sheetData sheetId="21573" refreshError="1"/>
      <sheetData sheetId="21574" refreshError="1"/>
      <sheetData sheetId="21575" refreshError="1"/>
      <sheetData sheetId="21576" refreshError="1"/>
      <sheetData sheetId="21577" refreshError="1"/>
      <sheetData sheetId="21578" refreshError="1"/>
      <sheetData sheetId="21579" refreshError="1"/>
      <sheetData sheetId="21580" refreshError="1"/>
      <sheetData sheetId="21581" refreshError="1"/>
      <sheetData sheetId="21582" refreshError="1"/>
      <sheetData sheetId="21583" refreshError="1"/>
      <sheetData sheetId="21584" refreshError="1"/>
      <sheetData sheetId="21585" refreshError="1"/>
      <sheetData sheetId="21586" refreshError="1"/>
      <sheetData sheetId="21587" refreshError="1"/>
      <sheetData sheetId="21588" refreshError="1"/>
      <sheetData sheetId="21589" refreshError="1"/>
      <sheetData sheetId="21590" refreshError="1"/>
      <sheetData sheetId="21591" refreshError="1"/>
      <sheetData sheetId="21592" refreshError="1"/>
      <sheetData sheetId="21593" refreshError="1"/>
      <sheetData sheetId="21594" refreshError="1"/>
      <sheetData sheetId="21595" refreshError="1"/>
      <sheetData sheetId="21596" refreshError="1"/>
      <sheetData sheetId="21597" refreshError="1"/>
      <sheetData sheetId="21598" refreshError="1"/>
      <sheetData sheetId="21599" refreshError="1"/>
      <sheetData sheetId="21600" refreshError="1"/>
      <sheetData sheetId="21601" refreshError="1"/>
      <sheetData sheetId="21602" refreshError="1"/>
      <sheetData sheetId="21603" refreshError="1"/>
      <sheetData sheetId="21604" refreshError="1"/>
      <sheetData sheetId="21605" refreshError="1"/>
      <sheetData sheetId="21606" refreshError="1"/>
      <sheetData sheetId="21607" refreshError="1"/>
      <sheetData sheetId="21608" refreshError="1"/>
      <sheetData sheetId="21609" refreshError="1"/>
      <sheetData sheetId="21610" refreshError="1"/>
      <sheetData sheetId="21611" refreshError="1"/>
      <sheetData sheetId="21612" refreshError="1"/>
      <sheetData sheetId="21613" refreshError="1"/>
      <sheetData sheetId="21614" refreshError="1"/>
      <sheetData sheetId="21615" refreshError="1"/>
      <sheetData sheetId="21616" refreshError="1"/>
      <sheetData sheetId="21617" refreshError="1"/>
      <sheetData sheetId="21618" refreshError="1"/>
      <sheetData sheetId="21619" refreshError="1"/>
      <sheetData sheetId="21620" refreshError="1"/>
      <sheetData sheetId="21621" refreshError="1"/>
      <sheetData sheetId="21622" refreshError="1"/>
      <sheetData sheetId="21623" refreshError="1"/>
      <sheetData sheetId="21624" refreshError="1"/>
      <sheetData sheetId="21625" refreshError="1"/>
      <sheetData sheetId="21626" refreshError="1"/>
      <sheetData sheetId="21627" refreshError="1"/>
      <sheetData sheetId="21628" refreshError="1"/>
      <sheetData sheetId="21629" refreshError="1"/>
      <sheetData sheetId="21630" refreshError="1"/>
      <sheetData sheetId="21631" refreshError="1"/>
      <sheetData sheetId="21632" refreshError="1"/>
      <sheetData sheetId="21633" refreshError="1"/>
      <sheetData sheetId="21634" refreshError="1"/>
      <sheetData sheetId="21635" refreshError="1"/>
      <sheetData sheetId="21636" refreshError="1"/>
      <sheetData sheetId="21637" refreshError="1"/>
      <sheetData sheetId="21638" refreshError="1"/>
      <sheetData sheetId="21639" refreshError="1"/>
      <sheetData sheetId="21640" refreshError="1"/>
      <sheetData sheetId="21641" refreshError="1"/>
      <sheetData sheetId="21642" refreshError="1"/>
      <sheetData sheetId="21643" refreshError="1"/>
      <sheetData sheetId="21644" refreshError="1"/>
      <sheetData sheetId="21645" refreshError="1"/>
      <sheetData sheetId="21646" refreshError="1"/>
      <sheetData sheetId="21647" refreshError="1"/>
      <sheetData sheetId="21648" refreshError="1"/>
      <sheetData sheetId="21649" refreshError="1"/>
      <sheetData sheetId="21650" refreshError="1"/>
      <sheetData sheetId="21651" refreshError="1"/>
      <sheetData sheetId="21652" refreshError="1"/>
      <sheetData sheetId="21653" refreshError="1"/>
      <sheetData sheetId="21654" refreshError="1"/>
      <sheetData sheetId="21655" refreshError="1"/>
      <sheetData sheetId="21656" refreshError="1"/>
      <sheetData sheetId="21657" refreshError="1"/>
      <sheetData sheetId="21658" refreshError="1"/>
      <sheetData sheetId="21659" refreshError="1"/>
      <sheetData sheetId="21660" refreshError="1"/>
      <sheetData sheetId="21661" refreshError="1"/>
      <sheetData sheetId="21662" refreshError="1"/>
      <sheetData sheetId="21663" refreshError="1"/>
      <sheetData sheetId="21664" refreshError="1"/>
      <sheetData sheetId="21665" refreshError="1"/>
      <sheetData sheetId="21666" refreshError="1"/>
      <sheetData sheetId="21667" refreshError="1"/>
      <sheetData sheetId="21668" refreshError="1"/>
      <sheetData sheetId="21669" refreshError="1"/>
      <sheetData sheetId="21670" refreshError="1"/>
      <sheetData sheetId="21671" refreshError="1"/>
      <sheetData sheetId="21672" refreshError="1"/>
      <sheetData sheetId="21673" refreshError="1"/>
      <sheetData sheetId="21674" refreshError="1"/>
      <sheetData sheetId="21675" refreshError="1"/>
      <sheetData sheetId="21676" refreshError="1"/>
      <sheetData sheetId="21677" refreshError="1"/>
      <sheetData sheetId="21678" refreshError="1"/>
      <sheetData sheetId="21679" refreshError="1"/>
      <sheetData sheetId="21680" refreshError="1"/>
      <sheetData sheetId="21681" refreshError="1"/>
      <sheetData sheetId="21682" refreshError="1"/>
      <sheetData sheetId="21683" refreshError="1"/>
      <sheetData sheetId="21684" refreshError="1"/>
      <sheetData sheetId="21685" refreshError="1"/>
      <sheetData sheetId="21686" refreshError="1"/>
      <sheetData sheetId="21687" refreshError="1"/>
      <sheetData sheetId="21688" refreshError="1"/>
      <sheetData sheetId="21689" refreshError="1"/>
      <sheetData sheetId="21690" refreshError="1"/>
      <sheetData sheetId="21691" refreshError="1"/>
      <sheetData sheetId="21692" refreshError="1"/>
      <sheetData sheetId="21693" refreshError="1"/>
      <sheetData sheetId="21694" refreshError="1"/>
      <sheetData sheetId="21695" refreshError="1"/>
      <sheetData sheetId="21696" refreshError="1"/>
      <sheetData sheetId="21697" refreshError="1"/>
      <sheetData sheetId="21698" refreshError="1"/>
      <sheetData sheetId="21699" refreshError="1"/>
      <sheetData sheetId="21700" refreshError="1"/>
      <sheetData sheetId="21701" refreshError="1"/>
      <sheetData sheetId="21702" refreshError="1"/>
      <sheetData sheetId="21703" refreshError="1"/>
      <sheetData sheetId="21704" refreshError="1"/>
      <sheetData sheetId="21705" refreshError="1"/>
      <sheetData sheetId="21706" refreshError="1"/>
      <sheetData sheetId="21707" refreshError="1"/>
      <sheetData sheetId="21708" refreshError="1"/>
      <sheetData sheetId="21709" refreshError="1"/>
      <sheetData sheetId="21710" refreshError="1"/>
      <sheetData sheetId="21711" refreshError="1"/>
      <sheetData sheetId="21712" refreshError="1"/>
      <sheetData sheetId="21713" refreshError="1"/>
      <sheetData sheetId="21714" refreshError="1"/>
      <sheetData sheetId="21715" refreshError="1"/>
      <sheetData sheetId="21716" refreshError="1"/>
      <sheetData sheetId="21717" refreshError="1"/>
      <sheetData sheetId="21718" refreshError="1"/>
      <sheetData sheetId="21719" refreshError="1"/>
      <sheetData sheetId="21720" refreshError="1"/>
      <sheetData sheetId="21721" refreshError="1"/>
      <sheetData sheetId="21722" refreshError="1"/>
      <sheetData sheetId="21723" refreshError="1"/>
      <sheetData sheetId="21724" refreshError="1"/>
      <sheetData sheetId="21725" refreshError="1"/>
      <sheetData sheetId="21726" refreshError="1"/>
      <sheetData sheetId="21727" refreshError="1"/>
      <sheetData sheetId="21728" refreshError="1"/>
      <sheetData sheetId="21729" refreshError="1"/>
      <sheetData sheetId="21730" refreshError="1"/>
      <sheetData sheetId="21731" refreshError="1"/>
      <sheetData sheetId="21732" refreshError="1"/>
      <sheetData sheetId="21733" refreshError="1"/>
      <sheetData sheetId="21734" refreshError="1"/>
      <sheetData sheetId="21735" refreshError="1"/>
      <sheetData sheetId="21736" refreshError="1"/>
      <sheetData sheetId="21737" refreshError="1"/>
      <sheetData sheetId="21738" refreshError="1"/>
      <sheetData sheetId="21739" refreshError="1"/>
      <sheetData sheetId="21740" refreshError="1"/>
      <sheetData sheetId="21741" refreshError="1"/>
      <sheetData sheetId="21742" refreshError="1"/>
      <sheetData sheetId="21743" refreshError="1"/>
      <sheetData sheetId="21744" refreshError="1"/>
      <sheetData sheetId="21745" refreshError="1"/>
      <sheetData sheetId="21746" refreshError="1"/>
      <sheetData sheetId="21747" refreshError="1"/>
      <sheetData sheetId="21748" refreshError="1"/>
      <sheetData sheetId="21749" refreshError="1"/>
      <sheetData sheetId="21750" refreshError="1"/>
      <sheetData sheetId="21751" refreshError="1"/>
      <sheetData sheetId="21752" refreshError="1"/>
      <sheetData sheetId="21753" refreshError="1"/>
      <sheetData sheetId="21754" refreshError="1"/>
      <sheetData sheetId="21755" refreshError="1"/>
      <sheetData sheetId="21756" refreshError="1"/>
      <sheetData sheetId="21757" refreshError="1"/>
      <sheetData sheetId="21758" refreshError="1"/>
      <sheetData sheetId="21759" refreshError="1"/>
      <sheetData sheetId="21760" refreshError="1"/>
      <sheetData sheetId="21761" refreshError="1"/>
      <sheetData sheetId="21762" refreshError="1"/>
      <sheetData sheetId="21763" refreshError="1"/>
      <sheetData sheetId="21764" refreshError="1"/>
      <sheetData sheetId="21765" refreshError="1"/>
      <sheetData sheetId="21766" refreshError="1"/>
      <sheetData sheetId="21767" refreshError="1"/>
      <sheetData sheetId="21768" refreshError="1"/>
      <sheetData sheetId="21769" refreshError="1"/>
      <sheetData sheetId="21770" refreshError="1"/>
      <sheetData sheetId="21771" refreshError="1"/>
      <sheetData sheetId="21772" refreshError="1"/>
      <sheetData sheetId="21773" refreshError="1"/>
      <sheetData sheetId="21774" refreshError="1"/>
      <sheetData sheetId="21775" refreshError="1"/>
      <sheetData sheetId="21776" refreshError="1"/>
      <sheetData sheetId="21777" refreshError="1"/>
      <sheetData sheetId="21778" refreshError="1"/>
      <sheetData sheetId="21779" refreshError="1"/>
      <sheetData sheetId="21780" refreshError="1"/>
      <sheetData sheetId="21781" refreshError="1"/>
      <sheetData sheetId="21782" refreshError="1"/>
      <sheetData sheetId="21783" refreshError="1"/>
      <sheetData sheetId="21784" refreshError="1"/>
      <sheetData sheetId="21785" refreshError="1"/>
      <sheetData sheetId="21786" refreshError="1"/>
      <sheetData sheetId="21787" refreshError="1"/>
      <sheetData sheetId="21788" refreshError="1"/>
      <sheetData sheetId="21789" refreshError="1"/>
      <sheetData sheetId="21790" refreshError="1"/>
      <sheetData sheetId="21791" refreshError="1"/>
      <sheetData sheetId="21792" refreshError="1"/>
      <sheetData sheetId="21793" refreshError="1"/>
      <sheetData sheetId="21794" refreshError="1"/>
      <sheetData sheetId="21795" refreshError="1"/>
      <sheetData sheetId="21796" refreshError="1"/>
      <sheetData sheetId="21797" refreshError="1"/>
      <sheetData sheetId="21798" refreshError="1"/>
      <sheetData sheetId="21799" refreshError="1"/>
      <sheetData sheetId="21800" refreshError="1"/>
      <sheetData sheetId="21801" refreshError="1"/>
      <sheetData sheetId="21802" refreshError="1"/>
      <sheetData sheetId="21803" refreshError="1"/>
      <sheetData sheetId="21804" refreshError="1"/>
      <sheetData sheetId="21805" refreshError="1"/>
      <sheetData sheetId="21806" refreshError="1"/>
      <sheetData sheetId="21807" refreshError="1"/>
      <sheetData sheetId="21808" refreshError="1"/>
      <sheetData sheetId="21809" refreshError="1"/>
      <sheetData sheetId="21810" refreshError="1"/>
      <sheetData sheetId="21811" refreshError="1"/>
      <sheetData sheetId="21812" refreshError="1"/>
      <sheetData sheetId="21813" refreshError="1"/>
      <sheetData sheetId="21814" refreshError="1"/>
      <sheetData sheetId="21815" refreshError="1"/>
      <sheetData sheetId="21816" refreshError="1"/>
      <sheetData sheetId="21817" refreshError="1"/>
      <sheetData sheetId="21818" refreshError="1"/>
      <sheetData sheetId="21819" refreshError="1"/>
      <sheetData sheetId="21820" refreshError="1"/>
      <sheetData sheetId="21821" refreshError="1"/>
      <sheetData sheetId="21822" refreshError="1"/>
      <sheetData sheetId="21823" refreshError="1"/>
      <sheetData sheetId="21824" refreshError="1"/>
      <sheetData sheetId="21825" refreshError="1"/>
      <sheetData sheetId="21826" refreshError="1"/>
      <sheetData sheetId="21827" refreshError="1"/>
      <sheetData sheetId="21828" refreshError="1"/>
      <sheetData sheetId="21829" refreshError="1"/>
      <sheetData sheetId="21830" refreshError="1"/>
      <sheetData sheetId="21831" refreshError="1"/>
      <sheetData sheetId="21832" refreshError="1"/>
      <sheetData sheetId="21833" refreshError="1"/>
      <sheetData sheetId="21834" refreshError="1"/>
      <sheetData sheetId="21835" refreshError="1"/>
      <sheetData sheetId="21836" refreshError="1"/>
      <sheetData sheetId="21837" refreshError="1"/>
      <sheetData sheetId="21838" refreshError="1"/>
      <sheetData sheetId="21839" refreshError="1"/>
      <sheetData sheetId="21840" refreshError="1"/>
      <sheetData sheetId="21841" refreshError="1"/>
      <sheetData sheetId="21842" refreshError="1"/>
      <sheetData sheetId="21843" refreshError="1"/>
      <sheetData sheetId="21844" refreshError="1"/>
      <sheetData sheetId="21845" refreshError="1"/>
      <sheetData sheetId="21846" refreshError="1"/>
      <sheetData sheetId="21847" refreshError="1"/>
      <sheetData sheetId="21848" refreshError="1"/>
      <sheetData sheetId="21849" refreshError="1"/>
      <sheetData sheetId="21850" refreshError="1"/>
      <sheetData sheetId="21851" refreshError="1"/>
      <sheetData sheetId="21852" refreshError="1"/>
      <sheetData sheetId="21853" refreshError="1"/>
      <sheetData sheetId="21854" refreshError="1"/>
      <sheetData sheetId="21855" refreshError="1"/>
      <sheetData sheetId="21856" refreshError="1"/>
      <sheetData sheetId="21857" refreshError="1"/>
      <sheetData sheetId="21858" refreshError="1"/>
      <sheetData sheetId="21859" refreshError="1"/>
      <sheetData sheetId="21860" refreshError="1"/>
      <sheetData sheetId="21861" refreshError="1"/>
      <sheetData sheetId="21862" refreshError="1"/>
      <sheetData sheetId="21863" refreshError="1"/>
      <sheetData sheetId="21864" refreshError="1"/>
      <sheetData sheetId="21865" refreshError="1"/>
      <sheetData sheetId="21866" refreshError="1"/>
      <sheetData sheetId="21867" refreshError="1"/>
      <sheetData sheetId="21868" refreshError="1"/>
      <sheetData sheetId="21869" refreshError="1"/>
      <sheetData sheetId="21870" refreshError="1"/>
      <sheetData sheetId="21871" refreshError="1"/>
      <sheetData sheetId="21872" refreshError="1"/>
      <sheetData sheetId="21873" refreshError="1"/>
      <sheetData sheetId="21874" refreshError="1"/>
      <sheetData sheetId="21875" refreshError="1"/>
      <sheetData sheetId="21876" refreshError="1"/>
      <sheetData sheetId="21877" refreshError="1"/>
      <sheetData sheetId="21878" refreshError="1"/>
      <sheetData sheetId="21879" refreshError="1"/>
      <sheetData sheetId="21880" refreshError="1"/>
      <sheetData sheetId="21881" refreshError="1"/>
      <sheetData sheetId="21882" refreshError="1"/>
      <sheetData sheetId="21883" refreshError="1"/>
      <sheetData sheetId="21884" refreshError="1"/>
      <sheetData sheetId="21885" refreshError="1"/>
      <sheetData sheetId="21886" refreshError="1"/>
      <sheetData sheetId="21887" refreshError="1"/>
      <sheetData sheetId="21888" refreshError="1"/>
      <sheetData sheetId="21889" refreshError="1"/>
      <sheetData sheetId="21890" refreshError="1"/>
      <sheetData sheetId="21891" refreshError="1"/>
      <sheetData sheetId="21892" refreshError="1"/>
      <sheetData sheetId="21893" refreshError="1"/>
      <sheetData sheetId="21894" refreshError="1"/>
      <sheetData sheetId="21895" refreshError="1"/>
      <sheetData sheetId="21896" refreshError="1"/>
      <sheetData sheetId="21897" refreshError="1"/>
      <sheetData sheetId="21898" refreshError="1"/>
      <sheetData sheetId="21899" refreshError="1"/>
      <sheetData sheetId="21900" refreshError="1"/>
      <sheetData sheetId="21901" refreshError="1"/>
      <sheetData sheetId="21902" refreshError="1"/>
      <sheetData sheetId="21903" refreshError="1"/>
      <sheetData sheetId="21904" refreshError="1"/>
      <sheetData sheetId="21905" refreshError="1"/>
      <sheetData sheetId="21906" refreshError="1"/>
      <sheetData sheetId="21907" refreshError="1"/>
      <sheetData sheetId="21908" refreshError="1"/>
      <sheetData sheetId="21909" refreshError="1"/>
      <sheetData sheetId="21910" refreshError="1"/>
      <sheetData sheetId="21911" refreshError="1"/>
      <sheetData sheetId="21912" refreshError="1"/>
      <sheetData sheetId="21913" refreshError="1"/>
      <sheetData sheetId="21914" refreshError="1"/>
      <sheetData sheetId="21915" refreshError="1"/>
      <sheetData sheetId="21916" refreshError="1"/>
      <sheetData sheetId="21917" refreshError="1"/>
      <sheetData sheetId="21918" refreshError="1"/>
      <sheetData sheetId="21919" refreshError="1"/>
      <sheetData sheetId="21920" refreshError="1"/>
      <sheetData sheetId="21921" refreshError="1"/>
      <sheetData sheetId="21922" refreshError="1"/>
      <sheetData sheetId="21923" refreshError="1"/>
      <sheetData sheetId="21924" refreshError="1"/>
      <sheetData sheetId="21925" refreshError="1"/>
      <sheetData sheetId="21926" refreshError="1"/>
      <sheetData sheetId="21927" refreshError="1"/>
      <sheetData sheetId="21928" refreshError="1"/>
      <sheetData sheetId="21929" refreshError="1"/>
      <sheetData sheetId="21930" refreshError="1"/>
      <sheetData sheetId="21931" refreshError="1"/>
      <sheetData sheetId="21932" refreshError="1"/>
      <sheetData sheetId="21933" refreshError="1"/>
      <sheetData sheetId="21934" refreshError="1"/>
      <sheetData sheetId="21935" refreshError="1"/>
      <sheetData sheetId="21936" refreshError="1"/>
      <sheetData sheetId="21937" refreshError="1"/>
      <sheetData sheetId="21938" refreshError="1"/>
      <sheetData sheetId="21939" refreshError="1"/>
      <sheetData sheetId="21940" refreshError="1"/>
      <sheetData sheetId="21941" refreshError="1"/>
      <sheetData sheetId="21942" refreshError="1"/>
      <sheetData sheetId="21943" refreshError="1"/>
      <sheetData sheetId="21944" refreshError="1"/>
      <sheetData sheetId="21945" refreshError="1"/>
      <sheetData sheetId="21946" refreshError="1"/>
      <sheetData sheetId="21947" refreshError="1"/>
      <sheetData sheetId="21948" refreshError="1"/>
      <sheetData sheetId="21949" refreshError="1"/>
      <sheetData sheetId="21950" refreshError="1"/>
      <sheetData sheetId="21951" refreshError="1"/>
      <sheetData sheetId="21952" refreshError="1"/>
      <sheetData sheetId="21953" refreshError="1"/>
      <sheetData sheetId="21954" refreshError="1"/>
      <sheetData sheetId="21955" refreshError="1"/>
      <sheetData sheetId="21956" refreshError="1"/>
      <sheetData sheetId="21957" refreshError="1"/>
      <sheetData sheetId="21958" refreshError="1"/>
      <sheetData sheetId="21959" refreshError="1"/>
      <sheetData sheetId="21960" refreshError="1"/>
      <sheetData sheetId="21961" refreshError="1"/>
      <sheetData sheetId="21962" refreshError="1"/>
      <sheetData sheetId="21963" refreshError="1"/>
      <sheetData sheetId="21964" refreshError="1"/>
      <sheetData sheetId="21965" refreshError="1"/>
      <sheetData sheetId="21966" refreshError="1"/>
      <sheetData sheetId="21967" refreshError="1"/>
      <sheetData sheetId="21968" refreshError="1"/>
      <sheetData sheetId="21969" refreshError="1"/>
      <sheetData sheetId="21970" refreshError="1"/>
      <sheetData sheetId="21971" refreshError="1"/>
      <sheetData sheetId="21972" refreshError="1"/>
      <sheetData sheetId="21973" refreshError="1"/>
      <sheetData sheetId="21974" refreshError="1"/>
      <sheetData sheetId="21975" refreshError="1"/>
      <sheetData sheetId="21976" refreshError="1"/>
      <sheetData sheetId="21977" refreshError="1"/>
      <sheetData sheetId="21978" refreshError="1"/>
      <sheetData sheetId="21979" refreshError="1"/>
      <sheetData sheetId="21980">
        <row r="67">
          <cell r="A67" t="str">
            <v>Property, plant and equipment</v>
          </cell>
        </row>
      </sheetData>
      <sheetData sheetId="21981"/>
      <sheetData sheetId="21982"/>
      <sheetData sheetId="21983"/>
      <sheetData sheetId="21984"/>
      <sheetData sheetId="21985"/>
      <sheetData sheetId="21986"/>
      <sheetData sheetId="21987"/>
      <sheetData sheetId="21988"/>
      <sheetData sheetId="21989"/>
      <sheetData sheetId="21990"/>
      <sheetData sheetId="21991"/>
      <sheetData sheetId="21992"/>
      <sheetData sheetId="21993"/>
      <sheetData sheetId="21994"/>
      <sheetData sheetId="21995"/>
      <sheetData sheetId="21996"/>
      <sheetData sheetId="21997"/>
      <sheetData sheetId="21998"/>
      <sheetData sheetId="21999"/>
      <sheetData sheetId="22000" refreshError="1"/>
      <sheetData sheetId="22001" refreshError="1"/>
      <sheetData sheetId="22002" refreshError="1"/>
      <sheetData sheetId="22003" refreshError="1"/>
      <sheetData sheetId="22004">
        <row r="433">
          <cell r="F433">
            <v>0</v>
          </cell>
        </row>
      </sheetData>
      <sheetData sheetId="22005">
        <row r="8">
          <cell r="B8" t="str">
            <v>DPE002</v>
          </cell>
        </row>
      </sheetData>
      <sheetData sheetId="22006">
        <row r="8">
          <cell r="B8" t="str">
            <v>DPE002</v>
          </cell>
        </row>
      </sheetData>
      <sheetData sheetId="22007"/>
      <sheetData sheetId="22008">
        <row r="1">
          <cell r="A1" t="str">
            <v>CODE</v>
          </cell>
        </row>
      </sheetData>
      <sheetData sheetId="22009">
        <row r="1">
          <cell r="A1" t="str">
            <v>Customer Name</v>
          </cell>
        </row>
      </sheetData>
      <sheetData sheetId="22010" refreshError="1"/>
      <sheetData sheetId="22011" refreshError="1"/>
      <sheetData sheetId="22012" refreshError="1"/>
      <sheetData sheetId="22013" refreshError="1"/>
      <sheetData sheetId="22014" refreshError="1"/>
      <sheetData sheetId="22015" refreshError="1"/>
      <sheetData sheetId="22016" refreshError="1"/>
      <sheetData sheetId="22017" refreshError="1"/>
      <sheetData sheetId="22018" refreshError="1"/>
      <sheetData sheetId="22019" refreshError="1"/>
      <sheetData sheetId="22020" refreshError="1"/>
      <sheetData sheetId="22021" refreshError="1"/>
      <sheetData sheetId="22022" refreshError="1"/>
      <sheetData sheetId="22023" refreshError="1"/>
      <sheetData sheetId="22024" refreshError="1"/>
      <sheetData sheetId="22025" refreshError="1"/>
      <sheetData sheetId="22026" refreshError="1"/>
      <sheetData sheetId="22027" refreshError="1"/>
      <sheetData sheetId="22028" refreshError="1"/>
      <sheetData sheetId="22029" refreshError="1"/>
      <sheetData sheetId="22030" refreshError="1"/>
      <sheetData sheetId="22031" refreshError="1"/>
      <sheetData sheetId="22032" refreshError="1"/>
      <sheetData sheetId="22033" refreshError="1"/>
      <sheetData sheetId="22034" refreshError="1"/>
      <sheetData sheetId="22035" refreshError="1"/>
      <sheetData sheetId="22036" refreshError="1"/>
      <sheetData sheetId="22037" refreshError="1"/>
      <sheetData sheetId="22038">
        <row r="1">
          <cell r="A1" t="str">
            <v>ASSET_NUMBER</v>
          </cell>
        </row>
      </sheetData>
      <sheetData sheetId="22039">
        <row r="1">
          <cell r="A1" t="str">
            <v>ASSET_NUMBER</v>
          </cell>
        </row>
      </sheetData>
      <sheetData sheetId="22040">
        <row r="1">
          <cell r="A1" t="str">
            <v>ASSET_NUMBER</v>
          </cell>
        </row>
      </sheetData>
      <sheetData sheetId="22041">
        <row r="1">
          <cell r="A1" t="str">
            <v>ASSET_NUMBER</v>
          </cell>
        </row>
      </sheetData>
      <sheetData sheetId="22042" refreshError="1"/>
      <sheetData sheetId="22043" refreshError="1"/>
      <sheetData sheetId="22044">
        <row r="1">
          <cell r="A1" t="str">
            <v>ASSET_NUMBER</v>
          </cell>
        </row>
      </sheetData>
      <sheetData sheetId="22045">
        <row r="1">
          <cell r="A1" t="str">
            <v>CODE</v>
          </cell>
        </row>
      </sheetData>
      <sheetData sheetId="22046" refreshError="1"/>
      <sheetData sheetId="22047" refreshError="1"/>
      <sheetData sheetId="22048">
        <row r="1">
          <cell r="A1" t="str">
            <v>Customer Name</v>
          </cell>
        </row>
      </sheetData>
      <sheetData sheetId="22049" refreshError="1"/>
      <sheetData sheetId="22050">
        <row r="1">
          <cell r="A1" t="str">
            <v>CODE</v>
          </cell>
        </row>
      </sheetData>
      <sheetData sheetId="22051">
        <row r="1">
          <cell r="A1" t="str">
            <v>CODE</v>
          </cell>
        </row>
      </sheetData>
      <sheetData sheetId="22052">
        <row r="1">
          <cell r="A1" t="str">
            <v>CODE</v>
          </cell>
        </row>
      </sheetData>
      <sheetData sheetId="22053">
        <row r="1">
          <cell r="A1" t="str">
            <v>CODE</v>
          </cell>
        </row>
      </sheetData>
      <sheetData sheetId="22054">
        <row r="1">
          <cell r="A1" t="str">
            <v>CODE</v>
          </cell>
        </row>
      </sheetData>
      <sheetData sheetId="22055">
        <row r="1">
          <cell r="A1" t="str">
            <v>CODE</v>
          </cell>
        </row>
      </sheetData>
      <sheetData sheetId="22056">
        <row r="1">
          <cell r="A1" t="str">
            <v>Customer Name</v>
          </cell>
        </row>
      </sheetData>
      <sheetData sheetId="22057">
        <row r="1">
          <cell r="A1" t="str">
            <v>CODE</v>
          </cell>
        </row>
      </sheetData>
      <sheetData sheetId="22058">
        <row r="1">
          <cell r="A1" t="str">
            <v>Customer Name</v>
          </cell>
        </row>
      </sheetData>
      <sheetData sheetId="22059">
        <row r="1">
          <cell r="A1" t="str">
            <v>Customer Name</v>
          </cell>
        </row>
      </sheetData>
      <sheetData sheetId="22060">
        <row r="1">
          <cell r="A1" t="str">
            <v>Customer Name</v>
          </cell>
        </row>
      </sheetData>
      <sheetData sheetId="22061">
        <row r="1">
          <cell r="A1" t="str">
            <v>Customer Name</v>
          </cell>
        </row>
      </sheetData>
      <sheetData sheetId="22062">
        <row r="1">
          <cell r="A1" t="str">
            <v>CODE</v>
          </cell>
        </row>
      </sheetData>
      <sheetData sheetId="22063">
        <row r="1">
          <cell r="A1" t="str">
            <v>Customer Name</v>
          </cell>
        </row>
      </sheetData>
      <sheetData sheetId="22064">
        <row r="1">
          <cell r="A1" t="str">
            <v>Customer Name</v>
          </cell>
        </row>
      </sheetData>
      <sheetData sheetId="22065">
        <row r="1">
          <cell r="A1" t="str">
            <v>Customer Name</v>
          </cell>
        </row>
      </sheetData>
      <sheetData sheetId="22066">
        <row r="1">
          <cell r="A1" t="str">
            <v>Customer Name</v>
          </cell>
        </row>
      </sheetData>
      <sheetData sheetId="22067">
        <row r="1">
          <cell r="A1" t="str">
            <v>CODE</v>
          </cell>
        </row>
      </sheetData>
      <sheetData sheetId="22068">
        <row r="1">
          <cell r="A1" t="str">
            <v>Customer Name</v>
          </cell>
        </row>
      </sheetData>
      <sheetData sheetId="22069">
        <row r="1">
          <cell r="A1" t="str">
            <v>CODE</v>
          </cell>
        </row>
      </sheetData>
      <sheetData sheetId="22070">
        <row r="1">
          <cell r="A1" t="str">
            <v>CODE</v>
          </cell>
        </row>
      </sheetData>
      <sheetData sheetId="22071">
        <row r="1">
          <cell r="A1" t="str">
            <v>CODE</v>
          </cell>
        </row>
      </sheetData>
      <sheetData sheetId="22072">
        <row r="1">
          <cell r="A1" t="str">
            <v>CODE</v>
          </cell>
        </row>
      </sheetData>
      <sheetData sheetId="22073">
        <row r="1">
          <cell r="A1" t="str">
            <v>Customer Name</v>
          </cell>
        </row>
      </sheetData>
      <sheetData sheetId="22074">
        <row r="1">
          <cell r="A1" t="str">
            <v>Customer Name</v>
          </cell>
        </row>
      </sheetData>
      <sheetData sheetId="22075">
        <row r="1">
          <cell r="A1" t="str">
            <v>Customer Name</v>
          </cell>
        </row>
      </sheetData>
      <sheetData sheetId="22076">
        <row r="1">
          <cell r="A1" t="str">
            <v>Customer Name</v>
          </cell>
        </row>
      </sheetData>
      <sheetData sheetId="22077">
        <row r="1">
          <cell r="A1" t="str">
            <v>Customer Name</v>
          </cell>
        </row>
      </sheetData>
      <sheetData sheetId="22078">
        <row r="1">
          <cell r="A1" t="str">
            <v>Customer Name</v>
          </cell>
        </row>
      </sheetData>
      <sheetData sheetId="22079">
        <row r="1">
          <cell r="A1" t="str">
            <v>Customer Name</v>
          </cell>
        </row>
      </sheetData>
      <sheetData sheetId="22080">
        <row r="1">
          <cell r="A1" t="str">
            <v>Customer Name</v>
          </cell>
        </row>
      </sheetData>
      <sheetData sheetId="22081">
        <row r="1">
          <cell r="A1" t="str">
            <v>CODE</v>
          </cell>
        </row>
      </sheetData>
      <sheetData sheetId="22082">
        <row r="1">
          <cell r="A1" t="str">
            <v>CODE</v>
          </cell>
        </row>
      </sheetData>
      <sheetData sheetId="22083">
        <row r="1">
          <cell r="A1" t="str">
            <v>CODE</v>
          </cell>
        </row>
      </sheetData>
      <sheetData sheetId="22084">
        <row r="1">
          <cell r="A1" t="str">
            <v>CODE</v>
          </cell>
        </row>
      </sheetData>
      <sheetData sheetId="22085">
        <row r="1">
          <cell r="A1" t="str">
            <v>CODE</v>
          </cell>
        </row>
      </sheetData>
      <sheetData sheetId="22086">
        <row r="1">
          <cell r="A1" t="str">
            <v>CODE</v>
          </cell>
        </row>
      </sheetData>
      <sheetData sheetId="22087">
        <row r="1">
          <cell r="A1" t="str">
            <v>CODE</v>
          </cell>
        </row>
      </sheetData>
      <sheetData sheetId="22088">
        <row r="1">
          <cell r="A1" t="str">
            <v>CODE</v>
          </cell>
        </row>
      </sheetData>
      <sheetData sheetId="22089">
        <row r="1">
          <cell r="A1" t="str">
            <v>CODE</v>
          </cell>
        </row>
      </sheetData>
      <sheetData sheetId="22090">
        <row r="1">
          <cell r="A1" t="str">
            <v>CODE</v>
          </cell>
        </row>
      </sheetData>
      <sheetData sheetId="22091">
        <row r="1">
          <cell r="A1" t="str">
            <v>CODE</v>
          </cell>
        </row>
      </sheetData>
      <sheetData sheetId="22092">
        <row r="1">
          <cell r="A1" t="str">
            <v>Customer Name</v>
          </cell>
        </row>
      </sheetData>
      <sheetData sheetId="22093">
        <row r="1">
          <cell r="A1" t="str">
            <v>CODE</v>
          </cell>
        </row>
      </sheetData>
      <sheetData sheetId="22094">
        <row r="1">
          <cell r="A1" t="str">
            <v>CODE</v>
          </cell>
        </row>
      </sheetData>
      <sheetData sheetId="22095">
        <row r="1">
          <cell r="A1" t="str">
            <v>CODE</v>
          </cell>
        </row>
      </sheetData>
      <sheetData sheetId="22096">
        <row r="1">
          <cell r="A1" t="str">
            <v>CODE</v>
          </cell>
        </row>
      </sheetData>
      <sheetData sheetId="22097">
        <row r="1">
          <cell r="A1" t="str">
            <v>CODE</v>
          </cell>
        </row>
      </sheetData>
      <sheetData sheetId="22098">
        <row r="1">
          <cell r="A1" t="str">
            <v>CODE</v>
          </cell>
        </row>
      </sheetData>
      <sheetData sheetId="22099">
        <row r="1">
          <cell r="A1" t="str">
            <v>CODE</v>
          </cell>
        </row>
      </sheetData>
      <sheetData sheetId="22100">
        <row r="1">
          <cell r="A1" t="str">
            <v>CODE</v>
          </cell>
        </row>
      </sheetData>
      <sheetData sheetId="22101">
        <row r="1">
          <cell r="A1" t="str">
            <v>CODE</v>
          </cell>
        </row>
      </sheetData>
      <sheetData sheetId="22102">
        <row r="1">
          <cell r="A1" t="str">
            <v>CODE</v>
          </cell>
        </row>
      </sheetData>
      <sheetData sheetId="22103">
        <row r="1">
          <cell r="A1" t="str">
            <v>CODE</v>
          </cell>
        </row>
      </sheetData>
      <sheetData sheetId="22104">
        <row r="1">
          <cell r="A1" t="str">
            <v>CODE</v>
          </cell>
        </row>
      </sheetData>
      <sheetData sheetId="22105">
        <row r="1">
          <cell r="A1" t="str">
            <v>CODE</v>
          </cell>
        </row>
      </sheetData>
      <sheetData sheetId="22106">
        <row r="1">
          <cell r="A1" t="str">
            <v>CODE</v>
          </cell>
        </row>
      </sheetData>
      <sheetData sheetId="22107">
        <row r="1">
          <cell r="A1" t="str">
            <v>CODE</v>
          </cell>
        </row>
      </sheetData>
      <sheetData sheetId="22108">
        <row r="1">
          <cell r="A1" t="str">
            <v>CODE</v>
          </cell>
        </row>
      </sheetData>
      <sheetData sheetId="22109">
        <row r="1">
          <cell r="A1" t="str">
            <v>CODE</v>
          </cell>
        </row>
      </sheetData>
      <sheetData sheetId="22110">
        <row r="1">
          <cell r="A1" t="str">
            <v>CODE</v>
          </cell>
        </row>
      </sheetData>
      <sheetData sheetId="22111">
        <row r="1">
          <cell r="A1" t="str">
            <v>CODE</v>
          </cell>
        </row>
      </sheetData>
      <sheetData sheetId="22112">
        <row r="1">
          <cell r="A1" t="str">
            <v>CODE</v>
          </cell>
        </row>
      </sheetData>
      <sheetData sheetId="22113">
        <row r="1">
          <cell r="A1" t="str">
            <v>CODE</v>
          </cell>
        </row>
      </sheetData>
      <sheetData sheetId="22114">
        <row r="1">
          <cell r="A1" t="str">
            <v>CODE</v>
          </cell>
        </row>
      </sheetData>
      <sheetData sheetId="22115">
        <row r="1">
          <cell r="A1" t="str">
            <v>Customer Name</v>
          </cell>
        </row>
      </sheetData>
      <sheetData sheetId="22116">
        <row r="1">
          <cell r="A1" t="str">
            <v>CODE</v>
          </cell>
        </row>
      </sheetData>
      <sheetData sheetId="22117">
        <row r="1">
          <cell r="A1" t="str">
            <v>CODE</v>
          </cell>
        </row>
      </sheetData>
      <sheetData sheetId="22118">
        <row r="1">
          <cell r="A1" t="str">
            <v>CODE</v>
          </cell>
        </row>
      </sheetData>
      <sheetData sheetId="22119">
        <row r="1">
          <cell r="A1" t="str">
            <v>CODE</v>
          </cell>
        </row>
      </sheetData>
      <sheetData sheetId="22120">
        <row r="1">
          <cell r="A1" t="str">
            <v>CODE</v>
          </cell>
        </row>
      </sheetData>
      <sheetData sheetId="22121">
        <row r="1">
          <cell r="A1" t="str">
            <v>CODE</v>
          </cell>
        </row>
      </sheetData>
      <sheetData sheetId="22122">
        <row r="1">
          <cell r="A1" t="str">
            <v>CODE</v>
          </cell>
        </row>
      </sheetData>
      <sheetData sheetId="22123">
        <row r="1">
          <cell r="A1" t="str">
            <v>CODE</v>
          </cell>
        </row>
      </sheetData>
      <sheetData sheetId="22124">
        <row r="1">
          <cell r="A1" t="str">
            <v>CODE</v>
          </cell>
        </row>
      </sheetData>
      <sheetData sheetId="22125">
        <row r="1">
          <cell r="A1" t="str">
            <v>CODE</v>
          </cell>
        </row>
      </sheetData>
      <sheetData sheetId="22126">
        <row r="1">
          <cell r="A1" t="str">
            <v>CODE</v>
          </cell>
        </row>
      </sheetData>
      <sheetData sheetId="22127">
        <row r="1">
          <cell r="A1" t="str">
            <v>CODE</v>
          </cell>
        </row>
      </sheetData>
      <sheetData sheetId="22128">
        <row r="1">
          <cell r="A1" t="str">
            <v>CODE</v>
          </cell>
        </row>
      </sheetData>
      <sheetData sheetId="22129">
        <row r="1">
          <cell r="A1" t="str">
            <v>CODE</v>
          </cell>
        </row>
      </sheetData>
      <sheetData sheetId="22130">
        <row r="1">
          <cell r="A1" t="str">
            <v>CODE</v>
          </cell>
        </row>
      </sheetData>
      <sheetData sheetId="22131">
        <row r="1">
          <cell r="A1" t="str">
            <v>CODE</v>
          </cell>
        </row>
      </sheetData>
      <sheetData sheetId="22132">
        <row r="1">
          <cell r="A1" t="str">
            <v>CODE</v>
          </cell>
        </row>
      </sheetData>
      <sheetData sheetId="22133">
        <row r="1">
          <cell r="A1" t="str">
            <v>CODE</v>
          </cell>
        </row>
      </sheetData>
      <sheetData sheetId="22134">
        <row r="1">
          <cell r="A1" t="str">
            <v>CODE</v>
          </cell>
        </row>
      </sheetData>
      <sheetData sheetId="22135" refreshError="1"/>
      <sheetData sheetId="22136" refreshError="1"/>
      <sheetData sheetId="22137" refreshError="1"/>
      <sheetData sheetId="22138" refreshError="1"/>
      <sheetData sheetId="22139" refreshError="1"/>
      <sheetData sheetId="22140" refreshError="1"/>
      <sheetData sheetId="22141" refreshError="1"/>
      <sheetData sheetId="22142" refreshError="1"/>
      <sheetData sheetId="22143" refreshError="1"/>
      <sheetData sheetId="22144" refreshError="1"/>
      <sheetData sheetId="22145" refreshError="1"/>
      <sheetData sheetId="22146" refreshError="1"/>
      <sheetData sheetId="22147" refreshError="1"/>
      <sheetData sheetId="22148" refreshError="1"/>
      <sheetData sheetId="22149" refreshError="1"/>
      <sheetData sheetId="22150" refreshError="1"/>
      <sheetData sheetId="22151" refreshError="1"/>
      <sheetData sheetId="22152" refreshError="1"/>
      <sheetData sheetId="22153" refreshError="1"/>
      <sheetData sheetId="22154" refreshError="1"/>
      <sheetData sheetId="22155" refreshError="1"/>
      <sheetData sheetId="22156" refreshError="1"/>
      <sheetData sheetId="22157" refreshError="1"/>
      <sheetData sheetId="22158" refreshError="1"/>
      <sheetData sheetId="22159" refreshError="1"/>
      <sheetData sheetId="22160" refreshError="1"/>
      <sheetData sheetId="22161" refreshError="1"/>
      <sheetData sheetId="22162" refreshError="1"/>
      <sheetData sheetId="22163" refreshError="1"/>
      <sheetData sheetId="22164" refreshError="1"/>
      <sheetData sheetId="22165" refreshError="1"/>
      <sheetData sheetId="22166" refreshError="1"/>
      <sheetData sheetId="22167" refreshError="1"/>
      <sheetData sheetId="22168" refreshError="1"/>
      <sheetData sheetId="22169" refreshError="1"/>
      <sheetData sheetId="22170" refreshError="1"/>
      <sheetData sheetId="22171" refreshError="1"/>
      <sheetData sheetId="22172" refreshError="1"/>
      <sheetData sheetId="22173" refreshError="1"/>
      <sheetData sheetId="22174" refreshError="1"/>
      <sheetData sheetId="22175" refreshError="1"/>
      <sheetData sheetId="22176" refreshError="1"/>
      <sheetData sheetId="22177" refreshError="1"/>
      <sheetData sheetId="22178" refreshError="1"/>
      <sheetData sheetId="22179" refreshError="1"/>
      <sheetData sheetId="22180" refreshError="1"/>
      <sheetData sheetId="22181" refreshError="1"/>
      <sheetData sheetId="22182">
        <row r="1">
          <cell r="A1" t="str">
            <v>CODE</v>
          </cell>
        </row>
      </sheetData>
      <sheetData sheetId="22183">
        <row r="1">
          <cell r="A1" t="str">
            <v>CODE</v>
          </cell>
        </row>
      </sheetData>
      <sheetData sheetId="22184">
        <row r="1">
          <cell r="A1" t="str">
            <v>CODE</v>
          </cell>
        </row>
      </sheetData>
      <sheetData sheetId="22185">
        <row r="1">
          <cell r="A1" t="str">
            <v>CODE</v>
          </cell>
        </row>
      </sheetData>
      <sheetData sheetId="22186" refreshError="1"/>
      <sheetData sheetId="22187" refreshError="1"/>
      <sheetData sheetId="22188" refreshError="1"/>
      <sheetData sheetId="22189" refreshError="1"/>
      <sheetData sheetId="22190" refreshError="1"/>
      <sheetData sheetId="22191" refreshError="1"/>
      <sheetData sheetId="22192">
        <row r="1">
          <cell r="A1" t="str">
            <v>CODE</v>
          </cell>
        </row>
      </sheetData>
      <sheetData sheetId="22193" refreshError="1"/>
      <sheetData sheetId="22194" refreshError="1"/>
      <sheetData sheetId="22195" refreshError="1"/>
      <sheetData sheetId="22196" refreshError="1"/>
      <sheetData sheetId="22197" refreshError="1"/>
      <sheetData sheetId="22198" refreshError="1"/>
      <sheetData sheetId="22199" refreshError="1"/>
      <sheetData sheetId="22200" refreshError="1"/>
      <sheetData sheetId="22201" refreshError="1"/>
      <sheetData sheetId="22202" refreshError="1"/>
      <sheetData sheetId="22203" refreshError="1"/>
      <sheetData sheetId="22204" refreshError="1"/>
      <sheetData sheetId="22205" refreshError="1"/>
      <sheetData sheetId="22206" refreshError="1"/>
      <sheetData sheetId="22207" refreshError="1"/>
      <sheetData sheetId="22208" refreshError="1"/>
      <sheetData sheetId="22209" refreshError="1"/>
      <sheetData sheetId="22210" refreshError="1"/>
      <sheetData sheetId="22211" refreshError="1"/>
      <sheetData sheetId="22212" refreshError="1"/>
      <sheetData sheetId="22213" refreshError="1"/>
      <sheetData sheetId="22214" refreshError="1"/>
      <sheetData sheetId="22215" refreshError="1"/>
      <sheetData sheetId="22216" refreshError="1"/>
      <sheetData sheetId="22217" refreshError="1"/>
      <sheetData sheetId="22218" refreshError="1"/>
      <sheetData sheetId="22219" refreshError="1"/>
      <sheetData sheetId="22220" refreshError="1"/>
      <sheetData sheetId="22221" refreshError="1"/>
      <sheetData sheetId="22222" refreshError="1"/>
      <sheetData sheetId="22223" refreshError="1"/>
      <sheetData sheetId="22224" refreshError="1"/>
      <sheetData sheetId="22225" refreshError="1"/>
      <sheetData sheetId="22226" refreshError="1"/>
      <sheetData sheetId="22227" refreshError="1"/>
      <sheetData sheetId="22228" refreshError="1"/>
      <sheetData sheetId="22229" refreshError="1"/>
      <sheetData sheetId="22230" refreshError="1"/>
      <sheetData sheetId="22231" refreshError="1"/>
      <sheetData sheetId="22232" refreshError="1"/>
      <sheetData sheetId="22233" refreshError="1"/>
      <sheetData sheetId="22234" refreshError="1"/>
      <sheetData sheetId="22235" refreshError="1"/>
      <sheetData sheetId="22236" refreshError="1"/>
      <sheetData sheetId="22237" refreshError="1"/>
      <sheetData sheetId="22238" refreshError="1"/>
      <sheetData sheetId="22239" refreshError="1"/>
      <sheetData sheetId="22240" refreshError="1"/>
      <sheetData sheetId="22241" refreshError="1"/>
      <sheetData sheetId="22242" refreshError="1"/>
      <sheetData sheetId="22243" refreshError="1"/>
      <sheetData sheetId="22244" refreshError="1"/>
      <sheetData sheetId="22245" refreshError="1"/>
      <sheetData sheetId="22246" refreshError="1"/>
      <sheetData sheetId="22247" refreshError="1"/>
      <sheetData sheetId="22248" refreshError="1"/>
      <sheetData sheetId="22249" refreshError="1"/>
      <sheetData sheetId="22250" refreshError="1"/>
      <sheetData sheetId="22251" refreshError="1"/>
      <sheetData sheetId="22252" refreshError="1"/>
      <sheetData sheetId="22253" refreshError="1"/>
      <sheetData sheetId="22254" refreshError="1"/>
      <sheetData sheetId="22255" refreshError="1"/>
      <sheetData sheetId="22256" refreshError="1"/>
      <sheetData sheetId="22257" refreshError="1"/>
      <sheetData sheetId="22258" refreshError="1"/>
      <sheetData sheetId="22259" refreshError="1"/>
      <sheetData sheetId="22260" refreshError="1"/>
      <sheetData sheetId="22261" refreshError="1"/>
      <sheetData sheetId="22262" refreshError="1"/>
      <sheetData sheetId="22263" refreshError="1"/>
      <sheetData sheetId="22264">
        <row r="1">
          <cell r="A1" t="str">
            <v>Loan Calculator</v>
          </cell>
        </row>
      </sheetData>
      <sheetData sheetId="22265">
        <row r="1">
          <cell r="A1" t="str">
            <v>Loan Calculator</v>
          </cell>
        </row>
      </sheetData>
      <sheetData sheetId="22266">
        <row r="1">
          <cell r="A1" t="str">
            <v>Loan Calculator</v>
          </cell>
        </row>
      </sheetData>
      <sheetData sheetId="22267">
        <row r="1">
          <cell r="A1" t="str">
            <v>Loan Calculator</v>
          </cell>
        </row>
      </sheetData>
      <sheetData sheetId="22268">
        <row r="1">
          <cell r="A1" t="str">
            <v>Loan Calculator</v>
          </cell>
        </row>
      </sheetData>
      <sheetData sheetId="22269">
        <row r="1">
          <cell r="A1" t="str">
            <v>Loan Calculator</v>
          </cell>
        </row>
      </sheetData>
      <sheetData sheetId="22270" refreshError="1"/>
      <sheetData sheetId="22271" refreshError="1"/>
      <sheetData sheetId="22272" refreshError="1"/>
      <sheetData sheetId="22273" refreshError="1"/>
      <sheetData sheetId="22274" refreshError="1"/>
      <sheetData sheetId="22275" refreshError="1"/>
      <sheetData sheetId="22276" refreshError="1"/>
      <sheetData sheetId="22277" refreshError="1"/>
      <sheetData sheetId="22278" refreshError="1"/>
      <sheetData sheetId="22279" refreshError="1"/>
      <sheetData sheetId="22280" refreshError="1"/>
      <sheetData sheetId="22281" refreshError="1"/>
      <sheetData sheetId="22282" refreshError="1"/>
      <sheetData sheetId="22283" refreshError="1"/>
      <sheetData sheetId="22284" refreshError="1"/>
      <sheetData sheetId="22285" refreshError="1"/>
      <sheetData sheetId="22286" refreshError="1"/>
      <sheetData sheetId="22287" refreshError="1"/>
      <sheetData sheetId="22288" refreshError="1"/>
      <sheetData sheetId="22289" refreshError="1"/>
      <sheetData sheetId="22290" refreshError="1"/>
      <sheetData sheetId="22291" refreshError="1"/>
      <sheetData sheetId="22292" refreshError="1"/>
      <sheetData sheetId="22293" refreshError="1"/>
      <sheetData sheetId="22294" refreshError="1"/>
      <sheetData sheetId="22295" refreshError="1"/>
      <sheetData sheetId="22296" refreshError="1"/>
      <sheetData sheetId="22297" refreshError="1"/>
      <sheetData sheetId="22298" refreshError="1"/>
      <sheetData sheetId="22299" refreshError="1"/>
      <sheetData sheetId="22300" refreshError="1"/>
      <sheetData sheetId="22301" refreshError="1"/>
      <sheetData sheetId="22302" refreshError="1"/>
      <sheetData sheetId="22303" refreshError="1"/>
      <sheetData sheetId="22304" refreshError="1"/>
      <sheetData sheetId="22305" refreshError="1"/>
      <sheetData sheetId="22306" refreshError="1"/>
      <sheetData sheetId="22307" refreshError="1"/>
      <sheetData sheetId="22308" refreshError="1"/>
      <sheetData sheetId="22309" refreshError="1"/>
      <sheetData sheetId="22310" refreshError="1"/>
      <sheetData sheetId="22311" refreshError="1"/>
      <sheetData sheetId="22312" refreshError="1"/>
      <sheetData sheetId="22313" refreshError="1"/>
      <sheetData sheetId="22314" refreshError="1"/>
      <sheetData sheetId="22315" refreshError="1"/>
      <sheetData sheetId="22316" refreshError="1"/>
      <sheetData sheetId="22317" refreshError="1"/>
      <sheetData sheetId="22318" refreshError="1"/>
      <sheetData sheetId="22319" refreshError="1"/>
      <sheetData sheetId="22320" refreshError="1"/>
      <sheetData sheetId="22321" refreshError="1"/>
      <sheetData sheetId="22322" refreshError="1"/>
      <sheetData sheetId="22323" refreshError="1"/>
      <sheetData sheetId="22324" refreshError="1"/>
      <sheetData sheetId="22325" refreshError="1"/>
      <sheetData sheetId="22326" refreshError="1"/>
      <sheetData sheetId="22327" refreshError="1"/>
      <sheetData sheetId="22328" refreshError="1"/>
      <sheetData sheetId="22329" refreshError="1"/>
      <sheetData sheetId="22330" refreshError="1"/>
      <sheetData sheetId="22331" refreshError="1"/>
      <sheetData sheetId="22332" refreshError="1"/>
      <sheetData sheetId="22333" refreshError="1"/>
      <sheetData sheetId="22334" refreshError="1"/>
      <sheetData sheetId="22335" refreshError="1"/>
      <sheetData sheetId="22336" refreshError="1"/>
      <sheetData sheetId="22337" refreshError="1"/>
      <sheetData sheetId="22338" refreshError="1"/>
      <sheetData sheetId="22339" refreshError="1"/>
      <sheetData sheetId="22340" refreshError="1"/>
      <sheetData sheetId="22341" refreshError="1"/>
      <sheetData sheetId="22342" refreshError="1"/>
      <sheetData sheetId="22343" refreshError="1"/>
      <sheetData sheetId="22344" refreshError="1"/>
      <sheetData sheetId="22345" refreshError="1"/>
      <sheetData sheetId="22346" refreshError="1"/>
      <sheetData sheetId="22347" refreshError="1"/>
      <sheetData sheetId="22348" refreshError="1"/>
      <sheetData sheetId="22349" refreshError="1"/>
      <sheetData sheetId="22350" refreshError="1"/>
      <sheetData sheetId="22351" refreshError="1"/>
      <sheetData sheetId="22352" refreshError="1"/>
      <sheetData sheetId="22353" refreshError="1"/>
      <sheetData sheetId="22354" refreshError="1"/>
      <sheetData sheetId="22355" refreshError="1"/>
      <sheetData sheetId="22356" refreshError="1"/>
      <sheetData sheetId="22357" refreshError="1"/>
      <sheetData sheetId="22358" refreshError="1"/>
      <sheetData sheetId="22359" refreshError="1"/>
      <sheetData sheetId="22360" refreshError="1"/>
      <sheetData sheetId="22361" refreshError="1"/>
      <sheetData sheetId="22362" refreshError="1"/>
      <sheetData sheetId="22363" refreshError="1"/>
      <sheetData sheetId="22364" refreshError="1"/>
      <sheetData sheetId="22365" refreshError="1"/>
      <sheetData sheetId="22366" refreshError="1"/>
      <sheetData sheetId="22367" refreshError="1"/>
      <sheetData sheetId="22368" refreshError="1"/>
      <sheetData sheetId="22369" refreshError="1"/>
      <sheetData sheetId="22370" refreshError="1"/>
      <sheetData sheetId="22371" refreshError="1"/>
      <sheetData sheetId="22372" refreshError="1"/>
      <sheetData sheetId="22373" refreshError="1"/>
      <sheetData sheetId="22374" refreshError="1"/>
      <sheetData sheetId="22375" refreshError="1"/>
      <sheetData sheetId="22376" refreshError="1"/>
      <sheetData sheetId="22377" refreshError="1"/>
      <sheetData sheetId="22378" refreshError="1"/>
      <sheetData sheetId="22379" refreshError="1"/>
      <sheetData sheetId="22380" refreshError="1"/>
      <sheetData sheetId="22381" refreshError="1"/>
      <sheetData sheetId="22382" refreshError="1"/>
      <sheetData sheetId="22383" refreshError="1"/>
      <sheetData sheetId="22384" refreshError="1"/>
      <sheetData sheetId="22385" refreshError="1"/>
      <sheetData sheetId="22386" refreshError="1"/>
      <sheetData sheetId="22387" refreshError="1"/>
      <sheetData sheetId="22388" refreshError="1"/>
      <sheetData sheetId="22389" refreshError="1"/>
      <sheetData sheetId="22390" refreshError="1"/>
      <sheetData sheetId="22391" refreshError="1"/>
      <sheetData sheetId="22392" refreshError="1"/>
      <sheetData sheetId="22393" refreshError="1"/>
      <sheetData sheetId="22394" refreshError="1"/>
      <sheetData sheetId="22395" refreshError="1"/>
      <sheetData sheetId="22396" refreshError="1"/>
      <sheetData sheetId="22397" refreshError="1"/>
      <sheetData sheetId="22398" refreshError="1"/>
      <sheetData sheetId="22399" refreshError="1"/>
      <sheetData sheetId="22400" refreshError="1"/>
      <sheetData sheetId="22401" refreshError="1"/>
      <sheetData sheetId="22402" refreshError="1"/>
      <sheetData sheetId="22403" refreshError="1"/>
      <sheetData sheetId="22404" refreshError="1"/>
      <sheetData sheetId="22405" refreshError="1"/>
      <sheetData sheetId="22406" refreshError="1"/>
      <sheetData sheetId="22407" refreshError="1"/>
      <sheetData sheetId="22408" refreshError="1"/>
      <sheetData sheetId="22409" refreshError="1"/>
      <sheetData sheetId="22410" refreshError="1"/>
      <sheetData sheetId="22411" refreshError="1"/>
      <sheetData sheetId="22412" refreshError="1"/>
      <sheetData sheetId="22413" refreshError="1"/>
      <sheetData sheetId="22414" refreshError="1"/>
      <sheetData sheetId="22415" refreshError="1"/>
      <sheetData sheetId="22416" refreshError="1"/>
      <sheetData sheetId="22417" refreshError="1"/>
      <sheetData sheetId="22418" refreshError="1"/>
      <sheetData sheetId="22419" refreshError="1"/>
      <sheetData sheetId="22420" refreshError="1"/>
      <sheetData sheetId="22421" refreshError="1"/>
      <sheetData sheetId="22422" refreshError="1"/>
      <sheetData sheetId="22423" refreshError="1"/>
      <sheetData sheetId="22424" refreshError="1"/>
      <sheetData sheetId="22425" refreshError="1"/>
      <sheetData sheetId="22426" refreshError="1"/>
      <sheetData sheetId="22427" refreshError="1"/>
      <sheetData sheetId="22428" refreshError="1"/>
      <sheetData sheetId="22429" refreshError="1"/>
      <sheetData sheetId="22430" refreshError="1"/>
      <sheetData sheetId="22431" refreshError="1"/>
      <sheetData sheetId="22432" refreshError="1"/>
      <sheetData sheetId="22433" refreshError="1"/>
      <sheetData sheetId="22434" refreshError="1"/>
      <sheetData sheetId="22435" refreshError="1"/>
      <sheetData sheetId="22436" refreshError="1"/>
      <sheetData sheetId="22437" refreshError="1"/>
      <sheetData sheetId="22438" refreshError="1"/>
      <sheetData sheetId="22439" refreshError="1"/>
      <sheetData sheetId="22440" refreshError="1"/>
      <sheetData sheetId="22441" refreshError="1"/>
      <sheetData sheetId="22442" refreshError="1"/>
      <sheetData sheetId="22443" refreshError="1"/>
      <sheetData sheetId="22444" refreshError="1"/>
      <sheetData sheetId="22445" refreshError="1"/>
      <sheetData sheetId="22446" refreshError="1"/>
      <sheetData sheetId="22447" refreshError="1"/>
      <sheetData sheetId="22448" refreshError="1"/>
      <sheetData sheetId="22449" refreshError="1"/>
      <sheetData sheetId="22450" refreshError="1"/>
      <sheetData sheetId="22451" refreshError="1"/>
      <sheetData sheetId="22452" refreshError="1"/>
      <sheetData sheetId="22453" refreshError="1"/>
      <sheetData sheetId="22454" refreshError="1"/>
      <sheetData sheetId="22455" refreshError="1"/>
      <sheetData sheetId="22456" refreshError="1"/>
      <sheetData sheetId="22457" refreshError="1"/>
      <sheetData sheetId="22458" refreshError="1"/>
      <sheetData sheetId="22459" refreshError="1"/>
      <sheetData sheetId="22460" refreshError="1"/>
      <sheetData sheetId="22461" refreshError="1"/>
      <sheetData sheetId="22462" refreshError="1"/>
      <sheetData sheetId="22463" refreshError="1"/>
      <sheetData sheetId="22464" refreshError="1"/>
      <sheetData sheetId="22465" refreshError="1"/>
      <sheetData sheetId="22466" refreshError="1"/>
      <sheetData sheetId="22467" refreshError="1"/>
      <sheetData sheetId="22468" refreshError="1"/>
      <sheetData sheetId="22469" refreshError="1"/>
      <sheetData sheetId="22470" refreshError="1"/>
      <sheetData sheetId="22471" refreshError="1"/>
      <sheetData sheetId="22472" refreshError="1"/>
      <sheetData sheetId="22473" refreshError="1"/>
      <sheetData sheetId="22474" refreshError="1"/>
      <sheetData sheetId="22475" refreshError="1"/>
      <sheetData sheetId="22476" refreshError="1"/>
      <sheetData sheetId="22477" refreshError="1"/>
      <sheetData sheetId="22478" refreshError="1"/>
      <sheetData sheetId="22479" refreshError="1"/>
      <sheetData sheetId="22480" refreshError="1"/>
      <sheetData sheetId="22481" refreshError="1"/>
      <sheetData sheetId="22482" refreshError="1"/>
      <sheetData sheetId="22483" refreshError="1"/>
      <sheetData sheetId="22484" refreshError="1"/>
      <sheetData sheetId="22485" refreshError="1"/>
      <sheetData sheetId="22486" refreshError="1"/>
      <sheetData sheetId="22487" refreshError="1"/>
      <sheetData sheetId="22488" refreshError="1"/>
      <sheetData sheetId="22489" refreshError="1"/>
      <sheetData sheetId="22490" refreshError="1"/>
      <sheetData sheetId="22491" refreshError="1"/>
      <sheetData sheetId="22492" refreshError="1"/>
      <sheetData sheetId="22493" refreshError="1"/>
      <sheetData sheetId="22494" refreshError="1"/>
      <sheetData sheetId="22495" refreshError="1"/>
      <sheetData sheetId="22496" refreshError="1"/>
      <sheetData sheetId="22497" refreshError="1"/>
      <sheetData sheetId="22498" refreshError="1"/>
      <sheetData sheetId="22499" refreshError="1"/>
      <sheetData sheetId="22500" refreshError="1"/>
      <sheetData sheetId="22501" refreshError="1"/>
      <sheetData sheetId="22502" refreshError="1"/>
      <sheetData sheetId="22503" refreshError="1"/>
      <sheetData sheetId="22504" refreshError="1"/>
      <sheetData sheetId="22505" refreshError="1"/>
      <sheetData sheetId="22506" refreshError="1"/>
      <sheetData sheetId="22507" refreshError="1"/>
      <sheetData sheetId="22508" refreshError="1"/>
      <sheetData sheetId="22509" refreshError="1"/>
      <sheetData sheetId="22510" refreshError="1"/>
      <sheetData sheetId="22511" refreshError="1"/>
      <sheetData sheetId="22512" refreshError="1"/>
      <sheetData sheetId="22513" refreshError="1"/>
      <sheetData sheetId="22514" refreshError="1"/>
      <sheetData sheetId="22515" refreshError="1"/>
      <sheetData sheetId="22516" refreshError="1"/>
      <sheetData sheetId="22517" refreshError="1"/>
      <sheetData sheetId="22518" refreshError="1"/>
      <sheetData sheetId="22519" refreshError="1"/>
      <sheetData sheetId="22520" refreshError="1"/>
      <sheetData sheetId="22521" refreshError="1"/>
      <sheetData sheetId="22522" refreshError="1"/>
      <sheetData sheetId="22523" refreshError="1"/>
      <sheetData sheetId="22524" refreshError="1"/>
      <sheetData sheetId="22525" refreshError="1"/>
      <sheetData sheetId="22526" refreshError="1"/>
      <sheetData sheetId="22527" refreshError="1"/>
      <sheetData sheetId="22528" refreshError="1"/>
      <sheetData sheetId="22529" refreshError="1"/>
      <sheetData sheetId="22530" refreshError="1"/>
      <sheetData sheetId="22531" refreshError="1"/>
      <sheetData sheetId="22532" refreshError="1"/>
      <sheetData sheetId="22533" refreshError="1"/>
      <sheetData sheetId="22534" refreshError="1"/>
      <sheetData sheetId="22535" refreshError="1"/>
      <sheetData sheetId="22536" refreshError="1"/>
      <sheetData sheetId="22537" refreshError="1"/>
      <sheetData sheetId="22538" refreshError="1"/>
      <sheetData sheetId="22539" refreshError="1"/>
      <sheetData sheetId="22540" refreshError="1"/>
      <sheetData sheetId="22541" refreshError="1"/>
      <sheetData sheetId="22542" refreshError="1"/>
      <sheetData sheetId="22543" refreshError="1"/>
      <sheetData sheetId="22544" refreshError="1"/>
      <sheetData sheetId="22545" refreshError="1"/>
      <sheetData sheetId="22546" refreshError="1"/>
      <sheetData sheetId="22547" refreshError="1"/>
      <sheetData sheetId="22548" refreshError="1"/>
      <sheetData sheetId="22549" refreshError="1"/>
      <sheetData sheetId="22550" refreshError="1"/>
      <sheetData sheetId="22551" refreshError="1"/>
      <sheetData sheetId="22552" refreshError="1"/>
      <sheetData sheetId="22553" refreshError="1"/>
      <sheetData sheetId="22554" refreshError="1"/>
      <sheetData sheetId="22555" refreshError="1"/>
      <sheetData sheetId="22556" refreshError="1"/>
      <sheetData sheetId="22557" refreshError="1"/>
      <sheetData sheetId="22558" refreshError="1"/>
      <sheetData sheetId="22559" refreshError="1"/>
      <sheetData sheetId="22560" refreshError="1"/>
      <sheetData sheetId="22561" refreshError="1"/>
      <sheetData sheetId="22562" refreshError="1"/>
      <sheetData sheetId="22563" refreshError="1"/>
      <sheetData sheetId="22564" refreshError="1"/>
      <sheetData sheetId="22565" refreshError="1"/>
      <sheetData sheetId="22566" refreshError="1"/>
      <sheetData sheetId="22567" refreshError="1"/>
      <sheetData sheetId="22568" refreshError="1"/>
      <sheetData sheetId="22569" refreshError="1"/>
      <sheetData sheetId="22570" refreshError="1"/>
      <sheetData sheetId="22571" refreshError="1"/>
      <sheetData sheetId="22572" refreshError="1"/>
      <sheetData sheetId="22573" refreshError="1"/>
      <sheetData sheetId="22574" refreshError="1"/>
      <sheetData sheetId="22575" refreshError="1"/>
      <sheetData sheetId="22576" refreshError="1"/>
      <sheetData sheetId="22577" refreshError="1"/>
      <sheetData sheetId="22578" refreshError="1"/>
      <sheetData sheetId="22579" refreshError="1"/>
      <sheetData sheetId="22580" refreshError="1"/>
      <sheetData sheetId="22581" refreshError="1"/>
      <sheetData sheetId="22582" refreshError="1"/>
      <sheetData sheetId="22583" refreshError="1"/>
      <sheetData sheetId="22584" refreshError="1"/>
      <sheetData sheetId="22585" refreshError="1"/>
      <sheetData sheetId="22586" refreshError="1"/>
      <sheetData sheetId="22587" refreshError="1"/>
      <sheetData sheetId="22588" refreshError="1"/>
      <sheetData sheetId="22589" refreshError="1"/>
      <sheetData sheetId="22590" refreshError="1"/>
      <sheetData sheetId="22591" refreshError="1"/>
      <sheetData sheetId="22592" refreshError="1"/>
      <sheetData sheetId="22593" refreshError="1"/>
      <sheetData sheetId="22594" refreshError="1"/>
      <sheetData sheetId="22595" refreshError="1"/>
      <sheetData sheetId="22596" refreshError="1"/>
      <sheetData sheetId="22597" refreshError="1"/>
      <sheetData sheetId="22598" refreshError="1"/>
      <sheetData sheetId="22599" refreshError="1"/>
      <sheetData sheetId="22600" refreshError="1"/>
      <sheetData sheetId="22601" refreshError="1"/>
      <sheetData sheetId="22602" refreshError="1"/>
      <sheetData sheetId="22603" refreshError="1"/>
      <sheetData sheetId="22604" refreshError="1"/>
      <sheetData sheetId="22605" refreshError="1"/>
      <sheetData sheetId="22606" refreshError="1"/>
      <sheetData sheetId="22607" refreshError="1"/>
      <sheetData sheetId="22608" refreshError="1"/>
      <sheetData sheetId="22609" refreshError="1"/>
      <sheetData sheetId="22610" refreshError="1"/>
      <sheetData sheetId="22611" refreshError="1"/>
      <sheetData sheetId="22612" refreshError="1"/>
      <sheetData sheetId="22613" refreshError="1"/>
      <sheetData sheetId="22614" refreshError="1"/>
      <sheetData sheetId="22615" refreshError="1"/>
      <sheetData sheetId="22616" refreshError="1"/>
      <sheetData sheetId="22617" refreshError="1"/>
      <sheetData sheetId="22618" refreshError="1"/>
      <sheetData sheetId="22619" refreshError="1"/>
      <sheetData sheetId="22620" refreshError="1"/>
      <sheetData sheetId="22621" refreshError="1"/>
      <sheetData sheetId="22622" refreshError="1"/>
      <sheetData sheetId="22623" refreshError="1"/>
      <sheetData sheetId="22624" refreshError="1"/>
      <sheetData sheetId="22625" refreshError="1"/>
      <sheetData sheetId="22626" refreshError="1"/>
      <sheetData sheetId="22627" refreshError="1"/>
      <sheetData sheetId="22628" refreshError="1"/>
      <sheetData sheetId="22629" refreshError="1"/>
      <sheetData sheetId="22630" refreshError="1"/>
      <sheetData sheetId="22631" refreshError="1"/>
      <sheetData sheetId="22632" refreshError="1"/>
      <sheetData sheetId="22633" refreshError="1"/>
      <sheetData sheetId="22634" refreshError="1"/>
      <sheetData sheetId="22635" refreshError="1"/>
      <sheetData sheetId="22636" refreshError="1"/>
      <sheetData sheetId="22637" refreshError="1"/>
      <sheetData sheetId="22638" refreshError="1"/>
      <sheetData sheetId="22639" refreshError="1"/>
      <sheetData sheetId="22640" refreshError="1"/>
      <sheetData sheetId="22641" refreshError="1"/>
      <sheetData sheetId="22642" refreshError="1"/>
      <sheetData sheetId="22643" refreshError="1"/>
      <sheetData sheetId="22644" refreshError="1"/>
      <sheetData sheetId="22645" refreshError="1"/>
      <sheetData sheetId="22646" refreshError="1"/>
      <sheetData sheetId="22647" refreshError="1"/>
      <sheetData sheetId="22648" refreshError="1"/>
      <sheetData sheetId="22649" refreshError="1"/>
      <sheetData sheetId="22650" refreshError="1"/>
      <sheetData sheetId="22651" refreshError="1"/>
      <sheetData sheetId="22652" refreshError="1"/>
      <sheetData sheetId="22653" refreshError="1"/>
      <sheetData sheetId="22654" refreshError="1"/>
      <sheetData sheetId="22655" refreshError="1"/>
      <sheetData sheetId="22656" refreshError="1"/>
      <sheetData sheetId="22657" refreshError="1"/>
      <sheetData sheetId="22658" refreshError="1"/>
      <sheetData sheetId="22659" refreshError="1"/>
      <sheetData sheetId="22660" refreshError="1"/>
      <sheetData sheetId="22661" refreshError="1"/>
      <sheetData sheetId="22662" refreshError="1"/>
      <sheetData sheetId="22663" refreshError="1"/>
      <sheetData sheetId="22664" refreshError="1"/>
      <sheetData sheetId="22665" refreshError="1"/>
      <sheetData sheetId="22666" refreshError="1"/>
      <sheetData sheetId="22667" refreshError="1"/>
      <sheetData sheetId="22668" refreshError="1"/>
      <sheetData sheetId="22669" refreshError="1"/>
      <sheetData sheetId="22670" refreshError="1"/>
      <sheetData sheetId="22671" refreshError="1"/>
      <sheetData sheetId="22672" refreshError="1"/>
      <sheetData sheetId="22673" refreshError="1"/>
      <sheetData sheetId="22674" refreshError="1"/>
      <sheetData sheetId="22675" refreshError="1"/>
      <sheetData sheetId="22676" refreshError="1"/>
      <sheetData sheetId="22677" refreshError="1"/>
      <sheetData sheetId="22678" refreshError="1"/>
      <sheetData sheetId="22679" refreshError="1"/>
      <sheetData sheetId="22680" refreshError="1"/>
      <sheetData sheetId="22681" refreshError="1"/>
      <sheetData sheetId="22682" refreshError="1"/>
      <sheetData sheetId="22683" refreshError="1"/>
      <sheetData sheetId="22684" refreshError="1"/>
      <sheetData sheetId="22685" refreshError="1"/>
      <sheetData sheetId="22686" refreshError="1"/>
      <sheetData sheetId="22687" refreshError="1"/>
      <sheetData sheetId="22688" refreshError="1"/>
      <sheetData sheetId="22689" refreshError="1"/>
      <sheetData sheetId="22690" refreshError="1"/>
      <sheetData sheetId="22691" refreshError="1"/>
      <sheetData sheetId="22692" refreshError="1"/>
      <sheetData sheetId="22693" refreshError="1"/>
      <sheetData sheetId="22694" refreshError="1"/>
      <sheetData sheetId="22695" refreshError="1"/>
      <sheetData sheetId="22696" refreshError="1"/>
      <sheetData sheetId="22697" refreshError="1"/>
      <sheetData sheetId="22698" refreshError="1"/>
      <sheetData sheetId="22699" refreshError="1"/>
      <sheetData sheetId="22700" refreshError="1"/>
      <sheetData sheetId="22701">
        <row r="1">
          <cell r="A1" t="str">
            <v>ASSET_NUMBER</v>
          </cell>
        </row>
      </sheetData>
      <sheetData sheetId="22702">
        <row r="1">
          <cell r="A1" t="str">
            <v>ASSET_NUMBER</v>
          </cell>
        </row>
      </sheetData>
      <sheetData sheetId="22703"/>
      <sheetData sheetId="22704"/>
      <sheetData sheetId="22705">
        <row r="23">
          <cell r="A23" t="str">
            <v>D115</v>
          </cell>
        </row>
      </sheetData>
      <sheetData sheetId="22706">
        <row r="1">
          <cell r="B1" t="str">
            <v>D115</v>
          </cell>
        </row>
      </sheetData>
      <sheetData sheetId="22707">
        <row r="1">
          <cell r="B1" t="str">
            <v>D115</v>
          </cell>
        </row>
      </sheetData>
      <sheetData sheetId="22708">
        <row r="6">
          <cell r="I6" t="str">
            <v>2011</v>
          </cell>
        </row>
      </sheetData>
      <sheetData sheetId="22709"/>
      <sheetData sheetId="22710"/>
      <sheetData sheetId="22711">
        <row r="1">
          <cell r="A1" t="str">
            <v>CODE</v>
          </cell>
        </row>
      </sheetData>
      <sheetData sheetId="22712"/>
      <sheetData sheetId="22713">
        <row r="1">
          <cell r="A1" t="str">
            <v>AGILENT CONFIDENTIAL</v>
          </cell>
        </row>
      </sheetData>
      <sheetData sheetId="22714">
        <row r="1">
          <cell r="A1" t="str">
            <v>CODE</v>
          </cell>
        </row>
      </sheetData>
      <sheetData sheetId="22715">
        <row r="1">
          <cell r="A1" t="str">
            <v>ASSET_NUMBER</v>
          </cell>
        </row>
      </sheetData>
      <sheetData sheetId="22716">
        <row r="1">
          <cell r="A1" t="str">
            <v>AGILENT CONFIDENTIAL</v>
          </cell>
        </row>
      </sheetData>
      <sheetData sheetId="22717">
        <row r="1">
          <cell r="A1" t="str">
            <v>AGILENT CONFIDENTIAL</v>
          </cell>
        </row>
      </sheetData>
      <sheetData sheetId="22718">
        <row r="1">
          <cell r="A1" t="str">
            <v>ASSET_NUMBER</v>
          </cell>
        </row>
      </sheetData>
      <sheetData sheetId="22719">
        <row r="1">
          <cell r="A1" t="str">
            <v>CODE</v>
          </cell>
        </row>
      </sheetData>
      <sheetData sheetId="22720">
        <row r="1">
          <cell r="A1" t="str">
            <v>CODE</v>
          </cell>
        </row>
      </sheetData>
      <sheetData sheetId="22721">
        <row r="1">
          <cell r="A1" t="str">
            <v>AGILENT CONFIDENTIAL</v>
          </cell>
        </row>
      </sheetData>
      <sheetData sheetId="22722">
        <row r="1">
          <cell r="A1" t="str">
            <v>AGILENT CONFIDENTIAL</v>
          </cell>
        </row>
      </sheetData>
      <sheetData sheetId="22723">
        <row r="1">
          <cell r="A1" t="str">
            <v>CODE</v>
          </cell>
        </row>
      </sheetData>
      <sheetData sheetId="22724">
        <row r="1">
          <cell r="A1" t="str">
            <v>AGILENT CONFIDENTIAL</v>
          </cell>
        </row>
      </sheetData>
      <sheetData sheetId="22725">
        <row r="1">
          <cell r="A1" t="str">
            <v>AGILENT CONFIDENTIAL</v>
          </cell>
        </row>
      </sheetData>
      <sheetData sheetId="22726">
        <row r="1">
          <cell r="A1" t="str">
            <v>AGILENT CONFIDENTIAL</v>
          </cell>
        </row>
      </sheetData>
      <sheetData sheetId="22727">
        <row r="1">
          <cell r="A1" t="str">
            <v>CODE</v>
          </cell>
        </row>
      </sheetData>
      <sheetData sheetId="22728"/>
      <sheetData sheetId="22729">
        <row r="1">
          <cell r="A1" t="str">
            <v>AGILENT CONFIDENTIAL</v>
          </cell>
        </row>
      </sheetData>
      <sheetData sheetId="22730">
        <row r="1">
          <cell r="A1" t="str">
            <v>CODE</v>
          </cell>
        </row>
      </sheetData>
      <sheetData sheetId="22731">
        <row r="1">
          <cell r="A1" t="str">
            <v>AGILENT CONFIDENTIAL</v>
          </cell>
        </row>
      </sheetData>
      <sheetData sheetId="22732" refreshError="1"/>
      <sheetData sheetId="22733">
        <row r="1">
          <cell r="A1" t="str">
            <v>AGILENT CONFIDENTIAL</v>
          </cell>
        </row>
      </sheetData>
      <sheetData sheetId="22734" refreshError="1"/>
      <sheetData sheetId="22735">
        <row r="1">
          <cell r="A1" t="str">
            <v>AGILENT CONFIDENTIAL</v>
          </cell>
        </row>
      </sheetData>
      <sheetData sheetId="22736">
        <row r="1">
          <cell r="A1" t="str">
            <v>CODE</v>
          </cell>
        </row>
      </sheetData>
      <sheetData sheetId="22737">
        <row r="1">
          <cell r="A1" t="str">
            <v>AGILENT CONFIDENTIAL</v>
          </cell>
        </row>
      </sheetData>
      <sheetData sheetId="22738">
        <row r="1">
          <cell r="A1" t="str">
            <v>AGILENT CONFIDENTIAL</v>
          </cell>
        </row>
      </sheetData>
      <sheetData sheetId="22739">
        <row r="1">
          <cell r="A1" t="str">
            <v>CODE</v>
          </cell>
        </row>
      </sheetData>
      <sheetData sheetId="22740" refreshError="1"/>
      <sheetData sheetId="22741">
        <row r="1">
          <cell r="A1" t="str">
            <v>AGILENT CONFIDENTIAL</v>
          </cell>
        </row>
      </sheetData>
      <sheetData sheetId="22742">
        <row r="1">
          <cell r="A1" t="str">
            <v>AGILENT CONFIDENTIAL</v>
          </cell>
        </row>
      </sheetData>
      <sheetData sheetId="22743">
        <row r="6">
          <cell r="D6">
            <v>3184</v>
          </cell>
        </row>
      </sheetData>
      <sheetData sheetId="22744">
        <row r="5">
          <cell r="A5">
            <v>1</v>
          </cell>
        </row>
      </sheetData>
      <sheetData sheetId="22745">
        <row r="1">
          <cell r="A1" t="str">
            <v>CODE</v>
          </cell>
        </row>
      </sheetData>
      <sheetData sheetId="22746" refreshError="1"/>
      <sheetData sheetId="22747" refreshError="1"/>
      <sheetData sheetId="22748" refreshError="1"/>
      <sheetData sheetId="22749" refreshError="1"/>
      <sheetData sheetId="22750" refreshError="1"/>
      <sheetData sheetId="22751" refreshError="1"/>
      <sheetData sheetId="22752" refreshError="1"/>
      <sheetData sheetId="22753" refreshError="1"/>
      <sheetData sheetId="22754" refreshError="1"/>
      <sheetData sheetId="22755" refreshError="1"/>
      <sheetData sheetId="22756" refreshError="1"/>
      <sheetData sheetId="22757" refreshError="1"/>
      <sheetData sheetId="22758" refreshError="1"/>
      <sheetData sheetId="22759" refreshError="1"/>
      <sheetData sheetId="22760" refreshError="1"/>
      <sheetData sheetId="22761" refreshError="1"/>
      <sheetData sheetId="22762" refreshError="1"/>
      <sheetData sheetId="22763" refreshError="1"/>
      <sheetData sheetId="22764" refreshError="1"/>
      <sheetData sheetId="22765" refreshError="1"/>
      <sheetData sheetId="22766" refreshError="1"/>
      <sheetData sheetId="22767" refreshError="1"/>
      <sheetData sheetId="22768" refreshError="1"/>
      <sheetData sheetId="22769" refreshError="1"/>
      <sheetData sheetId="22770" refreshError="1"/>
      <sheetData sheetId="22771" refreshError="1"/>
      <sheetData sheetId="22772" refreshError="1"/>
      <sheetData sheetId="22773" refreshError="1"/>
      <sheetData sheetId="22774" refreshError="1"/>
      <sheetData sheetId="22775" refreshError="1"/>
      <sheetData sheetId="22776" refreshError="1"/>
      <sheetData sheetId="22777" refreshError="1"/>
      <sheetData sheetId="22778" refreshError="1"/>
      <sheetData sheetId="22779" refreshError="1"/>
      <sheetData sheetId="22780" refreshError="1"/>
      <sheetData sheetId="22781" refreshError="1"/>
      <sheetData sheetId="22782" refreshError="1"/>
      <sheetData sheetId="22783" refreshError="1"/>
      <sheetData sheetId="22784" refreshError="1"/>
      <sheetData sheetId="22785" refreshError="1"/>
      <sheetData sheetId="22786" refreshError="1"/>
      <sheetData sheetId="22787" refreshError="1"/>
      <sheetData sheetId="22788" refreshError="1"/>
      <sheetData sheetId="22789" refreshError="1"/>
      <sheetData sheetId="22790" refreshError="1"/>
      <sheetData sheetId="22791" refreshError="1"/>
      <sheetData sheetId="22792" refreshError="1"/>
      <sheetData sheetId="22793" refreshError="1"/>
      <sheetData sheetId="22794" refreshError="1"/>
      <sheetData sheetId="22795" refreshError="1"/>
      <sheetData sheetId="22796" refreshError="1"/>
      <sheetData sheetId="22797" refreshError="1"/>
      <sheetData sheetId="22798" refreshError="1"/>
      <sheetData sheetId="22799" refreshError="1"/>
      <sheetData sheetId="22800" refreshError="1"/>
      <sheetData sheetId="22801" refreshError="1"/>
      <sheetData sheetId="22802" refreshError="1"/>
      <sheetData sheetId="22803" refreshError="1"/>
      <sheetData sheetId="22804" refreshError="1"/>
      <sheetData sheetId="22805" refreshError="1"/>
      <sheetData sheetId="22806" refreshError="1"/>
      <sheetData sheetId="22807" refreshError="1"/>
      <sheetData sheetId="22808" refreshError="1"/>
      <sheetData sheetId="22809">
        <row r="1">
          <cell r="A1" t="str">
            <v>ASSET_NUMBER</v>
          </cell>
        </row>
      </sheetData>
      <sheetData sheetId="22810">
        <row r="1">
          <cell r="A1" t="str">
            <v>ASSET_NUMBER</v>
          </cell>
        </row>
      </sheetData>
      <sheetData sheetId="22811">
        <row r="1">
          <cell r="A1" t="str">
            <v>LOS</v>
          </cell>
        </row>
      </sheetData>
      <sheetData sheetId="22812" refreshError="1"/>
      <sheetData sheetId="22813" refreshError="1"/>
      <sheetData sheetId="22814" refreshError="1"/>
      <sheetData sheetId="22815" refreshError="1"/>
      <sheetData sheetId="22816" refreshError="1"/>
      <sheetData sheetId="22817" refreshError="1"/>
      <sheetData sheetId="22818">
        <row r="1">
          <cell r="A1" t="str">
            <v>ASSET_NUMBER</v>
          </cell>
        </row>
      </sheetData>
      <sheetData sheetId="22819">
        <row r="1">
          <cell r="A1" t="str">
            <v>LOS</v>
          </cell>
        </row>
      </sheetData>
      <sheetData sheetId="22820">
        <row r="1">
          <cell r="A1" t="str">
            <v>Customer Name</v>
          </cell>
        </row>
      </sheetData>
      <sheetData sheetId="22821">
        <row r="1">
          <cell r="A1" t="str">
            <v>ASSET_NUMBER</v>
          </cell>
        </row>
      </sheetData>
      <sheetData sheetId="22822">
        <row r="1">
          <cell r="A1" t="str">
            <v>ASSET_NUMBER</v>
          </cell>
        </row>
      </sheetData>
      <sheetData sheetId="22823">
        <row r="1">
          <cell r="A1" t="str">
            <v>MU</v>
          </cell>
        </row>
      </sheetData>
      <sheetData sheetId="22824">
        <row r="1">
          <cell r="A1" t="str">
            <v>AGILENT CONFIDENTIAL</v>
          </cell>
        </row>
      </sheetData>
      <sheetData sheetId="22825">
        <row r="1">
          <cell r="A1" t="str">
            <v>AGILENT CONFIDENTIAL</v>
          </cell>
        </row>
      </sheetData>
      <sheetData sheetId="22826" refreshError="1"/>
      <sheetData sheetId="22827" refreshError="1"/>
      <sheetData sheetId="22828" refreshError="1"/>
      <sheetData sheetId="22829" refreshError="1"/>
      <sheetData sheetId="22830" refreshError="1"/>
      <sheetData sheetId="22831" refreshError="1"/>
      <sheetData sheetId="22832" refreshError="1"/>
      <sheetData sheetId="22833" refreshError="1"/>
      <sheetData sheetId="22834" refreshError="1"/>
      <sheetData sheetId="22835">
        <row r="1">
          <cell r="A1" t="str">
            <v>LOS</v>
          </cell>
        </row>
      </sheetData>
      <sheetData sheetId="22836" refreshError="1"/>
      <sheetData sheetId="22837" refreshError="1"/>
      <sheetData sheetId="22838" refreshError="1"/>
      <sheetData sheetId="22839" refreshError="1"/>
      <sheetData sheetId="22840" refreshError="1"/>
      <sheetData sheetId="22841" refreshError="1"/>
      <sheetData sheetId="22842" refreshError="1"/>
      <sheetData sheetId="22843" refreshError="1"/>
      <sheetData sheetId="22844" refreshError="1"/>
      <sheetData sheetId="22845" refreshError="1"/>
      <sheetData sheetId="22846" refreshError="1"/>
      <sheetData sheetId="22847" refreshError="1"/>
      <sheetData sheetId="22848" refreshError="1"/>
      <sheetData sheetId="22849" refreshError="1"/>
      <sheetData sheetId="22850" refreshError="1"/>
      <sheetData sheetId="22851" refreshError="1"/>
      <sheetData sheetId="22852" refreshError="1"/>
      <sheetData sheetId="22853" refreshError="1"/>
      <sheetData sheetId="22854" refreshError="1"/>
      <sheetData sheetId="22855" refreshError="1"/>
      <sheetData sheetId="22856" refreshError="1"/>
      <sheetData sheetId="22857" refreshError="1"/>
      <sheetData sheetId="22858" refreshError="1"/>
      <sheetData sheetId="22859" refreshError="1"/>
      <sheetData sheetId="22860" refreshError="1"/>
      <sheetData sheetId="22861" refreshError="1"/>
      <sheetData sheetId="22862" refreshError="1"/>
      <sheetData sheetId="22863" refreshError="1"/>
      <sheetData sheetId="22864" refreshError="1"/>
      <sheetData sheetId="22865" refreshError="1"/>
      <sheetData sheetId="22866" refreshError="1"/>
      <sheetData sheetId="22867" refreshError="1"/>
      <sheetData sheetId="22868" refreshError="1"/>
      <sheetData sheetId="22869" refreshError="1"/>
      <sheetData sheetId="22870" refreshError="1"/>
      <sheetData sheetId="22871" refreshError="1"/>
      <sheetData sheetId="22872" refreshError="1"/>
      <sheetData sheetId="22873" refreshError="1"/>
      <sheetData sheetId="22874" refreshError="1"/>
      <sheetData sheetId="22875" refreshError="1"/>
      <sheetData sheetId="22876" refreshError="1"/>
      <sheetData sheetId="22877" refreshError="1"/>
      <sheetData sheetId="22878" refreshError="1"/>
      <sheetData sheetId="22879" refreshError="1"/>
      <sheetData sheetId="22880" refreshError="1"/>
      <sheetData sheetId="22881" refreshError="1"/>
      <sheetData sheetId="22882" refreshError="1"/>
      <sheetData sheetId="22883" refreshError="1"/>
      <sheetData sheetId="22884" refreshError="1"/>
      <sheetData sheetId="22885" refreshError="1"/>
      <sheetData sheetId="22886" refreshError="1"/>
      <sheetData sheetId="22887" refreshError="1"/>
      <sheetData sheetId="22888" refreshError="1"/>
      <sheetData sheetId="22889" refreshError="1"/>
      <sheetData sheetId="22890" refreshError="1"/>
      <sheetData sheetId="22891" refreshError="1"/>
      <sheetData sheetId="22892" refreshError="1"/>
      <sheetData sheetId="22893" refreshError="1"/>
      <sheetData sheetId="22894" refreshError="1"/>
      <sheetData sheetId="22895" refreshError="1"/>
      <sheetData sheetId="22896" refreshError="1"/>
      <sheetData sheetId="22897" refreshError="1"/>
      <sheetData sheetId="22898" refreshError="1"/>
      <sheetData sheetId="22899" refreshError="1"/>
      <sheetData sheetId="22900" refreshError="1"/>
      <sheetData sheetId="22901" refreshError="1"/>
      <sheetData sheetId="22902" refreshError="1"/>
      <sheetData sheetId="22903" refreshError="1"/>
      <sheetData sheetId="22904" refreshError="1"/>
      <sheetData sheetId="22905" refreshError="1"/>
      <sheetData sheetId="22906" refreshError="1"/>
      <sheetData sheetId="22907" refreshError="1"/>
      <sheetData sheetId="22908" refreshError="1"/>
      <sheetData sheetId="22909" refreshError="1"/>
      <sheetData sheetId="22910" refreshError="1"/>
      <sheetData sheetId="22911" refreshError="1"/>
      <sheetData sheetId="22912" refreshError="1"/>
      <sheetData sheetId="22913" refreshError="1"/>
      <sheetData sheetId="22914" refreshError="1"/>
      <sheetData sheetId="22915" refreshError="1"/>
      <sheetData sheetId="22916" refreshError="1"/>
      <sheetData sheetId="22917" refreshError="1"/>
      <sheetData sheetId="22918" refreshError="1"/>
      <sheetData sheetId="22919" refreshError="1"/>
      <sheetData sheetId="22920" refreshError="1"/>
      <sheetData sheetId="22921" refreshError="1"/>
      <sheetData sheetId="22922" refreshError="1"/>
      <sheetData sheetId="22923" refreshError="1"/>
      <sheetData sheetId="22924" refreshError="1"/>
      <sheetData sheetId="22925" refreshError="1"/>
      <sheetData sheetId="22926" refreshError="1"/>
      <sheetData sheetId="22927" refreshError="1"/>
      <sheetData sheetId="22928" refreshError="1"/>
      <sheetData sheetId="22929" refreshError="1"/>
      <sheetData sheetId="22930" refreshError="1"/>
      <sheetData sheetId="22931" refreshError="1"/>
      <sheetData sheetId="22932" refreshError="1"/>
      <sheetData sheetId="22933" refreshError="1"/>
      <sheetData sheetId="22934" refreshError="1"/>
      <sheetData sheetId="22935" refreshError="1"/>
      <sheetData sheetId="22936" refreshError="1"/>
      <sheetData sheetId="22937" refreshError="1"/>
      <sheetData sheetId="22938" refreshError="1"/>
      <sheetData sheetId="22939" refreshError="1"/>
      <sheetData sheetId="22940" refreshError="1"/>
      <sheetData sheetId="22941" refreshError="1"/>
      <sheetData sheetId="22942" refreshError="1"/>
      <sheetData sheetId="22943" refreshError="1"/>
      <sheetData sheetId="22944" refreshError="1"/>
      <sheetData sheetId="22945" refreshError="1"/>
      <sheetData sheetId="22946" refreshError="1"/>
      <sheetData sheetId="22947" refreshError="1"/>
      <sheetData sheetId="22948" refreshError="1"/>
      <sheetData sheetId="22949" refreshError="1"/>
      <sheetData sheetId="22950" refreshError="1"/>
      <sheetData sheetId="22951" refreshError="1"/>
      <sheetData sheetId="22952" refreshError="1"/>
      <sheetData sheetId="22953" refreshError="1"/>
      <sheetData sheetId="22954" refreshError="1"/>
      <sheetData sheetId="22955" refreshError="1"/>
      <sheetData sheetId="22956" refreshError="1"/>
      <sheetData sheetId="22957" refreshError="1"/>
      <sheetData sheetId="22958" refreshError="1"/>
      <sheetData sheetId="22959" refreshError="1"/>
      <sheetData sheetId="22960" refreshError="1"/>
      <sheetData sheetId="22961" refreshError="1"/>
      <sheetData sheetId="22962" refreshError="1"/>
      <sheetData sheetId="22963" refreshError="1"/>
      <sheetData sheetId="22964" refreshError="1"/>
      <sheetData sheetId="22965" refreshError="1"/>
      <sheetData sheetId="22966" refreshError="1"/>
      <sheetData sheetId="22967" refreshError="1"/>
      <sheetData sheetId="22968" refreshError="1"/>
      <sheetData sheetId="22969" refreshError="1"/>
      <sheetData sheetId="22970" refreshError="1"/>
      <sheetData sheetId="22971" refreshError="1"/>
      <sheetData sheetId="22972" refreshError="1"/>
      <sheetData sheetId="22973" refreshError="1"/>
      <sheetData sheetId="22974" refreshError="1"/>
      <sheetData sheetId="22975" refreshError="1"/>
      <sheetData sheetId="22976" refreshError="1"/>
      <sheetData sheetId="22977" refreshError="1"/>
      <sheetData sheetId="22978" refreshError="1"/>
      <sheetData sheetId="22979" refreshError="1"/>
      <sheetData sheetId="22980" refreshError="1"/>
      <sheetData sheetId="22981" refreshError="1"/>
      <sheetData sheetId="22982" refreshError="1"/>
      <sheetData sheetId="22983" refreshError="1"/>
      <sheetData sheetId="22984" refreshError="1"/>
      <sheetData sheetId="22985" refreshError="1"/>
      <sheetData sheetId="22986" refreshError="1"/>
      <sheetData sheetId="22987" refreshError="1"/>
      <sheetData sheetId="22988" refreshError="1"/>
      <sheetData sheetId="22989" refreshError="1"/>
      <sheetData sheetId="22990" refreshError="1"/>
      <sheetData sheetId="22991" refreshError="1"/>
      <sheetData sheetId="22992" refreshError="1"/>
      <sheetData sheetId="22993" refreshError="1"/>
      <sheetData sheetId="22994" refreshError="1"/>
      <sheetData sheetId="22995" refreshError="1"/>
      <sheetData sheetId="22996" refreshError="1"/>
      <sheetData sheetId="22997" refreshError="1"/>
      <sheetData sheetId="22998" refreshError="1"/>
      <sheetData sheetId="22999" refreshError="1"/>
      <sheetData sheetId="23000" refreshError="1"/>
      <sheetData sheetId="23001" refreshError="1"/>
      <sheetData sheetId="23002" refreshError="1"/>
      <sheetData sheetId="23003" refreshError="1"/>
      <sheetData sheetId="23004" refreshError="1"/>
      <sheetData sheetId="23005" refreshError="1"/>
      <sheetData sheetId="23006" refreshError="1"/>
      <sheetData sheetId="23007" refreshError="1"/>
      <sheetData sheetId="23008" refreshError="1"/>
      <sheetData sheetId="23009" refreshError="1"/>
      <sheetData sheetId="23010" refreshError="1"/>
      <sheetData sheetId="23011" refreshError="1"/>
      <sheetData sheetId="23012" refreshError="1"/>
      <sheetData sheetId="23013" refreshError="1"/>
      <sheetData sheetId="23014" refreshError="1"/>
      <sheetData sheetId="23015" refreshError="1"/>
      <sheetData sheetId="23016" refreshError="1"/>
      <sheetData sheetId="23017" refreshError="1"/>
      <sheetData sheetId="23018" refreshError="1"/>
      <sheetData sheetId="23019" refreshError="1"/>
      <sheetData sheetId="23020" refreshError="1"/>
      <sheetData sheetId="23021" refreshError="1"/>
      <sheetData sheetId="23022" refreshError="1"/>
      <sheetData sheetId="23023" refreshError="1"/>
      <sheetData sheetId="23024" refreshError="1"/>
      <sheetData sheetId="23025" refreshError="1"/>
      <sheetData sheetId="23026" refreshError="1"/>
      <sheetData sheetId="23027" refreshError="1"/>
      <sheetData sheetId="23028" refreshError="1"/>
      <sheetData sheetId="23029" refreshError="1"/>
      <sheetData sheetId="23030" refreshError="1"/>
      <sheetData sheetId="23031" refreshError="1"/>
      <sheetData sheetId="23032" refreshError="1"/>
      <sheetData sheetId="23033" refreshError="1"/>
      <sheetData sheetId="23034" refreshError="1"/>
      <sheetData sheetId="23035" refreshError="1"/>
      <sheetData sheetId="23036" refreshError="1"/>
      <sheetData sheetId="23037" refreshError="1"/>
      <sheetData sheetId="23038" refreshError="1"/>
      <sheetData sheetId="23039" refreshError="1"/>
      <sheetData sheetId="23040" refreshError="1"/>
      <sheetData sheetId="23041" refreshError="1"/>
      <sheetData sheetId="23042" refreshError="1"/>
      <sheetData sheetId="23043" refreshError="1"/>
      <sheetData sheetId="23044" refreshError="1"/>
      <sheetData sheetId="23045" refreshError="1"/>
      <sheetData sheetId="23046" refreshError="1"/>
      <sheetData sheetId="23047" refreshError="1"/>
      <sheetData sheetId="23048" refreshError="1"/>
      <sheetData sheetId="23049" refreshError="1"/>
      <sheetData sheetId="23050" refreshError="1"/>
      <sheetData sheetId="23051" refreshError="1"/>
      <sheetData sheetId="23052" refreshError="1"/>
      <sheetData sheetId="23053" refreshError="1"/>
      <sheetData sheetId="23054" refreshError="1"/>
      <sheetData sheetId="23055" refreshError="1"/>
      <sheetData sheetId="23056" refreshError="1"/>
      <sheetData sheetId="23057" refreshError="1"/>
      <sheetData sheetId="23058" refreshError="1"/>
      <sheetData sheetId="23059" refreshError="1"/>
      <sheetData sheetId="23060" refreshError="1"/>
      <sheetData sheetId="23061" refreshError="1"/>
      <sheetData sheetId="23062" refreshError="1"/>
      <sheetData sheetId="23063" refreshError="1"/>
      <sheetData sheetId="23064" refreshError="1"/>
      <sheetData sheetId="23065" refreshError="1"/>
      <sheetData sheetId="23066" refreshError="1"/>
      <sheetData sheetId="23067" refreshError="1"/>
      <sheetData sheetId="23068" refreshError="1"/>
      <sheetData sheetId="23069" refreshError="1"/>
      <sheetData sheetId="23070" refreshError="1"/>
      <sheetData sheetId="23071" refreshError="1"/>
      <sheetData sheetId="23072" refreshError="1"/>
      <sheetData sheetId="23073" refreshError="1"/>
      <sheetData sheetId="23074" refreshError="1"/>
      <sheetData sheetId="23075" refreshError="1"/>
      <sheetData sheetId="23076" refreshError="1"/>
      <sheetData sheetId="23077" refreshError="1"/>
      <sheetData sheetId="23078" refreshError="1"/>
      <sheetData sheetId="23079" refreshError="1"/>
      <sheetData sheetId="23080" refreshError="1"/>
      <sheetData sheetId="23081" refreshError="1"/>
      <sheetData sheetId="23082" refreshError="1"/>
      <sheetData sheetId="23083" refreshError="1"/>
      <sheetData sheetId="23084" refreshError="1"/>
      <sheetData sheetId="23085" refreshError="1"/>
      <sheetData sheetId="23086" refreshError="1"/>
      <sheetData sheetId="23087" refreshError="1"/>
      <sheetData sheetId="23088" refreshError="1"/>
      <sheetData sheetId="23089" refreshError="1"/>
      <sheetData sheetId="23090" refreshError="1"/>
      <sheetData sheetId="23091" refreshError="1"/>
      <sheetData sheetId="23092" refreshError="1"/>
      <sheetData sheetId="23093" refreshError="1"/>
      <sheetData sheetId="23094" refreshError="1"/>
      <sheetData sheetId="23095" refreshError="1"/>
      <sheetData sheetId="23096" refreshError="1"/>
      <sheetData sheetId="23097" refreshError="1"/>
      <sheetData sheetId="23098" refreshError="1"/>
      <sheetData sheetId="23099" refreshError="1"/>
      <sheetData sheetId="23100" refreshError="1"/>
      <sheetData sheetId="23101" refreshError="1"/>
      <sheetData sheetId="23102" refreshError="1"/>
      <sheetData sheetId="23103" refreshError="1"/>
      <sheetData sheetId="23104" refreshError="1"/>
      <sheetData sheetId="23105" refreshError="1"/>
      <sheetData sheetId="23106" refreshError="1"/>
      <sheetData sheetId="23107" refreshError="1"/>
      <sheetData sheetId="23108" refreshError="1"/>
      <sheetData sheetId="23109" refreshError="1"/>
      <sheetData sheetId="23110" refreshError="1"/>
      <sheetData sheetId="23111" refreshError="1"/>
      <sheetData sheetId="23112" refreshError="1"/>
      <sheetData sheetId="23113" refreshError="1"/>
      <sheetData sheetId="23114" refreshError="1"/>
      <sheetData sheetId="23115" refreshError="1"/>
      <sheetData sheetId="23116" refreshError="1"/>
      <sheetData sheetId="23117" refreshError="1"/>
      <sheetData sheetId="23118" refreshError="1"/>
      <sheetData sheetId="23119" refreshError="1"/>
      <sheetData sheetId="23120" refreshError="1"/>
      <sheetData sheetId="23121" refreshError="1"/>
      <sheetData sheetId="23122" refreshError="1"/>
      <sheetData sheetId="23123" refreshError="1"/>
      <sheetData sheetId="23124" refreshError="1"/>
      <sheetData sheetId="23125" refreshError="1"/>
      <sheetData sheetId="23126" refreshError="1"/>
      <sheetData sheetId="23127" refreshError="1"/>
      <sheetData sheetId="23128" refreshError="1"/>
      <sheetData sheetId="23129" refreshError="1"/>
      <sheetData sheetId="23130" refreshError="1"/>
      <sheetData sheetId="23131" refreshError="1"/>
      <sheetData sheetId="23132" refreshError="1"/>
      <sheetData sheetId="23133" refreshError="1"/>
      <sheetData sheetId="23134" refreshError="1"/>
      <sheetData sheetId="23135" refreshError="1"/>
      <sheetData sheetId="23136" refreshError="1"/>
      <sheetData sheetId="23137" refreshError="1"/>
      <sheetData sheetId="23138" refreshError="1"/>
      <sheetData sheetId="23139" refreshError="1"/>
      <sheetData sheetId="23140" refreshError="1"/>
      <sheetData sheetId="23141" refreshError="1"/>
      <sheetData sheetId="23142" refreshError="1"/>
      <sheetData sheetId="23143" refreshError="1"/>
      <sheetData sheetId="23144" refreshError="1"/>
      <sheetData sheetId="23145" refreshError="1"/>
      <sheetData sheetId="23146" refreshError="1"/>
      <sheetData sheetId="23147" refreshError="1"/>
      <sheetData sheetId="23148" refreshError="1"/>
      <sheetData sheetId="23149" refreshError="1"/>
      <sheetData sheetId="23150" refreshError="1"/>
      <sheetData sheetId="23151" refreshError="1"/>
      <sheetData sheetId="23152" refreshError="1"/>
      <sheetData sheetId="23153" refreshError="1"/>
      <sheetData sheetId="23154" refreshError="1"/>
      <sheetData sheetId="23155" refreshError="1"/>
      <sheetData sheetId="23156" refreshError="1"/>
      <sheetData sheetId="23157" refreshError="1"/>
      <sheetData sheetId="23158" refreshError="1"/>
      <sheetData sheetId="23159" refreshError="1"/>
      <sheetData sheetId="23160" refreshError="1"/>
      <sheetData sheetId="23161" refreshError="1"/>
      <sheetData sheetId="23162" refreshError="1"/>
      <sheetData sheetId="23163" refreshError="1"/>
      <sheetData sheetId="23164" refreshError="1"/>
      <sheetData sheetId="23165" refreshError="1"/>
      <sheetData sheetId="23166" refreshError="1"/>
      <sheetData sheetId="23167" refreshError="1"/>
      <sheetData sheetId="23168" refreshError="1"/>
      <sheetData sheetId="23169" refreshError="1"/>
      <sheetData sheetId="23170" refreshError="1"/>
      <sheetData sheetId="23171" refreshError="1"/>
      <sheetData sheetId="23172" refreshError="1"/>
      <sheetData sheetId="23173" refreshError="1"/>
      <sheetData sheetId="23174" refreshError="1"/>
      <sheetData sheetId="23175" refreshError="1"/>
      <sheetData sheetId="23176" refreshError="1"/>
      <sheetData sheetId="23177" refreshError="1"/>
      <sheetData sheetId="23178" refreshError="1"/>
      <sheetData sheetId="23179" refreshError="1"/>
      <sheetData sheetId="23180" refreshError="1"/>
      <sheetData sheetId="23181" refreshError="1"/>
      <sheetData sheetId="23182" refreshError="1"/>
      <sheetData sheetId="23183" refreshError="1"/>
      <sheetData sheetId="23184" refreshError="1"/>
      <sheetData sheetId="23185" refreshError="1"/>
      <sheetData sheetId="23186" refreshError="1"/>
      <sheetData sheetId="23187" refreshError="1"/>
      <sheetData sheetId="23188" refreshError="1"/>
      <sheetData sheetId="23189" refreshError="1"/>
      <sheetData sheetId="23190" refreshError="1"/>
      <sheetData sheetId="23191" refreshError="1"/>
      <sheetData sheetId="23192" refreshError="1"/>
      <sheetData sheetId="23193" refreshError="1"/>
      <sheetData sheetId="23194" refreshError="1"/>
      <sheetData sheetId="23195" refreshError="1"/>
      <sheetData sheetId="23196" refreshError="1"/>
      <sheetData sheetId="23197" refreshError="1"/>
      <sheetData sheetId="23198" refreshError="1"/>
      <sheetData sheetId="23199" refreshError="1"/>
      <sheetData sheetId="23200" refreshError="1"/>
      <sheetData sheetId="23201" refreshError="1"/>
      <sheetData sheetId="23202" refreshError="1"/>
      <sheetData sheetId="23203" refreshError="1"/>
      <sheetData sheetId="23204" refreshError="1"/>
      <sheetData sheetId="23205" refreshError="1"/>
      <sheetData sheetId="23206" refreshError="1"/>
      <sheetData sheetId="23207" refreshError="1"/>
      <sheetData sheetId="23208" refreshError="1"/>
      <sheetData sheetId="23209" refreshError="1"/>
      <sheetData sheetId="23210" refreshError="1"/>
      <sheetData sheetId="23211" refreshError="1"/>
      <sheetData sheetId="23212" refreshError="1"/>
      <sheetData sheetId="23213" refreshError="1"/>
      <sheetData sheetId="23214" refreshError="1"/>
      <sheetData sheetId="23215" refreshError="1"/>
      <sheetData sheetId="23216" refreshError="1"/>
      <sheetData sheetId="23217" refreshError="1"/>
      <sheetData sheetId="23218" refreshError="1"/>
      <sheetData sheetId="23219" refreshError="1"/>
      <sheetData sheetId="23220" refreshError="1"/>
      <sheetData sheetId="23221" refreshError="1"/>
      <sheetData sheetId="23222" refreshError="1"/>
      <sheetData sheetId="23223" refreshError="1"/>
      <sheetData sheetId="23224" refreshError="1"/>
      <sheetData sheetId="23225" refreshError="1"/>
      <sheetData sheetId="23226" refreshError="1"/>
      <sheetData sheetId="23227" refreshError="1"/>
      <sheetData sheetId="23228" refreshError="1"/>
      <sheetData sheetId="23229" refreshError="1"/>
      <sheetData sheetId="23230" refreshError="1"/>
      <sheetData sheetId="23231" refreshError="1"/>
      <sheetData sheetId="23232" refreshError="1"/>
      <sheetData sheetId="23233" refreshError="1"/>
      <sheetData sheetId="23234" refreshError="1"/>
      <sheetData sheetId="23235" refreshError="1"/>
      <sheetData sheetId="23236" refreshError="1"/>
      <sheetData sheetId="23237" refreshError="1"/>
      <sheetData sheetId="23238" refreshError="1"/>
      <sheetData sheetId="23239" refreshError="1"/>
      <sheetData sheetId="23240" refreshError="1"/>
      <sheetData sheetId="23241" refreshError="1"/>
      <sheetData sheetId="23242" refreshError="1"/>
      <sheetData sheetId="23243" refreshError="1"/>
      <sheetData sheetId="23244" refreshError="1"/>
      <sheetData sheetId="23245" refreshError="1"/>
      <sheetData sheetId="23246" refreshError="1"/>
      <sheetData sheetId="23247" refreshError="1"/>
      <sheetData sheetId="23248" refreshError="1"/>
      <sheetData sheetId="23249" refreshError="1"/>
      <sheetData sheetId="23250" refreshError="1"/>
      <sheetData sheetId="23251" refreshError="1"/>
      <sheetData sheetId="23252" refreshError="1"/>
      <sheetData sheetId="23253" refreshError="1"/>
      <sheetData sheetId="23254" refreshError="1"/>
      <sheetData sheetId="23255" refreshError="1"/>
      <sheetData sheetId="23256" refreshError="1"/>
      <sheetData sheetId="23257" refreshError="1"/>
      <sheetData sheetId="23258" refreshError="1"/>
      <sheetData sheetId="23259" refreshError="1"/>
      <sheetData sheetId="23260" refreshError="1"/>
      <sheetData sheetId="23261" refreshError="1"/>
      <sheetData sheetId="23262" refreshError="1"/>
      <sheetData sheetId="23263" refreshError="1"/>
      <sheetData sheetId="23264" refreshError="1"/>
      <sheetData sheetId="23265" refreshError="1"/>
      <sheetData sheetId="23266" refreshError="1"/>
      <sheetData sheetId="23267" refreshError="1"/>
      <sheetData sheetId="23268" refreshError="1"/>
      <sheetData sheetId="23269" refreshError="1"/>
      <sheetData sheetId="23270" refreshError="1"/>
      <sheetData sheetId="23271" refreshError="1"/>
      <sheetData sheetId="23272" refreshError="1"/>
      <sheetData sheetId="23273" refreshError="1"/>
      <sheetData sheetId="23274" refreshError="1"/>
      <sheetData sheetId="23275" refreshError="1"/>
      <sheetData sheetId="23276" refreshError="1"/>
      <sheetData sheetId="23277" refreshError="1"/>
      <sheetData sheetId="23278" refreshError="1"/>
      <sheetData sheetId="23279" refreshError="1"/>
      <sheetData sheetId="23280" refreshError="1"/>
      <sheetData sheetId="23281" refreshError="1"/>
      <sheetData sheetId="23282" refreshError="1"/>
      <sheetData sheetId="23283" refreshError="1"/>
      <sheetData sheetId="23284" refreshError="1"/>
      <sheetData sheetId="23285" refreshError="1"/>
      <sheetData sheetId="23286" refreshError="1"/>
      <sheetData sheetId="23287" refreshError="1"/>
      <sheetData sheetId="23288" refreshError="1"/>
      <sheetData sheetId="23289" refreshError="1"/>
      <sheetData sheetId="23290" refreshError="1"/>
      <sheetData sheetId="23291" refreshError="1"/>
      <sheetData sheetId="23292" refreshError="1"/>
      <sheetData sheetId="23293" refreshError="1"/>
      <sheetData sheetId="23294" refreshError="1"/>
      <sheetData sheetId="23295" refreshError="1"/>
      <sheetData sheetId="23296" refreshError="1"/>
      <sheetData sheetId="23297" refreshError="1"/>
      <sheetData sheetId="23298" refreshError="1"/>
      <sheetData sheetId="23299" refreshError="1"/>
      <sheetData sheetId="23300" refreshError="1"/>
      <sheetData sheetId="23301" refreshError="1"/>
      <sheetData sheetId="23302" refreshError="1"/>
      <sheetData sheetId="23303" refreshError="1"/>
      <sheetData sheetId="23304" refreshError="1"/>
      <sheetData sheetId="23305" refreshError="1"/>
      <sheetData sheetId="23306" refreshError="1"/>
      <sheetData sheetId="23307" refreshError="1"/>
      <sheetData sheetId="23308" refreshError="1"/>
      <sheetData sheetId="23309" refreshError="1"/>
      <sheetData sheetId="23310" refreshError="1"/>
      <sheetData sheetId="23311" refreshError="1"/>
      <sheetData sheetId="23312" refreshError="1"/>
      <sheetData sheetId="23313" refreshError="1"/>
      <sheetData sheetId="23314" refreshError="1"/>
      <sheetData sheetId="23315" refreshError="1"/>
      <sheetData sheetId="23316" refreshError="1"/>
      <sheetData sheetId="23317" refreshError="1"/>
      <sheetData sheetId="23318" refreshError="1"/>
      <sheetData sheetId="23319" refreshError="1"/>
      <sheetData sheetId="23320" refreshError="1"/>
      <sheetData sheetId="23321" refreshError="1"/>
      <sheetData sheetId="23322" refreshError="1"/>
      <sheetData sheetId="23323" refreshError="1"/>
      <sheetData sheetId="23324" refreshError="1"/>
      <sheetData sheetId="23325" refreshError="1"/>
      <sheetData sheetId="23326" refreshError="1"/>
      <sheetData sheetId="23327" refreshError="1"/>
      <sheetData sheetId="23328" refreshError="1"/>
      <sheetData sheetId="23329" refreshError="1"/>
      <sheetData sheetId="23330" refreshError="1"/>
      <sheetData sheetId="23331" refreshError="1"/>
      <sheetData sheetId="23332" refreshError="1"/>
      <sheetData sheetId="23333" refreshError="1"/>
      <sheetData sheetId="23334" refreshError="1"/>
      <sheetData sheetId="23335" refreshError="1"/>
      <sheetData sheetId="23336" refreshError="1"/>
      <sheetData sheetId="23337" refreshError="1"/>
      <sheetData sheetId="23338" refreshError="1"/>
      <sheetData sheetId="23339" refreshError="1"/>
      <sheetData sheetId="23340" refreshError="1"/>
      <sheetData sheetId="23341" refreshError="1"/>
      <sheetData sheetId="23342" refreshError="1"/>
      <sheetData sheetId="23343" refreshError="1"/>
      <sheetData sheetId="23344" refreshError="1"/>
      <sheetData sheetId="23345" refreshError="1"/>
      <sheetData sheetId="23346" refreshError="1"/>
      <sheetData sheetId="23347" refreshError="1"/>
      <sheetData sheetId="23348" refreshError="1"/>
      <sheetData sheetId="23349" refreshError="1"/>
      <sheetData sheetId="23350" refreshError="1"/>
      <sheetData sheetId="23351" refreshError="1"/>
      <sheetData sheetId="23352" refreshError="1"/>
      <sheetData sheetId="23353" refreshError="1"/>
      <sheetData sheetId="23354" refreshError="1"/>
      <sheetData sheetId="23355" refreshError="1"/>
      <sheetData sheetId="23356" refreshError="1"/>
      <sheetData sheetId="23357" refreshError="1"/>
      <sheetData sheetId="23358" refreshError="1"/>
      <sheetData sheetId="23359" refreshError="1"/>
      <sheetData sheetId="23360" refreshError="1"/>
      <sheetData sheetId="23361" refreshError="1"/>
      <sheetData sheetId="23362" refreshError="1"/>
      <sheetData sheetId="23363" refreshError="1"/>
      <sheetData sheetId="23364" refreshError="1"/>
      <sheetData sheetId="23365" refreshError="1"/>
      <sheetData sheetId="23366" refreshError="1"/>
      <sheetData sheetId="23367" refreshError="1"/>
      <sheetData sheetId="23368" refreshError="1"/>
      <sheetData sheetId="23369" refreshError="1"/>
      <sheetData sheetId="23370" refreshError="1"/>
      <sheetData sheetId="23371" refreshError="1"/>
      <sheetData sheetId="23372" refreshError="1"/>
      <sheetData sheetId="23373" refreshError="1"/>
      <sheetData sheetId="23374" refreshError="1"/>
      <sheetData sheetId="23375" refreshError="1"/>
      <sheetData sheetId="23376" refreshError="1"/>
      <sheetData sheetId="23377" refreshError="1"/>
      <sheetData sheetId="23378" refreshError="1"/>
      <sheetData sheetId="23379" refreshError="1"/>
      <sheetData sheetId="23380" refreshError="1"/>
      <sheetData sheetId="23381" refreshError="1"/>
      <sheetData sheetId="23382" refreshError="1"/>
      <sheetData sheetId="23383" refreshError="1"/>
      <sheetData sheetId="23384" refreshError="1"/>
      <sheetData sheetId="23385" refreshError="1"/>
      <sheetData sheetId="23386" refreshError="1"/>
      <sheetData sheetId="23387" refreshError="1"/>
      <sheetData sheetId="23388" refreshError="1"/>
      <sheetData sheetId="23389" refreshError="1"/>
      <sheetData sheetId="23390" refreshError="1"/>
      <sheetData sheetId="23391" refreshError="1"/>
      <sheetData sheetId="23392" refreshError="1"/>
      <sheetData sheetId="23393" refreshError="1"/>
      <sheetData sheetId="23394" refreshError="1"/>
      <sheetData sheetId="23395" refreshError="1"/>
      <sheetData sheetId="23396" refreshError="1"/>
      <sheetData sheetId="23397" refreshError="1"/>
      <sheetData sheetId="23398" refreshError="1"/>
      <sheetData sheetId="23399" refreshError="1"/>
      <sheetData sheetId="23400" refreshError="1"/>
      <sheetData sheetId="23401" refreshError="1"/>
      <sheetData sheetId="23402" refreshError="1"/>
      <sheetData sheetId="23403" refreshError="1"/>
      <sheetData sheetId="23404" refreshError="1"/>
      <sheetData sheetId="23405" refreshError="1"/>
      <sheetData sheetId="23406" refreshError="1"/>
      <sheetData sheetId="23407" refreshError="1"/>
      <sheetData sheetId="23408" refreshError="1"/>
      <sheetData sheetId="23409" refreshError="1"/>
      <sheetData sheetId="23410" refreshError="1"/>
      <sheetData sheetId="23411" refreshError="1"/>
      <sheetData sheetId="23412" refreshError="1"/>
      <sheetData sheetId="23413" refreshError="1"/>
      <sheetData sheetId="23414" refreshError="1"/>
      <sheetData sheetId="23415" refreshError="1"/>
      <sheetData sheetId="23416" refreshError="1"/>
      <sheetData sheetId="23417" refreshError="1"/>
      <sheetData sheetId="23418" refreshError="1"/>
      <sheetData sheetId="23419" refreshError="1"/>
      <sheetData sheetId="23420" refreshError="1"/>
      <sheetData sheetId="23421" refreshError="1"/>
      <sheetData sheetId="23422" refreshError="1"/>
      <sheetData sheetId="23423" refreshError="1"/>
      <sheetData sheetId="23424" refreshError="1"/>
      <sheetData sheetId="23425" refreshError="1"/>
      <sheetData sheetId="23426" refreshError="1"/>
      <sheetData sheetId="23427" refreshError="1"/>
      <sheetData sheetId="23428" refreshError="1"/>
      <sheetData sheetId="23429" refreshError="1"/>
      <sheetData sheetId="23430" refreshError="1"/>
      <sheetData sheetId="23431" refreshError="1"/>
      <sheetData sheetId="23432" refreshError="1"/>
      <sheetData sheetId="23433" refreshError="1"/>
      <sheetData sheetId="23434" refreshError="1"/>
      <sheetData sheetId="23435" refreshError="1"/>
      <sheetData sheetId="23436" refreshError="1"/>
      <sheetData sheetId="23437" refreshError="1"/>
      <sheetData sheetId="23438" refreshError="1"/>
      <sheetData sheetId="23439" refreshError="1"/>
      <sheetData sheetId="23440" refreshError="1"/>
      <sheetData sheetId="23441" refreshError="1"/>
      <sheetData sheetId="23442" refreshError="1"/>
      <sheetData sheetId="23443" refreshError="1"/>
      <sheetData sheetId="23444" refreshError="1"/>
      <sheetData sheetId="23445" refreshError="1"/>
      <sheetData sheetId="23446" refreshError="1"/>
      <sheetData sheetId="23447" refreshError="1"/>
      <sheetData sheetId="23448" refreshError="1"/>
      <sheetData sheetId="23449" refreshError="1"/>
      <sheetData sheetId="23450" refreshError="1"/>
      <sheetData sheetId="23451" refreshError="1"/>
      <sheetData sheetId="23452" refreshError="1"/>
      <sheetData sheetId="23453" refreshError="1"/>
      <sheetData sheetId="23454" refreshError="1"/>
      <sheetData sheetId="23455" refreshError="1"/>
      <sheetData sheetId="23456" refreshError="1"/>
      <sheetData sheetId="23457" refreshError="1"/>
      <sheetData sheetId="23458" refreshError="1"/>
      <sheetData sheetId="23459" refreshError="1"/>
      <sheetData sheetId="23460" refreshError="1"/>
      <sheetData sheetId="23461" refreshError="1"/>
      <sheetData sheetId="23462" refreshError="1"/>
      <sheetData sheetId="23463" refreshError="1"/>
      <sheetData sheetId="23464" refreshError="1"/>
      <sheetData sheetId="23465" refreshError="1"/>
      <sheetData sheetId="23466" refreshError="1"/>
      <sheetData sheetId="23467" refreshError="1"/>
      <sheetData sheetId="23468" refreshError="1"/>
      <sheetData sheetId="23469" refreshError="1"/>
      <sheetData sheetId="23470" refreshError="1"/>
      <sheetData sheetId="23471" refreshError="1"/>
      <sheetData sheetId="23472" refreshError="1"/>
      <sheetData sheetId="23473" refreshError="1"/>
      <sheetData sheetId="23474" refreshError="1"/>
      <sheetData sheetId="23475" refreshError="1"/>
      <sheetData sheetId="23476" refreshError="1"/>
      <sheetData sheetId="23477" refreshError="1"/>
      <sheetData sheetId="23478" refreshError="1"/>
      <sheetData sheetId="23479" refreshError="1"/>
      <sheetData sheetId="23480" refreshError="1"/>
      <sheetData sheetId="23481" refreshError="1"/>
      <sheetData sheetId="23482" refreshError="1"/>
      <sheetData sheetId="23483" refreshError="1"/>
      <sheetData sheetId="23484" refreshError="1"/>
      <sheetData sheetId="23485" refreshError="1"/>
      <sheetData sheetId="23486" refreshError="1"/>
      <sheetData sheetId="23487" refreshError="1"/>
      <sheetData sheetId="23488" refreshError="1"/>
      <sheetData sheetId="23489" refreshError="1"/>
      <sheetData sheetId="23490" refreshError="1"/>
      <sheetData sheetId="23491" refreshError="1"/>
      <sheetData sheetId="23492" refreshError="1"/>
      <sheetData sheetId="23493" refreshError="1"/>
      <sheetData sheetId="23494" refreshError="1"/>
      <sheetData sheetId="23495" refreshError="1"/>
      <sheetData sheetId="23496" refreshError="1"/>
      <sheetData sheetId="23497" refreshError="1"/>
      <sheetData sheetId="23498" refreshError="1"/>
      <sheetData sheetId="23499" refreshError="1"/>
      <sheetData sheetId="23500" refreshError="1"/>
      <sheetData sheetId="23501" refreshError="1"/>
      <sheetData sheetId="23502" refreshError="1"/>
      <sheetData sheetId="23503" refreshError="1"/>
      <sheetData sheetId="23504" refreshError="1"/>
      <sheetData sheetId="23505" refreshError="1"/>
      <sheetData sheetId="23506" refreshError="1"/>
      <sheetData sheetId="23507" refreshError="1"/>
      <sheetData sheetId="23508" refreshError="1"/>
      <sheetData sheetId="23509" refreshError="1"/>
      <sheetData sheetId="23510" refreshError="1"/>
      <sheetData sheetId="23511" refreshError="1"/>
      <sheetData sheetId="23512" refreshError="1"/>
      <sheetData sheetId="23513" refreshError="1"/>
      <sheetData sheetId="23514" refreshError="1"/>
      <sheetData sheetId="23515" refreshError="1"/>
      <sheetData sheetId="23516" refreshError="1"/>
      <sheetData sheetId="23517" refreshError="1"/>
      <sheetData sheetId="23518" refreshError="1"/>
      <sheetData sheetId="23519" refreshError="1"/>
      <sheetData sheetId="23520" refreshError="1"/>
      <sheetData sheetId="23521" refreshError="1"/>
      <sheetData sheetId="23522" refreshError="1"/>
      <sheetData sheetId="23523" refreshError="1"/>
      <sheetData sheetId="23524" refreshError="1"/>
      <sheetData sheetId="23525" refreshError="1"/>
      <sheetData sheetId="23526" refreshError="1"/>
      <sheetData sheetId="23527" refreshError="1"/>
      <sheetData sheetId="23528" refreshError="1"/>
      <sheetData sheetId="23529" refreshError="1"/>
      <sheetData sheetId="23530" refreshError="1"/>
      <sheetData sheetId="23531" refreshError="1"/>
      <sheetData sheetId="23532" refreshError="1"/>
      <sheetData sheetId="23533" refreshError="1"/>
      <sheetData sheetId="23534" refreshError="1"/>
      <sheetData sheetId="23535" refreshError="1"/>
      <sheetData sheetId="23536" refreshError="1"/>
      <sheetData sheetId="23537" refreshError="1"/>
      <sheetData sheetId="23538" refreshError="1"/>
      <sheetData sheetId="23539" refreshError="1"/>
      <sheetData sheetId="23540" refreshError="1"/>
      <sheetData sheetId="23541" refreshError="1"/>
      <sheetData sheetId="23542" refreshError="1"/>
      <sheetData sheetId="23543" refreshError="1"/>
      <sheetData sheetId="23544" refreshError="1"/>
      <sheetData sheetId="23545" refreshError="1"/>
      <sheetData sheetId="23546" refreshError="1"/>
      <sheetData sheetId="23547" refreshError="1"/>
      <sheetData sheetId="23548" refreshError="1"/>
      <sheetData sheetId="23549" refreshError="1"/>
      <sheetData sheetId="23550" refreshError="1"/>
      <sheetData sheetId="23551" refreshError="1"/>
      <sheetData sheetId="23552" refreshError="1"/>
      <sheetData sheetId="23553" refreshError="1"/>
      <sheetData sheetId="23554" refreshError="1"/>
      <sheetData sheetId="23555" refreshError="1"/>
      <sheetData sheetId="23556" refreshError="1"/>
      <sheetData sheetId="23557" refreshError="1"/>
      <sheetData sheetId="23558" refreshError="1"/>
      <sheetData sheetId="23559" refreshError="1"/>
      <sheetData sheetId="23560" refreshError="1"/>
      <sheetData sheetId="23561" refreshError="1"/>
      <sheetData sheetId="23562" refreshError="1"/>
      <sheetData sheetId="23563" refreshError="1"/>
      <sheetData sheetId="23564" refreshError="1"/>
      <sheetData sheetId="23565" refreshError="1"/>
      <sheetData sheetId="23566" refreshError="1"/>
      <sheetData sheetId="23567" refreshError="1"/>
      <sheetData sheetId="23568" refreshError="1"/>
      <sheetData sheetId="23569" refreshError="1"/>
      <sheetData sheetId="23570" refreshError="1"/>
      <sheetData sheetId="23571" refreshError="1"/>
      <sheetData sheetId="23572" refreshError="1"/>
      <sheetData sheetId="23573" refreshError="1"/>
      <sheetData sheetId="23574" refreshError="1"/>
      <sheetData sheetId="23575" refreshError="1"/>
      <sheetData sheetId="23576" refreshError="1"/>
      <sheetData sheetId="23577" refreshError="1"/>
      <sheetData sheetId="23578" refreshError="1"/>
      <sheetData sheetId="23579" refreshError="1"/>
      <sheetData sheetId="23580" refreshError="1"/>
      <sheetData sheetId="23581" refreshError="1"/>
      <sheetData sheetId="23582" refreshError="1"/>
      <sheetData sheetId="23583" refreshError="1"/>
      <sheetData sheetId="23584" refreshError="1"/>
      <sheetData sheetId="23585" refreshError="1"/>
      <sheetData sheetId="23586" refreshError="1"/>
      <sheetData sheetId="23587" refreshError="1"/>
      <sheetData sheetId="23588" refreshError="1"/>
      <sheetData sheetId="23589" refreshError="1"/>
      <sheetData sheetId="23590" refreshError="1"/>
      <sheetData sheetId="23591" refreshError="1"/>
      <sheetData sheetId="23592" refreshError="1"/>
      <sheetData sheetId="23593" refreshError="1"/>
      <sheetData sheetId="23594" refreshError="1"/>
      <sheetData sheetId="23595" refreshError="1"/>
      <sheetData sheetId="23596" refreshError="1"/>
      <sheetData sheetId="23597" refreshError="1"/>
      <sheetData sheetId="23598" refreshError="1"/>
      <sheetData sheetId="23599" refreshError="1"/>
      <sheetData sheetId="23600" refreshError="1"/>
      <sheetData sheetId="23601" refreshError="1"/>
      <sheetData sheetId="23602" refreshError="1"/>
      <sheetData sheetId="23603" refreshError="1"/>
      <sheetData sheetId="23604" refreshError="1"/>
      <sheetData sheetId="23605" refreshError="1"/>
      <sheetData sheetId="23606" refreshError="1"/>
      <sheetData sheetId="23607" refreshError="1"/>
      <sheetData sheetId="23608" refreshError="1"/>
      <sheetData sheetId="23609" refreshError="1"/>
      <sheetData sheetId="23610" refreshError="1"/>
      <sheetData sheetId="23611" refreshError="1"/>
      <sheetData sheetId="23612" refreshError="1"/>
      <sheetData sheetId="23613" refreshError="1"/>
      <sheetData sheetId="23614" refreshError="1"/>
      <sheetData sheetId="23615" refreshError="1"/>
      <sheetData sheetId="23616" refreshError="1"/>
      <sheetData sheetId="23617" refreshError="1"/>
      <sheetData sheetId="23618" refreshError="1"/>
      <sheetData sheetId="23619" refreshError="1"/>
      <sheetData sheetId="23620" refreshError="1"/>
      <sheetData sheetId="23621" refreshError="1"/>
      <sheetData sheetId="23622" refreshError="1"/>
      <sheetData sheetId="23623" refreshError="1"/>
      <sheetData sheetId="23624" refreshError="1"/>
      <sheetData sheetId="23625" refreshError="1"/>
      <sheetData sheetId="23626" refreshError="1"/>
      <sheetData sheetId="23627" refreshError="1"/>
      <sheetData sheetId="23628" refreshError="1"/>
      <sheetData sheetId="23629" refreshError="1"/>
      <sheetData sheetId="23630" refreshError="1"/>
      <sheetData sheetId="23631" refreshError="1"/>
      <sheetData sheetId="23632" refreshError="1"/>
      <sheetData sheetId="23633" refreshError="1"/>
      <sheetData sheetId="23634" refreshError="1"/>
      <sheetData sheetId="23635" refreshError="1"/>
      <sheetData sheetId="23636" refreshError="1"/>
      <sheetData sheetId="23637" refreshError="1"/>
      <sheetData sheetId="23638" refreshError="1"/>
      <sheetData sheetId="23639" refreshError="1"/>
      <sheetData sheetId="23640" refreshError="1"/>
      <sheetData sheetId="23641" refreshError="1"/>
      <sheetData sheetId="23642" refreshError="1"/>
      <sheetData sheetId="23643" refreshError="1"/>
      <sheetData sheetId="23644" refreshError="1"/>
      <sheetData sheetId="23645" refreshError="1"/>
      <sheetData sheetId="23646" refreshError="1"/>
      <sheetData sheetId="23647" refreshError="1"/>
      <sheetData sheetId="23648" refreshError="1"/>
      <sheetData sheetId="23649" refreshError="1"/>
      <sheetData sheetId="23650" refreshError="1"/>
      <sheetData sheetId="23651" refreshError="1"/>
      <sheetData sheetId="23652" refreshError="1"/>
      <sheetData sheetId="23653" refreshError="1"/>
      <sheetData sheetId="23654" refreshError="1"/>
      <sheetData sheetId="23655" refreshError="1"/>
      <sheetData sheetId="23656" refreshError="1"/>
      <sheetData sheetId="23657" refreshError="1"/>
      <sheetData sheetId="23658" refreshError="1"/>
      <sheetData sheetId="23659" refreshError="1"/>
      <sheetData sheetId="23660" refreshError="1"/>
      <sheetData sheetId="23661" refreshError="1"/>
      <sheetData sheetId="23662" refreshError="1"/>
      <sheetData sheetId="23663" refreshError="1"/>
      <sheetData sheetId="23664" refreshError="1"/>
      <sheetData sheetId="23665" refreshError="1"/>
      <sheetData sheetId="23666" refreshError="1"/>
      <sheetData sheetId="23667" refreshError="1"/>
      <sheetData sheetId="23668" refreshError="1"/>
      <sheetData sheetId="23669" refreshError="1"/>
      <sheetData sheetId="23670" refreshError="1"/>
      <sheetData sheetId="23671" refreshError="1"/>
      <sheetData sheetId="23672" refreshError="1"/>
      <sheetData sheetId="23673" refreshError="1"/>
      <sheetData sheetId="23674" refreshError="1"/>
      <sheetData sheetId="23675" refreshError="1"/>
      <sheetData sheetId="23676" refreshError="1"/>
      <sheetData sheetId="23677" refreshError="1"/>
      <sheetData sheetId="23678" refreshError="1"/>
      <sheetData sheetId="23679" refreshError="1"/>
      <sheetData sheetId="23680" refreshError="1"/>
      <sheetData sheetId="23681" refreshError="1"/>
      <sheetData sheetId="23682" refreshError="1"/>
      <sheetData sheetId="23683" refreshError="1"/>
      <sheetData sheetId="23684" refreshError="1"/>
      <sheetData sheetId="23685" refreshError="1"/>
      <sheetData sheetId="23686" refreshError="1"/>
      <sheetData sheetId="23687" refreshError="1"/>
      <sheetData sheetId="23688" refreshError="1"/>
      <sheetData sheetId="23689" refreshError="1"/>
      <sheetData sheetId="23690" refreshError="1"/>
      <sheetData sheetId="23691" refreshError="1"/>
      <sheetData sheetId="23692" refreshError="1"/>
      <sheetData sheetId="23693" refreshError="1"/>
      <sheetData sheetId="23694" refreshError="1"/>
      <sheetData sheetId="23695" refreshError="1"/>
      <sheetData sheetId="23696" refreshError="1"/>
      <sheetData sheetId="23697" refreshError="1"/>
      <sheetData sheetId="23698" refreshError="1"/>
      <sheetData sheetId="23699" refreshError="1"/>
      <sheetData sheetId="23700" refreshError="1"/>
      <sheetData sheetId="23701" refreshError="1"/>
      <sheetData sheetId="23702" refreshError="1"/>
      <sheetData sheetId="23703" refreshError="1"/>
      <sheetData sheetId="23704" refreshError="1"/>
      <sheetData sheetId="23705" refreshError="1"/>
      <sheetData sheetId="23706" refreshError="1"/>
      <sheetData sheetId="23707" refreshError="1"/>
      <sheetData sheetId="23708" refreshError="1"/>
      <sheetData sheetId="23709" refreshError="1"/>
      <sheetData sheetId="23710" refreshError="1"/>
      <sheetData sheetId="23711" refreshError="1"/>
      <sheetData sheetId="23712" refreshError="1"/>
      <sheetData sheetId="23713" refreshError="1"/>
      <sheetData sheetId="23714" refreshError="1"/>
      <sheetData sheetId="23715" refreshError="1"/>
      <sheetData sheetId="23716" refreshError="1"/>
      <sheetData sheetId="23717" refreshError="1"/>
      <sheetData sheetId="23718" refreshError="1"/>
      <sheetData sheetId="23719" refreshError="1"/>
      <sheetData sheetId="23720" refreshError="1"/>
      <sheetData sheetId="23721" refreshError="1"/>
      <sheetData sheetId="23722" refreshError="1"/>
      <sheetData sheetId="23723" refreshError="1"/>
      <sheetData sheetId="23724" refreshError="1"/>
      <sheetData sheetId="23725" refreshError="1"/>
      <sheetData sheetId="23726" refreshError="1"/>
      <sheetData sheetId="23727" refreshError="1"/>
      <sheetData sheetId="23728" refreshError="1"/>
      <sheetData sheetId="23729" refreshError="1"/>
      <sheetData sheetId="23730" refreshError="1"/>
      <sheetData sheetId="23731" refreshError="1"/>
      <sheetData sheetId="23732" refreshError="1"/>
      <sheetData sheetId="23733" refreshError="1"/>
      <sheetData sheetId="23734" refreshError="1"/>
      <sheetData sheetId="23735" refreshError="1"/>
      <sheetData sheetId="23736" refreshError="1"/>
      <sheetData sheetId="23737" refreshError="1"/>
      <sheetData sheetId="23738" refreshError="1"/>
      <sheetData sheetId="23739" refreshError="1"/>
      <sheetData sheetId="23740" refreshError="1"/>
      <sheetData sheetId="23741" refreshError="1"/>
      <sheetData sheetId="23742" refreshError="1"/>
      <sheetData sheetId="23743" refreshError="1"/>
      <sheetData sheetId="23744" refreshError="1"/>
      <sheetData sheetId="23745" refreshError="1"/>
      <sheetData sheetId="23746" refreshError="1"/>
      <sheetData sheetId="23747" refreshError="1"/>
      <sheetData sheetId="23748" refreshError="1"/>
      <sheetData sheetId="23749" refreshError="1"/>
      <sheetData sheetId="23750" refreshError="1"/>
      <sheetData sheetId="23751" refreshError="1"/>
      <sheetData sheetId="23752" refreshError="1"/>
      <sheetData sheetId="23753" refreshError="1"/>
      <sheetData sheetId="23754" refreshError="1"/>
      <sheetData sheetId="23755" refreshError="1"/>
      <sheetData sheetId="23756" refreshError="1"/>
      <sheetData sheetId="23757" refreshError="1"/>
      <sheetData sheetId="23758" refreshError="1"/>
      <sheetData sheetId="23759" refreshError="1"/>
      <sheetData sheetId="23760" refreshError="1"/>
      <sheetData sheetId="23761" refreshError="1"/>
      <sheetData sheetId="23762" refreshError="1"/>
      <sheetData sheetId="23763" refreshError="1"/>
      <sheetData sheetId="23764" refreshError="1"/>
      <sheetData sheetId="23765" refreshError="1"/>
      <sheetData sheetId="23766" refreshError="1"/>
      <sheetData sheetId="23767" refreshError="1"/>
      <sheetData sheetId="23768" refreshError="1"/>
      <sheetData sheetId="23769" refreshError="1"/>
      <sheetData sheetId="23770" refreshError="1"/>
      <sheetData sheetId="23771" refreshError="1"/>
      <sheetData sheetId="23772" refreshError="1"/>
      <sheetData sheetId="23773" refreshError="1"/>
      <sheetData sheetId="23774" refreshError="1"/>
      <sheetData sheetId="23775" refreshError="1"/>
      <sheetData sheetId="23776" refreshError="1"/>
      <sheetData sheetId="23777" refreshError="1"/>
      <sheetData sheetId="23778" refreshError="1"/>
      <sheetData sheetId="23779" refreshError="1"/>
      <sheetData sheetId="23780" refreshError="1"/>
      <sheetData sheetId="23781" refreshError="1"/>
      <sheetData sheetId="23782" refreshError="1"/>
      <sheetData sheetId="23783" refreshError="1"/>
      <sheetData sheetId="23784" refreshError="1"/>
      <sheetData sheetId="23785" refreshError="1"/>
      <sheetData sheetId="23786" refreshError="1"/>
      <sheetData sheetId="23787" refreshError="1"/>
      <sheetData sheetId="23788" refreshError="1"/>
      <sheetData sheetId="23789" refreshError="1"/>
      <sheetData sheetId="23790" refreshError="1"/>
      <sheetData sheetId="23791" refreshError="1"/>
      <sheetData sheetId="23792" refreshError="1"/>
      <sheetData sheetId="23793" refreshError="1"/>
      <sheetData sheetId="23794" refreshError="1"/>
      <sheetData sheetId="23795" refreshError="1"/>
      <sheetData sheetId="23796" refreshError="1"/>
      <sheetData sheetId="23797" refreshError="1"/>
      <sheetData sheetId="23798" refreshError="1"/>
      <sheetData sheetId="23799" refreshError="1"/>
      <sheetData sheetId="23800" refreshError="1"/>
      <sheetData sheetId="23801" refreshError="1"/>
      <sheetData sheetId="23802" refreshError="1"/>
      <sheetData sheetId="23803" refreshError="1"/>
      <sheetData sheetId="23804" refreshError="1"/>
      <sheetData sheetId="23805" refreshError="1"/>
      <sheetData sheetId="23806" refreshError="1"/>
      <sheetData sheetId="23807" refreshError="1"/>
      <sheetData sheetId="23808" refreshError="1"/>
      <sheetData sheetId="23809" refreshError="1"/>
      <sheetData sheetId="23810" refreshError="1"/>
      <sheetData sheetId="23811" refreshError="1"/>
      <sheetData sheetId="23812" refreshError="1"/>
      <sheetData sheetId="23813" refreshError="1"/>
      <sheetData sheetId="23814" refreshError="1"/>
      <sheetData sheetId="23815" refreshError="1"/>
      <sheetData sheetId="23816" refreshError="1"/>
      <sheetData sheetId="23817" refreshError="1"/>
      <sheetData sheetId="23818" refreshError="1"/>
      <sheetData sheetId="23819" refreshError="1"/>
      <sheetData sheetId="23820" refreshError="1"/>
      <sheetData sheetId="23821" refreshError="1"/>
      <sheetData sheetId="23822" refreshError="1"/>
      <sheetData sheetId="23823" refreshError="1"/>
      <sheetData sheetId="23824" refreshError="1"/>
      <sheetData sheetId="23825" refreshError="1"/>
      <sheetData sheetId="23826" refreshError="1"/>
      <sheetData sheetId="23827" refreshError="1"/>
      <sheetData sheetId="23828" refreshError="1"/>
      <sheetData sheetId="23829" refreshError="1"/>
      <sheetData sheetId="23830" refreshError="1"/>
      <sheetData sheetId="23831" refreshError="1"/>
      <sheetData sheetId="23832" refreshError="1"/>
      <sheetData sheetId="23833" refreshError="1"/>
      <sheetData sheetId="23834" refreshError="1"/>
      <sheetData sheetId="23835" refreshError="1"/>
      <sheetData sheetId="23836" refreshError="1"/>
      <sheetData sheetId="23837" refreshError="1"/>
      <sheetData sheetId="23838" refreshError="1"/>
      <sheetData sheetId="23839" refreshError="1"/>
      <sheetData sheetId="23840" refreshError="1"/>
      <sheetData sheetId="23841" refreshError="1"/>
      <sheetData sheetId="23842" refreshError="1"/>
      <sheetData sheetId="23843" refreshError="1"/>
      <sheetData sheetId="23844" refreshError="1"/>
      <sheetData sheetId="23845" refreshError="1"/>
      <sheetData sheetId="23846" refreshError="1"/>
      <sheetData sheetId="23847" refreshError="1"/>
      <sheetData sheetId="23848" refreshError="1"/>
      <sheetData sheetId="23849" refreshError="1"/>
      <sheetData sheetId="23850" refreshError="1"/>
      <sheetData sheetId="23851" refreshError="1"/>
      <sheetData sheetId="23852" refreshError="1"/>
      <sheetData sheetId="23853" refreshError="1"/>
      <sheetData sheetId="23854" refreshError="1"/>
      <sheetData sheetId="23855" refreshError="1"/>
      <sheetData sheetId="23856" refreshError="1"/>
      <sheetData sheetId="23857" refreshError="1"/>
      <sheetData sheetId="23858" refreshError="1"/>
      <sheetData sheetId="23859" refreshError="1"/>
      <sheetData sheetId="23860" refreshError="1"/>
      <sheetData sheetId="23861" refreshError="1"/>
      <sheetData sheetId="23862" refreshError="1"/>
      <sheetData sheetId="23863" refreshError="1"/>
      <sheetData sheetId="23864" refreshError="1"/>
      <sheetData sheetId="23865" refreshError="1"/>
      <sheetData sheetId="23866" refreshError="1"/>
      <sheetData sheetId="23867" refreshError="1"/>
      <sheetData sheetId="23868" refreshError="1"/>
      <sheetData sheetId="23869" refreshError="1"/>
      <sheetData sheetId="23870" refreshError="1"/>
      <sheetData sheetId="23871" refreshError="1"/>
      <sheetData sheetId="23872" refreshError="1"/>
      <sheetData sheetId="23873" refreshError="1"/>
      <sheetData sheetId="23874" refreshError="1"/>
      <sheetData sheetId="23875" refreshError="1"/>
      <sheetData sheetId="23876" refreshError="1"/>
      <sheetData sheetId="23877" refreshError="1"/>
      <sheetData sheetId="23878" refreshError="1"/>
      <sheetData sheetId="23879" refreshError="1"/>
      <sheetData sheetId="23880" refreshError="1"/>
      <sheetData sheetId="23881" refreshError="1"/>
      <sheetData sheetId="23882" refreshError="1"/>
      <sheetData sheetId="23883" refreshError="1"/>
      <sheetData sheetId="23884" refreshError="1"/>
      <sheetData sheetId="23885" refreshError="1"/>
      <sheetData sheetId="23886" refreshError="1"/>
      <sheetData sheetId="23887" refreshError="1"/>
      <sheetData sheetId="23888" refreshError="1"/>
      <sheetData sheetId="23889" refreshError="1"/>
      <sheetData sheetId="23890" refreshError="1"/>
      <sheetData sheetId="23891" refreshError="1"/>
      <sheetData sheetId="23892" refreshError="1"/>
      <sheetData sheetId="23893" refreshError="1"/>
      <sheetData sheetId="23894" refreshError="1"/>
      <sheetData sheetId="23895" refreshError="1"/>
      <sheetData sheetId="23896" refreshError="1"/>
      <sheetData sheetId="23897" refreshError="1"/>
      <sheetData sheetId="23898" refreshError="1"/>
      <sheetData sheetId="23899" refreshError="1"/>
      <sheetData sheetId="23900" refreshError="1"/>
      <sheetData sheetId="23901" refreshError="1"/>
      <sheetData sheetId="23902" refreshError="1"/>
      <sheetData sheetId="23903" refreshError="1"/>
      <sheetData sheetId="23904" refreshError="1"/>
      <sheetData sheetId="23905" refreshError="1"/>
      <sheetData sheetId="23906" refreshError="1"/>
      <sheetData sheetId="23907" refreshError="1"/>
      <sheetData sheetId="23908" refreshError="1"/>
      <sheetData sheetId="23909" refreshError="1"/>
      <sheetData sheetId="23910" refreshError="1"/>
      <sheetData sheetId="23911" refreshError="1"/>
      <sheetData sheetId="23912" refreshError="1"/>
      <sheetData sheetId="23913" refreshError="1"/>
      <sheetData sheetId="23914" refreshError="1"/>
      <sheetData sheetId="23915" refreshError="1"/>
      <sheetData sheetId="23916" refreshError="1"/>
      <sheetData sheetId="23917" refreshError="1"/>
      <sheetData sheetId="23918" refreshError="1"/>
      <sheetData sheetId="23919" refreshError="1"/>
      <sheetData sheetId="23920" refreshError="1"/>
      <sheetData sheetId="23921" refreshError="1"/>
      <sheetData sheetId="23922" refreshError="1"/>
      <sheetData sheetId="23923" refreshError="1"/>
      <sheetData sheetId="23924" refreshError="1"/>
      <sheetData sheetId="23925" refreshError="1"/>
      <sheetData sheetId="23926" refreshError="1"/>
      <sheetData sheetId="23927" refreshError="1"/>
      <sheetData sheetId="23928" refreshError="1"/>
      <sheetData sheetId="23929" refreshError="1"/>
      <sheetData sheetId="23930" refreshError="1"/>
      <sheetData sheetId="23931" refreshError="1"/>
      <sheetData sheetId="23932" refreshError="1"/>
      <sheetData sheetId="23933" refreshError="1"/>
      <sheetData sheetId="23934" refreshError="1"/>
      <sheetData sheetId="23935" refreshError="1"/>
      <sheetData sheetId="23936" refreshError="1"/>
      <sheetData sheetId="23937" refreshError="1"/>
      <sheetData sheetId="23938" refreshError="1"/>
      <sheetData sheetId="23939" refreshError="1"/>
      <sheetData sheetId="23940" refreshError="1"/>
      <sheetData sheetId="23941" refreshError="1"/>
      <sheetData sheetId="23942" refreshError="1"/>
      <sheetData sheetId="23943" refreshError="1"/>
      <sheetData sheetId="23944" refreshError="1"/>
      <sheetData sheetId="23945" refreshError="1"/>
      <sheetData sheetId="23946" refreshError="1"/>
      <sheetData sheetId="23947" refreshError="1"/>
      <sheetData sheetId="23948" refreshError="1"/>
      <sheetData sheetId="23949" refreshError="1"/>
      <sheetData sheetId="23950" refreshError="1"/>
      <sheetData sheetId="23951" refreshError="1"/>
      <sheetData sheetId="23952" refreshError="1"/>
      <sheetData sheetId="23953" refreshError="1"/>
      <sheetData sheetId="23954" refreshError="1"/>
      <sheetData sheetId="23955" refreshError="1"/>
      <sheetData sheetId="23956" refreshError="1"/>
      <sheetData sheetId="23957" refreshError="1"/>
      <sheetData sheetId="23958" refreshError="1"/>
      <sheetData sheetId="23959" refreshError="1"/>
      <sheetData sheetId="23960" refreshError="1"/>
      <sheetData sheetId="23961" refreshError="1"/>
      <sheetData sheetId="23962" refreshError="1"/>
      <sheetData sheetId="23963" refreshError="1"/>
      <sheetData sheetId="23964" refreshError="1"/>
      <sheetData sheetId="23965" refreshError="1"/>
      <sheetData sheetId="23966" refreshError="1"/>
      <sheetData sheetId="23967" refreshError="1"/>
      <sheetData sheetId="23968" refreshError="1"/>
      <sheetData sheetId="23969" refreshError="1"/>
      <sheetData sheetId="23970" refreshError="1"/>
      <sheetData sheetId="23971" refreshError="1"/>
      <sheetData sheetId="23972" refreshError="1"/>
      <sheetData sheetId="23973" refreshError="1"/>
      <sheetData sheetId="23974" refreshError="1"/>
      <sheetData sheetId="23975" refreshError="1"/>
      <sheetData sheetId="23976" refreshError="1"/>
      <sheetData sheetId="23977" refreshError="1"/>
      <sheetData sheetId="23978" refreshError="1"/>
      <sheetData sheetId="23979" refreshError="1"/>
      <sheetData sheetId="23980" refreshError="1"/>
      <sheetData sheetId="23981" refreshError="1"/>
      <sheetData sheetId="23982" refreshError="1"/>
      <sheetData sheetId="23983" refreshError="1"/>
      <sheetData sheetId="23984" refreshError="1"/>
      <sheetData sheetId="23985" refreshError="1"/>
      <sheetData sheetId="23986" refreshError="1"/>
      <sheetData sheetId="23987" refreshError="1"/>
      <sheetData sheetId="23988" refreshError="1"/>
      <sheetData sheetId="23989">
        <row r="5">
          <cell r="A5">
            <v>1</v>
          </cell>
        </row>
      </sheetData>
      <sheetData sheetId="23990">
        <row r="5">
          <cell r="A5">
            <v>1</v>
          </cell>
        </row>
      </sheetData>
      <sheetData sheetId="23991">
        <row r="1">
          <cell r="A1" t="str">
            <v>Loan Calculator</v>
          </cell>
        </row>
      </sheetData>
      <sheetData sheetId="23992">
        <row r="1">
          <cell r="A1" t="str">
            <v>Loan Calculator</v>
          </cell>
        </row>
      </sheetData>
      <sheetData sheetId="23993" refreshError="1"/>
      <sheetData sheetId="23994" refreshError="1"/>
      <sheetData sheetId="23995" refreshError="1"/>
      <sheetData sheetId="23996" refreshError="1"/>
      <sheetData sheetId="23997" refreshError="1"/>
      <sheetData sheetId="23998" refreshError="1"/>
      <sheetData sheetId="23999" refreshError="1"/>
      <sheetData sheetId="24000" refreshError="1"/>
      <sheetData sheetId="24001" refreshError="1"/>
      <sheetData sheetId="24002" refreshError="1"/>
      <sheetData sheetId="24003" refreshError="1"/>
      <sheetData sheetId="24004" refreshError="1"/>
      <sheetData sheetId="24005" refreshError="1"/>
      <sheetData sheetId="24006">
        <row r="1">
          <cell r="A1" t="str">
            <v>Customer Name</v>
          </cell>
        </row>
      </sheetData>
      <sheetData sheetId="24007" refreshError="1"/>
      <sheetData sheetId="24008" refreshError="1"/>
      <sheetData sheetId="24009" refreshError="1"/>
      <sheetData sheetId="24010" refreshError="1"/>
      <sheetData sheetId="24011" refreshError="1"/>
      <sheetData sheetId="24012" refreshError="1"/>
      <sheetData sheetId="24013" refreshError="1"/>
      <sheetData sheetId="24014" refreshError="1"/>
      <sheetData sheetId="24015">
        <row r="1">
          <cell r="A1" t="str">
            <v>AGILENT CONFIDENTIAL</v>
          </cell>
        </row>
      </sheetData>
      <sheetData sheetId="24016" refreshError="1"/>
      <sheetData sheetId="24017" refreshError="1"/>
      <sheetData sheetId="24018" refreshError="1"/>
      <sheetData sheetId="24019" refreshError="1"/>
      <sheetData sheetId="24020" refreshError="1"/>
      <sheetData sheetId="24021" refreshError="1"/>
      <sheetData sheetId="24022" refreshError="1"/>
      <sheetData sheetId="24023" refreshError="1"/>
      <sheetData sheetId="24024" refreshError="1"/>
      <sheetData sheetId="24025" refreshError="1"/>
      <sheetData sheetId="24026" refreshError="1"/>
      <sheetData sheetId="24027" refreshError="1"/>
      <sheetData sheetId="24028" refreshError="1"/>
      <sheetData sheetId="24029" refreshError="1"/>
      <sheetData sheetId="24030" refreshError="1"/>
      <sheetData sheetId="24031" refreshError="1"/>
      <sheetData sheetId="24032" refreshError="1"/>
      <sheetData sheetId="24033" refreshError="1"/>
      <sheetData sheetId="24034" refreshError="1"/>
      <sheetData sheetId="24035" refreshError="1"/>
      <sheetData sheetId="24036" refreshError="1"/>
      <sheetData sheetId="24037" refreshError="1"/>
      <sheetData sheetId="24038" refreshError="1"/>
      <sheetData sheetId="24039" refreshError="1"/>
      <sheetData sheetId="24040" refreshError="1"/>
      <sheetData sheetId="24041" refreshError="1"/>
      <sheetData sheetId="24042" refreshError="1"/>
      <sheetData sheetId="24043" refreshError="1"/>
      <sheetData sheetId="24044" refreshError="1"/>
      <sheetData sheetId="24045" refreshError="1"/>
      <sheetData sheetId="24046" refreshError="1"/>
      <sheetData sheetId="24047" refreshError="1"/>
      <sheetData sheetId="24048" refreshError="1"/>
      <sheetData sheetId="24049" refreshError="1"/>
      <sheetData sheetId="24050">
        <row r="1">
          <cell r="A1" t="str">
            <v>CODE</v>
          </cell>
        </row>
      </sheetData>
      <sheetData sheetId="24051">
        <row r="1">
          <cell r="A1" t="str">
            <v>CODE</v>
          </cell>
        </row>
      </sheetData>
      <sheetData sheetId="24052">
        <row r="1">
          <cell r="A1" t="str">
            <v>CODE</v>
          </cell>
        </row>
      </sheetData>
      <sheetData sheetId="24053">
        <row r="1">
          <cell r="A1" t="str">
            <v>CODE</v>
          </cell>
        </row>
      </sheetData>
      <sheetData sheetId="24054">
        <row r="1">
          <cell r="A1" t="str">
            <v>CODE</v>
          </cell>
        </row>
      </sheetData>
      <sheetData sheetId="24055">
        <row r="1">
          <cell r="A1" t="str">
            <v>CODE</v>
          </cell>
        </row>
      </sheetData>
      <sheetData sheetId="24056">
        <row r="1">
          <cell r="A1" t="str">
            <v>CODE</v>
          </cell>
        </row>
      </sheetData>
      <sheetData sheetId="24057">
        <row r="1">
          <cell r="A1" t="str">
            <v>CODE</v>
          </cell>
        </row>
      </sheetData>
      <sheetData sheetId="24058">
        <row r="1">
          <cell r="A1" t="str">
            <v>CODE</v>
          </cell>
        </row>
      </sheetData>
      <sheetData sheetId="24059">
        <row r="1">
          <cell r="A1" t="str">
            <v>CODE</v>
          </cell>
        </row>
      </sheetData>
      <sheetData sheetId="24060">
        <row r="1">
          <cell r="A1" t="str">
            <v>CODE</v>
          </cell>
        </row>
      </sheetData>
      <sheetData sheetId="24061">
        <row r="1">
          <cell r="A1" t="str">
            <v>CODE</v>
          </cell>
        </row>
      </sheetData>
      <sheetData sheetId="24062">
        <row r="1">
          <cell r="A1" t="str">
            <v>CODE</v>
          </cell>
        </row>
      </sheetData>
      <sheetData sheetId="24063">
        <row r="1">
          <cell r="A1" t="str">
            <v>ASSET_NUMBER</v>
          </cell>
        </row>
      </sheetData>
      <sheetData sheetId="24064">
        <row r="1">
          <cell r="A1" t="str">
            <v>CODE</v>
          </cell>
        </row>
      </sheetData>
      <sheetData sheetId="24065">
        <row r="1">
          <cell r="A1" t="str">
            <v>CODE</v>
          </cell>
        </row>
      </sheetData>
      <sheetData sheetId="24066">
        <row r="1">
          <cell r="A1" t="str">
            <v>CODE</v>
          </cell>
        </row>
      </sheetData>
      <sheetData sheetId="24067">
        <row r="1">
          <cell r="A1" t="str">
            <v>CODE</v>
          </cell>
        </row>
      </sheetData>
      <sheetData sheetId="24068">
        <row r="1">
          <cell r="A1" t="str">
            <v>CODE</v>
          </cell>
        </row>
      </sheetData>
      <sheetData sheetId="24069">
        <row r="1">
          <cell r="A1" t="str">
            <v>CODE</v>
          </cell>
        </row>
      </sheetData>
      <sheetData sheetId="24070">
        <row r="1">
          <cell r="A1" t="str">
            <v>CODE</v>
          </cell>
        </row>
      </sheetData>
      <sheetData sheetId="24071">
        <row r="1">
          <cell r="A1" t="str">
            <v>CODE</v>
          </cell>
        </row>
      </sheetData>
      <sheetData sheetId="24072">
        <row r="1">
          <cell r="A1" t="str">
            <v>CODE</v>
          </cell>
        </row>
      </sheetData>
      <sheetData sheetId="24073">
        <row r="1">
          <cell r="A1" t="str">
            <v>CODE</v>
          </cell>
        </row>
      </sheetData>
      <sheetData sheetId="24074">
        <row r="1">
          <cell r="A1" t="str">
            <v>ASSET_NUMBER</v>
          </cell>
        </row>
      </sheetData>
      <sheetData sheetId="24075">
        <row r="1">
          <cell r="A1" t="str">
            <v>CODE</v>
          </cell>
        </row>
      </sheetData>
      <sheetData sheetId="24076" refreshError="1"/>
      <sheetData sheetId="24077" refreshError="1"/>
      <sheetData sheetId="24078" refreshError="1"/>
      <sheetData sheetId="24079" refreshError="1"/>
      <sheetData sheetId="24080" refreshError="1"/>
      <sheetData sheetId="24081" refreshError="1"/>
      <sheetData sheetId="24082" refreshError="1"/>
      <sheetData sheetId="24083" refreshError="1"/>
      <sheetData sheetId="24084">
        <row r="1">
          <cell r="A1" t="str">
            <v>CODE</v>
          </cell>
        </row>
      </sheetData>
      <sheetData sheetId="24085">
        <row r="1">
          <cell r="A1" t="str">
            <v>CODE</v>
          </cell>
        </row>
      </sheetData>
      <sheetData sheetId="24086" refreshError="1"/>
      <sheetData sheetId="24087" refreshError="1"/>
      <sheetData sheetId="24088">
        <row r="1">
          <cell r="A1" t="str">
            <v>ASSET_NUMBER</v>
          </cell>
        </row>
      </sheetData>
      <sheetData sheetId="24089" refreshError="1"/>
      <sheetData sheetId="24090" refreshError="1"/>
      <sheetData sheetId="24091" refreshError="1"/>
      <sheetData sheetId="24092" refreshError="1"/>
      <sheetData sheetId="24093" refreshError="1"/>
      <sheetData sheetId="24094" refreshError="1"/>
      <sheetData sheetId="24095" refreshError="1"/>
      <sheetData sheetId="24096" refreshError="1"/>
      <sheetData sheetId="24097" refreshError="1"/>
      <sheetData sheetId="24098" refreshError="1"/>
      <sheetData sheetId="24099" refreshError="1"/>
      <sheetData sheetId="24100" refreshError="1"/>
      <sheetData sheetId="24101" refreshError="1"/>
      <sheetData sheetId="24102" refreshError="1"/>
      <sheetData sheetId="24103" refreshError="1"/>
      <sheetData sheetId="24104" refreshError="1"/>
      <sheetData sheetId="24105" refreshError="1"/>
      <sheetData sheetId="24106" refreshError="1"/>
      <sheetData sheetId="24107" refreshError="1"/>
      <sheetData sheetId="24108" refreshError="1"/>
      <sheetData sheetId="24109" refreshError="1"/>
      <sheetData sheetId="24110" refreshError="1"/>
      <sheetData sheetId="24111" refreshError="1"/>
      <sheetData sheetId="24112">
        <row r="1">
          <cell r="A1" t="str">
            <v>ASSET_NUMBER</v>
          </cell>
        </row>
      </sheetData>
      <sheetData sheetId="24113">
        <row r="1">
          <cell r="A1" t="str">
            <v>ASSET_NUMBER</v>
          </cell>
        </row>
      </sheetData>
      <sheetData sheetId="24114">
        <row r="1">
          <cell r="A1" t="str">
            <v>ASSET_NUMBER</v>
          </cell>
        </row>
      </sheetData>
      <sheetData sheetId="24115">
        <row r="1">
          <cell r="A1" t="str">
            <v>CODE</v>
          </cell>
        </row>
      </sheetData>
      <sheetData sheetId="24116">
        <row r="1">
          <cell r="A1" t="str">
            <v>CODE</v>
          </cell>
        </row>
      </sheetData>
      <sheetData sheetId="24117" refreshError="1"/>
      <sheetData sheetId="24118" refreshError="1"/>
      <sheetData sheetId="24119" refreshError="1"/>
      <sheetData sheetId="24120" refreshError="1"/>
      <sheetData sheetId="24121" refreshError="1"/>
      <sheetData sheetId="24122" refreshError="1"/>
      <sheetData sheetId="24123" refreshError="1"/>
      <sheetData sheetId="24124" refreshError="1"/>
      <sheetData sheetId="24125" refreshError="1"/>
      <sheetData sheetId="24126" refreshError="1"/>
      <sheetData sheetId="24127" refreshError="1"/>
      <sheetData sheetId="24128">
        <row r="1">
          <cell r="A1" t="str">
            <v>ASSET_NUMBER</v>
          </cell>
        </row>
      </sheetData>
      <sheetData sheetId="24129" refreshError="1"/>
      <sheetData sheetId="24130" refreshError="1"/>
      <sheetData sheetId="24131">
        <row r="1">
          <cell r="A1" t="str">
            <v>ASSET_NUMBER</v>
          </cell>
        </row>
      </sheetData>
      <sheetData sheetId="24132" refreshError="1"/>
      <sheetData sheetId="24133" refreshError="1"/>
      <sheetData sheetId="24134" refreshError="1"/>
      <sheetData sheetId="24135">
        <row r="1">
          <cell r="A1" t="str">
            <v>ASSET_NUMBER</v>
          </cell>
        </row>
      </sheetData>
      <sheetData sheetId="24136">
        <row r="1">
          <cell r="A1" t="str">
            <v>ASSET_NUMBER</v>
          </cell>
        </row>
      </sheetData>
      <sheetData sheetId="24137" refreshError="1"/>
      <sheetData sheetId="24138" refreshError="1"/>
      <sheetData sheetId="24139" refreshError="1"/>
      <sheetData sheetId="24140" refreshError="1"/>
      <sheetData sheetId="24141" refreshError="1"/>
      <sheetData sheetId="24142" refreshError="1"/>
      <sheetData sheetId="24143" refreshError="1"/>
      <sheetData sheetId="24144" refreshError="1"/>
      <sheetData sheetId="24145" refreshError="1"/>
      <sheetData sheetId="24146" refreshError="1"/>
      <sheetData sheetId="24147" refreshError="1"/>
      <sheetData sheetId="24148" refreshError="1"/>
      <sheetData sheetId="24149" refreshError="1"/>
      <sheetData sheetId="24150" refreshError="1"/>
      <sheetData sheetId="24151" refreshError="1"/>
      <sheetData sheetId="24152" refreshError="1"/>
      <sheetData sheetId="24153" refreshError="1"/>
      <sheetData sheetId="24154" refreshError="1"/>
      <sheetData sheetId="24155" refreshError="1"/>
      <sheetData sheetId="24156" refreshError="1"/>
      <sheetData sheetId="24157">
        <row r="1">
          <cell r="A1" t="str">
            <v>A/C NO.</v>
          </cell>
        </row>
      </sheetData>
      <sheetData sheetId="24158">
        <row r="1">
          <cell r="A1" t="str">
            <v>AGILENT CONFIDENTIAL</v>
          </cell>
        </row>
      </sheetData>
      <sheetData sheetId="24159">
        <row r="1">
          <cell r="E1" t="str">
            <v>digital code</v>
          </cell>
        </row>
      </sheetData>
      <sheetData sheetId="24160" refreshError="1"/>
      <sheetData sheetId="24161">
        <row r="1">
          <cell r="F1" t="str">
            <v>Preliminary</v>
          </cell>
        </row>
      </sheetData>
      <sheetData sheetId="24162">
        <row r="5">
          <cell r="A5">
            <v>1</v>
          </cell>
        </row>
      </sheetData>
      <sheetData sheetId="24163">
        <row r="5">
          <cell r="A5">
            <v>1</v>
          </cell>
        </row>
      </sheetData>
      <sheetData sheetId="24164">
        <row r="6">
          <cell r="D6">
            <v>5500</v>
          </cell>
        </row>
      </sheetData>
      <sheetData sheetId="24165" refreshError="1"/>
      <sheetData sheetId="24166" refreshError="1"/>
      <sheetData sheetId="24167" refreshError="1"/>
      <sheetData sheetId="24168" refreshError="1"/>
      <sheetData sheetId="24169" refreshError="1"/>
      <sheetData sheetId="24170" refreshError="1"/>
      <sheetData sheetId="24171" refreshError="1"/>
      <sheetData sheetId="24172" refreshError="1"/>
      <sheetData sheetId="24173" refreshError="1"/>
      <sheetData sheetId="24174" refreshError="1"/>
      <sheetData sheetId="24175" refreshError="1"/>
      <sheetData sheetId="24176" refreshError="1"/>
      <sheetData sheetId="24177" refreshError="1"/>
      <sheetData sheetId="24178" refreshError="1"/>
      <sheetData sheetId="24179" refreshError="1"/>
      <sheetData sheetId="24180" refreshError="1"/>
      <sheetData sheetId="24181" refreshError="1"/>
      <sheetData sheetId="24182" refreshError="1"/>
      <sheetData sheetId="24183" refreshError="1"/>
      <sheetData sheetId="24184" refreshError="1"/>
      <sheetData sheetId="24185" refreshError="1"/>
      <sheetData sheetId="24186" refreshError="1"/>
      <sheetData sheetId="24187" refreshError="1"/>
      <sheetData sheetId="24188" refreshError="1"/>
      <sheetData sheetId="24189" refreshError="1"/>
      <sheetData sheetId="24190" refreshError="1"/>
      <sheetData sheetId="24191" refreshError="1"/>
      <sheetData sheetId="24192" refreshError="1"/>
      <sheetData sheetId="24193" refreshError="1"/>
      <sheetData sheetId="24194" refreshError="1"/>
      <sheetData sheetId="24195" refreshError="1"/>
      <sheetData sheetId="24196" refreshError="1"/>
      <sheetData sheetId="24197" refreshError="1"/>
      <sheetData sheetId="24198" refreshError="1"/>
      <sheetData sheetId="24199" refreshError="1"/>
      <sheetData sheetId="24200" refreshError="1"/>
      <sheetData sheetId="24201" refreshError="1"/>
      <sheetData sheetId="24202" refreshError="1"/>
      <sheetData sheetId="24203" refreshError="1"/>
      <sheetData sheetId="24204" refreshError="1"/>
      <sheetData sheetId="24205" refreshError="1"/>
      <sheetData sheetId="24206" refreshError="1"/>
      <sheetData sheetId="24207" refreshError="1"/>
      <sheetData sheetId="24208" refreshError="1"/>
      <sheetData sheetId="24209" refreshError="1"/>
      <sheetData sheetId="24210" refreshError="1"/>
      <sheetData sheetId="24211" refreshError="1"/>
      <sheetData sheetId="24212" refreshError="1"/>
      <sheetData sheetId="24213" refreshError="1"/>
      <sheetData sheetId="24214" refreshError="1"/>
      <sheetData sheetId="24215" refreshError="1"/>
      <sheetData sheetId="24216" refreshError="1"/>
      <sheetData sheetId="24217" refreshError="1"/>
      <sheetData sheetId="24218" refreshError="1"/>
      <sheetData sheetId="24219" refreshError="1"/>
      <sheetData sheetId="24220" refreshError="1"/>
      <sheetData sheetId="24221" refreshError="1"/>
      <sheetData sheetId="24222" refreshError="1"/>
      <sheetData sheetId="24223" refreshError="1"/>
      <sheetData sheetId="24224" refreshError="1"/>
      <sheetData sheetId="24225" refreshError="1"/>
      <sheetData sheetId="24226" refreshError="1"/>
      <sheetData sheetId="24227" refreshError="1"/>
      <sheetData sheetId="24228" refreshError="1"/>
      <sheetData sheetId="24229" refreshError="1"/>
      <sheetData sheetId="24230" refreshError="1"/>
      <sheetData sheetId="24231" refreshError="1"/>
      <sheetData sheetId="24232" refreshError="1"/>
      <sheetData sheetId="24233" refreshError="1"/>
      <sheetData sheetId="24234" refreshError="1"/>
      <sheetData sheetId="24235" refreshError="1"/>
      <sheetData sheetId="24236" refreshError="1"/>
      <sheetData sheetId="24237" refreshError="1"/>
      <sheetData sheetId="24238" refreshError="1"/>
      <sheetData sheetId="24239" refreshError="1"/>
      <sheetData sheetId="24240" refreshError="1"/>
      <sheetData sheetId="24241" refreshError="1"/>
      <sheetData sheetId="24242" refreshError="1"/>
      <sheetData sheetId="24243" refreshError="1"/>
      <sheetData sheetId="24244" refreshError="1"/>
      <sheetData sheetId="24245" refreshError="1"/>
      <sheetData sheetId="24246" refreshError="1"/>
      <sheetData sheetId="24247" refreshError="1"/>
      <sheetData sheetId="24248" refreshError="1"/>
      <sheetData sheetId="24249" refreshError="1"/>
      <sheetData sheetId="24250" refreshError="1"/>
      <sheetData sheetId="24251" refreshError="1"/>
      <sheetData sheetId="24252" refreshError="1"/>
      <sheetData sheetId="24253" refreshError="1"/>
      <sheetData sheetId="24254" refreshError="1"/>
      <sheetData sheetId="24255" refreshError="1"/>
      <sheetData sheetId="24256" refreshError="1"/>
      <sheetData sheetId="24257" refreshError="1"/>
      <sheetData sheetId="24258" refreshError="1"/>
      <sheetData sheetId="24259" refreshError="1"/>
      <sheetData sheetId="24260" refreshError="1"/>
      <sheetData sheetId="24261" refreshError="1"/>
      <sheetData sheetId="24262" refreshError="1"/>
      <sheetData sheetId="24263" refreshError="1"/>
      <sheetData sheetId="24264" refreshError="1"/>
      <sheetData sheetId="24265" refreshError="1"/>
      <sheetData sheetId="24266" refreshError="1"/>
      <sheetData sheetId="24267" refreshError="1"/>
      <sheetData sheetId="24268" refreshError="1"/>
      <sheetData sheetId="24269" refreshError="1"/>
      <sheetData sheetId="24270" refreshError="1"/>
      <sheetData sheetId="24271" refreshError="1"/>
      <sheetData sheetId="24272" refreshError="1"/>
      <sheetData sheetId="24273" refreshError="1"/>
      <sheetData sheetId="24274" refreshError="1"/>
      <sheetData sheetId="24275" refreshError="1"/>
      <sheetData sheetId="24276" refreshError="1"/>
      <sheetData sheetId="24277" refreshError="1"/>
      <sheetData sheetId="24278" refreshError="1"/>
      <sheetData sheetId="24279" refreshError="1"/>
      <sheetData sheetId="24280" refreshError="1"/>
      <sheetData sheetId="24281" refreshError="1"/>
      <sheetData sheetId="24282" refreshError="1"/>
      <sheetData sheetId="24283" refreshError="1"/>
      <sheetData sheetId="24284" refreshError="1"/>
      <sheetData sheetId="24285" refreshError="1"/>
      <sheetData sheetId="24286" refreshError="1"/>
      <sheetData sheetId="24287" refreshError="1"/>
      <sheetData sheetId="24288" refreshError="1"/>
      <sheetData sheetId="24289" refreshError="1"/>
      <sheetData sheetId="24290" refreshError="1"/>
      <sheetData sheetId="24291" refreshError="1"/>
      <sheetData sheetId="24292" refreshError="1"/>
      <sheetData sheetId="24293" refreshError="1"/>
      <sheetData sheetId="24294" refreshError="1"/>
      <sheetData sheetId="24295" refreshError="1"/>
      <sheetData sheetId="24296" refreshError="1"/>
      <sheetData sheetId="24297" refreshError="1"/>
      <sheetData sheetId="24298" refreshError="1"/>
      <sheetData sheetId="24299" refreshError="1"/>
      <sheetData sheetId="24300" refreshError="1"/>
      <sheetData sheetId="24301" refreshError="1"/>
      <sheetData sheetId="24302" refreshError="1"/>
      <sheetData sheetId="24303" refreshError="1"/>
      <sheetData sheetId="24304" refreshError="1"/>
      <sheetData sheetId="24305" refreshError="1"/>
      <sheetData sheetId="24306" refreshError="1"/>
      <sheetData sheetId="24307" refreshError="1"/>
      <sheetData sheetId="24308" refreshError="1"/>
      <sheetData sheetId="24309" refreshError="1"/>
      <sheetData sheetId="24310" refreshError="1"/>
      <sheetData sheetId="24311" refreshError="1"/>
      <sheetData sheetId="24312" refreshError="1"/>
      <sheetData sheetId="24313" refreshError="1"/>
      <sheetData sheetId="24314" refreshError="1"/>
      <sheetData sheetId="24315" refreshError="1"/>
      <sheetData sheetId="24316" refreshError="1"/>
      <sheetData sheetId="24317">
        <row r="1">
          <cell r="A1" t="str">
            <v>Customer Name</v>
          </cell>
        </row>
      </sheetData>
      <sheetData sheetId="24318">
        <row r="1">
          <cell r="A1" t="str">
            <v>ASSET_NUMBER</v>
          </cell>
        </row>
      </sheetData>
      <sheetData sheetId="24319">
        <row r="1">
          <cell r="A1" t="str">
            <v>ASSET_NUMBER</v>
          </cell>
        </row>
      </sheetData>
      <sheetData sheetId="24320">
        <row r="1">
          <cell r="A1" t="str">
            <v>AGILENT CONFIDENTIAL</v>
          </cell>
        </row>
      </sheetData>
      <sheetData sheetId="24321">
        <row r="1">
          <cell r="A1" t="str">
            <v>ASSET_NUMBER</v>
          </cell>
        </row>
      </sheetData>
      <sheetData sheetId="24322">
        <row r="1">
          <cell r="A1" t="str">
            <v>ASSET_NUMBER</v>
          </cell>
        </row>
      </sheetData>
      <sheetData sheetId="24323">
        <row r="1">
          <cell r="A1" t="str">
            <v>ASSET_NUMBER</v>
          </cell>
        </row>
      </sheetData>
      <sheetData sheetId="24324">
        <row r="1">
          <cell r="A1" t="str">
            <v>Customer Name</v>
          </cell>
        </row>
      </sheetData>
      <sheetData sheetId="24325">
        <row r="1">
          <cell r="A1" t="str">
            <v>ASSET_NUMBER</v>
          </cell>
        </row>
      </sheetData>
      <sheetData sheetId="24326">
        <row r="1">
          <cell r="A1" t="str">
            <v>ASSET_NUMBER</v>
          </cell>
        </row>
      </sheetData>
      <sheetData sheetId="24327">
        <row r="1">
          <cell r="A1" t="str">
            <v>ASSET_NUMBER</v>
          </cell>
        </row>
      </sheetData>
      <sheetData sheetId="24328">
        <row r="5">
          <cell r="A5">
            <v>1</v>
          </cell>
        </row>
      </sheetData>
      <sheetData sheetId="24329">
        <row r="1">
          <cell r="A1" t="str">
            <v>ASSET_NUMBER</v>
          </cell>
        </row>
      </sheetData>
      <sheetData sheetId="24330">
        <row r="1">
          <cell r="A1" t="str">
            <v>ASSET_NUMBER</v>
          </cell>
        </row>
      </sheetData>
      <sheetData sheetId="24331">
        <row r="1">
          <cell r="A1" t="str">
            <v>ASSET_NUMBER</v>
          </cell>
        </row>
      </sheetData>
      <sheetData sheetId="24332">
        <row r="1">
          <cell r="A1" t="str">
            <v>ASSET_NUMBER</v>
          </cell>
        </row>
      </sheetData>
      <sheetData sheetId="24333">
        <row r="1">
          <cell r="A1" t="str">
            <v>ASSET_NUMBER</v>
          </cell>
        </row>
      </sheetData>
      <sheetData sheetId="24334">
        <row r="1">
          <cell r="A1" t="str">
            <v>AGILENT CONFIDENTIAL</v>
          </cell>
        </row>
      </sheetData>
      <sheetData sheetId="24335">
        <row r="1">
          <cell r="A1" t="str">
            <v>ASSET_NUMBER</v>
          </cell>
        </row>
      </sheetData>
      <sheetData sheetId="24336">
        <row r="1">
          <cell r="E1">
            <v>3.7037037037037035E-2</v>
          </cell>
        </row>
      </sheetData>
      <sheetData sheetId="24337">
        <row r="1">
          <cell r="A1" t="str">
            <v>ASSET_NUMBER</v>
          </cell>
        </row>
      </sheetData>
      <sheetData sheetId="24338">
        <row r="1">
          <cell r="A1" t="str">
            <v>ASSET_NUMBER</v>
          </cell>
        </row>
      </sheetData>
      <sheetData sheetId="24339">
        <row r="1">
          <cell r="A1" t="str">
            <v>ASSET_NUMBER</v>
          </cell>
        </row>
      </sheetData>
      <sheetData sheetId="24340">
        <row r="1">
          <cell r="A1" t="str">
            <v>ASSET_NUMBER</v>
          </cell>
        </row>
      </sheetData>
      <sheetData sheetId="24341">
        <row r="1">
          <cell r="A1" t="str">
            <v>ASSET_NUMBER</v>
          </cell>
        </row>
      </sheetData>
      <sheetData sheetId="24342">
        <row r="1">
          <cell r="A1" t="str">
            <v>Customer Name</v>
          </cell>
        </row>
      </sheetData>
      <sheetData sheetId="24343">
        <row r="1">
          <cell r="A1" t="str">
            <v>ASSET_NUMBER</v>
          </cell>
        </row>
      </sheetData>
      <sheetData sheetId="24344">
        <row r="1">
          <cell r="A1" t="str">
            <v>ASSET_NUMBER</v>
          </cell>
        </row>
      </sheetData>
      <sheetData sheetId="24345">
        <row r="1">
          <cell r="A1" t="str">
            <v>ASSET_NUMBER</v>
          </cell>
        </row>
      </sheetData>
      <sheetData sheetId="24346">
        <row r="1">
          <cell r="A1" t="str">
            <v>ASSET_NUMBER</v>
          </cell>
        </row>
      </sheetData>
      <sheetData sheetId="24347">
        <row r="1">
          <cell r="A1" t="str">
            <v>ASSET_NUMBER</v>
          </cell>
        </row>
      </sheetData>
      <sheetData sheetId="24348">
        <row r="1">
          <cell r="A1" t="str">
            <v>ASSET_NUMBER</v>
          </cell>
        </row>
      </sheetData>
      <sheetData sheetId="24349">
        <row r="1">
          <cell r="A1" t="str">
            <v>Customer Name</v>
          </cell>
        </row>
      </sheetData>
      <sheetData sheetId="24350">
        <row r="1">
          <cell r="A1" t="str">
            <v>ASSET_NUMBER</v>
          </cell>
        </row>
      </sheetData>
      <sheetData sheetId="24351">
        <row r="1">
          <cell r="A1" t="str">
            <v>ASSET_NUMBER</v>
          </cell>
        </row>
      </sheetData>
      <sheetData sheetId="24352">
        <row r="5">
          <cell r="F5">
            <v>495</v>
          </cell>
        </row>
      </sheetData>
      <sheetData sheetId="24353">
        <row r="1">
          <cell r="A1" t="str">
            <v>ASSET_NUMBER</v>
          </cell>
        </row>
      </sheetData>
      <sheetData sheetId="24354">
        <row r="1">
          <cell r="A1" t="str">
            <v>ASSET_NUMBER</v>
          </cell>
        </row>
      </sheetData>
      <sheetData sheetId="24355">
        <row r="1">
          <cell r="A1" t="str">
            <v>ASSET_NUMBER</v>
          </cell>
        </row>
      </sheetData>
      <sheetData sheetId="24356">
        <row r="1">
          <cell r="A1" t="str">
            <v>Customer Name</v>
          </cell>
        </row>
      </sheetData>
      <sheetData sheetId="24357">
        <row r="1">
          <cell r="A1" t="str">
            <v>ASSET_NUMBER</v>
          </cell>
        </row>
      </sheetData>
      <sheetData sheetId="24358">
        <row r="1">
          <cell r="A1" t="str">
            <v>ASSET_NUMBER</v>
          </cell>
        </row>
      </sheetData>
      <sheetData sheetId="24359">
        <row r="1">
          <cell r="A1" t="str">
            <v>ASSET_NUMBER</v>
          </cell>
        </row>
      </sheetData>
      <sheetData sheetId="24360">
        <row r="1">
          <cell r="A1" t="str">
            <v>Customer Name</v>
          </cell>
        </row>
      </sheetData>
      <sheetData sheetId="24361">
        <row r="5">
          <cell r="A5">
            <v>1</v>
          </cell>
        </row>
      </sheetData>
      <sheetData sheetId="24362">
        <row r="1">
          <cell r="A1" t="str">
            <v>Customer Name</v>
          </cell>
        </row>
      </sheetData>
      <sheetData sheetId="24363">
        <row r="5">
          <cell r="A5">
            <v>1</v>
          </cell>
        </row>
      </sheetData>
      <sheetData sheetId="24364">
        <row r="1">
          <cell r="A1" t="str">
            <v>ASSET_NUMBER</v>
          </cell>
        </row>
      </sheetData>
      <sheetData sheetId="24365">
        <row r="1">
          <cell r="A1" t="str">
            <v>Customer Name</v>
          </cell>
        </row>
      </sheetData>
      <sheetData sheetId="24366">
        <row r="1">
          <cell r="A1" t="str">
            <v>Customer Name</v>
          </cell>
        </row>
      </sheetData>
      <sheetData sheetId="24367">
        <row r="1">
          <cell r="A1" t="str">
            <v>Customer Name</v>
          </cell>
        </row>
      </sheetData>
      <sheetData sheetId="24368">
        <row r="2">
          <cell r="A2" t="str">
            <v>A001</v>
          </cell>
        </row>
      </sheetData>
      <sheetData sheetId="24369">
        <row r="1">
          <cell r="A1" t="str">
            <v>Customer Name</v>
          </cell>
        </row>
      </sheetData>
      <sheetData sheetId="24370">
        <row r="5">
          <cell r="A5">
            <v>1</v>
          </cell>
        </row>
      </sheetData>
      <sheetData sheetId="24371">
        <row r="1">
          <cell r="A1" t="str">
            <v>Customer Name</v>
          </cell>
        </row>
      </sheetData>
      <sheetData sheetId="24372">
        <row r="5">
          <cell r="A5">
            <v>1</v>
          </cell>
        </row>
      </sheetData>
      <sheetData sheetId="24373">
        <row r="1">
          <cell r="A1" t="str">
            <v>Customer Name</v>
          </cell>
        </row>
      </sheetData>
      <sheetData sheetId="24374">
        <row r="2">
          <cell r="A2" t="str">
            <v>A101001</v>
          </cell>
        </row>
      </sheetData>
      <sheetData sheetId="24375">
        <row r="1">
          <cell r="A1" t="str">
            <v>Customer Name</v>
          </cell>
        </row>
      </sheetData>
      <sheetData sheetId="24376">
        <row r="2">
          <cell r="A2" t="str">
            <v>A101001</v>
          </cell>
        </row>
      </sheetData>
      <sheetData sheetId="24377">
        <row r="5">
          <cell r="A5">
            <v>1</v>
          </cell>
        </row>
      </sheetData>
      <sheetData sheetId="24378">
        <row r="1">
          <cell r="A1" t="str">
            <v>Customer Name</v>
          </cell>
        </row>
      </sheetData>
      <sheetData sheetId="24379">
        <row r="1">
          <cell r="A1" t="str">
            <v>A/C NO.</v>
          </cell>
        </row>
      </sheetData>
      <sheetData sheetId="24380">
        <row r="1">
          <cell r="A1" t="str">
            <v>Customer Name</v>
          </cell>
        </row>
      </sheetData>
      <sheetData sheetId="24381">
        <row r="1">
          <cell r="E1" t="str">
            <v>digital code</v>
          </cell>
        </row>
      </sheetData>
      <sheetData sheetId="24382">
        <row r="1">
          <cell r="A1" t="str">
            <v>Customer Name</v>
          </cell>
        </row>
      </sheetData>
      <sheetData sheetId="24383">
        <row r="1">
          <cell r="A1" t="str">
            <v>Customer Name</v>
          </cell>
        </row>
      </sheetData>
      <sheetData sheetId="24384">
        <row r="1">
          <cell r="A1" t="str">
            <v>03</v>
          </cell>
        </row>
      </sheetData>
      <sheetData sheetId="24385">
        <row r="1">
          <cell r="A1" t="str">
            <v>A/C NO.</v>
          </cell>
        </row>
      </sheetData>
      <sheetData sheetId="24386" refreshError="1"/>
      <sheetData sheetId="24387" refreshError="1"/>
      <sheetData sheetId="24388">
        <row r="1">
          <cell r="A1" t="str">
            <v>A/C NO.</v>
          </cell>
        </row>
      </sheetData>
      <sheetData sheetId="24389" refreshError="1"/>
      <sheetData sheetId="24390">
        <row r="1">
          <cell r="A1" t="str">
            <v>Customer Name</v>
          </cell>
        </row>
      </sheetData>
      <sheetData sheetId="24391" refreshError="1"/>
      <sheetData sheetId="24392" refreshError="1"/>
      <sheetData sheetId="24393" refreshError="1"/>
      <sheetData sheetId="24394" refreshError="1"/>
      <sheetData sheetId="24395" refreshError="1"/>
      <sheetData sheetId="24396" refreshError="1"/>
      <sheetData sheetId="24397" refreshError="1"/>
      <sheetData sheetId="24398" refreshError="1"/>
      <sheetData sheetId="24399">
        <row r="1">
          <cell r="E1" t="str">
            <v>digital code</v>
          </cell>
        </row>
      </sheetData>
      <sheetData sheetId="24400">
        <row r="2">
          <cell r="A2" t="str">
            <v>A101001</v>
          </cell>
        </row>
      </sheetData>
      <sheetData sheetId="24401">
        <row r="2">
          <cell r="A2" t="str">
            <v>A101001</v>
          </cell>
        </row>
      </sheetData>
      <sheetData sheetId="24402">
        <row r="1">
          <cell r="A1" t="str">
            <v>03</v>
          </cell>
        </row>
      </sheetData>
      <sheetData sheetId="24403">
        <row r="1">
          <cell r="A1" t="str">
            <v>A/C NO.</v>
          </cell>
        </row>
      </sheetData>
      <sheetData sheetId="24404">
        <row r="1">
          <cell r="A1" t="str">
            <v>A/C NO.</v>
          </cell>
        </row>
      </sheetData>
      <sheetData sheetId="24405">
        <row r="1">
          <cell r="E1" t="str">
            <v>digital code</v>
          </cell>
        </row>
      </sheetData>
      <sheetData sheetId="24406">
        <row r="1">
          <cell r="A1" t="str">
            <v>A/C NO.</v>
          </cell>
        </row>
      </sheetData>
      <sheetData sheetId="24407">
        <row r="1">
          <cell r="A1" t="str">
            <v>A/C NO.</v>
          </cell>
        </row>
      </sheetData>
      <sheetData sheetId="24408">
        <row r="1">
          <cell r="E1" t="str">
            <v>digital code</v>
          </cell>
        </row>
      </sheetData>
      <sheetData sheetId="24409">
        <row r="1">
          <cell r="A1" t="str">
            <v>A/C NO.</v>
          </cell>
        </row>
      </sheetData>
      <sheetData sheetId="24410">
        <row r="1">
          <cell r="E1" t="str">
            <v>digital code</v>
          </cell>
        </row>
      </sheetData>
      <sheetData sheetId="24411">
        <row r="1">
          <cell r="A1" t="str">
            <v>A/C NO.</v>
          </cell>
        </row>
      </sheetData>
      <sheetData sheetId="24412">
        <row r="1">
          <cell r="A1" t="str">
            <v>A/C NO.</v>
          </cell>
        </row>
      </sheetData>
      <sheetData sheetId="24413">
        <row r="1">
          <cell r="E1" t="str">
            <v>digital code</v>
          </cell>
        </row>
      </sheetData>
      <sheetData sheetId="24414">
        <row r="1">
          <cell r="E1" t="str">
            <v>digital code</v>
          </cell>
        </row>
      </sheetData>
      <sheetData sheetId="24415">
        <row r="1">
          <cell r="E1" t="str">
            <v>digital code</v>
          </cell>
        </row>
      </sheetData>
      <sheetData sheetId="24416">
        <row r="1">
          <cell r="A1" t="str">
            <v>A/C NO.</v>
          </cell>
        </row>
      </sheetData>
      <sheetData sheetId="24417">
        <row r="1">
          <cell r="A1" t="str">
            <v>A/C NO.</v>
          </cell>
        </row>
      </sheetData>
      <sheetData sheetId="24418">
        <row r="1">
          <cell r="A1" t="str">
            <v>A/C NO.</v>
          </cell>
        </row>
      </sheetData>
      <sheetData sheetId="24419">
        <row r="1">
          <cell r="A1" t="str">
            <v>A/C NO.</v>
          </cell>
        </row>
      </sheetData>
      <sheetData sheetId="24420">
        <row r="1">
          <cell r="A1" t="str">
            <v>A/C NO.</v>
          </cell>
        </row>
      </sheetData>
      <sheetData sheetId="24421">
        <row r="1">
          <cell r="A1" t="str">
            <v>A/C NO.</v>
          </cell>
        </row>
      </sheetData>
      <sheetData sheetId="24422" refreshError="1"/>
      <sheetData sheetId="24423" refreshError="1"/>
      <sheetData sheetId="24424" refreshError="1"/>
      <sheetData sheetId="24425" refreshError="1"/>
      <sheetData sheetId="24426" refreshError="1"/>
      <sheetData sheetId="24427" refreshError="1"/>
      <sheetData sheetId="24428" refreshError="1"/>
      <sheetData sheetId="24429" refreshError="1"/>
      <sheetData sheetId="24430" refreshError="1"/>
      <sheetData sheetId="24431" refreshError="1"/>
      <sheetData sheetId="24432" refreshError="1"/>
      <sheetData sheetId="24433" refreshError="1"/>
      <sheetData sheetId="24434" refreshError="1"/>
      <sheetData sheetId="24435" refreshError="1"/>
      <sheetData sheetId="24436" refreshError="1"/>
      <sheetData sheetId="24437" refreshError="1"/>
      <sheetData sheetId="24438" refreshError="1"/>
      <sheetData sheetId="24439" refreshError="1"/>
      <sheetData sheetId="24440" refreshError="1"/>
      <sheetData sheetId="24441" refreshError="1"/>
      <sheetData sheetId="24442" refreshError="1"/>
      <sheetData sheetId="24443" refreshError="1"/>
      <sheetData sheetId="24444" refreshError="1"/>
      <sheetData sheetId="24445" refreshError="1"/>
      <sheetData sheetId="24446" refreshError="1"/>
      <sheetData sheetId="24447" refreshError="1"/>
      <sheetData sheetId="24448" refreshError="1"/>
      <sheetData sheetId="24449" refreshError="1"/>
      <sheetData sheetId="24450" refreshError="1"/>
      <sheetData sheetId="24451" refreshError="1"/>
      <sheetData sheetId="24452" refreshError="1"/>
      <sheetData sheetId="24453" refreshError="1"/>
      <sheetData sheetId="24454" refreshError="1"/>
      <sheetData sheetId="24455" refreshError="1"/>
      <sheetData sheetId="24456" refreshError="1"/>
      <sheetData sheetId="24457" refreshError="1"/>
      <sheetData sheetId="24458" refreshError="1"/>
      <sheetData sheetId="24459" refreshError="1"/>
      <sheetData sheetId="24460" refreshError="1"/>
      <sheetData sheetId="24461" refreshError="1"/>
      <sheetData sheetId="24462" refreshError="1"/>
      <sheetData sheetId="24463" refreshError="1"/>
      <sheetData sheetId="24464" refreshError="1"/>
      <sheetData sheetId="24465" refreshError="1"/>
      <sheetData sheetId="24466" refreshError="1"/>
      <sheetData sheetId="24467" refreshError="1"/>
      <sheetData sheetId="24468" refreshError="1"/>
      <sheetData sheetId="24469" refreshError="1"/>
      <sheetData sheetId="24470" refreshError="1"/>
      <sheetData sheetId="24471" refreshError="1"/>
      <sheetData sheetId="24472" refreshError="1"/>
      <sheetData sheetId="24473" refreshError="1"/>
      <sheetData sheetId="24474" refreshError="1"/>
      <sheetData sheetId="24475" refreshError="1"/>
      <sheetData sheetId="24476" refreshError="1"/>
      <sheetData sheetId="24477" refreshError="1"/>
      <sheetData sheetId="24478" refreshError="1"/>
      <sheetData sheetId="24479" refreshError="1"/>
      <sheetData sheetId="24480" refreshError="1"/>
      <sheetData sheetId="24481" refreshError="1"/>
      <sheetData sheetId="24482" refreshError="1"/>
      <sheetData sheetId="24483" refreshError="1"/>
      <sheetData sheetId="24484" refreshError="1"/>
      <sheetData sheetId="24485" refreshError="1"/>
      <sheetData sheetId="24486" refreshError="1"/>
      <sheetData sheetId="24487" refreshError="1"/>
      <sheetData sheetId="24488" refreshError="1"/>
      <sheetData sheetId="24489" refreshError="1"/>
      <sheetData sheetId="24490" refreshError="1"/>
      <sheetData sheetId="24491" refreshError="1"/>
      <sheetData sheetId="24492" refreshError="1"/>
      <sheetData sheetId="24493" refreshError="1"/>
      <sheetData sheetId="24494" refreshError="1"/>
      <sheetData sheetId="24495" refreshError="1"/>
      <sheetData sheetId="24496" refreshError="1"/>
      <sheetData sheetId="24497" refreshError="1"/>
      <sheetData sheetId="24498" refreshError="1"/>
      <sheetData sheetId="24499" refreshError="1"/>
      <sheetData sheetId="24500" refreshError="1"/>
      <sheetData sheetId="24501" refreshError="1"/>
      <sheetData sheetId="24502" refreshError="1"/>
      <sheetData sheetId="24503" refreshError="1"/>
      <sheetData sheetId="24504" refreshError="1"/>
      <sheetData sheetId="24505" refreshError="1"/>
      <sheetData sheetId="24506" refreshError="1"/>
      <sheetData sheetId="24507" refreshError="1"/>
      <sheetData sheetId="24508" refreshError="1"/>
      <sheetData sheetId="24509" refreshError="1"/>
      <sheetData sheetId="24510" refreshError="1"/>
      <sheetData sheetId="24511" refreshError="1"/>
      <sheetData sheetId="24512" refreshError="1"/>
      <sheetData sheetId="24513" refreshError="1"/>
      <sheetData sheetId="24514" refreshError="1"/>
      <sheetData sheetId="24515" refreshError="1"/>
      <sheetData sheetId="24516" refreshError="1"/>
      <sheetData sheetId="24517" refreshError="1"/>
      <sheetData sheetId="24518" refreshError="1"/>
      <sheetData sheetId="24519" refreshError="1"/>
      <sheetData sheetId="24520" refreshError="1"/>
      <sheetData sheetId="24521" refreshError="1"/>
      <sheetData sheetId="24522" refreshError="1"/>
      <sheetData sheetId="24523" refreshError="1"/>
      <sheetData sheetId="24524" refreshError="1"/>
      <sheetData sheetId="24525" refreshError="1"/>
      <sheetData sheetId="24526" refreshError="1"/>
      <sheetData sheetId="24527" refreshError="1"/>
      <sheetData sheetId="24528" refreshError="1"/>
      <sheetData sheetId="24529" refreshError="1"/>
      <sheetData sheetId="24530" refreshError="1"/>
      <sheetData sheetId="24531" refreshError="1"/>
      <sheetData sheetId="24532" refreshError="1"/>
      <sheetData sheetId="24533" refreshError="1"/>
      <sheetData sheetId="24534" refreshError="1"/>
      <sheetData sheetId="24535" refreshError="1"/>
      <sheetData sheetId="24536" refreshError="1"/>
      <sheetData sheetId="24537" refreshError="1"/>
      <sheetData sheetId="24538" refreshError="1"/>
      <sheetData sheetId="24539" refreshError="1"/>
      <sheetData sheetId="24540" refreshError="1"/>
      <sheetData sheetId="24541" refreshError="1"/>
      <sheetData sheetId="24542" refreshError="1"/>
      <sheetData sheetId="24543" refreshError="1"/>
      <sheetData sheetId="24544" refreshError="1"/>
      <sheetData sheetId="24545" refreshError="1"/>
      <sheetData sheetId="24546" refreshError="1"/>
      <sheetData sheetId="24547" refreshError="1"/>
      <sheetData sheetId="24548" refreshError="1"/>
      <sheetData sheetId="24549" refreshError="1"/>
      <sheetData sheetId="24550" refreshError="1"/>
      <sheetData sheetId="24551" refreshError="1"/>
      <sheetData sheetId="24552" refreshError="1"/>
      <sheetData sheetId="24553" refreshError="1"/>
      <sheetData sheetId="24554" refreshError="1"/>
      <sheetData sheetId="24555" refreshError="1"/>
      <sheetData sheetId="24556" refreshError="1"/>
      <sheetData sheetId="24557" refreshError="1"/>
      <sheetData sheetId="24558" refreshError="1"/>
      <sheetData sheetId="24559" refreshError="1"/>
      <sheetData sheetId="24560" refreshError="1"/>
      <sheetData sheetId="24561" refreshError="1"/>
      <sheetData sheetId="24562" refreshError="1"/>
      <sheetData sheetId="24563" refreshError="1"/>
      <sheetData sheetId="24564" refreshError="1"/>
      <sheetData sheetId="24565" refreshError="1"/>
      <sheetData sheetId="24566" refreshError="1"/>
      <sheetData sheetId="24567" refreshError="1"/>
      <sheetData sheetId="24568" refreshError="1"/>
      <sheetData sheetId="24569" refreshError="1"/>
      <sheetData sheetId="24570" refreshError="1"/>
      <sheetData sheetId="24571" refreshError="1"/>
      <sheetData sheetId="24572" refreshError="1"/>
      <sheetData sheetId="24573" refreshError="1"/>
      <sheetData sheetId="24574" refreshError="1"/>
      <sheetData sheetId="24575" refreshError="1"/>
      <sheetData sheetId="24576" refreshError="1"/>
      <sheetData sheetId="24577" refreshError="1"/>
      <sheetData sheetId="24578" refreshError="1"/>
      <sheetData sheetId="24579" refreshError="1"/>
      <sheetData sheetId="24580" refreshError="1"/>
      <sheetData sheetId="24581" refreshError="1"/>
      <sheetData sheetId="24582" refreshError="1"/>
      <sheetData sheetId="24583" refreshError="1"/>
      <sheetData sheetId="24584" refreshError="1"/>
      <sheetData sheetId="24585" refreshError="1"/>
      <sheetData sheetId="24586" refreshError="1"/>
      <sheetData sheetId="24587" refreshError="1"/>
      <sheetData sheetId="24588" refreshError="1"/>
      <sheetData sheetId="24589" refreshError="1"/>
      <sheetData sheetId="24590" refreshError="1"/>
      <sheetData sheetId="24591" refreshError="1"/>
      <sheetData sheetId="24592" refreshError="1"/>
      <sheetData sheetId="24593" refreshError="1"/>
      <sheetData sheetId="24594" refreshError="1"/>
      <sheetData sheetId="24595" refreshError="1"/>
      <sheetData sheetId="24596" refreshError="1"/>
      <sheetData sheetId="24597" refreshError="1"/>
      <sheetData sheetId="24598" refreshError="1"/>
      <sheetData sheetId="24599" refreshError="1"/>
      <sheetData sheetId="24600" refreshError="1"/>
      <sheetData sheetId="24601" refreshError="1"/>
      <sheetData sheetId="24602" refreshError="1"/>
      <sheetData sheetId="24603" refreshError="1"/>
      <sheetData sheetId="24604" refreshError="1"/>
      <sheetData sheetId="24605" refreshError="1"/>
      <sheetData sheetId="24606" refreshError="1"/>
      <sheetData sheetId="24607" refreshError="1"/>
      <sheetData sheetId="24608" refreshError="1"/>
      <sheetData sheetId="24609" refreshError="1"/>
      <sheetData sheetId="24610" refreshError="1"/>
      <sheetData sheetId="24611" refreshError="1"/>
      <sheetData sheetId="24612" refreshError="1"/>
      <sheetData sheetId="24613" refreshError="1"/>
      <sheetData sheetId="24614" refreshError="1"/>
      <sheetData sheetId="24615" refreshError="1"/>
      <sheetData sheetId="24616" refreshError="1"/>
      <sheetData sheetId="24617" refreshError="1"/>
      <sheetData sheetId="24618" refreshError="1"/>
      <sheetData sheetId="24619" refreshError="1"/>
      <sheetData sheetId="24620" refreshError="1"/>
      <sheetData sheetId="24621" refreshError="1"/>
      <sheetData sheetId="24622" refreshError="1"/>
      <sheetData sheetId="24623" refreshError="1"/>
      <sheetData sheetId="24624" refreshError="1"/>
      <sheetData sheetId="24625" refreshError="1"/>
      <sheetData sheetId="24626" refreshError="1"/>
      <sheetData sheetId="24627" refreshError="1"/>
      <sheetData sheetId="24628" refreshError="1"/>
      <sheetData sheetId="24629" refreshError="1"/>
      <sheetData sheetId="24630" refreshError="1"/>
      <sheetData sheetId="24631" refreshError="1"/>
      <sheetData sheetId="24632" refreshError="1"/>
      <sheetData sheetId="24633" refreshError="1"/>
      <sheetData sheetId="24634" refreshError="1"/>
      <sheetData sheetId="24635" refreshError="1"/>
      <sheetData sheetId="24636" refreshError="1"/>
      <sheetData sheetId="24637" refreshError="1"/>
      <sheetData sheetId="24638" refreshError="1"/>
      <sheetData sheetId="24639" refreshError="1"/>
      <sheetData sheetId="24640" refreshError="1"/>
      <sheetData sheetId="24641" refreshError="1"/>
      <sheetData sheetId="24642" refreshError="1"/>
      <sheetData sheetId="24643" refreshError="1"/>
      <sheetData sheetId="24644" refreshError="1"/>
      <sheetData sheetId="24645" refreshError="1"/>
      <sheetData sheetId="24646" refreshError="1"/>
      <sheetData sheetId="24647" refreshError="1"/>
      <sheetData sheetId="24648" refreshError="1"/>
      <sheetData sheetId="24649" refreshError="1"/>
      <sheetData sheetId="24650" refreshError="1"/>
      <sheetData sheetId="24651" refreshError="1"/>
      <sheetData sheetId="24652" refreshError="1"/>
      <sheetData sheetId="24653" refreshError="1"/>
      <sheetData sheetId="24654" refreshError="1"/>
      <sheetData sheetId="24655" refreshError="1"/>
      <sheetData sheetId="24656" refreshError="1"/>
      <sheetData sheetId="24657" refreshError="1"/>
      <sheetData sheetId="24658" refreshError="1"/>
      <sheetData sheetId="24659" refreshError="1"/>
      <sheetData sheetId="24660" refreshError="1"/>
      <sheetData sheetId="24661" refreshError="1"/>
      <sheetData sheetId="24662" refreshError="1"/>
      <sheetData sheetId="24663" refreshError="1"/>
      <sheetData sheetId="24664" refreshError="1"/>
      <sheetData sheetId="24665" refreshError="1"/>
      <sheetData sheetId="24666" refreshError="1"/>
      <sheetData sheetId="24667" refreshError="1"/>
      <sheetData sheetId="24668" refreshError="1"/>
      <sheetData sheetId="24669" refreshError="1"/>
      <sheetData sheetId="24670" refreshError="1"/>
      <sheetData sheetId="24671" refreshError="1"/>
      <sheetData sheetId="24672" refreshError="1"/>
      <sheetData sheetId="24673" refreshError="1"/>
      <sheetData sheetId="24674" refreshError="1"/>
      <sheetData sheetId="24675" refreshError="1"/>
      <sheetData sheetId="24676" refreshError="1"/>
      <sheetData sheetId="24677" refreshError="1"/>
      <sheetData sheetId="24678" refreshError="1"/>
      <sheetData sheetId="24679" refreshError="1"/>
      <sheetData sheetId="24680" refreshError="1"/>
      <sheetData sheetId="24681" refreshError="1"/>
      <sheetData sheetId="24682" refreshError="1"/>
      <sheetData sheetId="24683" refreshError="1"/>
      <sheetData sheetId="24684" refreshError="1"/>
      <sheetData sheetId="24685" refreshError="1"/>
      <sheetData sheetId="24686" refreshError="1"/>
      <sheetData sheetId="24687" refreshError="1"/>
      <sheetData sheetId="24688" refreshError="1"/>
      <sheetData sheetId="24689" refreshError="1"/>
      <sheetData sheetId="24690" refreshError="1"/>
      <sheetData sheetId="24691" refreshError="1"/>
      <sheetData sheetId="24692" refreshError="1"/>
      <sheetData sheetId="24693" refreshError="1"/>
      <sheetData sheetId="24694" refreshError="1"/>
      <sheetData sheetId="24695" refreshError="1"/>
      <sheetData sheetId="24696" refreshError="1"/>
      <sheetData sheetId="24697" refreshError="1"/>
      <sheetData sheetId="24698" refreshError="1"/>
      <sheetData sheetId="24699" refreshError="1"/>
      <sheetData sheetId="24700" refreshError="1"/>
      <sheetData sheetId="24701" refreshError="1"/>
      <sheetData sheetId="24702" refreshError="1"/>
      <sheetData sheetId="24703" refreshError="1"/>
      <sheetData sheetId="24704" refreshError="1"/>
      <sheetData sheetId="24705" refreshError="1"/>
      <sheetData sheetId="24706" refreshError="1"/>
      <sheetData sheetId="24707" refreshError="1"/>
      <sheetData sheetId="24708" refreshError="1"/>
      <sheetData sheetId="24709" refreshError="1"/>
      <sheetData sheetId="24710" refreshError="1"/>
      <sheetData sheetId="24711" refreshError="1"/>
      <sheetData sheetId="24712" refreshError="1"/>
      <sheetData sheetId="24713" refreshError="1"/>
      <sheetData sheetId="24714" refreshError="1"/>
      <sheetData sheetId="24715" refreshError="1"/>
      <sheetData sheetId="24716" refreshError="1"/>
      <sheetData sheetId="24717" refreshError="1"/>
      <sheetData sheetId="24718" refreshError="1"/>
      <sheetData sheetId="24719" refreshError="1"/>
      <sheetData sheetId="24720" refreshError="1"/>
      <sheetData sheetId="24721" refreshError="1"/>
      <sheetData sheetId="24722" refreshError="1"/>
      <sheetData sheetId="24723" refreshError="1"/>
      <sheetData sheetId="24724" refreshError="1"/>
      <sheetData sheetId="24725" refreshError="1"/>
      <sheetData sheetId="24726" refreshError="1"/>
      <sheetData sheetId="24727" refreshError="1"/>
      <sheetData sheetId="24728" refreshError="1"/>
      <sheetData sheetId="24729" refreshError="1"/>
      <sheetData sheetId="24730" refreshError="1"/>
      <sheetData sheetId="24731" refreshError="1"/>
      <sheetData sheetId="24732" refreshError="1"/>
      <sheetData sheetId="24733" refreshError="1"/>
      <sheetData sheetId="24734" refreshError="1"/>
      <sheetData sheetId="24735" refreshError="1"/>
      <sheetData sheetId="24736" refreshError="1"/>
      <sheetData sheetId="24737" refreshError="1"/>
      <sheetData sheetId="24738" refreshError="1"/>
      <sheetData sheetId="24739" refreshError="1"/>
      <sheetData sheetId="24740" refreshError="1"/>
      <sheetData sheetId="24741" refreshError="1"/>
      <sheetData sheetId="24742" refreshError="1"/>
      <sheetData sheetId="24743" refreshError="1"/>
      <sheetData sheetId="24744" refreshError="1"/>
      <sheetData sheetId="24745" refreshError="1"/>
      <sheetData sheetId="24746" refreshError="1"/>
      <sheetData sheetId="24747" refreshError="1"/>
      <sheetData sheetId="24748" refreshError="1"/>
      <sheetData sheetId="24749" refreshError="1"/>
      <sheetData sheetId="24750" refreshError="1"/>
      <sheetData sheetId="24751" refreshError="1"/>
      <sheetData sheetId="24752" refreshError="1"/>
      <sheetData sheetId="24753" refreshError="1"/>
      <sheetData sheetId="24754" refreshError="1"/>
      <sheetData sheetId="24755" refreshError="1"/>
      <sheetData sheetId="24756" refreshError="1"/>
      <sheetData sheetId="24757" refreshError="1"/>
      <sheetData sheetId="24758" refreshError="1"/>
      <sheetData sheetId="24759" refreshError="1"/>
      <sheetData sheetId="24760" refreshError="1"/>
      <sheetData sheetId="24761" refreshError="1"/>
      <sheetData sheetId="24762" refreshError="1"/>
      <sheetData sheetId="24763" refreshError="1"/>
      <sheetData sheetId="24764" refreshError="1"/>
      <sheetData sheetId="24765" refreshError="1"/>
      <sheetData sheetId="24766" refreshError="1"/>
      <sheetData sheetId="24767" refreshError="1"/>
      <sheetData sheetId="24768" refreshError="1"/>
      <sheetData sheetId="24769" refreshError="1"/>
      <sheetData sheetId="24770" refreshError="1"/>
      <sheetData sheetId="24771" refreshError="1"/>
      <sheetData sheetId="24772" refreshError="1"/>
      <sheetData sheetId="24773" refreshError="1"/>
      <sheetData sheetId="24774" refreshError="1"/>
      <sheetData sheetId="24775" refreshError="1"/>
      <sheetData sheetId="24776" refreshError="1"/>
      <sheetData sheetId="24777" refreshError="1"/>
      <sheetData sheetId="24778" refreshError="1"/>
      <sheetData sheetId="24779" refreshError="1"/>
      <sheetData sheetId="24780" refreshError="1"/>
      <sheetData sheetId="24781" refreshError="1"/>
      <sheetData sheetId="24782" refreshError="1"/>
      <sheetData sheetId="24783" refreshError="1"/>
      <sheetData sheetId="24784" refreshError="1"/>
      <sheetData sheetId="24785" refreshError="1"/>
      <sheetData sheetId="24786" refreshError="1"/>
      <sheetData sheetId="24787" refreshError="1"/>
      <sheetData sheetId="24788" refreshError="1"/>
      <sheetData sheetId="24789" refreshError="1"/>
      <sheetData sheetId="24790" refreshError="1"/>
      <sheetData sheetId="24791" refreshError="1"/>
      <sheetData sheetId="24792" refreshError="1"/>
      <sheetData sheetId="24793" refreshError="1"/>
      <sheetData sheetId="24794" refreshError="1"/>
      <sheetData sheetId="24795" refreshError="1"/>
      <sheetData sheetId="24796" refreshError="1"/>
      <sheetData sheetId="24797" refreshError="1"/>
      <sheetData sheetId="24798" refreshError="1"/>
      <sheetData sheetId="24799" refreshError="1"/>
      <sheetData sheetId="24800" refreshError="1"/>
      <sheetData sheetId="24801" refreshError="1"/>
      <sheetData sheetId="24802" refreshError="1"/>
      <sheetData sheetId="24803" refreshError="1"/>
      <sheetData sheetId="24804" refreshError="1"/>
      <sheetData sheetId="24805" refreshError="1"/>
      <sheetData sheetId="24806" refreshError="1"/>
      <sheetData sheetId="24807" refreshError="1"/>
      <sheetData sheetId="24808" refreshError="1"/>
      <sheetData sheetId="24809" refreshError="1"/>
      <sheetData sheetId="24810" refreshError="1"/>
      <sheetData sheetId="24811" refreshError="1"/>
      <sheetData sheetId="24812" refreshError="1"/>
      <sheetData sheetId="24813" refreshError="1"/>
      <sheetData sheetId="24814" refreshError="1"/>
      <sheetData sheetId="24815" refreshError="1"/>
      <sheetData sheetId="24816" refreshError="1"/>
      <sheetData sheetId="24817" refreshError="1"/>
      <sheetData sheetId="24818" refreshError="1"/>
      <sheetData sheetId="24819" refreshError="1"/>
      <sheetData sheetId="24820" refreshError="1"/>
      <sheetData sheetId="24821" refreshError="1"/>
      <sheetData sheetId="24822" refreshError="1"/>
      <sheetData sheetId="24823" refreshError="1"/>
      <sheetData sheetId="24824" refreshError="1"/>
      <sheetData sheetId="24825" refreshError="1"/>
      <sheetData sheetId="24826" refreshError="1"/>
      <sheetData sheetId="24827" refreshError="1"/>
      <sheetData sheetId="24828" refreshError="1"/>
      <sheetData sheetId="24829" refreshError="1"/>
      <sheetData sheetId="24830" refreshError="1"/>
      <sheetData sheetId="24831" refreshError="1"/>
      <sheetData sheetId="24832" refreshError="1"/>
      <sheetData sheetId="24833" refreshError="1"/>
      <sheetData sheetId="24834" refreshError="1"/>
      <sheetData sheetId="24835" refreshError="1"/>
      <sheetData sheetId="24836" refreshError="1"/>
      <sheetData sheetId="24837" refreshError="1"/>
      <sheetData sheetId="24838" refreshError="1"/>
      <sheetData sheetId="24839" refreshError="1"/>
      <sheetData sheetId="24840" refreshError="1"/>
      <sheetData sheetId="24841" refreshError="1"/>
      <sheetData sheetId="24842" refreshError="1"/>
      <sheetData sheetId="24843" refreshError="1"/>
      <sheetData sheetId="24844" refreshError="1"/>
      <sheetData sheetId="24845" refreshError="1"/>
      <sheetData sheetId="24846" refreshError="1"/>
      <sheetData sheetId="24847" refreshError="1"/>
      <sheetData sheetId="24848" refreshError="1"/>
      <sheetData sheetId="24849" refreshError="1"/>
      <sheetData sheetId="24850" refreshError="1"/>
      <sheetData sheetId="24851" refreshError="1"/>
      <sheetData sheetId="24852" refreshError="1"/>
      <sheetData sheetId="24853" refreshError="1"/>
      <sheetData sheetId="24854" refreshError="1"/>
      <sheetData sheetId="24855" refreshError="1"/>
      <sheetData sheetId="24856" refreshError="1"/>
      <sheetData sheetId="24857" refreshError="1"/>
      <sheetData sheetId="24858" refreshError="1"/>
      <sheetData sheetId="24859" refreshError="1"/>
      <sheetData sheetId="24860" refreshError="1"/>
      <sheetData sheetId="24861" refreshError="1"/>
      <sheetData sheetId="24862" refreshError="1"/>
      <sheetData sheetId="24863" refreshError="1"/>
      <sheetData sheetId="24864" refreshError="1"/>
      <sheetData sheetId="24865" refreshError="1"/>
      <sheetData sheetId="24866" refreshError="1"/>
      <sheetData sheetId="24867" refreshError="1"/>
      <sheetData sheetId="24868" refreshError="1"/>
      <sheetData sheetId="24869" refreshError="1"/>
      <sheetData sheetId="24870" refreshError="1"/>
      <sheetData sheetId="24871" refreshError="1"/>
      <sheetData sheetId="24872" refreshError="1"/>
      <sheetData sheetId="24873" refreshError="1"/>
      <sheetData sheetId="24874" refreshError="1"/>
      <sheetData sheetId="24875" refreshError="1"/>
      <sheetData sheetId="24876" refreshError="1"/>
      <sheetData sheetId="24877" refreshError="1"/>
      <sheetData sheetId="24878" refreshError="1"/>
      <sheetData sheetId="24879" refreshError="1"/>
      <sheetData sheetId="24880" refreshError="1"/>
      <sheetData sheetId="24881" refreshError="1"/>
      <sheetData sheetId="24882" refreshError="1"/>
      <sheetData sheetId="24883" refreshError="1"/>
      <sheetData sheetId="24884" refreshError="1"/>
      <sheetData sheetId="24885" refreshError="1"/>
      <sheetData sheetId="24886" refreshError="1"/>
      <sheetData sheetId="24887" refreshError="1"/>
      <sheetData sheetId="24888" refreshError="1"/>
      <sheetData sheetId="24889" refreshError="1"/>
      <sheetData sheetId="24890" refreshError="1"/>
      <sheetData sheetId="24891" refreshError="1"/>
      <sheetData sheetId="24892" refreshError="1"/>
      <sheetData sheetId="24893" refreshError="1"/>
      <sheetData sheetId="24894" refreshError="1"/>
      <sheetData sheetId="24895" refreshError="1"/>
      <sheetData sheetId="24896" refreshError="1"/>
      <sheetData sheetId="24897" refreshError="1"/>
      <sheetData sheetId="24898" refreshError="1"/>
      <sheetData sheetId="24899" refreshError="1"/>
      <sheetData sheetId="24900" refreshError="1"/>
      <sheetData sheetId="24901" refreshError="1"/>
      <sheetData sheetId="24902" refreshError="1"/>
      <sheetData sheetId="24903" refreshError="1"/>
      <sheetData sheetId="24904" refreshError="1"/>
      <sheetData sheetId="24905" refreshError="1"/>
      <sheetData sheetId="24906" refreshError="1"/>
      <sheetData sheetId="24907" refreshError="1"/>
      <sheetData sheetId="24908" refreshError="1"/>
      <sheetData sheetId="24909" refreshError="1"/>
      <sheetData sheetId="24910" refreshError="1"/>
      <sheetData sheetId="24911" refreshError="1"/>
      <sheetData sheetId="24912" refreshError="1"/>
      <sheetData sheetId="24913" refreshError="1"/>
      <sheetData sheetId="24914" refreshError="1"/>
      <sheetData sheetId="24915" refreshError="1"/>
      <sheetData sheetId="24916" refreshError="1"/>
      <sheetData sheetId="24917" refreshError="1"/>
      <sheetData sheetId="24918" refreshError="1"/>
      <sheetData sheetId="24919" refreshError="1"/>
      <sheetData sheetId="24920" refreshError="1"/>
      <sheetData sheetId="24921" refreshError="1"/>
      <sheetData sheetId="24922" refreshError="1"/>
      <sheetData sheetId="24923" refreshError="1"/>
      <sheetData sheetId="24924" refreshError="1"/>
      <sheetData sheetId="24925" refreshError="1"/>
      <sheetData sheetId="24926" refreshError="1"/>
      <sheetData sheetId="24927" refreshError="1"/>
      <sheetData sheetId="24928" refreshError="1"/>
      <sheetData sheetId="24929" refreshError="1"/>
      <sheetData sheetId="24930" refreshError="1"/>
      <sheetData sheetId="24931" refreshError="1"/>
      <sheetData sheetId="24932" refreshError="1"/>
      <sheetData sheetId="24933" refreshError="1"/>
      <sheetData sheetId="24934" refreshError="1"/>
      <sheetData sheetId="24935" refreshError="1"/>
      <sheetData sheetId="24936" refreshError="1"/>
      <sheetData sheetId="24937" refreshError="1"/>
      <sheetData sheetId="24938" refreshError="1"/>
      <sheetData sheetId="24939" refreshError="1"/>
      <sheetData sheetId="24940" refreshError="1"/>
      <sheetData sheetId="24941" refreshError="1"/>
      <sheetData sheetId="24942" refreshError="1"/>
      <sheetData sheetId="24943" refreshError="1"/>
      <sheetData sheetId="24944" refreshError="1"/>
      <sheetData sheetId="24945" refreshError="1"/>
      <sheetData sheetId="24946" refreshError="1"/>
      <sheetData sheetId="24947" refreshError="1"/>
      <sheetData sheetId="24948" refreshError="1"/>
      <sheetData sheetId="24949" refreshError="1"/>
      <sheetData sheetId="24950" refreshError="1"/>
      <sheetData sheetId="24951" refreshError="1"/>
      <sheetData sheetId="24952" refreshError="1"/>
      <sheetData sheetId="24953" refreshError="1"/>
      <sheetData sheetId="24954" refreshError="1"/>
      <sheetData sheetId="24955" refreshError="1"/>
      <sheetData sheetId="24956" refreshError="1"/>
      <sheetData sheetId="24957" refreshError="1"/>
      <sheetData sheetId="24958" refreshError="1"/>
      <sheetData sheetId="24959" refreshError="1"/>
      <sheetData sheetId="24960" refreshError="1"/>
      <sheetData sheetId="24961" refreshError="1"/>
      <sheetData sheetId="24962" refreshError="1"/>
      <sheetData sheetId="24963" refreshError="1"/>
      <sheetData sheetId="24964" refreshError="1"/>
      <sheetData sheetId="24965" refreshError="1"/>
      <sheetData sheetId="24966" refreshError="1"/>
      <sheetData sheetId="24967" refreshError="1"/>
      <sheetData sheetId="24968" refreshError="1"/>
      <sheetData sheetId="24969" refreshError="1"/>
      <sheetData sheetId="24970" refreshError="1"/>
      <sheetData sheetId="24971" refreshError="1"/>
      <sheetData sheetId="24972" refreshError="1"/>
      <sheetData sheetId="24973" refreshError="1"/>
      <sheetData sheetId="24974" refreshError="1"/>
      <sheetData sheetId="24975" refreshError="1"/>
      <sheetData sheetId="24976" refreshError="1"/>
      <sheetData sheetId="24977" refreshError="1"/>
      <sheetData sheetId="24978" refreshError="1"/>
      <sheetData sheetId="24979" refreshError="1"/>
      <sheetData sheetId="24980" refreshError="1"/>
      <sheetData sheetId="24981" refreshError="1"/>
      <sheetData sheetId="24982" refreshError="1"/>
      <sheetData sheetId="24983" refreshError="1"/>
      <sheetData sheetId="24984" refreshError="1"/>
      <sheetData sheetId="24985" refreshError="1"/>
      <sheetData sheetId="24986" refreshError="1"/>
      <sheetData sheetId="24987" refreshError="1"/>
      <sheetData sheetId="24988" refreshError="1"/>
      <sheetData sheetId="24989" refreshError="1"/>
      <sheetData sheetId="24990" refreshError="1"/>
      <sheetData sheetId="24991" refreshError="1"/>
      <sheetData sheetId="24992" refreshError="1"/>
      <sheetData sheetId="24993" refreshError="1"/>
      <sheetData sheetId="24994" refreshError="1"/>
      <sheetData sheetId="24995" refreshError="1"/>
      <sheetData sheetId="24996" refreshError="1"/>
      <sheetData sheetId="24997" refreshError="1"/>
      <sheetData sheetId="24998" refreshError="1"/>
      <sheetData sheetId="24999" refreshError="1"/>
      <sheetData sheetId="25000" refreshError="1"/>
      <sheetData sheetId="25001" refreshError="1"/>
      <sheetData sheetId="25002" refreshError="1"/>
      <sheetData sheetId="25003" refreshError="1"/>
      <sheetData sheetId="25004" refreshError="1"/>
      <sheetData sheetId="25005" refreshError="1"/>
      <sheetData sheetId="25006" refreshError="1"/>
      <sheetData sheetId="25007" refreshError="1"/>
      <sheetData sheetId="25008" refreshError="1"/>
      <sheetData sheetId="25009" refreshError="1"/>
      <sheetData sheetId="25010" refreshError="1"/>
      <sheetData sheetId="25011" refreshError="1"/>
      <sheetData sheetId="25012" refreshError="1"/>
      <sheetData sheetId="25013" refreshError="1"/>
      <sheetData sheetId="25014" refreshError="1"/>
      <sheetData sheetId="25015" refreshError="1"/>
      <sheetData sheetId="25016" refreshError="1"/>
      <sheetData sheetId="25017" refreshError="1"/>
      <sheetData sheetId="25018" refreshError="1"/>
      <sheetData sheetId="25019" refreshError="1"/>
      <sheetData sheetId="25020" refreshError="1"/>
      <sheetData sheetId="25021" refreshError="1"/>
      <sheetData sheetId="25022" refreshError="1"/>
      <sheetData sheetId="25023" refreshError="1"/>
      <sheetData sheetId="25024" refreshError="1"/>
      <sheetData sheetId="25025" refreshError="1"/>
      <sheetData sheetId="25026" refreshError="1"/>
      <sheetData sheetId="25027" refreshError="1"/>
      <sheetData sheetId="25028" refreshError="1"/>
      <sheetData sheetId="25029" refreshError="1"/>
      <sheetData sheetId="25030" refreshError="1"/>
      <sheetData sheetId="25031" refreshError="1"/>
      <sheetData sheetId="25032" refreshError="1"/>
      <sheetData sheetId="25033" refreshError="1"/>
      <sheetData sheetId="25034" refreshError="1"/>
      <sheetData sheetId="25035" refreshError="1"/>
      <sheetData sheetId="25036" refreshError="1"/>
      <sheetData sheetId="25037" refreshError="1"/>
      <sheetData sheetId="25038" refreshError="1"/>
      <sheetData sheetId="25039" refreshError="1"/>
      <sheetData sheetId="25040" refreshError="1"/>
      <sheetData sheetId="25041" refreshError="1"/>
      <sheetData sheetId="25042" refreshError="1"/>
      <sheetData sheetId="25043" refreshError="1"/>
      <sheetData sheetId="25044" refreshError="1"/>
      <sheetData sheetId="25045" refreshError="1"/>
      <sheetData sheetId="25046" refreshError="1"/>
      <sheetData sheetId="25047" refreshError="1"/>
      <sheetData sheetId="25048" refreshError="1"/>
      <sheetData sheetId="25049" refreshError="1"/>
      <sheetData sheetId="25050" refreshError="1"/>
      <sheetData sheetId="25051" refreshError="1"/>
      <sheetData sheetId="25052" refreshError="1"/>
      <sheetData sheetId="25053" refreshError="1"/>
      <sheetData sheetId="25054" refreshError="1"/>
      <sheetData sheetId="25055" refreshError="1"/>
      <sheetData sheetId="25056" refreshError="1"/>
      <sheetData sheetId="25057" refreshError="1"/>
      <sheetData sheetId="25058" refreshError="1"/>
      <sheetData sheetId="25059" refreshError="1"/>
      <sheetData sheetId="25060" refreshError="1"/>
      <sheetData sheetId="25061" refreshError="1"/>
      <sheetData sheetId="25062" refreshError="1"/>
      <sheetData sheetId="25063" refreshError="1"/>
      <sheetData sheetId="25064" refreshError="1"/>
      <sheetData sheetId="25065" refreshError="1"/>
      <sheetData sheetId="25066" refreshError="1"/>
      <sheetData sheetId="25067" refreshError="1"/>
      <sheetData sheetId="25068" refreshError="1"/>
      <sheetData sheetId="25069" refreshError="1"/>
      <sheetData sheetId="25070" refreshError="1"/>
      <sheetData sheetId="25071" refreshError="1"/>
      <sheetData sheetId="25072" refreshError="1"/>
      <sheetData sheetId="25073" refreshError="1"/>
      <sheetData sheetId="25074" refreshError="1"/>
      <sheetData sheetId="25075" refreshError="1"/>
      <sheetData sheetId="25076" refreshError="1"/>
      <sheetData sheetId="25077" refreshError="1"/>
      <sheetData sheetId="25078" refreshError="1"/>
      <sheetData sheetId="25079" refreshError="1"/>
      <sheetData sheetId="25080" refreshError="1"/>
      <sheetData sheetId="25081" refreshError="1"/>
      <sheetData sheetId="25082" refreshError="1"/>
      <sheetData sheetId="25083" refreshError="1"/>
      <sheetData sheetId="25084" refreshError="1"/>
      <sheetData sheetId="25085" refreshError="1"/>
      <sheetData sheetId="25086" refreshError="1"/>
      <sheetData sheetId="25087" refreshError="1"/>
      <sheetData sheetId="25088" refreshError="1"/>
      <sheetData sheetId="25089" refreshError="1"/>
      <sheetData sheetId="25090" refreshError="1"/>
      <sheetData sheetId="25091" refreshError="1"/>
      <sheetData sheetId="25092" refreshError="1"/>
      <sheetData sheetId="25093" refreshError="1"/>
      <sheetData sheetId="25094" refreshError="1"/>
      <sheetData sheetId="25095" refreshError="1"/>
      <sheetData sheetId="25096" refreshError="1"/>
      <sheetData sheetId="25097" refreshError="1"/>
      <sheetData sheetId="25098" refreshError="1"/>
      <sheetData sheetId="25099" refreshError="1"/>
      <sheetData sheetId="25100" refreshError="1"/>
      <sheetData sheetId="25101" refreshError="1"/>
      <sheetData sheetId="25102" refreshError="1"/>
      <sheetData sheetId="25103" refreshError="1"/>
      <sheetData sheetId="25104" refreshError="1"/>
      <sheetData sheetId="25105" refreshError="1"/>
      <sheetData sheetId="25106" refreshError="1"/>
      <sheetData sheetId="25107" refreshError="1"/>
      <sheetData sheetId="25108" refreshError="1"/>
      <sheetData sheetId="25109" refreshError="1"/>
      <sheetData sheetId="25110" refreshError="1"/>
      <sheetData sheetId="25111" refreshError="1"/>
      <sheetData sheetId="25112" refreshError="1"/>
      <sheetData sheetId="25113" refreshError="1"/>
      <sheetData sheetId="25114" refreshError="1"/>
      <sheetData sheetId="25115" refreshError="1"/>
      <sheetData sheetId="25116" refreshError="1"/>
      <sheetData sheetId="25117" refreshError="1"/>
      <sheetData sheetId="25118" refreshError="1"/>
      <sheetData sheetId="25119" refreshError="1"/>
      <sheetData sheetId="25120" refreshError="1"/>
      <sheetData sheetId="25121" refreshError="1"/>
      <sheetData sheetId="25122" refreshError="1"/>
      <sheetData sheetId="25123" refreshError="1"/>
      <sheetData sheetId="25124" refreshError="1"/>
      <sheetData sheetId="25125" refreshError="1"/>
      <sheetData sheetId="25126" refreshError="1"/>
      <sheetData sheetId="25127" refreshError="1"/>
      <sheetData sheetId="25128" refreshError="1"/>
      <sheetData sheetId="25129" refreshError="1"/>
      <sheetData sheetId="25130" refreshError="1"/>
      <sheetData sheetId="25131" refreshError="1"/>
      <sheetData sheetId="25132" refreshError="1"/>
      <sheetData sheetId="25133" refreshError="1"/>
      <sheetData sheetId="25134" refreshError="1"/>
      <sheetData sheetId="25135" refreshError="1"/>
      <sheetData sheetId="25136" refreshError="1"/>
      <sheetData sheetId="25137" refreshError="1"/>
      <sheetData sheetId="25138" refreshError="1"/>
      <sheetData sheetId="25139" refreshError="1"/>
      <sheetData sheetId="25140" refreshError="1"/>
      <sheetData sheetId="25141" refreshError="1"/>
      <sheetData sheetId="25142" refreshError="1"/>
      <sheetData sheetId="25143" refreshError="1"/>
      <sheetData sheetId="25144" refreshError="1"/>
      <sheetData sheetId="25145" refreshError="1"/>
      <sheetData sheetId="25146" refreshError="1"/>
      <sheetData sheetId="25147" refreshError="1"/>
      <sheetData sheetId="25148" refreshError="1"/>
      <sheetData sheetId="25149" refreshError="1"/>
      <sheetData sheetId="25150" refreshError="1"/>
      <sheetData sheetId="25151" refreshError="1"/>
      <sheetData sheetId="25152" refreshError="1"/>
      <sheetData sheetId="25153" refreshError="1"/>
      <sheetData sheetId="25154" refreshError="1"/>
      <sheetData sheetId="25155" refreshError="1"/>
      <sheetData sheetId="25156" refreshError="1"/>
      <sheetData sheetId="25157" refreshError="1"/>
      <sheetData sheetId="25158" refreshError="1"/>
      <sheetData sheetId="25159" refreshError="1"/>
      <sheetData sheetId="25160" refreshError="1"/>
      <sheetData sheetId="25161" refreshError="1"/>
      <sheetData sheetId="25162" refreshError="1"/>
      <sheetData sheetId="25163" refreshError="1"/>
      <sheetData sheetId="25164" refreshError="1"/>
      <sheetData sheetId="25165" refreshError="1"/>
      <sheetData sheetId="25166" refreshError="1"/>
      <sheetData sheetId="25167" refreshError="1"/>
      <sheetData sheetId="25168" refreshError="1"/>
      <sheetData sheetId="25169" refreshError="1"/>
      <sheetData sheetId="25170" refreshError="1"/>
      <sheetData sheetId="25171" refreshError="1"/>
      <sheetData sheetId="25172" refreshError="1"/>
      <sheetData sheetId="25173" refreshError="1"/>
      <sheetData sheetId="25174" refreshError="1"/>
      <sheetData sheetId="25175" refreshError="1"/>
      <sheetData sheetId="25176" refreshError="1"/>
      <sheetData sheetId="25177" refreshError="1"/>
      <sheetData sheetId="25178" refreshError="1"/>
      <sheetData sheetId="25179" refreshError="1"/>
      <sheetData sheetId="25180" refreshError="1"/>
      <sheetData sheetId="25181" refreshError="1"/>
      <sheetData sheetId="25182" refreshError="1"/>
      <sheetData sheetId="25183" refreshError="1"/>
      <sheetData sheetId="25184" refreshError="1"/>
      <sheetData sheetId="25185" refreshError="1"/>
      <sheetData sheetId="25186" refreshError="1"/>
      <sheetData sheetId="25187" refreshError="1"/>
      <sheetData sheetId="25188" refreshError="1"/>
      <sheetData sheetId="25189" refreshError="1"/>
      <sheetData sheetId="25190" refreshError="1"/>
      <sheetData sheetId="25191" refreshError="1"/>
      <sheetData sheetId="25192" refreshError="1"/>
      <sheetData sheetId="25193" refreshError="1"/>
      <sheetData sheetId="25194" refreshError="1"/>
      <sheetData sheetId="25195" refreshError="1"/>
      <sheetData sheetId="25196" refreshError="1"/>
      <sheetData sheetId="25197" refreshError="1"/>
      <sheetData sheetId="25198" refreshError="1"/>
      <sheetData sheetId="25199" refreshError="1"/>
      <sheetData sheetId="25200" refreshError="1"/>
      <sheetData sheetId="25201" refreshError="1"/>
      <sheetData sheetId="25202" refreshError="1"/>
      <sheetData sheetId="25203" refreshError="1"/>
      <sheetData sheetId="25204" refreshError="1"/>
      <sheetData sheetId="25205" refreshError="1"/>
      <sheetData sheetId="25206" refreshError="1"/>
      <sheetData sheetId="25207" refreshError="1"/>
      <sheetData sheetId="25208" refreshError="1"/>
      <sheetData sheetId="25209" refreshError="1"/>
      <sheetData sheetId="25210" refreshError="1"/>
      <sheetData sheetId="25211" refreshError="1"/>
      <sheetData sheetId="25212" refreshError="1"/>
      <sheetData sheetId="25213" refreshError="1"/>
      <sheetData sheetId="25214" refreshError="1"/>
      <sheetData sheetId="25215" refreshError="1"/>
      <sheetData sheetId="25216" refreshError="1"/>
      <sheetData sheetId="25217" refreshError="1"/>
      <sheetData sheetId="25218" refreshError="1"/>
      <sheetData sheetId="25219" refreshError="1"/>
      <sheetData sheetId="25220" refreshError="1"/>
      <sheetData sheetId="25221" refreshError="1"/>
      <sheetData sheetId="25222" refreshError="1"/>
      <sheetData sheetId="25223" refreshError="1"/>
      <sheetData sheetId="25224" refreshError="1"/>
      <sheetData sheetId="25225" refreshError="1"/>
      <sheetData sheetId="25226" refreshError="1"/>
      <sheetData sheetId="25227" refreshError="1"/>
      <sheetData sheetId="25228" refreshError="1"/>
      <sheetData sheetId="25229" refreshError="1"/>
      <sheetData sheetId="25230" refreshError="1"/>
      <sheetData sheetId="25231" refreshError="1"/>
      <sheetData sheetId="25232" refreshError="1"/>
      <sheetData sheetId="25233" refreshError="1"/>
      <sheetData sheetId="25234" refreshError="1"/>
      <sheetData sheetId="25235" refreshError="1"/>
      <sheetData sheetId="25236" refreshError="1"/>
      <sheetData sheetId="25237" refreshError="1"/>
      <sheetData sheetId="25238" refreshError="1"/>
      <sheetData sheetId="25239" refreshError="1"/>
      <sheetData sheetId="25240" refreshError="1"/>
      <sheetData sheetId="25241" refreshError="1"/>
      <sheetData sheetId="25242" refreshError="1"/>
      <sheetData sheetId="25243" refreshError="1"/>
      <sheetData sheetId="25244" refreshError="1"/>
      <sheetData sheetId="25245" refreshError="1"/>
      <sheetData sheetId="25246" refreshError="1"/>
      <sheetData sheetId="25247" refreshError="1"/>
      <sheetData sheetId="25248" refreshError="1"/>
      <sheetData sheetId="25249" refreshError="1"/>
      <sheetData sheetId="25250" refreshError="1"/>
      <sheetData sheetId="25251" refreshError="1"/>
      <sheetData sheetId="25252" refreshError="1"/>
      <sheetData sheetId="25253" refreshError="1"/>
      <sheetData sheetId="25254" refreshError="1"/>
      <sheetData sheetId="25255" refreshError="1"/>
      <sheetData sheetId="25256" refreshError="1"/>
      <sheetData sheetId="25257" refreshError="1"/>
      <sheetData sheetId="25258" refreshError="1"/>
      <sheetData sheetId="25259" refreshError="1"/>
      <sheetData sheetId="25260" refreshError="1"/>
      <sheetData sheetId="25261" refreshError="1"/>
      <sheetData sheetId="25262" refreshError="1"/>
      <sheetData sheetId="25263" refreshError="1"/>
      <sheetData sheetId="25264" refreshError="1"/>
      <sheetData sheetId="25265" refreshError="1"/>
      <sheetData sheetId="25266" refreshError="1"/>
      <sheetData sheetId="25267" refreshError="1"/>
      <sheetData sheetId="25268" refreshError="1"/>
      <sheetData sheetId="25269" refreshError="1"/>
      <sheetData sheetId="25270" refreshError="1"/>
      <sheetData sheetId="25271" refreshError="1"/>
      <sheetData sheetId="25272" refreshError="1"/>
      <sheetData sheetId="25273" refreshError="1"/>
      <sheetData sheetId="25274" refreshError="1"/>
      <sheetData sheetId="25275" refreshError="1"/>
      <sheetData sheetId="25276" refreshError="1"/>
      <sheetData sheetId="25277" refreshError="1"/>
      <sheetData sheetId="25278" refreshError="1"/>
      <sheetData sheetId="25279" refreshError="1"/>
      <sheetData sheetId="25280" refreshError="1"/>
      <sheetData sheetId="25281" refreshError="1"/>
      <sheetData sheetId="25282" refreshError="1"/>
      <sheetData sheetId="25283" refreshError="1"/>
      <sheetData sheetId="25284" refreshError="1"/>
      <sheetData sheetId="25285" refreshError="1"/>
      <sheetData sheetId="25286" refreshError="1"/>
      <sheetData sheetId="25287" refreshError="1"/>
      <sheetData sheetId="25288" refreshError="1"/>
      <sheetData sheetId="25289" refreshError="1"/>
      <sheetData sheetId="25290" refreshError="1"/>
      <sheetData sheetId="25291" refreshError="1"/>
      <sheetData sheetId="25292" refreshError="1"/>
      <sheetData sheetId="25293" refreshError="1"/>
      <sheetData sheetId="25294" refreshError="1"/>
      <sheetData sheetId="25295" refreshError="1"/>
      <sheetData sheetId="25296" refreshError="1"/>
      <sheetData sheetId="25297" refreshError="1"/>
      <sheetData sheetId="25298" refreshError="1"/>
      <sheetData sheetId="25299" refreshError="1"/>
      <sheetData sheetId="25300" refreshError="1"/>
      <sheetData sheetId="25301" refreshError="1"/>
      <sheetData sheetId="25302" refreshError="1"/>
      <sheetData sheetId="25303" refreshError="1"/>
      <sheetData sheetId="25304" refreshError="1"/>
      <sheetData sheetId="25305" refreshError="1"/>
      <sheetData sheetId="25306" refreshError="1"/>
      <sheetData sheetId="25307" refreshError="1"/>
      <sheetData sheetId="25308" refreshError="1"/>
      <sheetData sheetId="25309" refreshError="1"/>
      <sheetData sheetId="25310" refreshError="1"/>
      <sheetData sheetId="25311" refreshError="1"/>
      <sheetData sheetId="25312" refreshError="1"/>
      <sheetData sheetId="25313" refreshError="1"/>
      <sheetData sheetId="25314" refreshError="1"/>
      <sheetData sheetId="25315" refreshError="1"/>
      <sheetData sheetId="25316" refreshError="1"/>
      <sheetData sheetId="25317" refreshError="1"/>
      <sheetData sheetId="25318" refreshError="1"/>
      <sheetData sheetId="25319" refreshError="1"/>
      <sheetData sheetId="25320" refreshError="1"/>
      <sheetData sheetId="25321" refreshError="1"/>
      <sheetData sheetId="25322" refreshError="1"/>
      <sheetData sheetId="25323" refreshError="1"/>
      <sheetData sheetId="25324" refreshError="1"/>
      <sheetData sheetId="25325" refreshError="1"/>
      <sheetData sheetId="25326" refreshError="1"/>
      <sheetData sheetId="25327" refreshError="1"/>
      <sheetData sheetId="25328" refreshError="1"/>
      <sheetData sheetId="25329" refreshError="1"/>
      <sheetData sheetId="25330" refreshError="1"/>
      <sheetData sheetId="25331" refreshError="1"/>
      <sheetData sheetId="25332" refreshError="1"/>
      <sheetData sheetId="25333" refreshError="1"/>
      <sheetData sheetId="25334" refreshError="1"/>
      <sheetData sheetId="25335" refreshError="1"/>
      <sheetData sheetId="25336" refreshError="1"/>
      <sheetData sheetId="25337" refreshError="1"/>
      <sheetData sheetId="25338" refreshError="1"/>
      <sheetData sheetId="25339" refreshError="1"/>
      <sheetData sheetId="25340" refreshError="1"/>
      <sheetData sheetId="25341" refreshError="1"/>
      <sheetData sheetId="25342" refreshError="1"/>
      <sheetData sheetId="25343" refreshError="1"/>
      <sheetData sheetId="25344" refreshError="1"/>
      <sheetData sheetId="25345" refreshError="1"/>
      <sheetData sheetId="25346" refreshError="1"/>
      <sheetData sheetId="25347" refreshError="1"/>
      <sheetData sheetId="25348" refreshError="1"/>
      <sheetData sheetId="25349" refreshError="1"/>
      <sheetData sheetId="25350" refreshError="1"/>
      <sheetData sheetId="25351" refreshError="1"/>
      <sheetData sheetId="25352" refreshError="1"/>
      <sheetData sheetId="25353" refreshError="1"/>
      <sheetData sheetId="25354" refreshError="1"/>
      <sheetData sheetId="25355" refreshError="1"/>
      <sheetData sheetId="25356" refreshError="1"/>
      <sheetData sheetId="25357" refreshError="1"/>
      <sheetData sheetId="25358" refreshError="1"/>
      <sheetData sheetId="25359" refreshError="1"/>
      <sheetData sheetId="25360" refreshError="1"/>
      <sheetData sheetId="25361" refreshError="1"/>
      <sheetData sheetId="25362" refreshError="1"/>
      <sheetData sheetId="25363" refreshError="1"/>
      <sheetData sheetId="25364" refreshError="1"/>
      <sheetData sheetId="25365" refreshError="1"/>
      <sheetData sheetId="25366" refreshError="1"/>
      <sheetData sheetId="25367" refreshError="1"/>
      <sheetData sheetId="25368" refreshError="1"/>
      <sheetData sheetId="25369" refreshError="1"/>
      <sheetData sheetId="25370" refreshError="1"/>
      <sheetData sheetId="25371" refreshError="1"/>
      <sheetData sheetId="25372" refreshError="1"/>
      <sheetData sheetId="25373" refreshError="1"/>
      <sheetData sheetId="25374" refreshError="1"/>
      <sheetData sheetId="25375" refreshError="1"/>
      <sheetData sheetId="25376" refreshError="1"/>
      <sheetData sheetId="25377" refreshError="1"/>
      <sheetData sheetId="25378" refreshError="1"/>
      <sheetData sheetId="25379" refreshError="1"/>
      <sheetData sheetId="25380" refreshError="1"/>
      <sheetData sheetId="25381" refreshError="1"/>
      <sheetData sheetId="25382" refreshError="1"/>
      <sheetData sheetId="25383" refreshError="1"/>
      <sheetData sheetId="25384" refreshError="1"/>
      <sheetData sheetId="25385" refreshError="1"/>
      <sheetData sheetId="25386" refreshError="1"/>
      <sheetData sheetId="25387" refreshError="1"/>
      <sheetData sheetId="25388" refreshError="1"/>
      <sheetData sheetId="25389" refreshError="1"/>
      <sheetData sheetId="25390" refreshError="1"/>
      <sheetData sheetId="25391" refreshError="1"/>
      <sheetData sheetId="25392" refreshError="1"/>
      <sheetData sheetId="25393" refreshError="1"/>
      <sheetData sheetId="25394" refreshError="1"/>
      <sheetData sheetId="25395" refreshError="1"/>
      <sheetData sheetId="25396" refreshError="1"/>
      <sheetData sheetId="25397" refreshError="1"/>
      <sheetData sheetId="25398" refreshError="1"/>
      <sheetData sheetId="25399" refreshError="1"/>
      <sheetData sheetId="25400" refreshError="1"/>
      <sheetData sheetId="25401" refreshError="1"/>
      <sheetData sheetId="25402" refreshError="1"/>
      <sheetData sheetId="25403" refreshError="1"/>
      <sheetData sheetId="25404" refreshError="1"/>
      <sheetData sheetId="25405" refreshError="1"/>
      <sheetData sheetId="25406" refreshError="1"/>
      <sheetData sheetId="25407" refreshError="1"/>
      <sheetData sheetId="25408" refreshError="1"/>
      <sheetData sheetId="25409" refreshError="1"/>
      <sheetData sheetId="25410" refreshError="1"/>
      <sheetData sheetId="25411" refreshError="1"/>
      <sheetData sheetId="25412" refreshError="1"/>
      <sheetData sheetId="25413" refreshError="1"/>
      <sheetData sheetId="25414" refreshError="1"/>
      <sheetData sheetId="25415" refreshError="1"/>
      <sheetData sheetId="25416" refreshError="1"/>
      <sheetData sheetId="25417" refreshError="1"/>
      <sheetData sheetId="25418" refreshError="1"/>
      <sheetData sheetId="25419" refreshError="1"/>
      <sheetData sheetId="25420" refreshError="1"/>
      <sheetData sheetId="25421" refreshError="1"/>
      <sheetData sheetId="25422" refreshError="1"/>
      <sheetData sheetId="25423" refreshError="1"/>
      <sheetData sheetId="25424" refreshError="1"/>
      <sheetData sheetId="25425" refreshError="1"/>
      <sheetData sheetId="25426" refreshError="1"/>
      <sheetData sheetId="25427" refreshError="1"/>
      <sheetData sheetId="25428" refreshError="1"/>
      <sheetData sheetId="25429" refreshError="1"/>
      <sheetData sheetId="25430" refreshError="1"/>
      <sheetData sheetId="25431" refreshError="1"/>
      <sheetData sheetId="25432" refreshError="1"/>
      <sheetData sheetId="25433" refreshError="1"/>
      <sheetData sheetId="25434" refreshError="1"/>
      <sheetData sheetId="25435" refreshError="1"/>
      <sheetData sheetId="25436" refreshError="1"/>
      <sheetData sheetId="25437" refreshError="1"/>
      <sheetData sheetId="25438" refreshError="1"/>
      <sheetData sheetId="25439" refreshError="1"/>
      <sheetData sheetId="25440" refreshError="1"/>
      <sheetData sheetId="25441" refreshError="1"/>
      <sheetData sheetId="25442" refreshError="1"/>
      <sheetData sheetId="25443" refreshError="1"/>
      <sheetData sheetId="25444" refreshError="1"/>
      <sheetData sheetId="25445" refreshError="1"/>
      <sheetData sheetId="25446" refreshError="1"/>
      <sheetData sheetId="25447" refreshError="1"/>
      <sheetData sheetId="25448" refreshError="1"/>
      <sheetData sheetId="25449" refreshError="1"/>
      <sheetData sheetId="25450" refreshError="1"/>
      <sheetData sheetId="25451" refreshError="1"/>
      <sheetData sheetId="25452" refreshError="1"/>
      <sheetData sheetId="25453" refreshError="1"/>
      <sheetData sheetId="25454" refreshError="1"/>
      <sheetData sheetId="25455" refreshError="1"/>
      <sheetData sheetId="25456" refreshError="1"/>
      <sheetData sheetId="25457" refreshError="1"/>
      <sheetData sheetId="25458" refreshError="1"/>
      <sheetData sheetId="25459" refreshError="1"/>
      <sheetData sheetId="25460" refreshError="1"/>
      <sheetData sheetId="25461" refreshError="1"/>
      <sheetData sheetId="25462" refreshError="1"/>
      <sheetData sheetId="25463" refreshError="1"/>
      <sheetData sheetId="25464" refreshError="1"/>
      <sheetData sheetId="25465" refreshError="1"/>
      <sheetData sheetId="25466" refreshError="1"/>
      <sheetData sheetId="25467" refreshError="1"/>
      <sheetData sheetId="25468" refreshError="1"/>
      <sheetData sheetId="25469" refreshError="1"/>
      <sheetData sheetId="25470" refreshError="1"/>
      <sheetData sheetId="25471" refreshError="1"/>
      <sheetData sheetId="25472" refreshError="1"/>
      <sheetData sheetId="25473" refreshError="1"/>
      <sheetData sheetId="25474" refreshError="1"/>
      <sheetData sheetId="25475" refreshError="1"/>
      <sheetData sheetId="25476" refreshError="1"/>
      <sheetData sheetId="25477" refreshError="1"/>
      <sheetData sheetId="25478" refreshError="1"/>
      <sheetData sheetId="25479" refreshError="1"/>
      <sheetData sheetId="25480" refreshError="1"/>
      <sheetData sheetId="25481" refreshError="1"/>
      <sheetData sheetId="25482" refreshError="1"/>
      <sheetData sheetId="25483" refreshError="1"/>
      <sheetData sheetId="25484" refreshError="1"/>
      <sheetData sheetId="25485" refreshError="1"/>
      <sheetData sheetId="25486" refreshError="1"/>
      <sheetData sheetId="25487" refreshError="1"/>
      <sheetData sheetId="25488" refreshError="1"/>
      <sheetData sheetId="25489" refreshError="1"/>
      <sheetData sheetId="25490" refreshError="1"/>
      <sheetData sheetId="25491" refreshError="1"/>
      <sheetData sheetId="25492" refreshError="1"/>
      <sheetData sheetId="25493" refreshError="1"/>
      <sheetData sheetId="25494" refreshError="1"/>
      <sheetData sheetId="25495" refreshError="1"/>
      <sheetData sheetId="25496" refreshError="1"/>
      <sheetData sheetId="25497" refreshError="1"/>
      <sheetData sheetId="25498" refreshError="1"/>
      <sheetData sheetId="25499" refreshError="1"/>
      <sheetData sheetId="25500" refreshError="1"/>
      <sheetData sheetId="25501" refreshError="1"/>
      <sheetData sheetId="25502" refreshError="1"/>
      <sheetData sheetId="25503" refreshError="1"/>
      <sheetData sheetId="25504" refreshError="1"/>
      <sheetData sheetId="25505" refreshError="1"/>
      <sheetData sheetId="25506" refreshError="1"/>
      <sheetData sheetId="25507" refreshError="1"/>
      <sheetData sheetId="25508" refreshError="1"/>
      <sheetData sheetId="25509" refreshError="1"/>
      <sheetData sheetId="25510" refreshError="1"/>
      <sheetData sheetId="25511" refreshError="1"/>
      <sheetData sheetId="25512" refreshError="1"/>
      <sheetData sheetId="25513" refreshError="1"/>
      <sheetData sheetId="25514" refreshError="1"/>
      <sheetData sheetId="25515" refreshError="1"/>
      <sheetData sheetId="25516" refreshError="1"/>
      <sheetData sheetId="25517" refreshError="1"/>
      <sheetData sheetId="25518" refreshError="1"/>
      <sheetData sheetId="25519" refreshError="1"/>
      <sheetData sheetId="25520" refreshError="1"/>
      <sheetData sheetId="25521" refreshError="1"/>
      <sheetData sheetId="25522" refreshError="1"/>
      <sheetData sheetId="25523" refreshError="1"/>
      <sheetData sheetId="25524" refreshError="1"/>
      <sheetData sheetId="25525" refreshError="1"/>
      <sheetData sheetId="25526" refreshError="1"/>
      <sheetData sheetId="25527" refreshError="1"/>
      <sheetData sheetId="25528" refreshError="1"/>
      <sheetData sheetId="25529" refreshError="1"/>
      <sheetData sheetId="25530" refreshError="1"/>
      <sheetData sheetId="25531" refreshError="1"/>
      <sheetData sheetId="25532" refreshError="1"/>
      <sheetData sheetId="25533" refreshError="1"/>
      <sheetData sheetId="25534" refreshError="1"/>
      <sheetData sheetId="25535" refreshError="1"/>
      <sheetData sheetId="25536" refreshError="1"/>
      <sheetData sheetId="25537" refreshError="1"/>
      <sheetData sheetId="25538" refreshError="1"/>
      <sheetData sheetId="25539" refreshError="1"/>
      <sheetData sheetId="25540" refreshError="1"/>
      <sheetData sheetId="25541" refreshError="1"/>
      <sheetData sheetId="25542" refreshError="1"/>
      <sheetData sheetId="25543" refreshError="1"/>
      <sheetData sheetId="25544" refreshError="1"/>
      <sheetData sheetId="25545" refreshError="1"/>
      <sheetData sheetId="25546" refreshError="1"/>
      <sheetData sheetId="25547" refreshError="1"/>
      <sheetData sheetId="25548" refreshError="1"/>
      <sheetData sheetId="25549" refreshError="1"/>
      <sheetData sheetId="25550" refreshError="1"/>
      <sheetData sheetId="25551" refreshError="1"/>
      <sheetData sheetId="25552" refreshError="1"/>
      <sheetData sheetId="25553" refreshError="1"/>
      <sheetData sheetId="25554" refreshError="1"/>
      <sheetData sheetId="25555" refreshError="1"/>
      <sheetData sheetId="25556" refreshError="1"/>
      <sheetData sheetId="25557" refreshError="1"/>
      <sheetData sheetId="25558" refreshError="1"/>
      <sheetData sheetId="25559" refreshError="1"/>
      <sheetData sheetId="25560" refreshError="1"/>
      <sheetData sheetId="25561" refreshError="1"/>
      <sheetData sheetId="25562" refreshError="1"/>
      <sheetData sheetId="25563" refreshError="1"/>
      <sheetData sheetId="25564" refreshError="1"/>
      <sheetData sheetId="25565" refreshError="1"/>
      <sheetData sheetId="25566" refreshError="1"/>
      <sheetData sheetId="25567" refreshError="1"/>
      <sheetData sheetId="25568" refreshError="1"/>
      <sheetData sheetId="25569" refreshError="1"/>
      <sheetData sheetId="25570" refreshError="1"/>
      <sheetData sheetId="25571" refreshError="1"/>
      <sheetData sheetId="25572" refreshError="1"/>
      <sheetData sheetId="25573" refreshError="1"/>
      <sheetData sheetId="25574" refreshError="1"/>
      <sheetData sheetId="25575" refreshError="1"/>
      <sheetData sheetId="25576" refreshError="1"/>
      <sheetData sheetId="25577" refreshError="1"/>
      <sheetData sheetId="25578" refreshError="1"/>
      <sheetData sheetId="25579" refreshError="1"/>
      <sheetData sheetId="25580" refreshError="1"/>
      <sheetData sheetId="25581" refreshError="1"/>
      <sheetData sheetId="25582" refreshError="1"/>
      <sheetData sheetId="25583" refreshError="1"/>
      <sheetData sheetId="25584" refreshError="1"/>
      <sheetData sheetId="25585" refreshError="1"/>
      <sheetData sheetId="25586" refreshError="1"/>
      <sheetData sheetId="25587" refreshError="1"/>
      <sheetData sheetId="25588" refreshError="1"/>
      <sheetData sheetId="25589" refreshError="1"/>
      <sheetData sheetId="25590" refreshError="1"/>
      <sheetData sheetId="25591" refreshError="1"/>
      <sheetData sheetId="25592" refreshError="1"/>
      <sheetData sheetId="25593" refreshError="1"/>
      <sheetData sheetId="25594" refreshError="1"/>
      <sheetData sheetId="25595" refreshError="1"/>
      <sheetData sheetId="25596" refreshError="1"/>
      <sheetData sheetId="25597" refreshError="1"/>
      <sheetData sheetId="25598" refreshError="1"/>
      <sheetData sheetId="25599" refreshError="1"/>
      <sheetData sheetId="25600" refreshError="1"/>
      <sheetData sheetId="25601" refreshError="1"/>
      <sheetData sheetId="25602" refreshError="1"/>
      <sheetData sheetId="25603" refreshError="1"/>
      <sheetData sheetId="25604" refreshError="1"/>
      <sheetData sheetId="25605" refreshError="1"/>
      <sheetData sheetId="25606" refreshError="1"/>
      <sheetData sheetId="25607" refreshError="1"/>
      <sheetData sheetId="25608" refreshError="1"/>
      <sheetData sheetId="25609" refreshError="1"/>
      <sheetData sheetId="25610" refreshError="1"/>
      <sheetData sheetId="25611" refreshError="1"/>
      <sheetData sheetId="25612" refreshError="1"/>
      <sheetData sheetId="25613" refreshError="1"/>
      <sheetData sheetId="25614" refreshError="1"/>
      <sheetData sheetId="25615" refreshError="1"/>
      <sheetData sheetId="25616" refreshError="1"/>
      <sheetData sheetId="25617" refreshError="1"/>
      <sheetData sheetId="25618" refreshError="1"/>
      <sheetData sheetId="25619" refreshError="1"/>
      <sheetData sheetId="25620" refreshError="1"/>
      <sheetData sheetId="25621" refreshError="1"/>
      <sheetData sheetId="25622" refreshError="1"/>
      <sheetData sheetId="25623" refreshError="1"/>
      <sheetData sheetId="25624" refreshError="1"/>
      <sheetData sheetId="25625" refreshError="1"/>
      <sheetData sheetId="25626" refreshError="1"/>
      <sheetData sheetId="25627" refreshError="1"/>
      <sheetData sheetId="25628" refreshError="1"/>
      <sheetData sheetId="25629" refreshError="1"/>
      <sheetData sheetId="25630" refreshError="1"/>
      <sheetData sheetId="25631" refreshError="1"/>
      <sheetData sheetId="25632" refreshError="1"/>
      <sheetData sheetId="25633" refreshError="1"/>
      <sheetData sheetId="25634" refreshError="1"/>
      <sheetData sheetId="25635" refreshError="1"/>
      <sheetData sheetId="25636" refreshError="1"/>
      <sheetData sheetId="25637" refreshError="1"/>
      <sheetData sheetId="25638" refreshError="1"/>
      <sheetData sheetId="25639" refreshError="1"/>
      <sheetData sheetId="25640" refreshError="1"/>
      <sheetData sheetId="25641" refreshError="1"/>
      <sheetData sheetId="25642" refreshError="1"/>
      <sheetData sheetId="25643" refreshError="1"/>
      <sheetData sheetId="25644" refreshError="1"/>
      <sheetData sheetId="25645" refreshError="1"/>
      <sheetData sheetId="25646" refreshError="1"/>
      <sheetData sheetId="25647" refreshError="1"/>
      <sheetData sheetId="25648" refreshError="1"/>
      <sheetData sheetId="25649" refreshError="1"/>
      <sheetData sheetId="25650" refreshError="1"/>
      <sheetData sheetId="25651" refreshError="1"/>
      <sheetData sheetId="25652" refreshError="1"/>
      <sheetData sheetId="25653" refreshError="1"/>
      <sheetData sheetId="25654" refreshError="1"/>
      <sheetData sheetId="25655" refreshError="1"/>
      <sheetData sheetId="25656" refreshError="1"/>
      <sheetData sheetId="25657" refreshError="1"/>
      <sheetData sheetId="25658" refreshError="1"/>
      <sheetData sheetId="25659" refreshError="1"/>
      <sheetData sheetId="25660" refreshError="1"/>
      <sheetData sheetId="25661" refreshError="1"/>
      <sheetData sheetId="25662" refreshError="1"/>
      <sheetData sheetId="25663" refreshError="1"/>
      <sheetData sheetId="25664" refreshError="1"/>
      <sheetData sheetId="25665" refreshError="1"/>
      <sheetData sheetId="25666" refreshError="1"/>
      <sheetData sheetId="25667" refreshError="1"/>
      <sheetData sheetId="25668" refreshError="1"/>
      <sheetData sheetId="25669" refreshError="1"/>
      <sheetData sheetId="25670" refreshError="1"/>
      <sheetData sheetId="25671" refreshError="1"/>
      <sheetData sheetId="25672" refreshError="1"/>
      <sheetData sheetId="25673" refreshError="1"/>
      <sheetData sheetId="25674" refreshError="1"/>
      <sheetData sheetId="25675" refreshError="1"/>
      <sheetData sheetId="25676" refreshError="1"/>
      <sheetData sheetId="25677" refreshError="1"/>
      <sheetData sheetId="25678" refreshError="1"/>
      <sheetData sheetId="25679" refreshError="1"/>
      <sheetData sheetId="25680" refreshError="1"/>
      <sheetData sheetId="25681" refreshError="1"/>
      <sheetData sheetId="25682" refreshError="1"/>
      <sheetData sheetId="25683" refreshError="1"/>
      <sheetData sheetId="25684" refreshError="1"/>
      <sheetData sheetId="25685" refreshError="1"/>
      <sheetData sheetId="25686" refreshError="1"/>
      <sheetData sheetId="25687" refreshError="1"/>
      <sheetData sheetId="25688" refreshError="1"/>
      <sheetData sheetId="25689" refreshError="1"/>
      <sheetData sheetId="25690" refreshError="1"/>
      <sheetData sheetId="25691" refreshError="1"/>
      <sheetData sheetId="25692" refreshError="1"/>
      <sheetData sheetId="25693" refreshError="1"/>
      <sheetData sheetId="25694" refreshError="1"/>
      <sheetData sheetId="25695" refreshError="1"/>
      <sheetData sheetId="25696" refreshError="1"/>
      <sheetData sheetId="25697" refreshError="1"/>
      <sheetData sheetId="25698" refreshError="1"/>
      <sheetData sheetId="25699" refreshError="1"/>
      <sheetData sheetId="25700" refreshError="1"/>
      <sheetData sheetId="25701" refreshError="1"/>
      <sheetData sheetId="25702" refreshError="1"/>
      <sheetData sheetId="25703" refreshError="1"/>
      <sheetData sheetId="25704" refreshError="1"/>
      <sheetData sheetId="25705" refreshError="1"/>
      <sheetData sheetId="25706" refreshError="1"/>
      <sheetData sheetId="25707" refreshError="1"/>
      <sheetData sheetId="25708" refreshError="1"/>
      <sheetData sheetId="25709" refreshError="1"/>
      <sheetData sheetId="25710" refreshError="1"/>
      <sheetData sheetId="25711" refreshError="1"/>
      <sheetData sheetId="25712" refreshError="1"/>
      <sheetData sheetId="25713" refreshError="1"/>
      <sheetData sheetId="25714" refreshError="1"/>
      <sheetData sheetId="25715" refreshError="1"/>
      <sheetData sheetId="25716" refreshError="1"/>
      <sheetData sheetId="25717" refreshError="1"/>
      <sheetData sheetId="25718" refreshError="1"/>
      <sheetData sheetId="25719" refreshError="1"/>
      <sheetData sheetId="25720" refreshError="1"/>
      <sheetData sheetId="25721" refreshError="1"/>
      <sheetData sheetId="25722" refreshError="1"/>
      <sheetData sheetId="25723" refreshError="1"/>
      <sheetData sheetId="25724" refreshError="1"/>
      <sheetData sheetId="25725" refreshError="1"/>
      <sheetData sheetId="25726" refreshError="1"/>
      <sheetData sheetId="25727" refreshError="1"/>
      <sheetData sheetId="25728" refreshError="1"/>
      <sheetData sheetId="25729" refreshError="1"/>
      <sheetData sheetId="25730" refreshError="1"/>
      <sheetData sheetId="25731" refreshError="1"/>
      <sheetData sheetId="25732" refreshError="1"/>
      <sheetData sheetId="25733" refreshError="1"/>
      <sheetData sheetId="25734" refreshError="1"/>
      <sheetData sheetId="25735" refreshError="1"/>
      <sheetData sheetId="25736" refreshError="1"/>
      <sheetData sheetId="25737" refreshError="1"/>
      <sheetData sheetId="25738" refreshError="1"/>
      <sheetData sheetId="25739" refreshError="1"/>
      <sheetData sheetId="25740" refreshError="1"/>
      <sheetData sheetId="25741" refreshError="1"/>
      <sheetData sheetId="25742" refreshError="1"/>
      <sheetData sheetId="25743" refreshError="1"/>
      <sheetData sheetId="25744" refreshError="1"/>
      <sheetData sheetId="25745" refreshError="1"/>
      <sheetData sheetId="25746" refreshError="1"/>
      <sheetData sheetId="25747" refreshError="1"/>
      <sheetData sheetId="25748" refreshError="1"/>
      <sheetData sheetId="25749" refreshError="1"/>
      <sheetData sheetId="25750" refreshError="1"/>
      <sheetData sheetId="25751" refreshError="1"/>
      <sheetData sheetId="25752" refreshError="1"/>
      <sheetData sheetId="25753" refreshError="1"/>
      <sheetData sheetId="25754" refreshError="1"/>
      <sheetData sheetId="25755" refreshError="1"/>
      <sheetData sheetId="25756" refreshError="1"/>
      <sheetData sheetId="25757" refreshError="1"/>
      <sheetData sheetId="25758" refreshError="1"/>
      <sheetData sheetId="25759" refreshError="1"/>
      <sheetData sheetId="25760" refreshError="1"/>
      <sheetData sheetId="25761" refreshError="1"/>
      <sheetData sheetId="25762" refreshError="1"/>
      <sheetData sheetId="25763" refreshError="1"/>
      <sheetData sheetId="25764" refreshError="1"/>
      <sheetData sheetId="25765" refreshError="1"/>
      <sheetData sheetId="25766" refreshError="1"/>
      <sheetData sheetId="25767" refreshError="1"/>
      <sheetData sheetId="25768" refreshError="1"/>
      <sheetData sheetId="25769" refreshError="1"/>
      <sheetData sheetId="25770" refreshError="1"/>
      <sheetData sheetId="25771" refreshError="1"/>
      <sheetData sheetId="25772" refreshError="1"/>
      <sheetData sheetId="25773" refreshError="1"/>
      <sheetData sheetId="25774" refreshError="1"/>
      <sheetData sheetId="25775" refreshError="1"/>
      <sheetData sheetId="25776" refreshError="1"/>
      <sheetData sheetId="25777" refreshError="1"/>
      <sheetData sheetId="25778" refreshError="1"/>
      <sheetData sheetId="25779" refreshError="1"/>
      <sheetData sheetId="25780" refreshError="1"/>
      <sheetData sheetId="25781" refreshError="1"/>
      <sheetData sheetId="25782" refreshError="1"/>
      <sheetData sheetId="25783" refreshError="1"/>
      <sheetData sheetId="25784" refreshError="1"/>
      <sheetData sheetId="25785" refreshError="1"/>
      <sheetData sheetId="25786" refreshError="1"/>
      <sheetData sheetId="25787" refreshError="1"/>
      <sheetData sheetId="25788" refreshError="1"/>
      <sheetData sheetId="25789" refreshError="1"/>
      <sheetData sheetId="25790" refreshError="1"/>
      <sheetData sheetId="25791" refreshError="1"/>
      <sheetData sheetId="25792" refreshError="1"/>
      <sheetData sheetId="25793" refreshError="1"/>
      <sheetData sheetId="25794" refreshError="1"/>
      <sheetData sheetId="25795" refreshError="1"/>
      <sheetData sheetId="25796" refreshError="1"/>
      <sheetData sheetId="25797" refreshError="1"/>
      <sheetData sheetId="25798" refreshError="1"/>
      <sheetData sheetId="25799" refreshError="1"/>
      <sheetData sheetId="25800" refreshError="1"/>
      <sheetData sheetId="25801" refreshError="1"/>
      <sheetData sheetId="25802" refreshError="1"/>
      <sheetData sheetId="25803" refreshError="1"/>
      <sheetData sheetId="25804" refreshError="1"/>
      <sheetData sheetId="25805" refreshError="1"/>
      <sheetData sheetId="25806" refreshError="1"/>
      <sheetData sheetId="25807" refreshError="1"/>
      <sheetData sheetId="25808" refreshError="1"/>
      <sheetData sheetId="25809" refreshError="1"/>
      <sheetData sheetId="25810" refreshError="1"/>
      <sheetData sheetId="25811" refreshError="1"/>
      <sheetData sheetId="25812" refreshError="1"/>
      <sheetData sheetId="25813" refreshError="1"/>
      <sheetData sheetId="25814" refreshError="1"/>
      <sheetData sheetId="25815" refreshError="1"/>
      <sheetData sheetId="25816" refreshError="1"/>
      <sheetData sheetId="25817" refreshError="1"/>
      <sheetData sheetId="25818" refreshError="1"/>
      <sheetData sheetId="25819" refreshError="1"/>
      <sheetData sheetId="25820" refreshError="1"/>
      <sheetData sheetId="25821" refreshError="1"/>
      <sheetData sheetId="25822" refreshError="1"/>
      <sheetData sheetId="25823" refreshError="1"/>
      <sheetData sheetId="25824" refreshError="1"/>
      <sheetData sheetId="25825" refreshError="1"/>
      <sheetData sheetId="25826" refreshError="1"/>
      <sheetData sheetId="25827" refreshError="1"/>
      <sheetData sheetId="25828" refreshError="1"/>
      <sheetData sheetId="25829" refreshError="1"/>
      <sheetData sheetId="25830" refreshError="1"/>
      <sheetData sheetId="25831" refreshError="1"/>
      <sheetData sheetId="25832" refreshError="1"/>
      <sheetData sheetId="25833" refreshError="1"/>
      <sheetData sheetId="25834" refreshError="1"/>
      <sheetData sheetId="25835" refreshError="1"/>
      <sheetData sheetId="25836" refreshError="1"/>
      <sheetData sheetId="25837">
        <row r="29">
          <cell r="F29">
            <v>8416345.4499999993</v>
          </cell>
        </row>
      </sheetData>
      <sheetData sheetId="25838"/>
      <sheetData sheetId="25839"/>
      <sheetData sheetId="25840"/>
      <sheetData sheetId="25841"/>
      <sheetData sheetId="25842"/>
      <sheetData sheetId="25843">
        <row r="1">
          <cell r="A1" t="str">
            <v>CODE</v>
          </cell>
        </row>
      </sheetData>
      <sheetData sheetId="25844" refreshError="1"/>
      <sheetData sheetId="25845" refreshError="1"/>
      <sheetData sheetId="25846" refreshError="1"/>
      <sheetData sheetId="25847" refreshError="1"/>
      <sheetData sheetId="25848" refreshError="1"/>
      <sheetData sheetId="25849" refreshError="1"/>
      <sheetData sheetId="25850" refreshError="1"/>
      <sheetData sheetId="25851" refreshError="1"/>
      <sheetData sheetId="25852" refreshError="1"/>
      <sheetData sheetId="25853" refreshError="1"/>
      <sheetData sheetId="25854" refreshError="1"/>
      <sheetData sheetId="25855" refreshError="1"/>
      <sheetData sheetId="25856" refreshError="1"/>
      <sheetData sheetId="25857" refreshError="1"/>
      <sheetData sheetId="25858" refreshError="1"/>
      <sheetData sheetId="25859" refreshError="1"/>
      <sheetData sheetId="25860" refreshError="1"/>
      <sheetData sheetId="25861" refreshError="1"/>
      <sheetData sheetId="25862" refreshError="1"/>
      <sheetData sheetId="25863" refreshError="1"/>
      <sheetData sheetId="25864" refreshError="1"/>
      <sheetData sheetId="25865" refreshError="1"/>
      <sheetData sheetId="25866" refreshError="1"/>
      <sheetData sheetId="25867" refreshError="1"/>
      <sheetData sheetId="25868" refreshError="1"/>
      <sheetData sheetId="25869" refreshError="1"/>
      <sheetData sheetId="25870" refreshError="1"/>
      <sheetData sheetId="25871" refreshError="1"/>
      <sheetData sheetId="25872" refreshError="1"/>
      <sheetData sheetId="25873" refreshError="1"/>
      <sheetData sheetId="25874" refreshError="1"/>
      <sheetData sheetId="25875" refreshError="1"/>
      <sheetData sheetId="25876" refreshError="1"/>
      <sheetData sheetId="25877" refreshError="1"/>
      <sheetData sheetId="25878" refreshError="1"/>
      <sheetData sheetId="25879" refreshError="1"/>
      <sheetData sheetId="25880" refreshError="1"/>
      <sheetData sheetId="25881" refreshError="1"/>
      <sheetData sheetId="25882" refreshError="1"/>
      <sheetData sheetId="25883" refreshError="1"/>
      <sheetData sheetId="25884" refreshError="1"/>
      <sheetData sheetId="25885" refreshError="1"/>
      <sheetData sheetId="25886" refreshError="1"/>
      <sheetData sheetId="25887" refreshError="1"/>
      <sheetData sheetId="25888" refreshError="1"/>
      <sheetData sheetId="25889" refreshError="1"/>
      <sheetData sheetId="25890" refreshError="1"/>
      <sheetData sheetId="25891" refreshError="1"/>
      <sheetData sheetId="25892" refreshError="1"/>
      <sheetData sheetId="25893" refreshError="1"/>
      <sheetData sheetId="25894" refreshError="1"/>
      <sheetData sheetId="25895" refreshError="1"/>
      <sheetData sheetId="25896" refreshError="1"/>
      <sheetData sheetId="25897" refreshError="1"/>
      <sheetData sheetId="25898" refreshError="1"/>
      <sheetData sheetId="25899" refreshError="1"/>
      <sheetData sheetId="25900" refreshError="1"/>
      <sheetData sheetId="25901" refreshError="1"/>
      <sheetData sheetId="25902" refreshError="1"/>
      <sheetData sheetId="25903" refreshError="1"/>
      <sheetData sheetId="25904" refreshError="1"/>
      <sheetData sheetId="25905" refreshError="1"/>
      <sheetData sheetId="25906" refreshError="1"/>
      <sheetData sheetId="25907" refreshError="1"/>
      <sheetData sheetId="25908" refreshError="1"/>
      <sheetData sheetId="25909" refreshError="1"/>
      <sheetData sheetId="25910" refreshError="1"/>
      <sheetData sheetId="25911" refreshError="1"/>
      <sheetData sheetId="25912" refreshError="1"/>
      <sheetData sheetId="25913" refreshError="1"/>
      <sheetData sheetId="25914" refreshError="1"/>
      <sheetData sheetId="25915" refreshError="1"/>
      <sheetData sheetId="25916" refreshError="1"/>
      <sheetData sheetId="25917" refreshError="1"/>
      <sheetData sheetId="25918" refreshError="1"/>
      <sheetData sheetId="25919" refreshError="1"/>
      <sheetData sheetId="25920" refreshError="1"/>
      <sheetData sheetId="25921" refreshError="1"/>
      <sheetData sheetId="25922" refreshError="1"/>
      <sheetData sheetId="25923" refreshError="1"/>
      <sheetData sheetId="25924" refreshError="1"/>
      <sheetData sheetId="25925" refreshError="1"/>
      <sheetData sheetId="25926" refreshError="1"/>
      <sheetData sheetId="25927" refreshError="1"/>
      <sheetData sheetId="25928" refreshError="1"/>
      <sheetData sheetId="25929" refreshError="1"/>
      <sheetData sheetId="25930" refreshError="1"/>
      <sheetData sheetId="25931" refreshError="1"/>
      <sheetData sheetId="25932" refreshError="1"/>
      <sheetData sheetId="25933" refreshError="1"/>
      <sheetData sheetId="25934" refreshError="1"/>
      <sheetData sheetId="25935" refreshError="1"/>
      <sheetData sheetId="25936" refreshError="1"/>
      <sheetData sheetId="25937" refreshError="1"/>
      <sheetData sheetId="25938" refreshError="1"/>
      <sheetData sheetId="25939" refreshError="1"/>
      <sheetData sheetId="25940" refreshError="1"/>
      <sheetData sheetId="25941" refreshError="1"/>
      <sheetData sheetId="25942" refreshError="1"/>
      <sheetData sheetId="25943" refreshError="1"/>
      <sheetData sheetId="25944" refreshError="1"/>
      <sheetData sheetId="25945" refreshError="1"/>
      <sheetData sheetId="25946" refreshError="1"/>
      <sheetData sheetId="25947" refreshError="1"/>
      <sheetData sheetId="25948" refreshError="1"/>
      <sheetData sheetId="25949" refreshError="1"/>
      <sheetData sheetId="25950" refreshError="1"/>
      <sheetData sheetId="25951" refreshError="1"/>
      <sheetData sheetId="25952" refreshError="1"/>
      <sheetData sheetId="25953" refreshError="1"/>
      <sheetData sheetId="25954" refreshError="1"/>
      <sheetData sheetId="25955" refreshError="1"/>
      <sheetData sheetId="25956" refreshError="1"/>
      <sheetData sheetId="25957" refreshError="1"/>
      <sheetData sheetId="25958" refreshError="1"/>
      <sheetData sheetId="25959" refreshError="1"/>
      <sheetData sheetId="25960" refreshError="1"/>
      <sheetData sheetId="25961" refreshError="1"/>
      <sheetData sheetId="25962" refreshError="1"/>
      <sheetData sheetId="25963" refreshError="1"/>
      <sheetData sheetId="25964" refreshError="1"/>
      <sheetData sheetId="25965" refreshError="1"/>
      <sheetData sheetId="25966" refreshError="1"/>
      <sheetData sheetId="25967" refreshError="1"/>
      <sheetData sheetId="25968" refreshError="1"/>
      <sheetData sheetId="25969">
        <row r="1">
          <cell r="A1" t="str">
            <v>CODE</v>
          </cell>
        </row>
      </sheetData>
      <sheetData sheetId="25970" refreshError="1"/>
      <sheetData sheetId="25971" refreshError="1"/>
      <sheetData sheetId="25972">
        <row r="1">
          <cell r="A1" t="str">
            <v>CODE</v>
          </cell>
        </row>
      </sheetData>
      <sheetData sheetId="25973" refreshError="1"/>
      <sheetData sheetId="25974" refreshError="1"/>
      <sheetData sheetId="25975" refreshError="1"/>
      <sheetData sheetId="25976" refreshError="1"/>
      <sheetData sheetId="25977">
        <row r="1">
          <cell r="A1" t="str">
            <v>CODE</v>
          </cell>
        </row>
      </sheetData>
      <sheetData sheetId="25978" refreshError="1"/>
      <sheetData sheetId="25979" refreshError="1"/>
      <sheetData sheetId="25980" refreshError="1"/>
      <sheetData sheetId="25981" refreshError="1"/>
      <sheetData sheetId="25982" refreshError="1"/>
      <sheetData sheetId="25983" refreshError="1"/>
      <sheetData sheetId="25984" refreshError="1"/>
      <sheetData sheetId="25985" refreshError="1"/>
      <sheetData sheetId="25986" refreshError="1"/>
      <sheetData sheetId="25987" refreshError="1"/>
      <sheetData sheetId="25988" refreshError="1"/>
      <sheetData sheetId="25989" refreshError="1"/>
      <sheetData sheetId="25990" refreshError="1"/>
      <sheetData sheetId="25991" refreshError="1"/>
      <sheetData sheetId="25992" refreshError="1"/>
      <sheetData sheetId="25993" refreshError="1"/>
      <sheetData sheetId="25994" refreshError="1"/>
      <sheetData sheetId="25995" refreshError="1"/>
      <sheetData sheetId="25996" refreshError="1"/>
      <sheetData sheetId="25997" refreshError="1"/>
      <sheetData sheetId="25998" refreshError="1"/>
      <sheetData sheetId="25999" refreshError="1"/>
      <sheetData sheetId="26000" refreshError="1"/>
      <sheetData sheetId="26001" refreshError="1"/>
      <sheetData sheetId="26002" refreshError="1"/>
      <sheetData sheetId="26003" refreshError="1"/>
      <sheetData sheetId="26004" refreshError="1"/>
      <sheetData sheetId="26005" refreshError="1"/>
      <sheetData sheetId="26006" refreshError="1"/>
      <sheetData sheetId="26007" refreshError="1"/>
      <sheetData sheetId="26008" refreshError="1"/>
      <sheetData sheetId="26009" refreshError="1"/>
      <sheetData sheetId="26010" refreshError="1"/>
      <sheetData sheetId="26011" refreshError="1"/>
      <sheetData sheetId="26012" refreshError="1"/>
      <sheetData sheetId="26013" refreshError="1"/>
      <sheetData sheetId="26014" refreshError="1"/>
      <sheetData sheetId="26015" refreshError="1"/>
      <sheetData sheetId="26016" refreshError="1"/>
      <sheetData sheetId="26017" refreshError="1"/>
      <sheetData sheetId="26018" refreshError="1"/>
      <sheetData sheetId="26019" refreshError="1"/>
      <sheetData sheetId="26020" refreshError="1"/>
      <sheetData sheetId="26021" refreshError="1"/>
      <sheetData sheetId="26022" refreshError="1"/>
      <sheetData sheetId="26023" refreshError="1"/>
      <sheetData sheetId="26024" refreshError="1"/>
      <sheetData sheetId="26025" refreshError="1"/>
      <sheetData sheetId="26026" refreshError="1"/>
      <sheetData sheetId="26027" refreshError="1"/>
      <sheetData sheetId="26028" refreshError="1"/>
      <sheetData sheetId="26029" refreshError="1"/>
      <sheetData sheetId="26030" refreshError="1"/>
      <sheetData sheetId="26031" refreshError="1"/>
      <sheetData sheetId="26032" refreshError="1"/>
      <sheetData sheetId="26033" refreshError="1"/>
      <sheetData sheetId="26034" refreshError="1"/>
      <sheetData sheetId="26035" refreshError="1"/>
      <sheetData sheetId="26036" refreshError="1"/>
      <sheetData sheetId="26037" refreshError="1"/>
      <sheetData sheetId="26038" refreshError="1"/>
      <sheetData sheetId="26039" refreshError="1"/>
      <sheetData sheetId="26040" refreshError="1"/>
      <sheetData sheetId="26041" refreshError="1"/>
      <sheetData sheetId="26042" refreshError="1"/>
      <sheetData sheetId="26043" refreshError="1"/>
      <sheetData sheetId="26044" refreshError="1"/>
      <sheetData sheetId="26045" refreshError="1"/>
      <sheetData sheetId="26046" refreshError="1"/>
      <sheetData sheetId="26047" refreshError="1"/>
      <sheetData sheetId="26048" refreshError="1"/>
      <sheetData sheetId="26049" refreshError="1"/>
      <sheetData sheetId="26050" refreshError="1"/>
      <sheetData sheetId="26051" refreshError="1"/>
      <sheetData sheetId="26052" refreshError="1"/>
      <sheetData sheetId="26053" refreshError="1"/>
      <sheetData sheetId="26054" refreshError="1"/>
      <sheetData sheetId="26055" refreshError="1"/>
      <sheetData sheetId="26056" refreshError="1"/>
      <sheetData sheetId="26057" refreshError="1"/>
      <sheetData sheetId="26058" refreshError="1"/>
      <sheetData sheetId="26059" refreshError="1"/>
      <sheetData sheetId="26060" refreshError="1"/>
      <sheetData sheetId="26061" refreshError="1"/>
      <sheetData sheetId="26062" refreshError="1"/>
      <sheetData sheetId="26063" refreshError="1"/>
      <sheetData sheetId="26064"/>
      <sheetData sheetId="26065"/>
      <sheetData sheetId="26066"/>
      <sheetData sheetId="26067"/>
      <sheetData sheetId="26068"/>
      <sheetData sheetId="26069"/>
      <sheetData sheetId="26070"/>
      <sheetData sheetId="26071"/>
      <sheetData sheetId="26072"/>
      <sheetData sheetId="26073"/>
      <sheetData sheetId="26074"/>
      <sheetData sheetId="26075"/>
      <sheetData sheetId="26076"/>
      <sheetData sheetId="26077"/>
      <sheetData sheetId="26078"/>
      <sheetData sheetId="26079"/>
      <sheetData sheetId="26080"/>
      <sheetData sheetId="26081"/>
      <sheetData sheetId="26082"/>
      <sheetData sheetId="26083"/>
      <sheetData sheetId="26084"/>
      <sheetData sheetId="26085"/>
      <sheetData sheetId="26086"/>
      <sheetData sheetId="26087"/>
      <sheetData sheetId="26088"/>
      <sheetData sheetId="26089"/>
      <sheetData sheetId="26090"/>
      <sheetData sheetId="26091"/>
      <sheetData sheetId="26092"/>
      <sheetData sheetId="26093"/>
      <sheetData sheetId="26094"/>
      <sheetData sheetId="26095"/>
      <sheetData sheetId="26096"/>
      <sheetData sheetId="26097"/>
      <sheetData sheetId="26098"/>
      <sheetData sheetId="26099"/>
      <sheetData sheetId="26100"/>
      <sheetData sheetId="26101"/>
      <sheetData sheetId="26102"/>
      <sheetData sheetId="26103" refreshError="1"/>
      <sheetData sheetId="26104" refreshError="1"/>
      <sheetData sheetId="26105" refreshError="1"/>
      <sheetData sheetId="26106" refreshError="1"/>
      <sheetData sheetId="26107" refreshError="1"/>
      <sheetData sheetId="26108" refreshError="1"/>
      <sheetData sheetId="26109" refreshError="1"/>
      <sheetData sheetId="26110" refreshError="1"/>
      <sheetData sheetId="26111" refreshError="1"/>
      <sheetData sheetId="26112" refreshError="1"/>
      <sheetData sheetId="26113" refreshError="1"/>
      <sheetData sheetId="26114" refreshError="1"/>
      <sheetData sheetId="26115" refreshError="1"/>
      <sheetData sheetId="26116" refreshError="1"/>
      <sheetData sheetId="26117" refreshError="1"/>
      <sheetData sheetId="26118"/>
      <sheetData sheetId="26119" refreshError="1"/>
      <sheetData sheetId="26120" refreshError="1"/>
      <sheetData sheetId="26121" refreshError="1"/>
      <sheetData sheetId="26122" refreshError="1"/>
      <sheetData sheetId="26123" refreshError="1"/>
      <sheetData sheetId="26124" refreshError="1"/>
      <sheetData sheetId="26125">
        <row r="1">
          <cell r="A1" t="str">
            <v>CODE</v>
          </cell>
        </row>
      </sheetData>
      <sheetData sheetId="26126">
        <row r="1">
          <cell r="A1" t="str">
            <v>CODE</v>
          </cell>
        </row>
      </sheetData>
      <sheetData sheetId="26127" refreshError="1"/>
      <sheetData sheetId="26128">
        <row r="1">
          <cell r="A1" t="str">
            <v>CODE</v>
          </cell>
        </row>
      </sheetData>
      <sheetData sheetId="26129">
        <row r="1">
          <cell r="A1" t="str">
            <v>CODE</v>
          </cell>
        </row>
      </sheetData>
      <sheetData sheetId="26130">
        <row r="1">
          <cell r="A1" t="str">
            <v>CODE</v>
          </cell>
        </row>
      </sheetData>
      <sheetData sheetId="26131">
        <row r="1">
          <cell r="A1" t="str">
            <v>CODE</v>
          </cell>
        </row>
      </sheetData>
      <sheetData sheetId="26132" refreshError="1"/>
      <sheetData sheetId="26133" refreshError="1"/>
      <sheetData sheetId="26134" refreshError="1"/>
      <sheetData sheetId="26135">
        <row r="1">
          <cell r="A1" t="str">
            <v>CODE</v>
          </cell>
        </row>
      </sheetData>
      <sheetData sheetId="26136">
        <row r="1">
          <cell r="A1" t="str">
            <v>CODE</v>
          </cell>
        </row>
      </sheetData>
      <sheetData sheetId="26137">
        <row r="1">
          <cell r="A1" t="str">
            <v>CODE</v>
          </cell>
        </row>
      </sheetData>
      <sheetData sheetId="26138">
        <row r="1">
          <cell r="A1" t="str">
            <v>CODE</v>
          </cell>
        </row>
      </sheetData>
      <sheetData sheetId="26139">
        <row r="1">
          <cell r="A1" t="str">
            <v>CODE</v>
          </cell>
        </row>
      </sheetData>
      <sheetData sheetId="26140">
        <row r="1">
          <cell r="A1" t="str">
            <v>CODE</v>
          </cell>
        </row>
      </sheetData>
      <sheetData sheetId="26141">
        <row r="1">
          <cell r="A1" t="str">
            <v>CODE</v>
          </cell>
        </row>
      </sheetData>
      <sheetData sheetId="26142">
        <row r="1">
          <cell r="A1" t="str">
            <v>CODE</v>
          </cell>
        </row>
      </sheetData>
      <sheetData sheetId="26143">
        <row r="1">
          <cell r="A1" t="str">
            <v>CODE</v>
          </cell>
        </row>
      </sheetData>
      <sheetData sheetId="26144">
        <row r="1">
          <cell r="A1" t="str">
            <v>CODE</v>
          </cell>
        </row>
      </sheetData>
      <sheetData sheetId="26145" refreshError="1"/>
      <sheetData sheetId="26146" refreshError="1"/>
      <sheetData sheetId="26147">
        <row r="1">
          <cell r="A1" t="str">
            <v>CODE</v>
          </cell>
        </row>
      </sheetData>
      <sheetData sheetId="26148" refreshError="1"/>
      <sheetData sheetId="26149" refreshError="1"/>
      <sheetData sheetId="26150" refreshError="1"/>
      <sheetData sheetId="26151" refreshError="1"/>
      <sheetData sheetId="26152">
        <row r="1">
          <cell r="A1" t="str">
            <v>CODE</v>
          </cell>
        </row>
      </sheetData>
      <sheetData sheetId="26153">
        <row r="1">
          <cell r="A1" t="str">
            <v>CODE</v>
          </cell>
        </row>
      </sheetData>
      <sheetData sheetId="26154">
        <row r="1">
          <cell r="A1" t="str">
            <v>CODE</v>
          </cell>
        </row>
      </sheetData>
      <sheetData sheetId="26155">
        <row r="1">
          <cell r="A1" t="str">
            <v>CODE</v>
          </cell>
        </row>
      </sheetData>
      <sheetData sheetId="26156">
        <row r="1">
          <cell r="A1" t="str">
            <v>CODE</v>
          </cell>
        </row>
      </sheetData>
      <sheetData sheetId="26157">
        <row r="1">
          <cell r="A1" t="str">
            <v>CODE</v>
          </cell>
        </row>
      </sheetData>
      <sheetData sheetId="26158">
        <row r="1">
          <cell r="A1" t="str">
            <v>CODE</v>
          </cell>
        </row>
      </sheetData>
      <sheetData sheetId="26159">
        <row r="1">
          <cell r="A1" t="str">
            <v>Customer Name</v>
          </cell>
        </row>
      </sheetData>
      <sheetData sheetId="26160">
        <row r="1">
          <cell r="A1" t="str">
            <v>CODE</v>
          </cell>
        </row>
      </sheetData>
      <sheetData sheetId="26161">
        <row r="1">
          <cell r="A1" t="str">
            <v>CODE</v>
          </cell>
        </row>
      </sheetData>
      <sheetData sheetId="26162">
        <row r="1">
          <cell r="A1" t="str">
            <v>CODE</v>
          </cell>
        </row>
      </sheetData>
      <sheetData sheetId="26163">
        <row r="1">
          <cell r="A1" t="str">
            <v>CODE</v>
          </cell>
        </row>
      </sheetData>
      <sheetData sheetId="26164">
        <row r="1">
          <cell r="A1" t="str">
            <v>CODE</v>
          </cell>
        </row>
      </sheetData>
      <sheetData sheetId="26165">
        <row r="1">
          <cell r="A1" t="str">
            <v>CODE</v>
          </cell>
        </row>
      </sheetData>
      <sheetData sheetId="26166">
        <row r="1">
          <cell r="A1" t="str">
            <v>CODE</v>
          </cell>
        </row>
      </sheetData>
      <sheetData sheetId="26167">
        <row r="1">
          <cell r="A1" t="str">
            <v>CODE</v>
          </cell>
        </row>
      </sheetData>
      <sheetData sheetId="26168">
        <row r="1">
          <cell r="A1" t="str">
            <v>CODE</v>
          </cell>
        </row>
      </sheetData>
      <sheetData sheetId="26169">
        <row r="1">
          <cell r="A1" t="str">
            <v>CODE</v>
          </cell>
        </row>
      </sheetData>
      <sheetData sheetId="26170">
        <row r="1">
          <cell r="A1" t="str">
            <v>CODE</v>
          </cell>
        </row>
      </sheetData>
      <sheetData sheetId="26171">
        <row r="1">
          <cell r="A1" t="str">
            <v>CODE</v>
          </cell>
        </row>
      </sheetData>
      <sheetData sheetId="26172" refreshError="1"/>
      <sheetData sheetId="26173">
        <row r="1">
          <cell r="A1" t="str">
            <v>CODE</v>
          </cell>
        </row>
      </sheetData>
      <sheetData sheetId="26174" refreshError="1"/>
      <sheetData sheetId="26175">
        <row r="1">
          <cell r="A1" t="str">
            <v>CODE</v>
          </cell>
        </row>
      </sheetData>
      <sheetData sheetId="26176">
        <row r="1">
          <cell r="A1" t="str">
            <v>CODE</v>
          </cell>
        </row>
      </sheetData>
      <sheetData sheetId="26177">
        <row r="1">
          <cell r="A1" t="str">
            <v>CODE</v>
          </cell>
        </row>
      </sheetData>
      <sheetData sheetId="26178">
        <row r="1">
          <cell r="A1" t="str">
            <v>CODE</v>
          </cell>
        </row>
      </sheetData>
      <sheetData sheetId="26179" refreshError="1"/>
      <sheetData sheetId="26180" refreshError="1"/>
      <sheetData sheetId="26181" refreshError="1"/>
      <sheetData sheetId="26182" refreshError="1"/>
      <sheetData sheetId="26183" refreshError="1"/>
      <sheetData sheetId="26184" refreshError="1"/>
      <sheetData sheetId="26185" refreshError="1"/>
      <sheetData sheetId="26186" refreshError="1"/>
      <sheetData sheetId="26187" refreshError="1"/>
      <sheetData sheetId="26188" refreshError="1"/>
      <sheetData sheetId="26189">
        <row r="1">
          <cell r="A1" t="str">
            <v>CODE</v>
          </cell>
        </row>
      </sheetData>
      <sheetData sheetId="26190">
        <row r="1">
          <cell r="A1" t="str">
            <v>CODE</v>
          </cell>
        </row>
      </sheetData>
      <sheetData sheetId="26191">
        <row r="1">
          <cell r="A1" t="str">
            <v>CODE</v>
          </cell>
        </row>
      </sheetData>
      <sheetData sheetId="26192">
        <row r="1">
          <cell r="A1" t="str">
            <v>CODE</v>
          </cell>
        </row>
      </sheetData>
      <sheetData sheetId="26193">
        <row r="1">
          <cell r="A1" t="str">
            <v>CODE</v>
          </cell>
        </row>
      </sheetData>
      <sheetData sheetId="26194">
        <row r="1">
          <cell r="A1" t="str">
            <v>CODE</v>
          </cell>
        </row>
      </sheetData>
      <sheetData sheetId="26195">
        <row r="1">
          <cell r="A1" t="str">
            <v>CODE</v>
          </cell>
        </row>
      </sheetData>
      <sheetData sheetId="26196" refreshError="1"/>
      <sheetData sheetId="26197">
        <row r="1">
          <cell r="A1" t="str">
            <v>CODE</v>
          </cell>
        </row>
      </sheetData>
      <sheetData sheetId="26198">
        <row r="1">
          <cell r="A1" t="str">
            <v>CODE</v>
          </cell>
        </row>
      </sheetData>
      <sheetData sheetId="26199">
        <row r="1">
          <cell r="A1" t="str">
            <v>CODE</v>
          </cell>
        </row>
      </sheetData>
      <sheetData sheetId="26200">
        <row r="1">
          <cell r="A1" t="str">
            <v>CODE</v>
          </cell>
        </row>
      </sheetData>
      <sheetData sheetId="26201">
        <row r="1">
          <cell r="A1" t="str">
            <v>CODE</v>
          </cell>
        </row>
      </sheetData>
      <sheetData sheetId="26202">
        <row r="1">
          <cell r="A1" t="str">
            <v>CODE</v>
          </cell>
        </row>
      </sheetData>
      <sheetData sheetId="26203" refreshError="1"/>
      <sheetData sheetId="26204" refreshError="1"/>
      <sheetData sheetId="26205">
        <row r="1">
          <cell r="A1" t="str">
            <v>CODE</v>
          </cell>
        </row>
      </sheetData>
      <sheetData sheetId="26206" refreshError="1"/>
      <sheetData sheetId="26207">
        <row r="1">
          <cell r="A1" t="str">
            <v>CODE</v>
          </cell>
        </row>
      </sheetData>
      <sheetData sheetId="26208" refreshError="1"/>
      <sheetData sheetId="26209" refreshError="1"/>
      <sheetData sheetId="26210">
        <row r="1">
          <cell r="A1" t="str">
            <v>CODE</v>
          </cell>
        </row>
      </sheetData>
      <sheetData sheetId="26211">
        <row r="1">
          <cell r="A1" t="str">
            <v>CODE</v>
          </cell>
        </row>
      </sheetData>
      <sheetData sheetId="26212">
        <row r="1">
          <cell r="A1" t="str">
            <v>CODE</v>
          </cell>
        </row>
      </sheetData>
      <sheetData sheetId="26213">
        <row r="1">
          <cell r="A1" t="str">
            <v>CODE</v>
          </cell>
        </row>
      </sheetData>
      <sheetData sheetId="26214">
        <row r="1">
          <cell r="A1" t="str">
            <v>CODE</v>
          </cell>
        </row>
      </sheetData>
      <sheetData sheetId="26215">
        <row r="1">
          <cell r="A1" t="str">
            <v>CODE</v>
          </cell>
        </row>
      </sheetData>
      <sheetData sheetId="26216">
        <row r="1">
          <cell r="A1" t="str">
            <v>CODE</v>
          </cell>
        </row>
      </sheetData>
      <sheetData sheetId="26217">
        <row r="1">
          <cell r="A1" t="str">
            <v>CODE</v>
          </cell>
        </row>
      </sheetData>
      <sheetData sheetId="26218">
        <row r="1">
          <cell r="A1" t="str">
            <v>CODE</v>
          </cell>
        </row>
      </sheetData>
      <sheetData sheetId="26219">
        <row r="1">
          <cell r="A1" t="str">
            <v>CODE</v>
          </cell>
        </row>
      </sheetData>
      <sheetData sheetId="26220">
        <row r="1">
          <cell r="A1" t="str">
            <v>CODE</v>
          </cell>
        </row>
      </sheetData>
      <sheetData sheetId="26221">
        <row r="1">
          <cell r="A1" t="str">
            <v>CODE</v>
          </cell>
        </row>
      </sheetData>
      <sheetData sheetId="26222">
        <row r="1">
          <cell r="A1" t="str">
            <v>CODE</v>
          </cell>
        </row>
      </sheetData>
      <sheetData sheetId="26223">
        <row r="1">
          <cell r="A1" t="str">
            <v>CODE</v>
          </cell>
        </row>
      </sheetData>
      <sheetData sheetId="26224">
        <row r="1">
          <cell r="A1" t="str">
            <v>CODE</v>
          </cell>
        </row>
      </sheetData>
      <sheetData sheetId="26225">
        <row r="1">
          <cell r="A1" t="str">
            <v>CODE</v>
          </cell>
        </row>
      </sheetData>
      <sheetData sheetId="26226">
        <row r="1">
          <cell r="A1" t="str">
            <v>CODE</v>
          </cell>
        </row>
      </sheetData>
      <sheetData sheetId="26227">
        <row r="1">
          <cell r="A1" t="str">
            <v>CODE</v>
          </cell>
        </row>
      </sheetData>
      <sheetData sheetId="26228">
        <row r="1">
          <cell r="A1" t="str">
            <v>CODE</v>
          </cell>
        </row>
      </sheetData>
      <sheetData sheetId="26229">
        <row r="1">
          <cell r="A1" t="str">
            <v>CODE</v>
          </cell>
        </row>
      </sheetData>
      <sheetData sheetId="26230">
        <row r="1">
          <cell r="A1" t="str">
            <v>CODE</v>
          </cell>
        </row>
      </sheetData>
      <sheetData sheetId="26231" refreshError="1"/>
      <sheetData sheetId="26232">
        <row r="1">
          <cell r="A1" t="str">
            <v>CODE</v>
          </cell>
        </row>
      </sheetData>
      <sheetData sheetId="26233">
        <row r="1">
          <cell r="A1" t="str">
            <v>CODE</v>
          </cell>
        </row>
      </sheetData>
      <sheetData sheetId="26234">
        <row r="1">
          <cell r="A1" t="str">
            <v>CODE</v>
          </cell>
        </row>
      </sheetData>
      <sheetData sheetId="26235">
        <row r="1">
          <cell r="A1" t="str">
            <v>CODE</v>
          </cell>
        </row>
      </sheetData>
      <sheetData sheetId="26236" refreshError="1"/>
      <sheetData sheetId="26237" refreshError="1"/>
      <sheetData sheetId="26238" refreshError="1"/>
      <sheetData sheetId="26239">
        <row r="1">
          <cell r="A1" t="str">
            <v>CODE</v>
          </cell>
        </row>
      </sheetData>
      <sheetData sheetId="26240">
        <row r="1">
          <cell r="A1" t="str">
            <v>CODE</v>
          </cell>
        </row>
      </sheetData>
      <sheetData sheetId="26241" refreshError="1"/>
      <sheetData sheetId="26242" refreshError="1"/>
      <sheetData sheetId="26243" refreshError="1"/>
      <sheetData sheetId="26244" refreshError="1"/>
      <sheetData sheetId="26245" refreshError="1"/>
      <sheetData sheetId="26246" refreshError="1"/>
      <sheetData sheetId="26247" refreshError="1"/>
      <sheetData sheetId="26248" refreshError="1"/>
      <sheetData sheetId="26249" refreshError="1"/>
      <sheetData sheetId="26250" refreshError="1"/>
      <sheetData sheetId="26251" refreshError="1"/>
      <sheetData sheetId="26252" refreshError="1"/>
      <sheetData sheetId="26253" refreshError="1"/>
      <sheetData sheetId="26254" refreshError="1"/>
      <sheetData sheetId="26255" refreshError="1"/>
      <sheetData sheetId="26256" refreshError="1"/>
      <sheetData sheetId="26257" refreshError="1"/>
      <sheetData sheetId="26258" refreshError="1"/>
      <sheetData sheetId="26259" refreshError="1"/>
      <sheetData sheetId="26260" refreshError="1"/>
      <sheetData sheetId="26261" refreshError="1"/>
      <sheetData sheetId="26262" refreshError="1"/>
      <sheetData sheetId="26263" refreshError="1"/>
      <sheetData sheetId="26264" refreshError="1"/>
      <sheetData sheetId="26265" refreshError="1"/>
      <sheetData sheetId="26266" refreshError="1"/>
      <sheetData sheetId="26267" refreshError="1"/>
      <sheetData sheetId="26268">
        <row r="1">
          <cell r="A1" t="str">
            <v>CODE</v>
          </cell>
        </row>
      </sheetData>
      <sheetData sheetId="26269">
        <row r="1">
          <cell r="A1" t="str">
            <v>CODE</v>
          </cell>
        </row>
      </sheetData>
      <sheetData sheetId="26270" refreshError="1"/>
      <sheetData sheetId="26271" refreshError="1"/>
      <sheetData sheetId="26272" refreshError="1"/>
      <sheetData sheetId="26273" refreshError="1"/>
      <sheetData sheetId="26274" refreshError="1"/>
      <sheetData sheetId="26275" refreshError="1"/>
      <sheetData sheetId="26276" refreshError="1"/>
      <sheetData sheetId="26277" refreshError="1"/>
      <sheetData sheetId="26278" refreshError="1"/>
      <sheetData sheetId="26279" refreshError="1"/>
      <sheetData sheetId="26280" refreshError="1"/>
      <sheetData sheetId="26281" refreshError="1"/>
      <sheetData sheetId="26282" refreshError="1"/>
      <sheetData sheetId="26283" refreshError="1"/>
      <sheetData sheetId="26284">
        <row r="1">
          <cell r="A1" t="str">
            <v>Customer Name</v>
          </cell>
        </row>
      </sheetData>
      <sheetData sheetId="26285">
        <row r="1">
          <cell r="A1" t="str">
            <v>CODE</v>
          </cell>
        </row>
      </sheetData>
      <sheetData sheetId="26286">
        <row r="1">
          <cell r="A1" t="str">
            <v>CODE</v>
          </cell>
        </row>
      </sheetData>
      <sheetData sheetId="26287">
        <row r="1">
          <cell r="A1" t="str">
            <v>CODE</v>
          </cell>
        </row>
      </sheetData>
      <sheetData sheetId="26288">
        <row r="1">
          <cell r="A1" t="str">
            <v>CODE</v>
          </cell>
        </row>
      </sheetData>
      <sheetData sheetId="26289">
        <row r="1">
          <cell r="A1" t="str">
            <v>CODE</v>
          </cell>
        </row>
      </sheetData>
      <sheetData sheetId="26290">
        <row r="1">
          <cell r="A1" t="str">
            <v>CODE</v>
          </cell>
        </row>
      </sheetData>
      <sheetData sheetId="26291">
        <row r="1">
          <cell r="A1" t="str">
            <v>CODE</v>
          </cell>
        </row>
      </sheetData>
      <sheetData sheetId="26292">
        <row r="1">
          <cell r="A1" t="str">
            <v>CODE</v>
          </cell>
        </row>
      </sheetData>
      <sheetData sheetId="26293">
        <row r="1">
          <cell r="A1" t="str">
            <v>CODE</v>
          </cell>
        </row>
      </sheetData>
      <sheetData sheetId="26294">
        <row r="1">
          <cell r="A1" t="str">
            <v>CODE</v>
          </cell>
        </row>
      </sheetData>
      <sheetData sheetId="26295">
        <row r="1">
          <cell r="A1" t="str">
            <v>CODE</v>
          </cell>
        </row>
      </sheetData>
      <sheetData sheetId="26296">
        <row r="1">
          <cell r="A1" t="str">
            <v>CODE</v>
          </cell>
        </row>
      </sheetData>
      <sheetData sheetId="26297">
        <row r="1">
          <cell r="A1" t="str">
            <v>CODE</v>
          </cell>
        </row>
      </sheetData>
      <sheetData sheetId="26298">
        <row r="1">
          <cell r="A1" t="str">
            <v>CODE</v>
          </cell>
        </row>
      </sheetData>
      <sheetData sheetId="26299">
        <row r="1">
          <cell r="A1" t="str">
            <v>CODE</v>
          </cell>
        </row>
      </sheetData>
      <sheetData sheetId="26300">
        <row r="1">
          <cell r="A1" t="str">
            <v>CODE</v>
          </cell>
        </row>
      </sheetData>
      <sheetData sheetId="26301">
        <row r="1">
          <cell r="A1" t="str">
            <v>CODE</v>
          </cell>
        </row>
      </sheetData>
      <sheetData sheetId="26302">
        <row r="1">
          <cell r="A1" t="str">
            <v>CODE</v>
          </cell>
        </row>
      </sheetData>
      <sheetData sheetId="26303">
        <row r="1">
          <cell r="A1" t="str">
            <v>CODE</v>
          </cell>
        </row>
      </sheetData>
      <sheetData sheetId="26304">
        <row r="1">
          <cell r="A1" t="str">
            <v>CODE</v>
          </cell>
        </row>
      </sheetData>
      <sheetData sheetId="26305">
        <row r="1">
          <cell r="A1" t="str">
            <v>CODE</v>
          </cell>
        </row>
      </sheetData>
      <sheetData sheetId="26306">
        <row r="1">
          <cell r="A1" t="str">
            <v>CODE</v>
          </cell>
        </row>
      </sheetData>
      <sheetData sheetId="26307">
        <row r="1">
          <cell r="A1" t="str">
            <v>CODE</v>
          </cell>
        </row>
      </sheetData>
      <sheetData sheetId="26308">
        <row r="1">
          <cell r="A1" t="str">
            <v>CODE</v>
          </cell>
        </row>
      </sheetData>
      <sheetData sheetId="26309" refreshError="1"/>
      <sheetData sheetId="26310">
        <row r="1">
          <cell r="A1" t="str">
            <v>CODE</v>
          </cell>
        </row>
      </sheetData>
      <sheetData sheetId="26311" refreshError="1"/>
      <sheetData sheetId="26312">
        <row r="1">
          <cell r="A1" t="str">
            <v>CODE</v>
          </cell>
        </row>
      </sheetData>
      <sheetData sheetId="26313">
        <row r="1">
          <cell r="A1" t="str">
            <v>CODE</v>
          </cell>
        </row>
      </sheetData>
      <sheetData sheetId="26314">
        <row r="1">
          <cell r="A1" t="str">
            <v>CODE</v>
          </cell>
        </row>
      </sheetData>
      <sheetData sheetId="26315">
        <row r="1">
          <cell r="A1" t="str">
            <v>CODE</v>
          </cell>
        </row>
      </sheetData>
      <sheetData sheetId="26316">
        <row r="1">
          <cell r="A1" t="str">
            <v>CODE</v>
          </cell>
        </row>
      </sheetData>
      <sheetData sheetId="26317">
        <row r="1">
          <cell r="A1" t="str">
            <v>CODE</v>
          </cell>
        </row>
      </sheetData>
      <sheetData sheetId="26318">
        <row r="1">
          <cell r="A1" t="str">
            <v>CODE</v>
          </cell>
        </row>
      </sheetData>
      <sheetData sheetId="26319" refreshError="1"/>
      <sheetData sheetId="26320" refreshError="1"/>
      <sheetData sheetId="26321" refreshError="1"/>
      <sheetData sheetId="26322" refreshError="1"/>
      <sheetData sheetId="26323" refreshError="1"/>
      <sheetData sheetId="26324" refreshError="1"/>
      <sheetData sheetId="26325">
        <row r="1">
          <cell r="A1" t="str">
            <v>CODE</v>
          </cell>
        </row>
      </sheetData>
      <sheetData sheetId="26326">
        <row r="1">
          <cell r="A1" t="str">
            <v>CODE</v>
          </cell>
        </row>
      </sheetData>
      <sheetData sheetId="26327" refreshError="1"/>
      <sheetData sheetId="26328" refreshError="1"/>
      <sheetData sheetId="26329" refreshError="1"/>
      <sheetData sheetId="26330" refreshError="1"/>
      <sheetData sheetId="26331" refreshError="1"/>
      <sheetData sheetId="26332" refreshError="1"/>
      <sheetData sheetId="26333" refreshError="1"/>
      <sheetData sheetId="26334" refreshError="1"/>
      <sheetData sheetId="26335" refreshError="1"/>
      <sheetData sheetId="26336" refreshError="1"/>
      <sheetData sheetId="26337" refreshError="1"/>
      <sheetData sheetId="26338" refreshError="1"/>
      <sheetData sheetId="26339">
        <row r="1">
          <cell r="A1" t="str">
            <v>CODE</v>
          </cell>
        </row>
      </sheetData>
      <sheetData sheetId="26340" refreshError="1"/>
      <sheetData sheetId="26341" refreshError="1"/>
      <sheetData sheetId="26342" refreshError="1"/>
      <sheetData sheetId="26343" refreshError="1"/>
      <sheetData sheetId="26344" refreshError="1"/>
      <sheetData sheetId="26345" refreshError="1"/>
      <sheetData sheetId="26346" refreshError="1"/>
      <sheetData sheetId="26347" refreshError="1"/>
      <sheetData sheetId="26348" refreshError="1"/>
      <sheetData sheetId="26349" refreshError="1"/>
      <sheetData sheetId="26350" refreshError="1"/>
      <sheetData sheetId="26351" refreshError="1"/>
      <sheetData sheetId="26352" refreshError="1"/>
      <sheetData sheetId="26353" refreshError="1"/>
      <sheetData sheetId="26354" refreshError="1"/>
      <sheetData sheetId="26355" refreshError="1"/>
      <sheetData sheetId="26356" refreshError="1"/>
      <sheetData sheetId="26357">
        <row r="1">
          <cell r="A1" t="str">
            <v>CODE</v>
          </cell>
        </row>
      </sheetData>
      <sheetData sheetId="26358">
        <row r="1">
          <cell r="A1" t="str">
            <v>CODE</v>
          </cell>
        </row>
      </sheetData>
      <sheetData sheetId="26359">
        <row r="1">
          <cell r="A1" t="str">
            <v>Customer Name</v>
          </cell>
        </row>
      </sheetData>
      <sheetData sheetId="26360">
        <row r="1">
          <cell r="A1" t="str">
            <v>CODE</v>
          </cell>
        </row>
      </sheetData>
      <sheetData sheetId="26361" refreshError="1"/>
      <sheetData sheetId="26362" refreshError="1"/>
      <sheetData sheetId="26363" refreshError="1"/>
      <sheetData sheetId="26364" refreshError="1"/>
      <sheetData sheetId="26365" refreshError="1"/>
      <sheetData sheetId="26366" refreshError="1"/>
      <sheetData sheetId="26367" refreshError="1"/>
      <sheetData sheetId="26368" refreshError="1"/>
      <sheetData sheetId="26369" refreshError="1"/>
      <sheetData sheetId="26370" refreshError="1"/>
      <sheetData sheetId="26371" refreshError="1"/>
      <sheetData sheetId="26372" refreshError="1"/>
      <sheetData sheetId="26373" refreshError="1"/>
      <sheetData sheetId="26374" refreshError="1"/>
      <sheetData sheetId="26375" refreshError="1"/>
      <sheetData sheetId="26376" refreshError="1"/>
      <sheetData sheetId="26377" refreshError="1"/>
      <sheetData sheetId="26378" refreshError="1"/>
      <sheetData sheetId="26379" refreshError="1"/>
      <sheetData sheetId="26380" refreshError="1"/>
      <sheetData sheetId="26381" refreshError="1"/>
      <sheetData sheetId="26382" refreshError="1"/>
      <sheetData sheetId="26383" refreshError="1"/>
      <sheetData sheetId="26384" refreshError="1"/>
      <sheetData sheetId="26385" refreshError="1"/>
      <sheetData sheetId="26386" refreshError="1"/>
      <sheetData sheetId="26387" refreshError="1"/>
      <sheetData sheetId="26388" refreshError="1"/>
      <sheetData sheetId="26389">
        <row r="1">
          <cell r="A1" t="str">
            <v>CODE</v>
          </cell>
        </row>
      </sheetData>
      <sheetData sheetId="26390" refreshError="1"/>
      <sheetData sheetId="26391" refreshError="1"/>
      <sheetData sheetId="26392" refreshError="1"/>
      <sheetData sheetId="26393" refreshError="1"/>
      <sheetData sheetId="26394" refreshError="1"/>
      <sheetData sheetId="26395" refreshError="1"/>
      <sheetData sheetId="26396" refreshError="1"/>
      <sheetData sheetId="26397" refreshError="1"/>
      <sheetData sheetId="26398" refreshError="1"/>
      <sheetData sheetId="26399" refreshError="1"/>
      <sheetData sheetId="26400" refreshError="1"/>
      <sheetData sheetId="26401" refreshError="1"/>
      <sheetData sheetId="26402" refreshError="1"/>
      <sheetData sheetId="26403">
        <row r="1">
          <cell r="A1" t="str">
            <v>CODE</v>
          </cell>
        </row>
      </sheetData>
      <sheetData sheetId="26404">
        <row r="1">
          <cell r="A1" t="str">
            <v>CODE</v>
          </cell>
        </row>
      </sheetData>
      <sheetData sheetId="26405">
        <row r="1">
          <cell r="A1" t="str">
            <v>CODE</v>
          </cell>
        </row>
      </sheetData>
      <sheetData sheetId="26406">
        <row r="1">
          <cell r="A1" t="str">
            <v>CODE</v>
          </cell>
        </row>
      </sheetData>
      <sheetData sheetId="26407" refreshError="1"/>
      <sheetData sheetId="26408" refreshError="1"/>
      <sheetData sheetId="26409" refreshError="1"/>
      <sheetData sheetId="26410" refreshError="1"/>
      <sheetData sheetId="26411" refreshError="1"/>
      <sheetData sheetId="26412" refreshError="1"/>
      <sheetData sheetId="26413">
        <row r="1">
          <cell r="A1" t="str">
            <v>CODE</v>
          </cell>
        </row>
      </sheetData>
      <sheetData sheetId="26414">
        <row r="1">
          <cell r="A1" t="str">
            <v>CODE</v>
          </cell>
        </row>
      </sheetData>
      <sheetData sheetId="26415">
        <row r="1">
          <cell r="A1" t="str">
            <v>CODE</v>
          </cell>
        </row>
      </sheetData>
      <sheetData sheetId="26416">
        <row r="1">
          <cell r="A1" t="str">
            <v>CODE</v>
          </cell>
        </row>
      </sheetData>
      <sheetData sheetId="26417">
        <row r="1">
          <cell r="A1" t="str">
            <v>CODE</v>
          </cell>
        </row>
      </sheetData>
      <sheetData sheetId="26418" refreshError="1"/>
      <sheetData sheetId="26419">
        <row r="1">
          <cell r="A1" t="str">
            <v>CODE</v>
          </cell>
        </row>
      </sheetData>
      <sheetData sheetId="26420" refreshError="1"/>
      <sheetData sheetId="26421">
        <row r="1">
          <cell r="A1" t="str">
            <v>CODE</v>
          </cell>
        </row>
      </sheetData>
      <sheetData sheetId="26422">
        <row r="1">
          <cell r="A1" t="str">
            <v>CODE</v>
          </cell>
        </row>
      </sheetData>
      <sheetData sheetId="26423">
        <row r="1">
          <cell r="A1" t="str">
            <v>CODE</v>
          </cell>
        </row>
      </sheetData>
      <sheetData sheetId="26424">
        <row r="1">
          <cell r="A1" t="str">
            <v>CODE</v>
          </cell>
        </row>
      </sheetData>
      <sheetData sheetId="26425">
        <row r="1">
          <cell r="A1" t="str">
            <v>CODE</v>
          </cell>
        </row>
      </sheetData>
      <sheetData sheetId="26426">
        <row r="1">
          <cell r="A1" t="str">
            <v>CODE</v>
          </cell>
        </row>
      </sheetData>
      <sheetData sheetId="26427" refreshError="1"/>
      <sheetData sheetId="26428" refreshError="1"/>
      <sheetData sheetId="26429" refreshError="1"/>
      <sheetData sheetId="26430" refreshError="1"/>
      <sheetData sheetId="26431" refreshError="1"/>
      <sheetData sheetId="26432" refreshError="1"/>
      <sheetData sheetId="26433" refreshError="1"/>
      <sheetData sheetId="26434" refreshError="1"/>
      <sheetData sheetId="26435" refreshError="1"/>
      <sheetData sheetId="26436">
        <row r="1">
          <cell r="A1" t="str">
            <v>CODE</v>
          </cell>
        </row>
      </sheetData>
      <sheetData sheetId="26437" refreshError="1"/>
      <sheetData sheetId="26438" refreshError="1"/>
      <sheetData sheetId="26439" refreshError="1"/>
      <sheetData sheetId="26440" refreshError="1"/>
      <sheetData sheetId="26441" refreshError="1"/>
      <sheetData sheetId="26442">
        <row r="1">
          <cell r="A1" t="str">
            <v>CODE</v>
          </cell>
        </row>
      </sheetData>
      <sheetData sheetId="26443" refreshError="1"/>
      <sheetData sheetId="26444">
        <row r="1">
          <cell r="A1" t="str">
            <v>CODE</v>
          </cell>
        </row>
      </sheetData>
      <sheetData sheetId="26445" refreshError="1"/>
      <sheetData sheetId="26446" refreshError="1"/>
      <sheetData sheetId="26447" refreshError="1"/>
      <sheetData sheetId="26448" refreshError="1"/>
      <sheetData sheetId="26449" refreshError="1"/>
      <sheetData sheetId="26450">
        <row r="1">
          <cell r="A1" t="str">
            <v>CODE</v>
          </cell>
        </row>
      </sheetData>
      <sheetData sheetId="26451" refreshError="1"/>
      <sheetData sheetId="26452" refreshError="1"/>
      <sheetData sheetId="26453">
        <row r="1">
          <cell r="A1" t="str">
            <v>CODE</v>
          </cell>
        </row>
      </sheetData>
      <sheetData sheetId="26454" refreshError="1"/>
      <sheetData sheetId="26455" refreshError="1"/>
      <sheetData sheetId="26456" refreshError="1"/>
      <sheetData sheetId="26457" refreshError="1"/>
      <sheetData sheetId="26458" refreshError="1"/>
      <sheetData sheetId="26459" refreshError="1"/>
      <sheetData sheetId="26460" refreshError="1"/>
      <sheetData sheetId="26461" refreshError="1"/>
      <sheetData sheetId="26462" refreshError="1"/>
      <sheetData sheetId="26463" refreshError="1"/>
      <sheetData sheetId="26464" refreshError="1"/>
      <sheetData sheetId="26465" refreshError="1"/>
      <sheetData sheetId="26466" refreshError="1"/>
      <sheetData sheetId="26467" refreshError="1"/>
      <sheetData sheetId="26468" refreshError="1"/>
      <sheetData sheetId="26469" refreshError="1"/>
      <sheetData sheetId="26470" refreshError="1"/>
      <sheetData sheetId="26471" refreshError="1"/>
      <sheetData sheetId="26472" refreshError="1"/>
      <sheetData sheetId="26473" refreshError="1"/>
      <sheetData sheetId="26474">
        <row r="1">
          <cell r="A1" t="str">
            <v>CODE</v>
          </cell>
        </row>
      </sheetData>
      <sheetData sheetId="26475" refreshError="1"/>
      <sheetData sheetId="26476">
        <row r="1">
          <cell r="A1" t="str">
            <v>CODE</v>
          </cell>
        </row>
      </sheetData>
      <sheetData sheetId="26477" refreshError="1"/>
      <sheetData sheetId="26478" refreshError="1"/>
      <sheetData sheetId="26479" refreshError="1"/>
      <sheetData sheetId="26480" refreshError="1"/>
      <sheetData sheetId="26481">
        <row r="1">
          <cell r="A1" t="str">
            <v>CODE</v>
          </cell>
        </row>
      </sheetData>
      <sheetData sheetId="26482" refreshError="1"/>
      <sheetData sheetId="26483">
        <row r="1">
          <cell r="A1" t="str">
            <v>CODE</v>
          </cell>
        </row>
      </sheetData>
      <sheetData sheetId="26484" refreshError="1"/>
      <sheetData sheetId="26485" refreshError="1"/>
      <sheetData sheetId="26486" refreshError="1"/>
      <sheetData sheetId="26487" refreshError="1"/>
      <sheetData sheetId="26488" refreshError="1"/>
      <sheetData sheetId="26489" refreshError="1"/>
      <sheetData sheetId="26490" refreshError="1"/>
      <sheetData sheetId="26491" refreshError="1"/>
      <sheetData sheetId="26492" refreshError="1"/>
      <sheetData sheetId="26493" refreshError="1"/>
      <sheetData sheetId="26494" refreshError="1"/>
      <sheetData sheetId="26495">
        <row r="1">
          <cell r="A1" t="str">
            <v>CODE</v>
          </cell>
        </row>
      </sheetData>
      <sheetData sheetId="26496" refreshError="1"/>
      <sheetData sheetId="26497" refreshError="1"/>
      <sheetData sheetId="26498" refreshError="1"/>
      <sheetData sheetId="26499">
        <row r="1">
          <cell r="A1" t="str">
            <v>CODE</v>
          </cell>
        </row>
      </sheetData>
      <sheetData sheetId="26500">
        <row r="1">
          <cell r="A1" t="str">
            <v>CODE</v>
          </cell>
        </row>
      </sheetData>
      <sheetData sheetId="26501">
        <row r="1">
          <cell r="A1" t="str">
            <v>CODE</v>
          </cell>
        </row>
      </sheetData>
      <sheetData sheetId="26502">
        <row r="1">
          <cell r="A1" t="str">
            <v>CODE</v>
          </cell>
        </row>
      </sheetData>
      <sheetData sheetId="26503">
        <row r="1">
          <cell r="A1" t="str">
            <v>CODE</v>
          </cell>
        </row>
      </sheetData>
      <sheetData sheetId="26504">
        <row r="1">
          <cell r="A1" t="str">
            <v>CODE</v>
          </cell>
        </row>
      </sheetData>
      <sheetData sheetId="26505">
        <row r="1">
          <cell r="A1" t="str">
            <v>CODE</v>
          </cell>
        </row>
      </sheetData>
      <sheetData sheetId="26506">
        <row r="1">
          <cell r="A1" t="str">
            <v>CODE</v>
          </cell>
        </row>
      </sheetData>
      <sheetData sheetId="26507">
        <row r="1">
          <cell r="A1" t="str">
            <v>CODE</v>
          </cell>
        </row>
      </sheetData>
      <sheetData sheetId="26508">
        <row r="1">
          <cell r="A1" t="str">
            <v>CODE</v>
          </cell>
        </row>
      </sheetData>
      <sheetData sheetId="26509">
        <row r="1">
          <cell r="A1" t="str">
            <v>CODE</v>
          </cell>
        </row>
      </sheetData>
      <sheetData sheetId="26510">
        <row r="1">
          <cell r="A1" t="str">
            <v>CODE</v>
          </cell>
        </row>
      </sheetData>
      <sheetData sheetId="26511">
        <row r="1">
          <cell r="A1" t="str">
            <v>CODE</v>
          </cell>
        </row>
      </sheetData>
      <sheetData sheetId="26512">
        <row r="1">
          <cell r="A1" t="str">
            <v>CODE</v>
          </cell>
        </row>
      </sheetData>
      <sheetData sheetId="26513">
        <row r="1">
          <cell r="A1" t="str">
            <v>CODE</v>
          </cell>
        </row>
      </sheetData>
      <sheetData sheetId="26514">
        <row r="1">
          <cell r="A1" t="str">
            <v>CODE</v>
          </cell>
        </row>
      </sheetData>
      <sheetData sheetId="26515">
        <row r="1">
          <cell r="A1" t="str">
            <v>CODE</v>
          </cell>
        </row>
      </sheetData>
      <sheetData sheetId="26516">
        <row r="1">
          <cell r="A1" t="str">
            <v>CODE</v>
          </cell>
        </row>
      </sheetData>
      <sheetData sheetId="26517">
        <row r="1">
          <cell r="A1" t="str">
            <v>CODE</v>
          </cell>
        </row>
      </sheetData>
      <sheetData sheetId="26518">
        <row r="1">
          <cell r="A1" t="str">
            <v>CODE</v>
          </cell>
        </row>
      </sheetData>
      <sheetData sheetId="26519" refreshError="1"/>
      <sheetData sheetId="26520">
        <row r="1">
          <cell r="A1" t="str">
            <v>CODE</v>
          </cell>
        </row>
      </sheetData>
      <sheetData sheetId="26521" refreshError="1"/>
      <sheetData sheetId="26522" refreshError="1"/>
      <sheetData sheetId="26523" refreshError="1"/>
      <sheetData sheetId="26524" refreshError="1"/>
      <sheetData sheetId="26525" refreshError="1"/>
      <sheetData sheetId="26526" refreshError="1"/>
      <sheetData sheetId="26527" refreshError="1"/>
      <sheetData sheetId="26528" refreshError="1"/>
      <sheetData sheetId="26529" refreshError="1"/>
      <sheetData sheetId="26530">
        <row r="1">
          <cell r="A1" t="str">
            <v>CODE</v>
          </cell>
        </row>
      </sheetData>
      <sheetData sheetId="26531" refreshError="1"/>
      <sheetData sheetId="26532">
        <row r="1">
          <cell r="A1" t="str">
            <v>CODE</v>
          </cell>
        </row>
      </sheetData>
      <sheetData sheetId="26533">
        <row r="1">
          <cell r="A1" t="str">
            <v>CODE</v>
          </cell>
        </row>
      </sheetData>
      <sheetData sheetId="26534">
        <row r="1">
          <cell r="A1" t="str">
            <v>CODE</v>
          </cell>
        </row>
      </sheetData>
      <sheetData sheetId="26535" refreshError="1"/>
      <sheetData sheetId="26536" refreshError="1"/>
      <sheetData sheetId="26537" refreshError="1"/>
      <sheetData sheetId="26538" refreshError="1"/>
      <sheetData sheetId="26539" refreshError="1"/>
      <sheetData sheetId="26540">
        <row r="1">
          <cell r="A1" t="str">
            <v>CODE</v>
          </cell>
        </row>
      </sheetData>
      <sheetData sheetId="26541">
        <row r="1">
          <cell r="A1" t="str">
            <v>CODE</v>
          </cell>
        </row>
      </sheetData>
      <sheetData sheetId="26542" refreshError="1"/>
      <sheetData sheetId="26543" refreshError="1"/>
      <sheetData sheetId="26544" refreshError="1"/>
      <sheetData sheetId="26545">
        <row r="1">
          <cell r="A1" t="str">
            <v>CODE</v>
          </cell>
        </row>
      </sheetData>
      <sheetData sheetId="26546">
        <row r="1">
          <cell r="A1" t="str">
            <v>CODE</v>
          </cell>
        </row>
      </sheetData>
      <sheetData sheetId="26547">
        <row r="1">
          <cell r="A1" t="str">
            <v>CODE</v>
          </cell>
        </row>
      </sheetData>
      <sheetData sheetId="26548" refreshError="1"/>
      <sheetData sheetId="26549" refreshError="1"/>
      <sheetData sheetId="26550" refreshError="1"/>
      <sheetData sheetId="26551">
        <row r="1">
          <cell r="A1" t="str">
            <v>CODE</v>
          </cell>
        </row>
      </sheetData>
      <sheetData sheetId="26552" refreshError="1"/>
      <sheetData sheetId="26553" refreshError="1"/>
      <sheetData sheetId="26554" refreshError="1"/>
      <sheetData sheetId="26555" refreshError="1"/>
      <sheetData sheetId="26556">
        <row r="1">
          <cell r="A1" t="str">
            <v>CODE</v>
          </cell>
        </row>
      </sheetData>
      <sheetData sheetId="26557">
        <row r="1">
          <cell r="A1" t="str">
            <v>CODE</v>
          </cell>
        </row>
      </sheetData>
      <sheetData sheetId="26558">
        <row r="1">
          <cell r="A1" t="str">
            <v>CODE</v>
          </cell>
        </row>
      </sheetData>
      <sheetData sheetId="26559" refreshError="1"/>
      <sheetData sheetId="26560" refreshError="1"/>
      <sheetData sheetId="26561" refreshError="1"/>
      <sheetData sheetId="26562">
        <row r="1">
          <cell r="A1" t="str">
            <v>CODE</v>
          </cell>
        </row>
      </sheetData>
      <sheetData sheetId="26563" refreshError="1"/>
      <sheetData sheetId="26564" refreshError="1"/>
      <sheetData sheetId="26565" refreshError="1"/>
      <sheetData sheetId="26566" refreshError="1"/>
      <sheetData sheetId="26567" refreshError="1"/>
      <sheetData sheetId="26568" refreshError="1"/>
      <sheetData sheetId="26569" refreshError="1"/>
      <sheetData sheetId="26570" refreshError="1"/>
      <sheetData sheetId="26571" refreshError="1"/>
      <sheetData sheetId="26572" refreshError="1"/>
      <sheetData sheetId="26573" refreshError="1"/>
      <sheetData sheetId="26574" refreshError="1"/>
      <sheetData sheetId="26575" refreshError="1"/>
      <sheetData sheetId="26576" refreshError="1"/>
      <sheetData sheetId="26577">
        <row r="1">
          <cell r="A1" t="str">
            <v>Customer Name</v>
          </cell>
        </row>
      </sheetData>
      <sheetData sheetId="26578" refreshError="1"/>
      <sheetData sheetId="26579" refreshError="1"/>
      <sheetData sheetId="26580" refreshError="1"/>
      <sheetData sheetId="26581" refreshError="1"/>
      <sheetData sheetId="26582" refreshError="1"/>
      <sheetData sheetId="26583" refreshError="1"/>
      <sheetData sheetId="26584" refreshError="1"/>
      <sheetData sheetId="26585" refreshError="1"/>
      <sheetData sheetId="26586" refreshError="1"/>
      <sheetData sheetId="26587" refreshError="1"/>
      <sheetData sheetId="26588">
        <row r="1">
          <cell r="A1" t="str">
            <v>CODE</v>
          </cell>
        </row>
      </sheetData>
      <sheetData sheetId="26589" refreshError="1"/>
      <sheetData sheetId="26590" refreshError="1"/>
      <sheetData sheetId="26591" refreshError="1"/>
      <sheetData sheetId="26592" refreshError="1"/>
      <sheetData sheetId="26593" refreshError="1"/>
      <sheetData sheetId="26594" refreshError="1"/>
      <sheetData sheetId="26595" refreshError="1"/>
      <sheetData sheetId="26596" refreshError="1"/>
      <sheetData sheetId="26597" refreshError="1"/>
      <sheetData sheetId="26598" refreshError="1"/>
      <sheetData sheetId="26599" refreshError="1"/>
      <sheetData sheetId="26600" refreshError="1"/>
      <sheetData sheetId="26601" refreshError="1"/>
      <sheetData sheetId="26602" refreshError="1"/>
      <sheetData sheetId="26603" refreshError="1"/>
      <sheetData sheetId="26604" refreshError="1"/>
      <sheetData sheetId="26605" refreshError="1"/>
      <sheetData sheetId="26606">
        <row r="1">
          <cell r="A1" t="str">
            <v>CODE</v>
          </cell>
        </row>
      </sheetData>
      <sheetData sheetId="26607">
        <row r="1">
          <cell r="A1" t="str">
            <v>AGILENT CONFIDENTIAL</v>
          </cell>
        </row>
      </sheetData>
      <sheetData sheetId="26608">
        <row r="1">
          <cell r="A1" t="str">
            <v>Customer Name</v>
          </cell>
        </row>
      </sheetData>
      <sheetData sheetId="26609">
        <row r="1">
          <cell r="A1" t="str">
            <v>AGILENT CONFIDENTIAL</v>
          </cell>
        </row>
      </sheetData>
      <sheetData sheetId="26610">
        <row r="1">
          <cell r="A1" t="str">
            <v>Customer Name</v>
          </cell>
        </row>
      </sheetData>
      <sheetData sheetId="26611">
        <row r="1">
          <cell r="A1" t="str">
            <v>Customer Name</v>
          </cell>
        </row>
      </sheetData>
      <sheetData sheetId="26612">
        <row r="1">
          <cell r="A1" t="str">
            <v>CODE</v>
          </cell>
        </row>
      </sheetData>
      <sheetData sheetId="26613">
        <row r="1">
          <cell r="A1" t="str">
            <v>CODE</v>
          </cell>
        </row>
      </sheetData>
      <sheetData sheetId="26614" refreshError="1"/>
      <sheetData sheetId="26615" refreshError="1"/>
      <sheetData sheetId="26616" refreshError="1"/>
      <sheetData sheetId="26617" refreshError="1"/>
      <sheetData sheetId="26618" refreshError="1"/>
      <sheetData sheetId="26619" refreshError="1"/>
      <sheetData sheetId="26620" refreshError="1"/>
      <sheetData sheetId="26621" refreshError="1"/>
      <sheetData sheetId="26622" refreshError="1"/>
      <sheetData sheetId="26623" refreshError="1"/>
      <sheetData sheetId="26624" refreshError="1"/>
      <sheetData sheetId="26625" refreshError="1"/>
      <sheetData sheetId="26626" refreshError="1"/>
      <sheetData sheetId="26627" refreshError="1"/>
      <sheetData sheetId="26628" refreshError="1"/>
      <sheetData sheetId="26629" refreshError="1"/>
      <sheetData sheetId="26630" refreshError="1"/>
      <sheetData sheetId="26631" refreshError="1"/>
      <sheetData sheetId="26632" refreshError="1"/>
      <sheetData sheetId="26633" refreshError="1"/>
      <sheetData sheetId="26634" refreshError="1"/>
      <sheetData sheetId="26635" refreshError="1"/>
      <sheetData sheetId="26636" refreshError="1"/>
      <sheetData sheetId="26637" refreshError="1"/>
      <sheetData sheetId="26638" refreshError="1"/>
      <sheetData sheetId="26639" refreshError="1"/>
      <sheetData sheetId="26640" refreshError="1"/>
      <sheetData sheetId="26641" refreshError="1"/>
      <sheetData sheetId="26642" refreshError="1"/>
      <sheetData sheetId="26643">
        <row r="1">
          <cell r="A1" t="str">
            <v>CODE</v>
          </cell>
        </row>
      </sheetData>
      <sheetData sheetId="26644">
        <row r="1">
          <cell r="A1" t="str">
            <v>Customer Name</v>
          </cell>
        </row>
      </sheetData>
      <sheetData sheetId="26645">
        <row r="1">
          <cell r="A1" t="str">
            <v>CODE</v>
          </cell>
        </row>
      </sheetData>
      <sheetData sheetId="26646">
        <row r="1">
          <cell r="A1" t="str">
            <v>CODE</v>
          </cell>
        </row>
      </sheetData>
      <sheetData sheetId="26647">
        <row r="1">
          <cell r="A1" t="str">
            <v>Customer Name</v>
          </cell>
        </row>
      </sheetData>
      <sheetData sheetId="26648">
        <row r="1">
          <cell r="A1" t="str">
            <v>CODE</v>
          </cell>
        </row>
      </sheetData>
      <sheetData sheetId="26649">
        <row r="1">
          <cell r="A1" t="str">
            <v>CODE</v>
          </cell>
        </row>
      </sheetData>
      <sheetData sheetId="26650">
        <row r="1">
          <cell r="A1" t="str">
            <v>Customer Name</v>
          </cell>
        </row>
      </sheetData>
      <sheetData sheetId="26651" refreshError="1"/>
      <sheetData sheetId="26652" refreshError="1"/>
      <sheetData sheetId="26653" refreshError="1"/>
      <sheetData sheetId="26654" refreshError="1"/>
      <sheetData sheetId="26655" refreshError="1"/>
      <sheetData sheetId="26656" refreshError="1"/>
      <sheetData sheetId="26657" refreshError="1"/>
      <sheetData sheetId="26658" refreshError="1"/>
      <sheetData sheetId="26659" refreshError="1"/>
      <sheetData sheetId="26660" refreshError="1"/>
      <sheetData sheetId="26661" refreshError="1"/>
      <sheetData sheetId="26662" refreshError="1"/>
      <sheetData sheetId="26663" refreshError="1"/>
      <sheetData sheetId="26664" refreshError="1"/>
      <sheetData sheetId="26665" refreshError="1"/>
      <sheetData sheetId="26666" refreshError="1"/>
      <sheetData sheetId="26667" refreshError="1"/>
      <sheetData sheetId="26668" refreshError="1"/>
      <sheetData sheetId="26669" refreshError="1"/>
      <sheetData sheetId="26670" refreshError="1"/>
      <sheetData sheetId="26671" refreshError="1"/>
      <sheetData sheetId="26672" refreshError="1"/>
      <sheetData sheetId="26673" refreshError="1"/>
      <sheetData sheetId="26674" refreshError="1"/>
      <sheetData sheetId="26675" refreshError="1"/>
      <sheetData sheetId="26676" refreshError="1"/>
      <sheetData sheetId="26677" refreshError="1"/>
      <sheetData sheetId="26678" refreshError="1"/>
      <sheetData sheetId="26679" refreshError="1"/>
      <sheetData sheetId="26680"/>
      <sheetData sheetId="26681">
        <row r="1">
          <cell r="A1" t="str">
            <v>CODE</v>
          </cell>
        </row>
      </sheetData>
      <sheetData sheetId="26682">
        <row r="1">
          <cell r="A1" t="str">
            <v>CODE</v>
          </cell>
        </row>
      </sheetData>
      <sheetData sheetId="26683">
        <row r="1">
          <cell r="A1" t="str">
            <v>Loan Calculator</v>
          </cell>
        </row>
      </sheetData>
      <sheetData sheetId="26684">
        <row r="1">
          <cell r="A1" t="str">
            <v>Loan Calculator</v>
          </cell>
        </row>
      </sheetData>
      <sheetData sheetId="26685">
        <row r="1">
          <cell r="A1" t="str">
            <v>Loan Calculator</v>
          </cell>
        </row>
      </sheetData>
      <sheetData sheetId="26686">
        <row r="1">
          <cell r="A1" t="str">
            <v>Loan Calculator</v>
          </cell>
        </row>
      </sheetData>
      <sheetData sheetId="26687">
        <row r="1">
          <cell r="A1" t="str">
            <v>Loan Calculator</v>
          </cell>
        </row>
      </sheetData>
      <sheetData sheetId="26688">
        <row r="1">
          <cell r="A1" t="str">
            <v>Loan Calculator</v>
          </cell>
        </row>
      </sheetData>
      <sheetData sheetId="26689">
        <row r="1">
          <cell r="A1" t="str">
            <v>Loan Calculator</v>
          </cell>
        </row>
      </sheetData>
      <sheetData sheetId="26690">
        <row r="1">
          <cell r="A1" t="str">
            <v>Loan Calculator</v>
          </cell>
        </row>
      </sheetData>
      <sheetData sheetId="26691">
        <row r="1">
          <cell r="A1" t="str">
            <v>Loan Calculator</v>
          </cell>
        </row>
      </sheetData>
      <sheetData sheetId="26692">
        <row r="1">
          <cell r="A1" t="str">
            <v>Loan Calculator</v>
          </cell>
        </row>
      </sheetData>
      <sheetData sheetId="26693">
        <row r="1">
          <cell r="A1" t="str">
            <v>Loan Calculator</v>
          </cell>
        </row>
      </sheetData>
      <sheetData sheetId="26694" refreshError="1"/>
      <sheetData sheetId="26695" refreshError="1"/>
      <sheetData sheetId="26696" refreshError="1"/>
      <sheetData sheetId="26697" refreshError="1"/>
      <sheetData sheetId="26698" refreshError="1"/>
      <sheetData sheetId="26699" refreshError="1"/>
      <sheetData sheetId="26700" refreshError="1"/>
      <sheetData sheetId="26701" refreshError="1"/>
      <sheetData sheetId="26702">
        <row r="1">
          <cell r="A1" t="str">
            <v>Loan Calculator</v>
          </cell>
        </row>
      </sheetData>
      <sheetData sheetId="26703">
        <row r="1">
          <cell r="A1" t="str">
            <v>Loan Calculator</v>
          </cell>
        </row>
      </sheetData>
      <sheetData sheetId="26704">
        <row r="1">
          <cell r="A1" t="str">
            <v>Loan Calculator</v>
          </cell>
        </row>
      </sheetData>
      <sheetData sheetId="26705">
        <row r="1">
          <cell r="A1" t="str">
            <v>Loan Calculator</v>
          </cell>
        </row>
      </sheetData>
      <sheetData sheetId="26706">
        <row r="1">
          <cell r="A1" t="str">
            <v>Loan Calculator</v>
          </cell>
        </row>
      </sheetData>
      <sheetData sheetId="26707"/>
      <sheetData sheetId="26708"/>
      <sheetData sheetId="26709">
        <row r="38">
          <cell r="A38" t="str">
            <v>NLB005</v>
          </cell>
        </row>
      </sheetData>
      <sheetData sheetId="26710"/>
      <sheetData sheetId="26711">
        <row r="1">
          <cell r="A1" t="str">
            <v>ASSET_NUMBER</v>
          </cell>
        </row>
      </sheetData>
      <sheetData sheetId="26712">
        <row r="38">
          <cell r="A38" t="str">
            <v>NLB005</v>
          </cell>
        </row>
      </sheetData>
      <sheetData sheetId="26713"/>
      <sheetData sheetId="26714"/>
      <sheetData sheetId="26715">
        <row r="38">
          <cell r="A38" t="str">
            <v>NLB005</v>
          </cell>
        </row>
      </sheetData>
      <sheetData sheetId="26716"/>
      <sheetData sheetId="26717"/>
      <sheetData sheetId="26718"/>
      <sheetData sheetId="26719"/>
      <sheetData sheetId="26720">
        <row r="38">
          <cell r="A38" t="str">
            <v>NLB005</v>
          </cell>
        </row>
      </sheetData>
      <sheetData sheetId="26721"/>
      <sheetData sheetId="26722"/>
      <sheetData sheetId="26723"/>
      <sheetData sheetId="26724"/>
      <sheetData sheetId="26725">
        <row r="7">
          <cell r="D7">
            <v>0</v>
          </cell>
        </row>
      </sheetData>
      <sheetData sheetId="26726">
        <row r="6">
          <cell r="D6">
            <v>5500</v>
          </cell>
        </row>
      </sheetData>
      <sheetData sheetId="26727">
        <row r="2">
          <cell r="H2" t="str">
            <v>India Countrywide</v>
          </cell>
        </row>
      </sheetData>
      <sheetData sheetId="26728">
        <row r="5">
          <cell r="C5">
            <v>0</v>
          </cell>
        </row>
      </sheetData>
      <sheetData sheetId="26729">
        <row r="8">
          <cell r="B8">
            <v>14</v>
          </cell>
        </row>
      </sheetData>
      <sheetData sheetId="26730"/>
      <sheetData sheetId="26731"/>
      <sheetData sheetId="26732">
        <row r="7">
          <cell r="D7">
            <v>0</v>
          </cell>
        </row>
      </sheetData>
      <sheetData sheetId="26733">
        <row r="7">
          <cell r="D7">
            <v>0</v>
          </cell>
        </row>
      </sheetData>
      <sheetData sheetId="26734">
        <row r="6">
          <cell r="D6">
            <v>5500</v>
          </cell>
        </row>
      </sheetData>
      <sheetData sheetId="26735">
        <row r="2">
          <cell r="H2" t="str">
            <v>India Countrywide</v>
          </cell>
        </row>
      </sheetData>
      <sheetData sheetId="26736">
        <row r="5">
          <cell r="C5">
            <v>0</v>
          </cell>
        </row>
      </sheetData>
      <sheetData sheetId="26737">
        <row r="8">
          <cell r="B8">
            <v>14</v>
          </cell>
        </row>
      </sheetData>
      <sheetData sheetId="26738">
        <row r="38">
          <cell r="A38" t="str">
            <v>NLB005</v>
          </cell>
        </row>
      </sheetData>
      <sheetData sheetId="26739"/>
      <sheetData sheetId="26740">
        <row r="7">
          <cell r="D7">
            <v>0</v>
          </cell>
        </row>
      </sheetData>
      <sheetData sheetId="26741">
        <row r="7">
          <cell r="D7">
            <v>0</v>
          </cell>
        </row>
      </sheetData>
      <sheetData sheetId="26742">
        <row r="7">
          <cell r="D7">
            <v>0</v>
          </cell>
        </row>
      </sheetData>
      <sheetData sheetId="26743">
        <row r="7">
          <cell r="D7">
            <v>0</v>
          </cell>
        </row>
      </sheetData>
      <sheetData sheetId="26744">
        <row r="8">
          <cell r="B8">
            <v>14</v>
          </cell>
        </row>
      </sheetData>
      <sheetData sheetId="26745">
        <row r="38">
          <cell r="A38" t="str">
            <v>NLB005</v>
          </cell>
        </row>
      </sheetData>
      <sheetData sheetId="26746">
        <row r="8">
          <cell r="B8" t="str">
            <v>DPE002</v>
          </cell>
        </row>
      </sheetData>
      <sheetData sheetId="26747">
        <row r="1">
          <cell r="A1" t="str">
            <v>Customer Name</v>
          </cell>
        </row>
      </sheetData>
      <sheetData sheetId="26748" refreshError="1"/>
      <sheetData sheetId="26749">
        <row r="1">
          <cell r="A1" t="str">
            <v>CODE</v>
          </cell>
        </row>
      </sheetData>
      <sheetData sheetId="26750">
        <row r="1">
          <cell r="A1" t="str">
            <v>CODE</v>
          </cell>
        </row>
      </sheetData>
      <sheetData sheetId="26751"/>
      <sheetData sheetId="26752"/>
      <sheetData sheetId="26753"/>
      <sheetData sheetId="26754">
        <row r="8">
          <cell r="B8" t="str">
            <v>DPE002</v>
          </cell>
        </row>
      </sheetData>
      <sheetData sheetId="26755">
        <row r="1">
          <cell r="A1" t="str">
            <v>Customer Name</v>
          </cell>
        </row>
      </sheetData>
      <sheetData sheetId="26756">
        <row r="1">
          <cell r="A1" t="str">
            <v>Customer Name</v>
          </cell>
        </row>
      </sheetData>
      <sheetData sheetId="26757">
        <row r="8">
          <cell r="B8" t="str">
            <v>DPE002</v>
          </cell>
        </row>
      </sheetData>
      <sheetData sheetId="26758">
        <row r="1">
          <cell r="A1" t="str">
            <v>Customer Name</v>
          </cell>
        </row>
      </sheetData>
      <sheetData sheetId="26759">
        <row r="1">
          <cell r="A1" t="str">
            <v>Customer Name</v>
          </cell>
        </row>
      </sheetData>
      <sheetData sheetId="26760"/>
      <sheetData sheetId="26761"/>
      <sheetData sheetId="26762"/>
      <sheetData sheetId="26763"/>
      <sheetData sheetId="26764"/>
      <sheetData sheetId="26765"/>
      <sheetData sheetId="26766"/>
      <sheetData sheetId="26767"/>
      <sheetData sheetId="26768">
        <row r="12">
          <cell r="B12">
            <v>48.302064999999999</v>
          </cell>
        </row>
      </sheetData>
      <sheetData sheetId="26769"/>
      <sheetData sheetId="26770"/>
      <sheetData sheetId="26771"/>
      <sheetData sheetId="26772"/>
      <sheetData sheetId="26773"/>
      <sheetData sheetId="26774"/>
      <sheetData sheetId="26775"/>
      <sheetData sheetId="26776"/>
      <sheetData sheetId="26777"/>
      <sheetData sheetId="26778"/>
      <sheetData sheetId="26779"/>
      <sheetData sheetId="26780"/>
      <sheetData sheetId="26781"/>
      <sheetData sheetId="26782"/>
      <sheetData sheetId="26783"/>
      <sheetData sheetId="26784"/>
      <sheetData sheetId="26785"/>
      <sheetData sheetId="26786"/>
      <sheetData sheetId="26787"/>
      <sheetData sheetId="26788"/>
      <sheetData sheetId="26789"/>
      <sheetData sheetId="26790"/>
      <sheetData sheetId="26791"/>
      <sheetData sheetId="26792"/>
      <sheetData sheetId="26793"/>
      <sheetData sheetId="26794"/>
      <sheetData sheetId="26795"/>
      <sheetData sheetId="26796">
        <row r="4">
          <cell r="Y4" t="str">
            <v>MATCH-KEY-YACCS</v>
          </cell>
        </row>
      </sheetData>
      <sheetData sheetId="26797">
        <row r="23">
          <cell r="A23" t="str">
            <v>D115</v>
          </cell>
        </row>
      </sheetData>
      <sheetData sheetId="26798">
        <row r="1">
          <cell r="B1" t="str">
            <v>D115</v>
          </cell>
        </row>
      </sheetData>
      <sheetData sheetId="26799">
        <row r="1">
          <cell r="B1" t="str">
            <v>D115</v>
          </cell>
        </row>
      </sheetData>
      <sheetData sheetId="26800" refreshError="1"/>
      <sheetData sheetId="26801" refreshError="1"/>
      <sheetData sheetId="26802" refreshError="1"/>
      <sheetData sheetId="26803" refreshError="1"/>
      <sheetData sheetId="26804" refreshError="1"/>
      <sheetData sheetId="26805" refreshError="1"/>
      <sheetData sheetId="26806" refreshError="1"/>
      <sheetData sheetId="26807" refreshError="1"/>
      <sheetData sheetId="26808" refreshError="1"/>
      <sheetData sheetId="26809" refreshError="1"/>
      <sheetData sheetId="26810" refreshError="1"/>
      <sheetData sheetId="26811" refreshError="1"/>
      <sheetData sheetId="26812" refreshError="1"/>
      <sheetData sheetId="26813" refreshError="1"/>
      <sheetData sheetId="26814" refreshError="1"/>
      <sheetData sheetId="26815" refreshError="1"/>
      <sheetData sheetId="26816" refreshError="1"/>
      <sheetData sheetId="26817">
        <row r="1">
          <cell r="B1" t="str">
            <v>D115</v>
          </cell>
        </row>
      </sheetData>
      <sheetData sheetId="26818" refreshError="1"/>
      <sheetData sheetId="26819" refreshError="1"/>
      <sheetData sheetId="26820" refreshError="1"/>
      <sheetData sheetId="26821" refreshError="1"/>
      <sheetData sheetId="26822">
        <row r="4">
          <cell r="D4">
            <v>0.19</v>
          </cell>
        </row>
      </sheetData>
      <sheetData sheetId="26823" refreshError="1"/>
      <sheetData sheetId="26824" refreshError="1"/>
      <sheetData sheetId="26825" refreshError="1"/>
      <sheetData sheetId="26826" refreshError="1"/>
      <sheetData sheetId="26827" refreshError="1"/>
      <sheetData sheetId="26828" refreshError="1"/>
      <sheetData sheetId="26829" refreshError="1"/>
      <sheetData sheetId="26830" refreshError="1"/>
      <sheetData sheetId="26831" refreshError="1"/>
      <sheetData sheetId="26832" refreshError="1"/>
      <sheetData sheetId="26833" refreshError="1"/>
      <sheetData sheetId="26834" refreshError="1"/>
      <sheetData sheetId="26835" refreshError="1"/>
      <sheetData sheetId="26836" refreshError="1"/>
      <sheetData sheetId="26837" refreshError="1"/>
      <sheetData sheetId="26838" refreshError="1"/>
      <sheetData sheetId="26839" refreshError="1"/>
      <sheetData sheetId="26840" refreshError="1"/>
      <sheetData sheetId="26841" refreshError="1"/>
      <sheetData sheetId="26842" refreshError="1"/>
      <sheetData sheetId="26843"/>
      <sheetData sheetId="26844" refreshError="1"/>
      <sheetData sheetId="26845" refreshError="1"/>
      <sheetData sheetId="26846" refreshError="1"/>
      <sheetData sheetId="26847" refreshError="1"/>
      <sheetData sheetId="26848" refreshError="1"/>
      <sheetData sheetId="26849" refreshError="1"/>
      <sheetData sheetId="26850" refreshError="1"/>
      <sheetData sheetId="26851" refreshError="1"/>
      <sheetData sheetId="26852" refreshError="1"/>
      <sheetData sheetId="26853" refreshError="1"/>
      <sheetData sheetId="26854" refreshError="1"/>
      <sheetData sheetId="26855" refreshError="1"/>
      <sheetData sheetId="26856" refreshError="1"/>
      <sheetData sheetId="26857" refreshError="1"/>
      <sheetData sheetId="26858" refreshError="1"/>
      <sheetData sheetId="26859" refreshError="1"/>
      <sheetData sheetId="26860" refreshError="1"/>
      <sheetData sheetId="26861" refreshError="1"/>
      <sheetData sheetId="26862" refreshError="1"/>
      <sheetData sheetId="26863" refreshError="1"/>
      <sheetData sheetId="26864" refreshError="1"/>
      <sheetData sheetId="26865" refreshError="1"/>
      <sheetData sheetId="26866" refreshError="1"/>
      <sheetData sheetId="26867" refreshError="1"/>
      <sheetData sheetId="26868"/>
      <sheetData sheetId="26869" refreshError="1"/>
      <sheetData sheetId="26870" refreshError="1"/>
      <sheetData sheetId="26871" refreshError="1"/>
      <sheetData sheetId="26872" refreshError="1"/>
      <sheetData sheetId="26873" refreshError="1"/>
      <sheetData sheetId="26874" refreshError="1"/>
      <sheetData sheetId="26875" refreshError="1"/>
      <sheetData sheetId="26876" refreshError="1"/>
      <sheetData sheetId="26877"/>
      <sheetData sheetId="26878"/>
      <sheetData sheetId="26879" refreshError="1"/>
      <sheetData sheetId="26880" refreshError="1"/>
      <sheetData sheetId="26881" refreshError="1"/>
      <sheetData sheetId="26882"/>
      <sheetData sheetId="26883"/>
      <sheetData sheetId="26884"/>
      <sheetData sheetId="26885"/>
      <sheetData sheetId="26886"/>
      <sheetData sheetId="26887">
        <row r="3">
          <cell r="C3">
            <v>46.15</v>
          </cell>
        </row>
      </sheetData>
      <sheetData sheetId="26888"/>
      <sheetData sheetId="26889"/>
      <sheetData sheetId="26890" refreshError="1"/>
      <sheetData sheetId="26891" refreshError="1"/>
      <sheetData sheetId="26892" refreshError="1"/>
      <sheetData sheetId="26893" refreshError="1"/>
      <sheetData sheetId="26894">
        <row r="1">
          <cell r="E1">
            <v>3.7037037037037035E-2</v>
          </cell>
        </row>
      </sheetData>
      <sheetData sheetId="26895"/>
      <sheetData sheetId="26896"/>
      <sheetData sheetId="26897"/>
      <sheetData sheetId="26898"/>
      <sheetData sheetId="26899"/>
      <sheetData sheetId="26900"/>
      <sheetData sheetId="26901"/>
      <sheetData sheetId="26902" refreshError="1"/>
      <sheetData sheetId="26903"/>
      <sheetData sheetId="26904">
        <row r="5">
          <cell r="A5">
            <v>1</v>
          </cell>
        </row>
      </sheetData>
      <sheetData sheetId="26905">
        <row r="1">
          <cell r="A1" t="str">
            <v>Loan Calculator</v>
          </cell>
        </row>
      </sheetData>
      <sheetData sheetId="26906">
        <row r="1">
          <cell r="A1" t="str">
            <v>Loan Calculator</v>
          </cell>
        </row>
      </sheetData>
      <sheetData sheetId="26907">
        <row r="1">
          <cell r="A1" t="str">
            <v>Loan Calculator</v>
          </cell>
        </row>
      </sheetData>
      <sheetData sheetId="26908" refreshError="1"/>
      <sheetData sheetId="26909" refreshError="1"/>
      <sheetData sheetId="26910" refreshError="1"/>
      <sheetData sheetId="26911" refreshError="1"/>
      <sheetData sheetId="26912" refreshError="1"/>
      <sheetData sheetId="26913" refreshError="1"/>
      <sheetData sheetId="26914" refreshError="1"/>
      <sheetData sheetId="26915" refreshError="1"/>
      <sheetData sheetId="26916" refreshError="1"/>
      <sheetData sheetId="26917"/>
      <sheetData sheetId="26918"/>
      <sheetData sheetId="26919">
        <row r="5">
          <cell r="A5">
            <v>1</v>
          </cell>
        </row>
      </sheetData>
      <sheetData sheetId="26920">
        <row r="1">
          <cell r="A1" t="str">
            <v>Loan Calculator</v>
          </cell>
        </row>
      </sheetData>
      <sheetData sheetId="26921">
        <row r="1">
          <cell r="A1" t="str">
            <v>Loan Calculator</v>
          </cell>
        </row>
      </sheetData>
      <sheetData sheetId="26922"/>
      <sheetData sheetId="26923"/>
      <sheetData sheetId="26924"/>
      <sheetData sheetId="26925">
        <row r="1">
          <cell r="A1" t="str">
            <v>Customer Name</v>
          </cell>
        </row>
      </sheetData>
      <sheetData sheetId="26926">
        <row r="1">
          <cell r="A1" t="str">
            <v>Customer Name</v>
          </cell>
        </row>
      </sheetData>
      <sheetData sheetId="26927"/>
      <sheetData sheetId="26928" refreshError="1"/>
      <sheetData sheetId="26929"/>
      <sheetData sheetId="26930" refreshError="1"/>
      <sheetData sheetId="26931" refreshError="1"/>
      <sheetData sheetId="26932"/>
      <sheetData sheetId="26933"/>
      <sheetData sheetId="26934"/>
      <sheetData sheetId="26935"/>
      <sheetData sheetId="26936"/>
      <sheetData sheetId="26937"/>
      <sheetData sheetId="26938"/>
      <sheetData sheetId="26939"/>
      <sheetData sheetId="26940">
        <row r="1">
          <cell r="A1" t="str">
            <v>Customer Name</v>
          </cell>
        </row>
      </sheetData>
      <sheetData sheetId="26941"/>
      <sheetData sheetId="26942">
        <row r="4">
          <cell r="D4">
            <v>0.13</v>
          </cell>
        </row>
      </sheetData>
      <sheetData sheetId="26943"/>
      <sheetData sheetId="26944"/>
      <sheetData sheetId="26945" refreshError="1"/>
      <sheetData sheetId="26946" refreshError="1"/>
      <sheetData sheetId="26947"/>
      <sheetData sheetId="26948" refreshError="1"/>
      <sheetData sheetId="26949" refreshError="1"/>
      <sheetData sheetId="26950" refreshError="1"/>
      <sheetData sheetId="26951" refreshError="1"/>
      <sheetData sheetId="26952" refreshError="1"/>
      <sheetData sheetId="26953" refreshError="1"/>
      <sheetData sheetId="26954" refreshError="1"/>
      <sheetData sheetId="26955" refreshError="1"/>
      <sheetData sheetId="26956" refreshError="1"/>
      <sheetData sheetId="26957" refreshError="1"/>
      <sheetData sheetId="26958" refreshError="1"/>
      <sheetData sheetId="26959" refreshError="1"/>
      <sheetData sheetId="26960" refreshError="1"/>
      <sheetData sheetId="26961" refreshError="1"/>
      <sheetData sheetId="26962" refreshError="1"/>
      <sheetData sheetId="26963" refreshError="1"/>
      <sheetData sheetId="26964" refreshError="1"/>
      <sheetData sheetId="26965" refreshError="1"/>
      <sheetData sheetId="26966" refreshError="1"/>
      <sheetData sheetId="26967" refreshError="1"/>
      <sheetData sheetId="26968" refreshError="1"/>
      <sheetData sheetId="26969" refreshError="1"/>
      <sheetData sheetId="26970" refreshError="1"/>
      <sheetData sheetId="26971" refreshError="1"/>
      <sheetData sheetId="26972" refreshError="1"/>
      <sheetData sheetId="26973" refreshError="1"/>
      <sheetData sheetId="26974" refreshError="1"/>
      <sheetData sheetId="26975" refreshError="1"/>
      <sheetData sheetId="26976" refreshError="1"/>
      <sheetData sheetId="26977" refreshError="1"/>
      <sheetData sheetId="26978" refreshError="1"/>
      <sheetData sheetId="26979"/>
      <sheetData sheetId="26980" refreshError="1"/>
      <sheetData sheetId="26981"/>
      <sheetData sheetId="26982" refreshError="1"/>
      <sheetData sheetId="26983" refreshError="1"/>
      <sheetData sheetId="26984" refreshError="1"/>
      <sheetData sheetId="26985" refreshError="1"/>
      <sheetData sheetId="26986" refreshError="1"/>
      <sheetData sheetId="26987" refreshError="1"/>
      <sheetData sheetId="26988" refreshError="1"/>
      <sheetData sheetId="26989" refreshError="1"/>
      <sheetData sheetId="26990" refreshError="1"/>
      <sheetData sheetId="26991" refreshError="1"/>
      <sheetData sheetId="26992" refreshError="1"/>
      <sheetData sheetId="26993" refreshError="1"/>
      <sheetData sheetId="26994" refreshError="1"/>
      <sheetData sheetId="26995">
        <row r="1">
          <cell r="A1" t="str">
            <v>Loan Calculator</v>
          </cell>
        </row>
      </sheetData>
      <sheetData sheetId="26996" refreshError="1"/>
      <sheetData sheetId="26997">
        <row r="1">
          <cell r="A1" t="str">
            <v>Loan Calculator</v>
          </cell>
        </row>
      </sheetData>
      <sheetData sheetId="26998" refreshError="1"/>
      <sheetData sheetId="26999" refreshError="1"/>
      <sheetData sheetId="27000" refreshError="1"/>
      <sheetData sheetId="27001" refreshError="1"/>
      <sheetData sheetId="27002" refreshError="1"/>
      <sheetData sheetId="27003" refreshError="1"/>
      <sheetData sheetId="27004" refreshError="1"/>
      <sheetData sheetId="27005" refreshError="1"/>
      <sheetData sheetId="27006" refreshError="1"/>
      <sheetData sheetId="27007" refreshError="1"/>
      <sheetData sheetId="27008" refreshError="1"/>
      <sheetData sheetId="27009" refreshError="1"/>
      <sheetData sheetId="27010" refreshError="1"/>
      <sheetData sheetId="27011" refreshError="1"/>
      <sheetData sheetId="27012">
        <row r="1">
          <cell r="A1" t="str">
            <v>Loan Calculator</v>
          </cell>
        </row>
      </sheetData>
      <sheetData sheetId="27013">
        <row r="1">
          <cell r="A1" t="str">
            <v>CODE</v>
          </cell>
        </row>
      </sheetData>
      <sheetData sheetId="27014">
        <row r="1">
          <cell r="A1" t="str">
            <v>ASSET_NUMBER</v>
          </cell>
        </row>
      </sheetData>
      <sheetData sheetId="27015">
        <row r="1">
          <cell r="A1" t="str">
            <v>ASSET_NUMBER</v>
          </cell>
        </row>
      </sheetData>
      <sheetData sheetId="27016">
        <row r="1">
          <cell r="A1" t="str">
            <v>ASSET_NUMBER</v>
          </cell>
        </row>
      </sheetData>
      <sheetData sheetId="27017">
        <row r="1">
          <cell r="A1" t="str">
            <v>ASSET_NUMBER</v>
          </cell>
        </row>
      </sheetData>
      <sheetData sheetId="27018"/>
      <sheetData sheetId="27019"/>
      <sheetData sheetId="27020"/>
      <sheetData sheetId="27021"/>
      <sheetData sheetId="27022">
        <row r="5">
          <cell r="A5">
            <v>1</v>
          </cell>
        </row>
      </sheetData>
      <sheetData sheetId="27023">
        <row r="5">
          <cell r="A5">
            <v>1</v>
          </cell>
        </row>
      </sheetData>
      <sheetData sheetId="27024">
        <row r="5">
          <cell r="A5">
            <v>1</v>
          </cell>
        </row>
      </sheetData>
      <sheetData sheetId="27025">
        <row r="5">
          <cell r="A5">
            <v>1</v>
          </cell>
        </row>
      </sheetData>
      <sheetData sheetId="27026">
        <row r="1">
          <cell r="A1" t="str">
            <v>Loan Calculator</v>
          </cell>
        </row>
      </sheetData>
      <sheetData sheetId="27027">
        <row r="1">
          <cell r="A1" t="str">
            <v>CODE</v>
          </cell>
        </row>
      </sheetData>
      <sheetData sheetId="27028">
        <row r="1">
          <cell r="A1" t="str">
            <v>ASSET_NUMBER</v>
          </cell>
        </row>
      </sheetData>
      <sheetData sheetId="27029">
        <row r="1">
          <cell r="A1" t="str">
            <v>ASSET_NUMBER</v>
          </cell>
        </row>
      </sheetData>
      <sheetData sheetId="27030" refreshError="1"/>
      <sheetData sheetId="27031" refreshError="1"/>
      <sheetData sheetId="27032" refreshError="1"/>
      <sheetData sheetId="27033" refreshError="1"/>
      <sheetData sheetId="27034" refreshError="1"/>
      <sheetData sheetId="27035" refreshError="1"/>
      <sheetData sheetId="27036" refreshError="1"/>
      <sheetData sheetId="27037" refreshError="1"/>
      <sheetData sheetId="27038" refreshError="1"/>
      <sheetData sheetId="27039" refreshError="1"/>
      <sheetData sheetId="27040" refreshError="1"/>
      <sheetData sheetId="27041" refreshError="1"/>
      <sheetData sheetId="27042" refreshError="1"/>
      <sheetData sheetId="27043" refreshError="1"/>
      <sheetData sheetId="27044" refreshError="1"/>
      <sheetData sheetId="27045" refreshError="1"/>
      <sheetData sheetId="27046" refreshError="1"/>
      <sheetData sheetId="27047" refreshError="1"/>
      <sheetData sheetId="27048" refreshError="1"/>
      <sheetData sheetId="27049" refreshError="1"/>
      <sheetData sheetId="27050" refreshError="1"/>
      <sheetData sheetId="27051" refreshError="1"/>
      <sheetData sheetId="27052" refreshError="1"/>
      <sheetData sheetId="27053" refreshError="1"/>
      <sheetData sheetId="27054" refreshError="1"/>
      <sheetData sheetId="27055"/>
      <sheetData sheetId="27056"/>
      <sheetData sheetId="27057">
        <row r="1">
          <cell r="A1" t="str">
            <v>ASSET_NUMBER</v>
          </cell>
        </row>
      </sheetData>
      <sheetData sheetId="27058"/>
      <sheetData sheetId="27059"/>
      <sheetData sheetId="27060"/>
      <sheetData sheetId="27061"/>
      <sheetData sheetId="27062" refreshError="1"/>
      <sheetData sheetId="27063" refreshError="1"/>
      <sheetData sheetId="27064" refreshError="1"/>
      <sheetData sheetId="27065" refreshError="1"/>
      <sheetData sheetId="27066" refreshError="1"/>
      <sheetData sheetId="27067" refreshError="1"/>
      <sheetData sheetId="27068" refreshError="1"/>
      <sheetData sheetId="27069" refreshError="1"/>
      <sheetData sheetId="27070" refreshError="1"/>
      <sheetData sheetId="27071" refreshError="1"/>
      <sheetData sheetId="27072" refreshError="1"/>
      <sheetData sheetId="27073" refreshError="1"/>
      <sheetData sheetId="27074">
        <row r="1">
          <cell r="A1" t="str">
            <v>ASSET_NUMBER</v>
          </cell>
        </row>
      </sheetData>
      <sheetData sheetId="27075" refreshError="1"/>
      <sheetData sheetId="27076" refreshError="1"/>
      <sheetData sheetId="27077" refreshError="1"/>
      <sheetData sheetId="27078" refreshError="1"/>
      <sheetData sheetId="27079" refreshError="1"/>
      <sheetData sheetId="27080" refreshError="1"/>
      <sheetData sheetId="27081" refreshError="1"/>
      <sheetData sheetId="27082" refreshError="1"/>
      <sheetData sheetId="27083" refreshError="1"/>
      <sheetData sheetId="27084" refreshError="1"/>
      <sheetData sheetId="27085" refreshError="1"/>
      <sheetData sheetId="27086" refreshError="1"/>
      <sheetData sheetId="27087" refreshError="1"/>
      <sheetData sheetId="27088" refreshError="1"/>
      <sheetData sheetId="27089" refreshError="1"/>
      <sheetData sheetId="27090" refreshError="1"/>
      <sheetData sheetId="27091" refreshError="1"/>
      <sheetData sheetId="27092" refreshError="1"/>
      <sheetData sheetId="27093" refreshError="1"/>
      <sheetData sheetId="27094" refreshError="1"/>
      <sheetData sheetId="27095" refreshError="1"/>
      <sheetData sheetId="27096" refreshError="1"/>
      <sheetData sheetId="27097" refreshError="1"/>
      <sheetData sheetId="27098" refreshError="1"/>
      <sheetData sheetId="27099" refreshError="1"/>
      <sheetData sheetId="27100"/>
      <sheetData sheetId="27101"/>
      <sheetData sheetId="27102"/>
      <sheetData sheetId="27103"/>
      <sheetData sheetId="27104"/>
      <sheetData sheetId="27105"/>
      <sheetData sheetId="27106"/>
      <sheetData sheetId="27107"/>
      <sheetData sheetId="27108"/>
      <sheetData sheetId="27109"/>
      <sheetData sheetId="27110"/>
      <sheetData sheetId="27111">
        <row r="11">
          <cell r="B11" t="str">
            <v>C:\Documents and Settings\mbrewer\My Documents\General Sales\Revenue\</v>
          </cell>
        </row>
      </sheetData>
      <sheetData sheetId="27112"/>
      <sheetData sheetId="27113"/>
      <sheetData sheetId="27114" refreshError="1"/>
      <sheetData sheetId="27115" refreshError="1"/>
      <sheetData sheetId="27116" refreshError="1"/>
      <sheetData sheetId="27117" refreshError="1"/>
      <sheetData sheetId="27118" refreshError="1"/>
      <sheetData sheetId="27119" refreshError="1"/>
      <sheetData sheetId="27120" refreshError="1"/>
      <sheetData sheetId="27121" refreshError="1"/>
      <sheetData sheetId="27122" refreshError="1"/>
      <sheetData sheetId="27123" refreshError="1"/>
      <sheetData sheetId="27124" refreshError="1"/>
      <sheetData sheetId="27125" refreshError="1"/>
      <sheetData sheetId="27126" refreshError="1"/>
      <sheetData sheetId="27127" refreshError="1"/>
      <sheetData sheetId="27128" refreshError="1"/>
      <sheetData sheetId="27129" refreshError="1"/>
      <sheetData sheetId="27130" refreshError="1"/>
      <sheetData sheetId="27131" refreshError="1"/>
      <sheetData sheetId="27132" refreshError="1"/>
      <sheetData sheetId="27133" refreshError="1"/>
      <sheetData sheetId="27134" refreshError="1"/>
      <sheetData sheetId="27135" refreshError="1"/>
      <sheetData sheetId="27136" refreshError="1"/>
      <sheetData sheetId="27137" refreshError="1"/>
      <sheetData sheetId="27138" refreshError="1"/>
      <sheetData sheetId="27139" refreshError="1"/>
      <sheetData sheetId="27140"/>
      <sheetData sheetId="27141" refreshError="1"/>
      <sheetData sheetId="27142" refreshError="1"/>
      <sheetData sheetId="27143" refreshError="1"/>
      <sheetData sheetId="27144" refreshError="1"/>
      <sheetData sheetId="27145" refreshError="1"/>
      <sheetData sheetId="27146" refreshError="1"/>
      <sheetData sheetId="27147" refreshError="1"/>
      <sheetData sheetId="27148" refreshError="1"/>
      <sheetData sheetId="27149" refreshError="1"/>
      <sheetData sheetId="27150" refreshError="1"/>
      <sheetData sheetId="27151" refreshError="1"/>
      <sheetData sheetId="27152" refreshError="1"/>
      <sheetData sheetId="27153" refreshError="1"/>
      <sheetData sheetId="27154" refreshError="1"/>
      <sheetData sheetId="27155" refreshError="1"/>
      <sheetData sheetId="27156" refreshError="1"/>
      <sheetData sheetId="27157" refreshError="1"/>
      <sheetData sheetId="27158" refreshError="1"/>
      <sheetData sheetId="27159" refreshError="1"/>
      <sheetData sheetId="27160" refreshError="1"/>
      <sheetData sheetId="27161" refreshError="1"/>
      <sheetData sheetId="27162" refreshError="1"/>
      <sheetData sheetId="27163" refreshError="1"/>
      <sheetData sheetId="27164" refreshError="1"/>
      <sheetData sheetId="27165" refreshError="1"/>
      <sheetData sheetId="27166" refreshError="1"/>
      <sheetData sheetId="27167" refreshError="1"/>
      <sheetData sheetId="27168" refreshError="1"/>
      <sheetData sheetId="27169" refreshError="1"/>
      <sheetData sheetId="27170" refreshError="1"/>
      <sheetData sheetId="27171" refreshError="1"/>
      <sheetData sheetId="27172" refreshError="1"/>
      <sheetData sheetId="27173" refreshError="1"/>
      <sheetData sheetId="27174" refreshError="1"/>
      <sheetData sheetId="27175" refreshError="1"/>
      <sheetData sheetId="27176" refreshError="1"/>
      <sheetData sheetId="27177" refreshError="1"/>
      <sheetData sheetId="27178" refreshError="1"/>
      <sheetData sheetId="27179" refreshError="1"/>
      <sheetData sheetId="27180" refreshError="1"/>
      <sheetData sheetId="27181" refreshError="1"/>
      <sheetData sheetId="27182" refreshError="1"/>
      <sheetData sheetId="27183" refreshError="1"/>
      <sheetData sheetId="27184" refreshError="1"/>
      <sheetData sheetId="27185" refreshError="1"/>
      <sheetData sheetId="27186" refreshError="1"/>
      <sheetData sheetId="27187" refreshError="1"/>
      <sheetData sheetId="27188" refreshError="1"/>
      <sheetData sheetId="27189" refreshError="1"/>
      <sheetData sheetId="27190" refreshError="1"/>
      <sheetData sheetId="27191" refreshError="1"/>
      <sheetData sheetId="27192" refreshError="1"/>
      <sheetData sheetId="27193" refreshError="1"/>
      <sheetData sheetId="27194" refreshError="1"/>
      <sheetData sheetId="27195" refreshError="1"/>
      <sheetData sheetId="27196" refreshError="1"/>
      <sheetData sheetId="27197" refreshError="1"/>
      <sheetData sheetId="27198" refreshError="1"/>
      <sheetData sheetId="27199" refreshError="1"/>
      <sheetData sheetId="27200" refreshError="1"/>
      <sheetData sheetId="27201" refreshError="1"/>
      <sheetData sheetId="27202" refreshError="1"/>
      <sheetData sheetId="27203" refreshError="1"/>
      <sheetData sheetId="27204" refreshError="1"/>
      <sheetData sheetId="27205" refreshError="1"/>
      <sheetData sheetId="27206" refreshError="1"/>
      <sheetData sheetId="27207" refreshError="1"/>
      <sheetData sheetId="27208" refreshError="1"/>
      <sheetData sheetId="27209" refreshError="1"/>
      <sheetData sheetId="27210" refreshError="1"/>
      <sheetData sheetId="27211" refreshError="1"/>
      <sheetData sheetId="27212" refreshError="1"/>
      <sheetData sheetId="27213" refreshError="1"/>
      <sheetData sheetId="27214" refreshError="1"/>
      <sheetData sheetId="27215" refreshError="1"/>
      <sheetData sheetId="27216" refreshError="1"/>
      <sheetData sheetId="27217" refreshError="1"/>
      <sheetData sheetId="27218" refreshError="1"/>
      <sheetData sheetId="27219" refreshError="1"/>
      <sheetData sheetId="27220" refreshError="1"/>
      <sheetData sheetId="27221" refreshError="1"/>
      <sheetData sheetId="27222" refreshError="1"/>
      <sheetData sheetId="27223" refreshError="1"/>
      <sheetData sheetId="27224" refreshError="1"/>
      <sheetData sheetId="27225" refreshError="1"/>
      <sheetData sheetId="27226" refreshError="1"/>
      <sheetData sheetId="27227" refreshError="1"/>
      <sheetData sheetId="27228" refreshError="1"/>
      <sheetData sheetId="27229" refreshError="1"/>
      <sheetData sheetId="27230" refreshError="1"/>
      <sheetData sheetId="27231" refreshError="1"/>
      <sheetData sheetId="27232" refreshError="1"/>
      <sheetData sheetId="27233" refreshError="1"/>
      <sheetData sheetId="27234" refreshError="1"/>
      <sheetData sheetId="27235" refreshError="1"/>
      <sheetData sheetId="27236" refreshError="1"/>
      <sheetData sheetId="27237" refreshError="1"/>
      <sheetData sheetId="27238" refreshError="1"/>
      <sheetData sheetId="27239" refreshError="1"/>
      <sheetData sheetId="27240" refreshError="1"/>
      <sheetData sheetId="27241" refreshError="1"/>
      <sheetData sheetId="27242" refreshError="1"/>
      <sheetData sheetId="27243" refreshError="1"/>
      <sheetData sheetId="27244" refreshError="1"/>
      <sheetData sheetId="27245" refreshError="1"/>
      <sheetData sheetId="27246" refreshError="1"/>
      <sheetData sheetId="27247" refreshError="1"/>
      <sheetData sheetId="27248" refreshError="1"/>
      <sheetData sheetId="27249" refreshError="1"/>
      <sheetData sheetId="27250" refreshError="1"/>
      <sheetData sheetId="27251" refreshError="1"/>
      <sheetData sheetId="27252" refreshError="1"/>
      <sheetData sheetId="27253" refreshError="1"/>
      <sheetData sheetId="27254" refreshError="1"/>
      <sheetData sheetId="27255" refreshError="1"/>
      <sheetData sheetId="27256" refreshError="1"/>
      <sheetData sheetId="27257" refreshError="1"/>
      <sheetData sheetId="27258" refreshError="1"/>
      <sheetData sheetId="27259" refreshError="1"/>
      <sheetData sheetId="27260" refreshError="1"/>
      <sheetData sheetId="27261" refreshError="1"/>
      <sheetData sheetId="27262" refreshError="1"/>
      <sheetData sheetId="27263" refreshError="1"/>
      <sheetData sheetId="27264" refreshError="1"/>
      <sheetData sheetId="27265" refreshError="1"/>
      <sheetData sheetId="27266" refreshError="1"/>
      <sheetData sheetId="27267" refreshError="1"/>
      <sheetData sheetId="27268" refreshError="1"/>
      <sheetData sheetId="27269" refreshError="1"/>
      <sheetData sheetId="27270" refreshError="1"/>
      <sheetData sheetId="27271" refreshError="1"/>
      <sheetData sheetId="27272" refreshError="1"/>
      <sheetData sheetId="27273" refreshError="1"/>
      <sheetData sheetId="27274" refreshError="1"/>
      <sheetData sheetId="27275" refreshError="1"/>
      <sheetData sheetId="27276" refreshError="1"/>
      <sheetData sheetId="27277" refreshError="1"/>
      <sheetData sheetId="27278" refreshError="1"/>
      <sheetData sheetId="27279" refreshError="1"/>
      <sheetData sheetId="27280" refreshError="1"/>
      <sheetData sheetId="27281" refreshError="1"/>
      <sheetData sheetId="27282" refreshError="1"/>
      <sheetData sheetId="27283" refreshError="1"/>
      <sheetData sheetId="27284" refreshError="1"/>
      <sheetData sheetId="27285" refreshError="1"/>
      <sheetData sheetId="27286" refreshError="1"/>
      <sheetData sheetId="27287" refreshError="1"/>
      <sheetData sheetId="27288" refreshError="1"/>
      <sheetData sheetId="27289" refreshError="1"/>
      <sheetData sheetId="27290" refreshError="1"/>
      <sheetData sheetId="27291" refreshError="1"/>
      <sheetData sheetId="27292" refreshError="1"/>
      <sheetData sheetId="27293" refreshError="1"/>
      <sheetData sheetId="27294" refreshError="1"/>
      <sheetData sheetId="27295" refreshError="1"/>
      <sheetData sheetId="27296" refreshError="1"/>
      <sheetData sheetId="27297" refreshError="1"/>
      <sheetData sheetId="27298" refreshError="1"/>
      <sheetData sheetId="27299" refreshError="1"/>
      <sheetData sheetId="27300" refreshError="1"/>
      <sheetData sheetId="27301" refreshError="1"/>
      <sheetData sheetId="27302" refreshError="1"/>
      <sheetData sheetId="27303" refreshError="1"/>
      <sheetData sheetId="27304" refreshError="1"/>
      <sheetData sheetId="27305" refreshError="1"/>
      <sheetData sheetId="27306" refreshError="1"/>
      <sheetData sheetId="27307" refreshError="1"/>
      <sheetData sheetId="27308" refreshError="1"/>
      <sheetData sheetId="27309" refreshError="1"/>
      <sheetData sheetId="27310" refreshError="1"/>
      <sheetData sheetId="27311" refreshError="1"/>
      <sheetData sheetId="27312" refreshError="1"/>
      <sheetData sheetId="27313" refreshError="1"/>
      <sheetData sheetId="27314" refreshError="1"/>
      <sheetData sheetId="27315" refreshError="1"/>
      <sheetData sheetId="27316" refreshError="1"/>
      <sheetData sheetId="27317" refreshError="1"/>
      <sheetData sheetId="27318" refreshError="1"/>
      <sheetData sheetId="27319" refreshError="1"/>
      <sheetData sheetId="27320" refreshError="1"/>
      <sheetData sheetId="27321" refreshError="1"/>
      <sheetData sheetId="27322" refreshError="1"/>
      <sheetData sheetId="27323" refreshError="1"/>
      <sheetData sheetId="27324" refreshError="1"/>
      <sheetData sheetId="27325" refreshError="1"/>
      <sheetData sheetId="27326" refreshError="1"/>
      <sheetData sheetId="27327" refreshError="1"/>
      <sheetData sheetId="27328" refreshError="1"/>
      <sheetData sheetId="27329" refreshError="1"/>
      <sheetData sheetId="27330" refreshError="1"/>
      <sheetData sheetId="27331" refreshError="1"/>
      <sheetData sheetId="27332" refreshError="1"/>
      <sheetData sheetId="27333" refreshError="1"/>
      <sheetData sheetId="27334" refreshError="1"/>
      <sheetData sheetId="27335" refreshError="1"/>
      <sheetData sheetId="27336" refreshError="1"/>
      <sheetData sheetId="27337" refreshError="1"/>
      <sheetData sheetId="27338" refreshError="1"/>
      <sheetData sheetId="27339" refreshError="1"/>
      <sheetData sheetId="27340" refreshError="1"/>
      <sheetData sheetId="27341" refreshError="1"/>
      <sheetData sheetId="27342" refreshError="1"/>
      <sheetData sheetId="27343" refreshError="1"/>
      <sheetData sheetId="27344" refreshError="1"/>
      <sheetData sheetId="27345" refreshError="1"/>
      <sheetData sheetId="27346" refreshError="1"/>
      <sheetData sheetId="27347" refreshError="1"/>
      <sheetData sheetId="27348" refreshError="1"/>
      <sheetData sheetId="27349" refreshError="1"/>
      <sheetData sheetId="27350" refreshError="1"/>
      <sheetData sheetId="27351" refreshError="1"/>
      <sheetData sheetId="27352" refreshError="1"/>
      <sheetData sheetId="27353" refreshError="1"/>
      <sheetData sheetId="27354" refreshError="1"/>
      <sheetData sheetId="27355" refreshError="1"/>
      <sheetData sheetId="27356" refreshError="1"/>
      <sheetData sheetId="27357" refreshError="1"/>
      <sheetData sheetId="27358" refreshError="1"/>
      <sheetData sheetId="27359" refreshError="1"/>
      <sheetData sheetId="27360" refreshError="1"/>
      <sheetData sheetId="27361" refreshError="1"/>
      <sheetData sheetId="27362" refreshError="1"/>
      <sheetData sheetId="27363" refreshError="1"/>
      <sheetData sheetId="27364" refreshError="1"/>
      <sheetData sheetId="27365" refreshError="1"/>
      <sheetData sheetId="27366" refreshError="1"/>
      <sheetData sheetId="27367" refreshError="1"/>
      <sheetData sheetId="27368" refreshError="1"/>
      <sheetData sheetId="27369" refreshError="1"/>
      <sheetData sheetId="27370" refreshError="1"/>
      <sheetData sheetId="27371" refreshError="1"/>
      <sheetData sheetId="27372" refreshError="1"/>
      <sheetData sheetId="27373" refreshError="1"/>
      <sheetData sheetId="27374" refreshError="1"/>
      <sheetData sheetId="27375" refreshError="1"/>
      <sheetData sheetId="27376" refreshError="1"/>
      <sheetData sheetId="27377" refreshError="1"/>
      <sheetData sheetId="27378" refreshError="1"/>
      <sheetData sheetId="27379" refreshError="1"/>
      <sheetData sheetId="27380" refreshError="1"/>
      <sheetData sheetId="27381" refreshError="1"/>
      <sheetData sheetId="27382" refreshError="1"/>
      <sheetData sheetId="27383" refreshError="1"/>
      <sheetData sheetId="27384" refreshError="1"/>
      <sheetData sheetId="27385">
        <row r="8">
          <cell r="AB8" t="str">
            <v>Order-No</v>
          </cell>
        </row>
      </sheetData>
      <sheetData sheetId="27386">
        <row r="2">
          <cell r="C2" t="str">
            <v>LOCATION</v>
          </cell>
        </row>
      </sheetData>
      <sheetData sheetId="27387">
        <row r="1">
          <cell r="E1" t="str">
            <v>digital code</v>
          </cell>
        </row>
      </sheetData>
      <sheetData sheetId="27388">
        <row r="1">
          <cell r="F1" t="str">
            <v>Preliminary</v>
          </cell>
        </row>
      </sheetData>
      <sheetData sheetId="27389"/>
      <sheetData sheetId="27390"/>
      <sheetData sheetId="27391"/>
      <sheetData sheetId="27392">
        <row r="1">
          <cell r="E1" t="str">
            <v>digital code</v>
          </cell>
        </row>
      </sheetData>
      <sheetData sheetId="27393"/>
      <sheetData sheetId="27394"/>
      <sheetData sheetId="27395"/>
      <sheetData sheetId="27396">
        <row r="1">
          <cell r="E1" t="str">
            <v>digital code</v>
          </cell>
        </row>
      </sheetData>
      <sheetData sheetId="27397">
        <row r="3">
          <cell r="D3" t="str">
            <v>TRIAL BALANCE</v>
          </cell>
        </row>
      </sheetData>
      <sheetData sheetId="27398">
        <row r="1">
          <cell r="B1" t="str">
            <v>D115</v>
          </cell>
        </row>
      </sheetData>
      <sheetData sheetId="27399">
        <row r="1">
          <cell r="B1" t="str">
            <v>D115</v>
          </cell>
        </row>
      </sheetData>
      <sheetData sheetId="27400"/>
      <sheetData sheetId="27401"/>
      <sheetData sheetId="27402"/>
      <sheetData sheetId="27403"/>
      <sheetData sheetId="27404"/>
      <sheetData sheetId="27405">
        <row r="1">
          <cell r="E1" t="str">
            <v>digital code</v>
          </cell>
        </row>
      </sheetData>
      <sheetData sheetId="27406">
        <row r="2">
          <cell r="C2">
            <v>3.93</v>
          </cell>
        </row>
      </sheetData>
      <sheetData sheetId="27407">
        <row r="1">
          <cell r="F1" t="str">
            <v>Preliminary</v>
          </cell>
        </row>
      </sheetData>
      <sheetData sheetId="27408">
        <row r="3">
          <cell r="D3" t="str">
            <v>TRIAL BALANCE</v>
          </cell>
        </row>
      </sheetData>
      <sheetData sheetId="27409">
        <row r="2">
          <cell r="C2">
            <v>3.93</v>
          </cell>
        </row>
      </sheetData>
      <sheetData sheetId="27410">
        <row r="2">
          <cell r="C2">
            <v>3.93</v>
          </cell>
        </row>
      </sheetData>
      <sheetData sheetId="27411">
        <row r="1">
          <cell r="A1" t="str">
            <v>A/C NO.</v>
          </cell>
        </row>
      </sheetData>
      <sheetData sheetId="27412">
        <row r="8">
          <cell r="AB8" t="str">
            <v>Order-No</v>
          </cell>
        </row>
      </sheetData>
      <sheetData sheetId="27413">
        <row r="2">
          <cell r="C2" t="str">
            <v>LOCATION</v>
          </cell>
        </row>
      </sheetData>
      <sheetData sheetId="27414">
        <row r="1">
          <cell r="E1" t="str">
            <v>digital code</v>
          </cell>
        </row>
      </sheetData>
      <sheetData sheetId="27415">
        <row r="1">
          <cell r="F1" t="str">
            <v>Preliminary</v>
          </cell>
        </row>
      </sheetData>
      <sheetData sheetId="27416">
        <row r="1">
          <cell r="E1" t="str">
            <v>digital code</v>
          </cell>
        </row>
      </sheetData>
      <sheetData sheetId="27417">
        <row r="1">
          <cell r="B1" t="str">
            <v>D115</v>
          </cell>
        </row>
      </sheetData>
      <sheetData sheetId="27418">
        <row r="1">
          <cell r="F1" t="str">
            <v>Preliminary</v>
          </cell>
        </row>
      </sheetData>
      <sheetData sheetId="27419">
        <row r="1">
          <cell r="E1" t="str">
            <v>digital code</v>
          </cell>
        </row>
      </sheetData>
      <sheetData sheetId="27420">
        <row r="2">
          <cell r="C2">
            <v>3.93</v>
          </cell>
        </row>
      </sheetData>
      <sheetData sheetId="27421">
        <row r="2">
          <cell r="C2">
            <v>3.93</v>
          </cell>
        </row>
      </sheetData>
      <sheetData sheetId="27422">
        <row r="1">
          <cell r="A1" t="str">
            <v>A/C NO.</v>
          </cell>
        </row>
      </sheetData>
      <sheetData sheetId="27423">
        <row r="1">
          <cell r="E1" t="str">
            <v>digital code</v>
          </cell>
        </row>
      </sheetData>
      <sheetData sheetId="27424">
        <row r="2">
          <cell r="C2" t="str">
            <v>LOCATION</v>
          </cell>
        </row>
      </sheetData>
      <sheetData sheetId="27425">
        <row r="1">
          <cell r="E1" t="str">
            <v>digital code</v>
          </cell>
        </row>
      </sheetData>
      <sheetData sheetId="27426">
        <row r="1">
          <cell r="F1" t="str">
            <v>Preliminary</v>
          </cell>
        </row>
      </sheetData>
      <sheetData sheetId="27427"/>
      <sheetData sheetId="27428"/>
      <sheetData sheetId="27429">
        <row r="1">
          <cell r="E1" t="str">
            <v>digital code</v>
          </cell>
        </row>
      </sheetData>
      <sheetData sheetId="27430">
        <row r="1">
          <cell r="E1" t="str">
            <v>digital code</v>
          </cell>
        </row>
      </sheetData>
      <sheetData sheetId="27431">
        <row r="1">
          <cell r="E1" t="str">
            <v>digital code</v>
          </cell>
        </row>
      </sheetData>
      <sheetData sheetId="27432">
        <row r="2">
          <cell r="C2">
            <v>3.93</v>
          </cell>
        </row>
      </sheetData>
      <sheetData sheetId="27433">
        <row r="1">
          <cell r="F1" t="str">
            <v>Preliminary</v>
          </cell>
        </row>
      </sheetData>
      <sheetData sheetId="27434" refreshError="1"/>
      <sheetData sheetId="27435" refreshError="1"/>
      <sheetData sheetId="27436">
        <row r="2">
          <cell r="C2">
            <v>3.93</v>
          </cell>
        </row>
      </sheetData>
      <sheetData sheetId="27437">
        <row r="1">
          <cell r="A1" t="str">
            <v>A/C NO.</v>
          </cell>
        </row>
      </sheetData>
      <sheetData sheetId="27438" refreshError="1"/>
      <sheetData sheetId="27439" refreshError="1"/>
      <sheetData sheetId="27440" refreshError="1"/>
      <sheetData sheetId="27441" refreshError="1"/>
      <sheetData sheetId="27442" refreshError="1"/>
      <sheetData sheetId="27443" refreshError="1"/>
      <sheetData sheetId="27444" refreshError="1"/>
      <sheetData sheetId="27445" refreshError="1"/>
      <sheetData sheetId="27446" refreshError="1"/>
      <sheetData sheetId="27447" refreshError="1"/>
      <sheetData sheetId="27448" refreshError="1"/>
      <sheetData sheetId="27449" refreshError="1"/>
      <sheetData sheetId="27450" refreshError="1"/>
      <sheetData sheetId="27451" refreshError="1"/>
      <sheetData sheetId="27452" refreshError="1"/>
      <sheetData sheetId="27453" refreshError="1"/>
      <sheetData sheetId="27454" refreshError="1"/>
      <sheetData sheetId="27455" refreshError="1"/>
      <sheetData sheetId="27456" refreshError="1"/>
      <sheetData sheetId="27457" refreshError="1"/>
      <sheetData sheetId="27458" refreshError="1"/>
      <sheetData sheetId="27459" refreshError="1"/>
      <sheetData sheetId="27460" refreshError="1"/>
      <sheetData sheetId="27461" refreshError="1"/>
      <sheetData sheetId="27462" refreshError="1"/>
      <sheetData sheetId="27463" refreshError="1"/>
      <sheetData sheetId="27464" refreshError="1"/>
      <sheetData sheetId="27465" refreshError="1"/>
      <sheetData sheetId="27466" refreshError="1"/>
      <sheetData sheetId="27467" refreshError="1"/>
      <sheetData sheetId="27468" refreshError="1"/>
      <sheetData sheetId="27469" refreshError="1"/>
      <sheetData sheetId="27470">
        <row r="1">
          <cell r="E1" t="str">
            <v>digital code</v>
          </cell>
        </row>
      </sheetData>
      <sheetData sheetId="27471">
        <row r="2">
          <cell r="C2">
            <v>3.93</v>
          </cell>
        </row>
      </sheetData>
      <sheetData sheetId="27472">
        <row r="1">
          <cell r="F1" t="str">
            <v>Preliminary</v>
          </cell>
        </row>
      </sheetData>
      <sheetData sheetId="27473">
        <row r="3">
          <cell r="D3" t="str">
            <v>TRIAL BALANCE</v>
          </cell>
        </row>
      </sheetData>
      <sheetData sheetId="27474">
        <row r="2">
          <cell r="C2">
            <v>3.93</v>
          </cell>
        </row>
      </sheetData>
      <sheetData sheetId="27475">
        <row r="2">
          <cell r="C2">
            <v>3.93</v>
          </cell>
        </row>
      </sheetData>
      <sheetData sheetId="27476">
        <row r="1">
          <cell r="A1" t="str">
            <v>A/C NO.</v>
          </cell>
        </row>
      </sheetData>
      <sheetData sheetId="27477">
        <row r="1">
          <cell r="E1" t="str">
            <v>digital code</v>
          </cell>
        </row>
      </sheetData>
      <sheetData sheetId="27478">
        <row r="1">
          <cell r="E1" t="str">
            <v>digital code</v>
          </cell>
        </row>
      </sheetData>
      <sheetData sheetId="27479">
        <row r="1">
          <cell r="E1" t="str">
            <v>digital code</v>
          </cell>
        </row>
      </sheetData>
      <sheetData sheetId="27480">
        <row r="1">
          <cell r="F1" t="str">
            <v>Preliminary</v>
          </cell>
        </row>
      </sheetData>
      <sheetData sheetId="27481">
        <row r="1">
          <cell r="F1" t="str">
            <v>Preliminary</v>
          </cell>
        </row>
      </sheetData>
      <sheetData sheetId="27482">
        <row r="3">
          <cell r="D3" t="str">
            <v>TRIAL BALANCE</v>
          </cell>
        </row>
      </sheetData>
      <sheetData sheetId="27483">
        <row r="1">
          <cell r="E1" t="str">
            <v>digital code</v>
          </cell>
        </row>
      </sheetData>
      <sheetData sheetId="27484">
        <row r="1">
          <cell r="E1" t="str">
            <v>digital code</v>
          </cell>
        </row>
      </sheetData>
      <sheetData sheetId="27485" refreshError="1"/>
      <sheetData sheetId="27486" refreshError="1"/>
      <sheetData sheetId="27487" refreshError="1"/>
      <sheetData sheetId="27488">
        <row r="1">
          <cell r="E1" t="str">
            <v>digital code</v>
          </cell>
        </row>
      </sheetData>
      <sheetData sheetId="27489">
        <row r="1">
          <cell r="A1" t="str">
            <v>A/C NO.</v>
          </cell>
        </row>
      </sheetData>
      <sheetData sheetId="27490" refreshError="1"/>
      <sheetData sheetId="27491" refreshError="1"/>
      <sheetData sheetId="27492" refreshError="1"/>
      <sheetData sheetId="27493" refreshError="1"/>
      <sheetData sheetId="27494" refreshError="1"/>
      <sheetData sheetId="27495" refreshError="1"/>
      <sheetData sheetId="27496" refreshError="1"/>
      <sheetData sheetId="27497" refreshError="1"/>
      <sheetData sheetId="27498" refreshError="1"/>
      <sheetData sheetId="27499" refreshError="1"/>
      <sheetData sheetId="27500" refreshError="1"/>
      <sheetData sheetId="27501" refreshError="1"/>
      <sheetData sheetId="27502" refreshError="1"/>
      <sheetData sheetId="27503" refreshError="1"/>
      <sheetData sheetId="27504" refreshError="1"/>
      <sheetData sheetId="27505" refreshError="1"/>
      <sheetData sheetId="27506" refreshError="1"/>
      <sheetData sheetId="27507" refreshError="1"/>
      <sheetData sheetId="27508">
        <row r="1">
          <cell r="F1" t="str">
            <v>Preliminary</v>
          </cell>
        </row>
      </sheetData>
      <sheetData sheetId="27509" refreshError="1"/>
      <sheetData sheetId="27510" refreshError="1"/>
      <sheetData sheetId="27511" refreshError="1"/>
      <sheetData sheetId="27512" refreshError="1"/>
      <sheetData sheetId="27513" refreshError="1"/>
      <sheetData sheetId="27514" refreshError="1"/>
      <sheetData sheetId="27515" refreshError="1"/>
      <sheetData sheetId="27516" refreshError="1"/>
      <sheetData sheetId="27517" refreshError="1"/>
      <sheetData sheetId="27518" refreshError="1"/>
      <sheetData sheetId="27519" refreshError="1"/>
      <sheetData sheetId="27520" refreshError="1"/>
      <sheetData sheetId="27521" refreshError="1"/>
      <sheetData sheetId="27522" refreshError="1"/>
      <sheetData sheetId="27523" refreshError="1"/>
      <sheetData sheetId="27524" refreshError="1"/>
      <sheetData sheetId="27525" refreshError="1"/>
      <sheetData sheetId="27526" refreshError="1"/>
      <sheetData sheetId="27527" refreshError="1"/>
      <sheetData sheetId="27528" refreshError="1"/>
      <sheetData sheetId="27529" refreshError="1"/>
      <sheetData sheetId="27530" refreshError="1"/>
      <sheetData sheetId="27531">
        <row r="1">
          <cell r="E1" t="str">
            <v>digital code</v>
          </cell>
        </row>
      </sheetData>
      <sheetData sheetId="27532">
        <row r="2">
          <cell r="C2">
            <v>3.93</v>
          </cell>
        </row>
      </sheetData>
      <sheetData sheetId="27533">
        <row r="1">
          <cell r="E1" t="str">
            <v>digital code</v>
          </cell>
        </row>
      </sheetData>
      <sheetData sheetId="27534" refreshError="1"/>
      <sheetData sheetId="27535" refreshError="1"/>
      <sheetData sheetId="27536" refreshError="1"/>
      <sheetData sheetId="27537" refreshError="1"/>
      <sheetData sheetId="27538" refreshError="1"/>
      <sheetData sheetId="27539" refreshError="1"/>
      <sheetData sheetId="27540" refreshError="1"/>
      <sheetData sheetId="27541" refreshError="1"/>
      <sheetData sheetId="27542" refreshError="1"/>
      <sheetData sheetId="27543">
        <row r="1">
          <cell r="E1" t="str">
            <v>digital code</v>
          </cell>
        </row>
      </sheetData>
      <sheetData sheetId="27544" refreshError="1"/>
      <sheetData sheetId="27545" refreshError="1"/>
      <sheetData sheetId="27546" refreshError="1"/>
      <sheetData sheetId="27547" refreshError="1"/>
      <sheetData sheetId="27548" refreshError="1"/>
      <sheetData sheetId="27549">
        <row r="3">
          <cell r="D3" t="str">
            <v>TRIAL BALANCE</v>
          </cell>
        </row>
      </sheetData>
      <sheetData sheetId="27550">
        <row r="1">
          <cell r="E1" t="str">
            <v>digital code</v>
          </cell>
        </row>
      </sheetData>
      <sheetData sheetId="27551">
        <row r="1">
          <cell r="E1" t="str">
            <v>digital code</v>
          </cell>
        </row>
      </sheetData>
      <sheetData sheetId="27552">
        <row r="1">
          <cell r="E1" t="str">
            <v>digital code</v>
          </cell>
        </row>
      </sheetData>
      <sheetData sheetId="27553" refreshError="1"/>
      <sheetData sheetId="27554">
        <row r="1">
          <cell r="E1" t="str">
            <v>digital code</v>
          </cell>
        </row>
      </sheetData>
      <sheetData sheetId="27555">
        <row r="1">
          <cell r="E1" t="str">
            <v>digital code</v>
          </cell>
        </row>
      </sheetData>
      <sheetData sheetId="27556" refreshError="1"/>
      <sheetData sheetId="27557">
        <row r="1">
          <cell r="E1" t="str">
            <v>digital code</v>
          </cell>
        </row>
      </sheetData>
      <sheetData sheetId="27558">
        <row r="3">
          <cell r="D3" t="str">
            <v>TRIAL BALANCE</v>
          </cell>
        </row>
      </sheetData>
      <sheetData sheetId="27559">
        <row r="3">
          <cell r="D3" t="str">
            <v>TRIAL BALANCE</v>
          </cell>
        </row>
      </sheetData>
      <sheetData sheetId="27560">
        <row r="1">
          <cell r="E1" t="str">
            <v>digital code</v>
          </cell>
        </row>
      </sheetData>
      <sheetData sheetId="27561">
        <row r="1">
          <cell r="E1" t="str">
            <v>digital code</v>
          </cell>
        </row>
      </sheetData>
      <sheetData sheetId="27562">
        <row r="2">
          <cell r="C2">
            <v>3.93</v>
          </cell>
        </row>
      </sheetData>
      <sheetData sheetId="27563" refreshError="1"/>
      <sheetData sheetId="27564" refreshError="1"/>
      <sheetData sheetId="27565">
        <row r="1">
          <cell r="E1" t="str">
            <v>digital code</v>
          </cell>
        </row>
      </sheetData>
      <sheetData sheetId="27566">
        <row r="2">
          <cell r="C2">
            <v>3.93</v>
          </cell>
        </row>
      </sheetData>
      <sheetData sheetId="27567">
        <row r="1">
          <cell r="E1" t="str">
            <v>digital code</v>
          </cell>
        </row>
      </sheetData>
      <sheetData sheetId="27568">
        <row r="1">
          <cell r="A1" t="str">
            <v>03</v>
          </cell>
        </row>
      </sheetData>
      <sheetData sheetId="27569">
        <row r="1">
          <cell r="E1" t="str">
            <v>digital code</v>
          </cell>
        </row>
      </sheetData>
      <sheetData sheetId="27570">
        <row r="1">
          <cell r="E1" t="str">
            <v>digital code</v>
          </cell>
        </row>
      </sheetData>
      <sheetData sheetId="27571">
        <row r="1">
          <cell r="E1" t="str">
            <v>digital code</v>
          </cell>
        </row>
      </sheetData>
      <sheetData sheetId="27572">
        <row r="1">
          <cell r="A1" t="str">
            <v>A/C NO.</v>
          </cell>
        </row>
      </sheetData>
      <sheetData sheetId="27573">
        <row r="1">
          <cell r="A1" t="str">
            <v>A/C NO.</v>
          </cell>
        </row>
      </sheetData>
      <sheetData sheetId="27574" refreshError="1"/>
      <sheetData sheetId="27575" refreshError="1"/>
      <sheetData sheetId="27576">
        <row r="1">
          <cell r="E1" t="str">
            <v>digital code</v>
          </cell>
        </row>
      </sheetData>
      <sheetData sheetId="27577">
        <row r="1">
          <cell r="E1" t="str">
            <v>digital code</v>
          </cell>
        </row>
      </sheetData>
      <sheetData sheetId="27578">
        <row r="1">
          <cell r="F1" t="str">
            <v>Preliminary</v>
          </cell>
        </row>
      </sheetData>
      <sheetData sheetId="27579">
        <row r="1">
          <cell r="E1" t="str">
            <v>digital code</v>
          </cell>
        </row>
      </sheetData>
      <sheetData sheetId="27580">
        <row r="1">
          <cell r="A1" t="str">
            <v>A/C NO.</v>
          </cell>
        </row>
      </sheetData>
      <sheetData sheetId="27581">
        <row r="1">
          <cell r="E1" t="str">
            <v>digital code</v>
          </cell>
        </row>
      </sheetData>
      <sheetData sheetId="27582">
        <row r="1">
          <cell r="E1" t="str">
            <v>digital code</v>
          </cell>
        </row>
      </sheetData>
      <sheetData sheetId="27583">
        <row r="1">
          <cell r="E1" t="str">
            <v>digital code</v>
          </cell>
        </row>
      </sheetData>
      <sheetData sheetId="27584">
        <row r="1">
          <cell r="E1" t="str">
            <v>digital code</v>
          </cell>
        </row>
      </sheetData>
      <sheetData sheetId="27585" refreshError="1"/>
      <sheetData sheetId="27586" refreshError="1"/>
      <sheetData sheetId="27587" refreshError="1"/>
      <sheetData sheetId="27588" refreshError="1"/>
      <sheetData sheetId="27589" refreshError="1"/>
      <sheetData sheetId="27590" refreshError="1"/>
      <sheetData sheetId="27591" refreshError="1"/>
      <sheetData sheetId="27592" refreshError="1"/>
      <sheetData sheetId="27593" refreshError="1"/>
      <sheetData sheetId="27594" refreshError="1"/>
      <sheetData sheetId="27595" refreshError="1"/>
      <sheetData sheetId="27596" refreshError="1"/>
      <sheetData sheetId="27597" refreshError="1"/>
      <sheetData sheetId="27598" refreshError="1"/>
      <sheetData sheetId="27599" refreshError="1"/>
      <sheetData sheetId="27600" refreshError="1"/>
      <sheetData sheetId="27601" refreshError="1"/>
      <sheetData sheetId="27602" refreshError="1"/>
      <sheetData sheetId="27603" refreshError="1"/>
      <sheetData sheetId="27604" refreshError="1"/>
      <sheetData sheetId="27605" refreshError="1"/>
      <sheetData sheetId="27606" refreshError="1"/>
      <sheetData sheetId="27607" refreshError="1"/>
      <sheetData sheetId="27608" refreshError="1"/>
      <sheetData sheetId="27609" refreshError="1"/>
      <sheetData sheetId="27610" refreshError="1"/>
      <sheetData sheetId="27611" refreshError="1"/>
      <sheetData sheetId="27612" refreshError="1"/>
      <sheetData sheetId="27613" refreshError="1"/>
      <sheetData sheetId="27614" refreshError="1"/>
      <sheetData sheetId="27615" refreshError="1"/>
      <sheetData sheetId="27616" refreshError="1"/>
      <sheetData sheetId="27617" refreshError="1"/>
      <sheetData sheetId="27618" refreshError="1"/>
      <sheetData sheetId="27619" refreshError="1"/>
      <sheetData sheetId="27620" refreshError="1"/>
      <sheetData sheetId="27621" refreshError="1"/>
      <sheetData sheetId="27622" refreshError="1"/>
      <sheetData sheetId="27623" refreshError="1"/>
      <sheetData sheetId="27624" refreshError="1"/>
      <sheetData sheetId="27625" refreshError="1"/>
      <sheetData sheetId="27626" refreshError="1"/>
      <sheetData sheetId="27627" refreshError="1"/>
      <sheetData sheetId="27628" refreshError="1"/>
      <sheetData sheetId="27629" refreshError="1"/>
      <sheetData sheetId="27630" refreshError="1"/>
      <sheetData sheetId="27631" refreshError="1"/>
      <sheetData sheetId="27632" refreshError="1"/>
      <sheetData sheetId="27633" refreshError="1"/>
      <sheetData sheetId="27634" refreshError="1"/>
      <sheetData sheetId="27635" refreshError="1"/>
      <sheetData sheetId="27636" refreshError="1"/>
      <sheetData sheetId="27637" refreshError="1"/>
      <sheetData sheetId="27638" refreshError="1"/>
      <sheetData sheetId="27639" refreshError="1"/>
      <sheetData sheetId="27640" refreshError="1"/>
      <sheetData sheetId="27641" refreshError="1"/>
      <sheetData sheetId="27642" refreshError="1"/>
      <sheetData sheetId="27643" refreshError="1"/>
      <sheetData sheetId="27644" refreshError="1"/>
      <sheetData sheetId="27645" refreshError="1"/>
      <sheetData sheetId="27646" refreshError="1"/>
      <sheetData sheetId="27647" refreshError="1"/>
      <sheetData sheetId="27648" refreshError="1"/>
      <sheetData sheetId="27649" refreshError="1"/>
      <sheetData sheetId="27650" refreshError="1"/>
      <sheetData sheetId="27651" refreshError="1"/>
      <sheetData sheetId="27652" refreshError="1"/>
      <sheetData sheetId="27653" refreshError="1"/>
      <sheetData sheetId="27654" refreshError="1"/>
      <sheetData sheetId="27655" refreshError="1"/>
      <sheetData sheetId="27656" refreshError="1"/>
      <sheetData sheetId="27657" refreshError="1"/>
      <sheetData sheetId="27658" refreshError="1"/>
      <sheetData sheetId="27659" refreshError="1"/>
      <sheetData sheetId="27660" refreshError="1"/>
      <sheetData sheetId="27661" refreshError="1"/>
      <sheetData sheetId="27662" refreshError="1"/>
      <sheetData sheetId="27663" refreshError="1"/>
      <sheetData sheetId="27664" refreshError="1"/>
      <sheetData sheetId="27665" refreshError="1"/>
      <sheetData sheetId="27666" refreshError="1"/>
      <sheetData sheetId="27667" refreshError="1"/>
      <sheetData sheetId="27668" refreshError="1"/>
      <sheetData sheetId="27669" refreshError="1"/>
      <sheetData sheetId="27670" refreshError="1"/>
      <sheetData sheetId="27671" refreshError="1"/>
      <sheetData sheetId="27672" refreshError="1"/>
      <sheetData sheetId="27673" refreshError="1"/>
      <sheetData sheetId="27674" refreshError="1"/>
      <sheetData sheetId="27675" refreshError="1"/>
      <sheetData sheetId="27676" refreshError="1"/>
      <sheetData sheetId="27677" refreshError="1"/>
      <sheetData sheetId="27678" refreshError="1"/>
      <sheetData sheetId="27679" refreshError="1"/>
      <sheetData sheetId="27680" refreshError="1"/>
      <sheetData sheetId="27681" refreshError="1"/>
      <sheetData sheetId="27682" refreshError="1"/>
      <sheetData sheetId="27683" refreshError="1"/>
      <sheetData sheetId="27684" refreshError="1"/>
      <sheetData sheetId="27685" refreshError="1"/>
      <sheetData sheetId="27686" refreshError="1"/>
      <sheetData sheetId="27687" refreshError="1"/>
      <sheetData sheetId="27688" refreshError="1"/>
      <sheetData sheetId="27689" refreshError="1"/>
      <sheetData sheetId="27690" refreshError="1"/>
      <sheetData sheetId="27691" refreshError="1"/>
      <sheetData sheetId="27692" refreshError="1"/>
      <sheetData sheetId="27693" refreshError="1"/>
      <sheetData sheetId="27694" refreshError="1"/>
      <sheetData sheetId="27695" refreshError="1"/>
      <sheetData sheetId="27696" refreshError="1"/>
      <sheetData sheetId="27697" refreshError="1"/>
      <sheetData sheetId="27698" refreshError="1"/>
      <sheetData sheetId="27699" refreshError="1"/>
      <sheetData sheetId="27700" refreshError="1"/>
      <sheetData sheetId="27701" refreshError="1"/>
      <sheetData sheetId="27702" refreshError="1"/>
      <sheetData sheetId="27703" refreshError="1"/>
      <sheetData sheetId="27704" refreshError="1"/>
      <sheetData sheetId="27705" refreshError="1"/>
      <sheetData sheetId="27706" refreshError="1"/>
      <sheetData sheetId="27707" refreshError="1"/>
      <sheetData sheetId="27708" refreshError="1"/>
      <sheetData sheetId="27709" refreshError="1"/>
      <sheetData sheetId="27710" refreshError="1"/>
      <sheetData sheetId="27711" refreshError="1"/>
      <sheetData sheetId="27712" refreshError="1"/>
      <sheetData sheetId="27713" refreshError="1"/>
      <sheetData sheetId="27714" refreshError="1"/>
      <sheetData sheetId="27715" refreshError="1"/>
      <sheetData sheetId="27716" refreshError="1"/>
      <sheetData sheetId="27717" refreshError="1"/>
      <sheetData sheetId="27718" refreshError="1"/>
      <sheetData sheetId="27719" refreshError="1"/>
      <sheetData sheetId="27720" refreshError="1"/>
      <sheetData sheetId="27721" refreshError="1"/>
      <sheetData sheetId="27722" refreshError="1"/>
      <sheetData sheetId="27723" refreshError="1"/>
      <sheetData sheetId="27724" refreshError="1"/>
      <sheetData sheetId="27725" refreshError="1"/>
      <sheetData sheetId="27726" refreshError="1"/>
      <sheetData sheetId="27727" refreshError="1"/>
      <sheetData sheetId="27728" refreshError="1"/>
      <sheetData sheetId="27729" refreshError="1"/>
      <sheetData sheetId="27730" refreshError="1"/>
      <sheetData sheetId="27731" refreshError="1"/>
      <sheetData sheetId="27732" refreshError="1"/>
      <sheetData sheetId="27733" refreshError="1"/>
      <sheetData sheetId="27734" refreshError="1"/>
      <sheetData sheetId="27735" refreshError="1"/>
      <sheetData sheetId="27736" refreshError="1"/>
      <sheetData sheetId="27737" refreshError="1"/>
      <sheetData sheetId="27738" refreshError="1"/>
      <sheetData sheetId="27739" refreshError="1"/>
      <sheetData sheetId="27740" refreshError="1"/>
      <sheetData sheetId="27741" refreshError="1"/>
      <sheetData sheetId="27742" refreshError="1"/>
      <sheetData sheetId="27743" refreshError="1"/>
      <sheetData sheetId="27744" refreshError="1"/>
      <sheetData sheetId="27745" refreshError="1"/>
      <sheetData sheetId="27746" refreshError="1"/>
      <sheetData sheetId="27747" refreshError="1"/>
      <sheetData sheetId="27748" refreshError="1"/>
      <sheetData sheetId="27749" refreshError="1"/>
      <sheetData sheetId="27750" refreshError="1"/>
      <sheetData sheetId="27751" refreshError="1"/>
      <sheetData sheetId="27752" refreshError="1"/>
      <sheetData sheetId="27753" refreshError="1"/>
      <sheetData sheetId="27754" refreshError="1"/>
      <sheetData sheetId="27755" refreshError="1"/>
      <sheetData sheetId="27756" refreshError="1"/>
      <sheetData sheetId="27757" refreshError="1"/>
      <sheetData sheetId="27758" refreshError="1"/>
      <sheetData sheetId="27759" refreshError="1"/>
      <sheetData sheetId="27760" refreshError="1"/>
      <sheetData sheetId="27761" refreshError="1"/>
      <sheetData sheetId="27762" refreshError="1"/>
      <sheetData sheetId="27763" refreshError="1"/>
      <sheetData sheetId="27764" refreshError="1"/>
      <sheetData sheetId="27765" refreshError="1"/>
      <sheetData sheetId="27766" refreshError="1"/>
      <sheetData sheetId="27767" refreshError="1"/>
      <sheetData sheetId="27768" refreshError="1"/>
      <sheetData sheetId="27769" refreshError="1"/>
      <sheetData sheetId="27770" refreshError="1"/>
      <sheetData sheetId="27771" refreshError="1"/>
      <sheetData sheetId="27772" refreshError="1"/>
      <sheetData sheetId="27773" refreshError="1"/>
      <sheetData sheetId="27774" refreshError="1"/>
      <sheetData sheetId="27775">
        <row r="512">
          <cell r="H512">
            <v>41820166.590000033</v>
          </cell>
        </row>
      </sheetData>
      <sheetData sheetId="27776"/>
      <sheetData sheetId="27777"/>
      <sheetData sheetId="27778" refreshError="1"/>
      <sheetData sheetId="27779" refreshError="1"/>
      <sheetData sheetId="27780" refreshError="1"/>
      <sheetData sheetId="27781" refreshError="1"/>
      <sheetData sheetId="27782" refreshError="1"/>
      <sheetData sheetId="27783" refreshError="1"/>
      <sheetData sheetId="27784" refreshError="1"/>
      <sheetData sheetId="27785" refreshError="1"/>
      <sheetData sheetId="27786" refreshError="1"/>
      <sheetData sheetId="27787" refreshError="1"/>
      <sheetData sheetId="27788" refreshError="1"/>
      <sheetData sheetId="27789" refreshError="1"/>
      <sheetData sheetId="27790" refreshError="1"/>
      <sheetData sheetId="27791" refreshError="1"/>
      <sheetData sheetId="27792" refreshError="1"/>
      <sheetData sheetId="27793" refreshError="1"/>
      <sheetData sheetId="27794" refreshError="1"/>
      <sheetData sheetId="27795" refreshError="1"/>
      <sheetData sheetId="27796" refreshError="1"/>
      <sheetData sheetId="27797" refreshError="1"/>
      <sheetData sheetId="27798" refreshError="1"/>
      <sheetData sheetId="27799" refreshError="1"/>
      <sheetData sheetId="27800" refreshError="1"/>
      <sheetData sheetId="27801" refreshError="1"/>
      <sheetData sheetId="27802" refreshError="1"/>
      <sheetData sheetId="27803" refreshError="1"/>
      <sheetData sheetId="27804" refreshError="1"/>
      <sheetData sheetId="27805" refreshError="1"/>
      <sheetData sheetId="27806" refreshError="1"/>
      <sheetData sheetId="27807" refreshError="1"/>
      <sheetData sheetId="27808" refreshError="1"/>
      <sheetData sheetId="27809" refreshError="1"/>
      <sheetData sheetId="27810" refreshError="1"/>
      <sheetData sheetId="27811" refreshError="1"/>
      <sheetData sheetId="27812" refreshError="1"/>
      <sheetData sheetId="27813" refreshError="1"/>
      <sheetData sheetId="27814" refreshError="1"/>
      <sheetData sheetId="27815" refreshError="1"/>
      <sheetData sheetId="27816" refreshError="1"/>
      <sheetData sheetId="27817" refreshError="1"/>
      <sheetData sheetId="27818" refreshError="1"/>
      <sheetData sheetId="27819" refreshError="1"/>
      <sheetData sheetId="27820" refreshError="1"/>
      <sheetData sheetId="27821" refreshError="1"/>
      <sheetData sheetId="27822" refreshError="1"/>
      <sheetData sheetId="27823" refreshError="1"/>
      <sheetData sheetId="27824" refreshError="1"/>
      <sheetData sheetId="27825" refreshError="1"/>
      <sheetData sheetId="27826" refreshError="1"/>
      <sheetData sheetId="27827" refreshError="1"/>
      <sheetData sheetId="27828"/>
      <sheetData sheetId="27829">
        <row r="8">
          <cell r="D8" t="str">
            <v>Program 1</v>
          </cell>
        </row>
      </sheetData>
      <sheetData sheetId="27830">
        <row r="8">
          <cell r="D8" t="str">
            <v>Program 1</v>
          </cell>
        </row>
      </sheetData>
      <sheetData sheetId="27831">
        <row r="3">
          <cell r="A3" t="str">
            <v>Total Revenue</v>
          </cell>
        </row>
      </sheetData>
      <sheetData sheetId="27832">
        <row r="4">
          <cell r="A4" t="str">
            <v>Total Revenue</v>
          </cell>
        </row>
      </sheetData>
      <sheetData sheetId="27833">
        <row r="8">
          <cell r="D8" t="str">
            <v>Program 1</v>
          </cell>
        </row>
      </sheetData>
      <sheetData sheetId="27834">
        <row r="3">
          <cell r="A3" t="str">
            <v>Total Revenue</v>
          </cell>
        </row>
      </sheetData>
      <sheetData sheetId="27835">
        <row r="4">
          <cell r="A4" t="str">
            <v>Total Revenue</v>
          </cell>
        </row>
      </sheetData>
      <sheetData sheetId="27836">
        <row r="8">
          <cell r="D8" t="str">
            <v>Program 1</v>
          </cell>
        </row>
      </sheetData>
      <sheetData sheetId="27837"/>
      <sheetData sheetId="27838" refreshError="1"/>
      <sheetData sheetId="27839" refreshError="1"/>
      <sheetData sheetId="27840" refreshError="1"/>
      <sheetData sheetId="27841" refreshError="1"/>
      <sheetData sheetId="27842" refreshError="1"/>
      <sheetData sheetId="27843" refreshError="1"/>
      <sheetData sheetId="27844" refreshError="1"/>
      <sheetData sheetId="27845" refreshError="1"/>
      <sheetData sheetId="27846" refreshError="1"/>
      <sheetData sheetId="27847" refreshError="1"/>
      <sheetData sheetId="27848" refreshError="1"/>
      <sheetData sheetId="27849"/>
      <sheetData sheetId="27850" refreshError="1"/>
      <sheetData sheetId="27851" refreshError="1"/>
      <sheetData sheetId="27852" refreshError="1"/>
      <sheetData sheetId="27853" refreshError="1"/>
      <sheetData sheetId="27854" refreshError="1"/>
      <sheetData sheetId="27855" refreshError="1"/>
      <sheetData sheetId="27856" refreshError="1"/>
      <sheetData sheetId="27857" refreshError="1"/>
      <sheetData sheetId="27858" refreshError="1"/>
      <sheetData sheetId="27859" refreshError="1"/>
      <sheetData sheetId="27860"/>
      <sheetData sheetId="27861"/>
      <sheetData sheetId="27862"/>
      <sheetData sheetId="27863"/>
      <sheetData sheetId="27864"/>
      <sheetData sheetId="27865"/>
      <sheetData sheetId="27866"/>
      <sheetData sheetId="27867"/>
      <sheetData sheetId="27868"/>
      <sheetData sheetId="27869"/>
      <sheetData sheetId="27870"/>
      <sheetData sheetId="27871"/>
      <sheetData sheetId="27872" refreshError="1"/>
      <sheetData sheetId="27873" refreshError="1"/>
      <sheetData sheetId="27874" refreshError="1"/>
      <sheetData sheetId="27875" refreshError="1"/>
      <sheetData sheetId="27876" refreshError="1"/>
      <sheetData sheetId="27877" refreshError="1"/>
      <sheetData sheetId="27878" refreshError="1"/>
      <sheetData sheetId="27879" refreshError="1"/>
      <sheetData sheetId="27880" refreshError="1"/>
      <sheetData sheetId="27881" refreshError="1"/>
      <sheetData sheetId="27882" refreshError="1"/>
      <sheetData sheetId="27883" refreshError="1"/>
      <sheetData sheetId="27884" refreshError="1"/>
      <sheetData sheetId="27885" refreshError="1"/>
      <sheetData sheetId="27886" refreshError="1"/>
      <sheetData sheetId="27887" refreshError="1"/>
      <sheetData sheetId="27888" refreshError="1"/>
      <sheetData sheetId="27889" refreshError="1"/>
      <sheetData sheetId="27890" refreshError="1"/>
      <sheetData sheetId="27891" refreshError="1"/>
      <sheetData sheetId="27892" refreshError="1"/>
      <sheetData sheetId="27893" refreshError="1"/>
      <sheetData sheetId="27894" refreshError="1"/>
      <sheetData sheetId="27895" refreshError="1"/>
      <sheetData sheetId="27896" refreshError="1"/>
      <sheetData sheetId="27897" refreshError="1"/>
      <sheetData sheetId="27898" refreshError="1"/>
      <sheetData sheetId="27899" refreshError="1"/>
      <sheetData sheetId="27900" refreshError="1"/>
      <sheetData sheetId="27901" refreshError="1"/>
      <sheetData sheetId="27902" refreshError="1"/>
      <sheetData sheetId="27903" refreshError="1"/>
      <sheetData sheetId="27904" refreshError="1"/>
      <sheetData sheetId="27905" refreshError="1"/>
      <sheetData sheetId="27906" refreshError="1"/>
      <sheetData sheetId="27907" refreshError="1"/>
      <sheetData sheetId="27908" refreshError="1"/>
      <sheetData sheetId="27909" refreshError="1"/>
      <sheetData sheetId="27910" refreshError="1"/>
      <sheetData sheetId="27911" refreshError="1"/>
      <sheetData sheetId="27912" refreshError="1"/>
      <sheetData sheetId="27913" refreshError="1"/>
      <sheetData sheetId="27914" refreshError="1"/>
      <sheetData sheetId="27915" refreshError="1"/>
      <sheetData sheetId="27916" refreshError="1"/>
      <sheetData sheetId="27917" refreshError="1"/>
      <sheetData sheetId="27918" refreshError="1"/>
      <sheetData sheetId="27919" refreshError="1"/>
      <sheetData sheetId="27920" refreshError="1"/>
      <sheetData sheetId="27921" refreshError="1"/>
      <sheetData sheetId="27922" refreshError="1"/>
      <sheetData sheetId="27923" refreshError="1"/>
      <sheetData sheetId="27924" refreshError="1"/>
      <sheetData sheetId="27925" refreshError="1"/>
      <sheetData sheetId="27926" refreshError="1"/>
      <sheetData sheetId="27927" refreshError="1"/>
      <sheetData sheetId="27928" refreshError="1"/>
      <sheetData sheetId="27929" refreshError="1"/>
      <sheetData sheetId="27930" refreshError="1"/>
      <sheetData sheetId="27931" refreshError="1"/>
      <sheetData sheetId="27932" refreshError="1"/>
      <sheetData sheetId="27933" refreshError="1"/>
      <sheetData sheetId="27934" refreshError="1"/>
      <sheetData sheetId="27935" refreshError="1"/>
      <sheetData sheetId="27936" refreshError="1"/>
      <sheetData sheetId="27937" refreshError="1"/>
      <sheetData sheetId="27938" refreshError="1"/>
      <sheetData sheetId="27939" refreshError="1"/>
      <sheetData sheetId="27940" refreshError="1"/>
      <sheetData sheetId="27941" refreshError="1"/>
      <sheetData sheetId="27942" refreshError="1"/>
      <sheetData sheetId="27943" refreshError="1"/>
      <sheetData sheetId="27944" refreshError="1"/>
      <sheetData sheetId="27945" refreshError="1"/>
      <sheetData sheetId="27946" refreshError="1"/>
      <sheetData sheetId="27947" refreshError="1"/>
      <sheetData sheetId="27948" refreshError="1"/>
      <sheetData sheetId="27949" refreshError="1"/>
      <sheetData sheetId="27950" refreshError="1"/>
      <sheetData sheetId="27951" refreshError="1"/>
      <sheetData sheetId="27952" refreshError="1"/>
      <sheetData sheetId="27953" refreshError="1"/>
      <sheetData sheetId="27954" refreshError="1"/>
      <sheetData sheetId="27955" refreshError="1"/>
      <sheetData sheetId="27956" refreshError="1"/>
      <sheetData sheetId="27957" refreshError="1"/>
      <sheetData sheetId="27958" refreshError="1"/>
      <sheetData sheetId="27959" refreshError="1"/>
      <sheetData sheetId="27960" refreshError="1"/>
      <sheetData sheetId="27961" refreshError="1"/>
      <sheetData sheetId="27962" refreshError="1"/>
      <sheetData sheetId="27963" refreshError="1"/>
      <sheetData sheetId="27964" refreshError="1"/>
      <sheetData sheetId="27965" refreshError="1"/>
      <sheetData sheetId="27966" refreshError="1"/>
      <sheetData sheetId="27967" refreshError="1"/>
      <sheetData sheetId="27968" refreshError="1"/>
      <sheetData sheetId="27969" refreshError="1"/>
      <sheetData sheetId="27970" refreshError="1"/>
      <sheetData sheetId="27971" refreshError="1"/>
      <sheetData sheetId="27972" refreshError="1"/>
      <sheetData sheetId="27973" refreshError="1"/>
      <sheetData sheetId="27974" refreshError="1"/>
      <sheetData sheetId="27975"/>
      <sheetData sheetId="27976"/>
      <sheetData sheetId="27977"/>
      <sheetData sheetId="27978"/>
      <sheetData sheetId="27979"/>
      <sheetData sheetId="27980"/>
      <sheetData sheetId="27981"/>
      <sheetData sheetId="27982"/>
      <sheetData sheetId="27983"/>
      <sheetData sheetId="27984"/>
      <sheetData sheetId="27985"/>
      <sheetData sheetId="27986"/>
      <sheetData sheetId="27987"/>
      <sheetData sheetId="27988"/>
      <sheetData sheetId="27989"/>
      <sheetData sheetId="27990"/>
      <sheetData sheetId="27991"/>
      <sheetData sheetId="27992"/>
      <sheetData sheetId="27993"/>
      <sheetData sheetId="27994"/>
      <sheetData sheetId="27995" refreshError="1"/>
      <sheetData sheetId="27996" refreshError="1"/>
      <sheetData sheetId="27997" refreshError="1"/>
      <sheetData sheetId="27998" refreshError="1"/>
      <sheetData sheetId="27999" refreshError="1"/>
      <sheetData sheetId="28000" refreshError="1"/>
      <sheetData sheetId="28001" refreshError="1"/>
      <sheetData sheetId="28002" refreshError="1"/>
      <sheetData sheetId="28003" refreshError="1"/>
      <sheetData sheetId="28004" refreshError="1"/>
      <sheetData sheetId="28005" refreshError="1"/>
      <sheetData sheetId="28006" refreshError="1"/>
      <sheetData sheetId="28007" refreshError="1"/>
      <sheetData sheetId="28008" refreshError="1"/>
      <sheetData sheetId="28009" refreshError="1"/>
      <sheetData sheetId="28010" refreshError="1"/>
      <sheetData sheetId="28011" refreshError="1"/>
      <sheetData sheetId="28012" refreshError="1"/>
      <sheetData sheetId="28013" refreshError="1"/>
      <sheetData sheetId="28014" refreshError="1"/>
      <sheetData sheetId="28015" refreshError="1"/>
      <sheetData sheetId="28016" refreshError="1"/>
      <sheetData sheetId="28017" refreshError="1"/>
      <sheetData sheetId="28018" refreshError="1"/>
      <sheetData sheetId="28019" refreshError="1"/>
      <sheetData sheetId="28020" refreshError="1"/>
      <sheetData sheetId="28021" refreshError="1"/>
      <sheetData sheetId="28022" refreshError="1"/>
      <sheetData sheetId="28023" refreshError="1"/>
      <sheetData sheetId="28024" refreshError="1"/>
      <sheetData sheetId="28025" refreshError="1"/>
      <sheetData sheetId="28026" refreshError="1"/>
      <sheetData sheetId="28027" refreshError="1"/>
      <sheetData sheetId="28028" refreshError="1"/>
      <sheetData sheetId="28029" refreshError="1"/>
      <sheetData sheetId="28030" refreshError="1"/>
      <sheetData sheetId="28031" refreshError="1"/>
      <sheetData sheetId="28032" refreshError="1"/>
      <sheetData sheetId="28033" refreshError="1"/>
      <sheetData sheetId="28034" refreshError="1"/>
      <sheetData sheetId="28035" refreshError="1"/>
      <sheetData sheetId="28036" refreshError="1"/>
      <sheetData sheetId="28037" refreshError="1"/>
      <sheetData sheetId="28038" refreshError="1"/>
      <sheetData sheetId="28039" refreshError="1"/>
      <sheetData sheetId="28040" refreshError="1"/>
      <sheetData sheetId="28041" refreshError="1"/>
      <sheetData sheetId="28042" refreshError="1"/>
      <sheetData sheetId="28043" refreshError="1"/>
      <sheetData sheetId="28044" refreshError="1"/>
      <sheetData sheetId="28045" refreshError="1"/>
      <sheetData sheetId="28046" refreshError="1"/>
      <sheetData sheetId="28047" refreshError="1"/>
      <sheetData sheetId="28048" refreshError="1"/>
      <sheetData sheetId="28049" refreshError="1"/>
      <sheetData sheetId="28050" refreshError="1"/>
      <sheetData sheetId="28051" refreshError="1"/>
      <sheetData sheetId="28052" refreshError="1"/>
      <sheetData sheetId="28053" refreshError="1"/>
      <sheetData sheetId="28054" refreshError="1"/>
      <sheetData sheetId="28055" refreshError="1"/>
      <sheetData sheetId="28056" refreshError="1"/>
      <sheetData sheetId="28057" refreshError="1"/>
      <sheetData sheetId="28058" refreshError="1"/>
      <sheetData sheetId="28059" refreshError="1"/>
      <sheetData sheetId="28060" refreshError="1"/>
      <sheetData sheetId="28061" refreshError="1"/>
      <sheetData sheetId="28062" refreshError="1"/>
      <sheetData sheetId="28063" refreshError="1"/>
      <sheetData sheetId="28064" refreshError="1"/>
      <sheetData sheetId="28065" refreshError="1"/>
      <sheetData sheetId="28066" refreshError="1"/>
      <sheetData sheetId="28067" refreshError="1"/>
      <sheetData sheetId="28068" refreshError="1"/>
      <sheetData sheetId="28069" refreshError="1"/>
      <sheetData sheetId="28070" refreshError="1"/>
      <sheetData sheetId="28071" refreshError="1"/>
      <sheetData sheetId="28072" refreshError="1"/>
      <sheetData sheetId="28073" refreshError="1"/>
      <sheetData sheetId="28074" refreshError="1"/>
      <sheetData sheetId="28075" refreshError="1"/>
      <sheetData sheetId="28076" refreshError="1"/>
      <sheetData sheetId="28077" refreshError="1"/>
      <sheetData sheetId="28078" refreshError="1"/>
      <sheetData sheetId="28079" refreshError="1"/>
      <sheetData sheetId="28080" refreshError="1"/>
      <sheetData sheetId="28081" refreshError="1"/>
      <sheetData sheetId="28082" refreshError="1"/>
      <sheetData sheetId="28083" refreshError="1"/>
      <sheetData sheetId="28084" refreshError="1"/>
      <sheetData sheetId="28085" refreshError="1"/>
      <sheetData sheetId="28086" refreshError="1"/>
      <sheetData sheetId="28087" refreshError="1"/>
      <sheetData sheetId="28088" refreshError="1"/>
      <sheetData sheetId="28089" refreshError="1"/>
      <sheetData sheetId="28090" refreshError="1"/>
      <sheetData sheetId="28091" refreshError="1"/>
      <sheetData sheetId="28092" refreshError="1"/>
      <sheetData sheetId="28093" refreshError="1"/>
      <sheetData sheetId="28094" refreshError="1"/>
      <sheetData sheetId="28095" refreshError="1"/>
      <sheetData sheetId="28096" refreshError="1"/>
      <sheetData sheetId="28097" refreshError="1"/>
      <sheetData sheetId="28098"/>
      <sheetData sheetId="28099"/>
      <sheetData sheetId="28100"/>
      <sheetData sheetId="28101"/>
      <sheetData sheetId="28102"/>
      <sheetData sheetId="28103" refreshError="1"/>
      <sheetData sheetId="28104" refreshError="1"/>
      <sheetData sheetId="28105" refreshError="1"/>
      <sheetData sheetId="28106" refreshError="1"/>
      <sheetData sheetId="28107" refreshError="1"/>
      <sheetData sheetId="28108" refreshError="1"/>
      <sheetData sheetId="28109" refreshError="1"/>
      <sheetData sheetId="28110" refreshError="1"/>
      <sheetData sheetId="28111" refreshError="1"/>
      <sheetData sheetId="28112" refreshError="1"/>
      <sheetData sheetId="28113" refreshError="1"/>
      <sheetData sheetId="28114" refreshError="1"/>
      <sheetData sheetId="28115" refreshError="1"/>
      <sheetData sheetId="28116" refreshError="1"/>
      <sheetData sheetId="28117" refreshError="1"/>
      <sheetData sheetId="28118" refreshError="1"/>
      <sheetData sheetId="28119" refreshError="1"/>
      <sheetData sheetId="28120" refreshError="1"/>
      <sheetData sheetId="28121" refreshError="1"/>
      <sheetData sheetId="28122" refreshError="1"/>
      <sheetData sheetId="28123" refreshError="1"/>
      <sheetData sheetId="28124" refreshError="1"/>
      <sheetData sheetId="28125" refreshError="1"/>
      <sheetData sheetId="28126" refreshError="1"/>
      <sheetData sheetId="28127" refreshError="1"/>
      <sheetData sheetId="28128" refreshError="1"/>
      <sheetData sheetId="28129" refreshError="1"/>
      <sheetData sheetId="28130" refreshError="1"/>
      <sheetData sheetId="28131" refreshError="1"/>
      <sheetData sheetId="28132" refreshError="1"/>
      <sheetData sheetId="28133" refreshError="1"/>
      <sheetData sheetId="28134" refreshError="1"/>
      <sheetData sheetId="28135" refreshError="1"/>
      <sheetData sheetId="28136" refreshError="1"/>
      <sheetData sheetId="28137" refreshError="1"/>
      <sheetData sheetId="28138" refreshError="1"/>
      <sheetData sheetId="28139" refreshError="1"/>
      <sheetData sheetId="28140" refreshError="1"/>
      <sheetData sheetId="28141" refreshError="1"/>
      <sheetData sheetId="28142" refreshError="1"/>
      <sheetData sheetId="28143" refreshError="1"/>
      <sheetData sheetId="28144" refreshError="1"/>
      <sheetData sheetId="28145" refreshError="1"/>
      <sheetData sheetId="28146" refreshError="1"/>
      <sheetData sheetId="28147" refreshError="1"/>
      <sheetData sheetId="28148" refreshError="1"/>
      <sheetData sheetId="28149" refreshError="1"/>
      <sheetData sheetId="28150" refreshError="1"/>
      <sheetData sheetId="28151" refreshError="1"/>
      <sheetData sheetId="28152" refreshError="1"/>
      <sheetData sheetId="28153" refreshError="1"/>
      <sheetData sheetId="28154" refreshError="1"/>
      <sheetData sheetId="28155" refreshError="1"/>
      <sheetData sheetId="28156" refreshError="1"/>
      <sheetData sheetId="28157" refreshError="1"/>
      <sheetData sheetId="28158" refreshError="1"/>
      <sheetData sheetId="28159" refreshError="1"/>
      <sheetData sheetId="28160" refreshError="1"/>
      <sheetData sheetId="28161" refreshError="1"/>
      <sheetData sheetId="28162" refreshError="1"/>
      <sheetData sheetId="28163" refreshError="1"/>
      <sheetData sheetId="28164" refreshError="1"/>
      <sheetData sheetId="28165" refreshError="1"/>
      <sheetData sheetId="28166" refreshError="1"/>
      <sheetData sheetId="28167" refreshError="1"/>
      <sheetData sheetId="28168" refreshError="1"/>
      <sheetData sheetId="28169" refreshError="1"/>
      <sheetData sheetId="28170" refreshError="1"/>
      <sheetData sheetId="28171" refreshError="1"/>
      <sheetData sheetId="28172" refreshError="1"/>
      <sheetData sheetId="28173" refreshError="1"/>
      <sheetData sheetId="28174" refreshError="1"/>
      <sheetData sheetId="28175" refreshError="1"/>
      <sheetData sheetId="28176" refreshError="1"/>
      <sheetData sheetId="28177" refreshError="1"/>
      <sheetData sheetId="28178" refreshError="1"/>
      <sheetData sheetId="28179" refreshError="1"/>
      <sheetData sheetId="28180" refreshError="1"/>
      <sheetData sheetId="28181" refreshError="1"/>
      <sheetData sheetId="28182" refreshError="1"/>
      <sheetData sheetId="28183" refreshError="1"/>
      <sheetData sheetId="28184" refreshError="1"/>
      <sheetData sheetId="28185" refreshError="1"/>
      <sheetData sheetId="28186" refreshError="1"/>
      <sheetData sheetId="28187" refreshError="1"/>
      <sheetData sheetId="28188" refreshError="1"/>
      <sheetData sheetId="28189" refreshError="1"/>
      <sheetData sheetId="28190" refreshError="1"/>
      <sheetData sheetId="28191" refreshError="1"/>
      <sheetData sheetId="28192">
        <row r="1">
          <cell r="A1" t="str">
            <v>科目代码</v>
          </cell>
        </row>
      </sheetData>
      <sheetData sheetId="28193" refreshError="1"/>
      <sheetData sheetId="28194" refreshError="1"/>
      <sheetData sheetId="28195" refreshError="1"/>
      <sheetData sheetId="28196" refreshError="1"/>
      <sheetData sheetId="28197" refreshError="1"/>
      <sheetData sheetId="28198" refreshError="1"/>
      <sheetData sheetId="28199" refreshError="1"/>
      <sheetData sheetId="28200" refreshError="1"/>
      <sheetData sheetId="28201" refreshError="1"/>
      <sheetData sheetId="28202" refreshError="1"/>
      <sheetData sheetId="28203"/>
      <sheetData sheetId="28204"/>
      <sheetData sheetId="28205"/>
      <sheetData sheetId="28206"/>
      <sheetData sheetId="28207"/>
      <sheetData sheetId="28208"/>
      <sheetData sheetId="28209"/>
      <sheetData sheetId="28210"/>
      <sheetData sheetId="28211"/>
      <sheetData sheetId="28212"/>
      <sheetData sheetId="28213"/>
      <sheetData sheetId="28214"/>
      <sheetData sheetId="28215"/>
      <sheetData sheetId="28216" refreshError="1"/>
      <sheetData sheetId="28217"/>
      <sheetData sheetId="28218"/>
      <sheetData sheetId="28219"/>
      <sheetData sheetId="28220"/>
      <sheetData sheetId="28221"/>
      <sheetData sheetId="28222"/>
      <sheetData sheetId="28223"/>
      <sheetData sheetId="28224"/>
      <sheetData sheetId="28225"/>
      <sheetData sheetId="28226"/>
      <sheetData sheetId="28227"/>
      <sheetData sheetId="28228"/>
      <sheetData sheetId="28229"/>
      <sheetData sheetId="28230"/>
      <sheetData sheetId="28231"/>
      <sheetData sheetId="28232"/>
      <sheetData sheetId="28233"/>
      <sheetData sheetId="28234"/>
      <sheetData sheetId="28235"/>
      <sheetData sheetId="28236"/>
      <sheetData sheetId="28237"/>
      <sheetData sheetId="28238"/>
      <sheetData sheetId="28239"/>
      <sheetData sheetId="28240"/>
      <sheetData sheetId="28241"/>
      <sheetData sheetId="28242"/>
      <sheetData sheetId="28243"/>
      <sheetData sheetId="28244"/>
      <sheetData sheetId="28245"/>
      <sheetData sheetId="28246" refreshError="1"/>
      <sheetData sheetId="28247" refreshError="1"/>
      <sheetData sheetId="28248" refreshError="1"/>
      <sheetData sheetId="28249" refreshError="1"/>
      <sheetData sheetId="28250" refreshError="1"/>
      <sheetData sheetId="28251" refreshError="1"/>
      <sheetData sheetId="28252" refreshError="1"/>
      <sheetData sheetId="28253" refreshError="1"/>
      <sheetData sheetId="28254" refreshError="1"/>
      <sheetData sheetId="28255" refreshError="1"/>
      <sheetData sheetId="28256" refreshError="1"/>
      <sheetData sheetId="28257" refreshError="1"/>
      <sheetData sheetId="28258" refreshError="1"/>
      <sheetData sheetId="28259" refreshError="1"/>
      <sheetData sheetId="28260" refreshError="1"/>
      <sheetData sheetId="28261" refreshError="1"/>
      <sheetData sheetId="28262" refreshError="1"/>
      <sheetData sheetId="28263" refreshError="1"/>
      <sheetData sheetId="28264" refreshError="1"/>
      <sheetData sheetId="28265" refreshError="1"/>
      <sheetData sheetId="28266" refreshError="1"/>
      <sheetData sheetId="28267" refreshError="1"/>
      <sheetData sheetId="28268" refreshError="1"/>
      <sheetData sheetId="28269" refreshError="1"/>
      <sheetData sheetId="28270" refreshError="1"/>
      <sheetData sheetId="28271" refreshError="1"/>
      <sheetData sheetId="28272" refreshError="1"/>
      <sheetData sheetId="28273" refreshError="1"/>
      <sheetData sheetId="28274" refreshError="1"/>
      <sheetData sheetId="28275" refreshError="1"/>
      <sheetData sheetId="28276" refreshError="1"/>
      <sheetData sheetId="28277" refreshError="1"/>
      <sheetData sheetId="28278" refreshError="1"/>
      <sheetData sheetId="28279" refreshError="1"/>
      <sheetData sheetId="28280" refreshError="1"/>
      <sheetData sheetId="28281" refreshError="1"/>
      <sheetData sheetId="28282" refreshError="1"/>
      <sheetData sheetId="28283" refreshError="1"/>
      <sheetData sheetId="28284" refreshError="1"/>
      <sheetData sheetId="28285" refreshError="1"/>
      <sheetData sheetId="28286" refreshError="1"/>
      <sheetData sheetId="28287" refreshError="1"/>
      <sheetData sheetId="28288" refreshError="1"/>
      <sheetData sheetId="28289" refreshError="1"/>
      <sheetData sheetId="28290" refreshError="1"/>
      <sheetData sheetId="28291" refreshError="1"/>
      <sheetData sheetId="28292" refreshError="1"/>
      <sheetData sheetId="28293" refreshError="1"/>
      <sheetData sheetId="28294" refreshError="1"/>
      <sheetData sheetId="28295" refreshError="1"/>
      <sheetData sheetId="28296" refreshError="1"/>
      <sheetData sheetId="28297" refreshError="1"/>
      <sheetData sheetId="28298" refreshError="1"/>
      <sheetData sheetId="28299" refreshError="1"/>
      <sheetData sheetId="28300" refreshError="1"/>
      <sheetData sheetId="28301" refreshError="1"/>
      <sheetData sheetId="28302" refreshError="1"/>
      <sheetData sheetId="28303" refreshError="1"/>
      <sheetData sheetId="28304" refreshError="1"/>
      <sheetData sheetId="28305" refreshError="1"/>
      <sheetData sheetId="28306" refreshError="1"/>
      <sheetData sheetId="28307" refreshError="1"/>
      <sheetData sheetId="28308" refreshError="1"/>
      <sheetData sheetId="28309" refreshError="1"/>
      <sheetData sheetId="28310" refreshError="1"/>
      <sheetData sheetId="28311" refreshError="1"/>
      <sheetData sheetId="28312" refreshError="1"/>
      <sheetData sheetId="28313" refreshError="1"/>
      <sheetData sheetId="28314" refreshError="1"/>
      <sheetData sheetId="28315" refreshError="1"/>
      <sheetData sheetId="28316" refreshError="1"/>
      <sheetData sheetId="28317" refreshError="1"/>
      <sheetData sheetId="28318" refreshError="1"/>
      <sheetData sheetId="28319" refreshError="1"/>
      <sheetData sheetId="28320" refreshError="1"/>
      <sheetData sheetId="28321" refreshError="1"/>
      <sheetData sheetId="28322" refreshError="1"/>
      <sheetData sheetId="28323" refreshError="1"/>
      <sheetData sheetId="28324" refreshError="1"/>
      <sheetData sheetId="28325" refreshError="1"/>
      <sheetData sheetId="28326" refreshError="1"/>
      <sheetData sheetId="28327" refreshError="1"/>
      <sheetData sheetId="28328" refreshError="1"/>
      <sheetData sheetId="28329" refreshError="1"/>
      <sheetData sheetId="28330" refreshError="1"/>
      <sheetData sheetId="28331" refreshError="1"/>
      <sheetData sheetId="28332" refreshError="1"/>
      <sheetData sheetId="28333" refreshError="1"/>
      <sheetData sheetId="28334" refreshError="1"/>
      <sheetData sheetId="28335" refreshError="1"/>
      <sheetData sheetId="28336" refreshError="1"/>
      <sheetData sheetId="28337" refreshError="1"/>
      <sheetData sheetId="28338" refreshError="1"/>
      <sheetData sheetId="28339" refreshError="1"/>
      <sheetData sheetId="28340" refreshError="1"/>
      <sheetData sheetId="28341" refreshError="1"/>
      <sheetData sheetId="28342" refreshError="1"/>
      <sheetData sheetId="28343" refreshError="1"/>
      <sheetData sheetId="28344" refreshError="1"/>
      <sheetData sheetId="28345" refreshError="1"/>
      <sheetData sheetId="28346" refreshError="1"/>
      <sheetData sheetId="28347"/>
      <sheetData sheetId="28348">
        <row r="1">
          <cell r="E1" t="str">
            <v>digital code</v>
          </cell>
        </row>
      </sheetData>
      <sheetData sheetId="28349">
        <row r="1">
          <cell r="E1" t="str">
            <v>digital code</v>
          </cell>
        </row>
      </sheetData>
      <sheetData sheetId="28350">
        <row r="1">
          <cell r="F1" t="str">
            <v>Preliminary</v>
          </cell>
        </row>
      </sheetData>
      <sheetData sheetId="28351">
        <row r="1">
          <cell r="F1" t="str">
            <v>Preliminary</v>
          </cell>
        </row>
      </sheetData>
      <sheetData sheetId="28352">
        <row r="1">
          <cell r="A1" t="str">
            <v>A/C NO.</v>
          </cell>
        </row>
      </sheetData>
      <sheetData sheetId="28353" refreshError="1"/>
      <sheetData sheetId="28354" refreshError="1"/>
      <sheetData sheetId="28355" refreshError="1"/>
      <sheetData sheetId="28356" refreshError="1"/>
      <sheetData sheetId="28357" refreshError="1"/>
      <sheetData sheetId="28358" refreshError="1"/>
      <sheetData sheetId="28359" refreshError="1"/>
      <sheetData sheetId="28360" refreshError="1"/>
      <sheetData sheetId="28361" refreshError="1"/>
      <sheetData sheetId="28362" refreshError="1"/>
      <sheetData sheetId="28363" refreshError="1"/>
      <sheetData sheetId="28364" refreshError="1"/>
      <sheetData sheetId="28365">
        <row r="1">
          <cell r="E1" t="str">
            <v>digital code</v>
          </cell>
        </row>
      </sheetData>
      <sheetData sheetId="28366">
        <row r="1">
          <cell r="E1" t="str">
            <v>digital code</v>
          </cell>
        </row>
      </sheetData>
      <sheetData sheetId="28367"/>
      <sheetData sheetId="28368"/>
      <sheetData sheetId="28369"/>
      <sheetData sheetId="28370"/>
      <sheetData sheetId="28371"/>
      <sheetData sheetId="28372"/>
      <sheetData sheetId="28373"/>
      <sheetData sheetId="28374"/>
      <sheetData sheetId="28375"/>
      <sheetData sheetId="28376"/>
      <sheetData sheetId="28377"/>
      <sheetData sheetId="28378"/>
      <sheetData sheetId="28379"/>
      <sheetData sheetId="28380"/>
      <sheetData sheetId="28381">
        <row r="3">
          <cell r="C3" t="str">
            <v>Portalplayer (India) Private Limited</v>
          </cell>
        </row>
      </sheetData>
      <sheetData sheetId="28382"/>
      <sheetData sheetId="28383">
        <row r="1">
          <cell r="E1" t="str">
            <v>digital code</v>
          </cell>
        </row>
      </sheetData>
      <sheetData sheetId="28384"/>
      <sheetData sheetId="28385"/>
      <sheetData sheetId="28386"/>
      <sheetData sheetId="28387"/>
      <sheetData sheetId="28388"/>
      <sheetData sheetId="28389"/>
      <sheetData sheetId="28390"/>
      <sheetData sheetId="28391"/>
      <sheetData sheetId="28392"/>
      <sheetData sheetId="28393"/>
      <sheetData sheetId="28394"/>
      <sheetData sheetId="28395"/>
      <sheetData sheetId="28396"/>
      <sheetData sheetId="28397"/>
      <sheetData sheetId="28398"/>
      <sheetData sheetId="28399"/>
      <sheetData sheetId="28400"/>
      <sheetData sheetId="28401"/>
      <sheetData sheetId="28402" refreshError="1"/>
      <sheetData sheetId="28403" refreshError="1"/>
      <sheetData sheetId="28404" refreshError="1"/>
      <sheetData sheetId="28405" refreshError="1"/>
      <sheetData sheetId="28406" refreshError="1"/>
      <sheetData sheetId="28407" refreshError="1"/>
      <sheetData sheetId="28408" refreshError="1"/>
      <sheetData sheetId="28409" refreshError="1"/>
      <sheetData sheetId="28410">
        <row r="1">
          <cell r="A1" t="str">
            <v>A/C NO.</v>
          </cell>
        </row>
      </sheetData>
      <sheetData sheetId="28411">
        <row r="1">
          <cell r="E1" t="str">
            <v>digital code</v>
          </cell>
        </row>
      </sheetData>
      <sheetData sheetId="28412">
        <row r="1">
          <cell r="E1" t="str">
            <v>digital code</v>
          </cell>
        </row>
      </sheetData>
      <sheetData sheetId="28413">
        <row r="1">
          <cell r="E1" t="str">
            <v>digital code</v>
          </cell>
        </row>
      </sheetData>
      <sheetData sheetId="28414">
        <row r="1">
          <cell r="E1" t="str">
            <v>digital code</v>
          </cell>
        </row>
      </sheetData>
      <sheetData sheetId="28415"/>
      <sheetData sheetId="28416"/>
      <sheetData sheetId="28417"/>
      <sheetData sheetId="28418"/>
      <sheetData sheetId="28419" refreshError="1"/>
      <sheetData sheetId="28420"/>
      <sheetData sheetId="28421" refreshError="1"/>
      <sheetData sheetId="28422" refreshError="1"/>
      <sheetData sheetId="28423" refreshError="1"/>
      <sheetData sheetId="28424" refreshError="1"/>
      <sheetData sheetId="28425"/>
      <sheetData sheetId="28426"/>
      <sheetData sheetId="28427"/>
      <sheetData sheetId="28428"/>
      <sheetData sheetId="28429"/>
      <sheetData sheetId="28430"/>
      <sheetData sheetId="28431"/>
      <sheetData sheetId="28432"/>
      <sheetData sheetId="28433" refreshError="1"/>
      <sheetData sheetId="28434"/>
      <sheetData sheetId="28435"/>
      <sheetData sheetId="28436"/>
      <sheetData sheetId="28437"/>
      <sheetData sheetId="28438"/>
      <sheetData sheetId="28439"/>
      <sheetData sheetId="28440"/>
      <sheetData sheetId="28441"/>
      <sheetData sheetId="28442"/>
      <sheetData sheetId="28443"/>
      <sheetData sheetId="28444"/>
      <sheetData sheetId="28445" refreshError="1"/>
      <sheetData sheetId="28446"/>
      <sheetData sheetId="28447" refreshError="1"/>
      <sheetData sheetId="28448" refreshError="1"/>
      <sheetData sheetId="28449" refreshError="1"/>
      <sheetData sheetId="28450"/>
      <sheetData sheetId="28451"/>
      <sheetData sheetId="28452" refreshError="1"/>
      <sheetData sheetId="28453"/>
      <sheetData sheetId="28454" refreshError="1"/>
      <sheetData sheetId="28455" refreshError="1"/>
      <sheetData sheetId="28456" refreshError="1"/>
      <sheetData sheetId="28457" refreshError="1"/>
      <sheetData sheetId="28458" refreshError="1"/>
      <sheetData sheetId="28459" refreshError="1"/>
      <sheetData sheetId="28460" refreshError="1"/>
      <sheetData sheetId="28461" refreshError="1"/>
      <sheetData sheetId="28462" refreshError="1"/>
      <sheetData sheetId="28463" refreshError="1"/>
      <sheetData sheetId="28464" refreshError="1"/>
      <sheetData sheetId="28465" refreshError="1"/>
      <sheetData sheetId="28466" refreshError="1"/>
      <sheetData sheetId="28467" refreshError="1"/>
      <sheetData sheetId="28468" refreshError="1"/>
      <sheetData sheetId="28469" refreshError="1"/>
      <sheetData sheetId="28470" refreshError="1"/>
      <sheetData sheetId="28471" refreshError="1"/>
      <sheetData sheetId="28472" refreshError="1"/>
      <sheetData sheetId="28473" refreshError="1"/>
      <sheetData sheetId="28474" refreshError="1"/>
      <sheetData sheetId="28475" refreshError="1"/>
      <sheetData sheetId="28476" refreshError="1"/>
      <sheetData sheetId="28477" refreshError="1"/>
      <sheetData sheetId="28478" refreshError="1"/>
      <sheetData sheetId="28479" refreshError="1"/>
      <sheetData sheetId="28480" refreshError="1"/>
      <sheetData sheetId="28481" refreshError="1"/>
      <sheetData sheetId="28482" refreshError="1"/>
      <sheetData sheetId="28483" refreshError="1"/>
      <sheetData sheetId="28484" refreshError="1"/>
      <sheetData sheetId="28485" refreshError="1"/>
      <sheetData sheetId="28486" refreshError="1"/>
      <sheetData sheetId="28487" refreshError="1"/>
      <sheetData sheetId="28488" refreshError="1"/>
      <sheetData sheetId="28489" refreshError="1"/>
      <sheetData sheetId="28490" refreshError="1"/>
      <sheetData sheetId="28491" refreshError="1"/>
      <sheetData sheetId="28492" refreshError="1"/>
      <sheetData sheetId="28493" refreshError="1"/>
      <sheetData sheetId="28494" refreshError="1"/>
      <sheetData sheetId="28495" refreshError="1"/>
      <sheetData sheetId="28496" refreshError="1"/>
      <sheetData sheetId="28497" refreshError="1"/>
      <sheetData sheetId="28498" refreshError="1"/>
      <sheetData sheetId="28499" refreshError="1"/>
      <sheetData sheetId="28500" refreshError="1"/>
      <sheetData sheetId="28501" refreshError="1"/>
      <sheetData sheetId="28502" refreshError="1"/>
      <sheetData sheetId="28503" refreshError="1"/>
      <sheetData sheetId="28504" refreshError="1"/>
      <sheetData sheetId="28505" refreshError="1"/>
      <sheetData sheetId="28506" refreshError="1"/>
      <sheetData sheetId="28507" refreshError="1"/>
      <sheetData sheetId="28508" refreshError="1"/>
      <sheetData sheetId="28509" refreshError="1"/>
      <sheetData sheetId="28510" refreshError="1"/>
      <sheetData sheetId="28511" refreshError="1"/>
      <sheetData sheetId="28512" refreshError="1"/>
      <sheetData sheetId="28513" refreshError="1"/>
      <sheetData sheetId="28514" refreshError="1"/>
      <sheetData sheetId="28515" refreshError="1"/>
      <sheetData sheetId="28516" refreshError="1"/>
      <sheetData sheetId="28517" refreshError="1"/>
      <sheetData sheetId="28518" refreshError="1"/>
      <sheetData sheetId="28519" refreshError="1"/>
      <sheetData sheetId="28520" refreshError="1"/>
      <sheetData sheetId="28521" refreshError="1"/>
      <sheetData sheetId="28522" refreshError="1"/>
      <sheetData sheetId="28523" refreshError="1"/>
      <sheetData sheetId="28524" refreshError="1"/>
      <sheetData sheetId="28525" refreshError="1"/>
      <sheetData sheetId="28526" refreshError="1"/>
      <sheetData sheetId="28527" refreshError="1"/>
      <sheetData sheetId="28528" refreshError="1"/>
      <sheetData sheetId="28529" refreshError="1"/>
      <sheetData sheetId="28530" refreshError="1"/>
      <sheetData sheetId="28531" refreshError="1"/>
      <sheetData sheetId="28532" refreshError="1"/>
      <sheetData sheetId="28533" refreshError="1"/>
      <sheetData sheetId="28534" refreshError="1"/>
      <sheetData sheetId="28535" refreshError="1"/>
      <sheetData sheetId="28536" refreshError="1"/>
      <sheetData sheetId="28537" refreshError="1"/>
      <sheetData sheetId="28538" refreshError="1"/>
      <sheetData sheetId="28539" refreshError="1"/>
      <sheetData sheetId="28540" refreshError="1"/>
      <sheetData sheetId="28541" refreshError="1"/>
      <sheetData sheetId="28542" refreshError="1"/>
      <sheetData sheetId="28543" refreshError="1"/>
      <sheetData sheetId="28544" refreshError="1"/>
      <sheetData sheetId="28545" refreshError="1"/>
      <sheetData sheetId="28546" refreshError="1"/>
      <sheetData sheetId="28547" refreshError="1"/>
      <sheetData sheetId="28548" refreshError="1"/>
      <sheetData sheetId="28549" refreshError="1"/>
      <sheetData sheetId="28550" refreshError="1"/>
      <sheetData sheetId="28551" refreshError="1"/>
      <sheetData sheetId="28552" refreshError="1"/>
      <sheetData sheetId="28553" refreshError="1"/>
      <sheetData sheetId="28554" refreshError="1"/>
      <sheetData sheetId="28555" refreshError="1"/>
      <sheetData sheetId="28556" refreshError="1"/>
      <sheetData sheetId="28557" refreshError="1"/>
      <sheetData sheetId="28558" refreshError="1"/>
      <sheetData sheetId="28559" refreshError="1"/>
      <sheetData sheetId="28560" refreshError="1"/>
      <sheetData sheetId="28561" refreshError="1"/>
      <sheetData sheetId="28562" refreshError="1"/>
      <sheetData sheetId="28563" refreshError="1"/>
      <sheetData sheetId="28564" refreshError="1"/>
      <sheetData sheetId="28565" refreshError="1"/>
      <sheetData sheetId="28566" refreshError="1"/>
      <sheetData sheetId="28567" refreshError="1"/>
      <sheetData sheetId="28568" refreshError="1"/>
      <sheetData sheetId="28569" refreshError="1"/>
      <sheetData sheetId="28570" refreshError="1"/>
      <sheetData sheetId="28571" refreshError="1"/>
      <sheetData sheetId="28572" refreshError="1"/>
      <sheetData sheetId="28573" refreshError="1"/>
      <sheetData sheetId="28574" refreshError="1"/>
      <sheetData sheetId="28575" refreshError="1"/>
      <sheetData sheetId="28576" refreshError="1"/>
      <sheetData sheetId="28577" refreshError="1"/>
      <sheetData sheetId="28578" refreshError="1"/>
      <sheetData sheetId="28579" refreshError="1"/>
      <sheetData sheetId="28580" refreshError="1"/>
      <sheetData sheetId="28581" refreshError="1"/>
      <sheetData sheetId="28582" refreshError="1"/>
      <sheetData sheetId="28583" refreshError="1"/>
      <sheetData sheetId="28584" refreshError="1"/>
      <sheetData sheetId="28585" refreshError="1"/>
      <sheetData sheetId="28586" refreshError="1"/>
      <sheetData sheetId="28587" refreshError="1"/>
      <sheetData sheetId="28588" refreshError="1"/>
      <sheetData sheetId="28589" refreshError="1"/>
      <sheetData sheetId="28590" refreshError="1"/>
      <sheetData sheetId="28591" refreshError="1"/>
      <sheetData sheetId="28592" refreshError="1"/>
      <sheetData sheetId="28593" refreshError="1"/>
      <sheetData sheetId="28594" refreshError="1"/>
      <sheetData sheetId="28595" refreshError="1"/>
      <sheetData sheetId="28596" refreshError="1"/>
      <sheetData sheetId="28597" refreshError="1"/>
      <sheetData sheetId="28598" refreshError="1"/>
      <sheetData sheetId="28599" refreshError="1"/>
      <sheetData sheetId="28600" refreshError="1"/>
      <sheetData sheetId="28601" refreshError="1"/>
      <sheetData sheetId="28602" refreshError="1"/>
      <sheetData sheetId="28603" refreshError="1"/>
      <sheetData sheetId="28604" refreshError="1"/>
      <sheetData sheetId="28605" refreshError="1"/>
      <sheetData sheetId="28606" refreshError="1"/>
      <sheetData sheetId="28607" refreshError="1"/>
      <sheetData sheetId="28608" refreshError="1"/>
      <sheetData sheetId="28609" refreshError="1"/>
      <sheetData sheetId="28610" refreshError="1"/>
      <sheetData sheetId="28611" refreshError="1"/>
      <sheetData sheetId="28612" refreshError="1"/>
      <sheetData sheetId="28613" refreshError="1"/>
      <sheetData sheetId="28614" refreshError="1"/>
      <sheetData sheetId="28615" refreshError="1"/>
      <sheetData sheetId="28616" refreshError="1"/>
      <sheetData sheetId="28617" refreshError="1"/>
      <sheetData sheetId="28618" refreshError="1"/>
      <sheetData sheetId="28619" refreshError="1"/>
      <sheetData sheetId="28620" refreshError="1"/>
      <sheetData sheetId="28621" refreshError="1"/>
      <sheetData sheetId="28622" refreshError="1"/>
      <sheetData sheetId="28623" refreshError="1"/>
      <sheetData sheetId="28624" refreshError="1"/>
      <sheetData sheetId="28625" refreshError="1"/>
      <sheetData sheetId="28626" refreshError="1"/>
      <sheetData sheetId="28627" refreshError="1"/>
      <sheetData sheetId="28628" refreshError="1"/>
      <sheetData sheetId="28629" refreshError="1"/>
      <sheetData sheetId="28630" refreshError="1"/>
      <sheetData sheetId="28631" refreshError="1"/>
      <sheetData sheetId="28632" refreshError="1"/>
      <sheetData sheetId="28633" refreshError="1"/>
      <sheetData sheetId="28634" refreshError="1"/>
      <sheetData sheetId="28635" refreshError="1"/>
      <sheetData sheetId="28636" refreshError="1"/>
      <sheetData sheetId="28637" refreshError="1"/>
      <sheetData sheetId="28638" refreshError="1"/>
      <sheetData sheetId="28639" refreshError="1"/>
      <sheetData sheetId="28640" refreshError="1"/>
      <sheetData sheetId="28641" refreshError="1"/>
      <sheetData sheetId="28642" refreshError="1"/>
      <sheetData sheetId="28643" refreshError="1"/>
      <sheetData sheetId="28644" refreshError="1"/>
      <sheetData sheetId="28645" refreshError="1"/>
      <sheetData sheetId="28646" refreshError="1"/>
      <sheetData sheetId="28647" refreshError="1"/>
      <sheetData sheetId="28648" refreshError="1"/>
      <sheetData sheetId="28649" refreshError="1"/>
      <sheetData sheetId="28650" refreshError="1"/>
      <sheetData sheetId="28651" refreshError="1"/>
      <sheetData sheetId="28652" refreshError="1"/>
      <sheetData sheetId="28653" refreshError="1"/>
      <sheetData sheetId="28654" refreshError="1"/>
      <sheetData sheetId="28655" refreshError="1"/>
      <sheetData sheetId="28656" refreshError="1"/>
      <sheetData sheetId="28657" refreshError="1"/>
      <sheetData sheetId="28658" refreshError="1"/>
      <sheetData sheetId="28659" refreshError="1"/>
      <sheetData sheetId="28660" refreshError="1"/>
      <sheetData sheetId="28661" refreshError="1"/>
      <sheetData sheetId="28662" refreshError="1"/>
      <sheetData sheetId="28663" refreshError="1"/>
      <sheetData sheetId="28664" refreshError="1"/>
      <sheetData sheetId="28665" refreshError="1"/>
      <sheetData sheetId="28666" refreshError="1"/>
      <sheetData sheetId="28667" refreshError="1"/>
      <sheetData sheetId="28668" refreshError="1"/>
      <sheetData sheetId="28669" refreshError="1"/>
      <sheetData sheetId="28670" refreshError="1"/>
      <sheetData sheetId="28671" refreshError="1"/>
      <sheetData sheetId="28672" refreshError="1"/>
      <sheetData sheetId="28673" refreshError="1"/>
      <sheetData sheetId="28674" refreshError="1"/>
      <sheetData sheetId="28675" refreshError="1"/>
      <sheetData sheetId="28676" refreshError="1"/>
      <sheetData sheetId="28677" refreshError="1"/>
      <sheetData sheetId="28678" refreshError="1"/>
      <sheetData sheetId="28679" refreshError="1"/>
      <sheetData sheetId="28680" refreshError="1"/>
      <sheetData sheetId="28681"/>
      <sheetData sheetId="28682"/>
      <sheetData sheetId="28683"/>
      <sheetData sheetId="28684"/>
      <sheetData sheetId="28685"/>
      <sheetData sheetId="28686"/>
      <sheetData sheetId="28687" refreshError="1"/>
      <sheetData sheetId="28688" refreshError="1"/>
      <sheetData sheetId="28689" refreshError="1"/>
      <sheetData sheetId="28690" refreshError="1"/>
      <sheetData sheetId="28691" refreshError="1"/>
      <sheetData sheetId="28692" refreshError="1"/>
      <sheetData sheetId="28693" refreshError="1"/>
      <sheetData sheetId="28694" refreshError="1"/>
      <sheetData sheetId="28695" refreshError="1"/>
      <sheetData sheetId="28696" refreshError="1"/>
      <sheetData sheetId="28697" refreshError="1"/>
      <sheetData sheetId="28698" refreshError="1"/>
      <sheetData sheetId="28699" refreshError="1"/>
      <sheetData sheetId="28700" refreshError="1"/>
      <sheetData sheetId="28701" refreshError="1"/>
      <sheetData sheetId="28702" refreshError="1"/>
      <sheetData sheetId="28703" refreshError="1"/>
      <sheetData sheetId="28704" refreshError="1"/>
      <sheetData sheetId="28705" refreshError="1"/>
      <sheetData sheetId="28706" refreshError="1"/>
      <sheetData sheetId="28707" refreshError="1"/>
      <sheetData sheetId="28708" refreshError="1"/>
      <sheetData sheetId="28709" refreshError="1"/>
      <sheetData sheetId="28710" refreshError="1"/>
      <sheetData sheetId="28711" refreshError="1"/>
      <sheetData sheetId="28712" refreshError="1"/>
      <sheetData sheetId="28713" refreshError="1"/>
      <sheetData sheetId="28714" refreshError="1"/>
      <sheetData sheetId="28715" refreshError="1"/>
      <sheetData sheetId="28716" refreshError="1"/>
      <sheetData sheetId="28717" refreshError="1"/>
      <sheetData sheetId="28718" refreshError="1"/>
      <sheetData sheetId="28719" refreshError="1"/>
      <sheetData sheetId="28720" refreshError="1"/>
      <sheetData sheetId="28721" refreshError="1"/>
      <sheetData sheetId="28722" refreshError="1"/>
      <sheetData sheetId="28723" refreshError="1"/>
      <sheetData sheetId="28724" refreshError="1"/>
      <sheetData sheetId="28725" refreshError="1"/>
      <sheetData sheetId="28726" refreshError="1"/>
      <sheetData sheetId="28727" refreshError="1"/>
      <sheetData sheetId="28728" refreshError="1"/>
      <sheetData sheetId="28729" refreshError="1"/>
      <sheetData sheetId="28730">
        <row r="1">
          <cell r="A1" t="str">
            <v>INDICE DE PRECIOS AL CONSUMIDOR EN ESTADOS UNIDOS</v>
          </cell>
        </row>
      </sheetData>
      <sheetData sheetId="28731" refreshError="1"/>
      <sheetData sheetId="28732" refreshError="1"/>
      <sheetData sheetId="28733" refreshError="1"/>
      <sheetData sheetId="28734" refreshError="1"/>
      <sheetData sheetId="28735">
        <row r="1">
          <cell r="A1" t="str">
            <v>INDICE DE PRECIOS AL CONSUMIDOR EN ESTADOS UNIDOS</v>
          </cell>
        </row>
      </sheetData>
      <sheetData sheetId="28736" refreshError="1"/>
      <sheetData sheetId="28737">
        <row r="1">
          <cell r="A1" t="str">
            <v>INDICE DE PRECIOS AL CONSUMIDOR EN ESTADOS UNIDOS</v>
          </cell>
        </row>
      </sheetData>
      <sheetData sheetId="28738">
        <row r="1">
          <cell r="A1" t="str">
            <v>INDICE DE PRECIOS AL CONSUMIDOR EN ESTADOS UNIDOS</v>
          </cell>
        </row>
      </sheetData>
      <sheetData sheetId="28739">
        <row r="1">
          <cell r="A1" t="str">
            <v>INDICE DE PRECIOS AL CONSUMIDOR EN ESTADOS UNIDOS</v>
          </cell>
        </row>
      </sheetData>
      <sheetData sheetId="28740">
        <row r="1">
          <cell r="A1" t="str">
            <v>INDICE DE PRECIOS AL CONSUMIDOR EN ESTADOS UNIDOS</v>
          </cell>
        </row>
      </sheetData>
      <sheetData sheetId="28741" refreshError="1"/>
      <sheetData sheetId="28742" refreshError="1"/>
      <sheetData sheetId="28743" refreshError="1"/>
      <sheetData sheetId="28744">
        <row r="1">
          <cell r="A1" t="str">
            <v>INDICE DE PRECIOS AL CONSUMIDOR EN ESTADOS UNIDOS</v>
          </cell>
        </row>
      </sheetData>
      <sheetData sheetId="28745" refreshError="1"/>
      <sheetData sheetId="28746" refreshError="1"/>
      <sheetData sheetId="28747" refreshError="1"/>
      <sheetData sheetId="28748" refreshError="1"/>
      <sheetData sheetId="28749" refreshError="1"/>
      <sheetData sheetId="28750" refreshError="1"/>
      <sheetData sheetId="28751" refreshError="1"/>
      <sheetData sheetId="28752">
        <row r="1">
          <cell r="A1" t="str">
            <v>INDICE DE PRECIOS AL CONSUMIDOR EN ESTADOS UNIDOS</v>
          </cell>
        </row>
      </sheetData>
      <sheetData sheetId="28753" refreshError="1"/>
      <sheetData sheetId="28754" refreshError="1"/>
      <sheetData sheetId="28755" refreshError="1"/>
      <sheetData sheetId="28756" refreshError="1"/>
      <sheetData sheetId="28757" refreshError="1"/>
      <sheetData sheetId="28758" refreshError="1"/>
      <sheetData sheetId="28759" refreshError="1"/>
      <sheetData sheetId="28760" refreshError="1"/>
      <sheetData sheetId="28761" refreshError="1"/>
      <sheetData sheetId="28762" refreshError="1"/>
      <sheetData sheetId="28763" refreshError="1"/>
      <sheetData sheetId="28764" refreshError="1"/>
      <sheetData sheetId="28765" refreshError="1"/>
      <sheetData sheetId="28766">
        <row r="1">
          <cell r="A1" t="str">
            <v>INDICE DE PRECIOS AL CONSUMIDOR EN ESTADOS UNIDOS</v>
          </cell>
        </row>
      </sheetData>
      <sheetData sheetId="28767" refreshError="1"/>
      <sheetData sheetId="28768" refreshError="1"/>
      <sheetData sheetId="28769" refreshError="1"/>
      <sheetData sheetId="28770">
        <row r="1">
          <cell r="A1" t="str">
            <v>INDICE DE PRECIOS AL CONSUMIDOR EN ESTADOS UNIDOS</v>
          </cell>
        </row>
      </sheetData>
      <sheetData sheetId="28771" refreshError="1"/>
      <sheetData sheetId="28772" refreshError="1"/>
      <sheetData sheetId="28773" refreshError="1"/>
      <sheetData sheetId="28774" refreshError="1"/>
      <sheetData sheetId="28775" refreshError="1"/>
      <sheetData sheetId="28776" refreshError="1"/>
      <sheetData sheetId="28777" refreshError="1"/>
      <sheetData sheetId="28778" refreshError="1"/>
      <sheetData sheetId="28779" refreshError="1"/>
      <sheetData sheetId="28780" refreshError="1"/>
      <sheetData sheetId="28781">
        <row r="1">
          <cell r="A1" t="str">
            <v>INDICE DE PRECIOS AL CONSUMIDOR EN ESTADOS UNIDOS</v>
          </cell>
        </row>
      </sheetData>
      <sheetData sheetId="28782">
        <row r="1">
          <cell r="A1" t="str">
            <v>INDICE DE PRECIOS AL CONSUMIDOR EN ESTADOS UNIDOS</v>
          </cell>
        </row>
      </sheetData>
      <sheetData sheetId="28783">
        <row r="1">
          <cell r="A1" t="str">
            <v>INDICE DE PRECIOS AL CONSUMIDOR EN ESTADOS UNIDOS</v>
          </cell>
        </row>
      </sheetData>
      <sheetData sheetId="28784" refreshError="1"/>
      <sheetData sheetId="28785" refreshError="1"/>
      <sheetData sheetId="28786" refreshError="1"/>
      <sheetData sheetId="28787" refreshError="1"/>
      <sheetData sheetId="28788" refreshError="1"/>
      <sheetData sheetId="28789" refreshError="1"/>
      <sheetData sheetId="28790" refreshError="1"/>
      <sheetData sheetId="28791">
        <row r="1">
          <cell r="A1" t="str">
            <v>INDICE DE PRECIOS AL CONSUMIDOR EN ESTADOS UNIDOS</v>
          </cell>
        </row>
      </sheetData>
      <sheetData sheetId="28792" refreshError="1"/>
      <sheetData sheetId="28793" refreshError="1"/>
      <sheetData sheetId="28794" refreshError="1"/>
      <sheetData sheetId="28795" refreshError="1"/>
      <sheetData sheetId="28796" refreshError="1"/>
      <sheetData sheetId="28797" refreshError="1"/>
      <sheetData sheetId="28798" refreshError="1"/>
      <sheetData sheetId="28799" refreshError="1"/>
      <sheetData sheetId="28800" refreshError="1"/>
      <sheetData sheetId="28801" refreshError="1"/>
      <sheetData sheetId="28802" refreshError="1"/>
      <sheetData sheetId="28803" refreshError="1"/>
      <sheetData sheetId="28804" refreshError="1"/>
      <sheetData sheetId="28805">
        <row r="1">
          <cell r="A1" t="str">
            <v>INDICE DE PRECIOS AL CONSUMIDOR EN ESTADOS UNIDOS</v>
          </cell>
        </row>
      </sheetData>
      <sheetData sheetId="28806" refreshError="1"/>
      <sheetData sheetId="28807" refreshError="1"/>
      <sheetData sheetId="28808" refreshError="1"/>
      <sheetData sheetId="28809" refreshError="1"/>
      <sheetData sheetId="28810" refreshError="1"/>
      <sheetData sheetId="28811" refreshError="1"/>
      <sheetData sheetId="28812" refreshError="1"/>
      <sheetData sheetId="28813" refreshError="1"/>
      <sheetData sheetId="28814" refreshError="1"/>
      <sheetData sheetId="28815">
        <row r="1">
          <cell r="A1" t="str">
            <v>INDICE DE PRECIOS AL CONSUMIDOR EN ESTADOS UNIDOS</v>
          </cell>
        </row>
      </sheetData>
      <sheetData sheetId="28816" refreshError="1"/>
      <sheetData sheetId="28817">
        <row r="1">
          <cell r="A1" t="str">
            <v>INDICE DE PRECIOS AL CONSUMIDOR EN ESTADOS UNIDOS</v>
          </cell>
        </row>
      </sheetData>
      <sheetData sheetId="28818">
        <row r="1">
          <cell r="A1" t="str">
            <v>INDICE DE PRECIOS AL CONSUMIDOR EN ESTADOS UNIDOS</v>
          </cell>
        </row>
      </sheetData>
      <sheetData sheetId="28819">
        <row r="1">
          <cell r="A1" t="str">
            <v>INDICE DE PRECIOS AL CONSUMIDOR EN ESTADOS UNIDOS</v>
          </cell>
        </row>
      </sheetData>
      <sheetData sheetId="28820">
        <row r="1">
          <cell r="A1" t="str">
            <v>INDICE DE PRECIOS AL CONSUMIDOR EN ESTADOS UNIDOS</v>
          </cell>
        </row>
      </sheetData>
      <sheetData sheetId="28821">
        <row r="1">
          <cell r="A1" t="str">
            <v>INDICE DE PRECIOS AL CONSUMIDOR EN ESTADOS UNIDOS</v>
          </cell>
        </row>
      </sheetData>
      <sheetData sheetId="28822">
        <row r="1">
          <cell r="A1" t="str">
            <v>INDICE DE PRECIOS AL CONSUMIDOR EN ESTADOS UNIDOS</v>
          </cell>
        </row>
      </sheetData>
      <sheetData sheetId="28823">
        <row r="1">
          <cell r="A1" t="str">
            <v>INDICE DE PRECIOS AL CONSUMIDOR EN ESTADOS UNIDOS</v>
          </cell>
        </row>
      </sheetData>
      <sheetData sheetId="28824">
        <row r="1">
          <cell r="A1" t="str">
            <v>INDICE DE PRECIOS AL CONSUMIDOR EN ESTADOS UNIDOS</v>
          </cell>
        </row>
      </sheetData>
      <sheetData sheetId="28825">
        <row r="1">
          <cell r="A1" t="str">
            <v>INDICE DE PRECIOS AL CONSUMIDOR EN ESTADOS UNIDOS</v>
          </cell>
        </row>
      </sheetData>
      <sheetData sheetId="28826">
        <row r="1">
          <cell r="A1" t="str">
            <v>INDICE DE PRECIOS AL CONSUMIDOR EN ESTADOS UNIDOS</v>
          </cell>
        </row>
      </sheetData>
      <sheetData sheetId="28827">
        <row r="1">
          <cell r="A1" t="str">
            <v>INDICE DE PRECIOS AL CONSUMIDOR EN ESTADOS UNIDOS</v>
          </cell>
        </row>
      </sheetData>
      <sheetData sheetId="28828">
        <row r="1">
          <cell r="A1" t="str">
            <v>INDICE DE PRECIOS AL CONSUMIDOR EN ESTADOS UNIDOS</v>
          </cell>
        </row>
      </sheetData>
      <sheetData sheetId="28829">
        <row r="1">
          <cell r="A1" t="str">
            <v>INDICE DE PRECIOS AL CONSUMIDOR EN ESTADOS UNIDOS</v>
          </cell>
        </row>
      </sheetData>
      <sheetData sheetId="28830">
        <row r="1">
          <cell r="A1" t="str">
            <v>INDICE DE PRECIOS AL CONSUMIDOR EN ESTADOS UNIDOS</v>
          </cell>
        </row>
      </sheetData>
      <sheetData sheetId="28831" refreshError="1"/>
      <sheetData sheetId="28832" refreshError="1"/>
      <sheetData sheetId="28833" refreshError="1"/>
      <sheetData sheetId="28834" refreshError="1"/>
      <sheetData sheetId="28835" refreshError="1"/>
      <sheetData sheetId="28836" refreshError="1"/>
      <sheetData sheetId="28837" refreshError="1"/>
      <sheetData sheetId="28838" refreshError="1"/>
      <sheetData sheetId="28839">
        <row r="1">
          <cell r="A1" t="str">
            <v>INDICE DE PRECIOS AL CONSUMIDOR EN ESTADOS UNIDOS</v>
          </cell>
        </row>
      </sheetData>
      <sheetData sheetId="28840" refreshError="1"/>
      <sheetData sheetId="28841" refreshError="1"/>
      <sheetData sheetId="28842">
        <row r="1">
          <cell r="A1" t="str">
            <v>INDICE DE PRECIOS AL CONSUMIDOR EN ESTADOS UNIDOS</v>
          </cell>
        </row>
      </sheetData>
      <sheetData sheetId="28843" refreshError="1"/>
      <sheetData sheetId="28844" refreshError="1"/>
      <sheetData sheetId="28845" refreshError="1"/>
      <sheetData sheetId="28846" refreshError="1"/>
      <sheetData sheetId="28847" refreshError="1"/>
      <sheetData sheetId="28848" refreshError="1"/>
      <sheetData sheetId="28849" refreshError="1"/>
      <sheetData sheetId="28850" refreshError="1"/>
      <sheetData sheetId="28851" refreshError="1"/>
      <sheetData sheetId="28852" refreshError="1"/>
      <sheetData sheetId="28853" refreshError="1"/>
      <sheetData sheetId="28854" refreshError="1"/>
      <sheetData sheetId="28855" refreshError="1"/>
      <sheetData sheetId="28856" refreshError="1"/>
      <sheetData sheetId="28857" refreshError="1"/>
      <sheetData sheetId="28858" refreshError="1"/>
      <sheetData sheetId="28859" refreshError="1"/>
      <sheetData sheetId="28860">
        <row r="1">
          <cell r="A1" t="str">
            <v>INDICE DE PRECIOS AL CONSUMIDOR EN ESTADOS UNIDOS</v>
          </cell>
        </row>
      </sheetData>
      <sheetData sheetId="28861">
        <row r="1">
          <cell r="A1" t="str">
            <v>INDICE DE PRECIOS AL CONSUMIDOR EN ESTADOS UNIDOS</v>
          </cell>
        </row>
      </sheetData>
      <sheetData sheetId="28862">
        <row r="1">
          <cell r="A1" t="str">
            <v>INDICE DE PRECIOS AL CONSUMIDOR EN ESTADOS UNIDOS</v>
          </cell>
        </row>
      </sheetData>
      <sheetData sheetId="28863">
        <row r="1">
          <cell r="A1" t="str">
            <v>INDICE DE PRECIOS AL CONSUMIDOR EN ESTADOS UNIDOS</v>
          </cell>
        </row>
      </sheetData>
      <sheetData sheetId="28864">
        <row r="1">
          <cell r="A1" t="str">
            <v>INDICE DE PRECIOS AL CONSUMIDOR EN ESTADOS UNIDOS</v>
          </cell>
        </row>
      </sheetData>
      <sheetData sheetId="28865">
        <row r="1">
          <cell r="A1" t="str">
            <v>INDICE DE PRECIOS AL CONSUMIDOR EN ESTADOS UNIDOS</v>
          </cell>
        </row>
      </sheetData>
      <sheetData sheetId="28866">
        <row r="1">
          <cell r="A1" t="str">
            <v>INDICE DE PRECIOS AL CONSUMIDOR EN ESTADOS UNIDOS</v>
          </cell>
        </row>
      </sheetData>
      <sheetData sheetId="28867">
        <row r="1">
          <cell r="A1" t="str">
            <v>INDICE DE PRECIOS AL CONSUMIDOR EN ESTADOS UNIDOS</v>
          </cell>
        </row>
      </sheetData>
      <sheetData sheetId="28868">
        <row r="1">
          <cell r="A1" t="str">
            <v>INDICE DE PRECIOS AL CONSUMIDOR EN ESTADOS UNIDOS</v>
          </cell>
        </row>
      </sheetData>
      <sheetData sheetId="28869">
        <row r="1">
          <cell r="A1" t="str">
            <v>INDICE DE PRECIOS AL CONSUMIDOR EN ESTADOS UNIDOS</v>
          </cell>
        </row>
      </sheetData>
      <sheetData sheetId="28870">
        <row r="1">
          <cell r="A1" t="str">
            <v>INDICE DE PRECIOS AL CONSUMIDOR EN ESTADOS UNIDOS</v>
          </cell>
        </row>
      </sheetData>
      <sheetData sheetId="28871">
        <row r="1">
          <cell r="A1" t="str">
            <v>INDICE DE PRECIOS AL CONSUMIDOR EN ESTADOS UNIDOS</v>
          </cell>
        </row>
      </sheetData>
      <sheetData sheetId="28872" refreshError="1"/>
      <sheetData sheetId="28873">
        <row r="1">
          <cell r="A1" t="str">
            <v>INDICE DE PRECIOS AL CONSUMIDOR EN ESTADOS UNIDOS</v>
          </cell>
        </row>
      </sheetData>
      <sheetData sheetId="28874">
        <row r="1">
          <cell r="A1" t="str">
            <v>INDICE DE PRECIOS AL CONSUMIDOR EN ESTADOS UNIDOS</v>
          </cell>
        </row>
      </sheetData>
      <sheetData sheetId="28875">
        <row r="1">
          <cell r="A1" t="str">
            <v>INDICE DE PRECIOS AL CONSUMIDOR EN ESTADOS UNIDOS</v>
          </cell>
        </row>
      </sheetData>
      <sheetData sheetId="28876">
        <row r="1">
          <cell r="A1" t="str">
            <v>INDICE DE PRECIOS AL CONSUMIDOR EN ESTADOS UNIDOS</v>
          </cell>
        </row>
      </sheetData>
      <sheetData sheetId="28877">
        <row r="1">
          <cell r="A1" t="str">
            <v>INDICE DE PRECIOS AL CONSUMIDOR EN ESTADOS UNIDOS</v>
          </cell>
        </row>
      </sheetData>
      <sheetData sheetId="28878">
        <row r="1">
          <cell r="A1" t="str">
            <v>INDICE DE PRECIOS AL CONSUMIDOR EN ESTADOS UNIDOS</v>
          </cell>
        </row>
      </sheetData>
      <sheetData sheetId="28879">
        <row r="1">
          <cell r="A1" t="str">
            <v>INDICE DE PRECIOS AL CONSUMIDOR EN ESTADOS UNIDOS</v>
          </cell>
        </row>
      </sheetData>
      <sheetData sheetId="28880">
        <row r="1">
          <cell r="A1" t="str">
            <v>INDICE DE PRECIOS AL CONSUMIDOR EN ESTADOS UNIDOS</v>
          </cell>
        </row>
      </sheetData>
      <sheetData sheetId="28881">
        <row r="1">
          <cell r="A1" t="str">
            <v>INDICE DE PRECIOS AL CONSUMIDOR EN ESTADOS UNIDOS</v>
          </cell>
        </row>
      </sheetData>
      <sheetData sheetId="28882">
        <row r="1">
          <cell r="A1" t="str">
            <v>INDICE DE PRECIOS AL CONSUMIDOR EN ESTADOS UNIDOS</v>
          </cell>
        </row>
      </sheetData>
      <sheetData sheetId="28883">
        <row r="1">
          <cell r="A1" t="str">
            <v>INDICE DE PRECIOS AL CONSUMIDOR EN ESTADOS UNIDOS</v>
          </cell>
        </row>
      </sheetData>
      <sheetData sheetId="28884">
        <row r="1">
          <cell r="A1" t="str">
            <v>INDICE DE PRECIOS AL CONSUMIDOR EN ESTADOS UNIDOS</v>
          </cell>
        </row>
      </sheetData>
      <sheetData sheetId="28885">
        <row r="1">
          <cell r="A1" t="str">
            <v>INDICE DE PRECIOS AL CONSUMIDOR EN ESTADOS UNIDOS</v>
          </cell>
        </row>
      </sheetData>
      <sheetData sheetId="28886">
        <row r="1">
          <cell r="A1" t="str">
            <v>INDICE DE PRECIOS AL CONSUMIDOR EN ESTADOS UNIDOS</v>
          </cell>
        </row>
      </sheetData>
      <sheetData sheetId="28887">
        <row r="1">
          <cell r="A1" t="str">
            <v>INDICE DE PRECIOS AL CONSUMIDOR EN ESTADOS UNIDOS</v>
          </cell>
        </row>
      </sheetData>
      <sheetData sheetId="28888">
        <row r="1">
          <cell r="A1" t="str">
            <v>INDICE DE PRECIOS AL CONSUMIDOR EN ESTADOS UNIDOS</v>
          </cell>
        </row>
      </sheetData>
      <sheetData sheetId="28889">
        <row r="1">
          <cell r="A1" t="str">
            <v>INDICE DE PRECIOS AL CONSUMIDOR EN ESTADOS UNIDOS</v>
          </cell>
        </row>
      </sheetData>
      <sheetData sheetId="28890">
        <row r="1">
          <cell r="A1" t="str">
            <v>INDICE DE PRECIOS AL CONSUMIDOR EN ESTADOS UNIDOS</v>
          </cell>
        </row>
      </sheetData>
      <sheetData sheetId="28891" refreshError="1"/>
      <sheetData sheetId="28892" refreshError="1"/>
      <sheetData sheetId="28893" refreshError="1"/>
      <sheetData sheetId="28894">
        <row r="1">
          <cell r="A1" t="str">
            <v>INDICE DE PRECIOS AL CONSUMIDOR EN ESTADOS UNIDOS</v>
          </cell>
        </row>
      </sheetData>
      <sheetData sheetId="28895">
        <row r="1">
          <cell r="A1" t="str">
            <v>INDICE DE PRECIOS AL CONSUMIDOR EN ESTADOS UNIDOS</v>
          </cell>
        </row>
      </sheetData>
      <sheetData sheetId="28896" refreshError="1"/>
      <sheetData sheetId="28897">
        <row r="1">
          <cell r="A1" t="str">
            <v>INDICE DE PRECIOS AL CONSUMIDOR EN ESTADOS UNIDOS</v>
          </cell>
        </row>
      </sheetData>
      <sheetData sheetId="28898" refreshError="1"/>
      <sheetData sheetId="28899" refreshError="1"/>
      <sheetData sheetId="28900" refreshError="1"/>
      <sheetData sheetId="28901" refreshError="1"/>
      <sheetData sheetId="28902" refreshError="1"/>
      <sheetData sheetId="28903" refreshError="1"/>
      <sheetData sheetId="28904">
        <row r="1">
          <cell r="A1" t="str">
            <v>INDICE DE PRECIOS AL CONSUMIDOR EN ESTADOS UNIDOS</v>
          </cell>
        </row>
      </sheetData>
      <sheetData sheetId="28905" refreshError="1"/>
      <sheetData sheetId="28906" refreshError="1"/>
      <sheetData sheetId="28907">
        <row r="1">
          <cell r="A1" t="str">
            <v>INDICE DE PRECIOS AL CONSUMIDOR EN ESTADOS UNIDOS</v>
          </cell>
        </row>
      </sheetData>
      <sheetData sheetId="28908" refreshError="1"/>
      <sheetData sheetId="28909" refreshError="1"/>
      <sheetData sheetId="28910" refreshError="1"/>
      <sheetData sheetId="28911" refreshError="1"/>
      <sheetData sheetId="28912" refreshError="1"/>
      <sheetData sheetId="28913" refreshError="1"/>
      <sheetData sheetId="28914" refreshError="1"/>
      <sheetData sheetId="28915">
        <row r="1">
          <cell r="A1" t="str">
            <v>INDICE DE PRECIOS AL CONSUMIDOR EN ESTADOS UNIDOS</v>
          </cell>
        </row>
      </sheetData>
      <sheetData sheetId="28916">
        <row r="1">
          <cell r="A1" t="str">
            <v>INDICE DE PRECIOS AL CONSUMIDOR EN ESTADOS UNIDOS</v>
          </cell>
        </row>
      </sheetData>
      <sheetData sheetId="28917">
        <row r="1">
          <cell r="A1" t="str">
            <v>INDICE DE PRECIOS AL CONSUMIDOR EN ESTADOS UNIDOS</v>
          </cell>
        </row>
      </sheetData>
      <sheetData sheetId="28918">
        <row r="1">
          <cell r="A1" t="str">
            <v>INDICE DE PRECIOS AL CONSUMIDOR EN ESTADOS UNIDOS</v>
          </cell>
        </row>
      </sheetData>
      <sheetData sheetId="28919">
        <row r="1">
          <cell r="A1" t="str">
            <v>INDICE DE PRECIOS AL CONSUMIDOR EN ESTADOS UNIDOS</v>
          </cell>
        </row>
      </sheetData>
      <sheetData sheetId="28920">
        <row r="1">
          <cell r="A1" t="str">
            <v>INDICE DE PRECIOS AL CONSUMIDOR EN ESTADOS UNIDOS</v>
          </cell>
        </row>
      </sheetData>
      <sheetData sheetId="28921">
        <row r="1">
          <cell r="A1" t="str">
            <v>INDICE DE PRECIOS AL CONSUMIDOR EN ESTADOS UNIDOS</v>
          </cell>
        </row>
      </sheetData>
      <sheetData sheetId="28922">
        <row r="1">
          <cell r="A1" t="str">
            <v>INDICE DE PRECIOS AL CONSUMIDOR EN ESTADOS UNIDOS</v>
          </cell>
        </row>
      </sheetData>
      <sheetData sheetId="28923">
        <row r="1">
          <cell r="A1" t="str">
            <v>INDICE DE PRECIOS AL CONSUMIDOR EN ESTADOS UNIDOS</v>
          </cell>
        </row>
      </sheetData>
      <sheetData sheetId="28924">
        <row r="1">
          <cell r="A1" t="str">
            <v>INDICE DE PRECIOS AL CONSUMIDOR EN ESTADOS UNIDOS</v>
          </cell>
        </row>
      </sheetData>
      <sheetData sheetId="28925">
        <row r="1">
          <cell r="A1" t="str">
            <v>INDICE DE PRECIOS AL CONSUMIDOR EN ESTADOS UNIDOS</v>
          </cell>
        </row>
      </sheetData>
      <sheetData sheetId="28926">
        <row r="1">
          <cell r="A1" t="str">
            <v>INDICE DE PRECIOS AL CONSUMIDOR EN ESTADOS UNIDOS</v>
          </cell>
        </row>
      </sheetData>
      <sheetData sheetId="28927">
        <row r="1">
          <cell r="A1" t="str">
            <v>INDICE DE PRECIOS AL CONSUMIDOR EN ESTADOS UNIDOS</v>
          </cell>
        </row>
      </sheetData>
      <sheetData sheetId="28928">
        <row r="1">
          <cell r="A1" t="str">
            <v>INDICE DE PRECIOS AL CONSUMIDOR EN ESTADOS UNIDOS</v>
          </cell>
        </row>
      </sheetData>
      <sheetData sheetId="28929">
        <row r="1">
          <cell r="A1" t="str">
            <v>INDICE DE PRECIOS AL CONSUMIDOR EN ESTADOS UNIDOS</v>
          </cell>
        </row>
      </sheetData>
      <sheetData sheetId="28930" refreshError="1"/>
      <sheetData sheetId="28931" refreshError="1"/>
      <sheetData sheetId="28932" refreshError="1"/>
      <sheetData sheetId="28933" refreshError="1"/>
      <sheetData sheetId="28934">
        <row r="1">
          <cell r="A1" t="str">
            <v>INDICE DE PRECIOS AL CONSUMIDOR EN ESTADOS UNIDOS</v>
          </cell>
        </row>
      </sheetData>
      <sheetData sheetId="28935">
        <row r="1">
          <cell r="A1" t="str">
            <v>INDICE DE PRECIOS AL CONSUMIDOR EN ESTADOS UNIDOS</v>
          </cell>
        </row>
      </sheetData>
      <sheetData sheetId="28936">
        <row r="1">
          <cell r="A1" t="str">
            <v>INDICE DE PRECIOS AL CONSUMIDOR EN ESTADOS UNIDOS</v>
          </cell>
        </row>
      </sheetData>
      <sheetData sheetId="28937">
        <row r="1">
          <cell r="A1" t="str">
            <v>INDICE DE PRECIOS AL CONSUMIDOR EN ESTADOS UNIDOS</v>
          </cell>
        </row>
      </sheetData>
      <sheetData sheetId="28938">
        <row r="1">
          <cell r="A1" t="str">
            <v>INDICE DE PRECIOS AL CONSUMIDOR EN ESTADOS UNIDOS</v>
          </cell>
        </row>
      </sheetData>
      <sheetData sheetId="28939">
        <row r="1">
          <cell r="A1" t="str">
            <v>INDICE DE PRECIOS AL CONSUMIDOR EN ESTADOS UNIDOS</v>
          </cell>
        </row>
      </sheetData>
      <sheetData sheetId="28940">
        <row r="1">
          <cell r="A1" t="str">
            <v>INDICE DE PRECIOS AL CONSUMIDOR EN ESTADOS UNIDOS</v>
          </cell>
        </row>
      </sheetData>
      <sheetData sheetId="28941">
        <row r="1">
          <cell r="A1" t="str">
            <v>INDICE DE PRECIOS AL CONSUMIDOR EN ESTADOS UNIDOS</v>
          </cell>
        </row>
      </sheetData>
      <sheetData sheetId="28942">
        <row r="1">
          <cell r="A1" t="str">
            <v>INDICE DE PRECIOS AL CONSUMIDOR EN ESTADOS UNIDOS</v>
          </cell>
        </row>
      </sheetData>
      <sheetData sheetId="28943">
        <row r="1">
          <cell r="A1" t="str">
            <v>INDICE DE PRECIOS AL CONSUMIDOR EN ESTADOS UNIDOS</v>
          </cell>
        </row>
      </sheetData>
      <sheetData sheetId="28944">
        <row r="1">
          <cell r="A1" t="str">
            <v>INDICE DE PRECIOS AL CONSUMIDOR EN ESTADOS UNIDOS</v>
          </cell>
        </row>
      </sheetData>
      <sheetData sheetId="28945">
        <row r="1">
          <cell r="A1" t="str">
            <v>INDICE DE PRECIOS AL CONSUMIDOR EN ESTADOS UNIDOS</v>
          </cell>
        </row>
      </sheetData>
      <sheetData sheetId="28946">
        <row r="1">
          <cell r="A1" t="str">
            <v>INDICE DE PRECIOS AL CONSUMIDOR EN ESTADOS UNIDOS</v>
          </cell>
        </row>
      </sheetData>
      <sheetData sheetId="28947">
        <row r="1">
          <cell r="A1" t="str">
            <v>INDICE DE PRECIOS AL CONSUMIDOR EN ESTADOS UNIDOS</v>
          </cell>
        </row>
      </sheetData>
      <sheetData sheetId="28948">
        <row r="1">
          <cell r="A1" t="str">
            <v>INDICE DE PRECIOS AL CONSUMIDOR EN ESTADOS UNIDOS</v>
          </cell>
        </row>
      </sheetData>
      <sheetData sheetId="28949">
        <row r="1">
          <cell r="A1" t="str">
            <v>INDICE DE PRECIOS AL CONSUMIDOR EN ESTADOS UNIDOS</v>
          </cell>
        </row>
      </sheetData>
      <sheetData sheetId="28950">
        <row r="1">
          <cell r="A1" t="str">
            <v>INDICE DE PRECIOS AL CONSUMIDOR EN ESTADOS UNIDOS</v>
          </cell>
        </row>
      </sheetData>
      <sheetData sheetId="28951">
        <row r="1">
          <cell r="A1" t="str">
            <v>INDICE DE PRECIOS AL CONSUMIDOR EN ESTADOS UNIDOS</v>
          </cell>
        </row>
      </sheetData>
      <sheetData sheetId="28952">
        <row r="1">
          <cell r="A1" t="str">
            <v>INDICE DE PRECIOS AL CONSUMIDOR EN ESTADOS UNIDOS</v>
          </cell>
        </row>
      </sheetData>
      <sheetData sheetId="28953">
        <row r="1">
          <cell r="A1" t="str">
            <v>INDICE DE PRECIOS AL CONSUMIDOR EN ESTADOS UNIDOS</v>
          </cell>
        </row>
      </sheetData>
      <sheetData sheetId="28954">
        <row r="1">
          <cell r="A1" t="str">
            <v>INDICE DE PRECIOS AL CONSUMIDOR EN ESTADOS UNIDOS</v>
          </cell>
        </row>
      </sheetData>
      <sheetData sheetId="28955" refreshError="1"/>
      <sheetData sheetId="28956" refreshError="1"/>
      <sheetData sheetId="28957" refreshError="1"/>
      <sheetData sheetId="28958" refreshError="1"/>
      <sheetData sheetId="28959" refreshError="1"/>
      <sheetData sheetId="28960" refreshError="1"/>
      <sheetData sheetId="28961" refreshError="1"/>
      <sheetData sheetId="28962" refreshError="1"/>
      <sheetData sheetId="28963" refreshError="1"/>
      <sheetData sheetId="28964" refreshError="1"/>
      <sheetData sheetId="28965" refreshError="1"/>
      <sheetData sheetId="28966" refreshError="1"/>
      <sheetData sheetId="28967" refreshError="1"/>
      <sheetData sheetId="28968" refreshError="1"/>
      <sheetData sheetId="28969" refreshError="1"/>
      <sheetData sheetId="28970" refreshError="1"/>
      <sheetData sheetId="28971" refreshError="1"/>
      <sheetData sheetId="28972" refreshError="1"/>
      <sheetData sheetId="28973" refreshError="1"/>
      <sheetData sheetId="28974" refreshError="1"/>
      <sheetData sheetId="28975" refreshError="1"/>
      <sheetData sheetId="28976" refreshError="1"/>
      <sheetData sheetId="28977" refreshError="1"/>
      <sheetData sheetId="28978" refreshError="1"/>
      <sheetData sheetId="28979" refreshError="1"/>
      <sheetData sheetId="28980" refreshError="1"/>
      <sheetData sheetId="28981" refreshError="1"/>
      <sheetData sheetId="28982" refreshError="1"/>
      <sheetData sheetId="28983" refreshError="1"/>
      <sheetData sheetId="28984" refreshError="1"/>
      <sheetData sheetId="28985" refreshError="1"/>
      <sheetData sheetId="28986" refreshError="1"/>
      <sheetData sheetId="28987" refreshError="1"/>
      <sheetData sheetId="28988" refreshError="1"/>
      <sheetData sheetId="28989" refreshError="1"/>
      <sheetData sheetId="28990" refreshError="1"/>
      <sheetData sheetId="28991" refreshError="1"/>
      <sheetData sheetId="28992" refreshError="1"/>
      <sheetData sheetId="28993" refreshError="1"/>
      <sheetData sheetId="28994" refreshError="1"/>
      <sheetData sheetId="28995" refreshError="1"/>
      <sheetData sheetId="28996" refreshError="1"/>
      <sheetData sheetId="28997" refreshError="1"/>
      <sheetData sheetId="28998" refreshError="1"/>
      <sheetData sheetId="28999" refreshError="1"/>
      <sheetData sheetId="29000" refreshError="1"/>
      <sheetData sheetId="29001" refreshError="1"/>
      <sheetData sheetId="29002" refreshError="1"/>
      <sheetData sheetId="29003" refreshError="1"/>
      <sheetData sheetId="29004" refreshError="1"/>
      <sheetData sheetId="29005" refreshError="1"/>
      <sheetData sheetId="29006" refreshError="1"/>
      <sheetData sheetId="29007" refreshError="1"/>
      <sheetData sheetId="29008" refreshError="1"/>
      <sheetData sheetId="29009" refreshError="1"/>
      <sheetData sheetId="29010" refreshError="1"/>
      <sheetData sheetId="29011" refreshError="1"/>
      <sheetData sheetId="29012" refreshError="1"/>
      <sheetData sheetId="29013" refreshError="1"/>
      <sheetData sheetId="29014" refreshError="1"/>
      <sheetData sheetId="29015" refreshError="1"/>
      <sheetData sheetId="29016" refreshError="1"/>
      <sheetData sheetId="29017" refreshError="1"/>
      <sheetData sheetId="29018" refreshError="1"/>
      <sheetData sheetId="29019" refreshError="1"/>
      <sheetData sheetId="29020" refreshError="1"/>
      <sheetData sheetId="29021" refreshError="1"/>
      <sheetData sheetId="29022" refreshError="1"/>
      <sheetData sheetId="29023" refreshError="1"/>
      <sheetData sheetId="29024" refreshError="1"/>
      <sheetData sheetId="29025" refreshError="1"/>
      <sheetData sheetId="29026" refreshError="1"/>
      <sheetData sheetId="29027" refreshError="1"/>
      <sheetData sheetId="29028" refreshError="1"/>
      <sheetData sheetId="29029" refreshError="1"/>
      <sheetData sheetId="29030" refreshError="1"/>
      <sheetData sheetId="29031" refreshError="1"/>
      <sheetData sheetId="29032" refreshError="1"/>
      <sheetData sheetId="29033" refreshError="1"/>
      <sheetData sheetId="29034" refreshError="1"/>
      <sheetData sheetId="29035" refreshError="1"/>
      <sheetData sheetId="29036" refreshError="1"/>
      <sheetData sheetId="29037" refreshError="1"/>
      <sheetData sheetId="29038" refreshError="1"/>
      <sheetData sheetId="29039" refreshError="1"/>
      <sheetData sheetId="29040" refreshError="1"/>
      <sheetData sheetId="29041" refreshError="1"/>
      <sheetData sheetId="29042" refreshError="1"/>
      <sheetData sheetId="29043" refreshError="1"/>
      <sheetData sheetId="29044" refreshError="1"/>
      <sheetData sheetId="29045" refreshError="1"/>
      <sheetData sheetId="29046" refreshError="1"/>
      <sheetData sheetId="29047" refreshError="1"/>
      <sheetData sheetId="29048" refreshError="1"/>
      <sheetData sheetId="29049" refreshError="1"/>
      <sheetData sheetId="29050" refreshError="1"/>
      <sheetData sheetId="29051" refreshError="1"/>
      <sheetData sheetId="29052" refreshError="1"/>
      <sheetData sheetId="29053" refreshError="1"/>
      <sheetData sheetId="29054" refreshError="1"/>
      <sheetData sheetId="29055" refreshError="1"/>
      <sheetData sheetId="29056" refreshError="1"/>
      <sheetData sheetId="29057" refreshError="1"/>
      <sheetData sheetId="29058" refreshError="1"/>
      <sheetData sheetId="29059" refreshError="1"/>
      <sheetData sheetId="29060" refreshError="1"/>
      <sheetData sheetId="29061" refreshError="1"/>
      <sheetData sheetId="29062" refreshError="1"/>
      <sheetData sheetId="29063" refreshError="1"/>
      <sheetData sheetId="29064" refreshError="1"/>
      <sheetData sheetId="29065" refreshError="1"/>
      <sheetData sheetId="29066" refreshError="1"/>
      <sheetData sheetId="29067" refreshError="1"/>
      <sheetData sheetId="29068" refreshError="1"/>
      <sheetData sheetId="29069" refreshError="1"/>
      <sheetData sheetId="29070" refreshError="1"/>
      <sheetData sheetId="29071" refreshError="1"/>
      <sheetData sheetId="29072" refreshError="1"/>
      <sheetData sheetId="29073" refreshError="1"/>
      <sheetData sheetId="29074" refreshError="1"/>
      <sheetData sheetId="29075" refreshError="1"/>
      <sheetData sheetId="29076" refreshError="1"/>
      <sheetData sheetId="29077" refreshError="1"/>
      <sheetData sheetId="29078" refreshError="1"/>
      <sheetData sheetId="29079" refreshError="1"/>
      <sheetData sheetId="29080" refreshError="1"/>
      <sheetData sheetId="29081" refreshError="1"/>
      <sheetData sheetId="29082" refreshError="1"/>
      <sheetData sheetId="29083" refreshError="1"/>
      <sheetData sheetId="29084" refreshError="1"/>
      <sheetData sheetId="29085" refreshError="1"/>
      <sheetData sheetId="29086" refreshError="1"/>
      <sheetData sheetId="29087" refreshError="1"/>
      <sheetData sheetId="29088" refreshError="1"/>
      <sheetData sheetId="29089" refreshError="1"/>
      <sheetData sheetId="29090" refreshError="1"/>
      <sheetData sheetId="29091" refreshError="1"/>
      <sheetData sheetId="29092" refreshError="1"/>
      <sheetData sheetId="29093" refreshError="1"/>
      <sheetData sheetId="29094" refreshError="1"/>
      <sheetData sheetId="29095" refreshError="1"/>
      <sheetData sheetId="29096" refreshError="1"/>
      <sheetData sheetId="29097" refreshError="1"/>
      <sheetData sheetId="29098" refreshError="1"/>
      <sheetData sheetId="29099" refreshError="1"/>
      <sheetData sheetId="29100" refreshError="1"/>
      <sheetData sheetId="29101" refreshError="1"/>
      <sheetData sheetId="29102" refreshError="1"/>
      <sheetData sheetId="29103" refreshError="1"/>
      <sheetData sheetId="29104" refreshError="1"/>
      <sheetData sheetId="29105" refreshError="1"/>
      <sheetData sheetId="29106" refreshError="1"/>
      <sheetData sheetId="29107" refreshError="1"/>
      <sheetData sheetId="29108" refreshError="1"/>
      <sheetData sheetId="29109" refreshError="1"/>
      <sheetData sheetId="29110" refreshError="1"/>
      <sheetData sheetId="29111" refreshError="1"/>
      <sheetData sheetId="29112" refreshError="1"/>
      <sheetData sheetId="29113" refreshError="1"/>
      <sheetData sheetId="29114" refreshError="1"/>
      <sheetData sheetId="29115" refreshError="1"/>
      <sheetData sheetId="29116" refreshError="1"/>
      <sheetData sheetId="29117" refreshError="1"/>
      <sheetData sheetId="29118" refreshError="1"/>
      <sheetData sheetId="29119"/>
      <sheetData sheetId="29120"/>
      <sheetData sheetId="29121"/>
      <sheetData sheetId="29122"/>
      <sheetData sheetId="29123" refreshError="1"/>
      <sheetData sheetId="29124" refreshError="1"/>
      <sheetData sheetId="29125" refreshError="1"/>
      <sheetData sheetId="29126" refreshError="1"/>
      <sheetData sheetId="29127" refreshError="1"/>
      <sheetData sheetId="29128"/>
      <sheetData sheetId="29129"/>
      <sheetData sheetId="29130"/>
      <sheetData sheetId="29131" refreshError="1"/>
      <sheetData sheetId="29132" refreshError="1"/>
      <sheetData sheetId="29133" refreshError="1"/>
      <sheetData sheetId="29134"/>
      <sheetData sheetId="29135"/>
      <sheetData sheetId="29136" refreshError="1"/>
      <sheetData sheetId="29137" refreshError="1"/>
      <sheetData sheetId="29138" refreshError="1"/>
      <sheetData sheetId="29139" refreshError="1"/>
      <sheetData sheetId="29140" refreshError="1"/>
      <sheetData sheetId="29141" refreshError="1"/>
      <sheetData sheetId="29142" refreshError="1"/>
      <sheetData sheetId="29143" refreshError="1"/>
      <sheetData sheetId="29144" refreshError="1"/>
      <sheetData sheetId="29145" refreshError="1"/>
      <sheetData sheetId="29146" refreshError="1"/>
      <sheetData sheetId="29147" refreshError="1"/>
      <sheetData sheetId="29148" refreshError="1"/>
      <sheetData sheetId="29149" refreshError="1"/>
      <sheetData sheetId="29150" refreshError="1"/>
      <sheetData sheetId="29151" refreshError="1"/>
      <sheetData sheetId="29152" refreshError="1"/>
      <sheetData sheetId="29153" refreshError="1"/>
      <sheetData sheetId="29154" refreshError="1"/>
      <sheetData sheetId="29155" refreshError="1"/>
      <sheetData sheetId="29156" refreshError="1"/>
      <sheetData sheetId="29157" refreshError="1"/>
      <sheetData sheetId="29158" refreshError="1"/>
      <sheetData sheetId="29159" refreshError="1"/>
      <sheetData sheetId="29160" refreshError="1"/>
      <sheetData sheetId="29161" refreshError="1"/>
      <sheetData sheetId="29162" refreshError="1"/>
      <sheetData sheetId="29163" refreshError="1"/>
      <sheetData sheetId="29164" refreshError="1"/>
      <sheetData sheetId="29165" refreshError="1"/>
      <sheetData sheetId="29166" refreshError="1"/>
      <sheetData sheetId="29167" refreshError="1"/>
      <sheetData sheetId="29168" refreshError="1"/>
      <sheetData sheetId="29169" refreshError="1"/>
      <sheetData sheetId="29170" refreshError="1"/>
      <sheetData sheetId="29171" refreshError="1"/>
      <sheetData sheetId="29172" refreshError="1"/>
      <sheetData sheetId="29173" refreshError="1"/>
      <sheetData sheetId="29174" refreshError="1"/>
      <sheetData sheetId="29175" refreshError="1"/>
      <sheetData sheetId="29176" refreshError="1"/>
      <sheetData sheetId="29177" refreshError="1"/>
      <sheetData sheetId="29178" refreshError="1"/>
      <sheetData sheetId="29179" refreshError="1"/>
      <sheetData sheetId="29180" refreshError="1"/>
      <sheetData sheetId="29181" refreshError="1"/>
      <sheetData sheetId="29182" refreshError="1"/>
      <sheetData sheetId="29183" refreshError="1"/>
      <sheetData sheetId="29184" refreshError="1"/>
      <sheetData sheetId="29185" refreshError="1"/>
      <sheetData sheetId="29186" refreshError="1"/>
      <sheetData sheetId="29187" refreshError="1"/>
      <sheetData sheetId="29188" refreshError="1"/>
      <sheetData sheetId="29189" refreshError="1"/>
      <sheetData sheetId="29190" refreshError="1"/>
      <sheetData sheetId="29191" refreshError="1"/>
      <sheetData sheetId="29192" refreshError="1"/>
      <sheetData sheetId="29193" refreshError="1"/>
      <sheetData sheetId="29194" refreshError="1"/>
      <sheetData sheetId="29195" refreshError="1"/>
      <sheetData sheetId="29196" refreshError="1"/>
      <sheetData sheetId="29197" refreshError="1"/>
      <sheetData sheetId="29198" refreshError="1"/>
      <sheetData sheetId="29199" refreshError="1"/>
      <sheetData sheetId="29200" refreshError="1"/>
      <sheetData sheetId="29201" refreshError="1"/>
      <sheetData sheetId="29202" refreshError="1"/>
      <sheetData sheetId="29203" refreshError="1"/>
      <sheetData sheetId="29204" refreshError="1"/>
      <sheetData sheetId="29205" refreshError="1"/>
      <sheetData sheetId="29206" refreshError="1"/>
      <sheetData sheetId="29207" refreshError="1"/>
      <sheetData sheetId="29208" refreshError="1"/>
      <sheetData sheetId="29209" refreshError="1"/>
      <sheetData sheetId="29210" refreshError="1"/>
      <sheetData sheetId="29211" refreshError="1"/>
      <sheetData sheetId="29212" refreshError="1"/>
      <sheetData sheetId="29213"/>
      <sheetData sheetId="29214"/>
      <sheetData sheetId="29215"/>
      <sheetData sheetId="29216"/>
      <sheetData sheetId="29217"/>
      <sheetData sheetId="29218"/>
      <sheetData sheetId="29219"/>
      <sheetData sheetId="29220"/>
      <sheetData sheetId="29221"/>
      <sheetData sheetId="29222"/>
      <sheetData sheetId="29223"/>
      <sheetData sheetId="29224"/>
      <sheetData sheetId="29225"/>
      <sheetData sheetId="29226"/>
      <sheetData sheetId="29227" refreshError="1"/>
      <sheetData sheetId="29228"/>
      <sheetData sheetId="29229"/>
      <sheetData sheetId="29230"/>
      <sheetData sheetId="29231"/>
      <sheetData sheetId="29232"/>
      <sheetData sheetId="29233"/>
      <sheetData sheetId="29234"/>
      <sheetData sheetId="29235"/>
      <sheetData sheetId="29236"/>
      <sheetData sheetId="29237"/>
      <sheetData sheetId="29238"/>
      <sheetData sheetId="29239"/>
      <sheetData sheetId="29240"/>
      <sheetData sheetId="29241"/>
      <sheetData sheetId="29242"/>
      <sheetData sheetId="29243"/>
      <sheetData sheetId="29244"/>
      <sheetData sheetId="29245"/>
      <sheetData sheetId="29246"/>
      <sheetData sheetId="29247"/>
      <sheetData sheetId="29248"/>
      <sheetData sheetId="29249"/>
      <sheetData sheetId="29250"/>
      <sheetData sheetId="29251"/>
      <sheetData sheetId="29252"/>
      <sheetData sheetId="29253"/>
      <sheetData sheetId="29254"/>
      <sheetData sheetId="29255"/>
      <sheetData sheetId="29256"/>
      <sheetData sheetId="29257" refreshError="1"/>
      <sheetData sheetId="29258" refreshError="1"/>
      <sheetData sheetId="29259" refreshError="1"/>
      <sheetData sheetId="29260" refreshError="1"/>
      <sheetData sheetId="29261" refreshError="1"/>
      <sheetData sheetId="29262" refreshError="1"/>
      <sheetData sheetId="29263"/>
      <sheetData sheetId="29264" refreshError="1"/>
      <sheetData sheetId="29265"/>
      <sheetData sheetId="29266" refreshError="1"/>
      <sheetData sheetId="29267"/>
      <sheetData sheetId="29268"/>
      <sheetData sheetId="29269"/>
      <sheetData sheetId="29270"/>
      <sheetData sheetId="29271"/>
      <sheetData sheetId="29272"/>
      <sheetData sheetId="29273"/>
      <sheetData sheetId="29274"/>
      <sheetData sheetId="29275"/>
      <sheetData sheetId="29276"/>
      <sheetData sheetId="29277"/>
      <sheetData sheetId="29278"/>
      <sheetData sheetId="29279"/>
      <sheetData sheetId="29280"/>
      <sheetData sheetId="29281"/>
      <sheetData sheetId="29282"/>
      <sheetData sheetId="29283"/>
      <sheetData sheetId="29284"/>
      <sheetData sheetId="29285"/>
      <sheetData sheetId="29286"/>
      <sheetData sheetId="29287"/>
      <sheetData sheetId="29288"/>
      <sheetData sheetId="29289"/>
      <sheetData sheetId="29290"/>
      <sheetData sheetId="29291"/>
      <sheetData sheetId="29292"/>
      <sheetData sheetId="29293"/>
      <sheetData sheetId="29294"/>
      <sheetData sheetId="29295"/>
      <sheetData sheetId="29296" refreshError="1"/>
      <sheetData sheetId="29297" refreshError="1"/>
      <sheetData sheetId="29298" refreshError="1"/>
      <sheetData sheetId="29299" refreshError="1"/>
      <sheetData sheetId="29300" refreshError="1"/>
      <sheetData sheetId="29301" refreshError="1"/>
      <sheetData sheetId="29302" refreshError="1"/>
      <sheetData sheetId="29303" refreshError="1"/>
      <sheetData sheetId="29304" refreshError="1"/>
      <sheetData sheetId="29305" refreshError="1"/>
      <sheetData sheetId="29306" refreshError="1"/>
      <sheetData sheetId="29307" refreshError="1"/>
      <sheetData sheetId="29308" refreshError="1"/>
      <sheetData sheetId="29309"/>
      <sheetData sheetId="29310"/>
      <sheetData sheetId="29311" refreshError="1"/>
      <sheetData sheetId="29312" refreshError="1"/>
      <sheetData sheetId="29313" refreshError="1"/>
      <sheetData sheetId="29314" refreshError="1"/>
      <sheetData sheetId="29315" refreshError="1"/>
      <sheetData sheetId="29316" refreshError="1"/>
      <sheetData sheetId="29317" refreshError="1"/>
      <sheetData sheetId="29318" refreshError="1"/>
      <sheetData sheetId="29319" refreshError="1"/>
      <sheetData sheetId="29320" refreshError="1"/>
      <sheetData sheetId="29321" refreshError="1"/>
      <sheetData sheetId="29322" refreshError="1"/>
      <sheetData sheetId="29323" refreshError="1"/>
      <sheetData sheetId="29324" refreshError="1"/>
      <sheetData sheetId="29325" refreshError="1"/>
      <sheetData sheetId="29326" refreshError="1"/>
      <sheetData sheetId="29327" refreshError="1"/>
      <sheetData sheetId="29328" refreshError="1"/>
      <sheetData sheetId="29329" refreshError="1"/>
      <sheetData sheetId="29330" refreshError="1"/>
      <sheetData sheetId="29331" refreshError="1"/>
      <sheetData sheetId="29332" refreshError="1"/>
      <sheetData sheetId="29333" refreshError="1"/>
      <sheetData sheetId="29334" refreshError="1"/>
      <sheetData sheetId="29335" refreshError="1"/>
      <sheetData sheetId="29336" refreshError="1"/>
      <sheetData sheetId="29337" refreshError="1"/>
      <sheetData sheetId="29338" refreshError="1"/>
      <sheetData sheetId="29339" refreshError="1"/>
      <sheetData sheetId="29340" refreshError="1"/>
      <sheetData sheetId="29341" refreshError="1"/>
      <sheetData sheetId="29342" refreshError="1"/>
      <sheetData sheetId="29343" refreshError="1"/>
      <sheetData sheetId="29344" refreshError="1"/>
      <sheetData sheetId="29345" refreshError="1"/>
      <sheetData sheetId="29346" refreshError="1"/>
      <sheetData sheetId="29347" refreshError="1"/>
      <sheetData sheetId="29348" refreshError="1"/>
      <sheetData sheetId="29349" refreshError="1"/>
      <sheetData sheetId="29350" refreshError="1"/>
      <sheetData sheetId="29351" refreshError="1"/>
      <sheetData sheetId="29352" refreshError="1"/>
      <sheetData sheetId="29353" refreshError="1"/>
      <sheetData sheetId="29354" refreshError="1"/>
      <sheetData sheetId="29355" refreshError="1"/>
      <sheetData sheetId="29356" refreshError="1"/>
      <sheetData sheetId="29357" refreshError="1"/>
      <sheetData sheetId="29358"/>
      <sheetData sheetId="29359"/>
      <sheetData sheetId="29360" refreshError="1"/>
      <sheetData sheetId="29361" refreshError="1"/>
      <sheetData sheetId="29362"/>
      <sheetData sheetId="29363" refreshError="1"/>
      <sheetData sheetId="29364" refreshError="1"/>
      <sheetData sheetId="29365" refreshError="1"/>
      <sheetData sheetId="29366" refreshError="1"/>
      <sheetData sheetId="29367" refreshError="1"/>
      <sheetData sheetId="29368" refreshError="1"/>
      <sheetData sheetId="29369" refreshError="1"/>
      <sheetData sheetId="29370" refreshError="1"/>
      <sheetData sheetId="29371" refreshError="1"/>
      <sheetData sheetId="29372" refreshError="1"/>
      <sheetData sheetId="29373" refreshError="1"/>
      <sheetData sheetId="29374" refreshError="1"/>
      <sheetData sheetId="29375" refreshError="1"/>
      <sheetData sheetId="29376"/>
      <sheetData sheetId="29377"/>
      <sheetData sheetId="29378" refreshError="1"/>
      <sheetData sheetId="29379" refreshError="1"/>
      <sheetData sheetId="29380" refreshError="1"/>
      <sheetData sheetId="29381" refreshError="1"/>
      <sheetData sheetId="29382" refreshError="1"/>
      <sheetData sheetId="29383" refreshError="1"/>
      <sheetData sheetId="29384" refreshError="1"/>
      <sheetData sheetId="29385" refreshError="1"/>
      <sheetData sheetId="29386" refreshError="1"/>
      <sheetData sheetId="29387" refreshError="1"/>
      <sheetData sheetId="29388" refreshError="1"/>
      <sheetData sheetId="29389" refreshError="1"/>
      <sheetData sheetId="29390" refreshError="1"/>
      <sheetData sheetId="29391" refreshError="1"/>
      <sheetData sheetId="29392" refreshError="1"/>
      <sheetData sheetId="29393" refreshError="1"/>
      <sheetData sheetId="29394" refreshError="1"/>
      <sheetData sheetId="29395" refreshError="1"/>
      <sheetData sheetId="29396" refreshError="1"/>
      <sheetData sheetId="29397" refreshError="1"/>
      <sheetData sheetId="29398" refreshError="1"/>
      <sheetData sheetId="29399" refreshError="1"/>
      <sheetData sheetId="29400" refreshError="1"/>
      <sheetData sheetId="29401" refreshError="1"/>
      <sheetData sheetId="29402" refreshError="1"/>
      <sheetData sheetId="29403" refreshError="1"/>
      <sheetData sheetId="29404" refreshError="1"/>
      <sheetData sheetId="29405" refreshError="1"/>
      <sheetData sheetId="29406" refreshError="1"/>
      <sheetData sheetId="29407" refreshError="1"/>
      <sheetData sheetId="29408" refreshError="1"/>
      <sheetData sheetId="29409" refreshError="1"/>
      <sheetData sheetId="29410" refreshError="1"/>
      <sheetData sheetId="29411" refreshError="1"/>
      <sheetData sheetId="29412" refreshError="1"/>
      <sheetData sheetId="29413" refreshError="1"/>
      <sheetData sheetId="29414" refreshError="1"/>
      <sheetData sheetId="29415" refreshError="1"/>
      <sheetData sheetId="29416" refreshError="1"/>
      <sheetData sheetId="29417" refreshError="1"/>
      <sheetData sheetId="29418" refreshError="1"/>
      <sheetData sheetId="29419" refreshError="1"/>
      <sheetData sheetId="29420" refreshError="1"/>
      <sheetData sheetId="29421" refreshError="1"/>
      <sheetData sheetId="29422" refreshError="1"/>
      <sheetData sheetId="29423" refreshError="1"/>
      <sheetData sheetId="29424" refreshError="1"/>
      <sheetData sheetId="29425" refreshError="1"/>
      <sheetData sheetId="29426" refreshError="1"/>
      <sheetData sheetId="29427" refreshError="1"/>
      <sheetData sheetId="29428" refreshError="1"/>
      <sheetData sheetId="29429" refreshError="1"/>
      <sheetData sheetId="29430" refreshError="1"/>
      <sheetData sheetId="29431" refreshError="1"/>
      <sheetData sheetId="29432" refreshError="1"/>
      <sheetData sheetId="29433" refreshError="1"/>
      <sheetData sheetId="29434" refreshError="1"/>
      <sheetData sheetId="29435" refreshError="1"/>
      <sheetData sheetId="29436" refreshError="1"/>
      <sheetData sheetId="29437" refreshError="1"/>
      <sheetData sheetId="29438" refreshError="1"/>
      <sheetData sheetId="29439" refreshError="1"/>
      <sheetData sheetId="29440" refreshError="1"/>
      <sheetData sheetId="29441" refreshError="1"/>
      <sheetData sheetId="29442" refreshError="1"/>
      <sheetData sheetId="29443" refreshError="1"/>
      <sheetData sheetId="29444" refreshError="1"/>
      <sheetData sheetId="29445" refreshError="1"/>
      <sheetData sheetId="29446" refreshError="1"/>
      <sheetData sheetId="29447" refreshError="1"/>
      <sheetData sheetId="29448" refreshError="1"/>
      <sheetData sheetId="29449" refreshError="1"/>
      <sheetData sheetId="29450" refreshError="1"/>
      <sheetData sheetId="29451" refreshError="1"/>
      <sheetData sheetId="29452" refreshError="1"/>
      <sheetData sheetId="29453" refreshError="1"/>
      <sheetData sheetId="29454" refreshError="1"/>
      <sheetData sheetId="29455" refreshError="1"/>
      <sheetData sheetId="29456" refreshError="1"/>
      <sheetData sheetId="29457" refreshError="1"/>
      <sheetData sheetId="29458" refreshError="1"/>
      <sheetData sheetId="29459" refreshError="1"/>
      <sheetData sheetId="29460" refreshError="1"/>
      <sheetData sheetId="29461" refreshError="1"/>
      <sheetData sheetId="29462" refreshError="1"/>
      <sheetData sheetId="29463" refreshError="1"/>
      <sheetData sheetId="29464" refreshError="1"/>
      <sheetData sheetId="29465" refreshError="1"/>
      <sheetData sheetId="29466" refreshError="1"/>
      <sheetData sheetId="29467" refreshError="1"/>
      <sheetData sheetId="29468" refreshError="1"/>
      <sheetData sheetId="29469" refreshError="1"/>
      <sheetData sheetId="29470" refreshError="1"/>
      <sheetData sheetId="29471" refreshError="1"/>
      <sheetData sheetId="29472" refreshError="1"/>
      <sheetData sheetId="29473" refreshError="1"/>
      <sheetData sheetId="29474" refreshError="1"/>
      <sheetData sheetId="29475" refreshError="1"/>
      <sheetData sheetId="29476" refreshError="1"/>
      <sheetData sheetId="29477" refreshError="1"/>
      <sheetData sheetId="29478" refreshError="1"/>
      <sheetData sheetId="29479" refreshError="1"/>
      <sheetData sheetId="29480" refreshError="1"/>
      <sheetData sheetId="29481" refreshError="1"/>
      <sheetData sheetId="29482" refreshError="1"/>
      <sheetData sheetId="29483" refreshError="1"/>
      <sheetData sheetId="29484" refreshError="1"/>
      <sheetData sheetId="29485" refreshError="1"/>
      <sheetData sheetId="29486" refreshError="1"/>
      <sheetData sheetId="29487" refreshError="1"/>
      <sheetData sheetId="29488" refreshError="1"/>
      <sheetData sheetId="29489" refreshError="1"/>
      <sheetData sheetId="29490" refreshError="1"/>
      <sheetData sheetId="29491" refreshError="1"/>
      <sheetData sheetId="29492" refreshError="1"/>
      <sheetData sheetId="29493" refreshError="1"/>
      <sheetData sheetId="29494" refreshError="1"/>
      <sheetData sheetId="29495" refreshError="1"/>
      <sheetData sheetId="29496" refreshError="1"/>
      <sheetData sheetId="29497" refreshError="1"/>
      <sheetData sheetId="29498" refreshError="1"/>
      <sheetData sheetId="29499" refreshError="1"/>
      <sheetData sheetId="29500" refreshError="1"/>
      <sheetData sheetId="29501" refreshError="1"/>
      <sheetData sheetId="29502" refreshError="1"/>
      <sheetData sheetId="29503" refreshError="1"/>
      <sheetData sheetId="29504" refreshError="1"/>
      <sheetData sheetId="29505" refreshError="1"/>
      <sheetData sheetId="29506" refreshError="1"/>
      <sheetData sheetId="29507" refreshError="1"/>
      <sheetData sheetId="29508" refreshError="1"/>
      <sheetData sheetId="29509" refreshError="1"/>
      <sheetData sheetId="29510" refreshError="1"/>
      <sheetData sheetId="29511" refreshError="1"/>
      <sheetData sheetId="29512" refreshError="1"/>
      <sheetData sheetId="29513" refreshError="1"/>
      <sheetData sheetId="29514" refreshError="1"/>
      <sheetData sheetId="29515" refreshError="1"/>
      <sheetData sheetId="29516" refreshError="1"/>
      <sheetData sheetId="29517" refreshError="1"/>
      <sheetData sheetId="29518" refreshError="1"/>
      <sheetData sheetId="29519" refreshError="1"/>
      <sheetData sheetId="29520" refreshError="1"/>
      <sheetData sheetId="29521" refreshError="1"/>
      <sheetData sheetId="29522" refreshError="1"/>
      <sheetData sheetId="29523" refreshError="1"/>
      <sheetData sheetId="29524" refreshError="1"/>
      <sheetData sheetId="29525" refreshError="1"/>
      <sheetData sheetId="29526" refreshError="1"/>
      <sheetData sheetId="29527" refreshError="1"/>
      <sheetData sheetId="29528" refreshError="1"/>
      <sheetData sheetId="29529" refreshError="1"/>
      <sheetData sheetId="29530" refreshError="1"/>
      <sheetData sheetId="29531" refreshError="1"/>
      <sheetData sheetId="29532" refreshError="1"/>
      <sheetData sheetId="29533" refreshError="1"/>
      <sheetData sheetId="29534" refreshError="1"/>
      <sheetData sheetId="29535" refreshError="1"/>
      <sheetData sheetId="29536" refreshError="1"/>
      <sheetData sheetId="29537" refreshError="1"/>
      <sheetData sheetId="29538" refreshError="1"/>
      <sheetData sheetId="29539" refreshError="1"/>
      <sheetData sheetId="29540" refreshError="1"/>
      <sheetData sheetId="29541" refreshError="1"/>
      <sheetData sheetId="29542" refreshError="1"/>
      <sheetData sheetId="29543" refreshError="1"/>
      <sheetData sheetId="29544" refreshError="1"/>
      <sheetData sheetId="29545" refreshError="1"/>
      <sheetData sheetId="29546" refreshError="1"/>
      <sheetData sheetId="29547" refreshError="1"/>
      <sheetData sheetId="29548" refreshError="1"/>
      <sheetData sheetId="29549" refreshError="1"/>
      <sheetData sheetId="29550" refreshError="1"/>
      <sheetData sheetId="29551" refreshError="1"/>
      <sheetData sheetId="29552" refreshError="1"/>
      <sheetData sheetId="29553" refreshError="1"/>
      <sheetData sheetId="29554" refreshError="1"/>
      <sheetData sheetId="29555" refreshError="1"/>
      <sheetData sheetId="29556" refreshError="1"/>
      <sheetData sheetId="29557" refreshError="1"/>
      <sheetData sheetId="29558" refreshError="1"/>
      <sheetData sheetId="29559" refreshError="1"/>
      <sheetData sheetId="29560" refreshError="1"/>
      <sheetData sheetId="29561" refreshError="1"/>
      <sheetData sheetId="29562" refreshError="1"/>
      <sheetData sheetId="29563" refreshError="1"/>
      <sheetData sheetId="29564" refreshError="1"/>
      <sheetData sheetId="29565" refreshError="1"/>
      <sheetData sheetId="29566" refreshError="1"/>
      <sheetData sheetId="29567" refreshError="1"/>
      <sheetData sheetId="29568" refreshError="1"/>
      <sheetData sheetId="29569" refreshError="1"/>
      <sheetData sheetId="29570" refreshError="1"/>
      <sheetData sheetId="29571" refreshError="1"/>
      <sheetData sheetId="29572" refreshError="1"/>
      <sheetData sheetId="29573" refreshError="1"/>
      <sheetData sheetId="29574" refreshError="1"/>
      <sheetData sheetId="29575" refreshError="1"/>
      <sheetData sheetId="29576" refreshError="1"/>
      <sheetData sheetId="29577" refreshError="1"/>
      <sheetData sheetId="29578" refreshError="1"/>
      <sheetData sheetId="29579" refreshError="1"/>
      <sheetData sheetId="29580" refreshError="1"/>
      <sheetData sheetId="29581" refreshError="1"/>
      <sheetData sheetId="29582" refreshError="1"/>
      <sheetData sheetId="29583" refreshError="1"/>
      <sheetData sheetId="29584" refreshError="1"/>
      <sheetData sheetId="29585" refreshError="1"/>
      <sheetData sheetId="29586" refreshError="1"/>
      <sheetData sheetId="29587" refreshError="1"/>
      <sheetData sheetId="29588" refreshError="1"/>
      <sheetData sheetId="29589" refreshError="1"/>
      <sheetData sheetId="29590" refreshError="1"/>
      <sheetData sheetId="29591" refreshError="1"/>
      <sheetData sheetId="29592" refreshError="1"/>
      <sheetData sheetId="29593" refreshError="1"/>
      <sheetData sheetId="29594" refreshError="1"/>
      <sheetData sheetId="29595" refreshError="1"/>
      <sheetData sheetId="29596" refreshError="1"/>
      <sheetData sheetId="29597" refreshError="1"/>
      <sheetData sheetId="29598" refreshError="1"/>
      <sheetData sheetId="29599" refreshError="1"/>
      <sheetData sheetId="29600" refreshError="1"/>
      <sheetData sheetId="29601" refreshError="1"/>
      <sheetData sheetId="29602" refreshError="1"/>
      <sheetData sheetId="29603" refreshError="1"/>
      <sheetData sheetId="29604" refreshError="1"/>
      <sheetData sheetId="29605" refreshError="1"/>
      <sheetData sheetId="29606" refreshError="1"/>
      <sheetData sheetId="29607" refreshError="1"/>
      <sheetData sheetId="29608" refreshError="1"/>
      <sheetData sheetId="29609" refreshError="1"/>
      <sheetData sheetId="29610" refreshError="1"/>
      <sheetData sheetId="29611" refreshError="1"/>
      <sheetData sheetId="29612" refreshError="1"/>
      <sheetData sheetId="29613" refreshError="1"/>
      <sheetData sheetId="29614" refreshError="1"/>
      <sheetData sheetId="29615" refreshError="1"/>
      <sheetData sheetId="29616" refreshError="1"/>
      <sheetData sheetId="29617" refreshError="1"/>
      <sheetData sheetId="29618" refreshError="1"/>
      <sheetData sheetId="29619" refreshError="1"/>
      <sheetData sheetId="29620" refreshError="1"/>
      <sheetData sheetId="29621" refreshError="1"/>
      <sheetData sheetId="29622" refreshError="1"/>
      <sheetData sheetId="29623" refreshError="1"/>
      <sheetData sheetId="29624" refreshError="1"/>
      <sheetData sheetId="29625" refreshError="1"/>
      <sheetData sheetId="29626" refreshError="1"/>
      <sheetData sheetId="29627" refreshError="1"/>
      <sheetData sheetId="29628" refreshError="1"/>
      <sheetData sheetId="29629" refreshError="1"/>
      <sheetData sheetId="29630" refreshError="1"/>
      <sheetData sheetId="29631" refreshError="1"/>
      <sheetData sheetId="29632" refreshError="1"/>
      <sheetData sheetId="29633" refreshError="1"/>
      <sheetData sheetId="29634" refreshError="1"/>
      <sheetData sheetId="29635" refreshError="1"/>
      <sheetData sheetId="29636" refreshError="1"/>
      <sheetData sheetId="29637" refreshError="1"/>
      <sheetData sheetId="29638" refreshError="1"/>
      <sheetData sheetId="29639" refreshError="1"/>
      <sheetData sheetId="29640" refreshError="1"/>
      <sheetData sheetId="29641" refreshError="1"/>
      <sheetData sheetId="29642" refreshError="1"/>
      <sheetData sheetId="29643" refreshError="1"/>
      <sheetData sheetId="29644" refreshError="1"/>
      <sheetData sheetId="29645" refreshError="1"/>
      <sheetData sheetId="29646" refreshError="1"/>
      <sheetData sheetId="29647" refreshError="1"/>
      <sheetData sheetId="29648" refreshError="1"/>
      <sheetData sheetId="29649" refreshError="1"/>
      <sheetData sheetId="29650" refreshError="1"/>
      <sheetData sheetId="29651" refreshError="1"/>
      <sheetData sheetId="29652" refreshError="1"/>
      <sheetData sheetId="29653" refreshError="1"/>
      <sheetData sheetId="29654" refreshError="1"/>
      <sheetData sheetId="29655" refreshError="1"/>
      <sheetData sheetId="29656" refreshError="1"/>
      <sheetData sheetId="29657" refreshError="1"/>
      <sheetData sheetId="29658" refreshError="1"/>
      <sheetData sheetId="29659" refreshError="1"/>
      <sheetData sheetId="29660" refreshError="1"/>
      <sheetData sheetId="29661" refreshError="1"/>
      <sheetData sheetId="29662" refreshError="1"/>
      <sheetData sheetId="29663" refreshError="1"/>
      <sheetData sheetId="29664" refreshError="1"/>
      <sheetData sheetId="29665" refreshError="1"/>
      <sheetData sheetId="29666" refreshError="1"/>
      <sheetData sheetId="29667" refreshError="1"/>
      <sheetData sheetId="29668" refreshError="1"/>
      <sheetData sheetId="29669" refreshError="1"/>
      <sheetData sheetId="29670" refreshError="1"/>
      <sheetData sheetId="29671" refreshError="1"/>
      <sheetData sheetId="29672" refreshError="1"/>
      <sheetData sheetId="29673" refreshError="1"/>
      <sheetData sheetId="29674" refreshError="1"/>
      <sheetData sheetId="29675" refreshError="1"/>
      <sheetData sheetId="29676" refreshError="1"/>
      <sheetData sheetId="29677" refreshError="1"/>
      <sheetData sheetId="29678" refreshError="1"/>
      <sheetData sheetId="29679" refreshError="1"/>
      <sheetData sheetId="29680" refreshError="1"/>
      <sheetData sheetId="29681" refreshError="1"/>
      <sheetData sheetId="29682" refreshError="1"/>
      <sheetData sheetId="29683" refreshError="1"/>
      <sheetData sheetId="29684" refreshError="1"/>
      <sheetData sheetId="29685" refreshError="1"/>
      <sheetData sheetId="29686" refreshError="1"/>
      <sheetData sheetId="29687" refreshError="1"/>
      <sheetData sheetId="29688" refreshError="1"/>
      <sheetData sheetId="29689" refreshError="1"/>
      <sheetData sheetId="29690" refreshError="1"/>
      <sheetData sheetId="29691" refreshError="1"/>
      <sheetData sheetId="29692" refreshError="1"/>
      <sheetData sheetId="29693" refreshError="1"/>
      <sheetData sheetId="29694" refreshError="1"/>
      <sheetData sheetId="29695" refreshError="1"/>
      <sheetData sheetId="29696" refreshError="1"/>
      <sheetData sheetId="29697" refreshError="1"/>
      <sheetData sheetId="29698" refreshError="1"/>
      <sheetData sheetId="29699" refreshError="1"/>
      <sheetData sheetId="29700" refreshError="1"/>
      <sheetData sheetId="29701" refreshError="1"/>
      <sheetData sheetId="29702" refreshError="1"/>
      <sheetData sheetId="29703" refreshError="1"/>
      <sheetData sheetId="29704" refreshError="1"/>
      <sheetData sheetId="29705" refreshError="1"/>
      <sheetData sheetId="29706" refreshError="1"/>
      <sheetData sheetId="29707" refreshError="1"/>
      <sheetData sheetId="29708" refreshError="1"/>
      <sheetData sheetId="29709" refreshError="1"/>
      <sheetData sheetId="29710" refreshError="1"/>
      <sheetData sheetId="29711" refreshError="1"/>
      <sheetData sheetId="29712" refreshError="1"/>
      <sheetData sheetId="29713" refreshError="1"/>
      <sheetData sheetId="29714" refreshError="1"/>
      <sheetData sheetId="29715" refreshError="1"/>
      <sheetData sheetId="29716" refreshError="1"/>
      <sheetData sheetId="29717" refreshError="1"/>
      <sheetData sheetId="29718" refreshError="1"/>
      <sheetData sheetId="29719" refreshError="1"/>
      <sheetData sheetId="29720" refreshError="1"/>
      <sheetData sheetId="29721" refreshError="1"/>
      <sheetData sheetId="29722" refreshError="1"/>
      <sheetData sheetId="29723" refreshError="1"/>
      <sheetData sheetId="29724" refreshError="1"/>
      <sheetData sheetId="29725" refreshError="1"/>
      <sheetData sheetId="29726" refreshError="1"/>
      <sheetData sheetId="29727" refreshError="1"/>
      <sheetData sheetId="29728" refreshError="1"/>
      <sheetData sheetId="29729" refreshError="1"/>
      <sheetData sheetId="29730" refreshError="1"/>
      <sheetData sheetId="29731" refreshError="1"/>
      <sheetData sheetId="29732" refreshError="1"/>
      <sheetData sheetId="29733" refreshError="1"/>
      <sheetData sheetId="29734" refreshError="1"/>
      <sheetData sheetId="29735" refreshError="1"/>
      <sheetData sheetId="29736" refreshError="1"/>
      <sheetData sheetId="29737" refreshError="1"/>
      <sheetData sheetId="29738" refreshError="1"/>
      <sheetData sheetId="29739" refreshError="1"/>
      <sheetData sheetId="29740" refreshError="1"/>
      <sheetData sheetId="29741" refreshError="1"/>
      <sheetData sheetId="29742" refreshError="1"/>
      <sheetData sheetId="29743" refreshError="1"/>
      <sheetData sheetId="29744" refreshError="1"/>
      <sheetData sheetId="29745" refreshError="1"/>
      <sheetData sheetId="29746" refreshError="1"/>
      <sheetData sheetId="29747" refreshError="1"/>
      <sheetData sheetId="29748" refreshError="1"/>
      <sheetData sheetId="29749" refreshError="1"/>
      <sheetData sheetId="29750" refreshError="1"/>
      <sheetData sheetId="29751" refreshError="1"/>
      <sheetData sheetId="29752" refreshError="1"/>
      <sheetData sheetId="29753" refreshError="1"/>
      <sheetData sheetId="29754" refreshError="1"/>
      <sheetData sheetId="29755" refreshError="1"/>
      <sheetData sheetId="29756" refreshError="1"/>
      <sheetData sheetId="29757" refreshError="1"/>
      <sheetData sheetId="29758" refreshError="1"/>
      <sheetData sheetId="29759" refreshError="1"/>
      <sheetData sheetId="29760" refreshError="1"/>
      <sheetData sheetId="29761" refreshError="1"/>
      <sheetData sheetId="29762" refreshError="1"/>
      <sheetData sheetId="29763" refreshError="1"/>
      <sheetData sheetId="29764" refreshError="1"/>
      <sheetData sheetId="29765" refreshError="1"/>
      <sheetData sheetId="29766" refreshError="1"/>
      <sheetData sheetId="29767" refreshError="1"/>
      <sheetData sheetId="29768" refreshError="1"/>
      <sheetData sheetId="29769" refreshError="1"/>
      <sheetData sheetId="29770" refreshError="1"/>
      <sheetData sheetId="29771" refreshError="1"/>
      <sheetData sheetId="29772" refreshError="1"/>
      <sheetData sheetId="29773" refreshError="1"/>
      <sheetData sheetId="29774" refreshError="1"/>
      <sheetData sheetId="29775" refreshError="1"/>
      <sheetData sheetId="29776" refreshError="1"/>
      <sheetData sheetId="29777" refreshError="1"/>
      <sheetData sheetId="29778" refreshError="1"/>
      <sheetData sheetId="29779" refreshError="1"/>
      <sheetData sheetId="29780" refreshError="1"/>
      <sheetData sheetId="29781" refreshError="1"/>
      <sheetData sheetId="29782" refreshError="1"/>
      <sheetData sheetId="29783" refreshError="1"/>
      <sheetData sheetId="29784" refreshError="1"/>
      <sheetData sheetId="29785" refreshError="1"/>
      <sheetData sheetId="29786" refreshError="1"/>
      <sheetData sheetId="29787" refreshError="1"/>
      <sheetData sheetId="29788" refreshError="1"/>
      <sheetData sheetId="29789" refreshError="1"/>
      <sheetData sheetId="29790" refreshError="1"/>
      <sheetData sheetId="29791" refreshError="1"/>
      <sheetData sheetId="29792" refreshError="1"/>
      <sheetData sheetId="29793" refreshError="1"/>
      <sheetData sheetId="29794" refreshError="1"/>
      <sheetData sheetId="29795" refreshError="1"/>
      <sheetData sheetId="29796" refreshError="1"/>
      <sheetData sheetId="29797" refreshError="1"/>
      <sheetData sheetId="29798" refreshError="1"/>
      <sheetData sheetId="29799" refreshError="1"/>
      <sheetData sheetId="29800" refreshError="1"/>
      <sheetData sheetId="29801" refreshError="1"/>
      <sheetData sheetId="29802" refreshError="1"/>
      <sheetData sheetId="29803" refreshError="1"/>
      <sheetData sheetId="29804" refreshError="1"/>
      <sheetData sheetId="29805" refreshError="1"/>
      <sheetData sheetId="29806" refreshError="1"/>
      <sheetData sheetId="29807" refreshError="1"/>
      <sheetData sheetId="29808" refreshError="1"/>
      <sheetData sheetId="29809" refreshError="1"/>
      <sheetData sheetId="29810" refreshError="1"/>
      <sheetData sheetId="29811" refreshError="1"/>
      <sheetData sheetId="29812" refreshError="1"/>
      <sheetData sheetId="29813" refreshError="1"/>
      <sheetData sheetId="29814" refreshError="1"/>
      <sheetData sheetId="29815" refreshError="1"/>
      <sheetData sheetId="29816" refreshError="1"/>
      <sheetData sheetId="29817" refreshError="1"/>
      <sheetData sheetId="29818" refreshError="1"/>
      <sheetData sheetId="29819" refreshError="1"/>
      <sheetData sheetId="29820" refreshError="1"/>
      <sheetData sheetId="29821" refreshError="1"/>
      <sheetData sheetId="29822" refreshError="1"/>
      <sheetData sheetId="29823" refreshError="1"/>
      <sheetData sheetId="29824" refreshError="1"/>
      <sheetData sheetId="29825" refreshError="1"/>
      <sheetData sheetId="29826" refreshError="1"/>
      <sheetData sheetId="29827" refreshError="1"/>
      <sheetData sheetId="29828" refreshError="1"/>
      <sheetData sheetId="29829" refreshError="1"/>
      <sheetData sheetId="29830" refreshError="1"/>
      <sheetData sheetId="29831" refreshError="1"/>
      <sheetData sheetId="29832" refreshError="1"/>
      <sheetData sheetId="29833" refreshError="1"/>
      <sheetData sheetId="29834" refreshError="1"/>
      <sheetData sheetId="29835" refreshError="1"/>
      <sheetData sheetId="29836" refreshError="1"/>
      <sheetData sheetId="29837" refreshError="1"/>
      <sheetData sheetId="29838" refreshError="1"/>
      <sheetData sheetId="29839" refreshError="1"/>
      <sheetData sheetId="29840" refreshError="1"/>
      <sheetData sheetId="29841" refreshError="1"/>
      <sheetData sheetId="29842" refreshError="1"/>
      <sheetData sheetId="29843" refreshError="1"/>
      <sheetData sheetId="29844" refreshError="1"/>
      <sheetData sheetId="29845" refreshError="1"/>
      <sheetData sheetId="29846" refreshError="1"/>
      <sheetData sheetId="29847" refreshError="1"/>
      <sheetData sheetId="29848" refreshError="1"/>
      <sheetData sheetId="29849" refreshError="1"/>
      <sheetData sheetId="29850" refreshError="1"/>
      <sheetData sheetId="29851" refreshError="1"/>
      <sheetData sheetId="29852" refreshError="1"/>
      <sheetData sheetId="29853" refreshError="1"/>
      <sheetData sheetId="29854" refreshError="1"/>
      <sheetData sheetId="29855" refreshError="1"/>
      <sheetData sheetId="29856" refreshError="1"/>
      <sheetData sheetId="29857" refreshError="1"/>
      <sheetData sheetId="29858" refreshError="1"/>
      <sheetData sheetId="29859" refreshError="1"/>
      <sheetData sheetId="29860" refreshError="1"/>
      <sheetData sheetId="29861" refreshError="1"/>
      <sheetData sheetId="29862" refreshError="1"/>
      <sheetData sheetId="29863" refreshError="1"/>
      <sheetData sheetId="29864" refreshError="1"/>
      <sheetData sheetId="29865" refreshError="1"/>
      <sheetData sheetId="29866" refreshError="1"/>
      <sheetData sheetId="29867" refreshError="1"/>
      <sheetData sheetId="29868" refreshError="1"/>
      <sheetData sheetId="29869" refreshError="1"/>
      <sheetData sheetId="29870" refreshError="1"/>
      <sheetData sheetId="29871" refreshError="1"/>
      <sheetData sheetId="29872" refreshError="1"/>
      <sheetData sheetId="29873" refreshError="1"/>
      <sheetData sheetId="29874" refreshError="1"/>
      <sheetData sheetId="29875" refreshError="1"/>
      <sheetData sheetId="29876" refreshError="1"/>
      <sheetData sheetId="29877" refreshError="1"/>
      <sheetData sheetId="29878"/>
      <sheetData sheetId="29879"/>
      <sheetData sheetId="29880"/>
      <sheetData sheetId="29881"/>
      <sheetData sheetId="29882"/>
      <sheetData sheetId="29883"/>
      <sheetData sheetId="29884"/>
      <sheetData sheetId="29885"/>
      <sheetData sheetId="29886"/>
      <sheetData sheetId="29887"/>
      <sheetData sheetId="29888"/>
      <sheetData sheetId="29889"/>
      <sheetData sheetId="29890"/>
      <sheetData sheetId="29891"/>
      <sheetData sheetId="29892"/>
      <sheetData sheetId="29893"/>
      <sheetData sheetId="29894"/>
      <sheetData sheetId="29895"/>
      <sheetData sheetId="29896"/>
      <sheetData sheetId="29897"/>
      <sheetData sheetId="29898"/>
      <sheetData sheetId="29899"/>
      <sheetData sheetId="29900"/>
      <sheetData sheetId="29901"/>
      <sheetData sheetId="29902"/>
      <sheetData sheetId="29903"/>
      <sheetData sheetId="29904"/>
      <sheetData sheetId="29905"/>
      <sheetData sheetId="29906"/>
      <sheetData sheetId="29907"/>
      <sheetData sheetId="29908"/>
      <sheetData sheetId="29909"/>
      <sheetData sheetId="29910"/>
      <sheetData sheetId="29911"/>
      <sheetData sheetId="29912"/>
      <sheetData sheetId="29913"/>
      <sheetData sheetId="29914"/>
      <sheetData sheetId="29915"/>
      <sheetData sheetId="29916"/>
      <sheetData sheetId="29917"/>
      <sheetData sheetId="29918"/>
      <sheetData sheetId="29919"/>
      <sheetData sheetId="29920"/>
      <sheetData sheetId="29921"/>
      <sheetData sheetId="29922"/>
      <sheetData sheetId="29923"/>
      <sheetData sheetId="29924"/>
      <sheetData sheetId="29925"/>
      <sheetData sheetId="29926"/>
      <sheetData sheetId="29927" refreshError="1"/>
      <sheetData sheetId="29928"/>
      <sheetData sheetId="29929"/>
      <sheetData sheetId="29930"/>
      <sheetData sheetId="29931"/>
      <sheetData sheetId="29932"/>
      <sheetData sheetId="29933"/>
      <sheetData sheetId="29934" refreshError="1"/>
      <sheetData sheetId="29935" refreshError="1"/>
      <sheetData sheetId="29936" refreshError="1"/>
      <sheetData sheetId="29937" refreshError="1"/>
      <sheetData sheetId="29938"/>
      <sheetData sheetId="29939"/>
      <sheetData sheetId="29940"/>
      <sheetData sheetId="29941" refreshError="1"/>
      <sheetData sheetId="29942" refreshError="1"/>
      <sheetData sheetId="29943" refreshError="1"/>
      <sheetData sheetId="29944" refreshError="1"/>
      <sheetData sheetId="29945" refreshError="1"/>
      <sheetData sheetId="29946" refreshError="1"/>
      <sheetData sheetId="29947" refreshError="1"/>
      <sheetData sheetId="29948" refreshError="1"/>
      <sheetData sheetId="29949" refreshError="1"/>
      <sheetData sheetId="29950" refreshError="1"/>
      <sheetData sheetId="29951" refreshError="1"/>
      <sheetData sheetId="29952" refreshError="1"/>
      <sheetData sheetId="29953" refreshError="1"/>
      <sheetData sheetId="29954" refreshError="1"/>
      <sheetData sheetId="29955" refreshError="1"/>
      <sheetData sheetId="29956" refreshError="1"/>
      <sheetData sheetId="29957" refreshError="1"/>
      <sheetData sheetId="29958" refreshError="1"/>
      <sheetData sheetId="29959"/>
      <sheetData sheetId="29960"/>
      <sheetData sheetId="29961"/>
      <sheetData sheetId="29962"/>
      <sheetData sheetId="29963"/>
      <sheetData sheetId="29964"/>
      <sheetData sheetId="29965"/>
      <sheetData sheetId="29966"/>
      <sheetData sheetId="29967"/>
      <sheetData sheetId="29968"/>
      <sheetData sheetId="29969"/>
      <sheetData sheetId="29970"/>
      <sheetData sheetId="29971"/>
      <sheetData sheetId="29972"/>
      <sheetData sheetId="29973"/>
      <sheetData sheetId="29974" refreshError="1"/>
      <sheetData sheetId="29975"/>
      <sheetData sheetId="29976"/>
      <sheetData sheetId="29977" refreshError="1"/>
      <sheetData sheetId="29978"/>
      <sheetData sheetId="29979"/>
      <sheetData sheetId="29980"/>
      <sheetData sheetId="29981" refreshError="1"/>
      <sheetData sheetId="29982" refreshError="1"/>
      <sheetData sheetId="29983" refreshError="1"/>
      <sheetData sheetId="29984"/>
      <sheetData sheetId="29985"/>
      <sheetData sheetId="29986"/>
      <sheetData sheetId="29987"/>
      <sheetData sheetId="29988"/>
      <sheetData sheetId="29989"/>
      <sheetData sheetId="29990"/>
      <sheetData sheetId="29991"/>
      <sheetData sheetId="29992"/>
      <sheetData sheetId="29993"/>
      <sheetData sheetId="29994"/>
      <sheetData sheetId="29995"/>
      <sheetData sheetId="29996"/>
      <sheetData sheetId="29997"/>
      <sheetData sheetId="29998"/>
      <sheetData sheetId="29999"/>
      <sheetData sheetId="30000"/>
      <sheetData sheetId="30001"/>
      <sheetData sheetId="30002"/>
      <sheetData sheetId="30003"/>
      <sheetData sheetId="30004"/>
      <sheetData sheetId="30005"/>
      <sheetData sheetId="30006"/>
      <sheetData sheetId="30007"/>
      <sheetData sheetId="30008"/>
      <sheetData sheetId="30009"/>
      <sheetData sheetId="30010"/>
      <sheetData sheetId="30011" refreshError="1"/>
      <sheetData sheetId="30012" refreshError="1"/>
      <sheetData sheetId="30013" refreshError="1"/>
      <sheetData sheetId="30014" refreshError="1"/>
      <sheetData sheetId="30015" refreshError="1"/>
      <sheetData sheetId="30016" refreshError="1"/>
      <sheetData sheetId="30017" refreshError="1"/>
      <sheetData sheetId="30018" refreshError="1"/>
      <sheetData sheetId="30019" refreshError="1"/>
      <sheetData sheetId="30020" refreshError="1"/>
      <sheetData sheetId="30021" refreshError="1"/>
      <sheetData sheetId="30022" refreshError="1"/>
      <sheetData sheetId="30023" refreshError="1"/>
      <sheetData sheetId="30024" refreshError="1"/>
      <sheetData sheetId="30025" refreshError="1"/>
      <sheetData sheetId="30026" refreshError="1"/>
      <sheetData sheetId="30027" refreshError="1"/>
      <sheetData sheetId="30028" refreshError="1"/>
      <sheetData sheetId="30029" refreshError="1"/>
      <sheetData sheetId="30030" refreshError="1"/>
      <sheetData sheetId="30031" refreshError="1"/>
      <sheetData sheetId="30032" refreshError="1"/>
      <sheetData sheetId="30033" refreshError="1"/>
      <sheetData sheetId="30034" refreshError="1"/>
      <sheetData sheetId="30035" refreshError="1"/>
      <sheetData sheetId="30036" refreshError="1"/>
      <sheetData sheetId="30037" refreshError="1"/>
      <sheetData sheetId="30038" refreshError="1"/>
      <sheetData sheetId="30039" refreshError="1"/>
      <sheetData sheetId="30040" refreshError="1"/>
      <sheetData sheetId="30041" refreshError="1"/>
      <sheetData sheetId="30042" refreshError="1"/>
      <sheetData sheetId="30043" refreshError="1"/>
      <sheetData sheetId="30044" refreshError="1"/>
      <sheetData sheetId="30045" refreshError="1"/>
      <sheetData sheetId="30046" refreshError="1"/>
      <sheetData sheetId="30047" refreshError="1"/>
      <sheetData sheetId="30048" refreshError="1"/>
      <sheetData sheetId="30049" refreshError="1"/>
      <sheetData sheetId="30050" refreshError="1"/>
      <sheetData sheetId="30051" refreshError="1"/>
      <sheetData sheetId="30052" refreshError="1"/>
      <sheetData sheetId="30053" refreshError="1"/>
      <sheetData sheetId="30054" refreshError="1"/>
      <sheetData sheetId="30055" refreshError="1"/>
      <sheetData sheetId="30056" refreshError="1"/>
      <sheetData sheetId="30057" refreshError="1"/>
      <sheetData sheetId="30058" refreshError="1"/>
      <sheetData sheetId="30059" refreshError="1"/>
      <sheetData sheetId="30060" refreshError="1"/>
      <sheetData sheetId="30061" refreshError="1"/>
      <sheetData sheetId="30062" refreshError="1"/>
      <sheetData sheetId="30063" refreshError="1"/>
      <sheetData sheetId="30064" refreshError="1"/>
      <sheetData sheetId="30065" refreshError="1"/>
      <sheetData sheetId="30066" refreshError="1"/>
      <sheetData sheetId="30067" refreshError="1"/>
      <sheetData sheetId="30068" refreshError="1"/>
      <sheetData sheetId="30069" refreshError="1"/>
      <sheetData sheetId="30070" refreshError="1"/>
      <sheetData sheetId="30071" refreshError="1"/>
      <sheetData sheetId="30072" refreshError="1"/>
      <sheetData sheetId="30073" refreshError="1"/>
      <sheetData sheetId="30074" refreshError="1"/>
      <sheetData sheetId="30075" refreshError="1"/>
      <sheetData sheetId="30076" refreshError="1"/>
      <sheetData sheetId="30077" refreshError="1"/>
      <sheetData sheetId="30078" refreshError="1"/>
      <sheetData sheetId="30079" refreshError="1"/>
      <sheetData sheetId="30080" refreshError="1"/>
      <sheetData sheetId="30081" refreshError="1"/>
      <sheetData sheetId="30082" refreshError="1"/>
      <sheetData sheetId="30083" refreshError="1"/>
      <sheetData sheetId="30084" refreshError="1"/>
      <sheetData sheetId="30085" refreshError="1"/>
      <sheetData sheetId="30086" refreshError="1"/>
      <sheetData sheetId="30087" refreshError="1"/>
      <sheetData sheetId="30088" refreshError="1"/>
      <sheetData sheetId="30089" refreshError="1"/>
      <sheetData sheetId="30090" refreshError="1"/>
      <sheetData sheetId="30091" refreshError="1"/>
      <sheetData sheetId="30092" refreshError="1"/>
      <sheetData sheetId="30093" refreshError="1"/>
      <sheetData sheetId="30094" refreshError="1"/>
      <sheetData sheetId="30095" refreshError="1"/>
      <sheetData sheetId="30096" refreshError="1"/>
      <sheetData sheetId="30097" refreshError="1"/>
      <sheetData sheetId="30098" refreshError="1"/>
      <sheetData sheetId="30099" refreshError="1"/>
      <sheetData sheetId="30100" refreshError="1"/>
      <sheetData sheetId="30101" refreshError="1"/>
      <sheetData sheetId="30102" refreshError="1"/>
      <sheetData sheetId="30103" refreshError="1"/>
      <sheetData sheetId="30104">
        <row r="7">
          <cell r="A7">
            <v>2007</v>
          </cell>
        </row>
      </sheetData>
      <sheetData sheetId="30105"/>
      <sheetData sheetId="30106"/>
      <sheetData sheetId="30107"/>
      <sheetData sheetId="30108"/>
      <sheetData sheetId="30109"/>
      <sheetData sheetId="30110"/>
      <sheetData sheetId="30111"/>
      <sheetData sheetId="30112"/>
      <sheetData sheetId="30113"/>
      <sheetData sheetId="30114"/>
      <sheetData sheetId="30115"/>
      <sheetData sheetId="30116"/>
      <sheetData sheetId="30117"/>
      <sheetData sheetId="30118"/>
      <sheetData sheetId="30119"/>
      <sheetData sheetId="30120"/>
      <sheetData sheetId="30121"/>
      <sheetData sheetId="30122"/>
      <sheetData sheetId="30123"/>
      <sheetData sheetId="30124"/>
      <sheetData sheetId="30125" refreshError="1"/>
      <sheetData sheetId="30126" refreshError="1"/>
      <sheetData sheetId="30127" refreshError="1"/>
      <sheetData sheetId="30128" refreshError="1"/>
      <sheetData sheetId="30129" refreshError="1"/>
      <sheetData sheetId="30130" refreshError="1"/>
      <sheetData sheetId="30131" refreshError="1"/>
      <sheetData sheetId="30132" refreshError="1"/>
      <sheetData sheetId="30133" refreshError="1"/>
      <sheetData sheetId="30134" refreshError="1"/>
      <sheetData sheetId="30135" refreshError="1"/>
      <sheetData sheetId="30136" refreshError="1"/>
      <sheetData sheetId="30137" refreshError="1"/>
      <sheetData sheetId="30138" refreshError="1"/>
      <sheetData sheetId="30139" refreshError="1"/>
      <sheetData sheetId="30140" refreshError="1"/>
      <sheetData sheetId="30141" refreshError="1"/>
      <sheetData sheetId="30142" refreshError="1"/>
      <sheetData sheetId="30143">
        <row r="4">
          <cell r="A4" t="str">
            <v>9315ID</v>
          </cell>
        </row>
      </sheetData>
      <sheetData sheetId="30144"/>
      <sheetData sheetId="30145"/>
      <sheetData sheetId="30146"/>
      <sheetData sheetId="30147"/>
      <sheetData sheetId="30148"/>
      <sheetData sheetId="30149"/>
      <sheetData sheetId="30150">
        <row r="6">
          <cell r="B6" t="str">
            <v>Item Code</v>
          </cell>
        </row>
      </sheetData>
      <sheetData sheetId="30151" refreshError="1"/>
      <sheetData sheetId="30152" refreshError="1"/>
      <sheetData sheetId="30153" refreshError="1"/>
      <sheetData sheetId="30154" refreshError="1"/>
      <sheetData sheetId="30155" refreshError="1"/>
      <sheetData sheetId="30156" refreshError="1"/>
      <sheetData sheetId="30157"/>
      <sheetData sheetId="30158"/>
      <sheetData sheetId="30159"/>
      <sheetData sheetId="30160">
        <row r="4">
          <cell r="A4" t="str">
            <v>9315ID</v>
          </cell>
        </row>
      </sheetData>
      <sheetData sheetId="30161"/>
      <sheetData sheetId="30162"/>
      <sheetData sheetId="30163"/>
      <sheetData sheetId="30164"/>
      <sheetData sheetId="30165"/>
      <sheetData sheetId="30166"/>
      <sheetData sheetId="30167"/>
      <sheetData sheetId="30168">
        <row r="6">
          <cell r="B6" t="str">
            <v>Item Code</v>
          </cell>
        </row>
      </sheetData>
      <sheetData sheetId="30169"/>
      <sheetData sheetId="30170"/>
      <sheetData sheetId="30171"/>
      <sheetData sheetId="30172"/>
      <sheetData sheetId="30173"/>
      <sheetData sheetId="30174"/>
      <sheetData sheetId="30175"/>
      <sheetData sheetId="30176">
        <row r="4">
          <cell r="A4" t="str">
            <v>9315ID</v>
          </cell>
        </row>
      </sheetData>
      <sheetData sheetId="30177"/>
      <sheetData sheetId="30178" refreshError="1"/>
      <sheetData sheetId="30179" refreshError="1"/>
      <sheetData sheetId="30180" refreshError="1"/>
      <sheetData sheetId="30181" refreshError="1"/>
      <sheetData sheetId="30182" refreshError="1"/>
      <sheetData sheetId="30183" refreshError="1"/>
      <sheetData sheetId="30184">
        <row r="7">
          <cell r="A7" t="str">
            <v>AMLA FRESH 20:1</v>
          </cell>
        </row>
      </sheetData>
      <sheetData sheetId="30185"/>
      <sheetData sheetId="30186" refreshError="1"/>
      <sheetData sheetId="30187" refreshError="1"/>
      <sheetData sheetId="30188" refreshError="1"/>
      <sheetData sheetId="30189" refreshError="1"/>
      <sheetData sheetId="30190" refreshError="1"/>
      <sheetData sheetId="30191" refreshError="1"/>
      <sheetData sheetId="30192" refreshError="1"/>
      <sheetData sheetId="30193" refreshError="1"/>
      <sheetData sheetId="30194" refreshError="1"/>
      <sheetData sheetId="30195" refreshError="1"/>
      <sheetData sheetId="30196" refreshError="1"/>
      <sheetData sheetId="30197" refreshError="1"/>
      <sheetData sheetId="30198" refreshError="1"/>
      <sheetData sheetId="30199" refreshError="1"/>
      <sheetData sheetId="30200" refreshError="1"/>
      <sheetData sheetId="30201" refreshError="1"/>
      <sheetData sheetId="30202" refreshError="1"/>
      <sheetData sheetId="30203" refreshError="1"/>
      <sheetData sheetId="30204" refreshError="1"/>
      <sheetData sheetId="30205" refreshError="1"/>
      <sheetData sheetId="30206" refreshError="1"/>
      <sheetData sheetId="30207" refreshError="1"/>
      <sheetData sheetId="30208" refreshError="1"/>
      <sheetData sheetId="30209" refreshError="1"/>
      <sheetData sheetId="30210" refreshError="1"/>
      <sheetData sheetId="30211" refreshError="1"/>
      <sheetData sheetId="30212" refreshError="1"/>
      <sheetData sheetId="30213" refreshError="1"/>
      <sheetData sheetId="30214" refreshError="1"/>
      <sheetData sheetId="30215" refreshError="1"/>
      <sheetData sheetId="30216" refreshError="1"/>
      <sheetData sheetId="30217" refreshError="1"/>
      <sheetData sheetId="30218" refreshError="1"/>
      <sheetData sheetId="30219" refreshError="1"/>
      <sheetData sheetId="30220" refreshError="1"/>
      <sheetData sheetId="30221" refreshError="1"/>
      <sheetData sheetId="30222" refreshError="1"/>
      <sheetData sheetId="30223" refreshError="1"/>
      <sheetData sheetId="30224" refreshError="1"/>
      <sheetData sheetId="30225" refreshError="1"/>
      <sheetData sheetId="30226" refreshError="1"/>
      <sheetData sheetId="30227" refreshError="1"/>
      <sheetData sheetId="30228" refreshError="1"/>
      <sheetData sheetId="30229" refreshError="1"/>
      <sheetData sheetId="30230" refreshError="1"/>
      <sheetData sheetId="30231" refreshError="1"/>
      <sheetData sheetId="30232" refreshError="1"/>
      <sheetData sheetId="30233" refreshError="1"/>
      <sheetData sheetId="30234" refreshError="1"/>
      <sheetData sheetId="30235" refreshError="1"/>
      <sheetData sheetId="30236" refreshError="1"/>
      <sheetData sheetId="30237" refreshError="1"/>
      <sheetData sheetId="30238" refreshError="1"/>
      <sheetData sheetId="30239" refreshError="1"/>
      <sheetData sheetId="30240" refreshError="1"/>
      <sheetData sheetId="30241" refreshError="1"/>
      <sheetData sheetId="30242" refreshError="1"/>
      <sheetData sheetId="30243" refreshError="1"/>
      <sheetData sheetId="30244" refreshError="1"/>
      <sheetData sheetId="30245" refreshError="1"/>
      <sheetData sheetId="30246" refreshError="1"/>
      <sheetData sheetId="30247" refreshError="1"/>
      <sheetData sheetId="30248" refreshError="1"/>
      <sheetData sheetId="30249" refreshError="1"/>
      <sheetData sheetId="30250" refreshError="1"/>
      <sheetData sheetId="30251" refreshError="1"/>
      <sheetData sheetId="30252" refreshError="1"/>
      <sheetData sheetId="30253" refreshError="1"/>
      <sheetData sheetId="30254" refreshError="1"/>
      <sheetData sheetId="30255" refreshError="1"/>
      <sheetData sheetId="30256" refreshError="1"/>
      <sheetData sheetId="30257" refreshError="1"/>
      <sheetData sheetId="30258" refreshError="1"/>
      <sheetData sheetId="30259" refreshError="1"/>
      <sheetData sheetId="30260" refreshError="1"/>
      <sheetData sheetId="30261" refreshError="1"/>
      <sheetData sheetId="30262" refreshError="1"/>
      <sheetData sheetId="30263" refreshError="1"/>
      <sheetData sheetId="30264" refreshError="1"/>
      <sheetData sheetId="30265" refreshError="1"/>
      <sheetData sheetId="30266" refreshError="1"/>
      <sheetData sheetId="30267" refreshError="1"/>
      <sheetData sheetId="30268" refreshError="1"/>
      <sheetData sheetId="30269" refreshError="1"/>
      <sheetData sheetId="30270" refreshError="1"/>
      <sheetData sheetId="30271" refreshError="1"/>
      <sheetData sheetId="30272" refreshError="1"/>
      <sheetData sheetId="30273" refreshError="1"/>
      <sheetData sheetId="30274" refreshError="1"/>
      <sheetData sheetId="30275" refreshError="1"/>
      <sheetData sheetId="30276" refreshError="1"/>
      <sheetData sheetId="30277" refreshError="1"/>
      <sheetData sheetId="30278" refreshError="1"/>
      <sheetData sheetId="30279" refreshError="1"/>
      <sheetData sheetId="30280" refreshError="1"/>
      <sheetData sheetId="30281" refreshError="1"/>
      <sheetData sheetId="30282" refreshError="1"/>
      <sheetData sheetId="30283" refreshError="1"/>
      <sheetData sheetId="30284" refreshError="1"/>
      <sheetData sheetId="30285" refreshError="1"/>
      <sheetData sheetId="30286" refreshError="1"/>
      <sheetData sheetId="30287" refreshError="1"/>
      <sheetData sheetId="30288" refreshError="1"/>
      <sheetData sheetId="30289" refreshError="1"/>
      <sheetData sheetId="30290" refreshError="1"/>
      <sheetData sheetId="30291" refreshError="1"/>
      <sheetData sheetId="30292" refreshError="1"/>
      <sheetData sheetId="30293" refreshError="1"/>
      <sheetData sheetId="30294" refreshError="1"/>
      <sheetData sheetId="30295" refreshError="1"/>
      <sheetData sheetId="30296" refreshError="1"/>
      <sheetData sheetId="30297" refreshError="1"/>
      <sheetData sheetId="30298" refreshError="1"/>
      <sheetData sheetId="30299" refreshError="1"/>
      <sheetData sheetId="30300" refreshError="1"/>
      <sheetData sheetId="30301" refreshError="1"/>
      <sheetData sheetId="30302" refreshError="1"/>
      <sheetData sheetId="30303" refreshError="1"/>
      <sheetData sheetId="30304" refreshError="1"/>
      <sheetData sheetId="30305" refreshError="1"/>
      <sheetData sheetId="30306" refreshError="1"/>
      <sheetData sheetId="30307" refreshError="1"/>
      <sheetData sheetId="30308" refreshError="1"/>
      <sheetData sheetId="30309" refreshError="1"/>
      <sheetData sheetId="30310" refreshError="1"/>
      <sheetData sheetId="30311" refreshError="1"/>
      <sheetData sheetId="30312" refreshError="1"/>
      <sheetData sheetId="30313" refreshError="1"/>
      <sheetData sheetId="30314" refreshError="1"/>
      <sheetData sheetId="30315" refreshError="1"/>
      <sheetData sheetId="30316" refreshError="1"/>
      <sheetData sheetId="30317" refreshError="1"/>
      <sheetData sheetId="30318" refreshError="1"/>
      <sheetData sheetId="30319" refreshError="1"/>
      <sheetData sheetId="30320" refreshError="1"/>
      <sheetData sheetId="30321" refreshError="1"/>
      <sheetData sheetId="30322" refreshError="1"/>
      <sheetData sheetId="30323" refreshError="1"/>
      <sheetData sheetId="30324" refreshError="1"/>
      <sheetData sheetId="30325" refreshError="1"/>
      <sheetData sheetId="30326" refreshError="1"/>
      <sheetData sheetId="30327" refreshError="1"/>
      <sheetData sheetId="30328" refreshError="1"/>
      <sheetData sheetId="30329" refreshError="1"/>
      <sheetData sheetId="30330" refreshError="1"/>
      <sheetData sheetId="30331" refreshError="1"/>
      <sheetData sheetId="30332" refreshError="1"/>
      <sheetData sheetId="30333" refreshError="1"/>
      <sheetData sheetId="30334" refreshError="1"/>
      <sheetData sheetId="30335" refreshError="1"/>
      <sheetData sheetId="30336" refreshError="1"/>
      <sheetData sheetId="30337" refreshError="1"/>
      <sheetData sheetId="30338" refreshError="1"/>
      <sheetData sheetId="30339" refreshError="1"/>
      <sheetData sheetId="30340" refreshError="1"/>
      <sheetData sheetId="30341" refreshError="1"/>
      <sheetData sheetId="30342" refreshError="1"/>
      <sheetData sheetId="30343" refreshError="1"/>
      <sheetData sheetId="30344" refreshError="1"/>
      <sheetData sheetId="30345" refreshError="1"/>
      <sheetData sheetId="30346" refreshError="1"/>
      <sheetData sheetId="30347" refreshError="1"/>
      <sheetData sheetId="30348" refreshError="1"/>
      <sheetData sheetId="30349" refreshError="1"/>
      <sheetData sheetId="30350" refreshError="1"/>
      <sheetData sheetId="30351" refreshError="1"/>
      <sheetData sheetId="30352" refreshError="1"/>
      <sheetData sheetId="30353" refreshError="1"/>
      <sheetData sheetId="30354" refreshError="1"/>
      <sheetData sheetId="30355" refreshError="1"/>
      <sheetData sheetId="30356" refreshError="1"/>
      <sheetData sheetId="30357" refreshError="1"/>
      <sheetData sheetId="30358" refreshError="1"/>
      <sheetData sheetId="30359" refreshError="1"/>
      <sheetData sheetId="30360" refreshError="1"/>
      <sheetData sheetId="30361" refreshError="1"/>
      <sheetData sheetId="30362" refreshError="1"/>
      <sheetData sheetId="30363" refreshError="1"/>
      <sheetData sheetId="30364" refreshError="1"/>
      <sheetData sheetId="30365" refreshError="1"/>
      <sheetData sheetId="30366" refreshError="1"/>
      <sheetData sheetId="30367" refreshError="1"/>
      <sheetData sheetId="30368" refreshError="1"/>
      <sheetData sheetId="30369" refreshError="1"/>
      <sheetData sheetId="30370" refreshError="1"/>
      <sheetData sheetId="30371" refreshError="1"/>
      <sheetData sheetId="30372" refreshError="1"/>
      <sheetData sheetId="30373" refreshError="1"/>
      <sheetData sheetId="30374" refreshError="1"/>
      <sheetData sheetId="30375" refreshError="1"/>
      <sheetData sheetId="30376" refreshError="1"/>
      <sheetData sheetId="30377" refreshError="1"/>
      <sheetData sheetId="30378" refreshError="1"/>
      <sheetData sheetId="30379" refreshError="1"/>
      <sheetData sheetId="30380" refreshError="1"/>
      <sheetData sheetId="30381" refreshError="1"/>
      <sheetData sheetId="30382" refreshError="1"/>
      <sheetData sheetId="30383" refreshError="1"/>
      <sheetData sheetId="30384" refreshError="1"/>
      <sheetData sheetId="30385" refreshError="1"/>
      <sheetData sheetId="30386" refreshError="1"/>
      <sheetData sheetId="30387" refreshError="1"/>
      <sheetData sheetId="30388" refreshError="1"/>
      <sheetData sheetId="30389" refreshError="1"/>
      <sheetData sheetId="30390" refreshError="1"/>
      <sheetData sheetId="30391" refreshError="1"/>
      <sheetData sheetId="30392" refreshError="1"/>
      <sheetData sheetId="30393" refreshError="1"/>
      <sheetData sheetId="30394" refreshError="1"/>
      <sheetData sheetId="30395"/>
      <sheetData sheetId="30396"/>
      <sheetData sheetId="30397" refreshError="1"/>
      <sheetData sheetId="30398" refreshError="1"/>
      <sheetData sheetId="30399" refreshError="1"/>
      <sheetData sheetId="30400" refreshError="1"/>
      <sheetData sheetId="30401" refreshError="1"/>
      <sheetData sheetId="30402" refreshError="1"/>
      <sheetData sheetId="30403" refreshError="1"/>
      <sheetData sheetId="30404" refreshError="1"/>
      <sheetData sheetId="30405" refreshError="1"/>
      <sheetData sheetId="30406" refreshError="1"/>
      <sheetData sheetId="30407" refreshError="1"/>
      <sheetData sheetId="30408" refreshError="1"/>
      <sheetData sheetId="30409" refreshError="1"/>
      <sheetData sheetId="30410" refreshError="1"/>
      <sheetData sheetId="30411" refreshError="1"/>
      <sheetData sheetId="30412" refreshError="1"/>
      <sheetData sheetId="30413" refreshError="1"/>
      <sheetData sheetId="30414" refreshError="1"/>
      <sheetData sheetId="30415" refreshError="1"/>
      <sheetData sheetId="30416" refreshError="1"/>
      <sheetData sheetId="30417" refreshError="1"/>
      <sheetData sheetId="30418" refreshError="1"/>
      <sheetData sheetId="30419" refreshError="1"/>
      <sheetData sheetId="30420" refreshError="1"/>
      <sheetData sheetId="30421" refreshError="1"/>
      <sheetData sheetId="30422" refreshError="1"/>
      <sheetData sheetId="30423" refreshError="1"/>
      <sheetData sheetId="30424" refreshError="1"/>
      <sheetData sheetId="30425" refreshError="1"/>
      <sheetData sheetId="30426" refreshError="1"/>
      <sheetData sheetId="30427" refreshError="1"/>
      <sheetData sheetId="30428" refreshError="1"/>
      <sheetData sheetId="30429" refreshError="1"/>
      <sheetData sheetId="30430" refreshError="1"/>
      <sheetData sheetId="30431" refreshError="1"/>
      <sheetData sheetId="30432" refreshError="1"/>
      <sheetData sheetId="30433" refreshError="1"/>
      <sheetData sheetId="30434" refreshError="1"/>
      <sheetData sheetId="30435" refreshError="1"/>
      <sheetData sheetId="30436" refreshError="1"/>
      <sheetData sheetId="30437" refreshError="1"/>
      <sheetData sheetId="30438" refreshError="1"/>
      <sheetData sheetId="30439" refreshError="1"/>
      <sheetData sheetId="30440" refreshError="1"/>
      <sheetData sheetId="30441" refreshError="1"/>
      <sheetData sheetId="30442" refreshError="1"/>
      <sheetData sheetId="30443" refreshError="1"/>
      <sheetData sheetId="30444" refreshError="1"/>
      <sheetData sheetId="30445" refreshError="1"/>
      <sheetData sheetId="30446" refreshError="1"/>
      <sheetData sheetId="30447" refreshError="1"/>
      <sheetData sheetId="30448" refreshError="1"/>
      <sheetData sheetId="30449" refreshError="1"/>
      <sheetData sheetId="30450" refreshError="1"/>
      <sheetData sheetId="30451" refreshError="1"/>
      <sheetData sheetId="30452" refreshError="1"/>
      <sheetData sheetId="30453" refreshError="1"/>
      <sheetData sheetId="30454" refreshError="1"/>
      <sheetData sheetId="30455" refreshError="1"/>
      <sheetData sheetId="30456" refreshError="1"/>
      <sheetData sheetId="30457" refreshError="1"/>
      <sheetData sheetId="30458" refreshError="1"/>
      <sheetData sheetId="30459" refreshError="1"/>
      <sheetData sheetId="30460" refreshError="1"/>
      <sheetData sheetId="30461" refreshError="1"/>
      <sheetData sheetId="30462" refreshError="1"/>
      <sheetData sheetId="30463" refreshError="1"/>
      <sheetData sheetId="30464" refreshError="1"/>
      <sheetData sheetId="30465" refreshError="1"/>
      <sheetData sheetId="30466" refreshError="1"/>
      <sheetData sheetId="30467" refreshError="1"/>
      <sheetData sheetId="30468" refreshError="1"/>
      <sheetData sheetId="30469" refreshError="1"/>
      <sheetData sheetId="30470" refreshError="1"/>
      <sheetData sheetId="30471" refreshError="1"/>
      <sheetData sheetId="30472" refreshError="1"/>
      <sheetData sheetId="30473" refreshError="1"/>
      <sheetData sheetId="30474" refreshError="1"/>
      <sheetData sheetId="30475" refreshError="1"/>
      <sheetData sheetId="30476" refreshError="1"/>
      <sheetData sheetId="30477" refreshError="1"/>
      <sheetData sheetId="30478" refreshError="1"/>
      <sheetData sheetId="30479" refreshError="1"/>
      <sheetData sheetId="30480" refreshError="1"/>
      <sheetData sheetId="30481" refreshError="1"/>
      <sheetData sheetId="30482" refreshError="1"/>
      <sheetData sheetId="30483" refreshError="1"/>
      <sheetData sheetId="30484" refreshError="1"/>
      <sheetData sheetId="30485" refreshError="1"/>
      <sheetData sheetId="30486" refreshError="1"/>
      <sheetData sheetId="30487" refreshError="1"/>
      <sheetData sheetId="30488" refreshError="1"/>
      <sheetData sheetId="30489" refreshError="1"/>
      <sheetData sheetId="30490" refreshError="1"/>
      <sheetData sheetId="30491" refreshError="1"/>
      <sheetData sheetId="30492" refreshError="1"/>
      <sheetData sheetId="30493" refreshError="1"/>
      <sheetData sheetId="30494" refreshError="1"/>
      <sheetData sheetId="30495" refreshError="1"/>
      <sheetData sheetId="30496" refreshError="1"/>
      <sheetData sheetId="30497" refreshError="1"/>
      <sheetData sheetId="30498" refreshError="1"/>
      <sheetData sheetId="30499" refreshError="1"/>
      <sheetData sheetId="30500" refreshError="1"/>
      <sheetData sheetId="30501" refreshError="1"/>
      <sheetData sheetId="30502" refreshError="1"/>
      <sheetData sheetId="30503" refreshError="1"/>
      <sheetData sheetId="30504" refreshError="1"/>
      <sheetData sheetId="30505" refreshError="1"/>
      <sheetData sheetId="30506" refreshError="1"/>
      <sheetData sheetId="30507" refreshError="1"/>
      <sheetData sheetId="30508" refreshError="1"/>
      <sheetData sheetId="30509" refreshError="1"/>
      <sheetData sheetId="30510" refreshError="1"/>
      <sheetData sheetId="30511" refreshError="1"/>
      <sheetData sheetId="30512" refreshError="1"/>
      <sheetData sheetId="30513" refreshError="1"/>
      <sheetData sheetId="30514" refreshError="1"/>
      <sheetData sheetId="30515" refreshError="1"/>
      <sheetData sheetId="30516" refreshError="1"/>
      <sheetData sheetId="30517" refreshError="1"/>
      <sheetData sheetId="30518" refreshError="1"/>
      <sheetData sheetId="30519" refreshError="1"/>
      <sheetData sheetId="30520" refreshError="1"/>
      <sheetData sheetId="30521" refreshError="1"/>
      <sheetData sheetId="30522" refreshError="1"/>
      <sheetData sheetId="30523" refreshError="1"/>
      <sheetData sheetId="30524" refreshError="1"/>
      <sheetData sheetId="30525" refreshError="1"/>
      <sheetData sheetId="30526" refreshError="1"/>
      <sheetData sheetId="30527" refreshError="1"/>
      <sheetData sheetId="30528" refreshError="1"/>
      <sheetData sheetId="30529" refreshError="1"/>
      <sheetData sheetId="30530" refreshError="1"/>
      <sheetData sheetId="30531" refreshError="1"/>
      <sheetData sheetId="30532" refreshError="1"/>
      <sheetData sheetId="30533" refreshError="1"/>
      <sheetData sheetId="30534" refreshError="1"/>
      <sheetData sheetId="30535" refreshError="1"/>
      <sheetData sheetId="30536" refreshError="1"/>
      <sheetData sheetId="30537" refreshError="1"/>
      <sheetData sheetId="30538" refreshError="1"/>
      <sheetData sheetId="30539" refreshError="1"/>
      <sheetData sheetId="30540" refreshError="1"/>
      <sheetData sheetId="30541" refreshError="1"/>
      <sheetData sheetId="30542" refreshError="1"/>
      <sheetData sheetId="30543" refreshError="1"/>
      <sheetData sheetId="30544" refreshError="1"/>
      <sheetData sheetId="30545" refreshError="1"/>
      <sheetData sheetId="30546" refreshError="1"/>
      <sheetData sheetId="30547" refreshError="1"/>
      <sheetData sheetId="30548" refreshError="1"/>
      <sheetData sheetId="30549" refreshError="1"/>
      <sheetData sheetId="30550" refreshError="1"/>
      <sheetData sheetId="30551" refreshError="1"/>
      <sheetData sheetId="30552" refreshError="1"/>
      <sheetData sheetId="30553" refreshError="1"/>
      <sheetData sheetId="30554" refreshError="1"/>
      <sheetData sheetId="30555" refreshError="1"/>
      <sheetData sheetId="30556" refreshError="1"/>
      <sheetData sheetId="30557" refreshError="1"/>
      <sheetData sheetId="30558" refreshError="1"/>
      <sheetData sheetId="30559" refreshError="1"/>
      <sheetData sheetId="30560" refreshError="1"/>
      <sheetData sheetId="30561" refreshError="1"/>
      <sheetData sheetId="30562" refreshError="1"/>
      <sheetData sheetId="30563" refreshError="1"/>
      <sheetData sheetId="30564" refreshError="1"/>
      <sheetData sheetId="30565" refreshError="1"/>
      <sheetData sheetId="30566" refreshError="1"/>
      <sheetData sheetId="30567" refreshError="1"/>
      <sheetData sheetId="30568" refreshError="1"/>
      <sheetData sheetId="30569" refreshError="1"/>
      <sheetData sheetId="30570" refreshError="1"/>
      <sheetData sheetId="30571" refreshError="1"/>
      <sheetData sheetId="30572" refreshError="1"/>
      <sheetData sheetId="30573" refreshError="1"/>
      <sheetData sheetId="30574" refreshError="1"/>
      <sheetData sheetId="30575" refreshError="1"/>
      <sheetData sheetId="30576" refreshError="1"/>
      <sheetData sheetId="30577" refreshError="1"/>
      <sheetData sheetId="30578" refreshError="1"/>
      <sheetData sheetId="30579" refreshError="1"/>
      <sheetData sheetId="30580" refreshError="1"/>
      <sheetData sheetId="30581" refreshError="1"/>
      <sheetData sheetId="30582" refreshError="1"/>
      <sheetData sheetId="30583" refreshError="1"/>
      <sheetData sheetId="30584" refreshError="1"/>
      <sheetData sheetId="30585" refreshError="1"/>
      <sheetData sheetId="30586" refreshError="1"/>
      <sheetData sheetId="30587" refreshError="1"/>
      <sheetData sheetId="30588" refreshError="1"/>
      <sheetData sheetId="30589" refreshError="1"/>
      <sheetData sheetId="30590" refreshError="1"/>
      <sheetData sheetId="30591" refreshError="1"/>
      <sheetData sheetId="30592" refreshError="1"/>
      <sheetData sheetId="30593" refreshError="1"/>
      <sheetData sheetId="30594" refreshError="1"/>
      <sheetData sheetId="30595" refreshError="1"/>
      <sheetData sheetId="30596" refreshError="1"/>
      <sheetData sheetId="30597" refreshError="1"/>
      <sheetData sheetId="30598" refreshError="1"/>
      <sheetData sheetId="30599" refreshError="1"/>
      <sheetData sheetId="30600" refreshError="1"/>
      <sheetData sheetId="30601" refreshError="1"/>
      <sheetData sheetId="30602" refreshError="1"/>
      <sheetData sheetId="30603"/>
      <sheetData sheetId="30604"/>
      <sheetData sheetId="30605"/>
      <sheetData sheetId="30606"/>
      <sheetData sheetId="30607"/>
      <sheetData sheetId="30608"/>
      <sheetData sheetId="30609"/>
      <sheetData sheetId="30610"/>
      <sheetData sheetId="30611"/>
      <sheetData sheetId="30612" refreshError="1"/>
      <sheetData sheetId="30613" refreshError="1"/>
      <sheetData sheetId="30614" refreshError="1"/>
      <sheetData sheetId="30615"/>
      <sheetData sheetId="30616"/>
      <sheetData sheetId="30617"/>
      <sheetData sheetId="30618"/>
      <sheetData sheetId="30619"/>
      <sheetData sheetId="30620"/>
      <sheetData sheetId="30621"/>
      <sheetData sheetId="30622"/>
      <sheetData sheetId="30623"/>
      <sheetData sheetId="30624"/>
      <sheetData sheetId="30625"/>
      <sheetData sheetId="30626"/>
      <sheetData sheetId="30627"/>
      <sheetData sheetId="30628"/>
      <sheetData sheetId="30629"/>
      <sheetData sheetId="30630"/>
      <sheetData sheetId="30631"/>
      <sheetData sheetId="30632"/>
      <sheetData sheetId="30633"/>
      <sheetData sheetId="30634"/>
      <sheetData sheetId="30635"/>
      <sheetData sheetId="30636"/>
      <sheetData sheetId="30637"/>
      <sheetData sheetId="30638"/>
      <sheetData sheetId="30639"/>
      <sheetData sheetId="30640"/>
      <sheetData sheetId="30641"/>
      <sheetData sheetId="30642"/>
      <sheetData sheetId="30643"/>
      <sheetData sheetId="30644"/>
      <sheetData sheetId="30645"/>
      <sheetData sheetId="30646"/>
      <sheetData sheetId="30647"/>
      <sheetData sheetId="30648"/>
      <sheetData sheetId="30649"/>
      <sheetData sheetId="30650"/>
      <sheetData sheetId="30651"/>
      <sheetData sheetId="30652"/>
      <sheetData sheetId="30653"/>
      <sheetData sheetId="30654"/>
      <sheetData sheetId="30655"/>
      <sheetData sheetId="30656"/>
      <sheetData sheetId="30657"/>
      <sheetData sheetId="30658"/>
      <sheetData sheetId="30659"/>
      <sheetData sheetId="30660"/>
      <sheetData sheetId="30661"/>
      <sheetData sheetId="30662" refreshError="1"/>
      <sheetData sheetId="30663" refreshError="1"/>
      <sheetData sheetId="30664" refreshError="1"/>
      <sheetData sheetId="30665" refreshError="1"/>
      <sheetData sheetId="30666" refreshError="1"/>
      <sheetData sheetId="30667" refreshError="1"/>
      <sheetData sheetId="30668" refreshError="1"/>
      <sheetData sheetId="30669" refreshError="1"/>
      <sheetData sheetId="30670" refreshError="1"/>
      <sheetData sheetId="30671" refreshError="1"/>
      <sheetData sheetId="30672" refreshError="1"/>
      <sheetData sheetId="30673" refreshError="1"/>
      <sheetData sheetId="30674" refreshError="1"/>
      <sheetData sheetId="30675" refreshError="1"/>
      <sheetData sheetId="30676" refreshError="1"/>
      <sheetData sheetId="30677" refreshError="1"/>
      <sheetData sheetId="30678" refreshError="1"/>
      <sheetData sheetId="30679" refreshError="1"/>
      <sheetData sheetId="30680" refreshError="1"/>
      <sheetData sheetId="30681" refreshError="1"/>
      <sheetData sheetId="30682" refreshError="1"/>
      <sheetData sheetId="30683" refreshError="1"/>
      <sheetData sheetId="30684" refreshError="1"/>
      <sheetData sheetId="30685" refreshError="1"/>
      <sheetData sheetId="30686" refreshError="1"/>
      <sheetData sheetId="30687" refreshError="1"/>
      <sheetData sheetId="30688" refreshError="1"/>
      <sheetData sheetId="30689" refreshError="1"/>
      <sheetData sheetId="30690" refreshError="1"/>
      <sheetData sheetId="30691" refreshError="1"/>
      <sheetData sheetId="30692" refreshError="1"/>
      <sheetData sheetId="30693" refreshError="1"/>
      <sheetData sheetId="30694" refreshError="1"/>
      <sheetData sheetId="30695" refreshError="1"/>
      <sheetData sheetId="30696" refreshError="1"/>
      <sheetData sheetId="30697" refreshError="1"/>
      <sheetData sheetId="30698" refreshError="1"/>
      <sheetData sheetId="30699" refreshError="1"/>
      <sheetData sheetId="30700" refreshError="1"/>
      <sheetData sheetId="30701" refreshError="1"/>
      <sheetData sheetId="30702" refreshError="1"/>
      <sheetData sheetId="30703" refreshError="1"/>
      <sheetData sheetId="30704" refreshError="1"/>
      <sheetData sheetId="30705" refreshError="1"/>
      <sheetData sheetId="30706" refreshError="1"/>
      <sheetData sheetId="30707" refreshError="1"/>
      <sheetData sheetId="30708" refreshError="1"/>
      <sheetData sheetId="30709" refreshError="1"/>
      <sheetData sheetId="30710" refreshError="1"/>
      <sheetData sheetId="30711" refreshError="1"/>
      <sheetData sheetId="30712" refreshError="1"/>
      <sheetData sheetId="30713" refreshError="1"/>
      <sheetData sheetId="30714" refreshError="1"/>
      <sheetData sheetId="30715" refreshError="1"/>
      <sheetData sheetId="30716" refreshError="1"/>
      <sheetData sheetId="30717" refreshError="1"/>
      <sheetData sheetId="30718" refreshError="1"/>
      <sheetData sheetId="30719" refreshError="1"/>
      <sheetData sheetId="30720" refreshError="1"/>
      <sheetData sheetId="30721" refreshError="1"/>
      <sheetData sheetId="30722" refreshError="1"/>
      <sheetData sheetId="30723" refreshError="1"/>
      <sheetData sheetId="30724" refreshError="1"/>
      <sheetData sheetId="30725" refreshError="1"/>
      <sheetData sheetId="30726" refreshError="1"/>
      <sheetData sheetId="30727" refreshError="1"/>
      <sheetData sheetId="30728" refreshError="1"/>
      <sheetData sheetId="30729" refreshError="1"/>
      <sheetData sheetId="30730"/>
      <sheetData sheetId="30731"/>
      <sheetData sheetId="30732"/>
      <sheetData sheetId="30733"/>
      <sheetData sheetId="30734"/>
      <sheetData sheetId="30735"/>
      <sheetData sheetId="30736"/>
      <sheetData sheetId="30737"/>
      <sheetData sheetId="30738"/>
      <sheetData sheetId="30739"/>
      <sheetData sheetId="30740"/>
      <sheetData sheetId="30741"/>
      <sheetData sheetId="30742"/>
      <sheetData sheetId="30743"/>
      <sheetData sheetId="30744"/>
      <sheetData sheetId="30745" refreshError="1"/>
      <sheetData sheetId="30746" refreshError="1"/>
      <sheetData sheetId="30747" refreshError="1"/>
      <sheetData sheetId="30748" refreshError="1"/>
      <sheetData sheetId="30749" refreshError="1"/>
      <sheetData sheetId="30750" refreshError="1"/>
      <sheetData sheetId="30751" refreshError="1"/>
      <sheetData sheetId="30752" refreshError="1"/>
      <sheetData sheetId="30753"/>
      <sheetData sheetId="30754"/>
      <sheetData sheetId="30755" refreshError="1"/>
      <sheetData sheetId="30756" refreshError="1"/>
      <sheetData sheetId="30757"/>
      <sheetData sheetId="30758"/>
      <sheetData sheetId="30759"/>
      <sheetData sheetId="30760"/>
      <sheetData sheetId="30761"/>
      <sheetData sheetId="30762"/>
      <sheetData sheetId="30763"/>
      <sheetData sheetId="30764"/>
      <sheetData sheetId="30765"/>
      <sheetData sheetId="30766"/>
      <sheetData sheetId="30767"/>
      <sheetData sheetId="30768"/>
      <sheetData sheetId="30769"/>
      <sheetData sheetId="30770"/>
      <sheetData sheetId="30771"/>
      <sheetData sheetId="30772"/>
      <sheetData sheetId="30773"/>
      <sheetData sheetId="30774"/>
      <sheetData sheetId="30775"/>
      <sheetData sheetId="30776"/>
      <sheetData sheetId="30777"/>
      <sheetData sheetId="30778"/>
      <sheetData sheetId="30779"/>
      <sheetData sheetId="30780"/>
      <sheetData sheetId="30781"/>
      <sheetData sheetId="30782" refreshError="1"/>
      <sheetData sheetId="30783"/>
      <sheetData sheetId="30784"/>
      <sheetData sheetId="30785" refreshError="1"/>
      <sheetData sheetId="30786" refreshError="1"/>
      <sheetData sheetId="30787" refreshError="1"/>
      <sheetData sheetId="30788" refreshError="1"/>
      <sheetData sheetId="30789" refreshError="1"/>
      <sheetData sheetId="30790" refreshError="1"/>
      <sheetData sheetId="30791" refreshError="1"/>
      <sheetData sheetId="30792" refreshError="1"/>
      <sheetData sheetId="30793" refreshError="1"/>
      <sheetData sheetId="30794" refreshError="1"/>
      <sheetData sheetId="30795" refreshError="1"/>
      <sheetData sheetId="30796" refreshError="1"/>
      <sheetData sheetId="30797" refreshError="1"/>
      <sheetData sheetId="30798" refreshError="1"/>
      <sheetData sheetId="30799" refreshError="1"/>
      <sheetData sheetId="30800" refreshError="1"/>
      <sheetData sheetId="30801" refreshError="1"/>
      <sheetData sheetId="30802" refreshError="1"/>
      <sheetData sheetId="30803" refreshError="1"/>
      <sheetData sheetId="30804" refreshError="1"/>
      <sheetData sheetId="30805" refreshError="1"/>
      <sheetData sheetId="30806" refreshError="1"/>
      <sheetData sheetId="30807" refreshError="1"/>
      <sheetData sheetId="30808" refreshError="1"/>
      <sheetData sheetId="30809" refreshError="1"/>
      <sheetData sheetId="30810" refreshError="1"/>
      <sheetData sheetId="30811" refreshError="1"/>
      <sheetData sheetId="30812" refreshError="1"/>
      <sheetData sheetId="30813" refreshError="1"/>
      <sheetData sheetId="30814" refreshError="1"/>
      <sheetData sheetId="30815" refreshError="1"/>
      <sheetData sheetId="30816" refreshError="1"/>
      <sheetData sheetId="30817" refreshError="1"/>
      <sheetData sheetId="30818" refreshError="1"/>
      <sheetData sheetId="30819" refreshError="1"/>
      <sheetData sheetId="30820" refreshError="1"/>
      <sheetData sheetId="30821" refreshError="1"/>
      <sheetData sheetId="30822" refreshError="1"/>
      <sheetData sheetId="30823" refreshError="1"/>
      <sheetData sheetId="30824" refreshError="1"/>
      <sheetData sheetId="30825" refreshError="1"/>
      <sheetData sheetId="30826" refreshError="1"/>
      <sheetData sheetId="30827" refreshError="1"/>
      <sheetData sheetId="30828"/>
      <sheetData sheetId="30829" refreshError="1"/>
      <sheetData sheetId="30830" refreshError="1"/>
      <sheetData sheetId="30831" refreshError="1"/>
      <sheetData sheetId="30832" refreshError="1"/>
      <sheetData sheetId="30833" refreshError="1"/>
      <sheetData sheetId="30834" refreshError="1"/>
      <sheetData sheetId="30835" refreshError="1"/>
      <sheetData sheetId="30836" refreshError="1"/>
      <sheetData sheetId="30837" refreshError="1"/>
      <sheetData sheetId="30838" refreshError="1"/>
      <sheetData sheetId="30839" refreshError="1"/>
      <sheetData sheetId="30840" refreshError="1"/>
      <sheetData sheetId="30841" refreshError="1"/>
      <sheetData sheetId="30842" refreshError="1"/>
      <sheetData sheetId="30843" refreshError="1"/>
      <sheetData sheetId="30844" refreshError="1"/>
      <sheetData sheetId="30845"/>
      <sheetData sheetId="30846"/>
      <sheetData sheetId="30847"/>
      <sheetData sheetId="30848"/>
      <sheetData sheetId="30849"/>
      <sheetData sheetId="30850"/>
      <sheetData sheetId="30851"/>
      <sheetData sheetId="30852"/>
      <sheetData sheetId="30853" refreshError="1"/>
      <sheetData sheetId="30854" refreshError="1"/>
      <sheetData sheetId="30855" refreshError="1"/>
      <sheetData sheetId="30856" refreshError="1"/>
      <sheetData sheetId="30857" refreshError="1"/>
      <sheetData sheetId="30858" refreshError="1"/>
      <sheetData sheetId="30859" refreshError="1"/>
      <sheetData sheetId="30860" refreshError="1"/>
      <sheetData sheetId="30861" refreshError="1"/>
      <sheetData sheetId="30862" refreshError="1"/>
      <sheetData sheetId="30863" refreshError="1"/>
      <sheetData sheetId="30864" refreshError="1"/>
      <sheetData sheetId="30865" refreshError="1"/>
      <sheetData sheetId="30866" refreshError="1"/>
      <sheetData sheetId="30867" refreshError="1"/>
      <sheetData sheetId="30868" refreshError="1"/>
      <sheetData sheetId="30869" refreshError="1"/>
      <sheetData sheetId="30870" refreshError="1"/>
      <sheetData sheetId="30871" refreshError="1"/>
      <sheetData sheetId="30872" refreshError="1"/>
      <sheetData sheetId="30873" refreshError="1"/>
      <sheetData sheetId="30874" refreshError="1"/>
      <sheetData sheetId="30875" refreshError="1"/>
      <sheetData sheetId="30876" refreshError="1"/>
      <sheetData sheetId="30877"/>
      <sheetData sheetId="30878"/>
      <sheetData sheetId="30879"/>
      <sheetData sheetId="30880"/>
      <sheetData sheetId="30881"/>
      <sheetData sheetId="30882"/>
      <sheetData sheetId="30883"/>
      <sheetData sheetId="30884"/>
      <sheetData sheetId="30885"/>
      <sheetData sheetId="30886"/>
      <sheetData sheetId="30887"/>
      <sheetData sheetId="30888"/>
      <sheetData sheetId="30889" refreshError="1"/>
      <sheetData sheetId="30890" refreshError="1"/>
      <sheetData sheetId="30891" refreshError="1"/>
      <sheetData sheetId="30892" refreshError="1"/>
      <sheetData sheetId="30893" refreshError="1"/>
      <sheetData sheetId="30894" refreshError="1"/>
      <sheetData sheetId="30895" refreshError="1"/>
      <sheetData sheetId="30896" refreshError="1"/>
      <sheetData sheetId="30897" refreshError="1"/>
      <sheetData sheetId="30898" refreshError="1"/>
      <sheetData sheetId="30899" refreshError="1"/>
      <sheetData sheetId="30900"/>
      <sheetData sheetId="30901"/>
      <sheetData sheetId="30902" refreshError="1"/>
      <sheetData sheetId="30903" refreshError="1"/>
      <sheetData sheetId="30904" refreshError="1"/>
      <sheetData sheetId="30905" refreshError="1"/>
      <sheetData sheetId="30906" refreshError="1"/>
      <sheetData sheetId="30907" refreshError="1"/>
      <sheetData sheetId="30908" refreshError="1"/>
      <sheetData sheetId="30909" refreshError="1"/>
      <sheetData sheetId="30910" refreshError="1"/>
      <sheetData sheetId="30911" refreshError="1"/>
      <sheetData sheetId="30912"/>
      <sheetData sheetId="30913"/>
      <sheetData sheetId="30914"/>
      <sheetData sheetId="30915"/>
      <sheetData sheetId="30916"/>
      <sheetData sheetId="30917"/>
      <sheetData sheetId="30918"/>
      <sheetData sheetId="30919"/>
      <sheetData sheetId="30920"/>
      <sheetData sheetId="30921"/>
      <sheetData sheetId="30922"/>
      <sheetData sheetId="30923" refreshError="1"/>
      <sheetData sheetId="30924" refreshError="1"/>
      <sheetData sheetId="30925" refreshError="1"/>
      <sheetData sheetId="30926" refreshError="1"/>
      <sheetData sheetId="30927" refreshError="1"/>
      <sheetData sheetId="30928" refreshError="1"/>
      <sheetData sheetId="30929" refreshError="1"/>
      <sheetData sheetId="30930" refreshError="1"/>
      <sheetData sheetId="30931" refreshError="1"/>
      <sheetData sheetId="30932" refreshError="1"/>
      <sheetData sheetId="30933" refreshError="1"/>
      <sheetData sheetId="30934" refreshError="1"/>
      <sheetData sheetId="30935" refreshError="1"/>
      <sheetData sheetId="30936" refreshError="1"/>
      <sheetData sheetId="30937" refreshError="1"/>
      <sheetData sheetId="30938" refreshError="1"/>
      <sheetData sheetId="30939" refreshError="1"/>
      <sheetData sheetId="30940" refreshError="1"/>
      <sheetData sheetId="30941" refreshError="1"/>
      <sheetData sheetId="30942" refreshError="1"/>
      <sheetData sheetId="30943" refreshError="1"/>
      <sheetData sheetId="30944" refreshError="1"/>
      <sheetData sheetId="30945" refreshError="1"/>
      <sheetData sheetId="30946" refreshError="1"/>
      <sheetData sheetId="30947" refreshError="1"/>
      <sheetData sheetId="30948" refreshError="1"/>
      <sheetData sheetId="30949" refreshError="1"/>
      <sheetData sheetId="30950" refreshError="1"/>
      <sheetData sheetId="30951" refreshError="1"/>
      <sheetData sheetId="30952" refreshError="1"/>
      <sheetData sheetId="30953" refreshError="1"/>
      <sheetData sheetId="30954" refreshError="1"/>
      <sheetData sheetId="30955" refreshError="1"/>
      <sheetData sheetId="30956" refreshError="1"/>
      <sheetData sheetId="30957" refreshError="1"/>
      <sheetData sheetId="30958" refreshError="1"/>
      <sheetData sheetId="30959" refreshError="1"/>
      <sheetData sheetId="30960" refreshError="1"/>
      <sheetData sheetId="30961" refreshError="1"/>
      <sheetData sheetId="30962" refreshError="1"/>
      <sheetData sheetId="30963" refreshError="1"/>
      <sheetData sheetId="30964" refreshError="1"/>
      <sheetData sheetId="30965" refreshError="1"/>
      <sheetData sheetId="30966" refreshError="1"/>
      <sheetData sheetId="30967" refreshError="1"/>
      <sheetData sheetId="30968" refreshError="1"/>
      <sheetData sheetId="30969" refreshError="1"/>
      <sheetData sheetId="30970" refreshError="1"/>
      <sheetData sheetId="30971" refreshError="1"/>
      <sheetData sheetId="30972" refreshError="1"/>
      <sheetData sheetId="30973" refreshError="1"/>
      <sheetData sheetId="30974" refreshError="1"/>
      <sheetData sheetId="30975" refreshError="1"/>
      <sheetData sheetId="30976" refreshError="1"/>
      <sheetData sheetId="30977" refreshError="1"/>
      <sheetData sheetId="30978" refreshError="1"/>
      <sheetData sheetId="30979" refreshError="1"/>
      <sheetData sheetId="30980" refreshError="1"/>
      <sheetData sheetId="30981" refreshError="1"/>
      <sheetData sheetId="30982" refreshError="1"/>
      <sheetData sheetId="30983" refreshError="1"/>
      <sheetData sheetId="30984" refreshError="1"/>
      <sheetData sheetId="30985" refreshError="1"/>
      <sheetData sheetId="30986" refreshError="1"/>
      <sheetData sheetId="30987" refreshError="1"/>
      <sheetData sheetId="30988" refreshError="1"/>
      <sheetData sheetId="30989" refreshError="1"/>
      <sheetData sheetId="30990" refreshError="1"/>
      <sheetData sheetId="30991" refreshError="1"/>
      <sheetData sheetId="30992" refreshError="1"/>
      <sheetData sheetId="30993" refreshError="1"/>
      <sheetData sheetId="30994" refreshError="1"/>
      <sheetData sheetId="30995" refreshError="1"/>
      <sheetData sheetId="30996" refreshError="1"/>
      <sheetData sheetId="30997" refreshError="1"/>
      <sheetData sheetId="30998" refreshError="1"/>
      <sheetData sheetId="30999" refreshError="1"/>
      <sheetData sheetId="31000" refreshError="1"/>
      <sheetData sheetId="31001" refreshError="1"/>
      <sheetData sheetId="31002" refreshError="1"/>
      <sheetData sheetId="31003" refreshError="1"/>
      <sheetData sheetId="31004" refreshError="1"/>
      <sheetData sheetId="31005" refreshError="1"/>
      <sheetData sheetId="31006" refreshError="1"/>
      <sheetData sheetId="31007" refreshError="1"/>
      <sheetData sheetId="31008" refreshError="1"/>
      <sheetData sheetId="31009" refreshError="1"/>
      <sheetData sheetId="31010" refreshError="1"/>
      <sheetData sheetId="31011" refreshError="1"/>
      <sheetData sheetId="31012" refreshError="1"/>
      <sheetData sheetId="31013" refreshError="1"/>
      <sheetData sheetId="31014" refreshError="1"/>
      <sheetData sheetId="31015" refreshError="1"/>
      <sheetData sheetId="31016" refreshError="1"/>
      <sheetData sheetId="31017" refreshError="1"/>
      <sheetData sheetId="31018" refreshError="1"/>
      <sheetData sheetId="31019" refreshError="1"/>
      <sheetData sheetId="31020" refreshError="1"/>
      <sheetData sheetId="31021" refreshError="1"/>
      <sheetData sheetId="31022" refreshError="1"/>
      <sheetData sheetId="31023" refreshError="1"/>
      <sheetData sheetId="31024" refreshError="1"/>
      <sheetData sheetId="31025" refreshError="1"/>
      <sheetData sheetId="31026" refreshError="1"/>
      <sheetData sheetId="31027" refreshError="1"/>
      <sheetData sheetId="31028" refreshError="1"/>
      <sheetData sheetId="31029" refreshError="1"/>
      <sheetData sheetId="31030" refreshError="1"/>
      <sheetData sheetId="31031" refreshError="1"/>
      <sheetData sheetId="31032" refreshError="1"/>
      <sheetData sheetId="31033" refreshError="1"/>
      <sheetData sheetId="31034" refreshError="1"/>
      <sheetData sheetId="31035" refreshError="1"/>
      <sheetData sheetId="31036" refreshError="1"/>
      <sheetData sheetId="31037" refreshError="1"/>
      <sheetData sheetId="31038" refreshError="1"/>
      <sheetData sheetId="31039" refreshError="1"/>
      <sheetData sheetId="31040" refreshError="1"/>
      <sheetData sheetId="31041" refreshError="1"/>
      <sheetData sheetId="31042" refreshError="1"/>
      <sheetData sheetId="31043" refreshError="1"/>
      <sheetData sheetId="31044" refreshError="1"/>
      <sheetData sheetId="31045" refreshError="1"/>
      <sheetData sheetId="31046" refreshError="1"/>
      <sheetData sheetId="31047" refreshError="1"/>
      <sheetData sheetId="31048" refreshError="1"/>
      <sheetData sheetId="31049" refreshError="1"/>
      <sheetData sheetId="31050" refreshError="1"/>
      <sheetData sheetId="31051" refreshError="1"/>
      <sheetData sheetId="31052" refreshError="1"/>
      <sheetData sheetId="31053" refreshError="1"/>
      <sheetData sheetId="31054" refreshError="1"/>
      <sheetData sheetId="31055" refreshError="1"/>
      <sheetData sheetId="31056" refreshError="1"/>
      <sheetData sheetId="31057" refreshError="1"/>
      <sheetData sheetId="31058" refreshError="1"/>
      <sheetData sheetId="31059" refreshError="1"/>
      <sheetData sheetId="31060" refreshError="1"/>
      <sheetData sheetId="31061" refreshError="1"/>
      <sheetData sheetId="31062" refreshError="1"/>
      <sheetData sheetId="31063" refreshError="1"/>
      <sheetData sheetId="31064" refreshError="1"/>
      <sheetData sheetId="31065" refreshError="1"/>
      <sheetData sheetId="31066" refreshError="1"/>
      <sheetData sheetId="31067" refreshError="1"/>
      <sheetData sheetId="31068" refreshError="1"/>
      <sheetData sheetId="31069" refreshError="1"/>
      <sheetData sheetId="31070" refreshError="1"/>
      <sheetData sheetId="31071" refreshError="1"/>
      <sheetData sheetId="31072" refreshError="1"/>
      <sheetData sheetId="31073" refreshError="1"/>
      <sheetData sheetId="31074" refreshError="1"/>
      <sheetData sheetId="31075" refreshError="1"/>
      <sheetData sheetId="31076" refreshError="1"/>
      <sheetData sheetId="31077" refreshError="1"/>
      <sheetData sheetId="31078" refreshError="1"/>
      <sheetData sheetId="31079" refreshError="1"/>
      <sheetData sheetId="31080" refreshError="1"/>
      <sheetData sheetId="31081" refreshError="1"/>
      <sheetData sheetId="31082" refreshError="1"/>
      <sheetData sheetId="31083" refreshError="1"/>
      <sheetData sheetId="31084" refreshError="1"/>
      <sheetData sheetId="31085" refreshError="1"/>
      <sheetData sheetId="31086" refreshError="1"/>
      <sheetData sheetId="31087" refreshError="1"/>
      <sheetData sheetId="31088" refreshError="1"/>
      <sheetData sheetId="31089" refreshError="1"/>
      <sheetData sheetId="31090" refreshError="1"/>
      <sheetData sheetId="31091" refreshError="1"/>
      <sheetData sheetId="31092" refreshError="1"/>
      <sheetData sheetId="31093" refreshError="1"/>
      <sheetData sheetId="31094" refreshError="1"/>
      <sheetData sheetId="31095" refreshError="1"/>
      <sheetData sheetId="31096" refreshError="1"/>
      <sheetData sheetId="31097" refreshError="1"/>
      <sheetData sheetId="31098" refreshError="1"/>
      <sheetData sheetId="31099" refreshError="1"/>
      <sheetData sheetId="31100" refreshError="1"/>
      <sheetData sheetId="31101" refreshError="1"/>
      <sheetData sheetId="31102" refreshError="1"/>
      <sheetData sheetId="31103" refreshError="1"/>
      <sheetData sheetId="31104" refreshError="1"/>
      <sheetData sheetId="31105" refreshError="1"/>
      <sheetData sheetId="31106" refreshError="1"/>
      <sheetData sheetId="31107" refreshError="1"/>
      <sheetData sheetId="31108" refreshError="1"/>
      <sheetData sheetId="31109" refreshError="1"/>
      <sheetData sheetId="31110" refreshError="1"/>
      <sheetData sheetId="31111" refreshError="1"/>
      <sheetData sheetId="31112" refreshError="1"/>
      <sheetData sheetId="31113" refreshError="1"/>
      <sheetData sheetId="31114" refreshError="1"/>
      <sheetData sheetId="31115" refreshError="1"/>
      <sheetData sheetId="31116" refreshError="1"/>
      <sheetData sheetId="31117" refreshError="1"/>
      <sheetData sheetId="31118" refreshError="1"/>
      <sheetData sheetId="31119" refreshError="1"/>
      <sheetData sheetId="31120" refreshError="1"/>
      <sheetData sheetId="31121" refreshError="1"/>
      <sheetData sheetId="31122" refreshError="1"/>
      <sheetData sheetId="31123" refreshError="1"/>
      <sheetData sheetId="31124" refreshError="1"/>
      <sheetData sheetId="31125" refreshError="1"/>
      <sheetData sheetId="31126" refreshError="1"/>
      <sheetData sheetId="31127" refreshError="1"/>
      <sheetData sheetId="31128" refreshError="1"/>
      <sheetData sheetId="31129" refreshError="1"/>
      <sheetData sheetId="31130" refreshError="1"/>
      <sheetData sheetId="31131" refreshError="1"/>
      <sheetData sheetId="31132" refreshError="1"/>
      <sheetData sheetId="31133" refreshError="1"/>
      <sheetData sheetId="31134" refreshError="1"/>
      <sheetData sheetId="31135" refreshError="1"/>
      <sheetData sheetId="31136" refreshError="1"/>
      <sheetData sheetId="31137" refreshError="1"/>
      <sheetData sheetId="31138" refreshError="1"/>
      <sheetData sheetId="31139" refreshError="1"/>
      <sheetData sheetId="31140" refreshError="1"/>
      <sheetData sheetId="31141" refreshError="1"/>
      <sheetData sheetId="31142" refreshError="1"/>
      <sheetData sheetId="31143" refreshError="1"/>
      <sheetData sheetId="31144" refreshError="1"/>
      <sheetData sheetId="31145" refreshError="1"/>
      <sheetData sheetId="31146" refreshError="1"/>
      <sheetData sheetId="31147" refreshError="1"/>
      <sheetData sheetId="31148" refreshError="1"/>
      <sheetData sheetId="31149" refreshError="1"/>
      <sheetData sheetId="31150" refreshError="1"/>
      <sheetData sheetId="31151" refreshError="1"/>
      <sheetData sheetId="31152" refreshError="1"/>
      <sheetData sheetId="31153" refreshError="1"/>
      <sheetData sheetId="31154" refreshError="1"/>
      <sheetData sheetId="31155" refreshError="1"/>
      <sheetData sheetId="31156" refreshError="1"/>
      <sheetData sheetId="31157" refreshError="1"/>
      <sheetData sheetId="31158" refreshError="1"/>
      <sheetData sheetId="31159" refreshError="1"/>
      <sheetData sheetId="31160" refreshError="1"/>
      <sheetData sheetId="31161" refreshError="1"/>
      <sheetData sheetId="31162" refreshError="1"/>
      <sheetData sheetId="31163" refreshError="1"/>
      <sheetData sheetId="31164" refreshError="1"/>
      <sheetData sheetId="31165" refreshError="1"/>
      <sheetData sheetId="31166" refreshError="1"/>
      <sheetData sheetId="31167" refreshError="1"/>
      <sheetData sheetId="31168" refreshError="1"/>
      <sheetData sheetId="31169" refreshError="1"/>
      <sheetData sheetId="31170" refreshError="1"/>
      <sheetData sheetId="31171" refreshError="1"/>
      <sheetData sheetId="31172" refreshError="1"/>
      <sheetData sheetId="31173" refreshError="1"/>
      <sheetData sheetId="31174" refreshError="1"/>
      <sheetData sheetId="31175" refreshError="1"/>
      <sheetData sheetId="31176" refreshError="1"/>
      <sheetData sheetId="31177" refreshError="1"/>
      <sheetData sheetId="31178" refreshError="1"/>
      <sheetData sheetId="31179" refreshError="1"/>
      <sheetData sheetId="31180" refreshError="1"/>
      <sheetData sheetId="31181" refreshError="1"/>
      <sheetData sheetId="31182" refreshError="1"/>
      <sheetData sheetId="31183" refreshError="1"/>
      <sheetData sheetId="31184" refreshError="1"/>
      <sheetData sheetId="31185" refreshError="1"/>
      <sheetData sheetId="31186" refreshError="1"/>
      <sheetData sheetId="31187" refreshError="1"/>
      <sheetData sheetId="31188" refreshError="1"/>
      <sheetData sheetId="31189" refreshError="1"/>
      <sheetData sheetId="31190" refreshError="1"/>
      <sheetData sheetId="31191" refreshError="1"/>
      <sheetData sheetId="31192" refreshError="1"/>
      <sheetData sheetId="31193" refreshError="1"/>
      <sheetData sheetId="31194" refreshError="1"/>
      <sheetData sheetId="31195" refreshError="1"/>
      <sheetData sheetId="31196" refreshError="1"/>
      <sheetData sheetId="31197" refreshError="1"/>
      <sheetData sheetId="31198" refreshError="1"/>
      <sheetData sheetId="31199" refreshError="1"/>
      <sheetData sheetId="31200" refreshError="1"/>
      <sheetData sheetId="31201" refreshError="1"/>
      <sheetData sheetId="31202" refreshError="1"/>
      <sheetData sheetId="31203" refreshError="1"/>
      <sheetData sheetId="31204" refreshError="1"/>
      <sheetData sheetId="31205" refreshError="1"/>
      <sheetData sheetId="31206" refreshError="1"/>
      <sheetData sheetId="31207" refreshError="1"/>
      <sheetData sheetId="31208" refreshError="1"/>
      <sheetData sheetId="31209" refreshError="1"/>
      <sheetData sheetId="31210" refreshError="1"/>
      <sheetData sheetId="31211" refreshError="1"/>
      <sheetData sheetId="31212" refreshError="1"/>
      <sheetData sheetId="31213" refreshError="1"/>
      <sheetData sheetId="31214" refreshError="1"/>
      <sheetData sheetId="31215" refreshError="1"/>
      <sheetData sheetId="31216" refreshError="1"/>
      <sheetData sheetId="31217" refreshError="1"/>
      <sheetData sheetId="31218" refreshError="1"/>
      <sheetData sheetId="31219" refreshError="1"/>
      <sheetData sheetId="31220" refreshError="1"/>
      <sheetData sheetId="31221" refreshError="1"/>
      <sheetData sheetId="31222" refreshError="1"/>
      <sheetData sheetId="31223" refreshError="1"/>
      <sheetData sheetId="31224" refreshError="1"/>
      <sheetData sheetId="31225" refreshError="1"/>
      <sheetData sheetId="31226" refreshError="1"/>
      <sheetData sheetId="31227" refreshError="1"/>
      <sheetData sheetId="31228" refreshError="1"/>
      <sheetData sheetId="31229" refreshError="1"/>
      <sheetData sheetId="31230" refreshError="1"/>
      <sheetData sheetId="31231" refreshError="1"/>
      <sheetData sheetId="31232" refreshError="1"/>
      <sheetData sheetId="31233" refreshError="1"/>
      <sheetData sheetId="31234" refreshError="1"/>
      <sheetData sheetId="31235" refreshError="1"/>
      <sheetData sheetId="31236" refreshError="1"/>
      <sheetData sheetId="31237" refreshError="1"/>
      <sheetData sheetId="31238" refreshError="1"/>
      <sheetData sheetId="31239" refreshError="1"/>
      <sheetData sheetId="31240" refreshError="1"/>
      <sheetData sheetId="31241" refreshError="1"/>
      <sheetData sheetId="31242" refreshError="1"/>
      <sheetData sheetId="31243" refreshError="1"/>
      <sheetData sheetId="31244" refreshError="1"/>
      <sheetData sheetId="31245" refreshError="1"/>
      <sheetData sheetId="31246" refreshError="1"/>
      <sheetData sheetId="31247" refreshError="1"/>
      <sheetData sheetId="31248" refreshError="1"/>
      <sheetData sheetId="31249" refreshError="1"/>
      <sheetData sheetId="31250" refreshError="1"/>
      <sheetData sheetId="31251" refreshError="1"/>
      <sheetData sheetId="31252" refreshError="1"/>
      <sheetData sheetId="31253" refreshError="1"/>
      <sheetData sheetId="31254" refreshError="1"/>
      <sheetData sheetId="31255" refreshError="1"/>
      <sheetData sheetId="31256" refreshError="1"/>
      <sheetData sheetId="31257" refreshError="1"/>
      <sheetData sheetId="31258" refreshError="1"/>
      <sheetData sheetId="31259" refreshError="1"/>
      <sheetData sheetId="31260" refreshError="1"/>
      <sheetData sheetId="31261" refreshError="1"/>
      <sheetData sheetId="31262" refreshError="1"/>
      <sheetData sheetId="31263" refreshError="1"/>
      <sheetData sheetId="31264" refreshError="1"/>
      <sheetData sheetId="31265" refreshError="1"/>
      <sheetData sheetId="31266" refreshError="1"/>
      <sheetData sheetId="31267" refreshError="1"/>
      <sheetData sheetId="31268" refreshError="1"/>
      <sheetData sheetId="31269" refreshError="1"/>
      <sheetData sheetId="31270" refreshError="1"/>
      <sheetData sheetId="31271" refreshError="1"/>
      <sheetData sheetId="31272" refreshError="1"/>
      <sheetData sheetId="31273" refreshError="1"/>
      <sheetData sheetId="31274" refreshError="1"/>
      <sheetData sheetId="31275" refreshError="1"/>
      <sheetData sheetId="31276" refreshError="1"/>
      <sheetData sheetId="31277" refreshError="1"/>
      <sheetData sheetId="31278" refreshError="1"/>
      <sheetData sheetId="31279" refreshError="1"/>
      <sheetData sheetId="31280" refreshError="1"/>
      <sheetData sheetId="31281" refreshError="1"/>
      <sheetData sheetId="31282" refreshError="1"/>
      <sheetData sheetId="31283" refreshError="1"/>
      <sheetData sheetId="31284" refreshError="1"/>
      <sheetData sheetId="31285" refreshError="1"/>
      <sheetData sheetId="31286" refreshError="1"/>
      <sheetData sheetId="31287" refreshError="1"/>
      <sheetData sheetId="31288" refreshError="1"/>
      <sheetData sheetId="31289" refreshError="1"/>
      <sheetData sheetId="31290" refreshError="1"/>
      <sheetData sheetId="31291" refreshError="1"/>
      <sheetData sheetId="31292" refreshError="1"/>
      <sheetData sheetId="31293" refreshError="1"/>
      <sheetData sheetId="31294" refreshError="1"/>
      <sheetData sheetId="31295" refreshError="1"/>
      <sheetData sheetId="31296" refreshError="1"/>
      <sheetData sheetId="31297" refreshError="1"/>
      <sheetData sheetId="31298" refreshError="1"/>
      <sheetData sheetId="31299" refreshError="1"/>
      <sheetData sheetId="31300" refreshError="1"/>
      <sheetData sheetId="31301" refreshError="1"/>
      <sheetData sheetId="31302" refreshError="1"/>
      <sheetData sheetId="31303" refreshError="1"/>
      <sheetData sheetId="31304" refreshError="1"/>
      <sheetData sheetId="31305" refreshError="1"/>
      <sheetData sheetId="31306" refreshError="1"/>
      <sheetData sheetId="31307" refreshError="1"/>
      <sheetData sheetId="31308" refreshError="1"/>
      <sheetData sheetId="31309" refreshError="1"/>
      <sheetData sheetId="31310" refreshError="1"/>
      <sheetData sheetId="31311" refreshError="1"/>
      <sheetData sheetId="31312" refreshError="1"/>
      <sheetData sheetId="31313" refreshError="1"/>
      <sheetData sheetId="31314" refreshError="1"/>
      <sheetData sheetId="31315" refreshError="1"/>
      <sheetData sheetId="31316" refreshError="1"/>
      <sheetData sheetId="31317" refreshError="1"/>
      <sheetData sheetId="31318" refreshError="1"/>
      <sheetData sheetId="31319" refreshError="1"/>
      <sheetData sheetId="31320" refreshError="1"/>
      <sheetData sheetId="31321" refreshError="1"/>
      <sheetData sheetId="31322" refreshError="1"/>
      <sheetData sheetId="31323" refreshError="1"/>
      <sheetData sheetId="31324" refreshError="1"/>
      <sheetData sheetId="31325" refreshError="1"/>
      <sheetData sheetId="31326" refreshError="1"/>
      <sheetData sheetId="31327" refreshError="1"/>
      <sheetData sheetId="31328" refreshError="1"/>
      <sheetData sheetId="31329" refreshError="1"/>
      <sheetData sheetId="31330" refreshError="1"/>
      <sheetData sheetId="31331" refreshError="1"/>
      <sheetData sheetId="31332" refreshError="1"/>
      <sheetData sheetId="31333" refreshError="1"/>
      <sheetData sheetId="31334" refreshError="1"/>
      <sheetData sheetId="31335" refreshError="1"/>
      <sheetData sheetId="31336" refreshError="1"/>
      <sheetData sheetId="31337" refreshError="1"/>
      <sheetData sheetId="31338" refreshError="1"/>
      <sheetData sheetId="31339" refreshError="1"/>
      <sheetData sheetId="31340" refreshError="1"/>
      <sheetData sheetId="31341" refreshError="1"/>
      <sheetData sheetId="31342" refreshError="1"/>
      <sheetData sheetId="31343" refreshError="1"/>
      <sheetData sheetId="31344" refreshError="1"/>
      <sheetData sheetId="31345" refreshError="1"/>
      <sheetData sheetId="31346" refreshError="1"/>
      <sheetData sheetId="31347" refreshError="1"/>
      <sheetData sheetId="31348" refreshError="1"/>
      <sheetData sheetId="31349" refreshError="1"/>
      <sheetData sheetId="31350" refreshError="1"/>
      <sheetData sheetId="31351" refreshError="1"/>
      <sheetData sheetId="31352" refreshError="1"/>
      <sheetData sheetId="31353" refreshError="1"/>
      <sheetData sheetId="31354" refreshError="1"/>
      <sheetData sheetId="31355" refreshError="1"/>
      <sheetData sheetId="31356" refreshError="1"/>
      <sheetData sheetId="31357" refreshError="1"/>
      <sheetData sheetId="31358" refreshError="1"/>
      <sheetData sheetId="31359" refreshError="1"/>
      <sheetData sheetId="31360" refreshError="1"/>
      <sheetData sheetId="31361" refreshError="1"/>
      <sheetData sheetId="31362" refreshError="1"/>
      <sheetData sheetId="31363" refreshError="1"/>
      <sheetData sheetId="31364" refreshError="1"/>
      <sheetData sheetId="31365" refreshError="1"/>
      <sheetData sheetId="31366" refreshError="1"/>
      <sheetData sheetId="31367" refreshError="1"/>
      <sheetData sheetId="31368" refreshError="1"/>
      <sheetData sheetId="31369" refreshError="1"/>
      <sheetData sheetId="31370" refreshError="1"/>
      <sheetData sheetId="31371" refreshError="1"/>
      <sheetData sheetId="31372" refreshError="1"/>
      <sheetData sheetId="31373" refreshError="1"/>
      <sheetData sheetId="31374" refreshError="1"/>
      <sheetData sheetId="31375" refreshError="1"/>
      <sheetData sheetId="31376" refreshError="1"/>
      <sheetData sheetId="31377" refreshError="1"/>
      <sheetData sheetId="31378" refreshError="1"/>
      <sheetData sheetId="31379" refreshError="1"/>
      <sheetData sheetId="31380" refreshError="1"/>
      <sheetData sheetId="31381" refreshError="1"/>
      <sheetData sheetId="31382" refreshError="1"/>
      <sheetData sheetId="31383" refreshError="1"/>
      <sheetData sheetId="31384" refreshError="1"/>
      <sheetData sheetId="31385" refreshError="1"/>
      <sheetData sheetId="31386" refreshError="1"/>
      <sheetData sheetId="31387" refreshError="1"/>
      <sheetData sheetId="31388" refreshError="1"/>
      <sheetData sheetId="31389" refreshError="1"/>
      <sheetData sheetId="31390" refreshError="1"/>
      <sheetData sheetId="31391" refreshError="1"/>
      <sheetData sheetId="31392" refreshError="1"/>
      <sheetData sheetId="31393" refreshError="1"/>
      <sheetData sheetId="31394" refreshError="1"/>
      <sheetData sheetId="31395" refreshError="1"/>
      <sheetData sheetId="31396" refreshError="1"/>
      <sheetData sheetId="31397" refreshError="1"/>
      <sheetData sheetId="31398" refreshError="1"/>
      <sheetData sheetId="31399" refreshError="1"/>
      <sheetData sheetId="31400" refreshError="1"/>
      <sheetData sheetId="31401" refreshError="1"/>
      <sheetData sheetId="31402" refreshError="1"/>
      <sheetData sheetId="31403" refreshError="1"/>
      <sheetData sheetId="31404" refreshError="1"/>
      <sheetData sheetId="31405" refreshError="1"/>
      <sheetData sheetId="31406" refreshError="1"/>
      <sheetData sheetId="31407" refreshError="1"/>
      <sheetData sheetId="31408" refreshError="1"/>
      <sheetData sheetId="31409" refreshError="1"/>
      <sheetData sheetId="31410" refreshError="1"/>
      <sheetData sheetId="31411" refreshError="1"/>
      <sheetData sheetId="31412" refreshError="1"/>
      <sheetData sheetId="31413" refreshError="1"/>
      <sheetData sheetId="31414" refreshError="1"/>
      <sheetData sheetId="31415" refreshError="1"/>
      <sheetData sheetId="31416" refreshError="1"/>
      <sheetData sheetId="31417" refreshError="1"/>
      <sheetData sheetId="31418" refreshError="1"/>
      <sheetData sheetId="31419" refreshError="1"/>
      <sheetData sheetId="31420" refreshError="1"/>
      <sheetData sheetId="31421" refreshError="1"/>
      <sheetData sheetId="31422" refreshError="1"/>
      <sheetData sheetId="31423" refreshError="1"/>
      <sheetData sheetId="31424" refreshError="1"/>
      <sheetData sheetId="31425" refreshError="1"/>
      <sheetData sheetId="31426" refreshError="1"/>
      <sheetData sheetId="31427" refreshError="1"/>
      <sheetData sheetId="31428" refreshError="1"/>
      <sheetData sheetId="31429" refreshError="1"/>
      <sheetData sheetId="31430" refreshError="1"/>
      <sheetData sheetId="31431" refreshError="1"/>
      <sheetData sheetId="31432" refreshError="1"/>
      <sheetData sheetId="31433" refreshError="1"/>
      <sheetData sheetId="31434" refreshError="1"/>
      <sheetData sheetId="31435" refreshError="1"/>
      <sheetData sheetId="31436" refreshError="1"/>
      <sheetData sheetId="31437" refreshError="1"/>
      <sheetData sheetId="31438" refreshError="1"/>
      <sheetData sheetId="31439" refreshError="1"/>
      <sheetData sheetId="31440" refreshError="1"/>
      <sheetData sheetId="31441" refreshError="1"/>
      <sheetData sheetId="31442" refreshError="1"/>
      <sheetData sheetId="31443" refreshError="1"/>
      <sheetData sheetId="31444" refreshError="1"/>
      <sheetData sheetId="31445" refreshError="1"/>
      <sheetData sheetId="31446" refreshError="1"/>
      <sheetData sheetId="31447" refreshError="1"/>
      <sheetData sheetId="31448" refreshError="1"/>
      <sheetData sheetId="31449" refreshError="1"/>
      <sheetData sheetId="31450" refreshError="1"/>
      <sheetData sheetId="31451" refreshError="1"/>
      <sheetData sheetId="31452" refreshError="1"/>
      <sheetData sheetId="31453" refreshError="1"/>
      <sheetData sheetId="31454" refreshError="1"/>
      <sheetData sheetId="31455" refreshError="1"/>
      <sheetData sheetId="31456" refreshError="1"/>
      <sheetData sheetId="31457" refreshError="1"/>
      <sheetData sheetId="31458" refreshError="1"/>
      <sheetData sheetId="31459" refreshError="1"/>
      <sheetData sheetId="31460" refreshError="1"/>
      <sheetData sheetId="31461" refreshError="1"/>
      <sheetData sheetId="31462" refreshError="1"/>
      <sheetData sheetId="31463" refreshError="1"/>
      <sheetData sheetId="31464" refreshError="1"/>
      <sheetData sheetId="31465" refreshError="1"/>
      <sheetData sheetId="31466" refreshError="1"/>
      <sheetData sheetId="31467" refreshError="1"/>
      <sheetData sheetId="31468" refreshError="1"/>
      <sheetData sheetId="31469" refreshError="1"/>
      <sheetData sheetId="31470" refreshError="1"/>
      <sheetData sheetId="31471" refreshError="1"/>
      <sheetData sheetId="31472" refreshError="1"/>
      <sheetData sheetId="31473" refreshError="1"/>
      <sheetData sheetId="31474" refreshError="1"/>
      <sheetData sheetId="31475" refreshError="1"/>
      <sheetData sheetId="31476" refreshError="1"/>
      <sheetData sheetId="31477" refreshError="1"/>
      <sheetData sheetId="31478" refreshError="1"/>
      <sheetData sheetId="31479" refreshError="1"/>
      <sheetData sheetId="31480" refreshError="1"/>
      <sheetData sheetId="31481" refreshError="1"/>
      <sheetData sheetId="31482" refreshError="1"/>
      <sheetData sheetId="31483" refreshError="1"/>
      <sheetData sheetId="31484" refreshError="1"/>
      <sheetData sheetId="31485" refreshError="1"/>
      <sheetData sheetId="31486" refreshError="1"/>
      <sheetData sheetId="31487" refreshError="1"/>
      <sheetData sheetId="31488" refreshError="1"/>
      <sheetData sheetId="31489" refreshError="1"/>
      <sheetData sheetId="31490" refreshError="1"/>
      <sheetData sheetId="31491" refreshError="1"/>
      <sheetData sheetId="31492" refreshError="1"/>
      <sheetData sheetId="31493" refreshError="1"/>
      <sheetData sheetId="31494" refreshError="1"/>
      <sheetData sheetId="31495" refreshError="1"/>
      <sheetData sheetId="31496" refreshError="1"/>
      <sheetData sheetId="31497" refreshError="1"/>
      <sheetData sheetId="31498" refreshError="1"/>
      <sheetData sheetId="31499" refreshError="1"/>
      <sheetData sheetId="31500" refreshError="1"/>
      <sheetData sheetId="31501" refreshError="1"/>
      <sheetData sheetId="31502" refreshError="1"/>
      <sheetData sheetId="31503" refreshError="1"/>
      <sheetData sheetId="31504" refreshError="1"/>
      <sheetData sheetId="31505" refreshError="1"/>
      <sheetData sheetId="31506" refreshError="1"/>
      <sheetData sheetId="31507" refreshError="1"/>
      <sheetData sheetId="31508" refreshError="1"/>
      <sheetData sheetId="31509" refreshError="1"/>
      <sheetData sheetId="31510" refreshError="1"/>
      <sheetData sheetId="31511" refreshError="1"/>
      <sheetData sheetId="31512" refreshError="1"/>
      <sheetData sheetId="31513" refreshError="1"/>
      <sheetData sheetId="31514" refreshError="1"/>
      <sheetData sheetId="31515" refreshError="1"/>
      <sheetData sheetId="31516" refreshError="1"/>
      <sheetData sheetId="31517" refreshError="1"/>
      <sheetData sheetId="31518" refreshError="1"/>
      <sheetData sheetId="31519" refreshError="1"/>
      <sheetData sheetId="31520" refreshError="1"/>
      <sheetData sheetId="31521"/>
      <sheetData sheetId="31522"/>
      <sheetData sheetId="31523"/>
      <sheetData sheetId="31524"/>
      <sheetData sheetId="31525"/>
      <sheetData sheetId="31526"/>
      <sheetData sheetId="31527"/>
      <sheetData sheetId="31528"/>
      <sheetData sheetId="31529"/>
      <sheetData sheetId="31530" refreshError="1"/>
      <sheetData sheetId="31531" refreshError="1"/>
      <sheetData sheetId="31532" refreshError="1"/>
      <sheetData sheetId="31533" refreshError="1"/>
      <sheetData sheetId="31534" refreshError="1"/>
      <sheetData sheetId="31535" refreshError="1"/>
      <sheetData sheetId="31536" refreshError="1"/>
      <sheetData sheetId="31537" refreshError="1"/>
      <sheetData sheetId="31538" refreshError="1"/>
      <sheetData sheetId="31539" refreshError="1"/>
      <sheetData sheetId="31540" refreshError="1"/>
      <sheetData sheetId="31541"/>
      <sheetData sheetId="31542"/>
      <sheetData sheetId="31543" refreshError="1"/>
      <sheetData sheetId="31544"/>
      <sheetData sheetId="31545"/>
      <sheetData sheetId="31546" refreshError="1"/>
      <sheetData sheetId="31547" refreshError="1"/>
      <sheetData sheetId="31548" refreshError="1"/>
      <sheetData sheetId="31549" refreshError="1"/>
      <sheetData sheetId="31550" refreshError="1"/>
      <sheetData sheetId="31551" refreshError="1"/>
      <sheetData sheetId="31552" refreshError="1"/>
      <sheetData sheetId="31553" refreshError="1"/>
      <sheetData sheetId="31554" refreshError="1"/>
      <sheetData sheetId="31555" refreshError="1"/>
      <sheetData sheetId="31556"/>
      <sheetData sheetId="31557"/>
      <sheetData sheetId="31558"/>
      <sheetData sheetId="31559"/>
      <sheetData sheetId="31560"/>
      <sheetData sheetId="31561"/>
      <sheetData sheetId="31562"/>
      <sheetData sheetId="31563"/>
      <sheetData sheetId="31564"/>
      <sheetData sheetId="31565"/>
      <sheetData sheetId="31566"/>
      <sheetData sheetId="31567" refreshError="1"/>
      <sheetData sheetId="31568" refreshError="1"/>
      <sheetData sheetId="31569" refreshError="1"/>
      <sheetData sheetId="31570" refreshError="1"/>
      <sheetData sheetId="31571" refreshError="1"/>
      <sheetData sheetId="31572" refreshError="1"/>
      <sheetData sheetId="31573" refreshError="1"/>
      <sheetData sheetId="31574" refreshError="1"/>
      <sheetData sheetId="31575" refreshError="1"/>
      <sheetData sheetId="31576" refreshError="1"/>
      <sheetData sheetId="31577" refreshError="1"/>
      <sheetData sheetId="31578" refreshError="1"/>
      <sheetData sheetId="31579" refreshError="1"/>
      <sheetData sheetId="31580" refreshError="1"/>
      <sheetData sheetId="31581" refreshError="1"/>
      <sheetData sheetId="31582" refreshError="1"/>
      <sheetData sheetId="31583" refreshError="1"/>
      <sheetData sheetId="31584" refreshError="1"/>
      <sheetData sheetId="31585" refreshError="1"/>
      <sheetData sheetId="31586" refreshError="1"/>
      <sheetData sheetId="31587" refreshError="1"/>
      <sheetData sheetId="31588" refreshError="1"/>
      <sheetData sheetId="31589" refreshError="1"/>
      <sheetData sheetId="31590" refreshError="1"/>
      <sheetData sheetId="31591" refreshError="1"/>
      <sheetData sheetId="31592" refreshError="1"/>
      <sheetData sheetId="31593" refreshError="1"/>
      <sheetData sheetId="31594" refreshError="1"/>
      <sheetData sheetId="31595" refreshError="1"/>
      <sheetData sheetId="31596" refreshError="1"/>
      <sheetData sheetId="31597" refreshError="1"/>
      <sheetData sheetId="31598" refreshError="1"/>
      <sheetData sheetId="31599" refreshError="1"/>
      <sheetData sheetId="31600" refreshError="1"/>
      <sheetData sheetId="31601" refreshError="1"/>
      <sheetData sheetId="31602" refreshError="1"/>
      <sheetData sheetId="31603" refreshError="1"/>
      <sheetData sheetId="31604" refreshError="1"/>
      <sheetData sheetId="31605" refreshError="1"/>
      <sheetData sheetId="31606" refreshError="1"/>
      <sheetData sheetId="31607" refreshError="1"/>
      <sheetData sheetId="31608" refreshError="1"/>
      <sheetData sheetId="31609" refreshError="1"/>
      <sheetData sheetId="31610" refreshError="1"/>
      <sheetData sheetId="31611" refreshError="1"/>
      <sheetData sheetId="31612" refreshError="1"/>
      <sheetData sheetId="31613" refreshError="1"/>
      <sheetData sheetId="31614" refreshError="1"/>
      <sheetData sheetId="31615" refreshError="1"/>
      <sheetData sheetId="31616" refreshError="1"/>
      <sheetData sheetId="31617" refreshError="1"/>
      <sheetData sheetId="31618" refreshError="1"/>
      <sheetData sheetId="31619" refreshError="1"/>
      <sheetData sheetId="31620" refreshError="1"/>
      <sheetData sheetId="31621" refreshError="1"/>
      <sheetData sheetId="31622" refreshError="1"/>
      <sheetData sheetId="31623" refreshError="1"/>
      <sheetData sheetId="31624" refreshError="1"/>
      <sheetData sheetId="31625" refreshError="1"/>
      <sheetData sheetId="31626" refreshError="1"/>
      <sheetData sheetId="31627" refreshError="1"/>
      <sheetData sheetId="31628" refreshError="1"/>
      <sheetData sheetId="31629" refreshError="1"/>
      <sheetData sheetId="31630" refreshError="1"/>
      <sheetData sheetId="31631" refreshError="1"/>
      <sheetData sheetId="31632" refreshError="1"/>
      <sheetData sheetId="31633" refreshError="1"/>
      <sheetData sheetId="31634" refreshError="1"/>
      <sheetData sheetId="31635" refreshError="1"/>
      <sheetData sheetId="31636" refreshError="1"/>
      <sheetData sheetId="31637" refreshError="1"/>
      <sheetData sheetId="31638" refreshError="1"/>
      <sheetData sheetId="31639" refreshError="1"/>
      <sheetData sheetId="31640" refreshError="1"/>
      <sheetData sheetId="31641" refreshError="1"/>
      <sheetData sheetId="31642" refreshError="1"/>
      <sheetData sheetId="31643" refreshError="1"/>
      <sheetData sheetId="31644" refreshError="1"/>
      <sheetData sheetId="31645" refreshError="1"/>
      <sheetData sheetId="31646" refreshError="1"/>
      <sheetData sheetId="31647" refreshError="1"/>
      <sheetData sheetId="31648" refreshError="1"/>
      <sheetData sheetId="31649" refreshError="1"/>
      <sheetData sheetId="31650" refreshError="1"/>
      <sheetData sheetId="31651" refreshError="1"/>
      <sheetData sheetId="31652" refreshError="1"/>
      <sheetData sheetId="31653" refreshError="1"/>
      <sheetData sheetId="31654" refreshError="1"/>
      <sheetData sheetId="31655" refreshError="1"/>
      <sheetData sheetId="31656" refreshError="1"/>
      <sheetData sheetId="31657" refreshError="1"/>
      <sheetData sheetId="31658" refreshError="1"/>
      <sheetData sheetId="31659" refreshError="1"/>
      <sheetData sheetId="31660" refreshError="1"/>
      <sheetData sheetId="31661" refreshError="1"/>
      <sheetData sheetId="31662" refreshError="1"/>
      <sheetData sheetId="31663" refreshError="1"/>
      <sheetData sheetId="31664" refreshError="1"/>
      <sheetData sheetId="31665" refreshError="1"/>
      <sheetData sheetId="31666"/>
      <sheetData sheetId="31667" refreshError="1"/>
      <sheetData sheetId="31668"/>
      <sheetData sheetId="31669" refreshError="1"/>
      <sheetData sheetId="31670"/>
      <sheetData sheetId="31671"/>
      <sheetData sheetId="31672"/>
      <sheetData sheetId="31673"/>
      <sheetData sheetId="31674"/>
      <sheetData sheetId="31675"/>
      <sheetData sheetId="31676"/>
      <sheetData sheetId="31677"/>
      <sheetData sheetId="31678"/>
      <sheetData sheetId="31679" refreshError="1"/>
      <sheetData sheetId="31680" refreshError="1"/>
      <sheetData sheetId="31681" refreshError="1"/>
      <sheetData sheetId="31682" refreshError="1"/>
      <sheetData sheetId="31683" refreshError="1"/>
      <sheetData sheetId="31684" refreshError="1"/>
      <sheetData sheetId="31685"/>
      <sheetData sheetId="31686"/>
      <sheetData sheetId="31687" refreshError="1"/>
      <sheetData sheetId="31688"/>
      <sheetData sheetId="31689"/>
      <sheetData sheetId="31690"/>
      <sheetData sheetId="31691"/>
      <sheetData sheetId="31692"/>
      <sheetData sheetId="31693" refreshError="1"/>
      <sheetData sheetId="31694">
        <row r="1">
          <cell r="A1" t="str">
            <v>客户名称:宜兴鹏鹞环保有限公司</v>
          </cell>
        </row>
      </sheetData>
      <sheetData sheetId="31695" refreshError="1"/>
      <sheetData sheetId="31696"/>
      <sheetData sheetId="31697" refreshError="1"/>
      <sheetData sheetId="31698" refreshError="1"/>
      <sheetData sheetId="31699" refreshError="1"/>
      <sheetData sheetId="31700" refreshError="1"/>
      <sheetData sheetId="31701" refreshError="1"/>
      <sheetData sheetId="31702" refreshError="1"/>
      <sheetData sheetId="31703"/>
      <sheetData sheetId="31704"/>
      <sheetData sheetId="31705"/>
      <sheetData sheetId="31706" refreshError="1"/>
      <sheetData sheetId="31707" refreshError="1"/>
      <sheetData sheetId="31708" refreshError="1"/>
      <sheetData sheetId="31709" refreshError="1"/>
      <sheetData sheetId="31710" refreshError="1"/>
      <sheetData sheetId="31711" refreshError="1"/>
      <sheetData sheetId="31712" refreshError="1"/>
      <sheetData sheetId="31713" refreshError="1"/>
      <sheetData sheetId="31714" refreshError="1"/>
      <sheetData sheetId="31715" refreshError="1"/>
      <sheetData sheetId="31716" refreshError="1"/>
      <sheetData sheetId="31717" refreshError="1"/>
      <sheetData sheetId="31718" refreshError="1"/>
      <sheetData sheetId="31719" refreshError="1"/>
      <sheetData sheetId="31720"/>
      <sheetData sheetId="31721"/>
      <sheetData sheetId="31722"/>
      <sheetData sheetId="31723"/>
      <sheetData sheetId="31724"/>
      <sheetData sheetId="31725"/>
      <sheetData sheetId="31726"/>
      <sheetData sheetId="31727"/>
      <sheetData sheetId="31728"/>
      <sheetData sheetId="31729"/>
      <sheetData sheetId="31730"/>
      <sheetData sheetId="31731">
        <row r="1">
          <cell r="A1" t="str">
            <v>Loan Calculator</v>
          </cell>
        </row>
      </sheetData>
      <sheetData sheetId="31732"/>
      <sheetData sheetId="31733"/>
      <sheetData sheetId="31734"/>
      <sheetData sheetId="31735" refreshError="1"/>
      <sheetData sheetId="31736" refreshError="1"/>
      <sheetData sheetId="31737" refreshError="1"/>
      <sheetData sheetId="31738" refreshError="1"/>
      <sheetData sheetId="31739" refreshError="1"/>
      <sheetData sheetId="31740" refreshError="1"/>
      <sheetData sheetId="31741" refreshError="1"/>
      <sheetData sheetId="31742" refreshError="1"/>
      <sheetData sheetId="31743" refreshError="1"/>
      <sheetData sheetId="31744" refreshError="1"/>
      <sheetData sheetId="31745" refreshError="1"/>
      <sheetData sheetId="31746" refreshError="1"/>
      <sheetData sheetId="31747" refreshError="1"/>
      <sheetData sheetId="31748" refreshError="1"/>
      <sheetData sheetId="31749" refreshError="1"/>
      <sheetData sheetId="31750" refreshError="1"/>
      <sheetData sheetId="31751" refreshError="1"/>
      <sheetData sheetId="31752" refreshError="1"/>
      <sheetData sheetId="31753" refreshError="1"/>
      <sheetData sheetId="31754" refreshError="1"/>
      <sheetData sheetId="31755" refreshError="1"/>
      <sheetData sheetId="31756" refreshError="1"/>
      <sheetData sheetId="31757" refreshError="1"/>
      <sheetData sheetId="31758" refreshError="1"/>
      <sheetData sheetId="31759" refreshError="1"/>
      <sheetData sheetId="31760" refreshError="1"/>
      <sheetData sheetId="31761" refreshError="1"/>
      <sheetData sheetId="31762" refreshError="1"/>
      <sheetData sheetId="31763" refreshError="1"/>
      <sheetData sheetId="31764"/>
      <sheetData sheetId="31765"/>
      <sheetData sheetId="31766" refreshError="1"/>
      <sheetData sheetId="31767">
        <row r="4">
          <cell r="A4" t="str">
            <v>__Actuals_for_total_of_12_Time_selections_Ledger_1</v>
          </cell>
        </row>
      </sheetData>
      <sheetData sheetId="31768" refreshError="1"/>
      <sheetData sheetId="31769" refreshError="1"/>
      <sheetData sheetId="31770" refreshError="1"/>
      <sheetData sheetId="31771" refreshError="1"/>
      <sheetData sheetId="31772" refreshError="1"/>
      <sheetData sheetId="31773" refreshError="1"/>
      <sheetData sheetId="31774" refreshError="1"/>
      <sheetData sheetId="31775" refreshError="1"/>
      <sheetData sheetId="31776" refreshError="1"/>
      <sheetData sheetId="31777" refreshError="1"/>
      <sheetData sheetId="31778"/>
      <sheetData sheetId="31779"/>
      <sheetData sheetId="31780" refreshError="1"/>
      <sheetData sheetId="31781" refreshError="1"/>
      <sheetData sheetId="31782" refreshError="1"/>
      <sheetData sheetId="31783" refreshError="1"/>
      <sheetData sheetId="31784" refreshError="1"/>
      <sheetData sheetId="31785" refreshError="1"/>
      <sheetData sheetId="31786" refreshError="1"/>
      <sheetData sheetId="31787" refreshError="1"/>
      <sheetData sheetId="31788" refreshError="1"/>
      <sheetData sheetId="31789" refreshError="1"/>
      <sheetData sheetId="31790" refreshError="1"/>
      <sheetData sheetId="31791" refreshError="1"/>
      <sheetData sheetId="31792" refreshError="1"/>
      <sheetData sheetId="31793" refreshError="1"/>
      <sheetData sheetId="31794" refreshError="1"/>
      <sheetData sheetId="31795" refreshError="1"/>
      <sheetData sheetId="31796" refreshError="1"/>
      <sheetData sheetId="31797" refreshError="1"/>
      <sheetData sheetId="31798" refreshError="1"/>
      <sheetData sheetId="31799" refreshError="1"/>
      <sheetData sheetId="31800" refreshError="1"/>
      <sheetData sheetId="31801" refreshError="1"/>
      <sheetData sheetId="31802" refreshError="1"/>
      <sheetData sheetId="31803" refreshError="1"/>
      <sheetData sheetId="31804" refreshError="1"/>
      <sheetData sheetId="31805" refreshError="1"/>
      <sheetData sheetId="31806" refreshError="1"/>
      <sheetData sheetId="31807" refreshError="1"/>
      <sheetData sheetId="31808" refreshError="1"/>
      <sheetData sheetId="31809" refreshError="1"/>
      <sheetData sheetId="31810" refreshError="1"/>
      <sheetData sheetId="31811" refreshError="1"/>
      <sheetData sheetId="31812" refreshError="1"/>
      <sheetData sheetId="31813" refreshError="1"/>
      <sheetData sheetId="31814" refreshError="1"/>
      <sheetData sheetId="31815" refreshError="1"/>
      <sheetData sheetId="31816" refreshError="1"/>
      <sheetData sheetId="31817" refreshError="1"/>
      <sheetData sheetId="31818" refreshError="1"/>
      <sheetData sheetId="31819" refreshError="1"/>
      <sheetData sheetId="31820" refreshError="1"/>
      <sheetData sheetId="31821" refreshError="1"/>
      <sheetData sheetId="31822" refreshError="1"/>
      <sheetData sheetId="31823" refreshError="1"/>
      <sheetData sheetId="31824" refreshError="1"/>
      <sheetData sheetId="31825" refreshError="1"/>
      <sheetData sheetId="31826" refreshError="1"/>
      <sheetData sheetId="31827" refreshError="1"/>
      <sheetData sheetId="31828" refreshError="1"/>
      <sheetData sheetId="31829" refreshError="1"/>
      <sheetData sheetId="31830" refreshError="1"/>
      <sheetData sheetId="31831" refreshError="1"/>
      <sheetData sheetId="31832" refreshError="1"/>
      <sheetData sheetId="31833" refreshError="1"/>
      <sheetData sheetId="31834" refreshError="1"/>
      <sheetData sheetId="31835" refreshError="1"/>
      <sheetData sheetId="31836" refreshError="1"/>
      <sheetData sheetId="31837" refreshError="1"/>
      <sheetData sheetId="31838" refreshError="1"/>
      <sheetData sheetId="31839" refreshError="1"/>
      <sheetData sheetId="31840" refreshError="1"/>
      <sheetData sheetId="31841" refreshError="1"/>
      <sheetData sheetId="31842" refreshError="1"/>
      <sheetData sheetId="31843" refreshError="1"/>
      <sheetData sheetId="31844" refreshError="1"/>
      <sheetData sheetId="31845" refreshError="1"/>
      <sheetData sheetId="31846" refreshError="1"/>
      <sheetData sheetId="31847" refreshError="1"/>
      <sheetData sheetId="31848" refreshError="1"/>
      <sheetData sheetId="31849" refreshError="1"/>
      <sheetData sheetId="31850" refreshError="1"/>
      <sheetData sheetId="31851" refreshError="1"/>
      <sheetData sheetId="31852" refreshError="1"/>
      <sheetData sheetId="31853" refreshError="1"/>
      <sheetData sheetId="31854" refreshError="1"/>
      <sheetData sheetId="31855" refreshError="1"/>
      <sheetData sheetId="31856" refreshError="1"/>
      <sheetData sheetId="31857" refreshError="1"/>
      <sheetData sheetId="31858" refreshError="1"/>
      <sheetData sheetId="31859" refreshError="1"/>
      <sheetData sheetId="31860" refreshError="1"/>
      <sheetData sheetId="31861" refreshError="1"/>
      <sheetData sheetId="31862" refreshError="1"/>
      <sheetData sheetId="31863" refreshError="1"/>
      <sheetData sheetId="31864" refreshError="1"/>
      <sheetData sheetId="31865" refreshError="1"/>
      <sheetData sheetId="31866" refreshError="1"/>
      <sheetData sheetId="31867" refreshError="1"/>
      <sheetData sheetId="31868" refreshError="1"/>
      <sheetData sheetId="31869" refreshError="1"/>
      <sheetData sheetId="31870" refreshError="1"/>
      <sheetData sheetId="31871" refreshError="1"/>
      <sheetData sheetId="31872" refreshError="1"/>
      <sheetData sheetId="31873" refreshError="1"/>
      <sheetData sheetId="31874" refreshError="1"/>
      <sheetData sheetId="31875" refreshError="1"/>
      <sheetData sheetId="31876" refreshError="1"/>
      <sheetData sheetId="31877" refreshError="1"/>
      <sheetData sheetId="31878" refreshError="1"/>
      <sheetData sheetId="31879" refreshError="1"/>
      <sheetData sheetId="31880" refreshError="1"/>
      <sheetData sheetId="31881" refreshError="1"/>
      <sheetData sheetId="31882" refreshError="1"/>
      <sheetData sheetId="31883" refreshError="1"/>
      <sheetData sheetId="31884" refreshError="1"/>
      <sheetData sheetId="31885" refreshError="1"/>
      <sheetData sheetId="31886" refreshError="1"/>
      <sheetData sheetId="31887" refreshError="1"/>
      <sheetData sheetId="31888" refreshError="1"/>
      <sheetData sheetId="31889" refreshError="1"/>
      <sheetData sheetId="31890" refreshError="1"/>
      <sheetData sheetId="31891" refreshError="1"/>
      <sheetData sheetId="31892" refreshError="1"/>
      <sheetData sheetId="31893" refreshError="1"/>
      <sheetData sheetId="31894" refreshError="1"/>
      <sheetData sheetId="31895" refreshError="1"/>
      <sheetData sheetId="31896" refreshError="1"/>
      <sheetData sheetId="31897" refreshError="1"/>
      <sheetData sheetId="31898" refreshError="1"/>
      <sheetData sheetId="31899" refreshError="1"/>
      <sheetData sheetId="31900" refreshError="1"/>
      <sheetData sheetId="31901" refreshError="1"/>
      <sheetData sheetId="31902" refreshError="1"/>
      <sheetData sheetId="31903" refreshError="1"/>
      <sheetData sheetId="31904" refreshError="1"/>
      <sheetData sheetId="31905" refreshError="1"/>
      <sheetData sheetId="31906" refreshError="1"/>
      <sheetData sheetId="31907" refreshError="1"/>
      <sheetData sheetId="31908" refreshError="1"/>
      <sheetData sheetId="31909" refreshError="1"/>
      <sheetData sheetId="31910" refreshError="1"/>
      <sheetData sheetId="31911" refreshError="1"/>
      <sheetData sheetId="31912" refreshError="1"/>
      <sheetData sheetId="31913" refreshError="1"/>
      <sheetData sheetId="31914" refreshError="1"/>
      <sheetData sheetId="31915" refreshError="1"/>
      <sheetData sheetId="31916" refreshError="1"/>
      <sheetData sheetId="31917" refreshError="1"/>
      <sheetData sheetId="31918" refreshError="1"/>
      <sheetData sheetId="31919" refreshError="1"/>
      <sheetData sheetId="31920" refreshError="1"/>
      <sheetData sheetId="31921" refreshError="1"/>
      <sheetData sheetId="31922" refreshError="1"/>
      <sheetData sheetId="31923" refreshError="1"/>
      <sheetData sheetId="31924" refreshError="1"/>
      <sheetData sheetId="31925" refreshError="1"/>
      <sheetData sheetId="31926" refreshError="1"/>
      <sheetData sheetId="31927" refreshError="1"/>
      <sheetData sheetId="31928" refreshError="1"/>
      <sheetData sheetId="31929" refreshError="1"/>
      <sheetData sheetId="31930" refreshError="1"/>
      <sheetData sheetId="31931" refreshError="1"/>
      <sheetData sheetId="31932" refreshError="1"/>
      <sheetData sheetId="31933" refreshError="1"/>
      <sheetData sheetId="31934" refreshError="1"/>
      <sheetData sheetId="31935" refreshError="1"/>
      <sheetData sheetId="31936" refreshError="1"/>
      <sheetData sheetId="31937" refreshError="1"/>
      <sheetData sheetId="31938" refreshError="1"/>
      <sheetData sheetId="31939" refreshError="1"/>
      <sheetData sheetId="31940" refreshError="1"/>
      <sheetData sheetId="31941" refreshError="1"/>
      <sheetData sheetId="31942" refreshError="1"/>
      <sheetData sheetId="31943" refreshError="1"/>
      <sheetData sheetId="31944" refreshError="1"/>
      <sheetData sheetId="31945" refreshError="1"/>
      <sheetData sheetId="31946" refreshError="1"/>
      <sheetData sheetId="31947" refreshError="1"/>
      <sheetData sheetId="31948" refreshError="1"/>
      <sheetData sheetId="31949" refreshError="1"/>
      <sheetData sheetId="31950" refreshError="1"/>
      <sheetData sheetId="31951" refreshError="1"/>
      <sheetData sheetId="31952" refreshError="1"/>
      <sheetData sheetId="31953" refreshError="1"/>
      <sheetData sheetId="31954" refreshError="1"/>
      <sheetData sheetId="31955" refreshError="1"/>
      <sheetData sheetId="31956" refreshError="1"/>
      <sheetData sheetId="31957" refreshError="1"/>
      <sheetData sheetId="31958" refreshError="1"/>
      <sheetData sheetId="31959" refreshError="1"/>
      <sheetData sheetId="31960" refreshError="1"/>
      <sheetData sheetId="31961" refreshError="1"/>
      <sheetData sheetId="31962" refreshError="1"/>
      <sheetData sheetId="31963" refreshError="1"/>
      <sheetData sheetId="31964" refreshError="1"/>
      <sheetData sheetId="31965" refreshError="1"/>
      <sheetData sheetId="31966" refreshError="1"/>
      <sheetData sheetId="31967" refreshError="1"/>
      <sheetData sheetId="31968" refreshError="1"/>
      <sheetData sheetId="31969" refreshError="1"/>
      <sheetData sheetId="31970" refreshError="1"/>
      <sheetData sheetId="31971" refreshError="1"/>
      <sheetData sheetId="31972" refreshError="1"/>
      <sheetData sheetId="31973" refreshError="1"/>
      <sheetData sheetId="31974" refreshError="1"/>
      <sheetData sheetId="31975" refreshError="1"/>
      <sheetData sheetId="31976" refreshError="1"/>
      <sheetData sheetId="31977" refreshError="1"/>
      <sheetData sheetId="31978" refreshError="1"/>
      <sheetData sheetId="31979" refreshError="1"/>
      <sheetData sheetId="31980" refreshError="1"/>
      <sheetData sheetId="31981" refreshError="1"/>
      <sheetData sheetId="31982" refreshError="1"/>
      <sheetData sheetId="31983" refreshError="1"/>
      <sheetData sheetId="31984" refreshError="1"/>
      <sheetData sheetId="31985" refreshError="1"/>
      <sheetData sheetId="31986" refreshError="1"/>
      <sheetData sheetId="31987" refreshError="1"/>
      <sheetData sheetId="31988" refreshError="1"/>
      <sheetData sheetId="31989" refreshError="1"/>
      <sheetData sheetId="31990" refreshError="1"/>
      <sheetData sheetId="31991" refreshError="1"/>
      <sheetData sheetId="31992" refreshError="1"/>
      <sheetData sheetId="31993" refreshError="1"/>
      <sheetData sheetId="31994" refreshError="1"/>
      <sheetData sheetId="31995" refreshError="1"/>
      <sheetData sheetId="31996" refreshError="1"/>
      <sheetData sheetId="31997" refreshError="1"/>
      <sheetData sheetId="31998" refreshError="1"/>
      <sheetData sheetId="31999" refreshError="1"/>
      <sheetData sheetId="32000" refreshError="1"/>
      <sheetData sheetId="32001" refreshError="1"/>
      <sheetData sheetId="32002" refreshError="1"/>
      <sheetData sheetId="32003" refreshError="1"/>
      <sheetData sheetId="32004" refreshError="1"/>
      <sheetData sheetId="32005" refreshError="1"/>
      <sheetData sheetId="32006" refreshError="1"/>
      <sheetData sheetId="32007" refreshError="1"/>
      <sheetData sheetId="32008" refreshError="1"/>
      <sheetData sheetId="32009" refreshError="1"/>
      <sheetData sheetId="32010" refreshError="1"/>
      <sheetData sheetId="32011" refreshError="1"/>
      <sheetData sheetId="32012" refreshError="1"/>
      <sheetData sheetId="32013" refreshError="1"/>
      <sheetData sheetId="32014" refreshError="1"/>
      <sheetData sheetId="32015" refreshError="1"/>
      <sheetData sheetId="32016" refreshError="1"/>
      <sheetData sheetId="32017" refreshError="1"/>
      <sheetData sheetId="32018" refreshError="1"/>
      <sheetData sheetId="32019" refreshError="1"/>
      <sheetData sheetId="32020" refreshError="1"/>
      <sheetData sheetId="32021" refreshError="1"/>
      <sheetData sheetId="32022" refreshError="1"/>
      <sheetData sheetId="32023" refreshError="1"/>
      <sheetData sheetId="32024" refreshError="1"/>
      <sheetData sheetId="32025" refreshError="1"/>
      <sheetData sheetId="32026" refreshError="1"/>
      <sheetData sheetId="32027" refreshError="1"/>
      <sheetData sheetId="32028" refreshError="1"/>
      <sheetData sheetId="32029" refreshError="1"/>
      <sheetData sheetId="32030" refreshError="1"/>
      <sheetData sheetId="32031" refreshError="1"/>
      <sheetData sheetId="32032" refreshError="1"/>
      <sheetData sheetId="32033" refreshError="1"/>
      <sheetData sheetId="32034" refreshError="1"/>
      <sheetData sheetId="32035" refreshError="1"/>
      <sheetData sheetId="32036" refreshError="1"/>
      <sheetData sheetId="32037" refreshError="1"/>
      <sheetData sheetId="32038" refreshError="1"/>
      <sheetData sheetId="32039" refreshError="1"/>
      <sheetData sheetId="32040" refreshError="1"/>
      <sheetData sheetId="32041" refreshError="1"/>
      <sheetData sheetId="32042" refreshError="1"/>
      <sheetData sheetId="32043" refreshError="1"/>
      <sheetData sheetId="32044" refreshError="1"/>
      <sheetData sheetId="32045" refreshError="1"/>
      <sheetData sheetId="32046" refreshError="1"/>
      <sheetData sheetId="32047" refreshError="1"/>
      <sheetData sheetId="32048" refreshError="1"/>
      <sheetData sheetId="32049" refreshError="1"/>
      <sheetData sheetId="32050" refreshError="1"/>
      <sheetData sheetId="32051" refreshError="1"/>
      <sheetData sheetId="32052" refreshError="1"/>
      <sheetData sheetId="32053" refreshError="1"/>
      <sheetData sheetId="32054" refreshError="1"/>
      <sheetData sheetId="32055" refreshError="1"/>
      <sheetData sheetId="32056" refreshError="1"/>
      <sheetData sheetId="32057" refreshError="1"/>
      <sheetData sheetId="32058" refreshError="1"/>
      <sheetData sheetId="32059" refreshError="1"/>
      <sheetData sheetId="32060" refreshError="1"/>
      <sheetData sheetId="32061" refreshError="1"/>
      <sheetData sheetId="32062" refreshError="1"/>
      <sheetData sheetId="32063" refreshError="1"/>
      <sheetData sheetId="32064" refreshError="1"/>
      <sheetData sheetId="32065" refreshError="1"/>
      <sheetData sheetId="32066" refreshError="1"/>
      <sheetData sheetId="32067" refreshError="1"/>
      <sheetData sheetId="32068" refreshError="1"/>
      <sheetData sheetId="32069" refreshError="1"/>
      <sheetData sheetId="32070" refreshError="1"/>
      <sheetData sheetId="32071" refreshError="1"/>
      <sheetData sheetId="32072" refreshError="1"/>
      <sheetData sheetId="32073" refreshError="1"/>
      <sheetData sheetId="32074" refreshError="1"/>
      <sheetData sheetId="32075" refreshError="1"/>
      <sheetData sheetId="32076" refreshError="1"/>
      <sheetData sheetId="32077" refreshError="1"/>
      <sheetData sheetId="32078" refreshError="1"/>
      <sheetData sheetId="32079" refreshError="1"/>
      <sheetData sheetId="32080" refreshError="1"/>
      <sheetData sheetId="32081" refreshError="1"/>
      <sheetData sheetId="32082" refreshError="1"/>
      <sheetData sheetId="32083" refreshError="1"/>
      <sheetData sheetId="32084" refreshError="1"/>
      <sheetData sheetId="32085" refreshError="1"/>
      <sheetData sheetId="32086" refreshError="1"/>
      <sheetData sheetId="32087" refreshError="1"/>
      <sheetData sheetId="32088" refreshError="1"/>
      <sheetData sheetId="32089" refreshError="1"/>
      <sheetData sheetId="32090" refreshError="1"/>
      <sheetData sheetId="32091" refreshError="1"/>
      <sheetData sheetId="32092" refreshError="1"/>
      <sheetData sheetId="32093" refreshError="1"/>
      <sheetData sheetId="32094" refreshError="1"/>
      <sheetData sheetId="32095" refreshError="1"/>
      <sheetData sheetId="32096" refreshError="1"/>
      <sheetData sheetId="32097" refreshError="1"/>
      <sheetData sheetId="32098" refreshError="1"/>
      <sheetData sheetId="32099" refreshError="1"/>
      <sheetData sheetId="32100" refreshError="1"/>
      <sheetData sheetId="32101" refreshError="1"/>
      <sheetData sheetId="32102" refreshError="1"/>
      <sheetData sheetId="32103" refreshError="1"/>
      <sheetData sheetId="32104" refreshError="1"/>
      <sheetData sheetId="32105" refreshError="1"/>
      <sheetData sheetId="32106" refreshError="1"/>
      <sheetData sheetId="32107" refreshError="1"/>
      <sheetData sheetId="32108" refreshError="1"/>
      <sheetData sheetId="32109" refreshError="1"/>
      <sheetData sheetId="32110" refreshError="1"/>
      <sheetData sheetId="32111" refreshError="1"/>
      <sheetData sheetId="32112" refreshError="1"/>
      <sheetData sheetId="32113" refreshError="1"/>
      <sheetData sheetId="32114" refreshError="1"/>
      <sheetData sheetId="32115" refreshError="1"/>
      <sheetData sheetId="32116" refreshError="1"/>
      <sheetData sheetId="32117" refreshError="1"/>
      <sheetData sheetId="32118" refreshError="1"/>
      <sheetData sheetId="32119" refreshError="1"/>
      <sheetData sheetId="32120" refreshError="1"/>
      <sheetData sheetId="32121" refreshError="1"/>
      <sheetData sheetId="32122" refreshError="1"/>
      <sheetData sheetId="32123" refreshError="1"/>
      <sheetData sheetId="32124" refreshError="1"/>
      <sheetData sheetId="32125" refreshError="1"/>
      <sheetData sheetId="32126" refreshError="1"/>
      <sheetData sheetId="32127" refreshError="1"/>
      <sheetData sheetId="32128" refreshError="1"/>
      <sheetData sheetId="32129" refreshError="1"/>
      <sheetData sheetId="32130" refreshError="1"/>
      <sheetData sheetId="32131" refreshError="1"/>
      <sheetData sheetId="32132" refreshError="1"/>
      <sheetData sheetId="32133" refreshError="1"/>
      <sheetData sheetId="32134" refreshError="1"/>
      <sheetData sheetId="32135" refreshError="1"/>
      <sheetData sheetId="32136" refreshError="1"/>
      <sheetData sheetId="32137" refreshError="1"/>
      <sheetData sheetId="32138" refreshError="1"/>
      <sheetData sheetId="32139" refreshError="1"/>
      <sheetData sheetId="32140" refreshError="1"/>
      <sheetData sheetId="32141" refreshError="1"/>
      <sheetData sheetId="32142" refreshError="1"/>
      <sheetData sheetId="32143" refreshError="1"/>
      <sheetData sheetId="32144" refreshError="1"/>
      <sheetData sheetId="32145" refreshError="1"/>
      <sheetData sheetId="32146" refreshError="1"/>
      <sheetData sheetId="32147" refreshError="1"/>
      <sheetData sheetId="32148" refreshError="1"/>
      <sheetData sheetId="32149" refreshError="1"/>
      <sheetData sheetId="32150" refreshError="1"/>
      <sheetData sheetId="32151" refreshError="1"/>
      <sheetData sheetId="32152" refreshError="1"/>
      <sheetData sheetId="32153" refreshError="1"/>
      <sheetData sheetId="32154" refreshError="1"/>
      <sheetData sheetId="32155" refreshError="1"/>
      <sheetData sheetId="32156" refreshError="1"/>
      <sheetData sheetId="32157" refreshError="1"/>
      <sheetData sheetId="32158" refreshError="1"/>
      <sheetData sheetId="32159" refreshError="1"/>
      <sheetData sheetId="32160" refreshError="1"/>
      <sheetData sheetId="32161" refreshError="1"/>
      <sheetData sheetId="32162" refreshError="1"/>
      <sheetData sheetId="32163" refreshError="1"/>
      <sheetData sheetId="32164" refreshError="1"/>
      <sheetData sheetId="32165" refreshError="1"/>
      <sheetData sheetId="32166" refreshError="1"/>
      <sheetData sheetId="32167" refreshError="1"/>
      <sheetData sheetId="32168" refreshError="1"/>
      <sheetData sheetId="32169" refreshError="1"/>
      <sheetData sheetId="32170" refreshError="1"/>
      <sheetData sheetId="32171" refreshError="1"/>
      <sheetData sheetId="32172" refreshError="1"/>
      <sheetData sheetId="32173" refreshError="1"/>
      <sheetData sheetId="32174" refreshError="1"/>
      <sheetData sheetId="32175" refreshError="1"/>
      <sheetData sheetId="32176" refreshError="1"/>
      <sheetData sheetId="32177" refreshError="1"/>
      <sheetData sheetId="32178" refreshError="1"/>
      <sheetData sheetId="32179" refreshError="1"/>
      <sheetData sheetId="32180" refreshError="1"/>
      <sheetData sheetId="32181" refreshError="1"/>
      <sheetData sheetId="32182" refreshError="1"/>
      <sheetData sheetId="32183" refreshError="1"/>
      <sheetData sheetId="32184" refreshError="1"/>
      <sheetData sheetId="32185" refreshError="1"/>
      <sheetData sheetId="32186" refreshError="1"/>
      <sheetData sheetId="32187" refreshError="1"/>
      <sheetData sheetId="32188" refreshError="1"/>
      <sheetData sheetId="32189" refreshError="1"/>
      <sheetData sheetId="32190" refreshError="1"/>
      <sheetData sheetId="32191" refreshError="1"/>
      <sheetData sheetId="32192" refreshError="1"/>
      <sheetData sheetId="32193" refreshError="1"/>
      <sheetData sheetId="32194" refreshError="1"/>
      <sheetData sheetId="32195" refreshError="1"/>
      <sheetData sheetId="32196" refreshError="1"/>
      <sheetData sheetId="32197" refreshError="1"/>
      <sheetData sheetId="32198" refreshError="1"/>
      <sheetData sheetId="32199" refreshError="1"/>
      <sheetData sheetId="32200" refreshError="1"/>
      <sheetData sheetId="32201" refreshError="1"/>
      <sheetData sheetId="32202" refreshError="1"/>
      <sheetData sheetId="32203" refreshError="1"/>
      <sheetData sheetId="32204" refreshError="1"/>
      <sheetData sheetId="32205" refreshError="1"/>
      <sheetData sheetId="32206" refreshError="1"/>
      <sheetData sheetId="32207" refreshError="1"/>
      <sheetData sheetId="32208" refreshError="1"/>
      <sheetData sheetId="32209" refreshError="1"/>
      <sheetData sheetId="32210" refreshError="1"/>
      <sheetData sheetId="32211" refreshError="1"/>
      <sheetData sheetId="32212" refreshError="1"/>
      <sheetData sheetId="32213" refreshError="1"/>
      <sheetData sheetId="32214" refreshError="1"/>
      <sheetData sheetId="32215" refreshError="1"/>
      <sheetData sheetId="32216" refreshError="1"/>
      <sheetData sheetId="32217" refreshError="1"/>
      <sheetData sheetId="32218" refreshError="1"/>
      <sheetData sheetId="32219" refreshError="1"/>
      <sheetData sheetId="32220" refreshError="1"/>
      <sheetData sheetId="32221" refreshError="1"/>
      <sheetData sheetId="32222" refreshError="1"/>
      <sheetData sheetId="32223" refreshError="1"/>
      <sheetData sheetId="32224" refreshError="1"/>
      <sheetData sheetId="32225" refreshError="1"/>
      <sheetData sheetId="32226" refreshError="1"/>
      <sheetData sheetId="32227" refreshError="1"/>
      <sheetData sheetId="32228" refreshError="1"/>
      <sheetData sheetId="32229" refreshError="1"/>
      <sheetData sheetId="32230" refreshError="1"/>
      <sheetData sheetId="32231" refreshError="1"/>
      <sheetData sheetId="32232" refreshError="1"/>
      <sheetData sheetId="32233" refreshError="1"/>
      <sheetData sheetId="32234" refreshError="1"/>
      <sheetData sheetId="32235" refreshError="1"/>
      <sheetData sheetId="32236" refreshError="1"/>
      <sheetData sheetId="32237" refreshError="1"/>
      <sheetData sheetId="32238" refreshError="1"/>
      <sheetData sheetId="32239" refreshError="1"/>
      <sheetData sheetId="32240" refreshError="1"/>
      <sheetData sheetId="32241" refreshError="1"/>
      <sheetData sheetId="32242" refreshError="1"/>
      <sheetData sheetId="32243" refreshError="1"/>
      <sheetData sheetId="32244" refreshError="1"/>
      <sheetData sheetId="32245" refreshError="1"/>
      <sheetData sheetId="32246" refreshError="1"/>
      <sheetData sheetId="32247" refreshError="1"/>
      <sheetData sheetId="32248" refreshError="1"/>
      <sheetData sheetId="32249" refreshError="1"/>
      <sheetData sheetId="32250" refreshError="1"/>
      <sheetData sheetId="32251" refreshError="1"/>
      <sheetData sheetId="32252" refreshError="1"/>
      <sheetData sheetId="32253" refreshError="1"/>
      <sheetData sheetId="32254" refreshError="1"/>
      <sheetData sheetId="32255" refreshError="1"/>
      <sheetData sheetId="32256" refreshError="1"/>
      <sheetData sheetId="32257" refreshError="1"/>
      <sheetData sheetId="32258" refreshError="1"/>
      <sheetData sheetId="32259" refreshError="1"/>
      <sheetData sheetId="32260" refreshError="1"/>
      <sheetData sheetId="32261" refreshError="1"/>
      <sheetData sheetId="32262" refreshError="1"/>
      <sheetData sheetId="32263" refreshError="1"/>
      <sheetData sheetId="32264" refreshError="1"/>
      <sheetData sheetId="32265" refreshError="1"/>
      <sheetData sheetId="32266" refreshError="1"/>
      <sheetData sheetId="32267" refreshError="1"/>
      <sheetData sheetId="32268" refreshError="1"/>
      <sheetData sheetId="32269" refreshError="1"/>
      <sheetData sheetId="32270" refreshError="1"/>
      <sheetData sheetId="32271" refreshError="1"/>
      <sheetData sheetId="32272" refreshError="1"/>
      <sheetData sheetId="32273" refreshError="1"/>
      <sheetData sheetId="32274" refreshError="1"/>
      <sheetData sheetId="32275" refreshError="1"/>
      <sheetData sheetId="32276" refreshError="1"/>
      <sheetData sheetId="32277" refreshError="1"/>
      <sheetData sheetId="32278" refreshError="1"/>
      <sheetData sheetId="32279" refreshError="1"/>
      <sheetData sheetId="32280" refreshError="1"/>
      <sheetData sheetId="32281" refreshError="1"/>
      <sheetData sheetId="32282" refreshError="1"/>
      <sheetData sheetId="32283" refreshError="1"/>
      <sheetData sheetId="32284" refreshError="1"/>
      <sheetData sheetId="32285" refreshError="1"/>
      <sheetData sheetId="32286" refreshError="1"/>
      <sheetData sheetId="32287" refreshError="1"/>
      <sheetData sheetId="32288" refreshError="1"/>
      <sheetData sheetId="32289" refreshError="1"/>
      <sheetData sheetId="32290" refreshError="1"/>
      <sheetData sheetId="32291" refreshError="1"/>
      <sheetData sheetId="32292" refreshError="1"/>
      <sheetData sheetId="32293" refreshError="1"/>
      <sheetData sheetId="32294" refreshError="1"/>
      <sheetData sheetId="32295" refreshError="1"/>
      <sheetData sheetId="32296" refreshError="1"/>
      <sheetData sheetId="32297" refreshError="1"/>
      <sheetData sheetId="32298" refreshError="1"/>
      <sheetData sheetId="32299" refreshError="1"/>
      <sheetData sheetId="32300" refreshError="1"/>
      <sheetData sheetId="32301" refreshError="1"/>
      <sheetData sheetId="32302" refreshError="1"/>
      <sheetData sheetId="32303" refreshError="1"/>
      <sheetData sheetId="32304" refreshError="1"/>
      <sheetData sheetId="32305" refreshError="1"/>
      <sheetData sheetId="32306" refreshError="1"/>
      <sheetData sheetId="32307" refreshError="1"/>
      <sheetData sheetId="32308" refreshError="1"/>
      <sheetData sheetId="32309" refreshError="1"/>
      <sheetData sheetId="32310" refreshError="1"/>
      <sheetData sheetId="32311" refreshError="1"/>
      <sheetData sheetId="32312" refreshError="1"/>
      <sheetData sheetId="32313" refreshError="1"/>
      <sheetData sheetId="32314" refreshError="1"/>
      <sheetData sheetId="32315" refreshError="1"/>
      <sheetData sheetId="32316" refreshError="1"/>
      <sheetData sheetId="32317" refreshError="1"/>
      <sheetData sheetId="32318" refreshError="1"/>
      <sheetData sheetId="32319" refreshError="1"/>
      <sheetData sheetId="32320" refreshError="1"/>
      <sheetData sheetId="32321" refreshError="1"/>
      <sheetData sheetId="32322" refreshError="1"/>
      <sheetData sheetId="32323" refreshError="1"/>
      <sheetData sheetId="32324" refreshError="1"/>
      <sheetData sheetId="32325" refreshError="1"/>
      <sheetData sheetId="32326"/>
      <sheetData sheetId="32327"/>
      <sheetData sheetId="32328"/>
      <sheetData sheetId="32329"/>
      <sheetData sheetId="32330"/>
      <sheetData sheetId="32331"/>
      <sheetData sheetId="32332"/>
      <sheetData sheetId="32333"/>
      <sheetData sheetId="32334"/>
      <sheetData sheetId="32335"/>
      <sheetData sheetId="32336"/>
      <sheetData sheetId="32337"/>
      <sheetData sheetId="32338"/>
      <sheetData sheetId="32339"/>
      <sheetData sheetId="32340"/>
      <sheetData sheetId="32341"/>
      <sheetData sheetId="32342" refreshError="1"/>
      <sheetData sheetId="32343" refreshError="1"/>
      <sheetData sheetId="32344" refreshError="1"/>
      <sheetData sheetId="32345" refreshError="1"/>
      <sheetData sheetId="32346" refreshError="1"/>
      <sheetData sheetId="32347" refreshError="1"/>
      <sheetData sheetId="32348" refreshError="1"/>
      <sheetData sheetId="32349" refreshError="1"/>
      <sheetData sheetId="32350" refreshError="1"/>
      <sheetData sheetId="32351" refreshError="1"/>
      <sheetData sheetId="32352"/>
      <sheetData sheetId="32353"/>
      <sheetData sheetId="32354"/>
      <sheetData sheetId="32355"/>
      <sheetData sheetId="32356"/>
      <sheetData sheetId="32357"/>
      <sheetData sheetId="32358"/>
      <sheetData sheetId="32359"/>
      <sheetData sheetId="32360"/>
      <sheetData sheetId="32361"/>
      <sheetData sheetId="32362" refreshError="1"/>
      <sheetData sheetId="32363" refreshError="1"/>
      <sheetData sheetId="32364" refreshError="1"/>
      <sheetData sheetId="32365" refreshError="1"/>
      <sheetData sheetId="32366" refreshError="1"/>
      <sheetData sheetId="32367" refreshError="1"/>
      <sheetData sheetId="32368" refreshError="1"/>
      <sheetData sheetId="32369" refreshError="1"/>
      <sheetData sheetId="32370" refreshError="1"/>
      <sheetData sheetId="32371" refreshError="1"/>
      <sheetData sheetId="32372" refreshError="1"/>
      <sheetData sheetId="32373" refreshError="1"/>
      <sheetData sheetId="32374" refreshError="1"/>
      <sheetData sheetId="32375" refreshError="1"/>
      <sheetData sheetId="32376" refreshError="1"/>
      <sheetData sheetId="32377" refreshError="1"/>
      <sheetData sheetId="32378" refreshError="1"/>
      <sheetData sheetId="32379" refreshError="1"/>
      <sheetData sheetId="32380" refreshError="1"/>
      <sheetData sheetId="32381"/>
      <sheetData sheetId="32382"/>
      <sheetData sheetId="32383"/>
      <sheetData sheetId="32384"/>
      <sheetData sheetId="32385"/>
      <sheetData sheetId="32386"/>
      <sheetData sheetId="32387"/>
      <sheetData sheetId="32388"/>
      <sheetData sheetId="32389"/>
      <sheetData sheetId="32390"/>
      <sheetData sheetId="32391"/>
      <sheetData sheetId="32392" refreshError="1"/>
      <sheetData sheetId="32393" refreshError="1"/>
      <sheetData sheetId="32394" refreshError="1"/>
      <sheetData sheetId="32395" refreshError="1"/>
      <sheetData sheetId="32396" refreshError="1"/>
      <sheetData sheetId="32397" refreshError="1"/>
      <sheetData sheetId="32398" refreshError="1"/>
      <sheetData sheetId="32399" refreshError="1"/>
      <sheetData sheetId="32400" refreshError="1"/>
      <sheetData sheetId="32401" refreshError="1"/>
      <sheetData sheetId="32402" refreshError="1"/>
      <sheetData sheetId="32403" refreshError="1"/>
      <sheetData sheetId="32404" refreshError="1"/>
      <sheetData sheetId="32405" refreshError="1"/>
      <sheetData sheetId="32406" refreshError="1"/>
      <sheetData sheetId="32407" refreshError="1"/>
      <sheetData sheetId="32408" refreshError="1"/>
      <sheetData sheetId="32409" refreshError="1"/>
      <sheetData sheetId="32410" refreshError="1"/>
      <sheetData sheetId="32411" refreshError="1"/>
      <sheetData sheetId="32412" refreshError="1"/>
      <sheetData sheetId="32413" refreshError="1"/>
      <sheetData sheetId="32414" refreshError="1"/>
      <sheetData sheetId="32415" refreshError="1"/>
      <sheetData sheetId="32416" refreshError="1"/>
      <sheetData sheetId="32417" refreshError="1"/>
      <sheetData sheetId="32418" refreshError="1"/>
      <sheetData sheetId="32419" refreshError="1"/>
      <sheetData sheetId="32420" refreshError="1"/>
      <sheetData sheetId="32421" refreshError="1"/>
      <sheetData sheetId="32422" refreshError="1"/>
      <sheetData sheetId="32423" refreshError="1"/>
      <sheetData sheetId="32424" refreshError="1"/>
      <sheetData sheetId="32425" refreshError="1"/>
      <sheetData sheetId="32426" refreshError="1"/>
      <sheetData sheetId="32427" refreshError="1"/>
      <sheetData sheetId="32428" refreshError="1"/>
      <sheetData sheetId="32429" refreshError="1"/>
      <sheetData sheetId="32430"/>
      <sheetData sheetId="32431" refreshError="1"/>
      <sheetData sheetId="32432">
        <row r="2">
          <cell r="D2">
            <v>333395.51219512196</v>
          </cell>
        </row>
      </sheetData>
      <sheetData sheetId="32433"/>
      <sheetData sheetId="32434" refreshError="1"/>
      <sheetData sheetId="32435"/>
      <sheetData sheetId="32436">
        <row r="6">
          <cell r="I6" t="str">
            <v>Private</v>
          </cell>
        </row>
      </sheetData>
      <sheetData sheetId="32437">
        <row r="2">
          <cell r="D2">
            <v>333395.51219512196</v>
          </cell>
        </row>
      </sheetData>
      <sheetData sheetId="32438">
        <row r="2">
          <cell r="A2" t="str">
            <v>Secondary Purchase</v>
          </cell>
        </row>
      </sheetData>
      <sheetData sheetId="32439"/>
      <sheetData sheetId="32440"/>
      <sheetData sheetId="32441">
        <row r="2">
          <cell r="D2">
            <v>333395.51219512196</v>
          </cell>
        </row>
      </sheetData>
      <sheetData sheetId="32442">
        <row r="2">
          <cell r="D2">
            <v>333395.51219512196</v>
          </cell>
        </row>
      </sheetData>
      <sheetData sheetId="32443"/>
      <sheetData sheetId="32444"/>
      <sheetData sheetId="32445"/>
      <sheetData sheetId="32446"/>
      <sheetData sheetId="32447"/>
      <sheetData sheetId="32448"/>
      <sheetData sheetId="32449"/>
      <sheetData sheetId="32450"/>
      <sheetData sheetId="32451"/>
      <sheetData sheetId="32452"/>
      <sheetData sheetId="32453"/>
      <sheetData sheetId="32454">
        <row r="2">
          <cell r="A2" t="str">
            <v>Secondary Purchase</v>
          </cell>
        </row>
      </sheetData>
      <sheetData sheetId="32455"/>
      <sheetData sheetId="32456">
        <row r="2">
          <cell r="D2">
            <v>333395.51219512196</v>
          </cell>
        </row>
      </sheetData>
      <sheetData sheetId="32457">
        <row r="2">
          <cell r="A2" t="str">
            <v>Secondary Purchase</v>
          </cell>
        </row>
      </sheetData>
      <sheetData sheetId="32458"/>
      <sheetData sheetId="32459">
        <row r="2">
          <cell r="D2">
            <v>333395.51219512196</v>
          </cell>
        </row>
      </sheetData>
      <sheetData sheetId="32460"/>
      <sheetData sheetId="32461">
        <row r="6">
          <cell r="I6" t="str">
            <v>Private</v>
          </cell>
        </row>
      </sheetData>
      <sheetData sheetId="32462">
        <row r="2">
          <cell r="D2">
            <v>333395.51219512196</v>
          </cell>
        </row>
      </sheetData>
      <sheetData sheetId="32463">
        <row r="2">
          <cell r="A2" t="str">
            <v>Secondary Purchase</v>
          </cell>
        </row>
      </sheetData>
      <sheetData sheetId="32464">
        <row r="2">
          <cell r="D2">
            <v>333395.51219512196</v>
          </cell>
        </row>
      </sheetData>
      <sheetData sheetId="32465"/>
      <sheetData sheetId="32466"/>
      <sheetData sheetId="32467"/>
      <sheetData sheetId="32468"/>
      <sheetData sheetId="32469"/>
      <sheetData sheetId="32470"/>
      <sheetData sheetId="32471"/>
      <sheetData sheetId="32472"/>
      <sheetData sheetId="32473" refreshError="1"/>
      <sheetData sheetId="32474" refreshError="1"/>
      <sheetData sheetId="32475" refreshError="1"/>
      <sheetData sheetId="32476" refreshError="1"/>
      <sheetData sheetId="32477" refreshError="1"/>
      <sheetData sheetId="32478" refreshError="1"/>
      <sheetData sheetId="32479" refreshError="1"/>
      <sheetData sheetId="32480" refreshError="1"/>
      <sheetData sheetId="32481"/>
      <sheetData sheetId="32482">
        <row r="2">
          <cell r="D2">
            <v>333395.51219512196</v>
          </cell>
        </row>
      </sheetData>
      <sheetData sheetId="32483">
        <row r="2">
          <cell r="A2" t="str">
            <v>Secondary Purchase</v>
          </cell>
        </row>
      </sheetData>
      <sheetData sheetId="32484"/>
      <sheetData sheetId="32485"/>
      <sheetData sheetId="32486"/>
      <sheetData sheetId="32487">
        <row r="6">
          <cell r="I6" t="str">
            <v>Private</v>
          </cell>
        </row>
      </sheetData>
      <sheetData sheetId="32488">
        <row r="2">
          <cell r="D2">
            <v>333395.51219512196</v>
          </cell>
        </row>
      </sheetData>
      <sheetData sheetId="32489">
        <row r="2">
          <cell r="A2" t="str">
            <v>Secondary Purchase</v>
          </cell>
        </row>
      </sheetData>
      <sheetData sheetId="32490"/>
      <sheetData sheetId="32491" refreshError="1"/>
      <sheetData sheetId="32492" refreshError="1"/>
      <sheetData sheetId="32493"/>
      <sheetData sheetId="32494"/>
      <sheetData sheetId="32495"/>
      <sheetData sheetId="32496">
        <row r="10">
          <cell r="A10" t="str">
            <v>ALLIANCE</v>
          </cell>
        </row>
      </sheetData>
      <sheetData sheetId="32497">
        <row r="10">
          <cell r="A10" t="str">
            <v>ALLIANCE</v>
          </cell>
        </row>
      </sheetData>
      <sheetData sheetId="32498">
        <row r="9">
          <cell r="C9">
            <v>33603</v>
          </cell>
        </row>
      </sheetData>
      <sheetData sheetId="32499">
        <row r="9">
          <cell r="C9">
            <v>33603</v>
          </cell>
        </row>
      </sheetData>
      <sheetData sheetId="32500">
        <row r="9">
          <cell r="C9">
            <v>33603</v>
          </cell>
        </row>
      </sheetData>
      <sheetData sheetId="32501"/>
      <sheetData sheetId="32502"/>
      <sheetData sheetId="32503">
        <row r="2">
          <cell r="A2" t="str">
            <v>Product RFPs</v>
          </cell>
        </row>
      </sheetData>
      <sheetData sheetId="32504">
        <row r="2">
          <cell r="A2" t="str">
            <v>Product RFPs</v>
          </cell>
        </row>
      </sheetData>
      <sheetData sheetId="32505">
        <row r="2">
          <cell r="A2" t="str">
            <v>Product RFPs</v>
          </cell>
        </row>
      </sheetData>
      <sheetData sheetId="32506"/>
      <sheetData sheetId="32507"/>
      <sheetData sheetId="32508"/>
      <sheetData sheetId="32509"/>
      <sheetData sheetId="32510"/>
      <sheetData sheetId="32511"/>
      <sheetData sheetId="32512"/>
      <sheetData sheetId="32513"/>
      <sheetData sheetId="32514"/>
      <sheetData sheetId="32515"/>
      <sheetData sheetId="32516"/>
      <sheetData sheetId="32517"/>
      <sheetData sheetId="32518">
        <row r="2">
          <cell r="D2">
            <v>333395.51219512196</v>
          </cell>
        </row>
      </sheetData>
      <sheetData sheetId="32519">
        <row r="2">
          <cell r="D2">
            <v>333395.51219512196</v>
          </cell>
        </row>
      </sheetData>
      <sheetData sheetId="32520">
        <row r="2">
          <cell r="D2">
            <v>333395.51219512196</v>
          </cell>
        </row>
      </sheetData>
      <sheetData sheetId="32521">
        <row r="2">
          <cell r="A2" t="str">
            <v>Secondary Purchase</v>
          </cell>
        </row>
      </sheetData>
      <sheetData sheetId="32522">
        <row r="2">
          <cell r="A2" t="str">
            <v>Secondary Purchase</v>
          </cell>
        </row>
      </sheetData>
      <sheetData sheetId="32523">
        <row r="2">
          <cell r="A2" t="str">
            <v>Secondary Purchase</v>
          </cell>
        </row>
      </sheetData>
      <sheetData sheetId="32524">
        <row r="2">
          <cell r="A2" t="str">
            <v>Secondary Purchase</v>
          </cell>
        </row>
      </sheetData>
      <sheetData sheetId="32525">
        <row r="2">
          <cell r="A2" t="str">
            <v>Secondary Purchase</v>
          </cell>
        </row>
      </sheetData>
      <sheetData sheetId="32526">
        <row r="2">
          <cell r="A2" t="str">
            <v>Secondary Purchase</v>
          </cell>
        </row>
      </sheetData>
      <sheetData sheetId="32527"/>
      <sheetData sheetId="32528"/>
      <sheetData sheetId="32529"/>
      <sheetData sheetId="32530"/>
      <sheetData sheetId="32531"/>
      <sheetData sheetId="32532"/>
      <sheetData sheetId="32533"/>
      <sheetData sheetId="32534">
        <row r="626">
          <cell r="D626">
            <v>-7005925</v>
          </cell>
        </row>
      </sheetData>
      <sheetData sheetId="32535">
        <row r="626">
          <cell r="D626">
            <v>-7005925</v>
          </cell>
        </row>
      </sheetData>
      <sheetData sheetId="32536">
        <row r="626">
          <cell r="D626">
            <v>-7005925</v>
          </cell>
        </row>
      </sheetData>
      <sheetData sheetId="32537">
        <row r="626">
          <cell r="D626">
            <v>-7005925</v>
          </cell>
        </row>
      </sheetData>
      <sheetData sheetId="32538" refreshError="1"/>
      <sheetData sheetId="32539"/>
      <sheetData sheetId="32540"/>
      <sheetData sheetId="32541" refreshError="1"/>
      <sheetData sheetId="32542" refreshError="1"/>
      <sheetData sheetId="32543" refreshError="1"/>
      <sheetData sheetId="32544" refreshError="1"/>
      <sheetData sheetId="32545" refreshError="1"/>
      <sheetData sheetId="32546" refreshError="1"/>
      <sheetData sheetId="32547" refreshError="1"/>
      <sheetData sheetId="32548" refreshError="1"/>
      <sheetData sheetId="32549" refreshError="1"/>
      <sheetData sheetId="32550" refreshError="1"/>
      <sheetData sheetId="32551" refreshError="1"/>
      <sheetData sheetId="32552" refreshError="1"/>
      <sheetData sheetId="32553" refreshError="1"/>
      <sheetData sheetId="32554" refreshError="1"/>
      <sheetData sheetId="32555" refreshError="1"/>
      <sheetData sheetId="32556" refreshError="1"/>
      <sheetData sheetId="32557" refreshError="1"/>
      <sheetData sheetId="32558" refreshError="1"/>
      <sheetData sheetId="32559" refreshError="1"/>
      <sheetData sheetId="32560" refreshError="1"/>
      <sheetData sheetId="32561" refreshError="1"/>
      <sheetData sheetId="32562"/>
      <sheetData sheetId="32563"/>
      <sheetData sheetId="32564"/>
      <sheetData sheetId="32565"/>
      <sheetData sheetId="32566"/>
      <sheetData sheetId="32567"/>
      <sheetData sheetId="32568" refreshError="1"/>
      <sheetData sheetId="32569">
        <row r="28">
          <cell r="M28">
            <v>25518769.103220712</v>
          </cell>
        </row>
      </sheetData>
      <sheetData sheetId="32570">
        <row r="28">
          <cell r="M28">
            <v>25518769.103220712</v>
          </cell>
        </row>
      </sheetData>
      <sheetData sheetId="32571">
        <row r="28">
          <cell r="M28">
            <v>25518769.103220712</v>
          </cell>
        </row>
      </sheetData>
      <sheetData sheetId="32572"/>
      <sheetData sheetId="32573" refreshError="1"/>
      <sheetData sheetId="32574" refreshError="1"/>
      <sheetData sheetId="32575" refreshError="1"/>
      <sheetData sheetId="32576" refreshError="1"/>
      <sheetData sheetId="32577" refreshError="1"/>
      <sheetData sheetId="32578" refreshError="1"/>
      <sheetData sheetId="32579" refreshError="1"/>
      <sheetData sheetId="32580" refreshError="1"/>
      <sheetData sheetId="32581" refreshError="1"/>
      <sheetData sheetId="32582" refreshError="1"/>
      <sheetData sheetId="32583" refreshError="1"/>
      <sheetData sheetId="32584" refreshError="1"/>
      <sheetData sheetId="32585" refreshError="1"/>
      <sheetData sheetId="32586" refreshError="1"/>
      <sheetData sheetId="32587" refreshError="1"/>
      <sheetData sheetId="32588" refreshError="1"/>
      <sheetData sheetId="32589" refreshError="1"/>
      <sheetData sheetId="32590" refreshError="1"/>
      <sheetData sheetId="32591" refreshError="1"/>
      <sheetData sheetId="32592" refreshError="1"/>
      <sheetData sheetId="32593" refreshError="1"/>
      <sheetData sheetId="32594" refreshError="1"/>
      <sheetData sheetId="32595" refreshError="1"/>
      <sheetData sheetId="32596" refreshError="1"/>
      <sheetData sheetId="32597" refreshError="1"/>
      <sheetData sheetId="32598" refreshError="1"/>
      <sheetData sheetId="32599" refreshError="1"/>
      <sheetData sheetId="32600" refreshError="1"/>
      <sheetData sheetId="32601" refreshError="1"/>
      <sheetData sheetId="32602" refreshError="1"/>
      <sheetData sheetId="32603" refreshError="1"/>
      <sheetData sheetId="32604" refreshError="1"/>
      <sheetData sheetId="32605" refreshError="1"/>
      <sheetData sheetId="32606" refreshError="1"/>
      <sheetData sheetId="32607" refreshError="1"/>
      <sheetData sheetId="32608" refreshError="1"/>
      <sheetData sheetId="32609" refreshError="1"/>
      <sheetData sheetId="32610" refreshError="1"/>
      <sheetData sheetId="32611" refreshError="1"/>
      <sheetData sheetId="32612" refreshError="1"/>
      <sheetData sheetId="32613" refreshError="1"/>
      <sheetData sheetId="32614" refreshError="1"/>
      <sheetData sheetId="32615" refreshError="1"/>
      <sheetData sheetId="32616" refreshError="1"/>
      <sheetData sheetId="32617" refreshError="1"/>
      <sheetData sheetId="32618" refreshError="1"/>
      <sheetData sheetId="32619" refreshError="1"/>
      <sheetData sheetId="32620" refreshError="1"/>
      <sheetData sheetId="32621" refreshError="1"/>
      <sheetData sheetId="32622" refreshError="1"/>
      <sheetData sheetId="32623" refreshError="1"/>
      <sheetData sheetId="32624" refreshError="1"/>
      <sheetData sheetId="32625" refreshError="1"/>
      <sheetData sheetId="32626" refreshError="1"/>
      <sheetData sheetId="32627" refreshError="1"/>
      <sheetData sheetId="32628" refreshError="1"/>
      <sheetData sheetId="32629" refreshError="1"/>
      <sheetData sheetId="32630" refreshError="1"/>
      <sheetData sheetId="32631" refreshError="1"/>
      <sheetData sheetId="32632" refreshError="1"/>
      <sheetData sheetId="32633" refreshError="1"/>
      <sheetData sheetId="32634" refreshError="1"/>
      <sheetData sheetId="32635" refreshError="1"/>
      <sheetData sheetId="32636" refreshError="1"/>
      <sheetData sheetId="32637" refreshError="1"/>
      <sheetData sheetId="32638" refreshError="1"/>
      <sheetData sheetId="32639" refreshError="1"/>
      <sheetData sheetId="32640" refreshError="1"/>
      <sheetData sheetId="32641" refreshError="1"/>
      <sheetData sheetId="32642" refreshError="1"/>
      <sheetData sheetId="32643" refreshError="1"/>
      <sheetData sheetId="32644" refreshError="1"/>
      <sheetData sheetId="32645" refreshError="1"/>
      <sheetData sheetId="32646" refreshError="1"/>
      <sheetData sheetId="32647" refreshError="1"/>
      <sheetData sheetId="32648" refreshError="1"/>
      <sheetData sheetId="32649" refreshError="1"/>
      <sheetData sheetId="32650" refreshError="1"/>
      <sheetData sheetId="32651" refreshError="1"/>
      <sheetData sheetId="32652" refreshError="1"/>
      <sheetData sheetId="32653" refreshError="1"/>
      <sheetData sheetId="32654" refreshError="1"/>
      <sheetData sheetId="32655" refreshError="1"/>
      <sheetData sheetId="32656" refreshError="1"/>
      <sheetData sheetId="32657" refreshError="1"/>
      <sheetData sheetId="32658" refreshError="1"/>
      <sheetData sheetId="32659" refreshError="1"/>
      <sheetData sheetId="32660" refreshError="1"/>
      <sheetData sheetId="32661" refreshError="1"/>
      <sheetData sheetId="32662" refreshError="1"/>
      <sheetData sheetId="32663" refreshError="1"/>
      <sheetData sheetId="32664" refreshError="1"/>
      <sheetData sheetId="32665" refreshError="1"/>
      <sheetData sheetId="32666" refreshError="1"/>
      <sheetData sheetId="32667" refreshError="1"/>
      <sheetData sheetId="32668" refreshError="1"/>
      <sheetData sheetId="32669" refreshError="1"/>
      <sheetData sheetId="32670" refreshError="1"/>
      <sheetData sheetId="32671" refreshError="1"/>
      <sheetData sheetId="32672" refreshError="1"/>
      <sheetData sheetId="32673" refreshError="1"/>
      <sheetData sheetId="32674" refreshError="1"/>
      <sheetData sheetId="32675" refreshError="1"/>
      <sheetData sheetId="32676" refreshError="1"/>
      <sheetData sheetId="32677" refreshError="1"/>
      <sheetData sheetId="32678" refreshError="1"/>
      <sheetData sheetId="32679" refreshError="1"/>
      <sheetData sheetId="32680" refreshError="1"/>
      <sheetData sheetId="32681" refreshError="1"/>
      <sheetData sheetId="32682" refreshError="1"/>
      <sheetData sheetId="32683" refreshError="1"/>
      <sheetData sheetId="32684" refreshError="1"/>
      <sheetData sheetId="32685" refreshError="1"/>
      <sheetData sheetId="32686" refreshError="1"/>
      <sheetData sheetId="32687" refreshError="1"/>
      <sheetData sheetId="32688" refreshError="1"/>
      <sheetData sheetId="32689" refreshError="1"/>
      <sheetData sheetId="32690" refreshError="1"/>
      <sheetData sheetId="32691" refreshError="1"/>
      <sheetData sheetId="32692" refreshError="1"/>
      <sheetData sheetId="32693" refreshError="1"/>
      <sheetData sheetId="32694" refreshError="1"/>
      <sheetData sheetId="32695" refreshError="1"/>
      <sheetData sheetId="32696" refreshError="1"/>
      <sheetData sheetId="32697" refreshError="1"/>
      <sheetData sheetId="32698" refreshError="1"/>
      <sheetData sheetId="32699" refreshError="1"/>
      <sheetData sheetId="32700" refreshError="1"/>
      <sheetData sheetId="32701" refreshError="1"/>
      <sheetData sheetId="32702" refreshError="1"/>
      <sheetData sheetId="32703" refreshError="1"/>
      <sheetData sheetId="32704" refreshError="1"/>
      <sheetData sheetId="32705" refreshError="1"/>
      <sheetData sheetId="32706" refreshError="1"/>
      <sheetData sheetId="32707" refreshError="1"/>
      <sheetData sheetId="32708" refreshError="1"/>
      <sheetData sheetId="32709" refreshError="1"/>
      <sheetData sheetId="32710" refreshError="1"/>
      <sheetData sheetId="32711" refreshError="1"/>
      <sheetData sheetId="32712" refreshError="1"/>
      <sheetData sheetId="32713" refreshError="1"/>
      <sheetData sheetId="32714" refreshError="1"/>
      <sheetData sheetId="32715" refreshError="1"/>
      <sheetData sheetId="32716" refreshError="1"/>
      <sheetData sheetId="32717" refreshError="1"/>
      <sheetData sheetId="32718" refreshError="1"/>
      <sheetData sheetId="32719" refreshError="1"/>
      <sheetData sheetId="32720" refreshError="1"/>
      <sheetData sheetId="32721" refreshError="1"/>
      <sheetData sheetId="32722" refreshError="1"/>
      <sheetData sheetId="32723" refreshError="1"/>
      <sheetData sheetId="32724" refreshError="1"/>
      <sheetData sheetId="32725" refreshError="1"/>
      <sheetData sheetId="32726" refreshError="1"/>
      <sheetData sheetId="32727" refreshError="1"/>
      <sheetData sheetId="32728" refreshError="1"/>
      <sheetData sheetId="32729" refreshError="1"/>
      <sheetData sheetId="32730" refreshError="1"/>
      <sheetData sheetId="32731" refreshError="1"/>
      <sheetData sheetId="32732" refreshError="1"/>
      <sheetData sheetId="32733" refreshError="1"/>
      <sheetData sheetId="32734" refreshError="1"/>
      <sheetData sheetId="32735" refreshError="1"/>
      <sheetData sheetId="32736" refreshError="1"/>
      <sheetData sheetId="32737" refreshError="1"/>
      <sheetData sheetId="32738" refreshError="1"/>
      <sheetData sheetId="32739" refreshError="1"/>
      <sheetData sheetId="32740" refreshError="1"/>
      <sheetData sheetId="32741" refreshError="1"/>
      <sheetData sheetId="32742" refreshError="1"/>
      <sheetData sheetId="32743" refreshError="1"/>
      <sheetData sheetId="32744" refreshError="1"/>
      <sheetData sheetId="32745" refreshError="1"/>
      <sheetData sheetId="32746" refreshError="1"/>
      <sheetData sheetId="32747" refreshError="1"/>
      <sheetData sheetId="32748" refreshError="1"/>
      <sheetData sheetId="32749" refreshError="1"/>
      <sheetData sheetId="32750" refreshError="1"/>
      <sheetData sheetId="32751" refreshError="1"/>
      <sheetData sheetId="32752" refreshError="1"/>
      <sheetData sheetId="32753" refreshError="1"/>
      <sheetData sheetId="32754" refreshError="1"/>
      <sheetData sheetId="32755" refreshError="1"/>
      <sheetData sheetId="32756" refreshError="1"/>
      <sheetData sheetId="32757" refreshError="1"/>
      <sheetData sheetId="32758" refreshError="1"/>
      <sheetData sheetId="32759" refreshError="1"/>
      <sheetData sheetId="32760" refreshError="1"/>
      <sheetData sheetId="32761" refreshError="1"/>
      <sheetData sheetId="32762" refreshError="1"/>
      <sheetData sheetId="32763" refreshError="1"/>
      <sheetData sheetId="32764" refreshError="1"/>
      <sheetData sheetId="32765" refreshError="1"/>
      <sheetData sheetId="32766" refreshError="1"/>
      <sheetData sheetId="32767" refreshError="1"/>
      <sheetData sheetId="32768" refreshError="1"/>
      <sheetData sheetId="32769" refreshError="1"/>
      <sheetData sheetId="32770" refreshError="1"/>
      <sheetData sheetId="32771" refreshError="1"/>
      <sheetData sheetId="32772" refreshError="1"/>
      <sheetData sheetId="32773" refreshError="1"/>
      <sheetData sheetId="32774" refreshError="1"/>
      <sheetData sheetId="32775" refreshError="1"/>
      <sheetData sheetId="32776" refreshError="1"/>
      <sheetData sheetId="32777" refreshError="1"/>
      <sheetData sheetId="32778" refreshError="1"/>
      <sheetData sheetId="32779" refreshError="1"/>
      <sheetData sheetId="32780" refreshError="1"/>
      <sheetData sheetId="32781" refreshError="1"/>
      <sheetData sheetId="32782" refreshError="1"/>
      <sheetData sheetId="32783" refreshError="1"/>
      <sheetData sheetId="32784" refreshError="1"/>
      <sheetData sheetId="32785" refreshError="1"/>
      <sheetData sheetId="32786" refreshError="1"/>
      <sheetData sheetId="32787" refreshError="1"/>
      <sheetData sheetId="32788" refreshError="1"/>
      <sheetData sheetId="32789" refreshError="1"/>
      <sheetData sheetId="32790" refreshError="1"/>
      <sheetData sheetId="32791" refreshError="1"/>
      <sheetData sheetId="32792" refreshError="1"/>
      <sheetData sheetId="32793" refreshError="1"/>
      <sheetData sheetId="32794" refreshError="1"/>
      <sheetData sheetId="32795" refreshError="1"/>
      <sheetData sheetId="32796" refreshError="1"/>
      <sheetData sheetId="32797" refreshError="1"/>
      <sheetData sheetId="32798" refreshError="1"/>
      <sheetData sheetId="32799" refreshError="1"/>
      <sheetData sheetId="32800" refreshError="1"/>
      <sheetData sheetId="32801" refreshError="1"/>
      <sheetData sheetId="32802" refreshError="1"/>
      <sheetData sheetId="32803" refreshError="1"/>
      <sheetData sheetId="32804" refreshError="1"/>
      <sheetData sheetId="32805" refreshError="1"/>
      <sheetData sheetId="32806" refreshError="1"/>
      <sheetData sheetId="32807" refreshError="1"/>
      <sheetData sheetId="32808" refreshError="1"/>
      <sheetData sheetId="32809" refreshError="1"/>
      <sheetData sheetId="32810" refreshError="1"/>
      <sheetData sheetId="32811" refreshError="1"/>
      <sheetData sheetId="32812" refreshError="1"/>
      <sheetData sheetId="32813" refreshError="1"/>
      <sheetData sheetId="32814" refreshError="1"/>
      <sheetData sheetId="32815" refreshError="1"/>
      <sheetData sheetId="32816" refreshError="1"/>
      <sheetData sheetId="32817" refreshError="1"/>
      <sheetData sheetId="32818" refreshError="1"/>
      <sheetData sheetId="32819" refreshError="1"/>
      <sheetData sheetId="32820" refreshError="1"/>
      <sheetData sheetId="32821" refreshError="1"/>
      <sheetData sheetId="32822" refreshError="1"/>
      <sheetData sheetId="32823" refreshError="1"/>
      <sheetData sheetId="32824" refreshError="1"/>
      <sheetData sheetId="32825" refreshError="1"/>
      <sheetData sheetId="32826" refreshError="1"/>
      <sheetData sheetId="32827" refreshError="1"/>
      <sheetData sheetId="32828" refreshError="1"/>
      <sheetData sheetId="32829" refreshError="1"/>
      <sheetData sheetId="32830" refreshError="1"/>
      <sheetData sheetId="32831" refreshError="1"/>
      <sheetData sheetId="32832" refreshError="1"/>
      <sheetData sheetId="32833" refreshError="1"/>
      <sheetData sheetId="32834" refreshError="1"/>
      <sheetData sheetId="32835" refreshError="1"/>
      <sheetData sheetId="32836" refreshError="1"/>
      <sheetData sheetId="32837" refreshError="1"/>
      <sheetData sheetId="32838" refreshError="1"/>
      <sheetData sheetId="32839" refreshError="1"/>
      <sheetData sheetId="32840" refreshError="1"/>
      <sheetData sheetId="32841" refreshError="1"/>
      <sheetData sheetId="32842" refreshError="1"/>
      <sheetData sheetId="32843" refreshError="1"/>
      <sheetData sheetId="32844" refreshError="1"/>
      <sheetData sheetId="32845" refreshError="1"/>
      <sheetData sheetId="32846" refreshError="1"/>
      <sheetData sheetId="32847" refreshError="1"/>
      <sheetData sheetId="32848"/>
      <sheetData sheetId="32849"/>
      <sheetData sheetId="32850"/>
      <sheetData sheetId="32851"/>
      <sheetData sheetId="32852"/>
      <sheetData sheetId="32853"/>
      <sheetData sheetId="32854"/>
      <sheetData sheetId="32855"/>
      <sheetData sheetId="32856"/>
      <sheetData sheetId="32857"/>
      <sheetData sheetId="32858"/>
      <sheetData sheetId="32859"/>
      <sheetData sheetId="32860"/>
      <sheetData sheetId="32861">
        <row r="10">
          <cell r="W10">
            <v>580000</v>
          </cell>
        </row>
      </sheetData>
      <sheetData sheetId="32862"/>
      <sheetData sheetId="32863"/>
      <sheetData sheetId="32864"/>
      <sheetData sheetId="32865"/>
      <sheetData sheetId="32866"/>
      <sheetData sheetId="32867"/>
      <sheetData sheetId="32868"/>
      <sheetData sheetId="32869"/>
      <sheetData sheetId="32870"/>
      <sheetData sheetId="32871"/>
      <sheetData sheetId="32872"/>
      <sheetData sheetId="32873"/>
      <sheetData sheetId="32874"/>
      <sheetData sheetId="32875" refreshError="1"/>
      <sheetData sheetId="32876"/>
      <sheetData sheetId="32877"/>
      <sheetData sheetId="32878"/>
      <sheetData sheetId="32879"/>
      <sheetData sheetId="32880"/>
      <sheetData sheetId="32881"/>
      <sheetData sheetId="32882"/>
      <sheetData sheetId="32883"/>
      <sheetData sheetId="32884"/>
      <sheetData sheetId="32885"/>
      <sheetData sheetId="32886"/>
      <sheetData sheetId="32887"/>
      <sheetData sheetId="32888"/>
      <sheetData sheetId="32889"/>
      <sheetData sheetId="32890"/>
      <sheetData sheetId="32891"/>
      <sheetData sheetId="32892"/>
      <sheetData sheetId="32893"/>
      <sheetData sheetId="32894"/>
      <sheetData sheetId="32895">
        <row r="21">
          <cell r="G21">
            <v>48</v>
          </cell>
        </row>
      </sheetData>
      <sheetData sheetId="32896"/>
      <sheetData sheetId="32897"/>
      <sheetData sheetId="32898"/>
      <sheetData sheetId="32899"/>
      <sheetData sheetId="32900"/>
      <sheetData sheetId="32901"/>
      <sheetData sheetId="32902"/>
      <sheetData sheetId="32903"/>
      <sheetData sheetId="32904"/>
      <sheetData sheetId="32905"/>
      <sheetData sheetId="32906"/>
      <sheetData sheetId="32907"/>
      <sheetData sheetId="32908"/>
      <sheetData sheetId="32909"/>
      <sheetData sheetId="32910">
        <row r="8">
          <cell r="U8">
            <v>3394.73047</v>
          </cell>
        </row>
      </sheetData>
      <sheetData sheetId="32911"/>
      <sheetData sheetId="32912"/>
      <sheetData sheetId="32913"/>
      <sheetData sheetId="32914"/>
      <sheetData sheetId="32915"/>
      <sheetData sheetId="32916"/>
      <sheetData sheetId="32917"/>
      <sheetData sheetId="32918"/>
      <sheetData sheetId="32919"/>
      <sheetData sheetId="32920"/>
      <sheetData sheetId="32921"/>
      <sheetData sheetId="32922"/>
      <sheetData sheetId="32923"/>
      <sheetData sheetId="32924"/>
      <sheetData sheetId="32925"/>
      <sheetData sheetId="32926"/>
      <sheetData sheetId="32927"/>
      <sheetData sheetId="32928"/>
      <sheetData sheetId="32929"/>
      <sheetData sheetId="32930" refreshError="1"/>
      <sheetData sheetId="32931" refreshError="1"/>
      <sheetData sheetId="32932" refreshError="1"/>
      <sheetData sheetId="32933" refreshError="1"/>
      <sheetData sheetId="32934" refreshError="1"/>
      <sheetData sheetId="32935" refreshError="1"/>
      <sheetData sheetId="32936" refreshError="1"/>
      <sheetData sheetId="32937" refreshError="1"/>
      <sheetData sheetId="32938" refreshError="1"/>
      <sheetData sheetId="32939" refreshError="1"/>
      <sheetData sheetId="32940" refreshError="1"/>
      <sheetData sheetId="32941" refreshError="1"/>
      <sheetData sheetId="32942" refreshError="1"/>
      <sheetData sheetId="32943" refreshError="1"/>
      <sheetData sheetId="32944" refreshError="1"/>
      <sheetData sheetId="32945" refreshError="1"/>
      <sheetData sheetId="32946" refreshError="1"/>
      <sheetData sheetId="32947">
        <row r="8">
          <cell r="U8">
            <v>3394.73047</v>
          </cell>
        </row>
      </sheetData>
      <sheetData sheetId="32948"/>
      <sheetData sheetId="32949"/>
      <sheetData sheetId="32950"/>
      <sheetData sheetId="32951"/>
      <sheetData sheetId="32952"/>
      <sheetData sheetId="32953" refreshError="1"/>
      <sheetData sheetId="32954" refreshError="1"/>
      <sheetData sheetId="32955" refreshError="1"/>
      <sheetData sheetId="32956" refreshError="1"/>
      <sheetData sheetId="32957" refreshError="1"/>
      <sheetData sheetId="32958" refreshError="1"/>
      <sheetData sheetId="32959" refreshError="1"/>
      <sheetData sheetId="32960" refreshError="1"/>
      <sheetData sheetId="32961" refreshError="1"/>
      <sheetData sheetId="32962" refreshError="1"/>
      <sheetData sheetId="32963" refreshError="1"/>
      <sheetData sheetId="32964" refreshError="1"/>
      <sheetData sheetId="32965" refreshError="1"/>
      <sheetData sheetId="32966" refreshError="1"/>
      <sheetData sheetId="32967" refreshError="1"/>
      <sheetData sheetId="32968" refreshError="1"/>
      <sheetData sheetId="32969" refreshError="1"/>
      <sheetData sheetId="32970" refreshError="1"/>
      <sheetData sheetId="32971" refreshError="1"/>
      <sheetData sheetId="32972" refreshError="1"/>
      <sheetData sheetId="32973" refreshError="1"/>
      <sheetData sheetId="32974" refreshError="1"/>
      <sheetData sheetId="32975" refreshError="1"/>
      <sheetData sheetId="32976" refreshError="1"/>
      <sheetData sheetId="32977" refreshError="1"/>
      <sheetData sheetId="32978" refreshError="1"/>
      <sheetData sheetId="32979" refreshError="1"/>
      <sheetData sheetId="32980" refreshError="1"/>
      <sheetData sheetId="32981" refreshError="1"/>
      <sheetData sheetId="32982" refreshError="1"/>
      <sheetData sheetId="32983" refreshError="1"/>
      <sheetData sheetId="32984" refreshError="1"/>
      <sheetData sheetId="32985" refreshError="1"/>
      <sheetData sheetId="32986" refreshError="1"/>
      <sheetData sheetId="32987" refreshError="1"/>
      <sheetData sheetId="32988" refreshError="1"/>
      <sheetData sheetId="32989" refreshError="1"/>
      <sheetData sheetId="32990" refreshError="1"/>
      <sheetData sheetId="32991" refreshError="1"/>
      <sheetData sheetId="32992" refreshError="1"/>
      <sheetData sheetId="32993" refreshError="1"/>
      <sheetData sheetId="32994" refreshError="1"/>
      <sheetData sheetId="32995" refreshError="1"/>
      <sheetData sheetId="32996" refreshError="1"/>
      <sheetData sheetId="32997" refreshError="1"/>
      <sheetData sheetId="32998" refreshError="1"/>
      <sheetData sheetId="32999" refreshError="1"/>
      <sheetData sheetId="33000" refreshError="1"/>
      <sheetData sheetId="33001" refreshError="1"/>
      <sheetData sheetId="33002" refreshError="1"/>
      <sheetData sheetId="33003" refreshError="1"/>
      <sheetData sheetId="33004" refreshError="1"/>
      <sheetData sheetId="33005" refreshError="1"/>
      <sheetData sheetId="33006" refreshError="1"/>
      <sheetData sheetId="33007" refreshError="1"/>
      <sheetData sheetId="33008" refreshError="1"/>
      <sheetData sheetId="33009" refreshError="1"/>
      <sheetData sheetId="33010" refreshError="1"/>
      <sheetData sheetId="33011" refreshError="1"/>
      <sheetData sheetId="33012" refreshError="1"/>
      <sheetData sheetId="33013" refreshError="1"/>
      <sheetData sheetId="33014" refreshError="1"/>
      <sheetData sheetId="33015" refreshError="1"/>
      <sheetData sheetId="33016" refreshError="1"/>
      <sheetData sheetId="33017" refreshError="1"/>
      <sheetData sheetId="33018" refreshError="1"/>
      <sheetData sheetId="33019" refreshError="1"/>
      <sheetData sheetId="33020" refreshError="1"/>
      <sheetData sheetId="33021" refreshError="1"/>
      <sheetData sheetId="33022" refreshError="1"/>
      <sheetData sheetId="33023" refreshError="1"/>
      <sheetData sheetId="33024" refreshError="1"/>
      <sheetData sheetId="33025" refreshError="1"/>
      <sheetData sheetId="33026" refreshError="1"/>
      <sheetData sheetId="33027" refreshError="1"/>
      <sheetData sheetId="33028" refreshError="1"/>
      <sheetData sheetId="33029" refreshError="1"/>
      <sheetData sheetId="33030" refreshError="1"/>
      <sheetData sheetId="33031" refreshError="1"/>
      <sheetData sheetId="33032" refreshError="1"/>
      <sheetData sheetId="33033" refreshError="1"/>
      <sheetData sheetId="33034" refreshError="1"/>
      <sheetData sheetId="33035" refreshError="1"/>
      <sheetData sheetId="33036" refreshError="1"/>
      <sheetData sheetId="33037" refreshError="1"/>
      <sheetData sheetId="33038" refreshError="1"/>
      <sheetData sheetId="33039" refreshError="1"/>
      <sheetData sheetId="33040" refreshError="1"/>
      <sheetData sheetId="33041" refreshError="1"/>
      <sheetData sheetId="33042" refreshError="1"/>
      <sheetData sheetId="33043" refreshError="1"/>
      <sheetData sheetId="33044" refreshError="1"/>
      <sheetData sheetId="33045" refreshError="1"/>
      <sheetData sheetId="33046" refreshError="1"/>
      <sheetData sheetId="33047" refreshError="1"/>
      <sheetData sheetId="33048" refreshError="1"/>
      <sheetData sheetId="33049" refreshError="1"/>
      <sheetData sheetId="33050" refreshError="1"/>
      <sheetData sheetId="33051" refreshError="1"/>
      <sheetData sheetId="33052" refreshError="1"/>
      <sheetData sheetId="33053" refreshError="1"/>
      <sheetData sheetId="33054" refreshError="1"/>
      <sheetData sheetId="33055" refreshError="1"/>
      <sheetData sheetId="33056" refreshError="1"/>
      <sheetData sheetId="33057" refreshError="1"/>
      <sheetData sheetId="33058" refreshError="1"/>
      <sheetData sheetId="33059" refreshError="1"/>
      <sheetData sheetId="33060" refreshError="1"/>
      <sheetData sheetId="33061" refreshError="1"/>
      <sheetData sheetId="33062" refreshError="1"/>
      <sheetData sheetId="33063" refreshError="1"/>
      <sheetData sheetId="33064" refreshError="1"/>
      <sheetData sheetId="33065" refreshError="1"/>
      <sheetData sheetId="33066" refreshError="1"/>
      <sheetData sheetId="33067" refreshError="1"/>
      <sheetData sheetId="33068" refreshError="1"/>
      <sheetData sheetId="33069" refreshError="1"/>
      <sheetData sheetId="33070" refreshError="1"/>
      <sheetData sheetId="33071" refreshError="1"/>
      <sheetData sheetId="33072" refreshError="1"/>
      <sheetData sheetId="33073" refreshError="1"/>
      <sheetData sheetId="33074" refreshError="1"/>
      <sheetData sheetId="33075" refreshError="1"/>
      <sheetData sheetId="33076" refreshError="1"/>
      <sheetData sheetId="33077" refreshError="1"/>
      <sheetData sheetId="33078" refreshError="1"/>
      <sheetData sheetId="33079" refreshError="1"/>
      <sheetData sheetId="33080" refreshError="1"/>
      <sheetData sheetId="33081" refreshError="1"/>
      <sheetData sheetId="33082" refreshError="1"/>
      <sheetData sheetId="33083" refreshError="1"/>
      <sheetData sheetId="33084" refreshError="1"/>
      <sheetData sheetId="33085" refreshError="1"/>
      <sheetData sheetId="33086" refreshError="1"/>
      <sheetData sheetId="33087" refreshError="1"/>
      <sheetData sheetId="33088" refreshError="1"/>
      <sheetData sheetId="33089" refreshError="1"/>
      <sheetData sheetId="33090" refreshError="1"/>
      <sheetData sheetId="33091" refreshError="1"/>
      <sheetData sheetId="33092" refreshError="1"/>
      <sheetData sheetId="33093" refreshError="1"/>
      <sheetData sheetId="33094" refreshError="1"/>
      <sheetData sheetId="33095" refreshError="1"/>
      <sheetData sheetId="33096" refreshError="1"/>
      <sheetData sheetId="33097" refreshError="1"/>
      <sheetData sheetId="33098" refreshError="1"/>
      <sheetData sheetId="33099" refreshError="1"/>
      <sheetData sheetId="33100" refreshError="1"/>
      <sheetData sheetId="33101" refreshError="1"/>
      <sheetData sheetId="33102" refreshError="1"/>
      <sheetData sheetId="33103" refreshError="1"/>
      <sheetData sheetId="33104" refreshError="1"/>
      <sheetData sheetId="33105" refreshError="1"/>
      <sheetData sheetId="33106" refreshError="1"/>
      <sheetData sheetId="33107" refreshError="1"/>
      <sheetData sheetId="33108" refreshError="1"/>
      <sheetData sheetId="33109" refreshError="1"/>
      <sheetData sheetId="33110" refreshError="1"/>
      <sheetData sheetId="33111" refreshError="1"/>
      <sheetData sheetId="33112" refreshError="1"/>
      <sheetData sheetId="33113" refreshError="1"/>
      <sheetData sheetId="33114" refreshError="1"/>
      <sheetData sheetId="33115" refreshError="1"/>
      <sheetData sheetId="33116" refreshError="1"/>
      <sheetData sheetId="33117" refreshError="1"/>
      <sheetData sheetId="33118" refreshError="1"/>
      <sheetData sheetId="33119" refreshError="1"/>
      <sheetData sheetId="33120" refreshError="1"/>
      <sheetData sheetId="33121" refreshError="1"/>
      <sheetData sheetId="33122" refreshError="1"/>
      <sheetData sheetId="33123" refreshError="1"/>
      <sheetData sheetId="33124" refreshError="1"/>
      <sheetData sheetId="33125" refreshError="1"/>
      <sheetData sheetId="33126" refreshError="1"/>
      <sheetData sheetId="33127" refreshError="1"/>
      <sheetData sheetId="33128" refreshError="1"/>
      <sheetData sheetId="33129" refreshError="1"/>
      <sheetData sheetId="33130" refreshError="1"/>
      <sheetData sheetId="33131" refreshError="1"/>
      <sheetData sheetId="33132" refreshError="1"/>
      <sheetData sheetId="33133" refreshError="1"/>
      <sheetData sheetId="33134" refreshError="1"/>
      <sheetData sheetId="33135" refreshError="1"/>
      <sheetData sheetId="33136" refreshError="1"/>
      <sheetData sheetId="33137" refreshError="1"/>
      <sheetData sheetId="33138" refreshError="1"/>
      <sheetData sheetId="33139" refreshError="1"/>
      <sheetData sheetId="33140" refreshError="1"/>
      <sheetData sheetId="33141" refreshError="1"/>
      <sheetData sheetId="33142" refreshError="1"/>
      <sheetData sheetId="33143" refreshError="1"/>
      <sheetData sheetId="33144" refreshError="1"/>
      <sheetData sheetId="33145" refreshError="1"/>
      <sheetData sheetId="33146" refreshError="1"/>
      <sheetData sheetId="33147" refreshError="1"/>
      <sheetData sheetId="33148" refreshError="1"/>
      <sheetData sheetId="33149" refreshError="1"/>
      <sheetData sheetId="33150" refreshError="1"/>
      <sheetData sheetId="33151" refreshError="1"/>
      <sheetData sheetId="33152" refreshError="1"/>
      <sheetData sheetId="33153" refreshError="1"/>
      <sheetData sheetId="33154" refreshError="1"/>
      <sheetData sheetId="33155" refreshError="1"/>
      <sheetData sheetId="33156" refreshError="1"/>
      <sheetData sheetId="33157" refreshError="1"/>
      <sheetData sheetId="33158" refreshError="1"/>
      <sheetData sheetId="33159" refreshError="1"/>
      <sheetData sheetId="33160" refreshError="1"/>
      <sheetData sheetId="33161" refreshError="1"/>
      <sheetData sheetId="33162" refreshError="1"/>
      <sheetData sheetId="33163" refreshError="1"/>
      <sheetData sheetId="33164" refreshError="1"/>
      <sheetData sheetId="33165" refreshError="1"/>
      <sheetData sheetId="33166" refreshError="1"/>
      <sheetData sheetId="33167" refreshError="1"/>
      <sheetData sheetId="33168" refreshError="1"/>
      <sheetData sheetId="33169" refreshError="1"/>
      <sheetData sheetId="33170" refreshError="1"/>
      <sheetData sheetId="33171" refreshError="1"/>
      <sheetData sheetId="33172" refreshError="1"/>
      <sheetData sheetId="33173" refreshError="1"/>
      <sheetData sheetId="33174" refreshError="1"/>
      <sheetData sheetId="33175" refreshError="1"/>
      <sheetData sheetId="33176" refreshError="1"/>
      <sheetData sheetId="33177" refreshError="1"/>
      <sheetData sheetId="33178" refreshError="1"/>
      <sheetData sheetId="33179" refreshError="1"/>
      <sheetData sheetId="33180" refreshError="1"/>
      <sheetData sheetId="33181" refreshError="1"/>
      <sheetData sheetId="33182" refreshError="1"/>
      <sheetData sheetId="33183" refreshError="1"/>
      <sheetData sheetId="33184" refreshError="1"/>
      <sheetData sheetId="33185" refreshError="1"/>
      <sheetData sheetId="33186" refreshError="1"/>
      <sheetData sheetId="33187" refreshError="1"/>
      <sheetData sheetId="33188" refreshError="1"/>
      <sheetData sheetId="33189" refreshError="1"/>
      <sheetData sheetId="33190" refreshError="1"/>
      <sheetData sheetId="33191" refreshError="1"/>
      <sheetData sheetId="33192" refreshError="1"/>
      <sheetData sheetId="33193" refreshError="1"/>
      <sheetData sheetId="33194" refreshError="1"/>
      <sheetData sheetId="33195" refreshError="1"/>
      <sheetData sheetId="33196" refreshError="1"/>
      <sheetData sheetId="33197" refreshError="1"/>
      <sheetData sheetId="33198" refreshError="1"/>
      <sheetData sheetId="33199" refreshError="1"/>
      <sheetData sheetId="33200" refreshError="1"/>
      <sheetData sheetId="33201" refreshError="1"/>
      <sheetData sheetId="33202" refreshError="1"/>
      <sheetData sheetId="33203" refreshError="1"/>
      <sheetData sheetId="33204" refreshError="1"/>
      <sheetData sheetId="33205"/>
      <sheetData sheetId="33206"/>
      <sheetData sheetId="33207"/>
      <sheetData sheetId="33208"/>
      <sheetData sheetId="33209"/>
      <sheetData sheetId="33210"/>
      <sheetData sheetId="33211"/>
      <sheetData sheetId="33212"/>
      <sheetData sheetId="33213"/>
      <sheetData sheetId="33214"/>
      <sheetData sheetId="33215"/>
      <sheetData sheetId="33216"/>
      <sheetData sheetId="33217"/>
      <sheetData sheetId="33218"/>
      <sheetData sheetId="33219"/>
      <sheetData sheetId="33220"/>
      <sheetData sheetId="33221"/>
      <sheetData sheetId="33222"/>
      <sheetData sheetId="33223"/>
      <sheetData sheetId="33224"/>
      <sheetData sheetId="33225"/>
      <sheetData sheetId="33226"/>
      <sheetData sheetId="33227"/>
      <sheetData sheetId="33228"/>
      <sheetData sheetId="33229"/>
      <sheetData sheetId="33230"/>
      <sheetData sheetId="33231"/>
      <sheetData sheetId="33232"/>
      <sheetData sheetId="33233"/>
      <sheetData sheetId="33234"/>
      <sheetData sheetId="33235"/>
      <sheetData sheetId="33236"/>
      <sheetData sheetId="33237"/>
      <sheetData sheetId="33238"/>
      <sheetData sheetId="33239"/>
      <sheetData sheetId="33240"/>
      <sheetData sheetId="33241"/>
      <sheetData sheetId="33242" refreshError="1"/>
      <sheetData sheetId="33243" refreshError="1"/>
      <sheetData sheetId="33244" refreshError="1"/>
      <sheetData sheetId="33245" refreshError="1"/>
      <sheetData sheetId="33246" refreshError="1"/>
      <sheetData sheetId="33247" refreshError="1"/>
      <sheetData sheetId="33248" refreshError="1"/>
      <sheetData sheetId="33249" refreshError="1"/>
      <sheetData sheetId="33250" refreshError="1"/>
      <sheetData sheetId="33251" refreshError="1"/>
      <sheetData sheetId="33252" refreshError="1"/>
      <sheetData sheetId="33253" refreshError="1"/>
      <sheetData sheetId="33254" refreshError="1"/>
      <sheetData sheetId="33255" refreshError="1"/>
      <sheetData sheetId="33256" refreshError="1"/>
      <sheetData sheetId="33257" refreshError="1"/>
      <sheetData sheetId="33258" refreshError="1"/>
      <sheetData sheetId="33259" refreshError="1"/>
      <sheetData sheetId="33260" refreshError="1"/>
      <sheetData sheetId="33261" refreshError="1"/>
      <sheetData sheetId="33262" refreshError="1"/>
      <sheetData sheetId="33263" refreshError="1"/>
      <sheetData sheetId="33264" refreshError="1"/>
      <sheetData sheetId="33265" refreshError="1"/>
      <sheetData sheetId="33266" refreshError="1"/>
      <sheetData sheetId="33267" refreshError="1"/>
      <sheetData sheetId="33268" refreshError="1"/>
      <sheetData sheetId="33269" refreshError="1"/>
      <sheetData sheetId="33270" refreshError="1"/>
      <sheetData sheetId="33271" refreshError="1"/>
      <sheetData sheetId="33272" refreshError="1"/>
      <sheetData sheetId="33273" refreshError="1"/>
      <sheetData sheetId="33274" refreshError="1"/>
      <sheetData sheetId="33275" refreshError="1"/>
      <sheetData sheetId="33276" refreshError="1"/>
      <sheetData sheetId="33277" refreshError="1"/>
      <sheetData sheetId="33278" refreshError="1"/>
      <sheetData sheetId="33279" refreshError="1"/>
      <sheetData sheetId="33280"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ur (2)"/>
      <sheetName val="SALES TAXPROV "/>
      <sheetName val="FD SCHEDULE"/>
      <sheetName val="sdrs_dec"/>
      <sheetName val="Datamataching"/>
      <sheetName val="Pur"/>
      <sheetName val="annex to PF "/>
      <sheetName val="ANNEX TO PF"/>
      <sheetName val="sundry income"/>
      <sheetName val="Sheet1"/>
      <sheetName val="SALES"/>
      <sheetName val="PFA3"/>
      <sheetName val="LIST OF SHAREHOLDERS"/>
      <sheetName val="LIST OF FUNCTIONAL MANAGER"/>
      <sheetName val="LIST OF DIERC"/>
      <sheetName val="CSCCincSK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ddets"/>
      <sheetName val="Sheet1 (2)"/>
      <sheetName val="sundry income"/>
      <sheetName val="PFA3"/>
      <sheetName val="Prof fees"/>
      <sheetName val="ma.remu"/>
      <sheetName val="exc diff"/>
      <sheetName val="audit rem"/>
      <sheetName val="dire rem"/>
      <sheetName val="Cifimports"/>
      <sheetName val="Electricity"/>
      <sheetName val="Staff loan"/>
      <sheetName val="contiliab"/>
      <sheetName val="Stock"/>
      <sheetName val="esic cont"/>
      <sheetName val="deposit"/>
      <sheetName val="LIST OF SHAREHOLDERS"/>
      <sheetName val="LIST OF DIERC"/>
      <sheetName val="EMPLOYTAX"/>
      <sheetName val="SSI"/>
      <sheetName val="Journals"/>
      <sheetName val="Net Wealth"/>
      <sheetName val="Rel.party"/>
      <sheetName val="BAD_DEBTS"/>
      <sheetName val="EDUTY FG"/>
      <sheetName val="sdrs_mar"/>
      <sheetName val="FD SCHEDULE ICICI"/>
      <sheetName val="FD SCHEDULE CITI"/>
      <sheetName val="Bank"/>
      <sheetName val="Drs_Conf"/>
      <sheetName val="Bill discounting"/>
      <sheetName val="TDS Details"/>
      <sheetName val="DRS_BAL_RECO"/>
      <sheetName val="Rep&amp;Maint"/>
      <sheetName val="sundry i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BookData"/>
      <sheetName val="pcQueryData"/>
      <sheetName val="_pcSlicerSheet"/>
      <sheetName val="_pcHiddenSheet1"/>
      <sheetName val="kpmg format"/>
      <sheetName val="PL sched"/>
      <sheetName val="bs scd"/>
      <sheetName val="P&amp;L_Grouping"/>
      <sheetName val="BS_Grouping"/>
      <sheetName val="_pcSlicerSheet1"/>
      <sheetName val="_pcHiddenSheet2"/>
      <sheetName val="FASSET"/>
      <sheetName val="TB"/>
      <sheetName val="BS"/>
      <sheetName val="P&amp;L"/>
    </sheetNames>
    <sheetDataSet>
      <sheetData sheetId="0" refreshError="1"/>
      <sheetData sheetId="1" refreshError="1">
        <row r="4">
          <cell r="A4" t="str">
            <v>__Actuals_for_total_of_12_Time_selections_Ledger_1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row r="2">
          <cell r="A2" t="str">
            <v>F05-Jan</v>
          </cell>
        </row>
      </sheetData>
      <sheetData sheetId="10" refreshError="1"/>
      <sheetData sheetId="11" refreshError="1"/>
      <sheetData sheetId="12" refreshError="1"/>
      <sheetData sheetId="13" refreshError="1"/>
      <sheetData sheetId="1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ock Movement Analysis (2)"/>
      <sheetName val="Stock Movement Analysis"/>
      <sheetName val="Mnth by Mnth "/>
      <sheetName val="2010-03 (80-20)"/>
      <sheetName val="2010-02 (80-20)"/>
      <sheetName val="2010-01 (80-20)"/>
      <sheetName val="2009-12 (80-20)"/>
      <sheetName val="2009-11 (80-20)"/>
      <sheetName val="2009-10 (80-20)"/>
      <sheetName val="2009-09 (80-20)"/>
      <sheetName val="2009-08 (80-20)"/>
      <sheetName val="2009-07 (80-20)"/>
      <sheetName val="2009-06 (80-20)"/>
      <sheetName val="2009-05 (80-20)"/>
      <sheetName val="2009-04 (80-20)"/>
      <sheetName val="2009-03 (80-20)"/>
      <sheetName val="2010-03"/>
      <sheetName val="2010-02"/>
      <sheetName val="2010-01"/>
      <sheetName val="2009-12"/>
      <sheetName val="2009-11"/>
      <sheetName val="2009-10"/>
      <sheetName val="2009-09"/>
      <sheetName val="2009-08"/>
      <sheetName val="2009-07"/>
      <sheetName val="2009-06"/>
      <sheetName val="2009-05"/>
      <sheetName val="2009-04"/>
      <sheetName val="2009-03"/>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0">
          <cell r="B10" t="str">
            <v>Acrivastine</v>
          </cell>
          <cell r="C10" t="str">
            <v>L</v>
          </cell>
          <cell r="D10" t="str">
            <v>Active</v>
          </cell>
          <cell r="G10">
            <v>21</v>
          </cell>
          <cell r="H10">
            <v>490</v>
          </cell>
          <cell r="J10">
            <v>4</v>
          </cell>
          <cell r="K10">
            <v>515</v>
          </cell>
          <cell r="L10">
            <v>8</v>
          </cell>
          <cell r="M10">
            <v>432</v>
          </cell>
          <cell r="N10">
            <v>4</v>
          </cell>
          <cell r="O10">
            <v>-30</v>
          </cell>
          <cell r="P10">
            <v>-414</v>
          </cell>
          <cell r="R10">
            <v>71</v>
          </cell>
        </row>
        <row r="11">
          <cell r="B11" t="str">
            <v>Cerium Nitrate</v>
          </cell>
          <cell r="C11" t="str">
            <v>L</v>
          </cell>
          <cell r="D11" t="str">
            <v>Active</v>
          </cell>
          <cell r="K11">
            <v>0</v>
          </cell>
          <cell r="O11">
            <v>0</v>
          </cell>
          <cell r="R11">
            <v>0</v>
          </cell>
        </row>
        <row r="12">
          <cell r="B12" t="str">
            <v>CME</v>
          </cell>
          <cell r="C12" t="str">
            <v>L</v>
          </cell>
          <cell r="D12" t="str">
            <v>Obs</v>
          </cell>
          <cell r="K12">
            <v>0</v>
          </cell>
          <cell r="O12">
            <v>0</v>
          </cell>
          <cell r="R12">
            <v>0</v>
          </cell>
        </row>
        <row r="13">
          <cell r="B13" t="str">
            <v>Dihex Fumerate</v>
          </cell>
          <cell r="C13" t="str">
            <v>L</v>
          </cell>
          <cell r="D13" t="str">
            <v>Active</v>
          </cell>
          <cell r="G13">
            <v>1</v>
          </cell>
          <cell r="H13">
            <v>1</v>
          </cell>
          <cell r="K13">
            <v>2</v>
          </cell>
          <cell r="L13">
            <v>1</v>
          </cell>
          <cell r="M13">
            <v>1</v>
          </cell>
          <cell r="O13">
            <v>-2</v>
          </cell>
          <cell r="R13">
            <v>0</v>
          </cell>
        </row>
        <row r="14">
          <cell r="B14" t="str">
            <v>Doxazocin</v>
          </cell>
          <cell r="C14" t="str">
            <v>L</v>
          </cell>
          <cell r="D14" t="str">
            <v>Active</v>
          </cell>
          <cell r="G14">
            <v>22</v>
          </cell>
          <cell r="H14">
            <v>122</v>
          </cell>
          <cell r="I14">
            <v>51</v>
          </cell>
          <cell r="J14">
            <v>44</v>
          </cell>
          <cell r="K14">
            <v>239</v>
          </cell>
          <cell r="L14">
            <v>1</v>
          </cell>
          <cell r="M14">
            <v>157</v>
          </cell>
          <cell r="N14">
            <v>44</v>
          </cell>
          <cell r="O14">
            <v>-1</v>
          </cell>
          <cell r="P14">
            <v>-201</v>
          </cell>
          <cell r="Q14">
            <v>-15</v>
          </cell>
          <cell r="R14">
            <v>22</v>
          </cell>
        </row>
        <row r="15">
          <cell r="B15" t="str">
            <v>Fosamprenavir</v>
          </cell>
          <cell r="C15" t="str">
            <v>L</v>
          </cell>
          <cell r="D15" t="str">
            <v>Active</v>
          </cell>
          <cell r="K15">
            <v>0</v>
          </cell>
          <cell r="O15">
            <v>0</v>
          </cell>
          <cell r="R15">
            <v>0</v>
          </cell>
        </row>
        <row r="16">
          <cell r="B16" t="str">
            <v>KBA</v>
          </cell>
          <cell r="C16" t="str">
            <v>L</v>
          </cell>
          <cell r="D16" t="str">
            <v>Active</v>
          </cell>
          <cell r="G16">
            <v>174</v>
          </cell>
          <cell r="H16">
            <v>41</v>
          </cell>
          <cell r="I16">
            <v>36</v>
          </cell>
          <cell r="J16">
            <v>18</v>
          </cell>
          <cell r="K16">
            <v>269</v>
          </cell>
          <cell r="M16">
            <v>77</v>
          </cell>
          <cell r="N16">
            <v>18</v>
          </cell>
          <cell r="O16">
            <v>0</v>
          </cell>
          <cell r="P16">
            <v>-95</v>
          </cell>
          <cell r="R16">
            <v>174</v>
          </cell>
        </row>
        <row r="17">
          <cell r="B17" t="str">
            <v>Labetalol</v>
          </cell>
          <cell r="C17" t="str">
            <v>L</v>
          </cell>
          <cell r="D17" t="str">
            <v>Active</v>
          </cell>
          <cell r="G17">
            <v>15</v>
          </cell>
          <cell r="K17">
            <v>15</v>
          </cell>
          <cell r="L17">
            <v>15</v>
          </cell>
          <cell r="O17">
            <v>-15</v>
          </cell>
          <cell r="R17">
            <v>0</v>
          </cell>
        </row>
        <row r="18">
          <cell r="B18" t="str">
            <v>Leval Buterol</v>
          </cell>
          <cell r="C18" t="str">
            <v>L</v>
          </cell>
          <cell r="D18" t="str">
            <v>Active</v>
          </cell>
          <cell r="G18">
            <v>35</v>
          </cell>
          <cell r="H18">
            <v>466</v>
          </cell>
          <cell r="I18">
            <v>1</v>
          </cell>
          <cell r="J18">
            <v>87</v>
          </cell>
          <cell r="K18">
            <v>589</v>
          </cell>
          <cell r="L18">
            <v>9</v>
          </cell>
          <cell r="M18">
            <v>445</v>
          </cell>
          <cell r="N18">
            <v>79</v>
          </cell>
          <cell r="O18">
            <v>-130</v>
          </cell>
          <cell r="P18">
            <v>-403</v>
          </cell>
          <cell r="R18">
            <v>56</v>
          </cell>
        </row>
        <row r="19">
          <cell r="B19" t="str">
            <v>Octenidine</v>
          </cell>
          <cell r="C19" t="str">
            <v>L</v>
          </cell>
          <cell r="D19" t="str">
            <v>Active</v>
          </cell>
          <cell r="G19">
            <v>8</v>
          </cell>
          <cell r="H19">
            <v>1</v>
          </cell>
          <cell r="K19">
            <v>9</v>
          </cell>
          <cell r="L19">
            <v>4</v>
          </cell>
          <cell r="M19">
            <v>1</v>
          </cell>
          <cell r="O19">
            <v>-5</v>
          </cell>
          <cell r="R19">
            <v>4</v>
          </cell>
        </row>
        <row r="20">
          <cell r="B20" t="str">
            <v>Plaquenil</v>
          </cell>
          <cell r="C20" t="str">
            <v>L</v>
          </cell>
          <cell r="D20" t="str">
            <v>Obs</v>
          </cell>
          <cell r="K20">
            <v>0</v>
          </cell>
          <cell r="O20">
            <v>0</v>
          </cell>
          <cell r="R20">
            <v>0</v>
          </cell>
        </row>
        <row r="21">
          <cell r="B21" t="str">
            <v>Pro Jet 950NP</v>
          </cell>
          <cell r="C21" t="str">
            <v>L</v>
          </cell>
          <cell r="D21" t="str">
            <v>Obs</v>
          </cell>
          <cell r="K21">
            <v>0</v>
          </cell>
          <cell r="O21">
            <v>0</v>
          </cell>
          <cell r="R21">
            <v>0</v>
          </cell>
        </row>
        <row r="22">
          <cell r="B22" t="str">
            <v>RBC</v>
          </cell>
          <cell r="C22" t="str">
            <v>L</v>
          </cell>
          <cell r="D22" t="str">
            <v>Obs</v>
          </cell>
          <cell r="K22">
            <v>0</v>
          </cell>
          <cell r="O22">
            <v>0</v>
          </cell>
          <cell r="R22">
            <v>0</v>
          </cell>
        </row>
        <row r="23">
          <cell r="B23" t="str">
            <v>RH 3866</v>
          </cell>
          <cell r="C23" t="str">
            <v>L</v>
          </cell>
          <cell r="D23" t="str">
            <v>Obs</v>
          </cell>
          <cell r="G23">
            <v>2</v>
          </cell>
          <cell r="K23">
            <v>2</v>
          </cell>
          <cell r="L23">
            <v>2</v>
          </cell>
          <cell r="O23">
            <v>-2</v>
          </cell>
          <cell r="R23">
            <v>0</v>
          </cell>
        </row>
        <row r="24">
          <cell r="B24" t="str">
            <v>SNA</v>
          </cell>
          <cell r="C24" t="str">
            <v>L</v>
          </cell>
          <cell r="D24" t="str">
            <v>Obs</v>
          </cell>
          <cell r="K24">
            <v>0</v>
          </cell>
          <cell r="O24">
            <v>0</v>
          </cell>
          <cell r="R24">
            <v>0</v>
          </cell>
        </row>
        <row r="25">
          <cell r="B25" t="str">
            <v>Trientine</v>
          </cell>
          <cell r="C25" t="str">
            <v>L</v>
          </cell>
          <cell r="D25" t="str">
            <v>Active</v>
          </cell>
          <cell r="G25">
            <v>1</v>
          </cell>
          <cell r="H25">
            <v>5</v>
          </cell>
          <cell r="J25">
            <v>5</v>
          </cell>
          <cell r="K25">
            <v>11</v>
          </cell>
          <cell r="L25">
            <v>1</v>
          </cell>
          <cell r="M25">
            <v>5</v>
          </cell>
          <cell r="N25">
            <v>5</v>
          </cell>
          <cell r="O25">
            <v>-11</v>
          </cell>
          <cell r="R25">
            <v>0</v>
          </cell>
        </row>
        <row r="26">
          <cell r="B26" t="str">
            <v>TTA</v>
          </cell>
          <cell r="C26" t="str">
            <v>L</v>
          </cell>
          <cell r="D26" t="str">
            <v>Slow Mvg</v>
          </cell>
          <cell r="G26">
            <v>152</v>
          </cell>
          <cell r="I26">
            <v>4</v>
          </cell>
          <cell r="J26">
            <v>42</v>
          </cell>
          <cell r="K26">
            <v>198</v>
          </cell>
          <cell r="N26">
            <v>42</v>
          </cell>
          <cell r="O26">
            <v>-42</v>
          </cell>
          <cell r="R26">
            <v>156</v>
          </cell>
        </row>
        <row r="27">
          <cell r="B27" t="str">
            <v>Zilueton</v>
          </cell>
          <cell r="C27" t="str">
            <v>L</v>
          </cell>
          <cell r="D27" t="str">
            <v>Active</v>
          </cell>
          <cell r="G27">
            <v>904</v>
          </cell>
          <cell r="J27">
            <v>151</v>
          </cell>
          <cell r="K27">
            <v>1055</v>
          </cell>
          <cell r="L27">
            <v>61</v>
          </cell>
          <cell r="M27">
            <v>29</v>
          </cell>
          <cell r="N27">
            <v>122</v>
          </cell>
          <cell r="O27">
            <v>-73</v>
          </cell>
          <cell r="P27">
            <v>-139</v>
          </cell>
          <cell r="R27">
            <v>843</v>
          </cell>
        </row>
        <row r="28">
          <cell r="O28">
            <v>0</v>
          </cell>
        </row>
        <row r="29">
          <cell r="C29" t="str">
            <v>Launch</v>
          </cell>
          <cell r="D29" t="str">
            <v>Total</v>
          </cell>
          <cell r="G29">
            <v>1335</v>
          </cell>
          <cell r="H29">
            <v>1126</v>
          </cell>
          <cell r="I29">
            <v>92</v>
          </cell>
          <cell r="J29">
            <v>351</v>
          </cell>
          <cell r="K29">
            <v>2904</v>
          </cell>
          <cell r="L29">
            <v>102</v>
          </cell>
          <cell r="M29">
            <v>1147</v>
          </cell>
          <cell r="N29">
            <v>314</v>
          </cell>
          <cell r="O29">
            <v>-311</v>
          </cell>
          <cell r="P29">
            <v>-1252</v>
          </cell>
          <cell r="Q29">
            <v>-15</v>
          </cell>
          <cell r="R29">
            <v>1326</v>
          </cell>
        </row>
        <row r="30">
          <cell r="O30">
            <v>0</v>
          </cell>
        </row>
        <row r="31">
          <cell r="B31" t="str">
            <v>2,5-BAEA</v>
          </cell>
          <cell r="C31" t="str">
            <v>PL</v>
          </cell>
          <cell r="D31" t="str">
            <v>Active</v>
          </cell>
          <cell r="H31">
            <v>203</v>
          </cell>
          <cell r="I31">
            <v>10</v>
          </cell>
          <cell r="K31">
            <v>213</v>
          </cell>
          <cell r="M31">
            <v>202</v>
          </cell>
          <cell r="O31">
            <v>-11</v>
          </cell>
          <cell r="P31">
            <v>-191</v>
          </cell>
          <cell r="R31">
            <v>11</v>
          </cell>
        </row>
        <row r="32">
          <cell r="B32" t="str">
            <v>AGN-209323-LF</v>
          </cell>
          <cell r="C32" t="str">
            <v>PL</v>
          </cell>
          <cell r="D32" t="str">
            <v>Active</v>
          </cell>
          <cell r="G32">
            <v>1</v>
          </cell>
          <cell r="H32">
            <v>1</v>
          </cell>
          <cell r="K32">
            <v>2</v>
          </cell>
          <cell r="L32">
            <v>1</v>
          </cell>
          <cell r="M32">
            <v>1</v>
          </cell>
          <cell r="O32">
            <v>-2</v>
          </cell>
          <cell r="R32">
            <v>0</v>
          </cell>
        </row>
        <row r="33">
          <cell r="B33" t="str">
            <v>ANAGRELIDE</v>
          </cell>
          <cell r="C33" t="str">
            <v>PL</v>
          </cell>
          <cell r="D33" t="str">
            <v>Active</v>
          </cell>
          <cell r="G33">
            <v>13</v>
          </cell>
          <cell r="H33">
            <v>54</v>
          </cell>
          <cell r="I33">
            <v>1</v>
          </cell>
          <cell r="J33">
            <v>380</v>
          </cell>
          <cell r="K33">
            <v>448</v>
          </cell>
          <cell r="L33">
            <v>10</v>
          </cell>
          <cell r="M33">
            <v>37</v>
          </cell>
          <cell r="N33">
            <v>380</v>
          </cell>
          <cell r="O33">
            <v>-196</v>
          </cell>
          <cell r="P33">
            <v>-231</v>
          </cell>
          <cell r="R33">
            <v>21</v>
          </cell>
        </row>
        <row r="34">
          <cell r="B34" t="str">
            <v>AVP26452</v>
          </cell>
          <cell r="C34" t="str">
            <v>PL</v>
          </cell>
          <cell r="D34" t="str">
            <v>Obs</v>
          </cell>
          <cell r="K34">
            <v>0</v>
          </cell>
          <cell r="O34">
            <v>0</v>
          </cell>
          <cell r="R34">
            <v>0</v>
          </cell>
        </row>
        <row r="35">
          <cell r="B35" t="str">
            <v>TFBU</v>
          </cell>
          <cell r="C35" t="str">
            <v>PL</v>
          </cell>
          <cell r="D35" t="str">
            <v>Slow Mvg</v>
          </cell>
          <cell r="J35">
            <v>208</v>
          </cell>
          <cell r="K35">
            <v>208</v>
          </cell>
          <cell r="N35">
            <v>69</v>
          </cell>
          <cell r="O35">
            <v>-69</v>
          </cell>
          <cell r="R35">
            <v>139</v>
          </cell>
        </row>
        <row r="36">
          <cell r="B36" t="str">
            <v>3M R850 / R851</v>
          </cell>
          <cell r="C36" t="str">
            <v>PL</v>
          </cell>
          <cell r="D36" t="str">
            <v>Obs</v>
          </cell>
          <cell r="K36">
            <v>0</v>
          </cell>
          <cell r="O36">
            <v>0</v>
          </cell>
          <cell r="R36">
            <v>0</v>
          </cell>
        </row>
        <row r="37">
          <cell r="B37" t="str">
            <v>ALT-962</v>
          </cell>
          <cell r="C37" t="str">
            <v>PL</v>
          </cell>
          <cell r="D37" t="str">
            <v>Obs</v>
          </cell>
          <cell r="K37">
            <v>0</v>
          </cell>
          <cell r="O37">
            <v>0</v>
          </cell>
          <cell r="R37">
            <v>0</v>
          </cell>
        </row>
        <row r="38">
          <cell r="B38" t="str">
            <v>AVE 1330</v>
          </cell>
          <cell r="C38" t="str">
            <v>PL</v>
          </cell>
          <cell r="D38" t="str">
            <v>Obs</v>
          </cell>
          <cell r="K38">
            <v>0</v>
          </cell>
          <cell r="O38">
            <v>0</v>
          </cell>
          <cell r="R38">
            <v>0</v>
          </cell>
        </row>
        <row r="39">
          <cell r="B39" t="str">
            <v>AZD 12389497</v>
          </cell>
          <cell r="C39" t="str">
            <v>PL</v>
          </cell>
          <cell r="D39" t="str">
            <v>Slow Mvg</v>
          </cell>
          <cell r="K39">
            <v>0</v>
          </cell>
          <cell r="O39">
            <v>0</v>
          </cell>
          <cell r="R39">
            <v>0</v>
          </cell>
        </row>
        <row r="40">
          <cell r="B40" t="str">
            <v>AZD 2230</v>
          </cell>
          <cell r="C40" t="str">
            <v>PL</v>
          </cell>
          <cell r="D40" t="str">
            <v>Obs</v>
          </cell>
          <cell r="K40">
            <v>0</v>
          </cell>
          <cell r="O40">
            <v>0</v>
          </cell>
          <cell r="R40">
            <v>0</v>
          </cell>
        </row>
        <row r="41">
          <cell r="B41" t="str">
            <v>AZD 6714</v>
          </cell>
          <cell r="C41" t="str">
            <v>PL</v>
          </cell>
          <cell r="D41" t="str">
            <v>Active</v>
          </cell>
          <cell r="G41">
            <v>5</v>
          </cell>
          <cell r="K41">
            <v>5</v>
          </cell>
          <cell r="L41">
            <v>5</v>
          </cell>
          <cell r="O41">
            <v>-5</v>
          </cell>
          <cell r="R41">
            <v>0</v>
          </cell>
        </row>
        <row r="42">
          <cell r="B42" t="str">
            <v>BHA</v>
          </cell>
          <cell r="C42" t="str">
            <v>PL</v>
          </cell>
          <cell r="D42" t="str">
            <v>Obs</v>
          </cell>
          <cell r="H42">
            <v>23</v>
          </cell>
          <cell r="K42">
            <v>23</v>
          </cell>
          <cell r="M42">
            <v>23</v>
          </cell>
          <cell r="O42">
            <v>-23</v>
          </cell>
          <cell r="R42">
            <v>0</v>
          </cell>
        </row>
        <row r="43">
          <cell r="B43" t="str">
            <v>BHUP</v>
          </cell>
          <cell r="C43" t="str">
            <v>PL</v>
          </cell>
          <cell r="D43" t="str">
            <v>Obs</v>
          </cell>
          <cell r="K43">
            <v>0</v>
          </cell>
          <cell r="O43">
            <v>0</v>
          </cell>
          <cell r="R43">
            <v>0</v>
          </cell>
        </row>
        <row r="44">
          <cell r="B44" t="str">
            <v>BNP 7787</v>
          </cell>
          <cell r="C44" t="str">
            <v>PL</v>
          </cell>
          <cell r="D44" t="str">
            <v>Obs</v>
          </cell>
          <cell r="K44">
            <v>0</v>
          </cell>
          <cell r="O44">
            <v>0</v>
          </cell>
          <cell r="R44">
            <v>0</v>
          </cell>
        </row>
        <row r="45">
          <cell r="B45" t="str">
            <v>Bromohydrin</v>
          </cell>
          <cell r="C45" t="str">
            <v>PL</v>
          </cell>
          <cell r="D45" t="str">
            <v>Obs</v>
          </cell>
          <cell r="G45">
            <v>4</v>
          </cell>
          <cell r="K45">
            <v>4</v>
          </cell>
          <cell r="L45">
            <v>4</v>
          </cell>
          <cell r="O45">
            <v>-4</v>
          </cell>
          <cell r="R45">
            <v>0</v>
          </cell>
        </row>
        <row r="46">
          <cell r="B46" t="str">
            <v>CCA</v>
          </cell>
          <cell r="C46" t="str">
            <v>PL</v>
          </cell>
          <cell r="D46" t="str">
            <v>Obs</v>
          </cell>
          <cell r="K46">
            <v>0</v>
          </cell>
          <cell r="O46">
            <v>0</v>
          </cell>
          <cell r="R46">
            <v>0</v>
          </cell>
        </row>
        <row r="47">
          <cell r="B47" t="str">
            <v>Epoxy 5 Hexane</v>
          </cell>
          <cell r="C47" t="str">
            <v>PL</v>
          </cell>
          <cell r="D47" t="str">
            <v>Active</v>
          </cell>
          <cell r="K47">
            <v>0</v>
          </cell>
          <cell r="O47">
            <v>0</v>
          </cell>
          <cell r="R47">
            <v>0</v>
          </cell>
        </row>
        <row r="48">
          <cell r="B48" t="str">
            <v>EPOXYINDANE</v>
          </cell>
          <cell r="C48" t="str">
            <v>PL</v>
          </cell>
          <cell r="D48" t="str">
            <v>Active</v>
          </cell>
          <cell r="G48">
            <v>2</v>
          </cell>
          <cell r="K48">
            <v>2</v>
          </cell>
          <cell r="L48">
            <v>2</v>
          </cell>
          <cell r="O48">
            <v>-2</v>
          </cell>
          <cell r="R48">
            <v>0</v>
          </cell>
        </row>
        <row r="49">
          <cell r="B49" t="str">
            <v>ER-306074</v>
          </cell>
          <cell r="C49" t="str">
            <v>PL</v>
          </cell>
          <cell r="D49" t="str">
            <v>Active</v>
          </cell>
          <cell r="K49">
            <v>0</v>
          </cell>
          <cell r="O49">
            <v>0</v>
          </cell>
          <cell r="R49">
            <v>0</v>
          </cell>
        </row>
        <row r="50">
          <cell r="B50" t="str">
            <v>ER-806753</v>
          </cell>
          <cell r="C50" t="str">
            <v>PL</v>
          </cell>
          <cell r="D50" t="str">
            <v>Active</v>
          </cell>
          <cell r="G50">
            <v>171</v>
          </cell>
          <cell r="H50">
            <v>234</v>
          </cell>
          <cell r="K50">
            <v>405</v>
          </cell>
          <cell r="L50">
            <v>171</v>
          </cell>
          <cell r="M50">
            <v>10</v>
          </cell>
          <cell r="O50">
            <v>-181</v>
          </cell>
          <cell r="R50">
            <v>224</v>
          </cell>
        </row>
        <row r="51">
          <cell r="B51" t="str">
            <v>Geltex</v>
          </cell>
          <cell r="C51" t="str">
            <v>PL</v>
          </cell>
          <cell r="D51" t="str">
            <v>Obs</v>
          </cell>
          <cell r="K51">
            <v>0</v>
          </cell>
          <cell r="O51">
            <v>0</v>
          </cell>
          <cell r="R51">
            <v>0</v>
          </cell>
        </row>
        <row r="52">
          <cell r="B52" t="str">
            <v>GSK 1000064</v>
          </cell>
          <cell r="C52" t="str">
            <v>PL</v>
          </cell>
          <cell r="D52" t="str">
            <v>Slow Mvg</v>
          </cell>
          <cell r="K52">
            <v>0</v>
          </cell>
          <cell r="O52">
            <v>0</v>
          </cell>
          <cell r="R52">
            <v>0</v>
          </cell>
        </row>
        <row r="53">
          <cell r="B53" t="str">
            <v>GSK 1014802A</v>
          </cell>
          <cell r="C53" t="str">
            <v>PL</v>
          </cell>
          <cell r="D53" t="str">
            <v>Active</v>
          </cell>
          <cell r="K53">
            <v>0</v>
          </cell>
          <cell r="O53">
            <v>0</v>
          </cell>
          <cell r="R53">
            <v>0</v>
          </cell>
        </row>
        <row r="54">
          <cell r="B54" t="str">
            <v>GSK 1034702</v>
          </cell>
          <cell r="C54" t="str">
            <v>PL</v>
          </cell>
          <cell r="D54" t="str">
            <v>Active</v>
          </cell>
          <cell r="K54">
            <v>0</v>
          </cell>
          <cell r="O54">
            <v>0</v>
          </cell>
          <cell r="R54">
            <v>0</v>
          </cell>
        </row>
        <row r="55">
          <cell r="B55" t="str">
            <v>GSK 1497235A</v>
          </cell>
          <cell r="C55" t="str">
            <v>PL</v>
          </cell>
          <cell r="D55" t="str">
            <v>Active</v>
          </cell>
          <cell r="G55">
            <v>31</v>
          </cell>
          <cell r="K55">
            <v>31</v>
          </cell>
          <cell r="L55">
            <v>31</v>
          </cell>
          <cell r="O55">
            <v>-31</v>
          </cell>
          <cell r="R55">
            <v>0</v>
          </cell>
        </row>
        <row r="56">
          <cell r="B56" t="str">
            <v>GW 397339</v>
          </cell>
          <cell r="C56" t="str">
            <v>PL</v>
          </cell>
          <cell r="D56" t="str">
            <v>Obs</v>
          </cell>
          <cell r="K56">
            <v>0</v>
          </cell>
          <cell r="O56">
            <v>0</v>
          </cell>
          <cell r="R56">
            <v>0</v>
          </cell>
        </row>
        <row r="57">
          <cell r="B57" t="str">
            <v>GW 591080X</v>
          </cell>
          <cell r="C57" t="str">
            <v>PL</v>
          </cell>
          <cell r="D57" t="str">
            <v>Active</v>
          </cell>
          <cell r="K57">
            <v>0</v>
          </cell>
          <cell r="O57">
            <v>0</v>
          </cell>
          <cell r="R57">
            <v>0</v>
          </cell>
        </row>
        <row r="58">
          <cell r="B58" t="str">
            <v>GW 801144X</v>
          </cell>
          <cell r="C58" t="str">
            <v>PL</v>
          </cell>
          <cell r="D58" t="str">
            <v>Slow Mvg</v>
          </cell>
          <cell r="G58">
            <v>8</v>
          </cell>
          <cell r="K58">
            <v>8</v>
          </cell>
          <cell r="L58">
            <v>8</v>
          </cell>
          <cell r="O58">
            <v>-8</v>
          </cell>
          <cell r="R58">
            <v>0</v>
          </cell>
        </row>
        <row r="59">
          <cell r="B59" t="str">
            <v>ICOS 1576</v>
          </cell>
          <cell r="C59" t="str">
            <v>PL</v>
          </cell>
          <cell r="D59" t="str">
            <v>Obs</v>
          </cell>
          <cell r="K59">
            <v>0</v>
          </cell>
          <cell r="O59">
            <v>0</v>
          </cell>
          <cell r="R59">
            <v>0</v>
          </cell>
        </row>
        <row r="60">
          <cell r="B60" t="str">
            <v>ICOS 485</v>
          </cell>
          <cell r="C60" t="str">
            <v>PL</v>
          </cell>
          <cell r="D60" t="str">
            <v>Obs</v>
          </cell>
          <cell r="K60">
            <v>0</v>
          </cell>
          <cell r="O60">
            <v>0</v>
          </cell>
          <cell r="R60">
            <v>0</v>
          </cell>
        </row>
        <row r="61">
          <cell r="B61" t="str">
            <v>Iloperidone</v>
          </cell>
          <cell r="C61" t="str">
            <v>PL</v>
          </cell>
          <cell r="D61" t="str">
            <v>Active</v>
          </cell>
          <cell r="G61">
            <v>97</v>
          </cell>
          <cell r="K61">
            <v>97</v>
          </cell>
          <cell r="L61">
            <v>14</v>
          </cell>
          <cell r="O61">
            <v>-14</v>
          </cell>
          <cell r="R61">
            <v>83</v>
          </cell>
        </row>
        <row r="62">
          <cell r="B62" t="str">
            <v>KAN 747</v>
          </cell>
          <cell r="C62" t="str">
            <v>PL</v>
          </cell>
          <cell r="D62" t="str">
            <v>Slow Mvg</v>
          </cell>
          <cell r="K62">
            <v>0</v>
          </cell>
          <cell r="O62">
            <v>0</v>
          </cell>
          <cell r="R62">
            <v>0</v>
          </cell>
        </row>
        <row r="63">
          <cell r="B63" t="str">
            <v>LMT</v>
          </cell>
          <cell r="C63" t="str">
            <v>PL</v>
          </cell>
          <cell r="D63" t="str">
            <v>Active</v>
          </cell>
          <cell r="H63">
            <v>2</v>
          </cell>
          <cell r="I63">
            <v>1</v>
          </cell>
          <cell r="J63">
            <v>239</v>
          </cell>
          <cell r="K63">
            <v>242</v>
          </cell>
          <cell r="M63">
            <v>2</v>
          </cell>
          <cell r="N63">
            <v>239</v>
          </cell>
          <cell r="O63">
            <v>-2</v>
          </cell>
          <cell r="P63">
            <v>-239</v>
          </cell>
          <cell r="R63">
            <v>1</v>
          </cell>
        </row>
        <row r="64">
          <cell r="B64" t="str">
            <v>Memory 1003</v>
          </cell>
          <cell r="C64" t="str">
            <v>PL</v>
          </cell>
          <cell r="D64" t="str">
            <v>Active</v>
          </cell>
          <cell r="G64">
            <v>5</v>
          </cell>
          <cell r="H64">
            <v>1</v>
          </cell>
          <cell r="J64">
            <v>199</v>
          </cell>
          <cell r="K64">
            <v>205</v>
          </cell>
          <cell r="L64">
            <v>5</v>
          </cell>
          <cell r="M64">
            <v>1</v>
          </cell>
          <cell r="N64">
            <v>199</v>
          </cell>
          <cell r="O64">
            <v>-205</v>
          </cell>
          <cell r="R64">
            <v>0</v>
          </cell>
        </row>
        <row r="65">
          <cell r="B65" t="str">
            <v>Methyl Acetonide</v>
          </cell>
          <cell r="C65" t="str">
            <v>PL</v>
          </cell>
          <cell r="D65" t="str">
            <v>Slow Mvg</v>
          </cell>
          <cell r="J65">
            <v>17</v>
          </cell>
          <cell r="K65">
            <v>17</v>
          </cell>
          <cell r="N65">
            <v>17</v>
          </cell>
          <cell r="O65">
            <v>-17</v>
          </cell>
          <cell r="R65">
            <v>0</v>
          </cell>
        </row>
        <row r="66">
          <cell r="B66" t="str">
            <v>Mill. Lactone</v>
          </cell>
          <cell r="C66" t="str">
            <v>PL</v>
          </cell>
          <cell r="D66" t="str">
            <v>Obs</v>
          </cell>
          <cell r="G66">
            <v>13</v>
          </cell>
          <cell r="K66">
            <v>13</v>
          </cell>
          <cell r="L66">
            <v>13</v>
          </cell>
          <cell r="O66">
            <v>-13</v>
          </cell>
          <cell r="R66">
            <v>0</v>
          </cell>
        </row>
        <row r="67">
          <cell r="B67" t="str">
            <v>PTC</v>
          </cell>
          <cell r="C67" t="str">
            <v>PL</v>
          </cell>
          <cell r="D67" t="str">
            <v>Slow Mvg</v>
          </cell>
          <cell r="K67">
            <v>0</v>
          </cell>
          <cell r="O67">
            <v>0</v>
          </cell>
          <cell r="R67">
            <v>0</v>
          </cell>
        </row>
        <row r="68">
          <cell r="B68" t="str">
            <v>RCX 2037</v>
          </cell>
          <cell r="C68" t="str">
            <v>PL</v>
          </cell>
          <cell r="D68" t="str">
            <v>Obs</v>
          </cell>
          <cell r="K68">
            <v>0</v>
          </cell>
          <cell r="O68">
            <v>0</v>
          </cell>
          <cell r="R68">
            <v>0</v>
          </cell>
        </row>
        <row r="69">
          <cell r="B69" t="str">
            <v>RCX 2047</v>
          </cell>
          <cell r="C69" t="str">
            <v>PL</v>
          </cell>
          <cell r="D69" t="str">
            <v>Obs</v>
          </cell>
          <cell r="G69">
            <v>12</v>
          </cell>
          <cell r="J69">
            <v>20</v>
          </cell>
          <cell r="K69">
            <v>32</v>
          </cell>
          <cell r="L69">
            <v>12</v>
          </cell>
          <cell r="N69">
            <v>20</v>
          </cell>
          <cell r="O69">
            <v>-32</v>
          </cell>
          <cell r="R69">
            <v>0</v>
          </cell>
        </row>
        <row r="70">
          <cell r="B70" t="str">
            <v>SB 580254</v>
          </cell>
          <cell r="C70" t="str">
            <v>PL</v>
          </cell>
          <cell r="D70" t="str">
            <v>Active</v>
          </cell>
          <cell r="G70">
            <v>2</v>
          </cell>
          <cell r="K70">
            <v>2</v>
          </cell>
          <cell r="L70">
            <v>2</v>
          </cell>
          <cell r="O70">
            <v>-2</v>
          </cell>
          <cell r="R70">
            <v>0</v>
          </cell>
        </row>
        <row r="71">
          <cell r="B71" t="str">
            <v>SB 748534A</v>
          </cell>
          <cell r="C71" t="str">
            <v>PL</v>
          </cell>
          <cell r="D71" t="str">
            <v>Slow Mvg</v>
          </cell>
          <cell r="K71">
            <v>0</v>
          </cell>
          <cell r="O71">
            <v>0</v>
          </cell>
          <cell r="R71">
            <v>0</v>
          </cell>
        </row>
        <row r="72">
          <cell r="B72" t="str">
            <v>SB 7973131</v>
          </cell>
          <cell r="C72" t="str">
            <v>PL</v>
          </cell>
          <cell r="D72" t="str">
            <v>Slow Mvg</v>
          </cell>
          <cell r="J72">
            <v>29</v>
          </cell>
          <cell r="K72">
            <v>29</v>
          </cell>
          <cell r="N72">
            <v>29</v>
          </cell>
          <cell r="O72">
            <v>-29</v>
          </cell>
          <cell r="R72">
            <v>0</v>
          </cell>
        </row>
        <row r="73">
          <cell r="B73" t="str">
            <v>Sestamibi</v>
          </cell>
          <cell r="C73" t="str">
            <v>PL</v>
          </cell>
          <cell r="D73" t="str">
            <v>Active</v>
          </cell>
          <cell r="G73">
            <v>1</v>
          </cell>
          <cell r="H73">
            <v>4</v>
          </cell>
          <cell r="K73">
            <v>5</v>
          </cell>
          <cell r="L73">
            <v>1</v>
          </cell>
          <cell r="M73">
            <v>4</v>
          </cell>
          <cell r="O73">
            <v>-5</v>
          </cell>
          <cell r="R73">
            <v>0</v>
          </cell>
        </row>
        <row r="74">
          <cell r="B74" t="str">
            <v xml:space="preserve">Scios 469 </v>
          </cell>
          <cell r="C74" t="str">
            <v>PL</v>
          </cell>
          <cell r="D74" t="str">
            <v>Slow Mvg</v>
          </cell>
          <cell r="G74">
            <v>1</v>
          </cell>
          <cell r="K74">
            <v>1</v>
          </cell>
          <cell r="L74">
            <v>1</v>
          </cell>
          <cell r="O74">
            <v>-1</v>
          </cell>
          <cell r="R74">
            <v>0</v>
          </cell>
        </row>
        <row r="75">
          <cell r="B75" t="str">
            <v>SPS 3699 St.1</v>
          </cell>
          <cell r="C75" t="str">
            <v>PL</v>
          </cell>
          <cell r="D75" t="str">
            <v>Active</v>
          </cell>
          <cell r="K75">
            <v>0</v>
          </cell>
          <cell r="O75">
            <v>0</v>
          </cell>
          <cell r="R75">
            <v>0</v>
          </cell>
        </row>
        <row r="76">
          <cell r="B76" t="str">
            <v>SR-28043</v>
          </cell>
          <cell r="C76" t="str">
            <v>PL</v>
          </cell>
          <cell r="D76" t="str">
            <v>Slow Mvg</v>
          </cell>
          <cell r="G76">
            <v>260</v>
          </cell>
          <cell r="H76">
            <v>329</v>
          </cell>
          <cell r="I76">
            <v>150</v>
          </cell>
          <cell r="J76">
            <v>61</v>
          </cell>
          <cell r="K76">
            <v>800</v>
          </cell>
          <cell r="L76">
            <v>9</v>
          </cell>
          <cell r="M76">
            <v>474</v>
          </cell>
          <cell r="N76">
            <v>61</v>
          </cell>
          <cell r="O76">
            <v>-9</v>
          </cell>
          <cell r="P76">
            <v>-535</v>
          </cell>
          <cell r="R76">
            <v>256</v>
          </cell>
        </row>
        <row r="77">
          <cell r="B77" t="str">
            <v>T-Baus</v>
          </cell>
          <cell r="C77" t="str">
            <v>PL</v>
          </cell>
          <cell r="D77" t="str">
            <v>Obs</v>
          </cell>
          <cell r="K77">
            <v>0</v>
          </cell>
          <cell r="O77">
            <v>0</v>
          </cell>
          <cell r="R77">
            <v>0</v>
          </cell>
        </row>
        <row r="78">
          <cell r="B78" t="str">
            <v>Telik 19781</v>
          </cell>
          <cell r="C78" t="str">
            <v>PL</v>
          </cell>
          <cell r="D78" t="str">
            <v>Obs</v>
          </cell>
          <cell r="K78">
            <v>0</v>
          </cell>
          <cell r="O78">
            <v>0</v>
          </cell>
          <cell r="R78">
            <v>0</v>
          </cell>
        </row>
        <row r="79">
          <cell r="B79" t="str">
            <v>Valrocemide</v>
          </cell>
          <cell r="C79" t="str">
            <v>PL</v>
          </cell>
          <cell r="D79" t="str">
            <v>Active</v>
          </cell>
          <cell r="G79">
            <v>6</v>
          </cell>
          <cell r="H79">
            <v>14</v>
          </cell>
          <cell r="K79">
            <v>20</v>
          </cell>
          <cell r="L79">
            <v>6</v>
          </cell>
          <cell r="M79">
            <v>14</v>
          </cell>
          <cell r="O79">
            <v>-20</v>
          </cell>
          <cell r="R79">
            <v>0</v>
          </cell>
        </row>
        <row r="80">
          <cell r="B80" t="str">
            <v>VEC 162</v>
          </cell>
          <cell r="C80" t="str">
            <v>PL</v>
          </cell>
          <cell r="D80" t="str">
            <v>Active</v>
          </cell>
          <cell r="G80">
            <v>62</v>
          </cell>
          <cell r="H80">
            <v>142</v>
          </cell>
          <cell r="K80">
            <v>204</v>
          </cell>
          <cell r="L80">
            <v>62</v>
          </cell>
          <cell r="M80">
            <v>142</v>
          </cell>
          <cell r="O80">
            <v>-204</v>
          </cell>
          <cell r="R80">
            <v>0</v>
          </cell>
        </row>
        <row r="81">
          <cell r="B81" t="str">
            <v>Vertex 148</v>
          </cell>
          <cell r="C81" t="str">
            <v>PL</v>
          </cell>
          <cell r="D81" t="str">
            <v>Obs</v>
          </cell>
          <cell r="H81">
            <v>1</v>
          </cell>
          <cell r="J81">
            <v>91</v>
          </cell>
          <cell r="K81">
            <v>92</v>
          </cell>
          <cell r="M81">
            <v>1</v>
          </cell>
          <cell r="N81">
            <v>91</v>
          </cell>
          <cell r="O81">
            <v>-92</v>
          </cell>
          <cell r="R81">
            <v>0</v>
          </cell>
        </row>
        <row r="82">
          <cell r="B82" t="str">
            <v>Vertex 497</v>
          </cell>
          <cell r="C82" t="str">
            <v>PL</v>
          </cell>
          <cell r="D82" t="str">
            <v>Obs</v>
          </cell>
          <cell r="G82">
            <v>3</v>
          </cell>
          <cell r="K82">
            <v>3</v>
          </cell>
          <cell r="L82">
            <v>3</v>
          </cell>
          <cell r="O82">
            <v>-3</v>
          </cell>
          <cell r="R82">
            <v>0</v>
          </cell>
        </row>
        <row r="83">
          <cell r="B83" t="str">
            <v>Vertex 770</v>
          </cell>
          <cell r="C83" t="str">
            <v>PL</v>
          </cell>
          <cell r="D83" t="str">
            <v>Slow Mvg</v>
          </cell>
          <cell r="G83">
            <v>1</v>
          </cell>
          <cell r="K83">
            <v>1</v>
          </cell>
          <cell r="L83">
            <v>1</v>
          </cell>
          <cell r="O83">
            <v>-1</v>
          </cell>
          <cell r="R83">
            <v>0</v>
          </cell>
        </row>
        <row r="84">
          <cell r="B84" t="str">
            <v>Vertex 950</v>
          </cell>
          <cell r="C84" t="str">
            <v>PL</v>
          </cell>
          <cell r="D84" t="str">
            <v>Active</v>
          </cell>
          <cell r="G84">
            <v>512</v>
          </cell>
          <cell r="H84">
            <v>131</v>
          </cell>
          <cell r="I84">
            <v>328</v>
          </cell>
          <cell r="J84">
            <v>183</v>
          </cell>
          <cell r="K84">
            <v>1154</v>
          </cell>
          <cell r="L84">
            <v>109</v>
          </cell>
          <cell r="M84">
            <v>459</v>
          </cell>
          <cell r="N84">
            <v>183</v>
          </cell>
          <cell r="O84">
            <v>-182</v>
          </cell>
          <cell r="P84">
            <v>-569</v>
          </cell>
          <cell r="R84">
            <v>403</v>
          </cell>
        </row>
        <row r="85">
          <cell r="B85" t="str">
            <v>ZD0947</v>
          </cell>
          <cell r="C85" t="str">
            <v>PL</v>
          </cell>
          <cell r="D85" t="str">
            <v>Obs</v>
          </cell>
          <cell r="K85">
            <v>0</v>
          </cell>
          <cell r="O85">
            <v>0</v>
          </cell>
          <cell r="R85">
            <v>0</v>
          </cell>
        </row>
        <row r="86">
          <cell r="B86" t="str">
            <v>ZT-1</v>
          </cell>
          <cell r="C86" t="str">
            <v>PL</v>
          </cell>
          <cell r="D86" t="str">
            <v>Active</v>
          </cell>
          <cell r="K86">
            <v>0</v>
          </cell>
          <cell r="O86">
            <v>0</v>
          </cell>
          <cell r="R86">
            <v>0</v>
          </cell>
        </row>
        <row r="87">
          <cell r="O87">
            <v>0</v>
          </cell>
        </row>
        <row r="88">
          <cell r="C88" t="str">
            <v>Pre Launch</v>
          </cell>
          <cell r="D88" t="str">
            <v>Total</v>
          </cell>
          <cell r="G88">
            <v>1210</v>
          </cell>
          <cell r="H88">
            <v>1139</v>
          </cell>
          <cell r="I88">
            <v>490</v>
          </cell>
          <cell r="J88">
            <v>1427</v>
          </cell>
          <cell r="K88">
            <v>4266</v>
          </cell>
          <cell r="L88">
            <v>470</v>
          </cell>
          <cell r="M88">
            <v>1370</v>
          </cell>
          <cell r="N88">
            <v>1288</v>
          </cell>
          <cell r="O88">
            <v>-1363</v>
          </cell>
          <cell r="P88">
            <v>-1765</v>
          </cell>
          <cell r="Q88">
            <v>0</v>
          </cell>
          <cell r="R88">
            <v>1138</v>
          </cell>
        </row>
        <row r="89">
          <cell r="O89">
            <v>0</v>
          </cell>
        </row>
        <row r="90">
          <cell r="B90" t="str">
            <v>(DHQ) 2 PHAL</v>
          </cell>
          <cell r="C90" t="str">
            <v>T</v>
          </cell>
          <cell r="D90" t="str">
            <v>Slow Mvg</v>
          </cell>
          <cell r="K90">
            <v>0</v>
          </cell>
          <cell r="O90">
            <v>0</v>
          </cell>
          <cell r="R90">
            <v>0</v>
          </cell>
        </row>
        <row r="91">
          <cell r="B91" t="str">
            <v>Amino Indanol</v>
          </cell>
          <cell r="C91" t="str">
            <v>T</v>
          </cell>
          <cell r="D91" t="str">
            <v>Slow Mvg</v>
          </cell>
          <cell r="H91">
            <v>109</v>
          </cell>
          <cell r="K91">
            <v>109</v>
          </cell>
          <cell r="M91">
            <v>109</v>
          </cell>
          <cell r="O91">
            <v>-109</v>
          </cell>
          <cell r="R91">
            <v>0</v>
          </cell>
        </row>
        <row r="92">
          <cell r="B92" t="str">
            <v>ANFP</v>
          </cell>
          <cell r="C92" t="str">
            <v>T</v>
          </cell>
          <cell r="D92" t="str">
            <v>Active</v>
          </cell>
          <cell r="G92">
            <v>77</v>
          </cell>
          <cell r="J92">
            <v>88</v>
          </cell>
          <cell r="K92">
            <v>165</v>
          </cell>
          <cell r="L92">
            <v>2</v>
          </cell>
          <cell r="O92">
            <v>-2</v>
          </cell>
          <cell r="R92">
            <v>163</v>
          </cell>
        </row>
        <row r="93">
          <cell r="B93" t="str">
            <v>Butanol</v>
          </cell>
          <cell r="C93" t="str">
            <v>T</v>
          </cell>
          <cell r="D93" t="str">
            <v>Slow Mvg</v>
          </cell>
          <cell r="G93">
            <v>23</v>
          </cell>
          <cell r="J93">
            <v>88</v>
          </cell>
          <cell r="K93">
            <v>111</v>
          </cell>
          <cell r="L93">
            <v>23</v>
          </cell>
          <cell r="N93">
            <v>88</v>
          </cell>
          <cell r="O93">
            <v>-111</v>
          </cell>
          <cell r="R93">
            <v>0</v>
          </cell>
        </row>
        <row r="94">
          <cell r="B94" t="str">
            <v>CBDA</v>
          </cell>
          <cell r="C94" t="str">
            <v>T</v>
          </cell>
          <cell r="D94" t="str">
            <v>Active</v>
          </cell>
          <cell r="G94">
            <v>13</v>
          </cell>
          <cell r="H94">
            <v>2</v>
          </cell>
          <cell r="K94">
            <v>15</v>
          </cell>
          <cell r="L94">
            <v>13</v>
          </cell>
          <cell r="M94">
            <v>2</v>
          </cell>
          <cell r="O94">
            <v>-15</v>
          </cell>
          <cell r="R94">
            <v>0</v>
          </cell>
        </row>
        <row r="95">
          <cell r="B95" t="str">
            <v>CDFA Me</v>
          </cell>
          <cell r="C95" t="str">
            <v>T</v>
          </cell>
          <cell r="D95" t="str">
            <v>Slow Mvg</v>
          </cell>
          <cell r="G95">
            <v>4</v>
          </cell>
          <cell r="K95">
            <v>4</v>
          </cell>
          <cell r="L95">
            <v>4</v>
          </cell>
          <cell r="O95">
            <v>-4</v>
          </cell>
          <cell r="R95">
            <v>0</v>
          </cell>
        </row>
        <row r="96">
          <cell r="B96" t="str">
            <v>CPD</v>
          </cell>
          <cell r="C96" t="str">
            <v>T</v>
          </cell>
          <cell r="D96" t="str">
            <v>Slow Mvg</v>
          </cell>
          <cell r="J96">
            <v>43</v>
          </cell>
          <cell r="K96">
            <v>43</v>
          </cell>
          <cell r="N96">
            <v>43</v>
          </cell>
          <cell r="O96">
            <v>-43</v>
          </cell>
          <cell r="R96">
            <v>0</v>
          </cell>
        </row>
        <row r="97">
          <cell r="B97" t="str">
            <v>DESMP</v>
          </cell>
          <cell r="C97" t="str">
            <v>T</v>
          </cell>
          <cell r="D97" t="str">
            <v>Obs</v>
          </cell>
          <cell r="K97">
            <v>0</v>
          </cell>
          <cell r="O97">
            <v>0</v>
          </cell>
          <cell r="R97">
            <v>0</v>
          </cell>
        </row>
        <row r="98">
          <cell r="B98" t="str">
            <v>DHQD</v>
          </cell>
          <cell r="C98" t="str">
            <v>T</v>
          </cell>
          <cell r="D98" t="str">
            <v>Slow Mvg</v>
          </cell>
          <cell r="G98">
            <v>3</v>
          </cell>
          <cell r="J98">
            <v>31</v>
          </cell>
          <cell r="K98">
            <v>34</v>
          </cell>
          <cell r="L98">
            <v>3</v>
          </cell>
          <cell r="N98">
            <v>31</v>
          </cell>
          <cell r="O98">
            <v>-34</v>
          </cell>
          <cell r="R98">
            <v>0</v>
          </cell>
        </row>
        <row r="99">
          <cell r="B99" t="str">
            <v>DIMERIC CAT</v>
          </cell>
          <cell r="C99" t="str">
            <v>T</v>
          </cell>
          <cell r="D99" t="str">
            <v>Slow Mvg</v>
          </cell>
          <cell r="G99">
            <v>1</v>
          </cell>
          <cell r="I99">
            <v>1</v>
          </cell>
          <cell r="K99">
            <v>2</v>
          </cell>
          <cell r="O99">
            <v>0</v>
          </cell>
          <cell r="R99">
            <v>2</v>
          </cell>
        </row>
        <row r="100">
          <cell r="B100" t="str">
            <v>EPI</v>
          </cell>
          <cell r="C100" t="str">
            <v>T</v>
          </cell>
          <cell r="D100" t="str">
            <v>Slow Mvg</v>
          </cell>
          <cell r="G100">
            <v>6</v>
          </cell>
          <cell r="H100">
            <v>33</v>
          </cell>
          <cell r="J100">
            <v>50</v>
          </cell>
          <cell r="K100">
            <v>89</v>
          </cell>
          <cell r="L100">
            <v>6</v>
          </cell>
          <cell r="M100">
            <v>33</v>
          </cell>
          <cell r="N100">
            <v>50</v>
          </cell>
          <cell r="O100">
            <v>-89</v>
          </cell>
          <cell r="R100">
            <v>0</v>
          </cell>
        </row>
        <row r="101">
          <cell r="B101" t="str">
            <v>ETFA</v>
          </cell>
          <cell r="C101" t="str">
            <v>T</v>
          </cell>
          <cell r="D101" t="str">
            <v>Active</v>
          </cell>
          <cell r="G101">
            <v>1</v>
          </cell>
          <cell r="J101">
            <v>16</v>
          </cell>
          <cell r="K101">
            <v>17</v>
          </cell>
          <cell r="L101">
            <v>1</v>
          </cell>
          <cell r="N101">
            <v>16</v>
          </cell>
          <cell r="O101">
            <v>-17</v>
          </cell>
          <cell r="R101">
            <v>0</v>
          </cell>
        </row>
        <row r="102">
          <cell r="B102" t="str">
            <v>Glycidyl Nosylate</v>
          </cell>
          <cell r="C102" t="str">
            <v>T</v>
          </cell>
          <cell r="D102" t="str">
            <v>Slow Mvg</v>
          </cell>
          <cell r="G102">
            <v>3</v>
          </cell>
          <cell r="K102">
            <v>3</v>
          </cell>
          <cell r="L102">
            <v>3</v>
          </cell>
          <cell r="O102">
            <v>-3</v>
          </cell>
          <cell r="R102">
            <v>0</v>
          </cell>
        </row>
        <row r="103">
          <cell r="B103" t="str">
            <v>Glycidyl Phthalimide</v>
          </cell>
          <cell r="C103" t="str">
            <v>T</v>
          </cell>
          <cell r="D103" t="str">
            <v>Active</v>
          </cell>
          <cell r="G103">
            <v>13</v>
          </cell>
          <cell r="J103">
            <v>98</v>
          </cell>
          <cell r="K103">
            <v>111</v>
          </cell>
          <cell r="L103">
            <v>11</v>
          </cell>
          <cell r="N103">
            <v>98</v>
          </cell>
          <cell r="O103">
            <v>-109</v>
          </cell>
          <cell r="R103">
            <v>2</v>
          </cell>
        </row>
        <row r="104">
          <cell r="B104" t="str">
            <v>Glycidyl Tosylate</v>
          </cell>
          <cell r="C104" t="str">
            <v>T</v>
          </cell>
          <cell r="D104" t="str">
            <v>Slow Mvg</v>
          </cell>
          <cell r="H104">
            <v>3</v>
          </cell>
          <cell r="K104">
            <v>3</v>
          </cell>
          <cell r="M104">
            <v>3</v>
          </cell>
          <cell r="O104">
            <v>-3</v>
          </cell>
          <cell r="R104">
            <v>0</v>
          </cell>
        </row>
        <row r="105">
          <cell r="B105" t="str">
            <v>Isovanillin</v>
          </cell>
          <cell r="C105" t="str">
            <v>T</v>
          </cell>
          <cell r="D105" t="str">
            <v>Obs</v>
          </cell>
          <cell r="K105">
            <v>0</v>
          </cell>
          <cell r="O105">
            <v>0</v>
          </cell>
          <cell r="R105">
            <v>0</v>
          </cell>
        </row>
        <row r="106">
          <cell r="B106" t="str">
            <v>Jacobsen Catalyst</v>
          </cell>
          <cell r="C106" t="str">
            <v>T</v>
          </cell>
          <cell r="D106" t="str">
            <v>Slow Mvg</v>
          </cell>
          <cell r="G106">
            <v>10</v>
          </cell>
          <cell r="H106">
            <v>160</v>
          </cell>
          <cell r="K106">
            <v>170</v>
          </cell>
          <cell r="L106">
            <v>10</v>
          </cell>
          <cell r="M106">
            <v>77</v>
          </cell>
          <cell r="O106">
            <v>-87</v>
          </cell>
          <cell r="R106">
            <v>83</v>
          </cell>
        </row>
        <row r="107">
          <cell r="B107" t="str">
            <v>L-Carnitine</v>
          </cell>
          <cell r="C107" t="str">
            <v>T</v>
          </cell>
          <cell r="D107" t="str">
            <v>Slow Mvg</v>
          </cell>
          <cell r="G107">
            <v>2</v>
          </cell>
          <cell r="K107">
            <v>2</v>
          </cell>
          <cell r="L107">
            <v>2</v>
          </cell>
          <cell r="O107">
            <v>-2</v>
          </cell>
          <cell r="R107">
            <v>0</v>
          </cell>
        </row>
        <row r="108">
          <cell r="B108" t="str">
            <v>Methyl Glycidate</v>
          </cell>
          <cell r="C108" t="str">
            <v>T</v>
          </cell>
          <cell r="D108" t="str">
            <v>Slow Mvg</v>
          </cell>
          <cell r="G108">
            <v>1</v>
          </cell>
          <cell r="J108">
            <v>58</v>
          </cell>
          <cell r="K108">
            <v>59</v>
          </cell>
          <cell r="L108">
            <v>1</v>
          </cell>
          <cell r="O108">
            <v>-1</v>
          </cell>
          <cell r="R108">
            <v>58</v>
          </cell>
        </row>
        <row r="109">
          <cell r="B109" t="str">
            <v>OADPE</v>
          </cell>
          <cell r="C109" t="str">
            <v>T</v>
          </cell>
          <cell r="D109" t="str">
            <v>Slow Mvg</v>
          </cell>
          <cell r="K109">
            <v>0</v>
          </cell>
          <cell r="O109">
            <v>0</v>
          </cell>
          <cell r="R109">
            <v>0</v>
          </cell>
        </row>
        <row r="110">
          <cell r="B110" t="str">
            <v>Oligomeric Cat</v>
          </cell>
          <cell r="C110" t="str">
            <v>T</v>
          </cell>
          <cell r="D110" t="str">
            <v>Slow Mvg</v>
          </cell>
          <cell r="G110">
            <v>51</v>
          </cell>
          <cell r="H110">
            <v>534</v>
          </cell>
          <cell r="I110">
            <v>6</v>
          </cell>
          <cell r="K110">
            <v>591</v>
          </cell>
          <cell r="L110">
            <v>6</v>
          </cell>
          <cell r="M110">
            <v>34</v>
          </cell>
          <cell r="O110">
            <v>-40</v>
          </cell>
          <cell r="Q110">
            <v>71</v>
          </cell>
          <cell r="R110">
            <v>622</v>
          </cell>
        </row>
        <row r="111">
          <cell r="B111" t="str">
            <v>Pfizer Diol</v>
          </cell>
          <cell r="C111" t="str">
            <v>T</v>
          </cell>
          <cell r="D111" t="str">
            <v>Obs</v>
          </cell>
          <cell r="K111">
            <v>0</v>
          </cell>
          <cell r="O111">
            <v>0</v>
          </cell>
          <cell r="R111">
            <v>0</v>
          </cell>
        </row>
        <row r="112">
          <cell r="B112" t="str">
            <v>PG Carbonate</v>
          </cell>
          <cell r="C112" t="str">
            <v>T</v>
          </cell>
          <cell r="D112" t="str">
            <v>Slow Mvg</v>
          </cell>
          <cell r="J112">
            <v>149</v>
          </cell>
          <cell r="K112">
            <v>149</v>
          </cell>
          <cell r="N112">
            <v>149</v>
          </cell>
          <cell r="O112">
            <v>-149</v>
          </cell>
          <cell r="R112">
            <v>0</v>
          </cell>
        </row>
        <row r="113">
          <cell r="B113" t="str">
            <v>Propylene Oxide</v>
          </cell>
          <cell r="C113" t="str">
            <v>T</v>
          </cell>
          <cell r="D113" t="str">
            <v>Slow Mvg</v>
          </cell>
          <cell r="G113">
            <v>3</v>
          </cell>
          <cell r="H113">
            <v>8</v>
          </cell>
          <cell r="K113">
            <v>11</v>
          </cell>
          <cell r="L113">
            <v>3</v>
          </cell>
          <cell r="M113">
            <v>8</v>
          </cell>
          <cell r="O113">
            <v>-11</v>
          </cell>
          <cell r="Q113">
            <v>-51</v>
          </cell>
          <cell r="R113">
            <v>-51</v>
          </cell>
        </row>
        <row r="114">
          <cell r="B114" t="str">
            <v>RUPHOS</v>
          </cell>
          <cell r="C114" t="str">
            <v>T</v>
          </cell>
          <cell r="D114" t="str">
            <v>Slow Mvg</v>
          </cell>
          <cell r="K114">
            <v>0</v>
          </cell>
          <cell r="O114">
            <v>0</v>
          </cell>
          <cell r="R114">
            <v>0</v>
          </cell>
        </row>
        <row r="115">
          <cell r="B115" t="str">
            <v>S-Phos</v>
          </cell>
          <cell r="C115" t="str">
            <v>T</v>
          </cell>
          <cell r="D115" t="str">
            <v>Slow Mvg</v>
          </cell>
          <cell r="J115">
            <v>1</v>
          </cell>
          <cell r="K115">
            <v>1</v>
          </cell>
          <cell r="N115">
            <v>1</v>
          </cell>
          <cell r="O115">
            <v>-1</v>
          </cell>
          <cell r="R115">
            <v>0</v>
          </cell>
        </row>
        <row r="116">
          <cell r="B116" t="str">
            <v>Styrene Oxide</v>
          </cell>
          <cell r="C116" t="str">
            <v>T</v>
          </cell>
          <cell r="D116" t="str">
            <v>Slow Mvg</v>
          </cell>
          <cell r="G116">
            <v>3</v>
          </cell>
          <cell r="K116">
            <v>3</v>
          </cell>
          <cell r="L116">
            <v>3</v>
          </cell>
          <cell r="O116">
            <v>-3</v>
          </cell>
          <cell r="R116">
            <v>0</v>
          </cell>
        </row>
        <row r="117">
          <cell r="B117" t="str">
            <v>TBGE</v>
          </cell>
          <cell r="C117" t="str">
            <v>T</v>
          </cell>
          <cell r="D117" t="str">
            <v>Active</v>
          </cell>
          <cell r="J117">
            <v>10</v>
          </cell>
          <cell r="K117">
            <v>10</v>
          </cell>
          <cell r="N117">
            <v>10</v>
          </cell>
          <cell r="O117">
            <v>-10</v>
          </cell>
          <cell r="R117">
            <v>0</v>
          </cell>
        </row>
        <row r="118">
          <cell r="B118" t="str">
            <v>WS 23</v>
          </cell>
          <cell r="C118" t="str">
            <v>T</v>
          </cell>
          <cell r="D118" t="str">
            <v>Active</v>
          </cell>
          <cell r="G118">
            <v>104</v>
          </cell>
          <cell r="H118">
            <v>134</v>
          </cell>
          <cell r="I118">
            <v>117</v>
          </cell>
          <cell r="J118">
            <v>183</v>
          </cell>
          <cell r="K118">
            <v>538</v>
          </cell>
          <cell r="L118">
            <v>1</v>
          </cell>
          <cell r="M118">
            <v>369</v>
          </cell>
          <cell r="N118">
            <v>56</v>
          </cell>
          <cell r="O118">
            <v>-3</v>
          </cell>
          <cell r="P118">
            <v>-423</v>
          </cell>
          <cell r="Q118">
            <v>-2</v>
          </cell>
          <cell r="R118">
            <v>110</v>
          </cell>
        </row>
        <row r="119">
          <cell r="B119" t="str">
            <v>ETFA Held in Hong Kong</v>
          </cell>
          <cell r="C119" t="str">
            <v>TM</v>
          </cell>
          <cell r="D119" t="str">
            <v>Obs</v>
          </cell>
          <cell r="K119">
            <v>0</v>
          </cell>
          <cell r="O119">
            <v>0</v>
          </cell>
          <cell r="R119">
            <v>0</v>
          </cell>
        </row>
        <row r="120">
          <cell r="B120" t="str">
            <v>3-NPP</v>
          </cell>
          <cell r="C120" t="str">
            <v>TM</v>
          </cell>
          <cell r="D120" t="str">
            <v>Obs</v>
          </cell>
          <cell r="K120">
            <v>0</v>
          </cell>
          <cell r="O120">
            <v>0</v>
          </cell>
          <cell r="R120">
            <v>0</v>
          </cell>
        </row>
        <row r="121">
          <cell r="B121" t="str">
            <v>ANFP.</v>
          </cell>
          <cell r="C121" t="str">
            <v>TM</v>
          </cell>
          <cell r="D121" t="str">
            <v>Active</v>
          </cell>
          <cell r="K121">
            <v>0</v>
          </cell>
          <cell r="O121">
            <v>0</v>
          </cell>
          <cell r="R121">
            <v>0</v>
          </cell>
        </row>
        <row r="122">
          <cell r="B122" t="str">
            <v>DESMP.</v>
          </cell>
          <cell r="C122" t="str">
            <v>TM</v>
          </cell>
          <cell r="D122" t="str">
            <v>Obs</v>
          </cell>
          <cell r="K122">
            <v>0</v>
          </cell>
          <cell r="O122">
            <v>0</v>
          </cell>
          <cell r="R122">
            <v>0</v>
          </cell>
        </row>
        <row r="123">
          <cell r="B123" t="str">
            <v>L-Thyroxine</v>
          </cell>
          <cell r="C123" t="str">
            <v>TM</v>
          </cell>
          <cell r="D123" t="str">
            <v>Active</v>
          </cell>
          <cell r="K123">
            <v>0</v>
          </cell>
          <cell r="O123">
            <v>0</v>
          </cell>
          <cell r="R123">
            <v>0</v>
          </cell>
        </row>
        <row r="124">
          <cell r="B124" t="str">
            <v>NAAGA</v>
          </cell>
          <cell r="C124" t="str">
            <v>TM</v>
          </cell>
          <cell r="D124" t="str">
            <v>Active</v>
          </cell>
          <cell r="K124">
            <v>0</v>
          </cell>
          <cell r="O124">
            <v>0</v>
          </cell>
          <cell r="R124">
            <v>0</v>
          </cell>
        </row>
        <row r="125">
          <cell r="B125" t="str">
            <v>NTFMA</v>
          </cell>
          <cell r="C125" t="str">
            <v>TM</v>
          </cell>
          <cell r="D125" t="str">
            <v>Obs</v>
          </cell>
          <cell r="K125">
            <v>0</v>
          </cell>
          <cell r="O125">
            <v>0</v>
          </cell>
          <cell r="R125">
            <v>0</v>
          </cell>
        </row>
        <row r="126">
          <cell r="B126" t="str">
            <v>OADPE</v>
          </cell>
          <cell r="C126" t="str">
            <v>TM</v>
          </cell>
          <cell r="D126" t="str">
            <v>Active</v>
          </cell>
          <cell r="K126">
            <v>0</v>
          </cell>
          <cell r="O126">
            <v>0</v>
          </cell>
          <cell r="R126">
            <v>0</v>
          </cell>
        </row>
        <row r="127">
          <cell r="B127" t="str">
            <v>PTFMXA</v>
          </cell>
          <cell r="C127" t="str">
            <v>TM</v>
          </cell>
          <cell r="D127" t="str">
            <v>Obs</v>
          </cell>
          <cell r="K127">
            <v>0</v>
          </cell>
          <cell r="O127">
            <v>0</v>
          </cell>
          <cell r="R127">
            <v>0</v>
          </cell>
        </row>
        <row r="128">
          <cell r="B128" t="str">
            <v>SR-28043.</v>
          </cell>
          <cell r="C128" t="str">
            <v>TM</v>
          </cell>
          <cell r="D128" t="str">
            <v>Slow Mvg</v>
          </cell>
          <cell r="K128">
            <v>0</v>
          </cell>
          <cell r="O128">
            <v>0</v>
          </cell>
          <cell r="R128">
            <v>0</v>
          </cell>
        </row>
        <row r="129">
          <cell r="B129" t="str">
            <v>TFBA</v>
          </cell>
          <cell r="C129" t="str">
            <v>TM</v>
          </cell>
          <cell r="D129" t="str">
            <v>Obs</v>
          </cell>
          <cell r="K129">
            <v>0</v>
          </cell>
          <cell r="O129">
            <v>0</v>
          </cell>
          <cell r="R129">
            <v>0</v>
          </cell>
        </row>
        <row r="130">
          <cell r="B130" t="str">
            <v>Fixed cost others</v>
          </cell>
          <cell r="C130" t="str">
            <v>TM</v>
          </cell>
          <cell r="D130" t="str">
            <v>Obs</v>
          </cell>
          <cell r="K130">
            <v>0</v>
          </cell>
          <cell r="O130">
            <v>0</v>
          </cell>
          <cell r="R130">
            <v>0</v>
          </cell>
        </row>
        <row r="131">
          <cell r="B131" t="str">
            <v>Others.</v>
          </cell>
          <cell r="C131" t="str">
            <v>TM</v>
          </cell>
          <cell r="D131" t="str">
            <v>Obs</v>
          </cell>
          <cell r="K131">
            <v>0</v>
          </cell>
          <cell r="O131">
            <v>0</v>
          </cell>
          <cell r="R131">
            <v>0</v>
          </cell>
        </row>
        <row r="133">
          <cell r="C133" t="str">
            <v>Technology</v>
          </cell>
          <cell r="D133" t="str">
            <v>Total</v>
          </cell>
          <cell r="G133">
            <v>318</v>
          </cell>
          <cell r="H133">
            <v>983</v>
          </cell>
          <cell r="I133">
            <v>124</v>
          </cell>
          <cell r="J133">
            <v>815</v>
          </cell>
          <cell r="K133">
            <v>2240</v>
          </cell>
          <cell r="L133">
            <v>92</v>
          </cell>
          <cell r="M133">
            <v>635</v>
          </cell>
          <cell r="N133">
            <v>542</v>
          </cell>
          <cell r="O133">
            <v>-846</v>
          </cell>
          <cell r="P133">
            <v>-423</v>
          </cell>
          <cell r="Q133">
            <v>18</v>
          </cell>
          <cell r="R133">
            <v>989</v>
          </cell>
        </row>
        <row r="135">
          <cell r="B135" t="str">
            <v>Non Allocated</v>
          </cell>
          <cell r="G135">
            <v>444</v>
          </cell>
          <cell r="H135">
            <v>9</v>
          </cell>
          <cell r="I135">
            <v>1</v>
          </cell>
          <cell r="J135">
            <v>26</v>
          </cell>
          <cell r="K135">
            <v>480</v>
          </cell>
          <cell r="L135">
            <v>195</v>
          </cell>
          <cell r="M135">
            <v>4</v>
          </cell>
          <cell r="N135">
            <v>27</v>
          </cell>
          <cell r="O135">
            <v>-226</v>
          </cell>
          <cell r="R135">
            <v>254</v>
          </cell>
        </row>
        <row r="136">
          <cell r="B136" t="str">
            <v>Cleanouts</v>
          </cell>
          <cell r="K136">
            <v>0</v>
          </cell>
          <cell r="O136">
            <v>0</v>
          </cell>
          <cell r="Q136">
            <v>-28</v>
          </cell>
          <cell r="R136">
            <v>-28</v>
          </cell>
        </row>
        <row r="137">
          <cell r="B137" t="str">
            <v>Engineering Stores</v>
          </cell>
          <cell r="G137">
            <v>1292</v>
          </cell>
          <cell r="K137">
            <v>1292</v>
          </cell>
          <cell r="L137">
            <v>616</v>
          </cell>
          <cell r="O137">
            <v>-616</v>
          </cell>
          <cell r="R137">
            <v>676</v>
          </cell>
        </row>
        <row r="138">
          <cell r="B138" t="str">
            <v>Base Stocks</v>
          </cell>
          <cell r="G138">
            <v>368</v>
          </cell>
          <cell r="K138">
            <v>368</v>
          </cell>
          <cell r="L138">
            <v>188</v>
          </cell>
          <cell r="O138">
            <v>-188</v>
          </cell>
          <cell r="R138">
            <v>180</v>
          </cell>
        </row>
        <row r="139">
          <cell r="B139" t="str">
            <v>Op Supplies/Ret Cont/Packaging/Waste</v>
          </cell>
          <cell r="G139">
            <v>375</v>
          </cell>
          <cell r="K139">
            <v>375</v>
          </cell>
          <cell r="L139">
            <v>39</v>
          </cell>
          <cell r="M139">
            <v>5</v>
          </cell>
          <cell r="O139">
            <v>-44</v>
          </cell>
          <cell r="R139">
            <v>331</v>
          </cell>
        </row>
        <row r="140">
          <cell r="B140" t="str">
            <v>Palladium/Platinum/Rhodium</v>
          </cell>
          <cell r="G140">
            <v>-43</v>
          </cell>
          <cell r="K140">
            <v>-43</v>
          </cell>
          <cell r="O140">
            <v>0</v>
          </cell>
          <cell r="R140">
            <v>-43</v>
          </cell>
        </row>
      </sheetData>
      <sheetData sheetId="17">
        <row r="10">
          <cell r="B10" t="str">
            <v>Acrivastine</v>
          </cell>
          <cell r="C10" t="str">
            <v>L</v>
          </cell>
          <cell r="D10" t="str">
            <v>Active</v>
          </cell>
          <cell r="G10">
            <v>12</v>
          </cell>
          <cell r="H10">
            <v>490</v>
          </cell>
          <cell r="I10">
            <v>3</v>
          </cell>
          <cell r="J10">
            <v>4</v>
          </cell>
          <cell r="K10">
            <v>509</v>
          </cell>
          <cell r="L10">
            <v>8</v>
          </cell>
          <cell r="M10">
            <v>484</v>
          </cell>
          <cell r="N10">
            <v>4</v>
          </cell>
          <cell r="O10">
            <v>-82</v>
          </cell>
          <cell r="P10">
            <v>-414</v>
          </cell>
          <cell r="R10">
            <v>13</v>
          </cell>
        </row>
        <row r="11">
          <cell r="B11" t="str">
            <v>Cerium Nitrate</v>
          </cell>
          <cell r="C11" t="str">
            <v>L</v>
          </cell>
          <cell r="D11" t="str">
            <v>Active</v>
          </cell>
          <cell r="K11">
            <v>0</v>
          </cell>
          <cell r="O11">
            <v>0</v>
          </cell>
          <cell r="R11">
            <v>0</v>
          </cell>
        </row>
        <row r="12">
          <cell r="B12" t="str">
            <v>CME</v>
          </cell>
          <cell r="C12" t="str">
            <v>L</v>
          </cell>
          <cell r="D12" t="str">
            <v>Obs</v>
          </cell>
          <cell r="K12">
            <v>0</v>
          </cell>
          <cell r="O12">
            <v>0</v>
          </cell>
          <cell r="R12">
            <v>0</v>
          </cell>
        </row>
        <row r="13">
          <cell r="B13" t="str">
            <v>Dihex Fumerate</v>
          </cell>
          <cell r="C13" t="str">
            <v>L</v>
          </cell>
          <cell r="D13" t="str">
            <v>Active</v>
          </cell>
          <cell r="G13">
            <v>1</v>
          </cell>
          <cell r="H13">
            <v>1</v>
          </cell>
          <cell r="K13">
            <v>2</v>
          </cell>
          <cell r="L13">
            <v>1</v>
          </cell>
          <cell r="M13">
            <v>1</v>
          </cell>
          <cell r="O13">
            <v>-2</v>
          </cell>
          <cell r="R13">
            <v>0</v>
          </cell>
        </row>
        <row r="14">
          <cell r="B14" t="str">
            <v>Doxazocin</v>
          </cell>
          <cell r="C14" t="str">
            <v>L</v>
          </cell>
          <cell r="D14" t="str">
            <v>Active</v>
          </cell>
          <cell r="G14">
            <v>28</v>
          </cell>
          <cell r="H14">
            <v>212</v>
          </cell>
          <cell r="I14">
            <v>53</v>
          </cell>
          <cell r="J14">
            <v>42</v>
          </cell>
          <cell r="K14">
            <v>335</v>
          </cell>
          <cell r="L14">
            <v>1</v>
          </cell>
          <cell r="M14">
            <v>265</v>
          </cell>
          <cell r="N14">
            <v>42</v>
          </cell>
          <cell r="O14">
            <v>-1</v>
          </cell>
          <cell r="P14">
            <v>-307</v>
          </cell>
          <cell r="R14">
            <v>27</v>
          </cell>
        </row>
        <row r="15">
          <cell r="B15" t="str">
            <v>Fosamprenavir</v>
          </cell>
          <cell r="C15" t="str">
            <v>L</v>
          </cell>
          <cell r="D15" t="str">
            <v>Active</v>
          </cell>
          <cell r="K15">
            <v>0</v>
          </cell>
          <cell r="O15">
            <v>0</v>
          </cell>
          <cell r="R15">
            <v>0</v>
          </cell>
        </row>
        <row r="16">
          <cell r="B16" t="str">
            <v>KBA</v>
          </cell>
          <cell r="C16" t="str">
            <v>L</v>
          </cell>
          <cell r="D16" t="str">
            <v>Active</v>
          </cell>
          <cell r="G16">
            <v>93</v>
          </cell>
          <cell r="H16">
            <v>134</v>
          </cell>
          <cell r="I16">
            <v>31</v>
          </cell>
          <cell r="K16">
            <v>258</v>
          </cell>
          <cell r="M16">
            <v>165</v>
          </cell>
          <cell r="O16">
            <v>0</v>
          </cell>
          <cell r="P16">
            <v>-165</v>
          </cell>
          <cell r="R16">
            <v>93</v>
          </cell>
        </row>
        <row r="17">
          <cell r="B17" t="str">
            <v>Labetalol</v>
          </cell>
          <cell r="C17" t="str">
            <v>L</v>
          </cell>
          <cell r="D17" t="str">
            <v>Active</v>
          </cell>
          <cell r="G17">
            <v>15</v>
          </cell>
          <cell r="K17">
            <v>15</v>
          </cell>
          <cell r="L17">
            <v>15</v>
          </cell>
          <cell r="O17">
            <v>-15</v>
          </cell>
          <cell r="R17">
            <v>0</v>
          </cell>
        </row>
        <row r="18">
          <cell r="B18" t="str">
            <v>Leval Buterol</v>
          </cell>
          <cell r="C18" t="str">
            <v>L</v>
          </cell>
          <cell r="D18" t="str">
            <v>Active</v>
          </cell>
          <cell r="G18">
            <v>41</v>
          </cell>
          <cell r="H18">
            <v>452</v>
          </cell>
          <cell r="I18">
            <v>3</v>
          </cell>
          <cell r="J18">
            <v>87</v>
          </cell>
          <cell r="K18">
            <v>583</v>
          </cell>
          <cell r="L18">
            <v>12</v>
          </cell>
          <cell r="M18">
            <v>517</v>
          </cell>
          <cell r="N18">
            <v>87</v>
          </cell>
          <cell r="O18">
            <v>-220</v>
          </cell>
          <cell r="P18">
            <v>-396</v>
          </cell>
          <cell r="Q18">
            <v>38</v>
          </cell>
          <cell r="R18">
            <v>5</v>
          </cell>
        </row>
        <row r="19">
          <cell r="B19" t="str">
            <v>Octenidine</v>
          </cell>
          <cell r="C19" t="str">
            <v>L</v>
          </cell>
          <cell r="D19" t="str">
            <v>Active</v>
          </cell>
          <cell r="G19">
            <v>8</v>
          </cell>
          <cell r="H19">
            <v>1</v>
          </cell>
          <cell r="K19">
            <v>9</v>
          </cell>
          <cell r="L19">
            <v>4</v>
          </cell>
          <cell r="M19">
            <v>1</v>
          </cell>
          <cell r="O19">
            <v>-5</v>
          </cell>
          <cell r="R19">
            <v>4</v>
          </cell>
        </row>
        <row r="20">
          <cell r="B20" t="str">
            <v>Plaquenil</v>
          </cell>
          <cell r="C20" t="str">
            <v>L</v>
          </cell>
          <cell r="D20" t="str">
            <v>Obs</v>
          </cell>
          <cell r="K20">
            <v>0</v>
          </cell>
          <cell r="O20">
            <v>0</v>
          </cell>
          <cell r="R20">
            <v>0</v>
          </cell>
        </row>
        <row r="21">
          <cell r="B21" t="str">
            <v>Pro Jet 950NP</v>
          </cell>
          <cell r="C21" t="str">
            <v>L</v>
          </cell>
          <cell r="D21" t="str">
            <v>Obs</v>
          </cell>
          <cell r="K21">
            <v>0</v>
          </cell>
          <cell r="O21">
            <v>0</v>
          </cell>
          <cell r="R21">
            <v>0</v>
          </cell>
        </row>
        <row r="22">
          <cell r="B22" t="str">
            <v>RBC</v>
          </cell>
          <cell r="C22" t="str">
            <v>L</v>
          </cell>
          <cell r="D22" t="str">
            <v>Obs</v>
          </cell>
          <cell r="K22">
            <v>0</v>
          </cell>
          <cell r="O22">
            <v>0</v>
          </cell>
          <cell r="R22">
            <v>0</v>
          </cell>
        </row>
        <row r="23">
          <cell r="B23" t="str">
            <v>RH 3866</v>
          </cell>
          <cell r="C23" t="str">
            <v>L</v>
          </cell>
          <cell r="D23" t="str">
            <v>Obs</v>
          </cell>
          <cell r="G23">
            <v>2</v>
          </cell>
          <cell r="K23">
            <v>2</v>
          </cell>
          <cell r="L23">
            <v>2</v>
          </cell>
          <cell r="O23">
            <v>-2</v>
          </cell>
          <cell r="R23">
            <v>0</v>
          </cell>
        </row>
        <row r="24">
          <cell r="B24" t="str">
            <v>SNA</v>
          </cell>
          <cell r="C24" t="str">
            <v>L</v>
          </cell>
          <cell r="D24" t="str">
            <v>Obs</v>
          </cell>
          <cell r="K24">
            <v>0</v>
          </cell>
          <cell r="O24">
            <v>0</v>
          </cell>
          <cell r="R24">
            <v>0</v>
          </cell>
        </row>
        <row r="25">
          <cell r="B25" t="str">
            <v>Trientine</v>
          </cell>
          <cell r="C25" t="str">
            <v>L</v>
          </cell>
          <cell r="D25" t="str">
            <v>Active</v>
          </cell>
          <cell r="G25">
            <v>1</v>
          </cell>
          <cell r="H25">
            <v>5</v>
          </cell>
          <cell r="J25">
            <v>5</v>
          </cell>
          <cell r="K25">
            <v>11</v>
          </cell>
          <cell r="L25">
            <v>1</v>
          </cell>
          <cell r="M25">
            <v>5</v>
          </cell>
          <cell r="N25">
            <v>5</v>
          </cell>
          <cell r="O25">
            <v>-11</v>
          </cell>
          <cell r="R25">
            <v>0</v>
          </cell>
        </row>
        <row r="26">
          <cell r="B26" t="str">
            <v>TTA</v>
          </cell>
          <cell r="C26" t="str">
            <v>L</v>
          </cell>
          <cell r="D26" t="str">
            <v>Slow Mvg</v>
          </cell>
          <cell r="G26">
            <v>152</v>
          </cell>
          <cell r="I26">
            <v>4</v>
          </cell>
          <cell r="J26">
            <v>42</v>
          </cell>
          <cell r="K26">
            <v>198</v>
          </cell>
          <cell r="N26">
            <v>42</v>
          </cell>
          <cell r="O26">
            <v>-42</v>
          </cell>
          <cell r="R26">
            <v>156</v>
          </cell>
        </row>
        <row r="27">
          <cell r="B27" t="str">
            <v>Zilueton</v>
          </cell>
          <cell r="C27" t="str">
            <v>L</v>
          </cell>
          <cell r="D27" t="str">
            <v>Active</v>
          </cell>
          <cell r="G27">
            <v>904</v>
          </cell>
          <cell r="J27">
            <v>149</v>
          </cell>
          <cell r="K27">
            <v>1053</v>
          </cell>
          <cell r="L27">
            <v>61</v>
          </cell>
          <cell r="M27">
            <v>138</v>
          </cell>
          <cell r="N27">
            <v>12</v>
          </cell>
          <cell r="O27">
            <v>-73</v>
          </cell>
          <cell r="P27">
            <v>-138</v>
          </cell>
          <cell r="R27">
            <v>842</v>
          </cell>
        </row>
        <row r="28">
          <cell r="O28">
            <v>0</v>
          </cell>
        </row>
        <row r="29">
          <cell r="C29" t="str">
            <v>Launch</v>
          </cell>
          <cell r="D29" t="str">
            <v>Total</v>
          </cell>
          <cell r="G29">
            <v>1257</v>
          </cell>
          <cell r="H29">
            <v>1295</v>
          </cell>
          <cell r="I29">
            <v>94</v>
          </cell>
          <cell r="J29">
            <v>329</v>
          </cell>
          <cell r="K29">
            <v>2975</v>
          </cell>
          <cell r="L29">
            <v>105</v>
          </cell>
          <cell r="M29">
            <v>1576</v>
          </cell>
          <cell r="N29">
            <v>192</v>
          </cell>
          <cell r="O29">
            <v>-453</v>
          </cell>
          <cell r="P29">
            <v>-1420</v>
          </cell>
          <cell r="Q29">
            <v>38</v>
          </cell>
          <cell r="R29">
            <v>1140</v>
          </cell>
        </row>
        <row r="30">
          <cell r="O30">
            <v>0</v>
          </cell>
        </row>
        <row r="31">
          <cell r="B31" t="str">
            <v>2,5-BAEA</v>
          </cell>
          <cell r="C31" t="str">
            <v>PL</v>
          </cell>
          <cell r="D31" t="str">
            <v>Active</v>
          </cell>
          <cell r="H31">
            <v>203</v>
          </cell>
          <cell r="I31">
            <v>5</v>
          </cell>
          <cell r="K31">
            <v>208</v>
          </cell>
          <cell r="M31">
            <v>202</v>
          </cell>
          <cell r="O31">
            <v>-11</v>
          </cell>
          <cell r="P31">
            <v>-191</v>
          </cell>
          <cell r="R31">
            <v>6</v>
          </cell>
        </row>
        <row r="32">
          <cell r="B32" t="str">
            <v>AGN-209323-LF</v>
          </cell>
          <cell r="C32" t="str">
            <v>PL</v>
          </cell>
          <cell r="D32" t="str">
            <v>Active</v>
          </cell>
          <cell r="G32">
            <v>1</v>
          </cell>
          <cell r="H32">
            <v>1</v>
          </cell>
          <cell r="K32">
            <v>2</v>
          </cell>
          <cell r="L32">
            <v>1</v>
          </cell>
          <cell r="M32">
            <v>1</v>
          </cell>
          <cell r="O32">
            <v>-2</v>
          </cell>
          <cell r="R32">
            <v>0</v>
          </cell>
        </row>
        <row r="33">
          <cell r="B33" t="str">
            <v>ANAGRELIDE</v>
          </cell>
          <cell r="C33" t="str">
            <v>PL</v>
          </cell>
          <cell r="D33" t="str">
            <v>Active</v>
          </cell>
          <cell r="G33">
            <v>13</v>
          </cell>
          <cell r="H33">
            <v>163</v>
          </cell>
          <cell r="I33">
            <v>61</v>
          </cell>
          <cell r="J33">
            <v>217</v>
          </cell>
          <cell r="K33">
            <v>454</v>
          </cell>
          <cell r="L33">
            <v>11</v>
          </cell>
          <cell r="M33">
            <v>207</v>
          </cell>
          <cell r="N33">
            <v>186</v>
          </cell>
          <cell r="O33">
            <v>-199</v>
          </cell>
          <cell r="P33">
            <v>-205</v>
          </cell>
          <cell r="R33">
            <v>50</v>
          </cell>
        </row>
        <row r="34">
          <cell r="B34" t="str">
            <v>AVP26452</v>
          </cell>
          <cell r="C34" t="str">
            <v>PL</v>
          </cell>
          <cell r="D34" t="str">
            <v>Obs</v>
          </cell>
          <cell r="K34">
            <v>0</v>
          </cell>
          <cell r="O34">
            <v>0</v>
          </cell>
          <cell r="R34">
            <v>0</v>
          </cell>
        </row>
        <row r="35">
          <cell r="B35" t="str">
            <v>TFBU</v>
          </cell>
          <cell r="C35" t="str">
            <v>PL</v>
          </cell>
          <cell r="D35" t="str">
            <v>Slow Mvg</v>
          </cell>
          <cell r="J35">
            <v>208</v>
          </cell>
          <cell r="K35">
            <v>208</v>
          </cell>
          <cell r="N35">
            <v>208</v>
          </cell>
          <cell r="O35">
            <v>-208</v>
          </cell>
          <cell r="R35">
            <v>0</v>
          </cell>
        </row>
        <row r="36">
          <cell r="B36" t="str">
            <v>3M R850 / R851</v>
          </cell>
          <cell r="C36" t="str">
            <v>PL</v>
          </cell>
          <cell r="D36" t="str">
            <v>Obs</v>
          </cell>
          <cell r="K36">
            <v>0</v>
          </cell>
          <cell r="O36">
            <v>0</v>
          </cell>
          <cell r="R36">
            <v>0</v>
          </cell>
        </row>
        <row r="37">
          <cell r="B37" t="str">
            <v>ALT-962</v>
          </cell>
          <cell r="C37" t="str">
            <v>PL</v>
          </cell>
          <cell r="D37" t="str">
            <v>Obs</v>
          </cell>
          <cell r="K37">
            <v>0</v>
          </cell>
          <cell r="O37">
            <v>0</v>
          </cell>
          <cell r="R37">
            <v>0</v>
          </cell>
        </row>
        <row r="38">
          <cell r="B38" t="str">
            <v>AVE 1330</v>
          </cell>
          <cell r="C38" t="str">
            <v>PL</v>
          </cell>
          <cell r="D38" t="str">
            <v>Obs</v>
          </cell>
          <cell r="K38">
            <v>0</v>
          </cell>
          <cell r="O38">
            <v>0</v>
          </cell>
          <cell r="R38">
            <v>0</v>
          </cell>
        </row>
        <row r="39">
          <cell r="B39" t="str">
            <v>AZD 12389497</v>
          </cell>
          <cell r="C39" t="str">
            <v>PL</v>
          </cell>
          <cell r="D39" t="str">
            <v>Slow Mvg</v>
          </cell>
          <cell r="K39">
            <v>0</v>
          </cell>
          <cell r="O39">
            <v>0</v>
          </cell>
          <cell r="R39">
            <v>0</v>
          </cell>
        </row>
        <row r="40">
          <cell r="B40" t="str">
            <v>AZD 2230</v>
          </cell>
          <cell r="C40" t="str">
            <v>PL</v>
          </cell>
          <cell r="D40" t="str">
            <v>Obs</v>
          </cell>
          <cell r="K40">
            <v>0</v>
          </cell>
          <cell r="O40">
            <v>0</v>
          </cell>
          <cell r="R40">
            <v>0</v>
          </cell>
        </row>
        <row r="41">
          <cell r="B41" t="str">
            <v>AZD 6714</v>
          </cell>
          <cell r="C41" t="str">
            <v>PL</v>
          </cell>
          <cell r="D41" t="str">
            <v>Active</v>
          </cell>
          <cell r="G41">
            <v>5</v>
          </cell>
          <cell r="K41">
            <v>5</v>
          </cell>
          <cell r="L41">
            <v>5</v>
          </cell>
          <cell r="O41">
            <v>-5</v>
          </cell>
          <cell r="R41">
            <v>0</v>
          </cell>
        </row>
        <row r="42">
          <cell r="B42" t="str">
            <v>BHA</v>
          </cell>
          <cell r="C42" t="str">
            <v>PL</v>
          </cell>
          <cell r="D42" t="str">
            <v>Obs</v>
          </cell>
          <cell r="H42">
            <v>23</v>
          </cell>
          <cell r="K42">
            <v>23</v>
          </cell>
          <cell r="M42">
            <v>23</v>
          </cell>
          <cell r="O42">
            <v>-23</v>
          </cell>
          <cell r="R42">
            <v>0</v>
          </cell>
        </row>
        <row r="43">
          <cell r="B43" t="str">
            <v>BHUP</v>
          </cell>
          <cell r="C43" t="str">
            <v>PL</v>
          </cell>
          <cell r="D43" t="str">
            <v>Obs</v>
          </cell>
          <cell r="K43">
            <v>0</v>
          </cell>
          <cell r="O43">
            <v>0</v>
          </cell>
          <cell r="R43">
            <v>0</v>
          </cell>
        </row>
        <row r="44">
          <cell r="B44" t="str">
            <v>BNP 7787</v>
          </cell>
          <cell r="C44" t="str">
            <v>PL</v>
          </cell>
          <cell r="D44" t="str">
            <v>Obs</v>
          </cell>
          <cell r="K44">
            <v>0</v>
          </cell>
          <cell r="O44">
            <v>0</v>
          </cell>
          <cell r="R44">
            <v>0</v>
          </cell>
        </row>
        <row r="45">
          <cell r="B45" t="str">
            <v>Bromohydrin</v>
          </cell>
          <cell r="C45" t="str">
            <v>PL</v>
          </cell>
          <cell r="D45" t="str">
            <v>Obs</v>
          </cell>
          <cell r="G45">
            <v>4</v>
          </cell>
          <cell r="K45">
            <v>4</v>
          </cell>
          <cell r="L45">
            <v>4</v>
          </cell>
          <cell r="O45">
            <v>-4</v>
          </cell>
          <cell r="R45">
            <v>0</v>
          </cell>
        </row>
        <row r="46">
          <cell r="B46" t="str">
            <v>CCA</v>
          </cell>
          <cell r="C46" t="str">
            <v>PL</v>
          </cell>
          <cell r="D46" t="str">
            <v>Obs</v>
          </cell>
          <cell r="K46">
            <v>0</v>
          </cell>
          <cell r="O46">
            <v>0</v>
          </cell>
          <cell r="R46">
            <v>0</v>
          </cell>
        </row>
        <row r="47">
          <cell r="B47" t="str">
            <v>Epoxy 5 Hexane</v>
          </cell>
          <cell r="C47" t="str">
            <v>PL</v>
          </cell>
          <cell r="D47" t="str">
            <v>Active</v>
          </cell>
          <cell r="K47">
            <v>0</v>
          </cell>
          <cell r="O47">
            <v>0</v>
          </cell>
          <cell r="R47">
            <v>0</v>
          </cell>
        </row>
        <row r="48">
          <cell r="B48" t="str">
            <v>EPOXYINDANE</v>
          </cell>
          <cell r="C48" t="str">
            <v>PL</v>
          </cell>
          <cell r="D48" t="str">
            <v>Active</v>
          </cell>
          <cell r="G48">
            <v>2</v>
          </cell>
          <cell r="K48">
            <v>2</v>
          </cell>
          <cell r="L48">
            <v>2</v>
          </cell>
          <cell r="O48">
            <v>-2</v>
          </cell>
          <cell r="R48">
            <v>0</v>
          </cell>
        </row>
        <row r="49">
          <cell r="B49" t="str">
            <v>ER-306074</v>
          </cell>
          <cell r="C49" t="str">
            <v>PL</v>
          </cell>
          <cell r="D49" t="str">
            <v>Active</v>
          </cell>
          <cell r="K49">
            <v>0</v>
          </cell>
          <cell r="O49">
            <v>0</v>
          </cell>
          <cell r="R49">
            <v>0</v>
          </cell>
        </row>
        <row r="50">
          <cell r="B50" t="str">
            <v>ER-806753</v>
          </cell>
          <cell r="C50" t="str">
            <v>PL</v>
          </cell>
          <cell r="D50" t="str">
            <v>Active</v>
          </cell>
          <cell r="G50">
            <v>177</v>
          </cell>
          <cell r="H50">
            <v>234</v>
          </cell>
          <cell r="K50">
            <v>411</v>
          </cell>
          <cell r="L50">
            <v>177</v>
          </cell>
          <cell r="M50">
            <v>122</v>
          </cell>
          <cell r="O50">
            <v>-299</v>
          </cell>
          <cell r="R50">
            <v>112</v>
          </cell>
        </row>
        <row r="51">
          <cell r="B51" t="str">
            <v>Geltex</v>
          </cell>
          <cell r="C51" t="str">
            <v>PL</v>
          </cell>
          <cell r="D51" t="str">
            <v>Obs</v>
          </cell>
          <cell r="K51">
            <v>0</v>
          </cell>
          <cell r="O51">
            <v>0</v>
          </cell>
          <cell r="R51">
            <v>0</v>
          </cell>
        </row>
        <row r="52">
          <cell r="B52" t="str">
            <v>GSK 1000064</v>
          </cell>
          <cell r="C52" t="str">
            <v>PL</v>
          </cell>
          <cell r="D52" t="str">
            <v>Slow Mvg</v>
          </cell>
          <cell r="K52">
            <v>0</v>
          </cell>
          <cell r="O52">
            <v>0</v>
          </cell>
          <cell r="R52">
            <v>0</v>
          </cell>
        </row>
        <row r="53">
          <cell r="B53" t="str">
            <v>GSK 1014802A</v>
          </cell>
          <cell r="C53" t="str">
            <v>PL</v>
          </cell>
          <cell r="D53" t="str">
            <v>Active</v>
          </cell>
          <cell r="K53">
            <v>0</v>
          </cell>
          <cell r="O53">
            <v>0</v>
          </cell>
          <cell r="R53">
            <v>0</v>
          </cell>
        </row>
        <row r="54">
          <cell r="B54" t="str">
            <v>GSK 1034702</v>
          </cell>
          <cell r="C54" t="str">
            <v>PL</v>
          </cell>
          <cell r="D54" t="str">
            <v>Active</v>
          </cell>
          <cell r="K54">
            <v>0</v>
          </cell>
          <cell r="O54">
            <v>0</v>
          </cell>
          <cell r="R54">
            <v>0</v>
          </cell>
        </row>
        <row r="55">
          <cell r="B55" t="str">
            <v>GSK 1497235A</v>
          </cell>
          <cell r="C55" t="str">
            <v>PL</v>
          </cell>
          <cell r="D55" t="str">
            <v>Active</v>
          </cell>
          <cell r="G55">
            <v>31</v>
          </cell>
          <cell r="K55">
            <v>31</v>
          </cell>
          <cell r="L55">
            <v>31</v>
          </cell>
          <cell r="O55">
            <v>-31</v>
          </cell>
          <cell r="R55">
            <v>0</v>
          </cell>
        </row>
        <row r="56">
          <cell r="B56" t="str">
            <v>GW 397339</v>
          </cell>
          <cell r="C56" t="str">
            <v>PL</v>
          </cell>
          <cell r="D56" t="str">
            <v>Obs</v>
          </cell>
          <cell r="K56">
            <v>0</v>
          </cell>
          <cell r="O56">
            <v>0</v>
          </cell>
          <cell r="R56">
            <v>0</v>
          </cell>
        </row>
        <row r="57">
          <cell r="B57" t="str">
            <v>GW 591080X</v>
          </cell>
          <cell r="C57" t="str">
            <v>PL</v>
          </cell>
          <cell r="D57" t="str">
            <v>Active</v>
          </cell>
          <cell r="K57">
            <v>0</v>
          </cell>
          <cell r="O57">
            <v>0</v>
          </cell>
          <cell r="R57">
            <v>0</v>
          </cell>
        </row>
        <row r="58">
          <cell r="B58" t="str">
            <v>GW 801144X</v>
          </cell>
          <cell r="C58" t="str">
            <v>PL</v>
          </cell>
          <cell r="D58" t="str">
            <v>Slow Mvg</v>
          </cell>
          <cell r="G58">
            <v>8</v>
          </cell>
          <cell r="K58">
            <v>8</v>
          </cell>
          <cell r="L58">
            <v>8</v>
          </cell>
          <cell r="O58">
            <v>-8</v>
          </cell>
          <cell r="R58">
            <v>0</v>
          </cell>
        </row>
        <row r="59">
          <cell r="B59" t="str">
            <v>ICOS 1576</v>
          </cell>
          <cell r="C59" t="str">
            <v>PL</v>
          </cell>
          <cell r="D59" t="str">
            <v>Obs</v>
          </cell>
          <cell r="K59">
            <v>0</v>
          </cell>
          <cell r="O59">
            <v>0</v>
          </cell>
          <cell r="R59">
            <v>0</v>
          </cell>
        </row>
        <row r="60">
          <cell r="B60" t="str">
            <v>ICOS 485</v>
          </cell>
          <cell r="C60" t="str">
            <v>PL</v>
          </cell>
          <cell r="D60" t="str">
            <v>Obs</v>
          </cell>
          <cell r="K60">
            <v>0</v>
          </cell>
          <cell r="O60">
            <v>0</v>
          </cell>
          <cell r="R60">
            <v>0</v>
          </cell>
        </row>
        <row r="61">
          <cell r="B61" t="str">
            <v>Iloperidone</v>
          </cell>
          <cell r="C61" t="str">
            <v>PL</v>
          </cell>
          <cell r="D61" t="str">
            <v>Active</v>
          </cell>
          <cell r="G61">
            <v>97</v>
          </cell>
          <cell r="I61">
            <v>1</v>
          </cell>
          <cell r="K61">
            <v>98</v>
          </cell>
          <cell r="L61">
            <v>14</v>
          </cell>
          <cell r="O61">
            <v>-14</v>
          </cell>
          <cell r="R61">
            <v>84</v>
          </cell>
        </row>
        <row r="62">
          <cell r="B62" t="str">
            <v>KAN 747</v>
          </cell>
          <cell r="C62" t="str">
            <v>PL</v>
          </cell>
          <cell r="D62" t="str">
            <v>Slow Mvg</v>
          </cell>
          <cell r="K62">
            <v>0</v>
          </cell>
          <cell r="O62">
            <v>0</v>
          </cell>
          <cell r="R62">
            <v>0</v>
          </cell>
        </row>
        <row r="63">
          <cell r="B63" t="str">
            <v>LMT</v>
          </cell>
          <cell r="C63" t="str">
            <v>PL</v>
          </cell>
          <cell r="D63" t="str">
            <v>Active</v>
          </cell>
          <cell r="H63">
            <v>2</v>
          </cell>
          <cell r="I63">
            <v>8</v>
          </cell>
          <cell r="J63">
            <v>239</v>
          </cell>
          <cell r="K63">
            <v>249</v>
          </cell>
          <cell r="M63">
            <v>2</v>
          </cell>
          <cell r="N63">
            <v>239</v>
          </cell>
          <cell r="O63">
            <v>-2</v>
          </cell>
          <cell r="P63">
            <v>-239</v>
          </cell>
          <cell r="R63">
            <v>8</v>
          </cell>
        </row>
        <row r="64">
          <cell r="B64" t="str">
            <v>Memory 1003</v>
          </cell>
          <cell r="C64" t="str">
            <v>PL</v>
          </cell>
          <cell r="D64" t="str">
            <v>Active</v>
          </cell>
          <cell r="G64">
            <v>5</v>
          </cell>
          <cell r="H64">
            <v>1</v>
          </cell>
          <cell r="J64">
            <v>199</v>
          </cell>
          <cell r="K64">
            <v>205</v>
          </cell>
          <cell r="L64">
            <v>5</v>
          </cell>
          <cell r="M64">
            <v>1</v>
          </cell>
          <cell r="N64">
            <v>199</v>
          </cell>
          <cell r="O64">
            <v>-205</v>
          </cell>
          <cell r="R64">
            <v>0</v>
          </cell>
        </row>
        <row r="65">
          <cell r="B65" t="str">
            <v>Methyl Acetonide</v>
          </cell>
          <cell r="C65" t="str">
            <v>PL</v>
          </cell>
          <cell r="D65" t="str">
            <v>Slow Mvg</v>
          </cell>
          <cell r="J65">
            <v>17</v>
          </cell>
          <cell r="K65">
            <v>17</v>
          </cell>
          <cell r="N65">
            <v>17</v>
          </cell>
          <cell r="O65">
            <v>-17</v>
          </cell>
          <cell r="R65">
            <v>0</v>
          </cell>
        </row>
        <row r="66">
          <cell r="B66" t="str">
            <v>Mill. Lactone</v>
          </cell>
          <cell r="C66" t="str">
            <v>PL</v>
          </cell>
          <cell r="D66" t="str">
            <v>Obs</v>
          </cell>
          <cell r="G66">
            <v>13</v>
          </cell>
          <cell r="K66">
            <v>13</v>
          </cell>
          <cell r="L66">
            <v>13</v>
          </cell>
          <cell r="O66">
            <v>-13</v>
          </cell>
          <cell r="R66">
            <v>0</v>
          </cell>
        </row>
        <row r="67">
          <cell r="B67" t="str">
            <v>PTC</v>
          </cell>
          <cell r="C67" t="str">
            <v>PL</v>
          </cell>
          <cell r="D67" t="str">
            <v>Slow Mvg</v>
          </cell>
          <cell r="K67">
            <v>0</v>
          </cell>
          <cell r="O67">
            <v>0</v>
          </cell>
          <cell r="R67">
            <v>0</v>
          </cell>
        </row>
        <row r="68">
          <cell r="B68" t="str">
            <v>RCX 2037</v>
          </cell>
          <cell r="C68" t="str">
            <v>PL</v>
          </cell>
          <cell r="D68" t="str">
            <v>Obs</v>
          </cell>
          <cell r="K68">
            <v>0</v>
          </cell>
          <cell r="O68">
            <v>0</v>
          </cell>
          <cell r="R68">
            <v>0</v>
          </cell>
        </row>
        <row r="69">
          <cell r="B69" t="str">
            <v>RCX 2047</v>
          </cell>
          <cell r="C69" t="str">
            <v>PL</v>
          </cell>
          <cell r="D69" t="str">
            <v>Obs</v>
          </cell>
          <cell r="G69">
            <v>12</v>
          </cell>
          <cell r="J69">
            <v>20</v>
          </cell>
          <cell r="K69">
            <v>32</v>
          </cell>
          <cell r="L69">
            <v>12</v>
          </cell>
          <cell r="N69">
            <v>20</v>
          </cell>
          <cell r="O69">
            <v>-32</v>
          </cell>
          <cell r="R69">
            <v>0</v>
          </cell>
        </row>
        <row r="70">
          <cell r="B70" t="str">
            <v>SB 580254</v>
          </cell>
          <cell r="C70" t="str">
            <v>PL</v>
          </cell>
          <cell r="D70" t="str">
            <v>Active</v>
          </cell>
          <cell r="G70">
            <v>2</v>
          </cell>
          <cell r="K70">
            <v>2</v>
          </cell>
          <cell r="L70">
            <v>2</v>
          </cell>
          <cell r="O70">
            <v>-2</v>
          </cell>
          <cell r="R70">
            <v>0</v>
          </cell>
        </row>
        <row r="71">
          <cell r="B71" t="str">
            <v>SB 748534A</v>
          </cell>
          <cell r="C71" t="str">
            <v>PL</v>
          </cell>
          <cell r="D71" t="str">
            <v>Slow Mvg</v>
          </cell>
          <cell r="K71">
            <v>0</v>
          </cell>
          <cell r="O71">
            <v>0</v>
          </cell>
          <cell r="R71">
            <v>0</v>
          </cell>
        </row>
        <row r="72">
          <cell r="B72" t="str">
            <v>SB 7973131</v>
          </cell>
          <cell r="C72" t="str">
            <v>PL</v>
          </cell>
          <cell r="D72" t="str">
            <v>Slow Mvg</v>
          </cell>
          <cell r="J72">
            <v>29</v>
          </cell>
          <cell r="K72">
            <v>29</v>
          </cell>
          <cell r="N72">
            <v>29</v>
          </cell>
          <cell r="O72">
            <v>-29</v>
          </cell>
          <cell r="R72">
            <v>0</v>
          </cell>
        </row>
        <row r="73">
          <cell r="B73" t="str">
            <v>Sestamibi</v>
          </cell>
          <cell r="C73" t="str">
            <v>PL</v>
          </cell>
          <cell r="D73" t="str">
            <v>Active</v>
          </cell>
          <cell r="G73">
            <v>1</v>
          </cell>
          <cell r="H73">
            <v>4</v>
          </cell>
          <cell r="K73">
            <v>5</v>
          </cell>
          <cell r="L73">
            <v>1</v>
          </cell>
          <cell r="M73">
            <v>4</v>
          </cell>
          <cell r="O73">
            <v>-5</v>
          </cell>
          <cell r="R73">
            <v>0</v>
          </cell>
        </row>
        <row r="74">
          <cell r="B74" t="str">
            <v xml:space="preserve">Scios 469 </v>
          </cell>
          <cell r="C74" t="str">
            <v>PL</v>
          </cell>
          <cell r="D74" t="str">
            <v>Slow Mvg</v>
          </cell>
          <cell r="G74">
            <v>1</v>
          </cell>
          <cell r="K74">
            <v>1</v>
          </cell>
          <cell r="L74">
            <v>1</v>
          </cell>
          <cell r="O74">
            <v>-1</v>
          </cell>
          <cell r="R74">
            <v>0</v>
          </cell>
        </row>
        <row r="75">
          <cell r="B75" t="str">
            <v>SPS 3699 St.1</v>
          </cell>
          <cell r="C75" t="str">
            <v>PL</v>
          </cell>
          <cell r="D75" t="str">
            <v>Active</v>
          </cell>
          <cell r="K75">
            <v>0</v>
          </cell>
          <cell r="O75">
            <v>0</v>
          </cell>
          <cell r="R75">
            <v>0</v>
          </cell>
        </row>
        <row r="76">
          <cell r="B76" t="str">
            <v>SR-28043</v>
          </cell>
          <cell r="C76" t="str">
            <v>PL</v>
          </cell>
          <cell r="D76" t="str">
            <v>Slow Mvg</v>
          </cell>
          <cell r="G76">
            <v>561</v>
          </cell>
          <cell r="H76">
            <v>208</v>
          </cell>
          <cell r="I76">
            <v>104</v>
          </cell>
          <cell r="K76">
            <v>873</v>
          </cell>
          <cell r="L76">
            <v>9</v>
          </cell>
          <cell r="M76">
            <v>310</v>
          </cell>
          <cell r="O76">
            <v>-9</v>
          </cell>
          <cell r="P76">
            <v>-310</v>
          </cell>
          <cell r="R76">
            <v>554</v>
          </cell>
        </row>
        <row r="77">
          <cell r="B77" t="str">
            <v>T-Baus</v>
          </cell>
          <cell r="C77" t="str">
            <v>PL</v>
          </cell>
          <cell r="D77" t="str">
            <v>Obs</v>
          </cell>
          <cell r="K77">
            <v>0</v>
          </cell>
          <cell r="O77">
            <v>0</v>
          </cell>
          <cell r="R77">
            <v>0</v>
          </cell>
        </row>
        <row r="78">
          <cell r="B78" t="str">
            <v>Telik 19781</v>
          </cell>
          <cell r="C78" t="str">
            <v>PL</v>
          </cell>
          <cell r="D78" t="str">
            <v>Obs</v>
          </cell>
          <cell r="K78">
            <v>0</v>
          </cell>
          <cell r="O78">
            <v>0</v>
          </cell>
          <cell r="R78">
            <v>0</v>
          </cell>
        </row>
        <row r="79">
          <cell r="B79" t="str">
            <v>Valrocemide</v>
          </cell>
          <cell r="C79" t="str">
            <v>PL</v>
          </cell>
          <cell r="D79" t="str">
            <v>Active</v>
          </cell>
          <cell r="G79">
            <v>6</v>
          </cell>
          <cell r="H79">
            <v>14</v>
          </cell>
          <cell r="K79">
            <v>20</v>
          </cell>
          <cell r="L79">
            <v>6</v>
          </cell>
          <cell r="M79">
            <v>14</v>
          </cell>
          <cell r="O79">
            <v>-20</v>
          </cell>
          <cell r="R79">
            <v>0</v>
          </cell>
        </row>
        <row r="80">
          <cell r="B80" t="str">
            <v>VEC 162</v>
          </cell>
          <cell r="C80" t="str">
            <v>PL</v>
          </cell>
          <cell r="D80" t="str">
            <v>Active</v>
          </cell>
          <cell r="G80">
            <v>62</v>
          </cell>
          <cell r="H80">
            <v>142</v>
          </cell>
          <cell r="K80">
            <v>204</v>
          </cell>
          <cell r="L80">
            <v>62</v>
          </cell>
          <cell r="M80">
            <v>142</v>
          </cell>
          <cell r="O80">
            <v>-204</v>
          </cell>
          <cell r="R80">
            <v>0</v>
          </cell>
        </row>
        <row r="81">
          <cell r="B81" t="str">
            <v>Vertex 148</v>
          </cell>
          <cell r="C81" t="str">
            <v>PL</v>
          </cell>
          <cell r="D81" t="str">
            <v>Obs</v>
          </cell>
          <cell r="H81">
            <v>1</v>
          </cell>
          <cell r="J81">
            <v>91</v>
          </cell>
          <cell r="K81">
            <v>92</v>
          </cell>
          <cell r="M81">
            <v>1</v>
          </cell>
          <cell r="N81">
            <v>91</v>
          </cell>
          <cell r="O81">
            <v>-92</v>
          </cell>
          <cell r="R81">
            <v>0</v>
          </cell>
        </row>
        <row r="82">
          <cell r="B82" t="str">
            <v>Vertex 497</v>
          </cell>
          <cell r="C82" t="str">
            <v>PL</v>
          </cell>
          <cell r="D82" t="str">
            <v>Obs</v>
          </cell>
          <cell r="G82">
            <v>3</v>
          </cell>
          <cell r="K82">
            <v>3</v>
          </cell>
          <cell r="L82">
            <v>3</v>
          </cell>
          <cell r="O82">
            <v>-3</v>
          </cell>
          <cell r="R82">
            <v>0</v>
          </cell>
        </row>
        <row r="83">
          <cell r="B83" t="str">
            <v>Vertex 770</v>
          </cell>
          <cell r="C83" t="str">
            <v>PL</v>
          </cell>
          <cell r="D83" t="str">
            <v>Slow Mvg</v>
          </cell>
          <cell r="G83">
            <v>1</v>
          </cell>
          <cell r="K83">
            <v>1</v>
          </cell>
          <cell r="L83">
            <v>1</v>
          </cell>
          <cell r="O83">
            <v>-1</v>
          </cell>
          <cell r="R83">
            <v>0</v>
          </cell>
        </row>
        <row r="84">
          <cell r="B84" t="str">
            <v>Vertex 950</v>
          </cell>
          <cell r="C84" t="str">
            <v>PL</v>
          </cell>
          <cell r="D84" t="str">
            <v>Active</v>
          </cell>
          <cell r="G84">
            <v>458</v>
          </cell>
          <cell r="H84">
            <v>278</v>
          </cell>
          <cell r="I84">
            <v>273</v>
          </cell>
          <cell r="J84">
            <v>308</v>
          </cell>
          <cell r="K84">
            <v>1317</v>
          </cell>
          <cell r="L84">
            <v>109</v>
          </cell>
          <cell r="M84">
            <v>557</v>
          </cell>
          <cell r="N84">
            <v>175</v>
          </cell>
          <cell r="O84">
            <v>-182</v>
          </cell>
          <cell r="P84">
            <v>-659</v>
          </cell>
          <cell r="R84">
            <v>476</v>
          </cell>
        </row>
        <row r="85">
          <cell r="B85" t="str">
            <v>ZD0947</v>
          </cell>
          <cell r="C85" t="str">
            <v>PL</v>
          </cell>
          <cell r="D85" t="str">
            <v>Obs</v>
          </cell>
          <cell r="K85">
            <v>0</v>
          </cell>
          <cell r="O85">
            <v>0</v>
          </cell>
          <cell r="R85">
            <v>0</v>
          </cell>
        </row>
        <row r="86">
          <cell r="B86" t="str">
            <v>ZT-1</v>
          </cell>
          <cell r="C86" t="str">
            <v>PL</v>
          </cell>
          <cell r="D86" t="str">
            <v>Active</v>
          </cell>
          <cell r="K86">
            <v>0</v>
          </cell>
          <cell r="O86">
            <v>0</v>
          </cell>
          <cell r="R86">
            <v>0</v>
          </cell>
        </row>
        <row r="87">
          <cell r="O87">
            <v>0</v>
          </cell>
        </row>
        <row r="88">
          <cell r="C88" t="str">
            <v>Pre Launch</v>
          </cell>
          <cell r="D88" t="str">
            <v>Total</v>
          </cell>
          <cell r="G88">
            <v>1463</v>
          </cell>
          <cell r="H88">
            <v>1274</v>
          </cell>
          <cell r="I88">
            <v>452</v>
          </cell>
          <cell r="J88">
            <v>1328</v>
          </cell>
          <cell r="K88">
            <v>4517</v>
          </cell>
          <cell r="L88">
            <v>477</v>
          </cell>
          <cell r="M88">
            <v>1586</v>
          </cell>
          <cell r="N88">
            <v>1164</v>
          </cell>
          <cell r="O88">
            <v>-1623</v>
          </cell>
          <cell r="P88">
            <v>-1604</v>
          </cell>
          <cell r="Q88">
            <v>0</v>
          </cell>
          <cell r="R88">
            <v>1290</v>
          </cell>
        </row>
        <row r="89">
          <cell r="O89">
            <v>0</v>
          </cell>
        </row>
        <row r="90">
          <cell r="B90" t="str">
            <v>(DHQ) 2 PHAL</v>
          </cell>
          <cell r="C90" t="str">
            <v>T</v>
          </cell>
          <cell r="D90" t="str">
            <v>Slow Mvg</v>
          </cell>
          <cell r="K90">
            <v>0</v>
          </cell>
          <cell r="O90">
            <v>0</v>
          </cell>
          <cell r="R90">
            <v>0</v>
          </cell>
        </row>
        <row r="91">
          <cell r="B91" t="str">
            <v>Amino Indanol</v>
          </cell>
          <cell r="C91" t="str">
            <v>T</v>
          </cell>
          <cell r="D91" t="str">
            <v>Slow Mvg</v>
          </cell>
          <cell r="H91">
            <v>109</v>
          </cell>
          <cell r="K91">
            <v>109</v>
          </cell>
          <cell r="M91">
            <v>109</v>
          </cell>
          <cell r="O91">
            <v>-109</v>
          </cell>
          <cell r="R91">
            <v>0</v>
          </cell>
        </row>
        <row r="92">
          <cell r="B92" t="str">
            <v>ANFP</v>
          </cell>
          <cell r="C92" t="str">
            <v>T</v>
          </cell>
          <cell r="D92" t="str">
            <v>Active</v>
          </cell>
          <cell r="G92">
            <v>77</v>
          </cell>
          <cell r="J92">
            <v>88</v>
          </cell>
          <cell r="K92">
            <v>165</v>
          </cell>
          <cell r="L92">
            <v>39</v>
          </cell>
          <cell r="N92">
            <v>44</v>
          </cell>
          <cell r="O92">
            <v>-83</v>
          </cell>
          <cell r="R92">
            <v>82</v>
          </cell>
        </row>
        <row r="93">
          <cell r="B93" t="str">
            <v>Butanol</v>
          </cell>
          <cell r="C93" t="str">
            <v>T</v>
          </cell>
          <cell r="D93" t="str">
            <v>Slow Mvg</v>
          </cell>
          <cell r="G93">
            <v>23</v>
          </cell>
          <cell r="J93">
            <v>88</v>
          </cell>
          <cell r="K93">
            <v>111</v>
          </cell>
          <cell r="L93">
            <v>23</v>
          </cell>
          <cell r="N93">
            <v>88</v>
          </cell>
          <cell r="O93">
            <v>-111</v>
          </cell>
          <cell r="R93">
            <v>0</v>
          </cell>
        </row>
        <row r="94">
          <cell r="B94" t="str">
            <v>CBDA</v>
          </cell>
          <cell r="C94" t="str">
            <v>T</v>
          </cell>
          <cell r="D94" t="str">
            <v>Active</v>
          </cell>
          <cell r="G94">
            <v>13</v>
          </cell>
          <cell r="H94">
            <v>2</v>
          </cell>
          <cell r="K94">
            <v>15</v>
          </cell>
          <cell r="L94">
            <v>2</v>
          </cell>
          <cell r="M94">
            <v>2</v>
          </cell>
          <cell r="O94">
            <v>-4</v>
          </cell>
          <cell r="R94">
            <v>11</v>
          </cell>
        </row>
        <row r="95">
          <cell r="B95" t="str">
            <v>CDFA Me</v>
          </cell>
          <cell r="C95" t="str">
            <v>T</v>
          </cell>
          <cell r="D95" t="str">
            <v>Slow Mvg</v>
          </cell>
          <cell r="G95">
            <v>4</v>
          </cell>
          <cell r="K95">
            <v>4</v>
          </cell>
          <cell r="L95">
            <v>4</v>
          </cell>
          <cell r="O95">
            <v>-4</v>
          </cell>
          <cell r="R95">
            <v>0</v>
          </cell>
        </row>
        <row r="96">
          <cell r="B96" t="str">
            <v>CPD</v>
          </cell>
          <cell r="C96" t="str">
            <v>T</v>
          </cell>
          <cell r="D96" t="str">
            <v>Slow Mvg</v>
          </cell>
          <cell r="J96">
            <v>43</v>
          </cell>
          <cell r="K96">
            <v>43</v>
          </cell>
          <cell r="N96">
            <v>43</v>
          </cell>
          <cell r="O96">
            <v>-43</v>
          </cell>
          <cell r="R96">
            <v>0</v>
          </cell>
        </row>
        <row r="97">
          <cell r="B97" t="str">
            <v>DESMP</v>
          </cell>
          <cell r="C97" t="str">
            <v>T</v>
          </cell>
          <cell r="D97" t="str">
            <v>Obs</v>
          </cell>
          <cell r="K97">
            <v>0</v>
          </cell>
          <cell r="O97">
            <v>0</v>
          </cell>
          <cell r="R97">
            <v>0</v>
          </cell>
        </row>
        <row r="98">
          <cell r="B98" t="str">
            <v>DHQD</v>
          </cell>
          <cell r="C98" t="str">
            <v>T</v>
          </cell>
          <cell r="D98" t="str">
            <v>Slow Mvg</v>
          </cell>
          <cell r="G98">
            <v>3</v>
          </cell>
          <cell r="J98">
            <v>31</v>
          </cell>
          <cell r="K98">
            <v>34</v>
          </cell>
          <cell r="L98">
            <v>3</v>
          </cell>
          <cell r="N98">
            <v>31</v>
          </cell>
          <cell r="O98">
            <v>-34</v>
          </cell>
          <cell r="R98">
            <v>0</v>
          </cell>
        </row>
        <row r="99">
          <cell r="B99" t="str">
            <v>EPI</v>
          </cell>
          <cell r="C99" t="str">
            <v>T</v>
          </cell>
          <cell r="D99" t="str">
            <v>Slow Mvg</v>
          </cell>
          <cell r="G99">
            <v>6</v>
          </cell>
          <cell r="H99">
            <v>33</v>
          </cell>
          <cell r="I99">
            <v>3</v>
          </cell>
          <cell r="J99">
            <v>50</v>
          </cell>
          <cell r="K99">
            <v>92</v>
          </cell>
          <cell r="L99">
            <v>6</v>
          </cell>
          <cell r="M99">
            <v>33</v>
          </cell>
          <cell r="N99">
            <v>50</v>
          </cell>
          <cell r="O99">
            <v>-89</v>
          </cell>
          <cell r="R99">
            <v>3</v>
          </cell>
        </row>
        <row r="100">
          <cell r="B100" t="str">
            <v>ETFA</v>
          </cell>
          <cell r="C100" t="str">
            <v>T</v>
          </cell>
          <cell r="D100" t="str">
            <v>Active</v>
          </cell>
          <cell r="G100">
            <v>1</v>
          </cell>
          <cell r="J100">
            <v>16</v>
          </cell>
          <cell r="K100">
            <v>17</v>
          </cell>
          <cell r="L100">
            <v>1</v>
          </cell>
          <cell r="N100">
            <v>16</v>
          </cell>
          <cell r="O100">
            <v>-17</v>
          </cell>
          <cell r="R100">
            <v>0</v>
          </cell>
        </row>
        <row r="101">
          <cell r="B101" t="str">
            <v>Glycidyl Nosylate</v>
          </cell>
          <cell r="C101" t="str">
            <v>T</v>
          </cell>
          <cell r="D101" t="str">
            <v>Slow Mvg</v>
          </cell>
          <cell r="G101">
            <v>3</v>
          </cell>
          <cell r="K101">
            <v>3</v>
          </cell>
          <cell r="L101">
            <v>3</v>
          </cell>
          <cell r="O101">
            <v>-3</v>
          </cell>
          <cell r="R101">
            <v>0</v>
          </cell>
        </row>
        <row r="102">
          <cell r="B102" t="str">
            <v>Glycidyl Phthalimide</v>
          </cell>
          <cell r="C102" t="str">
            <v>T</v>
          </cell>
          <cell r="D102" t="str">
            <v>Active</v>
          </cell>
          <cell r="G102">
            <v>11</v>
          </cell>
          <cell r="J102">
            <v>98</v>
          </cell>
          <cell r="K102">
            <v>109</v>
          </cell>
          <cell r="L102">
            <v>11</v>
          </cell>
          <cell r="N102">
            <v>98</v>
          </cell>
          <cell r="O102">
            <v>-109</v>
          </cell>
          <cell r="R102">
            <v>0</v>
          </cell>
        </row>
        <row r="103">
          <cell r="B103" t="str">
            <v>Glycidyl Tosylate</v>
          </cell>
          <cell r="C103" t="str">
            <v>T</v>
          </cell>
          <cell r="D103" t="str">
            <v>Slow Mvg</v>
          </cell>
          <cell r="H103">
            <v>3</v>
          </cell>
          <cell r="K103">
            <v>3</v>
          </cell>
          <cell r="M103">
            <v>3</v>
          </cell>
          <cell r="O103">
            <v>-3</v>
          </cell>
          <cell r="R103">
            <v>0</v>
          </cell>
        </row>
        <row r="104">
          <cell r="B104" t="str">
            <v>Isovanillin</v>
          </cell>
          <cell r="C104" t="str">
            <v>T</v>
          </cell>
          <cell r="D104" t="str">
            <v>Obs</v>
          </cell>
          <cell r="K104">
            <v>0</v>
          </cell>
          <cell r="O104">
            <v>0</v>
          </cell>
          <cell r="R104">
            <v>0</v>
          </cell>
        </row>
        <row r="105">
          <cell r="B105" t="str">
            <v>Jacobsen Catalyst</v>
          </cell>
          <cell r="C105" t="str">
            <v>T</v>
          </cell>
          <cell r="D105" t="str">
            <v>Slow Mvg</v>
          </cell>
          <cell r="G105">
            <v>10</v>
          </cell>
          <cell r="H105">
            <v>160</v>
          </cell>
          <cell r="K105">
            <v>170</v>
          </cell>
          <cell r="L105">
            <v>10</v>
          </cell>
          <cell r="M105">
            <v>77</v>
          </cell>
          <cell r="O105">
            <v>-87</v>
          </cell>
          <cell r="R105">
            <v>83</v>
          </cell>
        </row>
        <row r="106">
          <cell r="B106" t="str">
            <v>L-Carnitine</v>
          </cell>
          <cell r="C106" t="str">
            <v>T</v>
          </cell>
          <cell r="D106" t="str">
            <v>Slow Mvg</v>
          </cell>
          <cell r="G106">
            <v>2</v>
          </cell>
          <cell r="K106">
            <v>2</v>
          </cell>
          <cell r="L106">
            <v>2</v>
          </cell>
          <cell r="O106">
            <v>-2</v>
          </cell>
          <cell r="R106">
            <v>0</v>
          </cell>
        </row>
        <row r="107">
          <cell r="B107" t="str">
            <v>Methyl Glycidate</v>
          </cell>
          <cell r="C107" t="str">
            <v>T</v>
          </cell>
          <cell r="D107" t="str">
            <v>Slow Mvg</v>
          </cell>
          <cell r="G107">
            <v>1</v>
          </cell>
          <cell r="I107">
            <v>10</v>
          </cell>
          <cell r="J107">
            <v>58</v>
          </cell>
          <cell r="K107">
            <v>69</v>
          </cell>
          <cell r="O107">
            <v>0</v>
          </cell>
          <cell r="R107">
            <v>69</v>
          </cell>
        </row>
        <row r="108">
          <cell r="B108" t="str">
            <v>OADPE</v>
          </cell>
          <cell r="C108" t="str">
            <v>T</v>
          </cell>
          <cell r="D108" t="str">
            <v>Slow Mvg</v>
          </cell>
          <cell r="K108">
            <v>0</v>
          </cell>
          <cell r="O108">
            <v>0</v>
          </cell>
          <cell r="R108">
            <v>0</v>
          </cell>
        </row>
        <row r="109">
          <cell r="B109" t="str">
            <v>Oligomeric Cat</v>
          </cell>
          <cell r="C109" t="str">
            <v>T</v>
          </cell>
          <cell r="D109" t="str">
            <v>Slow Mvg</v>
          </cell>
          <cell r="G109">
            <v>52</v>
          </cell>
          <cell r="H109">
            <v>534</v>
          </cell>
          <cell r="I109">
            <v>6</v>
          </cell>
          <cell r="K109">
            <v>592</v>
          </cell>
          <cell r="L109">
            <v>2</v>
          </cell>
          <cell r="M109">
            <v>34</v>
          </cell>
          <cell r="O109">
            <v>-36</v>
          </cell>
          <cell r="Q109">
            <v>71</v>
          </cell>
          <cell r="R109">
            <v>627</v>
          </cell>
        </row>
        <row r="110">
          <cell r="B110" t="str">
            <v>Pfizer Diol</v>
          </cell>
          <cell r="C110" t="str">
            <v>T</v>
          </cell>
          <cell r="D110" t="str">
            <v>Obs</v>
          </cell>
          <cell r="K110">
            <v>0</v>
          </cell>
          <cell r="O110">
            <v>0</v>
          </cell>
          <cell r="R110">
            <v>0</v>
          </cell>
        </row>
        <row r="111">
          <cell r="B111" t="str">
            <v>PG Carbonate</v>
          </cell>
          <cell r="C111" t="str">
            <v>T</v>
          </cell>
          <cell r="D111" t="str">
            <v>Slow Mvg</v>
          </cell>
          <cell r="J111">
            <v>149</v>
          </cell>
          <cell r="K111">
            <v>149</v>
          </cell>
          <cell r="N111">
            <v>149</v>
          </cell>
          <cell r="O111">
            <v>-149</v>
          </cell>
          <cell r="R111">
            <v>0</v>
          </cell>
        </row>
        <row r="112">
          <cell r="B112" t="str">
            <v>Propylene Oxide</v>
          </cell>
          <cell r="C112" t="str">
            <v>T</v>
          </cell>
          <cell r="D112" t="str">
            <v>Slow Mvg</v>
          </cell>
          <cell r="G112">
            <v>3</v>
          </cell>
          <cell r="H112">
            <v>8</v>
          </cell>
          <cell r="I112">
            <v>5</v>
          </cell>
          <cell r="K112">
            <v>16</v>
          </cell>
          <cell r="L112">
            <v>3</v>
          </cell>
          <cell r="M112">
            <v>8</v>
          </cell>
          <cell r="O112">
            <v>-11</v>
          </cell>
          <cell r="Q112">
            <v>-51</v>
          </cell>
          <cell r="R112">
            <v>-46</v>
          </cell>
        </row>
        <row r="113">
          <cell r="B113" t="str">
            <v>RUPHOS</v>
          </cell>
          <cell r="C113" t="str">
            <v>T</v>
          </cell>
          <cell r="D113" t="str">
            <v>Slow Mvg</v>
          </cell>
          <cell r="K113">
            <v>0</v>
          </cell>
          <cell r="O113">
            <v>0</v>
          </cell>
          <cell r="R113">
            <v>0</v>
          </cell>
        </row>
        <row r="114">
          <cell r="B114" t="str">
            <v>S-Phos</v>
          </cell>
          <cell r="C114" t="str">
            <v>T</v>
          </cell>
          <cell r="D114" t="str">
            <v>Slow Mvg</v>
          </cell>
          <cell r="J114">
            <v>1</v>
          </cell>
          <cell r="K114">
            <v>1</v>
          </cell>
          <cell r="N114">
            <v>1</v>
          </cell>
          <cell r="O114">
            <v>-1</v>
          </cell>
          <cell r="R114">
            <v>0</v>
          </cell>
        </row>
        <row r="115">
          <cell r="B115" t="str">
            <v>Styrene Oxide</v>
          </cell>
          <cell r="C115" t="str">
            <v>T</v>
          </cell>
          <cell r="D115" t="str">
            <v>Slow Mvg</v>
          </cell>
          <cell r="G115">
            <v>3</v>
          </cell>
          <cell r="K115">
            <v>3</v>
          </cell>
          <cell r="L115">
            <v>3</v>
          </cell>
          <cell r="O115">
            <v>-3</v>
          </cell>
          <cell r="R115">
            <v>0</v>
          </cell>
        </row>
        <row r="116">
          <cell r="B116" t="str">
            <v>TBGE</v>
          </cell>
          <cell r="C116" t="str">
            <v>T</v>
          </cell>
          <cell r="D116" t="str">
            <v>Active</v>
          </cell>
          <cell r="J116">
            <v>10</v>
          </cell>
          <cell r="K116">
            <v>10</v>
          </cell>
          <cell r="N116">
            <v>10</v>
          </cell>
          <cell r="O116">
            <v>-10</v>
          </cell>
          <cell r="R116">
            <v>0</v>
          </cell>
        </row>
        <row r="117">
          <cell r="B117" t="str">
            <v>WS 23</v>
          </cell>
          <cell r="C117" t="str">
            <v>T</v>
          </cell>
          <cell r="D117" t="str">
            <v>Active</v>
          </cell>
          <cell r="G117">
            <v>105</v>
          </cell>
          <cell r="H117">
            <v>145</v>
          </cell>
          <cell r="I117">
            <v>98</v>
          </cell>
          <cell r="J117">
            <v>208</v>
          </cell>
          <cell r="K117">
            <v>556</v>
          </cell>
          <cell r="L117">
            <v>1</v>
          </cell>
          <cell r="M117">
            <v>372</v>
          </cell>
          <cell r="N117">
            <v>81</v>
          </cell>
          <cell r="O117">
            <v>-6</v>
          </cell>
          <cell r="P117">
            <v>-448</v>
          </cell>
          <cell r="R117">
            <v>102</v>
          </cell>
        </row>
        <row r="118">
          <cell r="B118" t="str">
            <v>ETFA Held in Hong Kong</v>
          </cell>
          <cell r="C118" t="str">
            <v>TM</v>
          </cell>
          <cell r="D118" t="str">
            <v>Obs</v>
          </cell>
          <cell r="K118">
            <v>0</v>
          </cell>
          <cell r="O118">
            <v>0</v>
          </cell>
          <cell r="R118">
            <v>0</v>
          </cell>
        </row>
        <row r="119">
          <cell r="B119" t="str">
            <v>3-NPP</v>
          </cell>
          <cell r="C119" t="str">
            <v>TM</v>
          </cell>
          <cell r="D119" t="str">
            <v>Obs</v>
          </cell>
          <cell r="K119">
            <v>0</v>
          </cell>
          <cell r="O119">
            <v>0</v>
          </cell>
          <cell r="R119">
            <v>0</v>
          </cell>
        </row>
        <row r="120">
          <cell r="B120" t="str">
            <v>ANFP.</v>
          </cell>
          <cell r="C120" t="str">
            <v>TM</v>
          </cell>
          <cell r="D120" t="str">
            <v>Active</v>
          </cell>
          <cell r="K120">
            <v>0</v>
          </cell>
          <cell r="O120">
            <v>0</v>
          </cell>
          <cell r="R120">
            <v>0</v>
          </cell>
        </row>
        <row r="121">
          <cell r="B121" t="str">
            <v>DESMP.</v>
          </cell>
          <cell r="C121" t="str">
            <v>TM</v>
          </cell>
          <cell r="D121" t="str">
            <v>Obs</v>
          </cell>
          <cell r="K121">
            <v>0</v>
          </cell>
          <cell r="O121">
            <v>0</v>
          </cell>
          <cell r="R121">
            <v>0</v>
          </cell>
        </row>
        <row r="122">
          <cell r="B122" t="str">
            <v>L-Thyroxine</v>
          </cell>
          <cell r="C122" t="str">
            <v>TM</v>
          </cell>
          <cell r="D122" t="str">
            <v>Active</v>
          </cell>
          <cell r="K122">
            <v>0</v>
          </cell>
          <cell r="O122">
            <v>0</v>
          </cell>
          <cell r="R122">
            <v>0</v>
          </cell>
        </row>
        <row r="123">
          <cell r="B123" t="str">
            <v>NAAGA</v>
          </cell>
          <cell r="C123" t="str">
            <v>TM</v>
          </cell>
          <cell r="D123" t="str">
            <v>Active</v>
          </cell>
          <cell r="K123">
            <v>0</v>
          </cell>
          <cell r="O123">
            <v>0</v>
          </cell>
          <cell r="R123">
            <v>0</v>
          </cell>
        </row>
        <row r="124">
          <cell r="B124" t="str">
            <v>NTFMA</v>
          </cell>
          <cell r="C124" t="str">
            <v>TM</v>
          </cell>
          <cell r="D124" t="str">
            <v>Obs</v>
          </cell>
          <cell r="K124">
            <v>0</v>
          </cell>
          <cell r="O124">
            <v>0</v>
          </cell>
          <cell r="R124">
            <v>0</v>
          </cell>
        </row>
        <row r="125">
          <cell r="B125" t="str">
            <v>OADPE</v>
          </cell>
          <cell r="C125" t="str">
            <v>TM</v>
          </cell>
          <cell r="D125" t="str">
            <v>Active</v>
          </cell>
          <cell r="K125">
            <v>0</v>
          </cell>
          <cell r="O125">
            <v>0</v>
          </cell>
          <cell r="R125">
            <v>0</v>
          </cell>
        </row>
        <row r="126">
          <cell r="B126" t="str">
            <v>PTFMXA</v>
          </cell>
          <cell r="C126" t="str">
            <v>TM</v>
          </cell>
          <cell r="D126" t="str">
            <v>Obs</v>
          </cell>
          <cell r="K126">
            <v>0</v>
          </cell>
          <cell r="O126">
            <v>0</v>
          </cell>
          <cell r="R126">
            <v>0</v>
          </cell>
        </row>
        <row r="127">
          <cell r="B127" t="str">
            <v>SR-28043.</v>
          </cell>
          <cell r="C127" t="str">
            <v>TM</v>
          </cell>
          <cell r="D127" t="str">
            <v>Slow Mvg</v>
          </cell>
          <cell r="K127">
            <v>0</v>
          </cell>
          <cell r="O127">
            <v>0</v>
          </cell>
          <cell r="R127">
            <v>0</v>
          </cell>
        </row>
        <row r="128">
          <cell r="B128" t="str">
            <v>TFBA</v>
          </cell>
          <cell r="C128" t="str">
            <v>TM</v>
          </cell>
          <cell r="D128" t="str">
            <v>Obs</v>
          </cell>
          <cell r="K128">
            <v>0</v>
          </cell>
          <cell r="O128">
            <v>0</v>
          </cell>
          <cell r="R128">
            <v>0</v>
          </cell>
        </row>
        <row r="129">
          <cell r="B129" t="str">
            <v>Fixed cost others</v>
          </cell>
          <cell r="C129" t="str">
            <v>TM</v>
          </cell>
          <cell r="D129" t="str">
            <v>Obs</v>
          </cell>
          <cell r="K129">
            <v>0</v>
          </cell>
          <cell r="O129">
            <v>0</v>
          </cell>
          <cell r="R129">
            <v>0</v>
          </cell>
        </row>
        <row r="130">
          <cell r="B130" t="str">
            <v>Others.</v>
          </cell>
          <cell r="C130" t="str">
            <v>TM</v>
          </cell>
          <cell r="D130" t="str">
            <v>Obs</v>
          </cell>
          <cell r="K130">
            <v>0</v>
          </cell>
          <cell r="O130">
            <v>0</v>
          </cell>
          <cell r="R130">
            <v>0</v>
          </cell>
        </row>
        <row r="132">
          <cell r="C132" t="str">
            <v>Technology</v>
          </cell>
          <cell r="D132" t="str">
            <v>Total</v>
          </cell>
          <cell r="G132">
            <v>317</v>
          </cell>
          <cell r="H132">
            <v>994</v>
          </cell>
          <cell r="I132">
            <v>122</v>
          </cell>
          <cell r="J132">
            <v>840</v>
          </cell>
          <cell r="K132">
            <v>2273</v>
          </cell>
          <cell r="L132">
            <v>113</v>
          </cell>
          <cell r="M132">
            <v>638</v>
          </cell>
          <cell r="N132">
            <v>611</v>
          </cell>
          <cell r="O132">
            <v>-914</v>
          </cell>
          <cell r="P132">
            <v>-448</v>
          </cell>
          <cell r="Q132">
            <v>20</v>
          </cell>
          <cell r="R132">
            <v>931</v>
          </cell>
        </row>
        <row r="134">
          <cell r="B134" t="str">
            <v>Non Allocated</v>
          </cell>
          <cell r="G134">
            <v>453</v>
          </cell>
          <cell r="H134">
            <v>10</v>
          </cell>
          <cell r="J134">
            <v>-103</v>
          </cell>
          <cell r="K134">
            <v>360</v>
          </cell>
          <cell r="L134">
            <v>197</v>
          </cell>
          <cell r="M134">
            <v>2</v>
          </cell>
          <cell r="N134">
            <v>29</v>
          </cell>
          <cell r="O134">
            <v>-228</v>
          </cell>
          <cell r="Q134">
            <v>-32</v>
          </cell>
          <cell r="R134">
            <v>100</v>
          </cell>
        </row>
        <row r="135">
          <cell r="B135" t="str">
            <v>Cleanouts</v>
          </cell>
          <cell r="K135">
            <v>0</v>
          </cell>
          <cell r="O135">
            <v>0</v>
          </cell>
          <cell r="Q135">
            <v>-54</v>
          </cell>
          <cell r="R135">
            <v>-54</v>
          </cell>
        </row>
        <row r="136">
          <cell r="B136" t="str">
            <v>Engineering Stores</v>
          </cell>
          <cell r="G136">
            <v>1287</v>
          </cell>
          <cell r="K136">
            <v>1287</v>
          </cell>
          <cell r="L136">
            <v>616</v>
          </cell>
          <cell r="O136">
            <v>-616</v>
          </cell>
          <cell r="R136">
            <v>671</v>
          </cell>
        </row>
        <row r="137">
          <cell r="B137" t="str">
            <v>Base Stocks</v>
          </cell>
          <cell r="G137">
            <v>365</v>
          </cell>
          <cell r="K137">
            <v>365</v>
          </cell>
          <cell r="L137">
            <v>182</v>
          </cell>
          <cell r="O137">
            <v>-182</v>
          </cell>
          <cell r="R137">
            <v>183</v>
          </cell>
        </row>
        <row r="138">
          <cell r="B138" t="str">
            <v>Op Supplies/Ret Cont/Packaging/Waste</v>
          </cell>
          <cell r="G138">
            <v>370</v>
          </cell>
          <cell r="K138">
            <v>370</v>
          </cell>
          <cell r="L138">
            <v>39</v>
          </cell>
          <cell r="M138">
            <v>4</v>
          </cell>
          <cell r="O138">
            <v>-43</v>
          </cell>
          <cell r="R138">
            <v>327</v>
          </cell>
        </row>
        <row r="139">
          <cell r="B139" t="str">
            <v>Palladium/Platinum/Rhodium</v>
          </cell>
          <cell r="G139">
            <v>-74</v>
          </cell>
          <cell r="K139">
            <v>-74</v>
          </cell>
          <cell r="O139">
            <v>0</v>
          </cell>
          <cell r="R139">
            <v>-74</v>
          </cell>
        </row>
      </sheetData>
      <sheetData sheetId="18">
        <row r="10">
          <cell r="B10" t="str">
            <v>Acrivastine</v>
          </cell>
          <cell r="C10" t="str">
            <v>L</v>
          </cell>
          <cell r="D10" t="str">
            <v>Active</v>
          </cell>
          <cell r="G10">
            <v>12</v>
          </cell>
          <cell r="H10">
            <v>490</v>
          </cell>
          <cell r="I10">
            <v>2</v>
          </cell>
          <cell r="J10">
            <v>4</v>
          </cell>
          <cell r="K10">
            <v>508</v>
          </cell>
          <cell r="L10">
            <v>8</v>
          </cell>
          <cell r="M10">
            <v>484</v>
          </cell>
          <cell r="N10">
            <v>4</v>
          </cell>
          <cell r="O10">
            <v>-82</v>
          </cell>
          <cell r="P10">
            <v>-414</v>
          </cell>
          <cell r="R10">
            <v>12</v>
          </cell>
        </row>
        <row r="11">
          <cell r="B11" t="str">
            <v>Cerium Nitrate</v>
          </cell>
          <cell r="C11" t="str">
            <v>L</v>
          </cell>
          <cell r="D11" t="str">
            <v>Active</v>
          </cell>
          <cell r="K11">
            <v>0</v>
          </cell>
          <cell r="O11">
            <v>0</v>
          </cell>
          <cell r="R11">
            <v>0</v>
          </cell>
        </row>
        <row r="12">
          <cell r="B12" t="str">
            <v>CME</v>
          </cell>
          <cell r="C12" t="str">
            <v>L</v>
          </cell>
          <cell r="D12" t="str">
            <v>Obs</v>
          </cell>
          <cell r="K12">
            <v>0</v>
          </cell>
          <cell r="O12">
            <v>0</v>
          </cell>
          <cell r="R12">
            <v>0</v>
          </cell>
        </row>
        <row r="13">
          <cell r="B13" t="str">
            <v>Dihex Fumerate</v>
          </cell>
          <cell r="C13" t="str">
            <v>L</v>
          </cell>
          <cell r="D13" t="str">
            <v>Active</v>
          </cell>
          <cell r="G13">
            <v>1</v>
          </cell>
          <cell r="H13">
            <v>1</v>
          </cell>
          <cell r="K13">
            <v>2</v>
          </cell>
          <cell r="L13">
            <v>1</v>
          </cell>
          <cell r="M13">
            <v>1</v>
          </cell>
          <cell r="O13">
            <v>-2</v>
          </cell>
          <cell r="R13">
            <v>0</v>
          </cell>
        </row>
        <row r="14">
          <cell r="B14" t="str">
            <v>Doxazocin</v>
          </cell>
          <cell r="C14" t="str">
            <v>L</v>
          </cell>
          <cell r="D14" t="str">
            <v>Active</v>
          </cell>
          <cell r="G14">
            <v>24</v>
          </cell>
          <cell r="H14">
            <v>282</v>
          </cell>
          <cell r="I14">
            <v>34</v>
          </cell>
          <cell r="K14">
            <v>340</v>
          </cell>
          <cell r="L14">
            <v>1</v>
          </cell>
          <cell r="M14">
            <v>316</v>
          </cell>
          <cell r="O14">
            <v>-1</v>
          </cell>
          <cell r="P14">
            <v>-316</v>
          </cell>
          <cell r="Q14">
            <v>-17</v>
          </cell>
          <cell r="R14">
            <v>6</v>
          </cell>
        </row>
        <row r="15">
          <cell r="B15" t="str">
            <v>Fosamprenavir</v>
          </cell>
          <cell r="C15" t="str">
            <v>L</v>
          </cell>
          <cell r="D15" t="str">
            <v>Active</v>
          </cell>
          <cell r="K15">
            <v>0</v>
          </cell>
          <cell r="O15">
            <v>0</v>
          </cell>
          <cell r="R15">
            <v>0</v>
          </cell>
        </row>
        <row r="16">
          <cell r="B16" t="str">
            <v>KBA</v>
          </cell>
          <cell r="C16" t="str">
            <v>L</v>
          </cell>
          <cell r="D16" t="str">
            <v>Active</v>
          </cell>
          <cell r="G16">
            <v>42</v>
          </cell>
          <cell r="K16">
            <v>42</v>
          </cell>
          <cell r="O16">
            <v>0</v>
          </cell>
          <cell r="R16">
            <v>42</v>
          </cell>
        </row>
        <row r="17">
          <cell r="B17" t="str">
            <v>Labetalol</v>
          </cell>
          <cell r="C17" t="str">
            <v>L</v>
          </cell>
          <cell r="D17" t="str">
            <v>Active</v>
          </cell>
          <cell r="G17">
            <v>15</v>
          </cell>
          <cell r="K17">
            <v>15</v>
          </cell>
          <cell r="L17">
            <v>15</v>
          </cell>
          <cell r="O17">
            <v>-15</v>
          </cell>
          <cell r="R17">
            <v>0</v>
          </cell>
        </row>
        <row r="18">
          <cell r="B18" t="str">
            <v>Leval Buterol</v>
          </cell>
          <cell r="C18" t="str">
            <v>L</v>
          </cell>
          <cell r="D18" t="str">
            <v>Active</v>
          </cell>
          <cell r="G18">
            <v>32</v>
          </cell>
          <cell r="H18">
            <v>461</v>
          </cell>
          <cell r="I18">
            <v>7</v>
          </cell>
          <cell r="J18">
            <v>81</v>
          </cell>
          <cell r="K18">
            <v>581</v>
          </cell>
          <cell r="L18">
            <v>12</v>
          </cell>
          <cell r="M18">
            <v>461</v>
          </cell>
          <cell r="N18">
            <v>81</v>
          </cell>
          <cell r="O18">
            <v>-157</v>
          </cell>
          <cell r="P18">
            <v>-397</v>
          </cell>
          <cell r="Q18">
            <v>-24</v>
          </cell>
          <cell r="R18">
            <v>3</v>
          </cell>
        </row>
        <row r="19">
          <cell r="B19" t="str">
            <v>Octenidine</v>
          </cell>
          <cell r="C19" t="str">
            <v>L</v>
          </cell>
          <cell r="D19" t="str">
            <v>Active</v>
          </cell>
          <cell r="G19">
            <v>8</v>
          </cell>
          <cell r="H19">
            <v>1</v>
          </cell>
          <cell r="I19">
            <v>1</v>
          </cell>
          <cell r="K19">
            <v>10</v>
          </cell>
          <cell r="L19">
            <v>4</v>
          </cell>
          <cell r="M19">
            <v>1</v>
          </cell>
          <cell r="O19">
            <v>-5</v>
          </cell>
          <cell r="R19">
            <v>5</v>
          </cell>
        </row>
        <row r="20">
          <cell r="B20" t="str">
            <v>Plaquenil</v>
          </cell>
          <cell r="C20" t="str">
            <v>L</v>
          </cell>
          <cell r="D20" t="str">
            <v>Obs</v>
          </cell>
          <cell r="K20">
            <v>0</v>
          </cell>
          <cell r="O20">
            <v>0</v>
          </cell>
          <cell r="R20">
            <v>0</v>
          </cell>
        </row>
        <row r="21">
          <cell r="B21" t="str">
            <v>Pro Jet 950NP</v>
          </cell>
          <cell r="C21" t="str">
            <v>L</v>
          </cell>
          <cell r="D21" t="str">
            <v>Obs</v>
          </cell>
          <cell r="K21">
            <v>0</v>
          </cell>
          <cell r="O21">
            <v>0</v>
          </cell>
          <cell r="R21">
            <v>0</v>
          </cell>
        </row>
        <row r="22">
          <cell r="B22" t="str">
            <v>RBC</v>
          </cell>
          <cell r="C22" t="str">
            <v>L</v>
          </cell>
          <cell r="D22" t="str">
            <v>Obs</v>
          </cell>
          <cell r="K22">
            <v>0</v>
          </cell>
          <cell r="O22">
            <v>0</v>
          </cell>
          <cell r="R22">
            <v>0</v>
          </cell>
        </row>
        <row r="23">
          <cell r="B23" t="str">
            <v>RH 3866</v>
          </cell>
          <cell r="C23" t="str">
            <v>L</v>
          </cell>
          <cell r="D23" t="str">
            <v>Obs</v>
          </cell>
          <cell r="G23">
            <v>2</v>
          </cell>
          <cell r="K23">
            <v>2</v>
          </cell>
          <cell r="L23">
            <v>2</v>
          </cell>
          <cell r="O23">
            <v>-2</v>
          </cell>
          <cell r="R23">
            <v>0</v>
          </cell>
        </row>
        <row r="24">
          <cell r="B24" t="str">
            <v>SNA</v>
          </cell>
          <cell r="C24" t="str">
            <v>L</v>
          </cell>
          <cell r="D24" t="str">
            <v>Obs</v>
          </cell>
          <cell r="K24">
            <v>0</v>
          </cell>
          <cell r="O24">
            <v>0</v>
          </cell>
          <cell r="R24">
            <v>0</v>
          </cell>
        </row>
        <row r="25">
          <cell r="B25" t="str">
            <v>Trientine</v>
          </cell>
          <cell r="C25" t="str">
            <v>L</v>
          </cell>
          <cell r="D25" t="str">
            <v>Active</v>
          </cell>
          <cell r="G25">
            <v>1</v>
          </cell>
          <cell r="H25">
            <v>5</v>
          </cell>
          <cell r="I25">
            <v>2</v>
          </cell>
          <cell r="J25">
            <v>5</v>
          </cell>
          <cell r="K25">
            <v>13</v>
          </cell>
          <cell r="L25">
            <v>1</v>
          </cell>
          <cell r="M25">
            <v>5</v>
          </cell>
          <cell r="N25">
            <v>5</v>
          </cell>
          <cell r="O25">
            <v>-11</v>
          </cell>
          <cell r="R25">
            <v>2</v>
          </cell>
        </row>
        <row r="26">
          <cell r="B26" t="str">
            <v>TTA</v>
          </cell>
          <cell r="C26" t="str">
            <v>L</v>
          </cell>
          <cell r="D26" t="str">
            <v>Slow Mvg</v>
          </cell>
          <cell r="G26">
            <v>152</v>
          </cell>
          <cell r="I26">
            <v>2</v>
          </cell>
          <cell r="J26">
            <v>90</v>
          </cell>
          <cell r="K26">
            <v>244</v>
          </cell>
          <cell r="N26">
            <v>90</v>
          </cell>
          <cell r="O26">
            <v>-42</v>
          </cell>
          <cell r="P26">
            <v>-48</v>
          </cell>
          <cell r="R26">
            <v>154</v>
          </cell>
        </row>
        <row r="27">
          <cell r="B27" t="str">
            <v>Zilueton</v>
          </cell>
          <cell r="C27" t="str">
            <v>L</v>
          </cell>
          <cell r="D27" t="str">
            <v>Active</v>
          </cell>
          <cell r="G27">
            <v>928</v>
          </cell>
          <cell r="I27">
            <v>21</v>
          </cell>
          <cell r="J27">
            <v>313</v>
          </cell>
          <cell r="K27">
            <v>1262</v>
          </cell>
          <cell r="L27">
            <v>61</v>
          </cell>
          <cell r="M27">
            <v>80</v>
          </cell>
          <cell r="N27">
            <v>254</v>
          </cell>
          <cell r="O27">
            <v>-73</v>
          </cell>
          <cell r="P27">
            <v>-322</v>
          </cell>
          <cell r="R27">
            <v>867</v>
          </cell>
        </row>
        <row r="28">
          <cell r="O28">
            <v>0</v>
          </cell>
        </row>
        <row r="29">
          <cell r="C29" t="str">
            <v>Launch</v>
          </cell>
          <cell r="D29" t="str">
            <v>Total</v>
          </cell>
          <cell r="G29">
            <v>1217</v>
          </cell>
          <cell r="H29">
            <v>1240</v>
          </cell>
          <cell r="I29">
            <v>69</v>
          </cell>
          <cell r="J29">
            <v>493</v>
          </cell>
          <cell r="K29">
            <v>3019</v>
          </cell>
          <cell r="L29">
            <v>105</v>
          </cell>
          <cell r="M29">
            <v>1348</v>
          </cell>
          <cell r="N29">
            <v>434</v>
          </cell>
          <cell r="O29">
            <v>-390</v>
          </cell>
          <cell r="P29">
            <v>-1497</v>
          </cell>
          <cell r="Q29">
            <v>-41</v>
          </cell>
          <cell r="R29">
            <v>1091</v>
          </cell>
        </row>
        <row r="30">
          <cell r="O30">
            <v>0</v>
          </cell>
        </row>
        <row r="31">
          <cell r="B31" t="str">
            <v>2,5-BAEA</v>
          </cell>
          <cell r="C31" t="str">
            <v>PL</v>
          </cell>
          <cell r="D31" t="str">
            <v>Active</v>
          </cell>
          <cell r="H31">
            <v>151</v>
          </cell>
          <cell r="I31">
            <v>1</v>
          </cell>
          <cell r="K31">
            <v>152</v>
          </cell>
          <cell r="M31">
            <v>152</v>
          </cell>
          <cell r="O31">
            <v>-11</v>
          </cell>
          <cell r="P31">
            <v>-141</v>
          </cell>
          <cell r="R31">
            <v>0</v>
          </cell>
        </row>
        <row r="32">
          <cell r="B32" t="str">
            <v>AGN-209323-LF</v>
          </cell>
          <cell r="C32" t="str">
            <v>PL</v>
          </cell>
          <cell r="D32" t="str">
            <v>Active</v>
          </cell>
          <cell r="G32">
            <v>1</v>
          </cell>
          <cell r="H32">
            <v>1</v>
          </cell>
          <cell r="K32">
            <v>2</v>
          </cell>
          <cell r="L32">
            <v>1</v>
          </cell>
          <cell r="M32">
            <v>1</v>
          </cell>
          <cell r="O32">
            <v>-2</v>
          </cell>
          <cell r="R32">
            <v>0</v>
          </cell>
        </row>
        <row r="33">
          <cell r="B33" t="str">
            <v>ANAGRELIDE</v>
          </cell>
          <cell r="C33" t="str">
            <v>PL</v>
          </cell>
          <cell r="D33" t="str">
            <v>Active</v>
          </cell>
          <cell r="G33">
            <v>23</v>
          </cell>
          <cell r="H33">
            <v>132</v>
          </cell>
          <cell r="I33">
            <v>1</v>
          </cell>
          <cell r="J33">
            <v>217</v>
          </cell>
          <cell r="K33">
            <v>373</v>
          </cell>
          <cell r="L33">
            <v>11</v>
          </cell>
          <cell r="M33">
            <v>146</v>
          </cell>
          <cell r="N33">
            <v>186</v>
          </cell>
          <cell r="O33">
            <v>-199</v>
          </cell>
          <cell r="P33">
            <v>-144</v>
          </cell>
          <cell r="R33">
            <v>30</v>
          </cell>
        </row>
        <row r="34">
          <cell r="B34" t="str">
            <v>AVP26452</v>
          </cell>
          <cell r="C34" t="str">
            <v>PL</v>
          </cell>
          <cell r="D34" t="str">
            <v>Obs</v>
          </cell>
          <cell r="K34">
            <v>0</v>
          </cell>
          <cell r="O34">
            <v>0</v>
          </cell>
          <cell r="R34">
            <v>0</v>
          </cell>
        </row>
        <row r="35">
          <cell r="B35" t="str">
            <v>TFBU</v>
          </cell>
          <cell r="C35" t="str">
            <v>PL</v>
          </cell>
          <cell r="D35" t="str">
            <v>Slow Mvg</v>
          </cell>
          <cell r="J35">
            <v>208</v>
          </cell>
          <cell r="K35">
            <v>208</v>
          </cell>
          <cell r="N35">
            <v>208</v>
          </cell>
          <cell r="O35">
            <v>-208</v>
          </cell>
          <cell r="R35">
            <v>0</v>
          </cell>
        </row>
        <row r="36">
          <cell r="B36" t="str">
            <v>3M R850 / R851</v>
          </cell>
          <cell r="C36" t="str">
            <v>PL</v>
          </cell>
          <cell r="D36" t="str">
            <v>Obs</v>
          </cell>
          <cell r="K36">
            <v>0</v>
          </cell>
          <cell r="O36">
            <v>0</v>
          </cell>
          <cell r="R36">
            <v>0</v>
          </cell>
        </row>
        <row r="37">
          <cell r="B37" t="str">
            <v>ALT-962</v>
          </cell>
          <cell r="C37" t="str">
            <v>PL</v>
          </cell>
          <cell r="D37" t="str">
            <v>Obs</v>
          </cell>
          <cell r="K37">
            <v>0</v>
          </cell>
          <cell r="O37">
            <v>0</v>
          </cell>
          <cell r="R37">
            <v>0</v>
          </cell>
        </row>
        <row r="38">
          <cell r="B38" t="str">
            <v>AVE 1330</v>
          </cell>
          <cell r="C38" t="str">
            <v>PL</v>
          </cell>
          <cell r="D38" t="str">
            <v>Obs</v>
          </cell>
          <cell r="K38">
            <v>0</v>
          </cell>
          <cell r="O38">
            <v>0</v>
          </cell>
          <cell r="R38">
            <v>0</v>
          </cell>
        </row>
        <row r="39">
          <cell r="B39" t="str">
            <v>AZD 12389497</v>
          </cell>
          <cell r="C39" t="str">
            <v>PL</v>
          </cell>
          <cell r="D39" t="str">
            <v>Slow Mvg</v>
          </cell>
          <cell r="K39">
            <v>0</v>
          </cell>
          <cell r="O39">
            <v>0</v>
          </cell>
          <cell r="R39">
            <v>0</v>
          </cell>
        </row>
        <row r="40">
          <cell r="B40" t="str">
            <v>AZD 2230</v>
          </cell>
          <cell r="C40" t="str">
            <v>PL</v>
          </cell>
          <cell r="D40" t="str">
            <v>Obs</v>
          </cell>
          <cell r="K40">
            <v>0</v>
          </cell>
          <cell r="O40">
            <v>0</v>
          </cell>
          <cell r="R40">
            <v>0</v>
          </cell>
        </row>
        <row r="41">
          <cell r="B41" t="str">
            <v>AZD 6714</v>
          </cell>
          <cell r="C41" t="str">
            <v>PL</v>
          </cell>
          <cell r="D41" t="str">
            <v>Active</v>
          </cell>
          <cell r="G41">
            <v>5</v>
          </cell>
          <cell r="K41">
            <v>5</v>
          </cell>
          <cell r="L41">
            <v>5</v>
          </cell>
          <cell r="O41">
            <v>-5</v>
          </cell>
          <cell r="R41">
            <v>0</v>
          </cell>
        </row>
        <row r="42">
          <cell r="B42" t="str">
            <v>BHA</v>
          </cell>
          <cell r="C42" t="str">
            <v>PL</v>
          </cell>
          <cell r="D42" t="str">
            <v>Obs</v>
          </cell>
          <cell r="H42">
            <v>23</v>
          </cell>
          <cell r="K42">
            <v>23</v>
          </cell>
          <cell r="M42">
            <v>23</v>
          </cell>
          <cell r="O42">
            <v>-23</v>
          </cell>
          <cell r="R42">
            <v>0</v>
          </cell>
        </row>
        <row r="43">
          <cell r="B43" t="str">
            <v>BHUP</v>
          </cell>
          <cell r="C43" t="str">
            <v>PL</v>
          </cell>
          <cell r="D43" t="str">
            <v>Obs</v>
          </cell>
          <cell r="K43">
            <v>0</v>
          </cell>
          <cell r="O43">
            <v>0</v>
          </cell>
          <cell r="R43">
            <v>0</v>
          </cell>
        </row>
        <row r="44">
          <cell r="B44" t="str">
            <v>BNP 7787</v>
          </cell>
          <cell r="C44" t="str">
            <v>PL</v>
          </cell>
          <cell r="D44" t="str">
            <v>Obs</v>
          </cell>
          <cell r="K44">
            <v>0</v>
          </cell>
          <cell r="O44">
            <v>0</v>
          </cell>
          <cell r="R44">
            <v>0</v>
          </cell>
        </row>
        <row r="45">
          <cell r="B45" t="str">
            <v>Bromohydrin</v>
          </cell>
          <cell r="C45" t="str">
            <v>PL</v>
          </cell>
          <cell r="D45" t="str">
            <v>Obs</v>
          </cell>
          <cell r="G45">
            <v>4</v>
          </cell>
          <cell r="K45">
            <v>4</v>
          </cell>
          <cell r="L45">
            <v>4</v>
          </cell>
          <cell r="O45">
            <v>-4</v>
          </cell>
          <cell r="R45">
            <v>0</v>
          </cell>
        </row>
        <row r="46">
          <cell r="B46" t="str">
            <v>CCA</v>
          </cell>
          <cell r="C46" t="str">
            <v>PL</v>
          </cell>
          <cell r="D46" t="str">
            <v>Obs</v>
          </cell>
          <cell r="K46">
            <v>0</v>
          </cell>
          <cell r="O46">
            <v>0</v>
          </cell>
          <cell r="R46">
            <v>0</v>
          </cell>
        </row>
        <row r="47">
          <cell r="B47" t="str">
            <v>Epoxy 5 Hexane</v>
          </cell>
          <cell r="C47" t="str">
            <v>PL</v>
          </cell>
          <cell r="D47" t="str">
            <v>Active</v>
          </cell>
          <cell r="K47">
            <v>0</v>
          </cell>
          <cell r="O47">
            <v>0</v>
          </cell>
          <cell r="R47">
            <v>0</v>
          </cell>
        </row>
        <row r="48">
          <cell r="B48" t="str">
            <v>EPOXYINDANE</v>
          </cell>
          <cell r="C48" t="str">
            <v>PL</v>
          </cell>
          <cell r="D48" t="str">
            <v>Active</v>
          </cell>
          <cell r="G48">
            <v>2</v>
          </cell>
          <cell r="K48">
            <v>2</v>
          </cell>
          <cell r="L48">
            <v>2</v>
          </cell>
          <cell r="O48">
            <v>-2</v>
          </cell>
          <cell r="R48">
            <v>0</v>
          </cell>
        </row>
        <row r="49">
          <cell r="B49" t="str">
            <v>ER-306074</v>
          </cell>
          <cell r="C49" t="str">
            <v>PL</v>
          </cell>
          <cell r="D49" t="str">
            <v>Active</v>
          </cell>
          <cell r="K49">
            <v>0</v>
          </cell>
          <cell r="O49">
            <v>0</v>
          </cell>
          <cell r="R49">
            <v>0</v>
          </cell>
        </row>
        <row r="50">
          <cell r="B50" t="str">
            <v>ER-806753</v>
          </cell>
          <cell r="C50" t="str">
            <v>PL</v>
          </cell>
          <cell r="D50" t="str">
            <v>Active</v>
          </cell>
          <cell r="G50">
            <v>177</v>
          </cell>
          <cell r="H50">
            <v>234</v>
          </cell>
          <cell r="K50">
            <v>411</v>
          </cell>
          <cell r="L50">
            <v>177</v>
          </cell>
          <cell r="M50">
            <v>122</v>
          </cell>
          <cell r="O50">
            <v>-299</v>
          </cell>
          <cell r="R50">
            <v>112</v>
          </cell>
        </row>
        <row r="51">
          <cell r="B51" t="str">
            <v>Geltex</v>
          </cell>
          <cell r="C51" t="str">
            <v>PL</v>
          </cell>
          <cell r="D51" t="str">
            <v>Obs</v>
          </cell>
          <cell r="K51">
            <v>0</v>
          </cell>
          <cell r="O51">
            <v>0</v>
          </cell>
          <cell r="R51">
            <v>0</v>
          </cell>
        </row>
        <row r="52">
          <cell r="B52" t="str">
            <v>GSK 1000064</v>
          </cell>
          <cell r="C52" t="str">
            <v>PL</v>
          </cell>
          <cell r="D52" t="str">
            <v>Slow Mvg</v>
          </cell>
          <cell r="K52">
            <v>0</v>
          </cell>
          <cell r="O52">
            <v>0</v>
          </cell>
          <cell r="R52">
            <v>0</v>
          </cell>
        </row>
        <row r="53">
          <cell r="B53" t="str">
            <v>GSK 1014802A</v>
          </cell>
          <cell r="C53" t="str">
            <v>PL</v>
          </cell>
          <cell r="D53" t="str">
            <v>Active</v>
          </cell>
          <cell r="K53">
            <v>0</v>
          </cell>
          <cell r="O53">
            <v>0</v>
          </cell>
          <cell r="R53">
            <v>0</v>
          </cell>
        </row>
        <row r="54">
          <cell r="B54" t="str">
            <v>GSK 1034702</v>
          </cell>
          <cell r="C54" t="str">
            <v>PL</v>
          </cell>
          <cell r="D54" t="str">
            <v>Active</v>
          </cell>
          <cell r="K54">
            <v>0</v>
          </cell>
          <cell r="O54">
            <v>0</v>
          </cell>
          <cell r="R54">
            <v>0</v>
          </cell>
        </row>
        <row r="55">
          <cell r="B55" t="str">
            <v>GSK 1497235A</v>
          </cell>
          <cell r="C55" t="str">
            <v>PL</v>
          </cell>
          <cell r="D55" t="str">
            <v>Active</v>
          </cell>
          <cell r="G55">
            <v>31</v>
          </cell>
          <cell r="K55">
            <v>31</v>
          </cell>
          <cell r="L55">
            <v>31</v>
          </cell>
          <cell r="O55">
            <v>-31</v>
          </cell>
          <cell r="R55">
            <v>0</v>
          </cell>
        </row>
        <row r="56">
          <cell r="B56" t="str">
            <v>GW 397339</v>
          </cell>
          <cell r="C56" t="str">
            <v>PL</v>
          </cell>
          <cell r="D56" t="str">
            <v>Obs</v>
          </cell>
          <cell r="K56">
            <v>0</v>
          </cell>
          <cell r="O56">
            <v>0</v>
          </cell>
          <cell r="R56">
            <v>0</v>
          </cell>
        </row>
        <row r="57">
          <cell r="B57" t="str">
            <v>GW 591080X</v>
          </cell>
          <cell r="C57" t="str">
            <v>PL</v>
          </cell>
          <cell r="D57" t="str">
            <v>Active</v>
          </cell>
          <cell r="K57">
            <v>0</v>
          </cell>
          <cell r="O57">
            <v>0</v>
          </cell>
          <cell r="R57">
            <v>0</v>
          </cell>
        </row>
        <row r="58">
          <cell r="B58" t="str">
            <v>GW 801144X</v>
          </cell>
          <cell r="C58" t="str">
            <v>PL</v>
          </cell>
          <cell r="D58" t="str">
            <v>Slow Mvg</v>
          </cell>
          <cell r="G58">
            <v>8</v>
          </cell>
          <cell r="K58">
            <v>8</v>
          </cell>
          <cell r="L58">
            <v>8</v>
          </cell>
          <cell r="O58">
            <v>-8</v>
          </cell>
          <cell r="R58">
            <v>0</v>
          </cell>
        </row>
        <row r="59">
          <cell r="B59" t="str">
            <v>ICOS 1576</v>
          </cell>
          <cell r="C59" t="str">
            <v>PL</v>
          </cell>
          <cell r="D59" t="str">
            <v>Obs</v>
          </cell>
          <cell r="K59">
            <v>0</v>
          </cell>
          <cell r="O59">
            <v>0</v>
          </cell>
          <cell r="R59">
            <v>0</v>
          </cell>
        </row>
        <row r="60">
          <cell r="B60" t="str">
            <v>ICOS 485</v>
          </cell>
          <cell r="C60" t="str">
            <v>PL</v>
          </cell>
          <cell r="D60" t="str">
            <v>Obs</v>
          </cell>
          <cell r="K60">
            <v>0</v>
          </cell>
          <cell r="O60">
            <v>0</v>
          </cell>
          <cell r="R60">
            <v>0</v>
          </cell>
        </row>
        <row r="61">
          <cell r="B61" t="str">
            <v>Iloperidone</v>
          </cell>
          <cell r="C61" t="str">
            <v>PL</v>
          </cell>
          <cell r="D61" t="str">
            <v>Active</v>
          </cell>
          <cell r="G61">
            <v>13</v>
          </cell>
          <cell r="I61">
            <v>4</v>
          </cell>
          <cell r="K61">
            <v>17</v>
          </cell>
          <cell r="L61">
            <v>13</v>
          </cell>
          <cell r="M61">
            <v>138</v>
          </cell>
          <cell r="O61">
            <v>-13</v>
          </cell>
          <cell r="P61">
            <v>-138</v>
          </cell>
          <cell r="Q61">
            <v>138</v>
          </cell>
          <cell r="R61">
            <v>4</v>
          </cell>
        </row>
        <row r="62">
          <cell r="B62" t="str">
            <v>KAN 747</v>
          </cell>
          <cell r="C62" t="str">
            <v>PL</v>
          </cell>
          <cell r="D62" t="str">
            <v>Slow Mvg</v>
          </cell>
          <cell r="K62">
            <v>0</v>
          </cell>
          <cell r="O62">
            <v>0</v>
          </cell>
          <cell r="R62">
            <v>0</v>
          </cell>
        </row>
        <row r="63">
          <cell r="B63" t="str">
            <v>LMT</v>
          </cell>
          <cell r="C63" t="str">
            <v>PL</v>
          </cell>
          <cell r="D63" t="str">
            <v>Active</v>
          </cell>
          <cell r="H63">
            <v>5</v>
          </cell>
          <cell r="I63">
            <v>7</v>
          </cell>
          <cell r="J63">
            <v>239</v>
          </cell>
          <cell r="K63">
            <v>251</v>
          </cell>
          <cell r="M63">
            <v>6</v>
          </cell>
          <cell r="N63">
            <v>239</v>
          </cell>
          <cell r="O63">
            <v>-2</v>
          </cell>
          <cell r="P63">
            <v>-243</v>
          </cell>
          <cell r="R63">
            <v>6</v>
          </cell>
        </row>
        <row r="64">
          <cell r="B64" t="str">
            <v>Memory 1003</v>
          </cell>
          <cell r="C64" t="str">
            <v>PL</v>
          </cell>
          <cell r="D64" t="str">
            <v>Active</v>
          </cell>
          <cell r="G64">
            <v>5</v>
          </cell>
          <cell r="H64">
            <v>1</v>
          </cell>
          <cell r="J64">
            <v>199</v>
          </cell>
          <cell r="K64">
            <v>205</v>
          </cell>
          <cell r="L64">
            <v>5</v>
          </cell>
          <cell r="M64">
            <v>1</v>
          </cell>
          <cell r="N64">
            <v>199</v>
          </cell>
          <cell r="O64">
            <v>-205</v>
          </cell>
          <cell r="R64">
            <v>0</v>
          </cell>
        </row>
        <row r="65">
          <cell r="B65" t="str">
            <v>Methyl Acetonide</v>
          </cell>
          <cell r="C65" t="str">
            <v>PL</v>
          </cell>
          <cell r="D65" t="str">
            <v>Slow Mvg</v>
          </cell>
          <cell r="J65">
            <v>17</v>
          </cell>
          <cell r="K65">
            <v>17</v>
          </cell>
          <cell r="N65">
            <v>17</v>
          </cell>
          <cell r="O65">
            <v>-17</v>
          </cell>
          <cell r="R65">
            <v>0</v>
          </cell>
        </row>
        <row r="66">
          <cell r="B66" t="str">
            <v>Mill. Lactone</v>
          </cell>
          <cell r="C66" t="str">
            <v>PL</v>
          </cell>
          <cell r="D66" t="str">
            <v>Obs</v>
          </cell>
          <cell r="G66">
            <v>13</v>
          </cell>
          <cell r="K66">
            <v>13</v>
          </cell>
          <cell r="L66">
            <v>13</v>
          </cell>
          <cell r="O66">
            <v>-13</v>
          </cell>
          <cell r="R66">
            <v>0</v>
          </cell>
        </row>
        <row r="67">
          <cell r="B67" t="str">
            <v>PTC</v>
          </cell>
          <cell r="C67" t="str">
            <v>PL</v>
          </cell>
          <cell r="D67" t="str">
            <v>Slow Mvg</v>
          </cell>
          <cell r="K67">
            <v>0</v>
          </cell>
          <cell r="O67">
            <v>0</v>
          </cell>
          <cell r="R67">
            <v>0</v>
          </cell>
        </row>
        <row r="68">
          <cell r="B68" t="str">
            <v>RCX 2037</v>
          </cell>
          <cell r="C68" t="str">
            <v>PL</v>
          </cell>
          <cell r="D68" t="str">
            <v>Obs</v>
          </cell>
          <cell r="K68">
            <v>0</v>
          </cell>
          <cell r="O68">
            <v>0</v>
          </cell>
          <cell r="R68">
            <v>0</v>
          </cell>
        </row>
        <row r="69">
          <cell r="B69" t="str">
            <v>RCX 2047</v>
          </cell>
          <cell r="C69" t="str">
            <v>PL</v>
          </cell>
          <cell r="D69" t="str">
            <v>Obs</v>
          </cell>
          <cell r="G69">
            <v>12</v>
          </cell>
          <cell r="J69">
            <v>20</v>
          </cell>
          <cell r="K69">
            <v>32</v>
          </cell>
          <cell r="L69">
            <v>12</v>
          </cell>
          <cell r="N69">
            <v>20</v>
          </cell>
          <cell r="O69">
            <v>-32</v>
          </cell>
          <cell r="R69">
            <v>0</v>
          </cell>
        </row>
        <row r="70">
          <cell r="B70" t="str">
            <v>SB 580254</v>
          </cell>
          <cell r="C70" t="str">
            <v>PL</v>
          </cell>
          <cell r="D70" t="str">
            <v>Active</v>
          </cell>
          <cell r="G70">
            <v>2</v>
          </cell>
          <cell r="K70">
            <v>2</v>
          </cell>
          <cell r="L70">
            <v>2</v>
          </cell>
          <cell r="O70">
            <v>-2</v>
          </cell>
          <cell r="R70">
            <v>0</v>
          </cell>
        </row>
        <row r="71">
          <cell r="B71" t="str">
            <v>SB 748534A</v>
          </cell>
          <cell r="C71" t="str">
            <v>PL</v>
          </cell>
          <cell r="D71" t="str">
            <v>Slow Mvg</v>
          </cell>
          <cell r="K71">
            <v>0</v>
          </cell>
          <cell r="O71">
            <v>0</v>
          </cell>
          <cell r="R71">
            <v>0</v>
          </cell>
        </row>
        <row r="72">
          <cell r="B72" t="str">
            <v>SB 7973131</v>
          </cell>
          <cell r="C72" t="str">
            <v>PL</v>
          </cell>
          <cell r="D72" t="str">
            <v>Slow Mvg</v>
          </cell>
          <cell r="J72">
            <v>29</v>
          </cell>
          <cell r="K72">
            <v>29</v>
          </cell>
          <cell r="N72">
            <v>29</v>
          </cell>
          <cell r="O72">
            <v>-29</v>
          </cell>
          <cell r="R72">
            <v>0</v>
          </cell>
        </row>
        <row r="73">
          <cell r="B73" t="str">
            <v>Sestamibi</v>
          </cell>
          <cell r="C73" t="str">
            <v>PL</v>
          </cell>
          <cell r="D73" t="str">
            <v>Active</v>
          </cell>
          <cell r="G73">
            <v>1</v>
          </cell>
          <cell r="H73">
            <v>4</v>
          </cell>
          <cell r="K73">
            <v>5</v>
          </cell>
          <cell r="L73">
            <v>1</v>
          </cell>
          <cell r="M73">
            <v>4</v>
          </cell>
          <cell r="O73">
            <v>-5</v>
          </cell>
          <cell r="R73">
            <v>0</v>
          </cell>
        </row>
        <row r="74">
          <cell r="B74" t="str">
            <v xml:space="preserve">Scios 469 </v>
          </cell>
          <cell r="C74" t="str">
            <v>PL</v>
          </cell>
          <cell r="D74" t="str">
            <v>Slow Mvg</v>
          </cell>
          <cell r="G74">
            <v>1</v>
          </cell>
          <cell r="K74">
            <v>1</v>
          </cell>
          <cell r="L74">
            <v>1</v>
          </cell>
          <cell r="O74">
            <v>-1</v>
          </cell>
          <cell r="R74">
            <v>0</v>
          </cell>
        </row>
        <row r="75">
          <cell r="B75" t="str">
            <v>SPS 3699 St.1</v>
          </cell>
          <cell r="C75" t="str">
            <v>PL</v>
          </cell>
          <cell r="D75" t="str">
            <v>Active</v>
          </cell>
          <cell r="K75">
            <v>0</v>
          </cell>
          <cell r="O75">
            <v>0</v>
          </cell>
          <cell r="R75">
            <v>0</v>
          </cell>
        </row>
        <row r="76">
          <cell r="B76" t="str">
            <v>SR-28043</v>
          </cell>
          <cell r="C76" t="str">
            <v>PL</v>
          </cell>
          <cell r="D76" t="str">
            <v>Slow Mvg</v>
          </cell>
          <cell r="G76">
            <v>461</v>
          </cell>
          <cell r="I76">
            <v>1</v>
          </cell>
          <cell r="K76">
            <v>462</v>
          </cell>
          <cell r="L76">
            <v>9</v>
          </cell>
          <cell r="O76">
            <v>-9</v>
          </cell>
          <cell r="R76">
            <v>453</v>
          </cell>
        </row>
        <row r="77">
          <cell r="B77" t="str">
            <v>T-Baus</v>
          </cell>
          <cell r="C77" t="str">
            <v>PL</v>
          </cell>
          <cell r="D77" t="str">
            <v>Obs</v>
          </cell>
          <cell r="K77">
            <v>0</v>
          </cell>
          <cell r="O77">
            <v>0</v>
          </cell>
          <cell r="R77">
            <v>0</v>
          </cell>
        </row>
        <row r="78">
          <cell r="B78" t="str">
            <v>Telik 19781</v>
          </cell>
          <cell r="C78" t="str">
            <v>PL</v>
          </cell>
          <cell r="D78" t="str">
            <v>Obs</v>
          </cell>
          <cell r="K78">
            <v>0</v>
          </cell>
          <cell r="O78">
            <v>0</v>
          </cell>
          <cell r="R78">
            <v>0</v>
          </cell>
        </row>
        <row r="79">
          <cell r="B79" t="str">
            <v>Valrocemide</v>
          </cell>
          <cell r="C79" t="str">
            <v>PL</v>
          </cell>
          <cell r="D79" t="str">
            <v>Active</v>
          </cell>
          <cell r="G79">
            <v>6</v>
          </cell>
          <cell r="H79">
            <v>14</v>
          </cell>
          <cell r="K79">
            <v>20</v>
          </cell>
          <cell r="L79">
            <v>6</v>
          </cell>
          <cell r="M79">
            <v>14</v>
          </cell>
          <cell r="O79">
            <v>-20</v>
          </cell>
          <cell r="R79">
            <v>0</v>
          </cell>
        </row>
        <row r="80">
          <cell r="B80" t="str">
            <v>VEC 162</v>
          </cell>
          <cell r="C80" t="str">
            <v>PL</v>
          </cell>
          <cell r="D80" t="str">
            <v>Active</v>
          </cell>
          <cell r="G80">
            <v>64</v>
          </cell>
          <cell r="H80">
            <v>142</v>
          </cell>
          <cell r="K80">
            <v>206</v>
          </cell>
          <cell r="L80">
            <v>64</v>
          </cell>
          <cell r="M80">
            <v>142</v>
          </cell>
          <cell r="O80">
            <v>-206</v>
          </cell>
          <cell r="R80">
            <v>0</v>
          </cell>
        </row>
        <row r="81">
          <cell r="B81" t="str">
            <v>Vertex 148</v>
          </cell>
          <cell r="C81" t="str">
            <v>PL</v>
          </cell>
          <cell r="D81" t="str">
            <v>Obs</v>
          </cell>
          <cell r="H81">
            <v>1</v>
          </cell>
          <cell r="J81">
            <v>91</v>
          </cell>
          <cell r="K81">
            <v>92</v>
          </cell>
          <cell r="M81">
            <v>1</v>
          </cell>
          <cell r="N81">
            <v>91</v>
          </cell>
          <cell r="O81">
            <v>-92</v>
          </cell>
          <cell r="R81">
            <v>0</v>
          </cell>
        </row>
        <row r="82">
          <cell r="B82" t="str">
            <v>Vertex 497</v>
          </cell>
          <cell r="C82" t="str">
            <v>PL</v>
          </cell>
          <cell r="D82" t="str">
            <v>Obs</v>
          </cell>
          <cell r="G82">
            <v>3</v>
          </cell>
          <cell r="K82">
            <v>3</v>
          </cell>
          <cell r="L82">
            <v>3</v>
          </cell>
          <cell r="O82">
            <v>-3</v>
          </cell>
          <cell r="R82">
            <v>0</v>
          </cell>
        </row>
        <row r="83">
          <cell r="B83" t="str">
            <v>Vertex 770</v>
          </cell>
          <cell r="C83" t="str">
            <v>PL</v>
          </cell>
          <cell r="D83" t="str">
            <v>Slow Mvg</v>
          </cell>
          <cell r="G83">
            <v>1</v>
          </cell>
          <cell r="K83">
            <v>1</v>
          </cell>
          <cell r="L83">
            <v>1</v>
          </cell>
          <cell r="O83">
            <v>-1</v>
          </cell>
          <cell r="R83">
            <v>0</v>
          </cell>
        </row>
        <row r="84">
          <cell r="B84" t="str">
            <v>Vertex 950</v>
          </cell>
          <cell r="C84" t="str">
            <v>PL</v>
          </cell>
          <cell r="D84" t="str">
            <v>Active</v>
          </cell>
          <cell r="G84">
            <v>494</v>
          </cell>
          <cell r="H84">
            <v>342</v>
          </cell>
          <cell r="I84">
            <v>189</v>
          </cell>
          <cell r="J84">
            <v>1124</v>
          </cell>
          <cell r="K84">
            <v>2149</v>
          </cell>
          <cell r="L84">
            <v>109</v>
          </cell>
          <cell r="M84">
            <v>533</v>
          </cell>
          <cell r="N84">
            <v>1124</v>
          </cell>
          <cell r="O84">
            <v>-237</v>
          </cell>
          <cell r="P84">
            <v>-1529</v>
          </cell>
          <cell r="Q84">
            <v>-15</v>
          </cell>
          <cell r="R84">
            <v>368</v>
          </cell>
        </row>
        <row r="85">
          <cell r="B85" t="str">
            <v>ZD0947</v>
          </cell>
          <cell r="C85" t="str">
            <v>PL</v>
          </cell>
          <cell r="D85" t="str">
            <v>Obs</v>
          </cell>
          <cell r="K85">
            <v>0</v>
          </cell>
          <cell r="O85">
            <v>0</v>
          </cell>
          <cell r="R85">
            <v>0</v>
          </cell>
        </row>
        <row r="86">
          <cell r="B86" t="str">
            <v>ZT-1</v>
          </cell>
          <cell r="C86" t="str">
            <v>PL</v>
          </cell>
          <cell r="D86" t="str">
            <v>Active</v>
          </cell>
          <cell r="K86">
            <v>0</v>
          </cell>
          <cell r="O86">
            <v>0</v>
          </cell>
          <cell r="R86">
            <v>0</v>
          </cell>
        </row>
        <row r="87">
          <cell r="O87">
            <v>0</v>
          </cell>
        </row>
        <row r="88">
          <cell r="C88" t="str">
            <v>Pre Launch</v>
          </cell>
          <cell r="D88" t="str">
            <v>Total</v>
          </cell>
          <cell r="G88">
            <v>1327</v>
          </cell>
          <cell r="H88">
            <v>1050</v>
          </cell>
          <cell r="I88">
            <v>203</v>
          </cell>
          <cell r="J88">
            <v>2144</v>
          </cell>
          <cell r="K88">
            <v>4724</v>
          </cell>
          <cell r="L88">
            <v>478</v>
          </cell>
          <cell r="M88">
            <v>1283</v>
          </cell>
          <cell r="N88">
            <v>2113</v>
          </cell>
          <cell r="O88">
            <v>-1679</v>
          </cell>
          <cell r="P88">
            <v>-2195</v>
          </cell>
          <cell r="Q88">
            <v>123</v>
          </cell>
          <cell r="R88">
            <v>973</v>
          </cell>
        </row>
        <row r="89">
          <cell r="O89">
            <v>0</v>
          </cell>
        </row>
        <row r="90">
          <cell r="B90" t="str">
            <v>(DHQ) 2 PHAL</v>
          </cell>
          <cell r="C90" t="str">
            <v>T</v>
          </cell>
          <cell r="D90" t="str">
            <v>Slow Mvg</v>
          </cell>
          <cell r="K90">
            <v>0</v>
          </cell>
          <cell r="O90">
            <v>0</v>
          </cell>
          <cell r="R90">
            <v>0</v>
          </cell>
        </row>
        <row r="91">
          <cell r="B91" t="str">
            <v>Amino Indanol</v>
          </cell>
          <cell r="C91" t="str">
            <v>T</v>
          </cell>
          <cell r="D91" t="str">
            <v>Slow Mvg</v>
          </cell>
          <cell r="H91">
            <v>109</v>
          </cell>
          <cell r="K91">
            <v>109</v>
          </cell>
          <cell r="M91">
            <v>109</v>
          </cell>
          <cell r="O91">
            <v>-109</v>
          </cell>
          <cell r="R91">
            <v>0</v>
          </cell>
        </row>
        <row r="92">
          <cell r="B92" t="str">
            <v>ANFP</v>
          </cell>
          <cell r="C92" t="str">
            <v>T</v>
          </cell>
          <cell r="D92" t="str">
            <v>Active</v>
          </cell>
          <cell r="G92">
            <v>77</v>
          </cell>
          <cell r="J92">
            <v>88</v>
          </cell>
          <cell r="K92">
            <v>165</v>
          </cell>
          <cell r="L92">
            <v>39</v>
          </cell>
          <cell r="N92">
            <v>44</v>
          </cell>
          <cell r="O92">
            <v>-83</v>
          </cell>
          <cell r="R92">
            <v>82</v>
          </cell>
        </row>
        <row r="93">
          <cell r="B93" t="str">
            <v>Butanol</v>
          </cell>
          <cell r="C93" t="str">
            <v>T</v>
          </cell>
          <cell r="D93" t="str">
            <v>Slow Mvg</v>
          </cell>
          <cell r="G93">
            <v>23</v>
          </cell>
          <cell r="J93">
            <v>88</v>
          </cell>
          <cell r="K93">
            <v>111</v>
          </cell>
          <cell r="L93">
            <v>23</v>
          </cell>
          <cell r="N93">
            <v>88</v>
          </cell>
          <cell r="O93">
            <v>-111</v>
          </cell>
          <cell r="R93">
            <v>0</v>
          </cell>
        </row>
        <row r="94">
          <cell r="B94" t="str">
            <v>CBDA</v>
          </cell>
          <cell r="C94" t="str">
            <v>T</v>
          </cell>
          <cell r="D94" t="str">
            <v>Active</v>
          </cell>
          <cell r="G94">
            <v>13</v>
          </cell>
          <cell r="H94">
            <v>2</v>
          </cell>
          <cell r="K94">
            <v>15</v>
          </cell>
          <cell r="L94">
            <v>2</v>
          </cell>
          <cell r="M94">
            <v>2</v>
          </cell>
          <cell r="O94">
            <v>-4</v>
          </cell>
          <cell r="R94">
            <v>11</v>
          </cell>
        </row>
        <row r="95">
          <cell r="B95" t="str">
            <v>CDFA Me</v>
          </cell>
          <cell r="C95" t="str">
            <v>T</v>
          </cell>
          <cell r="D95" t="str">
            <v>Slow Mvg</v>
          </cell>
          <cell r="G95">
            <v>4</v>
          </cell>
          <cell r="K95">
            <v>4</v>
          </cell>
          <cell r="L95">
            <v>4</v>
          </cell>
          <cell r="O95">
            <v>-4</v>
          </cell>
          <cell r="R95">
            <v>0</v>
          </cell>
        </row>
        <row r="96">
          <cell r="B96" t="str">
            <v>CPD</v>
          </cell>
          <cell r="C96" t="str">
            <v>T</v>
          </cell>
          <cell r="D96" t="str">
            <v>Slow Mvg</v>
          </cell>
          <cell r="J96">
            <v>43</v>
          </cell>
          <cell r="K96">
            <v>43</v>
          </cell>
          <cell r="N96">
            <v>43</v>
          </cell>
          <cell r="O96">
            <v>-43</v>
          </cell>
          <cell r="R96">
            <v>0</v>
          </cell>
        </row>
        <row r="97">
          <cell r="B97" t="str">
            <v>DESMP</v>
          </cell>
          <cell r="C97" t="str">
            <v>T</v>
          </cell>
          <cell r="D97" t="str">
            <v>Obs</v>
          </cell>
          <cell r="K97">
            <v>0</v>
          </cell>
          <cell r="O97">
            <v>0</v>
          </cell>
          <cell r="R97">
            <v>0</v>
          </cell>
        </row>
        <row r="98">
          <cell r="B98" t="str">
            <v>DHQD</v>
          </cell>
          <cell r="C98" t="str">
            <v>T</v>
          </cell>
          <cell r="D98" t="str">
            <v>Slow Mvg</v>
          </cell>
          <cell r="G98">
            <v>3</v>
          </cell>
          <cell r="J98">
            <v>31</v>
          </cell>
          <cell r="K98">
            <v>34</v>
          </cell>
          <cell r="L98">
            <v>3</v>
          </cell>
          <cell r="N98">
            <v>31</v>
          </cell>
          <cell r="O98">
            <v>-34</v>
          </cell>
          <cell r="R98">
            <v>0</v>
          </cell>
        </row>
        <row r="99">
          <cell r="B99" t="str">
            <v>EPI</v>
          </cell>
          <cell r="C99" t="str">
            <v>T</v>
          </cell>
          <cell r="D99" t="str">
            <v>Slow Mvg</v>
          </cell>
          <cell r="G99">
            <v>6</v>
          </cell>
          <cell r="H99">
            <v>33</v>
          </cell>
          <cell r="J99">
            <v>50</v>
          </cell>
          <cell r="K99">
            <v>89</v>
          </cell>
          <cell r="L99">
            <v>6</v>
          </cell>
          <cell r="M99">
            <v>33</v>
          </cell>
          <cell r="N99">
            <v>50</v>
          </cell>
          <cell r="O99">
            <v>-89</v>
          </cell>
          <cell r="R99">
            <v>0</v>
          </cell>
        </row>
        <row r="100">
          <cell r="B100" t="str">
            <v>ETFA</v>
          </cell>
          <cell r="C100" t="str">
            <v>T</v>
          </cell>
          <cell r="D100" t="str">
            <v>Active</v>
          </cell>
          <cell r="G100">
            <v>1</v>
          </cell>
          <cell r="J100">
            <v>16</v>
          </cell>
          <cell r="K100">
            <v>17</v>
          </cell>
          <cell r="L100">
            <v>1</v>
          </cell>
          <cell r="N100">
            <v>16</v>
          </cell>
          <cell r="O100">
            <v>-17</v>
          </cell>
          <cell r="R100">
            <v>0</v>
          </cell>
        </row>
        <row r="101">
          <cell r="B101" t="str">
            <v>Glycidyl Nosylate</v>
          </cell>
          <cell r="C101" t="str">
            <v>T</v>
          </cell>
          <cell r="D101" t="str">
            <v>Slow Mvg</v>
          </cell>
          <cell r="G101">
            <v>3</v>
          </cell>
          <cell r="K101">
            <v>3</v>
          </cell>
          <cell r="L101">
            <v>3</v>
          </cell>
          <cell r="O101">
            <v>-3</v>
          </cell>
          <cell r="R101">
            <v>0</v>
          </cell>
        </row>
        <row r="102">
          <cell r="B102" t="str">
            <v>Glycidyl Phthalimide</v>
          </cell>
          <cell r="C102" t="str">
            <v>T</v>
          </cell>
          <cell r="D102" t="str">
            <v>Active</v>
          </cell>
          <cell r="G102">
            <v>11</v>
          </cell>
          <cell r="J102">
            <v>98</v>
          </cell>
          <cell r="K102">
            <v>109</v>
          </cell>
          <cell r="L102">
            <v>11</v>
          </cell>
          <cell r="N102">
            <v>98</v>
          </cell>
          <cell r="O102">
            <v>-109</v>
          </cell>
          <cell r="R102">
            <v>0</v>
          </cell>
        </row>
        <row r="103">
          <cell r="B103" t="str">
            <v>Glycidyl Tosylate</v>
          </cell>
          <cell r="C103" t="str">
            <v>T</v>
          </cell>
          <cell r="D103" t="str">
            <v>Slow Mvg</v>
          </cell>
          <cell r="H103">
            <v>3</v>
          </cell>
          <cell r="K103">
            <v>3</v>
          </cell>
          <cell r="M103">
            <v>3</v>
          </cell>
          <cell r="O103">
            <v>-3</v>
          </cell>
          <cell r="R103">
            <v>0</v>
          </cell>
        </row>
        <row r="104">
          <cell r="B104" t="str">
            <v>Isovanillin</v>
          </cell>
          <cell r="C104" t="str">
            <v>T</v>
          </cell>
          <cell r="D104" t="str">
            <v>Obs</v>
          </cell>
          <cell r="K104">
            <v>0</v>
          </cell>
          <cell r="O104">
            <v>0</v>
          </cell>
          <cell r="R104">
            <v>0</v>
          </cell>
        </row>
        <row r="105">
          <cell r="B105" t="str">
            <v>Jacobsen Catalyst</v>
          </cell>
          <cell r="C105" t="str">
            <v>T</v>
          </cell>
          <cell r="D105" t="str">
            <v>Slow Mvg</v>
          </cell>
          <cell r="G105">
            <v>10</v>
          </cell>
          <cell r="H105">
            <v>160</v>
          </cell>
          <cell r="K105">
            <v>170</v>
          </cell>
          <cell r="L105">
            <v>10</v>
          </cell>
          <cell r="M105">
            <v>77</v>
          </cell>
          <cell r="O105">
            <v>-87</v>
          </cell>
          <cell r="R105">
            <v>83</v>
          </cell>
        </row>
        <row r="106">
          <cell r="B106" t="str">
            <v>L-Carnitine</v>
          </cell>
          <cell r="C106" t="str">
            <v>T</v>
          </cell>
          <cell r="D106" t="str">
            <v>Slow Mvg</v>
          </cell>
          <cell r="G106">
            <v>2</v>
          </cell>
          <cell r="K106">
            <v>2</v>
          </cell>
          <cell r="L106">
            <v>2</v>
          </cell>
          <cell r="O106">
            <v>-2</v>
          </cell>
          <cell r="R106">
            <v>0</v>
          </cell>
        </row>
        <row r="107">
          <cell r="B107" t="str">
            <v>Methyl Glycidate</v>
          </cell>
          <cell r="C107" t="str">
            <v>T</v>
          </cell>
          <cell r="D107" t="str">
            <v>Slow Mvg</v>
          </cell>
          <cell r="G107">
            <v>1</v>
          </cell>
          <cell r="H107">
            <v>27</v>
          </cell>
          <cell r="J107">
            <v>22</v>
          </cell>
          <cell r="K107">
            <v>50</v>
          </cell>
          <cell r="O107">
            <v>0</v>
          </cell>
          <cell r="R107">
            <v>50</v>
          </cell>
        </row>
        <row r="108">
          <cell r="B108" t="str">
            <v>OADPE</v>
          </cell>
          <cell r="C108" t="str">
            <v>T</v>
          </cell>
          <cell r="D108" t="str">
            <v>Slow Mvg</v>
          </cell>
          <cell r="K108">
            <v>0</v>
          </cell>
          <cell r="O108">
            <v>0</v>
          </cell>
          <cell r="R108">
            <v>0</v>
          </cell>
        </row>
        <row r="109">
          <cell r="B109" t="str">
            <v>Oligomeric Cat</v>
          </cell>
          <cell r="C109" t="str">
            <v>T</v>
          </cell>
          <cell r="D109" t="str">
            <v>Slow Mvg</v>
          </cell>
          <cell r="G109">
            <v>52</v>
          </cell>
          <cell r="H109">
            <v>534</v>
          </cell>
          <cell r="I109">
            <v>6</v>
          </cell>
          <cell r="K109">
            <v>592</v>
          </cell>
          <cell r="L109">
            <v>2</v>
          </cell>
          <cell r="M109">
            <v>34</v>
          </cell>
          <cell r="O109">
            <v>-36</v>
          </cell>
          <cell r="Q109">
            <v>71</v>
          </cell>
          <cell r="R109">
            <v>627</v>
          </cell>
        </row>
        <row r="110">
          <cell r="B110" t="str">
            <v>Pfizer Diol</v>
          </cell>
          <cell r="C110" t="str">
            <v>T</v>
          </cell>
          <cell r="D110" t="str">
            <v>Obs</v>
          </cell>
          <cell r="K110">
            <v>0</v>
          </cell>
          <cell r="O110">
            <v>0</v>
          </cell>
          <cell r="R110">
            <v>0</v>
          </cell>
        </row>
        <row r="111">
          <cell r="B111" t="str">
            <v>PG Carbonate</v>
          </cell>
          <cell r="C111" t="str">
            <v>T</v>
          </cell>
          <cell r="D111" t="str">
            <v>Slow Mvg</v>
          </cell>
          <cell r="J111">
            <v>149</v>
          </cell>
          <cell r="K111">
            <v>149</v>
          </cell>
          <cell r="N111">
            <v>149</v>
          </cell>
          <cell r="O111">
            <v>-149</v>
          </cell>
          <cell r="R111">
            <v>0</v>
          </cell>
        </row>
        <row r="112">
          <cell r="B112" t="str">
            <v>Propylene Oxide</v>
          </cell>
          <cell r="C112" t="str">
            <v>T</v>
          </cell>
          <cell r="D112" t="str">
            <v>Slow Mvg</v>
          </cell>
          <cell r="G112">
            <v>3</v>
          </cell>
          <cell r="H112">
            <v>8</v>
          </cell>
          <cell r="K112">
            <v>11</v>
          </cell>
          <cell r="L112">
            <v>3</v>
          </cell>
          <cell r="M112">
            <v>8</v>
          </cell>
          <cell r="O112">
            <v>-11</v>
          </cell>
          <cell r="Q112">
            <v>-51</v>
          </cell>
          <cell r="R112">
            <v>-51</v>
          </cell>
        </row>
        <row r="113">
          <cell r="B113" t="str">
            <v>RUPHOS</v>
          </cell>
          <cell r="C113" t="str">
            <v>T</v>
          </cell>
          <cell r="D113" t="str">
            <v>Slow Mvg</v>
          </cell>
          <cell r="K113">
            <v>0</v>
          </cell>
          <cell r="O113">
            <v>0</v>
          </cell>
          <cell r="R113">
            <v>0</v>
          </cell>
        </row>
        <row r="114">
          <cell r="B114" t="str">
            <v>S-Phos</v>
          </cell>
          <cell r="C114" t="str">
            <v>T</v>
          </cell>
          <cell r="D114" t="str">
            <v>Slow Mvg</v>
          </cell>
          <cell r="J114">
            <v>1</v>
          </cell>
          <cell r="K114">
            <v>1</v>
          </cell>
          <cell r="N114">
            <v>1</v>
          </cell>
          <cell r="O114">
            <v>-1</v>
          </cell>
          <cell r="R114">
            <v>0</v>
          </cell>
        </row>
        <row r="115">
          <cell r="B115" t="str">
            <v>Styrene Oxide</v>
          </cell>
          <cell r="C115" t="str">
            <v>T</v>
          </cell>
          <cell r="D115" t="str">
            <v>Slow Mvg</v>
          </cell>
          <cell r="G115">
            <v>3</v>
          </cell>
          <cell r="K115">
            <v>3</v>
          </cell>
          <cell r="L115">
            <v>3</v>
          </cell>
          <cell r="O115">
            <v>-3</v>
          </cell>
          <cell r="R115">
            <v>0</v>
          </cell>
        </row>
        <row r="116">
          <cell r="B116" t="str">
            <v>TBGE</v>
          </cell>
          <cell r="C116" t="str">
            <v>T</v>
          </cell>
          <cell r="D116" t="str">
            <v>Active</v>
          </cell>
          <cell r="J116">
            <v>10</v>
          </cell>
          <cell r="K116">
            <v>10</v>
          </cell>
          <cell r="N116">
            <v>10</v>
          </cell>
          <cell r="O116">
            <v>-10</v>
          </cell>
          <cell r="R116">
            <v>0</v>
          </cell>
        </row>
        <row r="117">
          <cell r="B117" t="str">
            <v>WS 23</v>
          </cell>
          <cell r="C117" t="str">
            <v>T</v>
          </cell>
          <cell r="D117" t="str">
            <v>Active</v>
          </cell>
          <cell r="G117">
            <v>152</v>
          </cell>
          <cell r="H117">
            <v>116</v>
          </cell>
          <cell r="I117">
            <v>88</v>
          </cell>
          <cell r="J117">
            <v>75</v>
          </cell>
          <cell r="K117">
            <v>431</v>
          </cell>
          <cell r="L117">
            <v>1</v>
          </cell>
          <cell r="M117">
            <v>198</v>
          </cell>
          <cell r="N117">
            <v>75</v>
          </cell>
          <cell r="O117">
            <v>-3</v>
          </cell>
          <cell r="P117">
            <v>-271</v>
          </cell>
          <cell r="Q117">
            <v>29</v>
          </cell>
          <cell r="R117">
            <v>186</v>
          </cell>
        </row>
        <row r="118">
          <cell r="B118" t="str">
            <v>ETFA Held in Hong Kong</v>
          </cell>
          <cell r="C118" t="str">
            <v>TM</v>
          </cell>
          <cell r="D118" t="str">
            <v>Obs</v>
          </cell>
          <cell r="K118">
            <v>0</v>
          </cell>
          <cell r="O118">
            <v>0</v>
          </cell>
          <cell r="R118">
            <v>0</v>
          </cell>
        </row>
        <row r="119">
          <cell r="B119" t="str">
            <v>3-NPP</v>
          </cell>
          <cell r="C119" t="str">
            <v>TM</v>
          </cell>
          <cell r="D119" t="str">
            <v>Obs</v>
          </cell>
          <cell r="K119">
            <v>0</v>
          </cell>
          <cell r="O119">
            <v>0</v>
          </cell>
          <cell r="R119">
            <v>0</v>
          </cell>
        </row>
        <row r="120">
          <cell r="B120" t="str">
            <v>ANFP.</v>
          </cell>
          <cell r="C120" t="str">
            <v>TM</v>
          </cell>
          <cell r="D120" t="str">
            <v>Active</v>
          </cell>
          <cell r="K120">
            <v>0</v>
          </cell>
          <cell r="O120">
            <v>0</v>
          </cell>
          <cell r="R120">
            <v>0</v>
          </cell>
        </row>
        <row r="121">
          <cell r="B121" t="str">
            <v>DESMP.</v>
          </cell>
          <cell r="C121" t="str">
            <v>TM</v>
          </cell>
          <cell r="D121" t="str">
            <v>Obs</v>
          </cell>
          <cell r="K121">
            <v>0</v>
          </cell>
          <cell r="O121">
            <v>0</v>
          </cell>
          <cell r="R121">
            <v>0</v>
          </cell>
        </row>
        <row r="122">
          <cell r="B122" t="str">
            <v>L-Thyroxine</v>
          </cell>
          <cell r="C122" t="str">
            <v>TM</v>
          </cell>
          <cell r="D122" t="str">
            <v>Active</v>
          </cell>
          <cell r="K122">
            <v>0</v>
          </cell>
          <cell r="O122">
            <v>0</v>
          </cell>
          <cell r="R122">
            <v>0</v>
          </cell>
        </row>
        <row r="123">
          <cell r="B123" t="str">
            <v>NAAGA</v>
          </cell>
          <cell r="C123" t="str">
            <v>TM</v>
          </cell>
          <cell r="D123" t="str">
            <v>Active</v>
          </cell>
          <cell r="K123">
            <v>0</v>
          </cell>
          <cell r="O123">
            <v>0</v>
          </cell>
          <cell r="R123">
            <v>0</v>
          </cell>
        </row>
        <row r="124">
          <cell r="B124" t="str">
            <v>NTFMA</v>
          </cell>
          <cell r="C124" t="str">
            <v>TM</v>
          </cell>
          <cell r="D124" t="str">
            <v>Obs</v>
          </cell>
          <cell r="K124">
            <v>0</v>
          </cell>
          <cell r="O124">
            <v>0</v>
          </cell>
          <cell r="R124">
            <v>0</v>
          </cell>
        </row>
        <row r="125">
          <cell r="B125" t="str">
            <v>OADPE</v>
          </cell>
          <cell r="C125" t="str">
            <v>TM</v>
          </cell>
          <cell r="D125" t="str">
            <v>Active</v>
          </cell>
          <cell r="K125">
            <v>0</v>
          </cell>
          <cell r="O125">
            <v>0</v>
          </cell>
          <cell r="R125">
            <v>0</v>
          </cell>
        </row>
        <row r="126">
          <cell r="B126" t="str">
            <v>PTFMXA</v>
          </cell>
          <cell r="C126" t="str">
            <v>TM</v>
          </cell>
          <cell r="D126" t="str">
            <v>Obs</v>
          </cell>
          <cell r="K126">
            <v>0</v>
          </cell>
          <cell r="O126">
            <v>0</v>
          </cell>
          <cell r="R126">
            <v>0</v>
          </cell>
        </row>
        <row r="127">
          <cell r="B127" t="str">
            <v>SR-28043.</v>
          </cell>
          <cell r="C127" t="str">
            <v>TM</v>
          </cell>
          <cell r="D127" t="str">
            <v>Slow Mvg</v>
          </cell>
          <cell r="K127">
            <v>0</v>
          </cell>
          <cell r="O127">
            <v>0</v>
          </cell>
          <cell r="R127">
            <v>0</v>
          </cell>
        </row>
        <row r="128">
          <cell r="B128" t="str">
            <v>TFBA</v>
          </cell>
          <cell r="C128" t="str">
            <v>TM</v>
          </cell>
          <cell r="D128" t="str">
            <v>Obs</v>
          </cell>
          <cell r="K128">
            <v>0</v>
          </cell>
          <cell r="O128">
            <v>0</v>
          </cell>
          <cell r="R128">
            <v>0</v>
          </cell>
        </row>
        <row r="129">
          <cell r="B129" t="str">
            <v>Fixed cost others</v>
          </cell>
          <cell r="C129" t="str">
            <v>TM</v>
          </cell>
          <cell r="D129" t="str">
            <v>Obs</v>
          </cell>
          <cell r="K129">
            <v>0</v>
          </cell>
          <cell r="O129">
            <v>0</v>
          </cell>
          <cell r="R129">
            <v>0</v>
          </cell>
        </row>
        <row r="130">
          <cell r="B130" t="str">
            <v>Others.</v>
          </cell>
          <cell r="C130" t="str">
            <v>TM</v>
          </cell>
          <cell r="D130" t="str">
            <v>Obs</v>
          </cell>
          <cell r="K130">
            <v>0</v>
          </cell>
          <cell r="O130">
            <v>0</v>
          </cell>
          <cell r="R130">
            <v>0</v>
          </cell>
        </row>
        <row r="132">
          <cell r="C132" t="str">
            <v>Technology</v>
          </cell>
          <cell r="D132" t="str">
            <v>Total</v>
          </cell>
          <cell r="G132">
            <v>364</v>
          </cell>
          <cell r="H132">
            <v>992</v>
          </cell>
          <cell r="I132">
            <v>94</v>
          </cell>
          <cell r="J132">
            <v>671</v>
          </cell>
          <cell r="K132">
            <v>2121</v>
          </cell>
          <cell r="L132">
            <v>113</v>
          </cell>
          <cell r="M132">
            <v>464</v>
          </cell>
          <cell r="N132">
            <v>605</v>
          </cell>
          <cell r="O132">
            <v>-640</v>
          </cell>
          <cell r="P132">
            <v>-271</v>
          </cell>
          <cell r="Q132">
            <v>49</v>
          </cell>
          <cell r="R132">
            <v>988</v>
          </cell>
        </row>
        <row r="134">
          <cell r="B134" t="str">
            <v>Non Allocated</v>
          </cell>
          <cell r="G134">
            <v>418</v>
          </cell>
          <cell r="H134">
            <v>38</v>
          </cell>
          <cell r="I134">
            <v>5</v>
          </cell>
          <cell r="J134">
            <v>29</v>
          </cell>
          <cell r="K134">
            <v>490</v>
          </cell>
          <cell r="L134">
            <v>195</v>
          </cell>
          <cell r="M134">
            <v>4</v>
          </cell>
          <cell r="N134">
            <v>29</v>
          </cell>
          <cell r="O134">
            <v>-228</v>
          </cell>
          <cell r="R134">
            <v>262</v>
          </cell>
        </row>
        <row r="135">
          <cell r="B135" t="str">
            <v>Cleanouts</v>
          </cell>
          <cell r="K135">
            <v>0</v>
          </cell>
          <cell r="O135">
            <v>0</v>
          </cell>
          <cell r="Q135">
            <v>-40</v>
          </cell>
          <cell r="R135">
            <v>-40</v>
          </cell>
        </row>
        <row r="136">
          <cell r="B136" t="str">
            <v>Engineering Stores</v>
          </cell>
          <cell r="G136">
            <v>1289</v>
          </cell>
          <cell r="K136">
            <v>1289</v>
          </cell>
          <cell r="L136">
            <v>620</v>
          </cell>
          <cell r="O136">
            <v>-620</v>
          </cell>
          <cell r="R136">
            <v>669</v>
          </cell>
        </row>
        <row r="137">
          <cell r="B137" t="str">
            <v>Base Stocks</v>
          </cell>
          <cell r="G137">
            <v>365</v>
          </cell>
          <cell r="K137">
            <v>365</v>
          </cell>
          <cell r="L137">
            <v>182</v>
          </cell>
          <cell r="O137">
            <v>-182</v>
          </cell>
          <cell r="R137">
            <v>183</v>
          </cell>
        </row>
        <row r="138">
          <cell r="B138" t="str">
            <v>Op Supplies/Ret Cont/Packaging/Waste</v>
          </cell>
          <cell r="G138">
            <v>373</v>
          </cell>
          <cell r="K138">
            <v>373</v>
          </cell>
          <cell r="L138">
            <v>36</v>
          </cell>
          <cell r="M138">
            <v>5</v>
          </cell>
          <cell r="O138">
            <v>-41</v>
          </cell>
          <cell r="R138">
            <v>332</v>
          </cell>
        </row>
        <row r="139">
          <cell r="B139" t="str">
            <v>Palladium/Platinum/Rhodium</v>
          </cell>
          <cell r="G139">
            <v>-51</v>
          </cell>
          <cell r="K139">
            <v>-51</v>
          </cell>
          <cell r="O139">
            <v>0</v>
          </cell>
          <cell r="R139">
            <v>-51</v>
          </cell>
        </row>
      </sheetData>
      <sheetData sheetId="19">
        <row r="10">
          <cell r="B10" t="str">
            <v>Acrivastine</v>
          </cell>
          <cell r="C10" t="str">
            <v>L</v>
          </cell>
          <cell r="D10" t="str">
            <v>Active</v>
          </cell>
          <cell r="G10">
            <v>12</v>
          </cell>
          <cell r="H10">
            <v>849</v>
          </cell>
          <cell r="J10">
            <v>4</v>
          </cell>
          <cell r="K10">
            <v>865</v>
          </cell>
          <cell r="L10">
            <v>8</v>
          </cell>
          <cell r="M10">
            <v>843</v>
          </cell>
          <cell r="N10">
            <v>4</v>
          </cell>
          <cell r="O10">
            <v>-82</v>
          </cell>
          <cell r="P10">
            <v>-773</v>
          </cell>
          <cell r="R10">
            <v>10</v>
          </cell>
        </row>
        <row r="11">
          <cell r="B11" t="str">
            <v>Cerium Nitrate</v>
          </cell>
          <cell r="C11" t="str">
            <v>L</v>
          </cell>
          <cell r="D11" t="str">
            <v>Active</v>
          </cell>
          <cell r="K11">
            <v>0</v>
          </cell>
          <cell r="O11">
            <v>0</v>
          </cell>
          <cell r="R11">
            <v>0</v>
          </cell>
        </row>
        <row r="12">
          <cell r="B12" t="str">
            <v>CME</v>
          </cell>
          <cell r="C12" t="str">
            <v>L</v>
          </cell>
          <cell r="D12" t="str">
            <v>Obs</v>
          </cell>
          <cell r="K12">
            <v>0</v>
          </cell>
          <cell r="O12">
            <v>0</v>
          </cell>
          <cell r="R12">
            <v>0</v>
          </cell>
        </row>
        <row r="13">
          <cell r="B13" t="str">
            <v>Dihex Fumerate</v>
          </cell>
          <cell r="C13" t="str">
            <v>L</v>
          </cell>
          <cell r="D13" t="str">
            <v>Active</v>
          </cell>
          <cell r="G13">
            <v>1</v>
          </cell>
          <cell r="H13">
            <v>1</v>
          </cell>
          <cell r="K13">
            <v>2</v>
          </cell>
          <cell r="L13">
            <v>1</v>
          </cell>
          <cell r="M13">
            <v>1</v>
          </cell>
          <cell r="O13">
            <v>-2</v>
          </cell>
          <cell r="R13">
            <v>0</v>
          </cell>
        </row>
        <row r="14">
          <cell r="B14" t="str">
            <v>Doxazocin</v>
          </cell>
          <cell r="C14" t="str">
            <v>L</v>
          </cell>
          <cell r="D14" t="str">
            <v>Active</v>
          </cell>
          <cell r="G14">
            <v>37</v>
          </cell>
          <cell r="H14">
            <v>185</v>
          </cell>
          <cell r="I14">
            <v>63</v>
          </cell>
          <cell r="J14">
            <v>204</v>
          </cell>
          <cell r="K14">
            <v>489</v>
          </cell>
          <cell r="L14">
            <v>1</v>
          </cell>
          <cell r="M14">
            <v>251</v>
          </cell>
          <cell r="N14">
            <v>162</v>
          </cell>
          <cell r="O14">
            <v>-2</v>
          </cell>
          <cell r="P14">
            <v>-412</v>
          </cell>
          <cell r="R14">
            <v>75</v>
          </cell>
        </row>
        <row r="15">
          <cell r="B15" t="str">
            <v>Fosamprenavir</v>
          </cell>
          <cell r="C15" t="str">
            <v>L</v>
          </cell>
          <cell r="D15" t="str">
            <v>Active</v>
          </cell>
          <cell r="K15">
            <v>0</v>
          </cell>
          <cell r="O15">
            <v>0</v>
          </cell>
          <cell r="R15">
            <v>0</v>
          </cell>
        </row>
        <row r="16">
          <cell r="B16" t="str">
            <v>KBA</v>
          </cell>
          <cell r="C16" t="str">
            <v>L</v>
          </cell>
          <cell r="D16" t="str">
            <v>Active</v>
          </cell>
          <cell r="G16">
            <v>33</v>
          </cell>
          <cell r="H16">
            <v>196</v>
          </cell>
          <cell r="J16">
            <v>22</v>
          </cell>
          <cell r="K16">
            <v>251</v>
          </cell>
          <cell r="M16">
            <v>196</v>
          </cell>
          <cell r="N16">
            <v>22</v>
          </cell>
          <cell r="O16">
            <v>0</v>
          </cell>
          <cell r="P16">
            <v>-218</v>
          </cell>
          <cell r="R16">
            <v>33</v>
          </cell>
        </row>
        <row r="17">
          <cell r="B17" t="str">
            <v>Labetalol</v>
          </cell>
          <cell r="C17" t="str">
            <v>L</v>
          </cell>
          <cell r="D17" t="str">
            <v>Active</v>
          </cell>
          <cell r="G17">
            <v>15</v>
          </cell>
          <cell r="K17">
            <v>15</v>
          </cell>
          <cell r="L17">
            <v>15</v>
          </cell>
          <cell r="O17">
            <v>-15</v>
          </cell>
          <cell r="R17">
            <v>0</v>
          </cell>
        </row>
        <row r="18">
          <cell r="B18" t="str">
            <v>Leval Buterol</v>
          </cell>
          <cell r="C18" t="str">
            <v>L</v>
          </cell>
          <cell r="D18" t="str">
            <v>Active</v>
          </cell>
          <cell r="G18">
            <v>29</v>
          </cell>
          <cell r="H18">
            <v>364</v>
          </cell>
          <cell r="I18">
            <v>69</v>
          </cell>
          <cell r="J18">
            <v>81</v>
          </cell>
          <cell r="K18">
            <v>543</v>
          </cell>
          <cell r="L18">
            <v>11</v>
          </cell>
          <cell r="M18">
            <v>341</v>
          </cell>
          <cell r="N18">
            <v>81</v>
          </cell>
          <cell r="O18">
            <v>-156</v>
          </cell>
          <cell r="P18">
            <v>-277</v>
          </cell>
          <cell r="R18">
            <v>110</v>
          </cell>
        </row>
        <row r="19">
          <cell r="B19" t="str">
            <v>Octenidine</v>
          </cell>
          <cell r="C19" t="str">
            <v>L</v>
          </cell>
          <cell r="D19" t="str">
            <v>Active</v>
          </cell>
          <cell r="G19">
            <v>8</v>
          </cell>
          <cell r="H19">
            <v>1</v>
          </cell>
          <cell r="I19">
            <v>118</v>
          </cell>
          <cell r="J19">
            <v>113</v>
          </cell>
          <cell r="K19">
            <v>240</v>
          </cell>
          <cell r="L19">
            <v>4</v>
          </cell>
          <cell r="M19">
            <v>119</v>
          </cell>
          <cell r="N19">
            <v>74</v>
          </cell>
          <cell r="O19">
            <v>-36</v>
          </cell>
          <cell r="P19">
            <v>-161</v>
          </cell>
          <cell r="Q19">
            <v>98</v>
          </cell>
          <cell r="R19">
            <v>141</v>
          </cell>
        </row>
        <row r="20">
          <cell r="B20" t="str">
            <v>Plaquenil</v>
          </cell>
          <cell r="C20" t="str">
            <v>L</v>
          </cell>
          <cell r="D20" t="str">
            <v>Obs</v>
          </cell>
          <cell r="K20">
            <v>0</v>
          </cell>
          <cell r="O20">
            <v>0</v>
          </cell>
          <cell r="R20">
            <v>0</v>
          </cell>
        </row>
        <row r="21">
          <cell r="B21" t="str">
            <v>Pro Jet 950NP</v>
          </cell>
          <cell r="C21" t="str">
            <v>L</v>
          </cell>
          <cell r="D21" t="str">
            <v>Obs</v>
          </cell>
          <cell r="K21">
            <v>0</v>
          </cell>
          <cell r="O21">
            <v>0</v>
          </cell>
          <cell r="R21">
            <v>0</v>
          </cell>
        </row>
        <row r="22">
          <cell r="B22" t="str">
            <v>RBC</v>
          </cell>
          <cell r="C22" t="str">
            <v>L</v>
          </cell>
          <cell r="D22" t="str">
            <v>Obs</v>
          </cell>
          <cell r="K22">
            <v>0</v>
          </cell>
          <cell r="O22">
            <v>0</v>
          </cell>
          <cell r="R22">
            <v>0</v>
          </cell>
        </row>
        <row r="23">
          <cell r="B23" t="str">
            <v>RH 3866</v>
          </cell>
          <cell r="C23" t="str">
            <v>L</v>
          </cell>
          <cell r="D23" t="str">
            <v>Obs</v>
          </cell>
          <cell r="G23">
            <v>2</v>
          </cell>
          <cell r="K23">
            <v>2</v>
          </cell>
          <cell r="L23">
            <v>2</v>
          </cell>
          <cell r="O23">
            <v>-2</v>
          </cell>
          <cell r="R23">
            <v>0</v>
          </cell>
        </row>
        <row r="24">
          <cell r="B24" t="str">
            <v>SNA</v>
          </cell>
          <cell r="C24" t="str">
            <v>L</v>
          </cell>
          <cell r="D24" t="str">
            <v>Obs</v>
          </cell>
          <cell r="K24">
            <v>0</v>
          </cell>
          <cell r="O24">
            <v>0</v>
          </cell>
          <cell r="R24">
            <v>0</v>
          </cell>
        </row>
        <row r="25">
          <cell r="B25" t="str">
            <v>Trientine</v>
          </cell>
          <cell r="C25" t="str">
            <v>L</v>
          </cell>
          <cell r="D25" t="str">
            <v>Active</v>
          </cell>
          <cell r="G25">
            <v>1</v>
          </cell>
          <cell r="H25">
            <v>5</v>
          </cell>
          <cell r="I25">
            <v>1</v>
          </cell>
          <cell r="J25">
            <v>5</v>
          </cell>
          <cell r="K25">
            <v>12</v>
          </cell>
          <cell r="L25">
            <v>1</v>
          </cell>
          <cell r="M25">
            <v>5</v>
          </cell>
          <cell r="N25">
            <v>5</v>
          </cell>
          <cell r="O25">
            <v>-11</v>
          </cell>
          <cell r="R25">
            <v>1</v>
          </cell>
        </row>
        <row r="26">
          <cell r="B26" t="str">
            <v>TTA</v>
          </cell>
          <cell r="C26" t="str">
            <v>L</v>
          </cell>
          <cell r="D26" t="str">
            <v>Slow Mvg</v>
          </cell>
          <cell r="G26">
            <v>135</v>
          </cell>
          <cell r="J26">
            <v>256</v>
          </cell>
          <cell r="K26">
            <v>391</v>
          </cell>
          <cell r="N26">
            <v>239</v>
          </cell>
          <cell r="O26">
            <v>-25</v>
          </cell>
          <cell r="P26">
            <v>-214</v>
          </cell>
          <cell r="R26">
            <v>152</v>
          </cell>
        </row>
        <row r="27">
          <cell r="B27" t="str">
            <v>Zilueton</v>
          </cell>
          <cell r="C27" t="str">
            <v>L</v>
          </cell>
          <cell r="D27" t="str">
            <v>Active</v>
          </cell>
          <cell r="G27">
            <v>944</v>
          </cell>
          <cell r="J27">
            <v>313</v>
          </cell>
          <cell r="K27">
            <v>1257</v>
          </cell>
          <cell r="L27">
            <v>61</v>
          </cell>
          <cell r="M27">
            <v>59</v>
          </cell>
          <cell r="N27">
            <v>254</v>
          </cell>
          <cell r="O27">
            <v>-73</v>
          </cell>
          <cell r="P27">
            <v>-301</v>
          </cell>
          <cell r="R27">
            <v>883</v>
          </cell>
        </row>
        <row r="28">
          <cell r="O28">
            <v>0</v>
          </cell>
        </row>
        <row r="29">
          <cell r="C29" t="str">
            <v>Launch</v>
          </cell>
          <cell r="D29" t="str">
            <v>Total</v>
          </cell>
          <cell r="G29">
            <v>1217</v>
          </cell>
          <cell r="H29">
            <v>1601</v>
          </cell>
          <cell r="I29">
            <v>251</v>
          </cell>
          <cell r="J29">
            <v>998</v>
          </cell>
          <cell r="K29">
            <v>4067</v>
          </cell>
          <cell r="L29">
            <v>104</v>
          </cell>
          <cell r="M29">
            <v>1815</v>
          </cell>
          <cell r="N29">
            <v>841</v>
          </cell>
          <cell r="O29">
            <v>-404</v>
          </cell>
          <cell r="P29">
            <v>-2356</v>
          </cell>
          <cell r="Q29">
            <v>98</v>
          </cell>
          <cell r="R29">
            <v>1405</v>
          </cell>
        </row>
        <row r="30">
          <cell r="O30">
            <v>0</v>
          </cell>
        </row>
        <row r="31">
          <cell r="B31" t="str">
            <v>2,5-BAEA</v>
          </cell>
          <cell r="C31" t="str">
            <v>PL</v>
          </cell>
          <cell r="D31" t="str">
            <v>Active</v>
          </cell>
          <cell r="H31">
            <v>100</v>
          </cell>
          <cell r="K31">
            <v>100</v>
          </cell>
          <cell r="M31">
            <v>111</v>
          </cell>
          <cell r="O31">
            <v>-11</v>
          </cell>
          <cell r="P31">
            <v>-100</v>
          </cell>
          <cell r="R31">
            <v>-11</v>
          </cell>
        </row>
        <row r="32">
          <cell r="B32" t="str">
            <v>AGN-209323-LF</v>
          </cell>
          <cell r="C32" t="str">
            <v>PL</v>
          </cell>
          <cell r="D32" t="str">
            <v>Active</v>
          </cell>
          <cell r="G32">
            <v>1</v>
          </cell>
          <cell r="H32">
            <v>1</v>
          </cell>
          <cell r="K32">
            <v>2</v>
          </cell>
          <cell r="L32">
            <v>1</v>
          </cell>
          <cell r="M32">
            <v>1</v>
          </cell>
          <cell r="O32">
            <v>-2</v>
          </cell>
          <cell r="R32">
            <v>0</v>
          </cell>
        </row>
        <row r="33">
          <cell r="B33" t="str">
            <v>ANAGRELIDE</v>
          </cell>
          <cell r="C33" t="str">
            <v>PL</v>
          </cell>
          <cell r="D33" t="str">
            <v>Active</v>
          </cell>
          <cell r="G33">
            <v>24</v>
          </cell>
          <cell r="H33">
            <v>156</v>
          </cell>
          <cell r="J33">
            <v>223</v>
          </cell>
          <cell r="K33">
            <v>403</v>
          </cell>
          <cell r="L33">
            <v>11</v>
          </cell>
          <cell r="M33">
            <v>146</v>
          </cell>
          <cell r="N33">
            <v>186</v>
          </cell>
          <cell r="O33">
            <v>-199</v>
          </cell>
          <cell r="P33">
            <v>-144</v>
          </cell>
          <cell r="R33">
            <v>60</v>
          </cell>
        </row>
        <row r="34">
          <cell r="B34" t="str">
            <v>AVP26452</v>
          </cell>
          <cell r="C34" t="str">
            <v>PL</v>
          </cell>
          <cell r="D34" t="str">
            <v>Obs</v>
          </cell>
          <cell r="K34">
            <v>0</v>
          </cell>
          <cell r="O34">
            <v>0</v>
          </cell>
          <cell r="R34">
            <v>0</v>
          </cell>
        </row>
        <row r="35">
          <cell r="B35" t="str">
            <v>TFBU</v>
          </cell>
          <cell r="C35" t="str">
            <v>PL</v>
          </cell>
          <cell r="D35" t="str">
            <v>Slow Mvg</v>
          </cell>
          <cell r="J35">
            <v>208</v>
          </cell>
          <cell r="K35">
            <v>208</v>
          </cell>
          <cell r="N35">
            <v>208</v>
          </cell>
          <cell r="O35">
            <v>-208</v>
          </cell>
          <cell r="R35">
            <v>0</v>
          </cell>
        </row>
        <row r="36">
          <cell r="B36" t="str">
            <v>3M R850 / R851</v>
          </cell>
          <cell r="C36" t="str">
            <v>PL</v>
          </cell>
          <cell r="D36" t="str">
            <v>Obs</v>
          </cell>
          <cell r="K36">
            <v>0</v>
          </cell>
          <cell r="O36">
            <v>0</v>
          </cell>
          <cell r="R36">
            <v>0</v>
          </cell>
        </row>
        <row r="37">
          <cell r="B37" t="str">
            <v>ALT-962</v>
          </cell>
          <cell r="C37" t="str">
            <v>PL</v>
          </cell>
          <cell r="D37" t="str">
            <v>Obs</v>
          </cell>
          <cell r="K37">
            <v>0</v>
          </cell>
          <cell r="O37">
            <v>0</v>
          </cell>
          <cell r="R37">
            <v>0</v>
          </cell>
        </row>
        <row r="38">
          <cell r="B38" t="str">
            <v>AVE 1330</v>
          </cell>
          <cell r="C38" t="str">
            <v>PL</v>
          </cell>
          <cell r="D38" t="str">
            <v>Obs</v>
          </cell>
          <cell r="K38">
            <v>0</v>
          </cell>
          <cell r="O38">
            <v>0</v>
          </cell>
          <cell r="R38">
            <v>0</v>
          </cell>
        </row>
        <row r="39">
          <cell r="B39" t="str">
            <v>AZD 12389497</v>
          </cell>
          <cell r="C39" t="str">
            <v>PL</v>
          </cell>
          <cell r="D39" t="str">
            <v>Slow Mvg</v>
          </cell>
          <cell r="K39">
            <v>0</v>
          </cell>
          <cell r="O39">
            <v>0</v>
          </cell>
          <cell r="R39">
            <v>0</v>
          </cell>
        </row>
        <row r="40">
          <cell r="B40" t="str">
            <v>AZD 2230</v>
          </cell>
          <cell r="C40" t="str">
            <v>PL</v>
          </cell>
          <cell r="D40" t="str">
            <v>Obs</v>
          </cell>
          <cell r="K40">
            <v>0</v>
          </cell>
          <cell r="O40">
            <v>0</v>
          </cell>
          <cell r="R40">
            <v>0</v>
          </cell>
        </row>
        <row r="41">
          <cell r="B41" t="str">
            <v>AZD 6714</v>
          </cell>
          <cell r="C41" t="str">
            <v>PL</v>
          </cell>
          <cell r="D41" t="str">
            <v>Active</v>
          </cell>
          <cell r="G41">
            <v>5</v>
          </cell>
          <cell r="K41">
            <v>5</v>
          </cell>
          <cell r="L41">
            <v>5</v>
          </cell>
          <cell r="O41">
            <v>-5</v>
          </cell>
          <cell r="R41">
            <v>0</v>
          </cell>
        </row>
        <row r="42">
          <cell r="B42" t="str">
            <v>BHA</v>
          </cell>
          <cell r="C42" t="str">
            <v>PL</v>
          </cell>
          <cell r="D42" t="str">
            <v>Obs</v>
          </cell>
          <cell r="H42">
            <v>23</v>
          </cell>
          <cell r="K42">
            <v>23</v>
          </cell>
          <cell r="M42">
            <v>23</v>
          </cell>
          <cell r="O42">
            <v>-23</v>
          </cell>
          <cell r="R42">
            <v>0</v>
          </cell>
        </row>
        <row r="43">
          <cell r="B43" t="str">
            <v>BHUP</v>
          </cell>
          <cell r="C43" t="str">
            <v>PL</v>
          </cell>
          <cell r="D43" t="str">
            <v>Obs</v>
          </cell>
          <cell r="K43">
            <v>0</v>
          </cell>
          <cell r="O43">
            <v>0</v>
          </cell>
          <cell r="R43">
            <v>0</v>
          </cell>
        </row>
        <row r="44">
          <cell r="B44" t="str">
            <v>BNP 7787</v>
          </cell>
          <cell r="C44" t="str">
            <v>PL</v>
          </cell>
          <cell r="D44" t="str">
            <v>Obs</v>
          </cell>
          <cell r="K44">
            <v>0</v>
          </cell>
          <cell r="O44">
            <v>0</v>
          </cell>
          <cell r="R44">
            <v>0</v>
          </cell>
        </row>
        <row r="45">
          <cell r="B45" t="str">
            <v>Bromohydrin</v>
          </cell>
          <cell r="C45" t="str">
            <v>PL</v>
          </cell>
          <cell r="D45" t="str">
            <v>Obs</v>
          </cell>
          <cell r="G45">
            <v>4</v>
          </cell>
          <cell r="K45">
            <v>4</v>
          </cell>
          <cell r="L45">
            <v>4</v>
          </cell>
          <cell r="O45">
            <v>-4</v>
          </cell>
          <cell r="R45">
            <v>0</v>
          </cell>
        </row>
        <row r="46">
          <cell r="B46" t="str">
            <v>CCA</v>
          </cell>
          <cell r="C46" t="str">
            <v>PL</v>
          </cell>
          <cell r="D46" t="str">
            <v>Obs</v>
          </cell>
          <cell r="K46">
            <v>0</v>
          </cell>
          <cell r="O46">
            <v>0</v>
          </cell>
          <cell r="R46">
            <v>0</v>
          </cell>
        </row>
        <row r="47">
          <cell r="B47" t="str">
            <v>Epoxy 5 Hexane</v>
          </cell>
          <cell r="C47" t="str">
            <v>PL</v>
          </cell>
          <cell r="D47" t="str">
            <v>Active</v>
          </cell>
          <cell r="K47">
            <v>0</v>
          </cell>
          <cell r="O47">
            <v>0</v>
          </cell>
          <cell r="R47">
            <v>0</v>
          </cell>
        </row>
        <row r="48">
          <cell r="B48" t="str">
            <v>EPOXYINDANE</v>
          </cell>
          <cell r="C48" t="str">
            <v>PL</v>
          </cell>
          <cell r="D48" t="str">
            <v>Active</v>
          </cell>
          <cell r="G48">
            <v>2</v>
          </cell>
          <cell r="K48">
            <v>2</v>
          </cell>
          <cell r="L48">
            <v>2</v>
          </cell>
          <cell r="O48">
            <v>-2</v>
          </cell>
          <cell r="R48">
            <v>0</v>
          </cell>
        </row>
        <row r="49">
          <cell r="B49" t="str">
            <v>ER-306074</v>
          </cell>
          <cell r="C49" t="str">
            <v>PL</v>
          </cell>
          <cell r="D49" t="str">
            <v>Active</v>
          </cell>
          <cell r="K49">
            <v>0</v>
          </cell>
          <cell r="O49">
            <v>0</v>
          </cell>
          <cell r="R49">
            <v>0</v>
          </cell>
        </row>
        <row r="50">
          <cell r="B50" t="str">
            <v>ER-806753</v>
          </cell>
          <cell r="C50" t="str">
            <v>PL</v>
          </cell>
          <cell r="D50" t="str">
            <v>Active</v>
          </cell>
          <cell r="G50">
            <v>177</v>
          </cell>
          <cell r="H50">
            <v>234</v>
          </cell>
          <cell r="K50">
            <v>411</v>
          </cell>
          <cell r="L50">
            <v>177</v>
          </cell>
          <cell r="M50">
            <v>122</v>
          </cell>
          <cell r="O50">
            <v>-299</v>
          </cell>
          <cell r="R50">
            <v>112</v>
          </cell>
        </row>
        <row r="51">
          <cell r="B51" t="str">
            <v>Geltex</v>
          </cell>
          <cell r="C51" t="str">
            <v>PL</v>
          </cell>
          <cell r="D51" t="str">
            <v>Obs</v>
          </cell>
          <cell r="K51">
            <v>0</v>
          </cell>
          <cell r="O51">
            <v>0</v>
          </cell>
          <cell r="R51">
            <v>0</v>
          </cell>
        </row>
        <row r="52">
          <cell r="B52" t="str">
            <v>GSK 1000064</v>
          </cell>
          <cell r="C52" t="str">
            <v>PL</v>
          </cell>
          <cell r="D52" t="str">
            <v>Slow Mvg</v>
          </cell>
          <cell r="K52">
            <v>0</v>
          </cell>
          <cell r="O52">
            <v>0</v>
          </cell>
          <cell r="R52">
            <v>0</v>
          </cell>
        </row>
        <row r="53">
          <cell r="B53" t="str">
            <v>GSK 1014802A</v>
          </cell>
          <cell r="C53" t="str">
            <v>PL</v>
          </cell>
          <cell r="D53" t="str">
            <v>Active</v>
          </cell>
          <cell r="K53">
            <v>0</v>
          </cell>
          <cell r="O53">
            <v>0</v>
          </cell>
          <cell r="R53">
            <v>0</v>
          </cell>
        </row>
        <row r="54">
          <cell r="B54" t="str">
            <v>GSK 1034702</v>
          </cell>
          <cell r="C54" t="str">
            <v>PL</v>
          </cell>
          <cell r="D54" t="str">
            <v>Active</v>
          </cell>
          <cell r="K54">
            <v>0</v>
          </cell>
          <cell r="O54">
            <v>0</v>
          </cell>
          <cell r="R54">
            <v>0</v>
          </cell>
        </row>
        <row r="55">
          <cell r="B55" t="str">
            <v>GSK 1497235A</v>
          </cell>
          <cell r="C55" t="str">
            <v>PL</v>
          </cell>
          <cell r="D55" t="str">
            <v>Active</v>
          </cell>
          <cell r="G55">
            <v>31</v>
          </cell>
          <cell r="K55">
            <v>31</v>
          </cell>
          <cell r="L55">
            <v>31</v>
          </cell>
          <cell r="O55">
            <v>-31</v>
          </cell>
          <cell r="R55">
            <v>0</v>
          </cell>
        </row>
        <row r="56">
          <cell r="B56" t="str">
            <v>GW 397339</v>
          </cell>
          <cell r="C56" t="str">
            <v>PL</v>
          </cell>
          <cell r="D56" t="str">
            <v>Obs</v>
          </cell>
          <cell r="K56">
            <v>0</v>
          </cell>
          <cell r="O56">
            <v>0</v>
          </cell>
          <cell r="R56">
            <v>0</v>
          </cell>
        </row>
        <row r="57">
          <cell r="B57" t="str">
            <v>GW 591080X</v>
          </cell>
          <cell r="C57" t="str">
            <v>PL</v>
          </cell>
          <cell r="D57" t="str">
            <v>Active</v>
          </cell>
          <cell r="K57">
            <v>0</v>
          </cell>
          <cell r="O57">
            <v>0</v>
          </cell>
          <cell r="R57">
            <v>0</v>
          </cell>
        </row>
        <row r="58">
          <cell r="B58" t="str">
            <v>GW 801144X</v>
          </cell>
          <cell r="C58" t="str">
            <v>PL</v>
          </cell>
          <cell r="D58" t="str">
            <v>Slow Mvg</v>
          </cell>
          <cell r="G58">
            <v>8</v>
          </cell>
          <cell r="K58">
            <v>8</v>
          </cell>
          <cell r="L58">
            <v>8</v>
          </cell>
          <cell r="O58">
            <v>-8</v>
          </cell>
          <cell r="R58">
            <v>0</v>
          </cell>
        </row>
        <row r="59">
          <cell r="B59" t="str">
            <v>ICOS 1576</v>
          </cell>
          <cell r="C59" t="str">
            <v>PL</v>
          </cell>
          <cell r="D59" t="str">
            <v>Obs</v>
          </cell>
          <cell r="K59">
            <v>0</v>
          </cell>
          <cell r="O59">
            <v>0</v>
          </cell>
          <cell r="R59">
            <v>0</v>
          </cell>
        </row>
        <row r="60">
          <cell r="B60" t="str">
            <v>ICOS 485</v>
          </cell>
          <cell r="C60" t="str">
            <v>PL</v>
          </cell>
          <cell r="D60" t="str">
            <v>Obs</v>
          </cell>
          <cell r="K60">
            <v>0</v>
          </cell>
          <cell r="O60">
            <v>0</v>
          </cell>
          <cell r="R60">
            <v>0</v>
          </cell>
        </row>
        <row r="61">
          <cell r="B61" t="str">
            <v>Iloperidone</v>
          </cell>
          <cell r="C61" t="str">
            <v>PL</v>
          </cell>
          <cell r="D61" t="str">
            <v>Active</v>
          </cell>
          <cell r="G61">
            <v>13</v>
          </cell>
          <cell r="K61">
            <v>13</v>
          </cell>
          <cell r="L61">
            <v>13</v>
          </cell>
          <cell r="M61">
            <v>122</v>
          </cell>
          <cell r="O61">
            <v>-13</v>
          </cell>
          <cell r="P61">
            <v>-122</v>
          </cell>
          <cell r="Q61">
            <v>122</v>
          </cell>
          <cell r="R61">
            <v>0</v>
          </cell>
        </row>
        <row r="62">
          <cell r="B62" t="str">
            <v>KAN 747</v>
          </cell>
          <cell r="C62" t="str">
            <v>PL</v>
          </cell>
          <cell r="D62" t="str">
            <v>Slow Mvg</v>
          </cell>
          <cell r="K62">
            <v>0</v>
          </cell>
          <cell r="O62">
            <v>0</v>
          </cell>
          <cell r="R62">
            <v>0</v>
          </cell>
        </row>
        <row r="63">
          <cell r="B63" t="str">
            <v>LMT</v>
          </cell>
          <cell r="C63" t="str">
            <v>PL</v>
          </cell>
          <cell r="D63" t="str">
            <v>Active</v>
          </cell>
          <cell r="H63">
            <v>7</v>
          </cell>
          <cell r="I63">
            <v>32</v>
          </cell>
          <cell r="J63">
            <v>278</v>
          </cell>
          <cell r="K63">
            <v>317</v>
          </cell>
          <cell r="M63">
            <v>35</v>
          </cell>
          <cell r="N63">
            <v>198</v>
          </cell>
          <cell r="O63">
            <v>-2</v>
          </cell>
          <cell r="P63">
            <v>-231</v>
          </cell>
          <cell r="R63">
            <v>84</v>
          </cell>
        </row>
        <row r="64">
          <cell r="B64" t="str">
            <v>Memory 1003</v>
          </cell>
          <cell r="C64" t="str">
            <v>PL</v>
          </cell>
          <cell r="D64" t="str">
            <v>Active</v>
          </cell>
          <cell r="G64">
            <v>5</v>
          </cell>
          <cell r="H64">
            <v>1</v>
          </cell>
          <cell r="J64">
            <v>199</v>
          </cell>
          <cell r="K64">
            <v>205</v>
          </cell>
          <cell r="L64">
            <v>5</v>
          </cell>
          <cell r="M64">
            <v>1</v>
          </cell>
          <cell r="N64">
            <v>199</v>
          </cell>
          <cell r="O64">
            <v>-205</v>
          </cell>
          <cell r="R64">
            <v>0</v>
          </cell>
        </row>
        <row r="65">
          <cell r="B65" t="str">
            <v>Methyl Acetonide</v>
          </cell>
          <cell r="C65" t="str">
            <v>PL</v>
          </cell>
          <cell r="D65" t="str">
            <v>Slow Mvg</v>
          </cell>
          <cell r="J65">
            <v>17</v>
          </cell>
          <cell r="K65">
            <v>17</v>
          </cell>
          <cell r="N65">
            <v>17</v>
          </cell>
          <cell r="O65">
            <v>-17</v>
          </cell>
          <cell r="R65">
            <v>0</v>
          </cell>
        </row>
        <row r="66">
          <cell r="B66" t="str">
            <v>Mill. Lactone</v>
          </cell>
          <cell r="C66" t="str">
            <v>PL</v>
          </cell>
          <cell r="D66" t="str">
            <v>Obs</v>
          </cell>
          <cell r="G66">
            <v>13</v>
          </cell>
          <cell r="K66">
            <v>13</v>
          </cell>
          <cell r="L66">
            <v>13</v>
          </cell>
          <cell r="O66">
            <v>-13</v>
          </cell>
          <cell r="R66">
            <v>0</v>
          </cell>
        </row>
        <row r="67">
          <cell r="B67" t="str">
            <v>PTC</v>
          </cell>
          <cell r="C67" t="str">
            <v>PL</v>
          </cell>
          <cell r="D67" t="str">
            <v>Slow Mvg</v>
          </cell>
          <cell r="K67">
            <v>0</v>
          </cell>
          <cell r="O67">
            <v>0</v>
          </cell>
          <cell r="R67">
            <v>0</v>
          </cell>
        </row>
        <row r="68">
          <cell r="B68" t="str">
            <v>RCX 2037</v>
          </cell>
          <cell r="C68" t="str">
            <v>PL</v>
          </cell>
          <cell r="D68" t="str">
            <v>Obs</v>
          </cell>
          <cell r="K68">
            <v>0</v>
          </cell>
          <cell r="O68">
            <v>0</v>
          </cell>
          <cell r="R68">
            <v>0</v>
          </cell>
        </row>
        <row r="69">
          <cell r="B69" t="str">
            <v>RCX 2047</v>
          </cell>
          <cell r="C69" t="str">
            <v>PL</v>
          </cell>
          <cell r="D69" t="str">
            <v>Obs</v>
          </cell>
          <cell r="G69">
            <v>12</v>
          </cell>
          <cell r="J69">
            <v>20</v>
          </cell>
          <cell r="K69">
            <v>32</v>
          </cell>
          <cell r="L69">
            <v>12</v>
          </cell>
          <cell r="N69">
            <v>20</v>
          </cell>
          <cell r="O69">
            <v>-32</v>
          </cell>
          <cell r="R69">
            <v>0</v>
          </cell>
        </row>
        <row r="70">
          <cell r="B70" t="str">
            <v>SB 580254</v>
          </cell>
          <cell r="C70" t="str">
            <v>PL</v>
          </cell>
          <cell r="D70" t="str">
            <v>Active</v>
          </cell>
          <cell r="G70">
            <v>2</v>
          </cell>
          <cell r="K70">
            <v>2</v>
          </cell>
          <cell r="L70">
            <v>2</v>
          </cell>
          <cell r="O70">
            <v>-2</v>
          </cell>
          <cell r="R70">
            <v>0</v>
          </cell>
        </row>
        <row r="71">
          <cell r="B71" t="str">
            <v>SB 748534A</v>
          </cell>
          <cell r="C71" t="str">
            <v>PL</v>
          </cell>
          <cell r="D71" t="str">
            <v>Slow Mvg</v>
          </cell>
          <cell r="K71">
            <v>0</v>
          </cell>
          <cell r="O71">
            <v>0</v>
          </cell>
          <cell r="R71">
            <v>0</v>
          </cell>
        </row>
        <row r="72">
          <cell r="B72" t="str">
            <v>SB 7973131</v>
          </cell>
          <cell r="C72" t="str">
            <v>PL</v>
          </cell>
          <cell r="D72" t="str">
            <v>Slow Mvg</v>
          </cell>
          <cell r="J72">
            <v>29</v>
          </cell>
          <cell r="K72">
            <v>29</v>
          </cell>
          <cell r="N72">
            <v>29</v>
          </cell>
          <cell r="O72">
            <v>-29</v>
          </cell>
          <cell r="R72">
            <v>0</v>
          </cell>
        </row>
        <row r="73">
          <cell r="B73" t="str">
            <v>Sestamibi</v>
          </cell>
          <cell r="C73" t="str">
            <v>PL</v>
          </cell>
          <cell r="D73" t="str">
            <v>Active</v>
          </cell>
          <cell r="G73">
            <v>1</v>
          </cell>
          <cell r="H73">
            <v>4</v>
          </cell>
          <cell r="K73">
            <v>5</v>
          </cell>
          <cell r="L73">
            <v>1</v>
          </cell>
          <cell r="M73">
            <v>4</v>
          </cell>
          <cell r="O73">
            <v>-5</v>
          </cell>
          <cell r="R73">
            <v>0</v>
          </cell>
        </row>
        <row r="74">
          <cell r="B74" t="str">
            <v xml:space="preserve">Scios 469 </v>
          </cell>
          <cell r="C74" t="str">
            <v>PL</v>
          </cell>
          <cell r="D74" t="str">
            <v>Slow Mvg</v>
          </cell>
          <cell r="G74">
            <v>1</v>
          </cell>
          <cell r="K74">
            <v>1</v>
          </cell>
          <cell r="L74">
            <v>1</v>
          </cell>
          <cell r="O74">
            <v>-1</v>
          </cell>
          <cell r="R74">
            <v>0</v>
          </cell>
        </row>
        <row r="75">
          <cell r="B75" t="str">
            <v>SPS 3699 St.1</v>
          </cell>
          <cell r="C75" t="str">
            <v>PL</v>
          </cell>
          <cell r="D75" t="str">
            <v>Active</v>
          </cell>
          <cell r="K75">
            <v>0</v>
          </cell>
          <cell r="O75">
            <v>0</v>
          </cell>
          <cell r="R75">
            <v>0</v>
          </cell>
        </row>
        <row r="76">
          <cell r="B76" t="str">
            <v>SR-28043</v>
          </cell>
          <cell r="C76" t="str">
            <v>PL</v>
          </cell>
          <cell r="D76" t="str">
            <v>Slow Mvg</v>
          </cell>
          <cell r="G76">
            <v>241</v>
          </cell>
          <cell r="K76">
            <v>241</v>
          </cell>
          <cell r="L76">
            <v>9</v>
          </cell>
          <cell r="O76">
            <v>-9</v>
          </cell>
          <cell r="R76">
            <v>232</v>
          </cell>
        </row>
        <row r="77">
          <cell r="B77" t="str">
            <v>T-Baus</v>
          </cell>
          <cell r="C77" t="str">
            <v>PL</v>
          </cell>
          <cell r="D77" t="str">
            <v>Obs</v>
          </cell>
          <cell r="K77">
            <v>0</v>
          </cell>
          <cell r="O77">
            <v>0</v>
          </cell>
          <cell r="R77">
            <v>0</v>
          </cell>
        </row>
        <row r="78">
          <cell r="B78" t="str">
            <v>Telik 19781</v>
          </cell>
          <cell r="C78" t="str">
            <v>PL</v>
          </cell>
          <cell r="D78" t="str">
            <v>Obs</v>
          </cell>
          <cell r="K78">
            <v>0</v>
          </cell>
          <cell r="O78">
            <v>0</v>
          </cell>
          <cell r="R78">
            <v>0</v>
          </cell>
        </row>
        <row r="79">
          <cell r="B79" t="str">
            <v>Valrocemide</v>
          </cell>
          <cell r="C79" t="str">
            <v>PL</v>
          </cell>
          <cell r="D79" t="str">
            <v>Active</v>
          </cell>
          <cell r="G79">
            <v>6</v>
          </cell>
          <cell r="H79">
            <v>14</v>
          </cell>
          <cell r="K79">
            <v>20</v>
          </cell>
          <cell r="L79">
            <v>6</v>
          </cell>
          <cell r="M79">
            <v>14</v>
          </cell>
          <cell r="O79">
            <v>-20</v>
          </cell>
          <cell r="R79">
            <v>0</v>
          </cell>
        </row>
        <row r="80">
          <cell r="B80" t="str">
            <v>VEC 162</v>
          </cell>
          <cell r="C80" t="str">
            <v>PL</v>
          </cell>
          <cell r="D80" t="str">
            <v>Active</v>
          </cell>
          <cell r="G80">
            <v>64</v>
          </cell>
          <cell r="H80">
            <v>142</v>
          </cell>
          <cell r="K80">
            <v>206</v>
          </cell>
          <cell r="L80">
            <v>64</v>
          </cell>
          <cell r="M80">
            <v>142</v>
          </cell>
          <cell r="O80">
            <v>-206</v>
          </cell>
          <cell r="R80">
            <v>0</v>
          </cell>
        </row>
        <row r="81">
          <cell r="B81" t="str">
            <v>Vertex 148</v>
          </cell>
          <cell r="C81" t="str">
            <v>PL</v>
          </cell>
          <cell r="D81" t="str">
            <v>Obs</v>
          </cell>
          <cell r="H81">
            <v>1</v>
          </cell>
          <cell r="J81">
            <v>91</v>
          </cell>
          <cell r="K81">
            <v>92</v>
          </cell>
          <cell r="M81">
            <v>1</v>
          </cell>
          <cell r="N81">
            <v>91</v>
          </cell>
          <cell r="O81">
            <v>-92</v>
          </cell>
          <cell r="R81">
            <v>0</v>
          </cell>
        </row>
        <row r="82">
          <cell r="B82" t="str">
            <v>Vertex 497</v>
          </cell>
          <cell r="C82" t="str">
            <v>PL</v>
          </cell>
          <cell r="D82" t="str">
            <v>Obs</v>
          </cell>
          <cell r="G82">
            <v>3</v>
          </cell>
          <cell r="K82">
            <v>3</v>
          </cell>
          <cell r="L82">
            <v>3</v>
          </cell>
          <cell r="O82">
            <v>-3</v>
          </cell>
          <cell r="R82">
            <v>0</v>
          </cell>
        </row>
        <row r="83">
          <cell r="B83" t="str">
            <v>Vertex 770</v>
          </cell>
          <cell r="C83" t="str">
            <v>PL</v>
          </cell>
          <cell r="D83" t="str">
            <v>Slow Mvg</v>
          </cell>
          <cell r="G83">
            <v>1</v>
          </cell>
          <cell r="K83">
            <v>1</v>
          </cell>
          <cell r="L83">
            <v>1</v>
          </cell>
          <cell r="O83">
            <v>-1</v>
          </cell>
          <cell r="R83">
            <v>0</v>
          </cell>
        </row>
        <row r="84">
          <cell r="B84" t="str">
            <v>Vertex 950</v>
          </cell>
          <cell r="C84" t="str">
            <v>PL</v>
          </cell>
          <cell r="D84" t="str">
            <v>Active</v>
          </cell>
          <cell r="G84">
            <v>344</v>
          </cell>
          <cell r="H84">
            <v>197</v>
          </cell>
          <cell r="I84">
            <v>76</v>
          </cell>
          <cell r="J84">
            <v>709</v>
          </cell>
          <cell r="K84">
            <v>1326</v>
          </cell>
          <cell r="L84">
            <v>303</v>
          </cell>
          <cell r="M84">
            <v>269</v>
          </cell>
          <cell r="N84">
            <v>708</v>
          </cell>
          <cell r="O84">
            <v>-431</v>
          </cell>
          <cell r="P84">
            <v>-849</v>
          </cell>
          <cell r="R84">
            <v>46</v>
          </cell>
        </row>
        <row r="85">
          <cell r="B85" t="str">
            <v>ZD0947</v>
          </cell>
          <cell r="C85" t="str">
            <v>PL</v>
          </cell>
          <cell r="D85" t="str">
            <v>Obs</v>
          </cell>
          <cell r="K85">
            <v>0</v>
          </cell>
          <cell r="O85">
            <v>0</v>
          </cell>
          <cell r="R85">
            <v>0</v>
          </cell>
        </row>
        <row r="86">
          <cell r="B86" t="str">
            <v>ZT-1</v>
          </cell>
          <cell r="C86" t="str">
            <v>PL</v>
          </cell>
          <cell r="D86" t="str">
            <v>Active</v>
          </cell>
          <cell r="K86">
            <v>0</v>
          </cell>
          <cell r="O86">
            <v>0</v>
          </cell>
          <cell r="R86">
            <v>0</v>
          </cell>
        </row>
        <row r="87">
          <cell r="O87">
            <v>0</v>
          </cell>
        </row>
        <row r="88">
          <cell r="C88" t="str">
            <v>Pre Launch</v>
          </cell>
          <cell r="D88" t="str">
            <v>Total</v>
          </cell>
          <cell r="G88">
            <v>958</v>
          </cell>
          <cell r="H88">
            <v>880</v>
          </cell>
          <cell r="I88">
            <v>108</v>
          </cell>
          <cell r="J88">
            <v>1774</v>
          </cell>
          <cell r="K88">
            <v>3720</v>
          </cell>
          <cell r="L88">
            <v>672</v>
          </cell>
          <cell r="M88">
            <v>991</v>
          </cell>
          <cell r="N88">
            <v>1656</v>
          </cell>
          <cell r="O88">
            <v>-1873</v>
          </cell>
          <cell r="P88">
            <v>-1446</v>
          </cell>
          <cell r="Q88">
            <v>122</v>
          </cell>
          <cell r="R88">
            <v>523</v>
          </cell>
        </row>
        <row r="89">
          <cell r="O89">
            <v>0</v>
          </cell>
        </row>
        <row r="90">
          <cell r="B90" t="str">
            <v>(DHQ) 2 PHAL</v>
          </cell>
          <cell r="C90" t="str">
            <v>T</v>
          </cell>
          <cell r="D90" t="str">
            <v>Slow Mvg</v>
          </cell>
          <cell r="K90">
            <v>0</v>
          </cell>
          <cell r="O90">
            <v>0</v>
          </cell>
          <cell r="R90">
            <v>0</v>
          </cell>
        </row>
        <row r="91">
          <cell r="B91" t="str">
            <v>Amino Indanol</v>
          </cell>
          <cell r="C91" t="str">
            <v>T</v>
          </cell>
          <cell r="D91" t="str">
            <v>Slow Mvg</v>
          </cell>
          <cell r="H91">
            <v>109</v>
          </cell>
          <cell r="K91">
            <v>109</v>
          </cell>
          <cell r="M91">
            <v>109</v>
          </cell>
          <cell r="O91">
            <v>-109</v>
          </cell>
          <cell r="R91">
            <v>0</v>
          </cell>
        </row>
        <row r="92">
          <cell r="B92" t="str">
            <v>ANFP</v>
          </cell>
          <cell r="C92" t="str">
            <v>T</v>
          </cell>
          <cell r="D92" t="str">
            <v>Active</v>
          </cell>
          <cell r="G92">
            <v>77</v>
          </cell>
          <cell r="J92">
            <v>88</v>
          </cell>
          <cell r="K92">
            <v>165</v>
          </cell>
          <cell r="L92">
            <v>39</v>
          </cell>
          <cell r="N92">
            <v>44</v>
          </cell>
          <cell r="O92">
            <v>-83</v>
          </cell>
          <cell r="R92">
            <v>82</v>
          </cell>
        </row>
        <row r="93">
          <cell r="B93" t="str">
            <v>Butanol</v>
          </cell>
          <cell r="C93" t="str">
            <v>T</v>
          </cell>
          <cell r="D93" t="str">
            <v>Slow Mvg</v>
          </cell>
          <cell r="G93">
            <v>23</v>
          </cell>
          <cell r="J93">
            <v>88</v>
          </cell>
          <cell r="K93">
            <v>111</v>
          </cell>
          <cell r="L93">
            <v>23</v>
          </cell>
          <cell r="N93">
            <v>88</v>
          </cell>
          <cell r="O93">
            <v>-111</v>
          </cell>
          <cell r="R93">
            <v>0</v>
          </cell>
        </row>
        <row r="94">
          <cell r="B94" t="str">
            <v>CBDA</v>
          </cell>
          <cell r="C94" t="str">
            <v>T</v>
          </cell>
          <cell r="D94" t="str">
            <v>Active</v>
          </cell>
          <cell r="G94">
            <v>13</v>
          </cell>
          <cell r="H94">
            <v>2</v>
          </cell>
          <cell r="K94">
            <v>15</v>
          </cell>
          <cell r="L94">
            <v>2</v>
          </cell>
          <cell r="M94">
            <v>2</v>
          </cell>
          <cell r="O94">
            <v>-4</v>
          </cell>
          <cell r="R94">
            <v>11</v>
          </cell>
        </row>
        <row r="95">
          <cell r="B95" t="str">
            <v>CDFA Me</v>
          </cell>
          <cell r="C95" t="str">
            <v>T</v>
          </cell>
          <cell r="D95" t="str">
            <v>Slow Mvg</v>
          </cell>
          <cell r="G95">
            <v>4</v>
          </cell>
          <cell r="K95">
            <v>4</v>
          </cell>
          <cell r="L95">
            <v>4</v>
          </cell>
          <cell r="O95">
            <v>-4</v>
          </cell>
          <cell r="R95">
            <v>0</v>
          </cell>
        </row>
        <row r="96">
          <cell r="B96" t="str">
            <v>CPD</v>
          </cell>
          <cell r="C96" t="str">
            <v>T</v>
          </cell>
          <cell r="D96" t="str">
            <v>Slow Mvg</v>
          </cell>
          <cell r="J96">
            <v>43</v>
          </cell>
          <cell r="K96">
            <v>43</v>
          </cell>
          <cell r="N96">
            <v>43</v>
          </cell>
          <cell r="O96">
            <v>-43</v>
          </cell>
          <cell r="R96">
            <v>0</v>
          </cell>
        </row>
        <row r="97">
          <cell r="B97" t="str">
            <v>DESMP</v>
          </cell>
          <cell r="C97" t="str">
            <v>T</v>
          </cell>
          <cell r="D97" t="str">
            <v>Obs</v>
          </cell>
          <cell r="K97">
            <v>0</v>
          </cell>
          <cell r="O97">
            <v>0</v>
          </cell>
          <cell r="R97">
            <v>0</v>
          </cell>
        </row>
        <row r="98">
          <cell r="B98" t="str">
            <v>DHQD</v>
          </cell>
          <cell r="C98" t="str">
            <v>T</v>
          </cell>
          <cell r="D98" t="str">
            <v>Slow Mvg</v>
          </cell>
          <cell r="G98">
            <v>3</v>
          </cell>
          <cell r="J98">
            <v>31</v>
          </cell>
          <cell r="K98">
            <v>34</v>
          </cell>
          <cell r="L98">
            <v>3</v>
          </cell>
          <cell r="N98">
            <v>31</v>
          </cell>
          <cell r="O98">
            <v>-34</v>
          </cell>
          <cell r="R98">
            <v>0</v>
          </cell>
        </row>
        <row r="99">
          <cell r="B99" t="str">
            <v>EPI</v>
          </cell>
          <cell r="C99" t="str">
            <v>T</v>
          </cell>
          <cell r="D99" t="str">
            <v>Slow Mvg</v>
          </cell>
          <cell r="G99">
            <v>6</v>
          </cell>
          <cell r="H99">
            <v>33</v>
          </cell>
          <cell r="J99">
            <v>58</v>
          </cell>
          <cell r="K99">
            <v>97</v>
          </cell>
          <cell r="L99">
            <v>6</v>
          </cell>
          <cell r="M99">
            <v>33</v>
          </cell>
          <cell r="N99">
            <v>50</v>
          </cell>
          <cell r="O99">
            <v>-89</v>
          </cell>
          <cell r="R99">
            <v>8</v>
          </cell>
        </row>
        <row r="100">
          <cell r="B100" t="str">
            <v>ETFA</v>
          </cell>
          <cell r="C100" t="str">
            <v>T</v>
          </cell>
          <cell r="D100" t="str">
            <v>Active</v>
          </cell>
          <cell r="G100">
            <v>1</v>
          </cell>
          <cell r="J100">
            <v>16</v>
          </cell>
          <cell r="K100">
            <v>17</v>
          </cell>
          <cell r="L100">
            <v>1</v>
          </cell>
          <cell r="N100">
            <v>16</v>
          </cell>
          <cell r="O100">
            <v>-17</v>
          </cell>
          <cell r="R100">
            <v>0</v>
          </cell>
        </row>
        <row r="101">
          <cell r="B101" t="str">
            <v>Glycidyl Nosylate</v>
          </cell>
          <cell r="C101" t="str">
            <v>T</v>
          </cell>
          <cell r="D101" t="str">
            <v>Slow Mvg</v>
          </cell>
          <cell r="G101">
            <v>3</v>
          </cell>
          <cell r="K101">
            <v>3</v>
          </cell>
          <cell r="L101">
            <v>3</v>
          </cell>
          <cell r="O101">
            <v>-3</v>
          </cell>
          <cell r="R101">
            <v>0</v>
          </cell>
        </row>
        <row r="102">
          <cell r="B102" t="str">
            <v>Glycidyl Phthalimide</v>
          </cell>
          <cell r="C102" t="str">
            <v>T</v>
          </cell>
          <cell r="D102" t="str">
            <v>Active</v>
          </cell>
          <cell r="G102">
            <v>11</v>
          </cell>
          <cell r="J102">
            <v>98</v>
          </cell>
          <cell r="K102">
            <v>109</v>
          </cell>
          <cell r="L102">
            <v>11</v>
          </cell>
          <cell r="N102">
            <v>98</v>
          </cell>
          <cell r="O102">
            <v>-109</v>
          </cell>
          <cell r="R102">
            <v>0</v>
          </cell>
        </row>
        <row r="103">
          <cell r="B103" t="str">
            <v>Glycidyl Tosylate</v>
          </cell>
          <cell r="C103" t="str">
            <v>T</v>
          </cell>
          <cell r="D103" t="str">
            <v>Slow Mvg</v>
          </cell>
          <cell r="H103">
            <v>3</v>
          </cell>
          <cell r="K103">
            <v>3</v>
          </cell>
          <cell r="M103">
            <v>3</v>
          </cell>
          <cell r="O103">
            <v>-3</v>
          </cell>
          <cell r="R103">
            <v>0</v>
          </cell>
        </row>
        <row r="104">
          <cell r="B104" t="str">
            <v>Isovanillin</v>
          </cell>
          <cell r="C104" t="str">
            <v>T</v>
          </cell>
          <cell r="D104" t="str">
            <v>Obs</v>
          </cell>
          <cell r="K104">
            <v>0</v>
          </cell>
          <cell r="O104">
            <v>0</v>
          </cell>
          <cell r="R104">
            <v>0</v>
          </cell>
        </row>
        <row r="105">
          <cell r="B105" t="str">
            <v>Jacobsen Catalyst</v>
          </cell>
          <cell r="C105" t="str">
            <v>T</v>
          </cell>
          <cell r="D105" t="str">
            <v>Slow Mvg</v>
          </cell>
          <cell r="G105">
            <v>10</v>
          </cell>
          <cell r="H105">
            <v>172</v>
          </cell>
          <cell r="K105">
            <v>182</v>
          </cell>
          <cell r="L105">
            <v>10</v>
          </cell>
          <cell r="M105">
            <v>77</v>
          </cell>
          <cell r="O105">
            <v>-87</v>
          </cell>
          <cell r="R105">
            <v>95</v>
          </cell>
        </row>
        <row r="106">
          <cell r="B106" t="str">
            <v>L-Carnitine</v>
          </cell>
          <cell r="C106" t="str">
            <v>T</v>
          </cell>
          <cell r="D106" t="str">
            <v>Slow Mvg</v>
          </cell>
          <cell r="G106">
            <v>2</v>
          </cell>
          <cell r="K106">
            <v>2</v>
          </cell>
          <cell r="L106">
            <v>2</v>
          </cell>
          <cell r="O106">
            <v>-2</v>
          </cell>
          <cell r="R106">
            <v>0</v>
          </cell>
        </row>
        <row r="107">
          <cell r="B107" t="str">
            <v>Methyl Glycidate</v>
          </cell>
          <cell r="C107" t="str">
            <v>T</v>
          </cell>
          <cell r="D107" t="str">
            <v>Slow Mvg</v>
          </cell>
          <cell r="G107">
            <v>7</v>
          </cell>
          <cell r="K107">
            <v>7</v>
          </cell>
          <cell r="O107">
            <v>0</v>
          </cell>
          <cell r="R107">
            <v>7</v>
          </cell>
        </row>
        <row r="108">
          <cell r="B108" t="str">
            <v>OADPE</v>
          </cell>
          <cell r="C108" t="str">
            <v>T</v>
          </cell>
          <cell r="D108" t="str">
            <v>Slow Mvg</v>
          </cell>
          <cell r="K108">
            <v>0</v>
          </cell>
          <cell r="O108">
            <v>0</v>
          </cell>
          <cell r="R108">
            <v>0</v>
          </cell>
        </row>
        <row r="109">
          <cell r="B109" t="str">
            <v>Oligomeric Cat</v>
          </cell>
          <cell r="C109" t="str">
            <v>T</v>
          </cell>
          <cell r="D109" t="str">
            <v>Slow Mvg</v>
          </cell>
          <cell r="G109">
            <v>52</v>
          </cell>
          <cell r="H109">
            <v>534</v>
          </cell>
          <cell r="I109">
            <v>2</v>
          </cell>
          <cell r="K109">
            <v>588</v>
          </cell>
          <cell r="L109">
            <v>2</v>
          </cell>
          <cell r="M109">
            <v>34</v>
          </cell>
          <cell r="O109">
            <v>-36</v>
          </cell>
          <cell r="Q109">
            <v>71</v>
          </cell>
          <cell r="R109">
            <v>623</v>
          </cell>
        </row>
        <row r="110">
          <cell r="B110" t="str">
            <v>Pfizer Diol</v>
          </cell>
          <cell r="C110" t="str">
            <v>T</v>
          </cell>
          <cell r="D110" t="str">
            <v>Obs</v>
          </cell>
          <cell r="K110">
            <v>0</v>
          </cell>
          <cell r="O110">
            <v>0</v>
          </cell>
          <cell r="R110">
            <v>0</v>
          </cell>
        </row>
        <row r="111">
          <cell r="B111" t="str">
            <v>PG Carbonate</v>
          </cell>
          <cell r="C111" t="str">
            <v>T</v>
          </cell>
          <cell r="D111" t="str">
            <v>Slow Mvg</v>
          </cell>
          <cell r="J111">
            <v>149</v>
          </cell>
          <cell r="K111">
            <v>149</v>
          </cell>
          <cell r="N111">
            <v>149</v>
          </cell>
          <cell r="O111">
            <v>-149</v>
          </cell>
          <cell r="R111">
            <v>0</v>
          </cell>
        </row>
        <row r="112">
          <cell r="B112" t="str">
            <v>Propylene Oxide</v>
          </cell>
          <cell r="C112" t="str">
            <v>T</v>
          </cell>
          <cell r="D112" t="str">
            <v>Slow Mvg</v>
          </cell>
          <cell r="G112">
            <v>3</v>
          </cell>
          <cell r="H112">
            <v>8</v>
          </cell>
          <cell r="K112">
            <v>11</v>
          </cell>
          <cell r="L112">
            <v>3</v>
          </cell>
          <cell r="M112">
            <v>8</v>
          </cell>
          <cell r="O112">
            <v>-11</v>
          </cell>
          <cell r="Q112">
            <v>-51</v>
          </cell>
          <cell r="R112">
            <v>-51</v>
          </cell>
        </row>
        <row r="113">
          <cell r="B113" t="str">
            <v>RUPHOS</v>
          </cell>
          <cell r="C113" t="str">
            <v>T</v>
          </cell>
          <cell r="D113" t="str">
            <v>Slow Mvg</v>
          </cell>
          <cell r="K113">
            <v>0</v>
          </cell>
          <cell r="O113">
            <v>0</v>
          </cell>
          <cell r="R113">
            <v>0</v>
          </cell>
        </row>
        <row r="114">
          <cell r="B114" t="str">
            <v>S-Phos</v>
          </cell>
          <cell r="C114" t="str">
            <v>T</v>
          </cell>
          <cell r="D114" t="str">
            <v>Slow Mvg</v>
          </cell>
          <cell r="J114">
            <v>1</v>
          </cell>
          <cell r="K114">
            <v>1</v>
          </cell>
          <cell r="N114">
            <v>1</v>
          </cell>
          <cell r="O114">
            <v>-1</v>
          </cell>
          <cell r="R114">
            <v>0</v>
          </cell>
        </row>
        <row r="115">
          <cell r="B115" t="str">
            <v>Styrene Oxide</v>
          </cell>
          <cell r="C115" t="str">
            <v>T</v>
          </cell>
          <cell r="D115" t="str">
            <v>Slow Mvg</v>
          </cell>
          <cell r="G115">
            <v>3</v>
          </cell>
          <cell r="K115">
            <v>3</v>
          </cell>
          <cell r="L115">
            <v>3</v>
          </cell>
          <cell r="O115">
            <v>-3</v>
          </cell>
          <cell r="R115">
            <v>0</v>
          </cell>
        </row>
        <row r="116">
          <cell r="B116" t="str">
            <v>TBGE</v>
          </cell>
          <cell r="C116" t="str">
            <v>T</v>
          </cell>
          <cell r="D116" t="str">
            <v>Active</v>
          </cell>
          <cell r="J116">
            <v>10</v>
          </cell>
          <cell r="K116">
            <v>10</v>
          </cell>
          <cell r="N116">
            <v>10</v>
          </cell>
          <cell r="O116">
            <v>-10</v>
          </cell>
          <cell r="R116">
            <v>0</v>
          </cell>
        </row>
        <row r="117">
          <cell r="B117" t="str">
            <v>WS 23</v>
          </cell>
          <cell r="C117" t="str">
            <v>T</v>
          </cell>
          <cell r="D117" t="str">
            <v>Active</v>
          </cell>
          <cell r="G117">
            <v>149</v>
          </cell>
          <cell r="H117">
            <v>190</v>
          </cell>
          <cell r="J117">
            <v>278</v>
          </cell>
          <cell r="K117">
            <v>617</v>
          </cell>
          <cell r="L117">
            <v>1</v>
          </cell>
          <cell r="M117">
            <v>190</v>
          </cell>
          <cell r="N117">
            <v>278</v>
          </cell>
          <cell r="O117">
            <v>-3</v>
          </cell>
          <cell r="P117">
            <v>-466</v>
          </cell>
          <cell r="R117">
            <v>148</v>
          </cell>
        </row>
        <row r="118">
          <cell r="B118" t="str">
            <v>ETFA Held in Hong Kong</v>
          </cell>
          <cell r="C118" t="str">
            <v>TM</v>
          </cell>
          <cell r="D118" t="str">
            <v>Obs</v>
          </cell>
          <cell r="K118">
            <v>0</v>
          </cell>
          <cell r="O118">
            <v>0</v>
          </cell>
          <cell r="R118">
            <v>0</v>
          </cell>
        </row>
        <row r="119">
          <cell r="B119" t="str">
            <v>3-NPP</v>
          </cell>
          <cell r="C119" t="str">
            <v>TM</v>
          </cell>
          <cell r="D119" t="str">
            <v>Obs</v>
          </cell>
          <cell r="K119">
            <v>0</v>
          </cell>
          <cell r="O119">
            <v>0</v>
          </cell>
          <cell r="R119">
            <v>0</v>
          </cell>
        </row>
        <row r="120">
          <cell r="B120" t="str">
            <v>ANFP.</v>
          </cell>
          <cell r="C120" t="str">
            <v>TM</v>
          </cell>
          <cell r="D120" t="str">
            <v>Active</v>
          </cell>
          <cell r="K120">
            <v>0</v>
          </cell>
          <cell r="O120">
            <v>0</v>
          </cell>
          <cell r="R120">
            <v>0</v>
          </cell>
        </row>
        <row r="121">
          <cell r="B121" t="str">
            <v>DESMP.</v>
          </cell>
          <cell r="C121" t="str">
            <v>TM</v>
          </cell>
          <cell r="D121" t="str">
            <v>Obs</v>
          </cell>
          <cell r="K121">
            <v>0</v>
          </cell>
          <cell r="O121">
            <v>0</v>
          </cell>
          <cell r="R121">
            <v>0</v>
          </cell>
        </row>
        <row r="122">
          <cell r="B122" t="str">
            <v>L-Thyroxine</v>
          </cell>
          <cell r="C122" t="str">
            <v>TM</v>
          </cell>
          <cell r="D122" t="str">
            <v>Active</v>
          </cell>
          <cell r="K122">
            <v>0</v>
          </cell>
          <cell r="O122">
            <v>0</v>
          </cell>
          <cell r="R122">
            <v>0</v>
          </cell>
        </row>
        <row r="123">
          <cell r="B123" t="str">
            <v>NAAGA</v>
          </cell>
          <cell r="C123" t="str">
            <v>TM</v>
          </cell>
          <cell r="D123" t="str">
            <v>Active</v>
          </cell>
          <cell r="K123">
            <v>0</v>
          </cell>
          <cell r="O123">
            <v>0</v>
          </cell>
          <cell r="R123">
            <v>0</v>
          </cell>
        </row>
        <row r="124">
          <cell r="B124" t="str">
            <v>NTFMA</v>
          </cell>
          <cell r="C124" t="str">
            <v>TM</v>
          </cell>
          <cell r="D124" t="str">
            <v>Obs</v>
          </cell>
          <cell r="K124">
            <v>0</v>
          </cell>
          <cell r="O124">
            <v>0</v>
          </cell>
          <cell r="R124">
            <v>0</v>
          </cell>
        </row>
        <row r="125">
          <cell r="B125" t="str">
            <v>OADPE</v>
          </cell>
          <cell r="C125" t="str">
            <v>TM</v>
          </cell>
          <cell r="D125" t="str">
            <v>Active</v>
          </cell>
          <cell r="K125">
            <v>0</v>
          </cell>
          <cell r="O125">
            <v>0</v>
          </cell>
          <cell r="R125">
            <v>0</v>
          </cell>
        </row>
        <row r="126">
          <cell r="B126" t="str">
            <v>PTFMXA</v>
          </cell>
          <cell r="C126" t="str">
            <v>TM</v>
          </cell>
          <cell r="D126" t="str">
            <v>Obs</v>
          </cell>
          <cell r="K126">
            <v>0</v>
          </cell>
          <cell r="O126">
            <v>0</v>
          </cell>
          <cell r="R126">
            <v>0</v>
          </cell>
        </row>
        <row r="127">
          <cell r="B127" t="str">
            <v>SR-28043.</v>
          </cell>
          <cell r="C127" t="str">
            <v>TM</v>
          </cell>
          <cell r="D127" t="str">
            <v>Slow Mvg</v>
          </cell>
          <cell r="K127">
            <v>0</v>
          </cell>
          <cell r="O127">
            <v>0</v>
          </cell>
          <cell r="R127">
            <v>0</v>
          </cell>
        </row>
        <row r="128">
          <cell r="B128" t="str">
            <v>TFBA</v>
          </cell>
          <cell r="C128" t="str">
            <v>TM</v>
          </cell>
          <cell r="D128" t="str">
            <v>Obs</v>
          </cell>
          <cell r="K128">
            <v>0</v>
          </cell>
          <cell r="O128">
            <v>0</v>
          </cell>
          <cell r="R128">
            <v>0</v>
          </cell>
        </row>
        <row r="129">
          <cell r="B129" t="str">
            <v>Fixed cost others</v>
          </cell>
          <cell r="C129" t="str">
            <v>TM</v>
          </cell>
          <cell r="D129" t="str">
            <v>Obs</v>
          </cell>
          <cell r="K129">
            <v>0</v>
          </cell>
          <cell r="O129">
            <v>0</v>
          </cell>
          <cell r="R129">
            <v>0</v>
          </cell>
        </row>
        <row r="130">
          <cell r="B130" t="str">
            <v>Others.</v>
          </cell>
          <cell r="C130" t="str">
            <v>TM</v>
          </cell>
          <cell r="D130" t="str">
            <v>Obs</v>
          </cell>
          <cell r="K130">
            <v>0</v>
          </cell>
          <cell r="O130">
            <v>0</v>
          </cell>
          <cell r="R130">
            <v>0</v>
          </cell>
        </row>
        <row r="132">
          <cell r="C132" t="str">
            <v>Technology</v>
          </cell>
          <cell r="D132" t="str">
            <v>Total</v>
          </cell>
          <cell r="G132">
            <v>367</v>
          </cell>
          <cell r="H132">
            <v>1051</v>
          </cell>
          <cell r="I132">
            <v>2</v>
          </cell>
          <cell r="J132">
            <v>860</v>
          </cell>
          <cell r="K132">
            <v>2280</v>
          </cell>
          <cell r="L132">
            <v>113</v>
          </cell>
          <cell r="M132">
            <v>456</v>
          </cell>
          <cell r="N132">
            <v>808</v>
          </cell>
          <cell r="O132">
            <v>-445</v>
          </cell>
          <cell r="P132">
            <v>-466</v>
          </cell>
          <cell r="Q132">
            <v>20</v>
          </cell>
          <cell r="R132">
            <v>923</v>
          </cell>
        </row>
        <row r="134">
          <cell r="B134" t="str">
            <v>Non Allocated</v>
          </cell>
          <cell r="G134">
            <v>412</v>
          </cell>
          <cell r="H134">
            <v>-82</v>
          </cell>
          <cell r="I134">
            <v>3</v>
          </cell>
          <cell r="J134">
            <v>-138</v>
          </cell>
          <cell r="K134">
            <v>195</v>
          </cell>
          <cell r="L134">
            <v>198</v>
          </cell>
          <cell r="M134">
            <v>3</v>
          </cell>
          <cell r="N134">
            <v>30</v>
          </cell>
          <cell r="O134">
            <v>-231</v>
          </cell>
          <cell r="R134">
            <v>-36</v>
          </cell>
        </row>
        <row r="135">
          <cell r="B135" t="str">
            <v>Cleanouts</v>
          </cell>
          <cell r="K135">
            <v>0</v>
          </cell>
          <cell r="O135">
            <v>0</v>
          </cell>
          <cell r="Q135">
            <v>-15</v>
          </cell>
          <cell r="R135">
            <v>-15</v>
          </cell>
        </row>
        <row r="136">
          <cell r="B136" t="str">
            <v>Engineering Stores</v>
          </cell>
          <cell r="G136">
            <v>1291</v>
          </cell>
          <cell r="K136">
            <v>1291</v>
          </cell>
          <cell r="L136">
            <v>620</v>
          </cell>
          <cell r="O136">
            <v>-620</v>
          </cell>
          <cell r="R136">
            <v>671</v>
          </cell>
        </row>
        <row r="137">
          <cell r="B137" t="str">
            <v>Base Stocks</v>
          </cell>
          <cell r="G137">
            <v>365</v>
          </cell>
          <cell r="K137">
            <v>365</v>
          </cell>
          <cell r="L137">
            <v>182</v>
          </cell>
          <cell r="O137">
            <v>-182</v>
          </cell>
          <cell r="R137">
            <v>183</v>
          </cell>
        </row>
        <row r="138">
          <cell r="B138" t="str">
            <v>Op Supplies/Ret Cont/Packaging/Waste</v>
          </cell>
          <cell r="G138">
            <v>398</v>
          </cell>
          <cell r="K138">
            <v>398</v>
          </cell>
          <cell r="L138">
            <v>36</v>
          </cell>
          <cell r="M138">
            <v>5</v>
          </cell>
          <cell r="O138">
            <v>-41</v>
          </cell>
          <cell r="R138">
            <v>357</v>
          </cell>
        </row>
        <row r="139">
          <cell r="B139" t="str">
            <v>Palladium/Platinum/Rhodium</v>
          </cell>
          <cell r="G139">
            <v>31</v>
          </cell>
          <cell r="K139">
            <v>31</v>
          </cell>
          <cell r="O139">
            <v>0</v>
          </cell>
          <cell r="R139">
            <v>31</v>
          </cell>
        </row>
      </sheetData>
      <sheetData sheetId="20">
        <row r="10">
          <cell r="B10" t="str">
            <v>Acrivastine</v>
          </cell>
          <cell r="C10" t="str">
            <v>L</v>
          </cell>
          <cell r="D10" t="str">
            <v>Active</v>
          </cell>
          <cell r="G10">
            <v>12</v>
          </cell>
          <cell r="H10">
            <v>676</v>
          </cell>
          <cell r="J10">
            <v>3</v>
          </cell>
          <cell r="K10">
            <v>691</v>
          </cell>
          <cell r="L10">
            <v>8</v>
          </cell>
          <cell r="M10">
            <v>669</v>
          </cell>
          <cell r="N10">
            <v>3</v>
          </cell>
          <cell r="O10">
            <v>-69</v>
          </cell>
          <cell r="P10">
            <v>-611</v>
          </cell>
          <cell r="R10">
            <v>11</v>
          </cell>
        </row>
        <row r="11">
          <cell r="B11" t="str">
            <v>Cerium Nitrate</v>
          </cell>
          <cell r="C11" t="str">
            <v>L</v>
          </cell>
          <cell r="D11" t="str">
            <v>Active</v>
          </cell>
          <cell r="K11">
            <v>0</v>
          </cell>
          <cell r="O11">
            <v>0</v>
          </cell>
          <cell r="R11">
            <v>0</v>
          </cell>
        </row>
        <row r="12">
          <cell r="B12" t="str">
            <v>CME</v>
          </cell>
          <cell r="C12" t="str">
            <v>L</v>
          </cell>
          <cell r="D12" t="str">
            <v>Obs</v>
          </cell>
          <cell r="K12">
            <v>0</v>
          </cell>
          <cell r="O12">
            <v>0</v>
          </cell>
          <cell r="R12">
            <v>0</v>
          </cell>
        </row>
        <row r="13">
          <cell r="B13" t="str">
            <v>Dihex Fumerate</v>
          </cell>
          <cell r="C13" t="str">
            <v>L</v>
          </cell>
          <cell r="D13" t="str">
            <v>Active</v>
          </cell>
          <cell r="G13">
            <v>1</v>
          </cell>
          <cell r="H13">
            <v>1</v>
          </cell>
          <cell r="I13">
            <v>4</v>
          </cell>
          <cell r="J13">
            <v>48</v>
          </cell>
          <cell r="K13">
            <v>54</v>
          </cell>
          <cell r="L13">
            <v>1</v>
          </cell>
          <cell r="M13">
            <v>1</v>
          </cell>
          <cell r="O13">
            <v>-2</v>
          </cell>
          <cell r="R13">
            <v>52</v>
          </cell>
        </row>
        <row r="14">
          <cell r="B14" t="str">
            <v>Doxazocin</v>
          </cell>
          <cell r="C14" t="str">
            <v>L</v>
          </cell>
          <cell r="D14" t="str">
            <v>Active</v>
          </cell>
          <cell r="G14">
            <v>19</v>
          </cell>
          <cell r="H14">
            <v>128</v>
          </cell>
          <cell r="I14">
            <v>25</v>
          </cell>
          <cell r="K14">
            <v>172</v>
          </cell>
          <cell r="L14">
            <v>1</v>
          </cell>
          <cell r="M14">
            <v>153</v>
          </cell>
          <cell r="O14">
            <v>-4</v>
          </cell>
          <cell r="P14">
            <v>-150</v>
          </cell>
          <cell r="R14">
            <v>18</v>
          </cell>
        </row>
        <row r="15">
          <cell r="B15" t="str">
            <v>Fosamprenavir</v>
          </cell>
          <cell r="C15" t="str">
            <v>L</v>
          </cell>
          <cell r="D15" t="str">
            <v>Active</v>
          </cell>
          <cell r="K15">
            <v>0</v>
          </cell>
          <cell r="O15">
            <v>0</v>
          </cell>
          <cell r="R15">
            <v>0</v>
          </cell>
        </row>
        <row r="16">
          <cell r="B16" t="str">
            <v>KBA</v>
          </cell>
          <cell r="C16" t="str">
            <v>L</v>
          </cell>
          <cell r="D16" t="str">
            <v>Active</v>
          </cell>
          <cell r="G16">
            <v>75</v>
          </cell>
          <cell r="H16">
            <v>205</v>
          </cell>
          <cell r="I16">
            <v>47</v>
          </cell>
          <cell r="J16">
            <v>25</v>
          </cell>
          <cell r="K16">
            <v>352</v>
          </cell>
          <cell r="M16">
            <v>251</v>
          </cell>
          <cell r="N16">
            <v>25</v>
          </cell>
          <cell r="O16">
            <v>0</v>
          </cell>
          <cell r="P16">
            <v>-276</v>
          </cell>
          <cell r="R16">
            <v>76</v>
          </cell>
        </row>
        <row r="17">
          <cell r="B17" t="str">
            <v>Labetalol</v>
          </cell>
          <cell r="C17" t="str">
            <v>L</v>
          </cell>
          <cell r="D17" t="str">
            <v>Active</v>
          </cell>
          <cell r="G17">
            <v>15</v>
          </cell>
          <cell r="K17">
            <v>15</v>
          </cell>
          <cell r="L17">
            <v>15</v>
          </cell>
          <cell r="O17">
            <v>-15</v>
          </cell>
          <cell r="R17">
            <v>0</v>
          </cell>
        </row>
        <row r="18">
          <cell r="B18" t="str">
            <v>Leval Buterol</v>
          </cell>
          <cell r="C18" t="str">
            <v>L</v>
          </cell>
          <cell r="D18" t="str">
            <v>Active</v>
          </cell>
          <cell r="G18">
            <v>208</v>
          </cell>
          <cell r="H18">
            <v>92</v>
          </cell>
          <cell r="J18">
            <v>92</v>
          </cell>
          <cell r="K18">
            <v>392</v>
          </cell>
          <cell r="L18">
            <v>10</v>
          </cell>
          <cell r="M18">
            <v>64</v>
          </cell>
          <cell r="N18">
            <v>92</v>
          </cell>
          <cell r="O18">
            <v>-166</v>
          </cell>
          <cell r="R18">
            <v>226</v>
          </cell>
        </row>
        <row r="19">
          <cell r="B19" t="str">
            <v>Octenidine</v>
          </cell>
          <cell r="C19" t="str">
            <v>L</v>
          </cell>
          <cell r="D19" t="str">
            <v>Active</v>
          </cell>
          <cell r="G19">
            <v>8</v>
          </cell>
          <cell r="H19">
            <v>1</v>
          </cell>
          <cell r="I19">
            <v>62</v>
          </cell>
          <cell r="J19">
            <v>237</v>
          </cell>
          <cell r="K19">
            <v>308</v>
          </cell>
          <cell r="L19">
            <v>4</v>
          </cell>
          <cell r="M19">
            <v>81</v>
          </cell>
          <cell r="N19">
            <v>269</v>
          </cell>
          <cell r="O19">
            <v>-68</v>
          </cell>
          <cell r="P19">
            <v>-286</v>
          </cell>
          <cell r="Q19">
            <v>35</v>
          </cell>
          <cell r="R19">
            <v>-11</v>
          </cell>
        </row>
        <row r="20">
          <cell r="B20" t="str">
            <v>Plaquenil</v>
          </cell>
          <cell r="C20" t="str">
            <v>L</v>
          </cell>
          <cell r="D20" t="str">
            <v>Obs</v>
          </cell>
          <cell r="K20">
            <v>0</v>
          </cell>
          <cell r="O20">
            <v>0</v>
          </cell>
          <cell r="R20">
            <v>0</v>
          </cell>
        </row>
        <row r="21">
          <cell r="B21" t="str">
            <v>Pro Jet 950NP</v>
          </cell>
          <cell r="C21" t="str">
            <v>L</v>
          </cell>
          <cell r="D21" t="str">
            <v>Obs</v>
          </cell>
          <cell r="K21">
            <v>0</v>
          </cell>
          <cell r="O21">
            <v>0</v>
          </cell>
          <cell r="R21">
            <v>0</v>
          </cell>
        </row>
        <row r="22">
          <cell r="B22" t="str">
            <v>RBC</v>
          </cell>
          <cell r="C22" t="str">
            <v>L</v>
          </cell>
          <cell r="D22" t="str">
            <v>Obs</v>
          </cell>
          <cell r="K22">
            <v>0</v>
          </cell>
          <cell r="O22">
            <v>0</v>
          </cell>
          <cell r="R22">
            <v>0</v>
          </cell>
        </row>
        <row r="23">
          <cell r="B23" t="str">
            <v>RH 3866</v>
          </cell>
          <cell r="C23" t="str">
            <v>L</v>
          </cell>
          <cell r="D23" t="str">
            <v>Obs</v>
          </cell>
          <cell r="G23">
            <v>2</v>
          </cell>
          <cell r="K23">
            <v>2</v>
          </cell>
          <cell r="L23">
            <v>2</v>
          </cell>
          <cell r="O23">
            <v>-2</v>
          </cell>
          <cell r="R23">
            <v>0</v>
          </cell>
        </row>
        <row r="24">
          <cell r="B24" t="str">
            <v>SNA</v>
          </cell>
          <cell r="C24" t="str">
            <v>L</v>
          </cell>
          <cell r="D24" t="str">
            <v>Obs</v>
          </cell>
          <cell r="K24">
            <v>0</v>
          </cell>
          <cell r="O24">
            <v>0</v>
          </cell>
          <cell r="R24">
            <v>0</v>
          </cell>
        </row>
        <row r="25">
          <cell r="B25" t="str">
            <v>Trientine</v>
          </cell>
          <cell r="C25" t="str">
            <v>L</v>
          </cell>
          <cell r="D25" t="str">
            <v>Active</v>
          </cell>
          <cell r="G25">
            <v>11</v>
          </cell>
          <cell r="H25">
            <v>138</v>
          </cell>
          <cell r="I25">
            <v>59</v>
          </cell>
          <cell r="J25">
            <v>36</v>
          </cell>
          <cell r="K25">
            <v>244</v>
          </cell>
          <cell r="L25">
            <v>1</v>
          </cell>
          <cell r="M25">
            <v>142</v>
          </cell>
          <cell r="N25">
            <v>35</v>
          </cell>
          <cell r="O25">
            <v>-13</v>
          </cell>
          <cell r="P25">
            <v>-165</v>
          </cell>
          <cell r="R25">
            <v>66</v>
          </cell>
        </row>
        <row r="26">
          <cell r="B26" t="str">
            <v>TTA</v>
          </cell>
          <cell r="C26" t="str">
            <v>L</v>
          </cell>
          <cell r="D26" t="str">
            <v>Slow Mvg</v>
          </cell>
          <cell r="G26">
            <v>145</v>
          </cell>
          <cell r="I26">
            <v>24</v>
          </cell>
          <cell r="J26">
            <v>155</v>
          </cell>
          <cell r="K26">
            <v>324</v>
          </cell>
          <cell r="N26">
            <v>176</v>
          </cell>
          <cell r="O26">
            <v>-18</v>
          </cell>
          <cell r="P26">
            <v>-158</v>
          </cell>
          <cell r="R26">
            <v>148</v>
          </cell>
        </row>
        <row r="27">
          <cell r="B27" t="str">
            <v>Zilueton</v>
          </cell>
          <cell r="C27" t="str">
            <v>L</v>
          </cell>
          <cell r="D27" t="str">
            <v>Active</v>
          </cell>
          <cell r="G27">
            <v>961</v>
          </cell>
          <cell r="I27">
            <v>39</v>
          </cell>
          <cell r="J27">
            <v>197</v>
          </cell>
          <cell r="K27">
            <v>1197</v>
          </cell>
          <cell r="L27">
            <v>61</v>
          </cell>
          <cell r="M27">
            <v>176</v>
          </cell>
          <cell r="N27">
            <v>56</v>
          </cell>
          <cell r="O27">
            <v>-73</v>
          </cell>
          <cell r="P27">
            <v>-220</v>
          </cell>
          <cell r="R27">
            <v>904</v>
          </cell>
        </row>
        <row r="28">
          <cell r="O28">
            <v>0</v>
          </cell>
        </row>
        <row r="29">
          <cell r="C29" t="str">
            <v>Launch</v>
          </cell>
          <cell r="D29" t="str">
            <v>Total</v>
          </cell>
          <cell r="G29">
            <v>1457</v>
          </cell>
          <cell r="H29">
            <v>1241</v>
          </cell>
          <cell r="I29">
            <v>260</v>
          </cell>
          <cell r="J29">
            <v>793</v>
          </cell>
          <cell r="K29">
            <v>3751</v>
          </cell>
          <cell r="L29">
            <v>103</v>
          </cell>
          <cell r="M29">
            <v>1537</v>
          </cell>
          <cell r="N29">
            <v>656</v>
          </cell>
          <cell r="O29">
            <v>-430</v>
          </cell>
          <cell r="P29">
            <v>-1866</v>
          </cell>
          <cell r="Q29">
            <v>35</v>
          </cell>
          <cell r="R29">
            <v>1490</v>
          </cell>
        </row>
        <row r="30">
          <cell r="O30">
            <v>0</v>
          </cell>
        </row>
        <row r="31">
          <cell r="B31" t="str">
            <v>2,5-BAEA</v>
          </cell>
          <cell r="C31" t="str">
            <v>PL</v>
          </cell>
          <cell r="D31" t="str">
            <v>Active</v>
          </cell>
          <cell r="H31">
            <v>24</v>
          </cell>
          <cell r="I31">
            <v>3</v>
          </cell>
          <cell r="K31">
            <v>27</v>
          </cell>
          <cell r="M31">
            <v>37</v>
          </cell>
          <cell r="N31">
            <v>273</v>
          </cell>
          <cell r="O31">
            <v>-284</v>
          </cell>
          <cell r="P31">
            <v>-26</v>
          </cell>
          <cell r="R31">
            <v>-283</v>
          </cell>
        </row>
        <row r="32">
          <cell r="B32" t="str">
            <v>AGN-209323-LF</v>
          </cell>
          <cell r="C32" t="str">
            <v>PL</v>
          </cell>
          <cell r="D32" t="str">
            <v>Active</v>
          </cell>
          <cell r="G32">
            <v>1</v>
          </cell>
          <cell r="H32">
            <v>1</v>
          </cell>
          <cell r="K32">
            <v>2</v>
          </cell>
          <cell r="L32">
            <v>1</v>
          </cell>
          <cell r="M32">
            <v>1</v>
          </cell>
          <cell r="O32">
            <v>-2</v>
          </cell>
          <cell r="R32">
            <v>0</v>
          </cell>
        </row>
        <row r="33">
          <cell r="B33" t="str">
            <v>ANAGRELIDE</v>
          </cell>
          <cell r="C33" t="str">
            <v>PL</v>
          </cell>
          <cell r="D33" t="str">
            <v>Active</v>
          </cell>
          <cell r="G33">
            <v>25</v>
          </cell>
          <cell r="H33">
            <v>158</v>
          </cell>
          <cell r="J33">
            <v>233</v>
          </cell>
          <cell r="K33">
            <v>416</v>
          </cell>
          <cell r="L33">
            <v>11</v>
          </cell>
          <cell r="M33">
            <v>146</v>
          </cell>
          <cell r="N33">
            <v>186</v>
          </cell>
          <cell r="O33">
            <v>-151</v>
          </cell>
          <cell r="P33">
            <v>-192</v>
          </cell>
          <cell r="R33">
            <v>73</v>
          </cell>
        </row>
        <row r="34">
          <cell r="B34" t="str">
            <v>AVP26452</v>
          </cell>
          <cell r="C34" t="str">
            <v>PL</v>
          </cell>
          <cell r="D34" t="str">
            <v>Obs</v>
          </cell>
          <cell r="K34">
            <v>0</v>
          </cell>
          <cell r="O34">
            <v>0</v>
          </cell>
          <cell r="R34">
            <v>0</v>
          </cell>
        </row>
        <row r="35">
          <cell r="B35" t="str">
            <v>TFBU</v>
          </cell>
          <cell r="C35" t="str">
            <v>PL</v>
          </cell>
          <cell r="D35" t="str">
            <v>Slow Mvg</v>
          </cell>
          <cell r="J35">
            <v>208</v>
          </cell>
          <cell r="K35">
            <v>208</v>
          </cell>
          <cell r="N35">
            <v>208</v>
          </cell>
          <cell r="O35">
            <v>-208</v>
          </cell>
          <cell r="R35">
            <v>0</v>
          </cell>
        </row>
        <row r="36">
          <cell r="B36" t="str">
            <v>3M R850 / R851</v>
          </cell>
          <cell r="C36" t="str">
            <v>PL</v>
          </cell>
          <cell r="D36" t="str">
            <v>Obs</v>
          </cell>
          <cell r="K36">
            <v>0</v>
          </cell>
          <cell r="O36">
            <v>0</v>
          </cell>
          <cell r="R36">
            <v>0</v>
          </cell>
        </row>
        <row r="37">
          <cell r="B37" t="str">
            <v>ALT-962</v>
          </cell>
          <cell r="C37" t="str">
            <v>PL</v>
          </cell>
          <cell r="D37" t="str">
            <v>Obs</v>
          </cell>
          <cell r="K37">
            <v>0</v>
          </cell>
          <cell r="O37">
            <v>0</v>
          </cell>
          <cell r="R37">
            <v>0</v>
          </cell>
        </row>
        <row r="38">
          <cell r="B38" t="str">
            <v>AVE 1330</v>
          </cell>
          <cell r="C38" t="str">
            <v>PL</v>
          </cell>
          <cell r="D38" t="str">
            <v>Obs</v>
          </cell>
          <cell r="K38">
            <v>0</v>
          </cell>
          <cell r="O38">
            <v>0</v>
          </cell>
          <cell r="R38">
            <v>0</v>
          </cell>
        </row>
        <row r="39">
          <cell r="B39" t="str">
            <v>AZD 12389497</v>
          </cell>
          <cell r="C39" t="str">
            <v>PL</v>
          </cell>
          <cell r="D39" t="str">
            <v>Slow Mvg</v>
          </cell>
          <cell r="K39">
            <v>0</v>
          </cell>
          <cell r="O39">
            <v>0</v>
          </cell>
          <cell r="R39">
            <v>0</v>
          </cell>
        </row>
        <row r="40">
          <cell r="B40" t="str">
            <v>AZD 2230</v>
          </cell>
          <cell r="C40" t="str">
            <v>PL</v>
          </cell>
          <cell r="D40" t="str">
            <v>Obs</v>
          </cell>
          <cell r="K40">
            <v>0</v>
          </cell>
          <cell r="O40">
            <v>0</v>
          </cell>
          <cell r="R40">
            <v>0</v>
          </cell>
        </row>
        <row r="41">
          <cell r="B41" t="str">
            <v>AZD 6714</v>
          </cell>
          <cell r="C41" t="str">
            <v>PL</v>
          </cell>
          <cell r="D41" t="str">
            <v>Active</v>
          </cell>
          <cell r="G41">
            <v>5</v>
          </cell>
          <cell r="K41">
            <v>5</v>
          </cell>
          <cell r="L41">
            <v>5</v>
          </cell>
          <cell r="O41">
            <v>-5</v>
          </cell>
          <cell r="R41">
            <v>0</v>
          </cell>
        </row>
        <row r="42">
          <cell r="B42" t="str">
            <v>BHA</v>
          </cell>
          <cell r="C42" t="str">
            <v>PL</v>
          </cell>
          <cell r="D42" t="str">
            <v>Obs</v>
          </cell>
          <cell r="H42">
            <v>23</v>
          </cell>
          <cell r="K42">
            <v>23</v>
          </cell>
          <cell r="M42">
            <v>23</v>
          </cell>
          <cell r="O42">
            <v>-23</v>
          </cell>
          <cell r="R42">
            <v>0</v>
          </cell>
        </row>
        <row r="43">
          <cell r="B43" t="str">
            <v>BHUP</v>
          </cell>
          <cell r="C43" t="str">
            <v>PL</v>
          </cell>
          <cell r="D43" t="str">
            <v>Obs</v>
          </cell>
          <cell r="K43">
            <v>0</v>
          </cell>
          <cell r="O43">
            <v>0</v>
          </cell>
          <cell r="R43">
            <v>0</v>
          </cell>
        </row>
        <row r="44">
          <cell r="B44" t="str">
            <v>BNP 7787</v>
          </cell>
          <cell r="C44" t="str">
            <v>PL</v>
          </cell>
          <cell r="D44" t="str">
            <v>Obs</v>
          </cell>
          <cell r="K44">
            <v>0</v>
          </cell>
          <cell r="O44">
            <v>0</v>
          </cell>
          <cell r="R44">
            <v>0</v>
          </cell>
        </row>
        <row r="45">
          <cell r="B45" t="str">
            <v>Bromohydrin</v>
          </cell>
          <cell r="C45" t="str">
            <v>PL</v>
          </cell>
          <cell r="D45" t="str">
            <v>Obs</v>
          </cell>
          <cell r="G45">
            <v>4</v>
          </cell>
          <cell r="K45">
            <v>4</v>
          </cell>
          <cell r="L45">
            <v>4</v>
          </cell>
          <cell r="O45">
            <v>-4</v>
          </cell>
          <cell r="R45">
            <v>0</v>
          </cell>
        </row>
        <row r="46">
          <cell r="B46" t="str">
            <v>CCA</v>
          </cell>
          <cell r="C46" t="str">
            <v>PL</v>
          </cell>
          <cell r="D46" t="str">
            <v>Obs</v>
          </cell>
          <cell r="K46">
            <v>0</v>
          </cell>
          <cell r="O46">
            <v>0</v>
          </cell>
          <cell r="R46">
            <v>0</v>
          </cell>
        </row>
        <row r="47">
          <cell r="B47" t="str">
            <v>Epoxy 5 Hexane</v>
          </cell>
          <cell r="C47" t="str">
            <v>PL</v>
          </cell>
          <cell r="D47" t="str">
            <v>Active</v>
          </cell>
          <cell r="K47">
            <v>0</v>
          </cell>
          <cell r="O47">
            <v>0</v>
          </cell>
          <cell r="R47">
            <v>0</v>
          </cell>
        </row>
        <row r="48">
          <cell r="B48" t="str">
            <v>EPOXYINDANE</v>
          </cell>
          <cell r="C48" t="str">
            <v>PL</v>
          </cell>
          <cell r="D48" t="str">
            <v>Active</v>
          </cell>
          <cell r="G48">
            <v>2</v>
          </cell>
          <cell r="K48">
            <v>2</v>
          </cell>
          <cell r="L48">
            <v>2</v>
          </cell>
          <cell r="O48">
            <v>-2</v>
          </cell>
          <cell r="R48">
            <v>0</v>
          </cell>
        </row>
        <row r="49">
          <cell r="B49" t="str">
            <v>ER-306074</v>
          </cell>
          <cell r="C49" t="str">
            <v>PL</v>
          </cell>
          <cell r="D49" t="str">
            <v>Active</v>
          </cell>
          <cell r="K49">
            <v>0</v>
          </cell>
          <cell r="O49">
            <v>0</v>
          </cell>
          <cell r="R49">
            <v>0</v>
          </cell>
        </row>
        <row r="50">
          <cell r="B50" t="str">
            <v>ER-806753</v>
          </cell>
          <cell r="C50" t="str">
            <v>PL</v>
          </cell>
          <cell r="D50" t="str">
            <v>Active</v>
          </cell>
          <cell r="G50">
            <v>177</v>
          </cell>
          <cell r="H50">
            <v>234</v>
          </cell>
          <cell r="K50">
            <v>411</v>
          </cell>
          <cell r="L50">
            <v>177</v>
          </cell>
          <cell r="M50">
            <v>10</v>
          </cell>
          <cell r="O50">
            <v>-187</v>
          </cell>
          <cell r="R50">
            <v>224</v>
          </cell>
        </row>
        <row r="51">
          <cell r="B51" t="str">
            <v>Geltex</v>
          </cell>
          <cell r="C51" t="str">
            <v>PL</v>
          </cell>
          <cell r="D51" t="str">
            <v>Obs</v>
          </cell>
          <cell r="K51">
            <v>0</v>
          </cell>
          <cell r="O51">
            <v>0</v>
          </cell>
          <cell r="R51">
            <v>0</v>
          </cell>
        </row>
        <row r="52">
          <cell r="B52" t="str">
            <v>GSK 1000064</v>
          </cell>
          <cell r="C52" t="str">
            <v>PL</v>
          </cell>
          <cell r="D52" t="str">
            <v>Slow Mvg</v>
          </cell>
          <cell r="K52">
            <v>0</v>
          </cell>
          <cell r="O52">
            <v>0</v>
          </cell>
          <cell r="R52">
            <v>0</v>
          </cell>
        </row>
        <row r="53">
          <cell r="B53" t="str">
            <v>GSK 1014802A</v>
          </cell>
          <cell r="C53" t="str">
            <v>PL</v>
          </cell>
          <cell r="D53" t="str">
            <v>Active</v>
          </cell>
          <cell r="K53">
            <v>0</v>
          </cell>
          <cell r="O53">
            <v>0</v>
          </cell>
          <cell r="R53">
            <v>0</v>
          </cell>
        </row>
        <row r="54">
          <cell r="B54" t="str">
            <v>GSK 1034702</v>
          </cell>
          <cell r="C54" t="str">
            <v>PL</v>
          </cell>
          <cell r="D54" t="str">
            <v>Active</v>
          </cell>
          <cell r="K54">
            <v>0</v>
          </cell>
          <cell r="O54">
            <v>0</v>
          </cell>
          <cell r="R54">
            <v>0</v>
          </cell>
        </row>
        <row r="55">
          <cell r="B55" t="str">
            <v>GSK 1497235A</v>
          </cell>
          <cell r="C55" t="str">
            <v>PL</v>
          </cell>
          <cell r="D55" t="str">
            <v>Active</v>
          </cell>
          <cell r="G55">
            <v>31</v>
          </cell>
          <cell r="K55">
            <v>31</v>
          </cell>
          <cell r="L55">
            <v>31</v>
          </cell>
          <cell r="O55">
            <v>-31</v>
          </cell>
          <cell r="R55">
            <v>0</v>
          </cell>
        </row>
        <row r="56">
          <cell r="B56" t="str">
            <v>GW 397339</v>
          </cell>
          <cell r="C56" t="str">
            <v>PL</v>
          </cell>
          <cell r="D56" t="str">
            <v>Obs</v>
          </cell>
          <cell r="K56">
            <v>0</v>
          </cell>
          <cell r="O56">
            <v>0</v>
          </cell>
          <cell r="R56">
            <v>0</v>
          </cell>
        </row>
        <row r="57">
          <cell r="B57" t="str">
            <v>GW 591080X</v>
          </cell>
          <cell r="C57" t="str">
            <v>PL</v>
          </cell>
          <cell r="D57" t="str">
            <v>Active</v>
          </cell>
          <cell r="K57">
            <v>0</v>
          </cell>
          <cell r="O57">
            <v>0</v>
          </cell>
          <cell r="R57">
            <v>0</v>
          </cell>
        </row>
        <row r="58">
          <cell r="B58" t="str">
            <v>GW 801144X</v>
          </cell>
          <cell r="C58" t="str">
            <v>PL</v>
          </cell>
          <cell r="D58" t="str">
            <v>Slow Mvg</v>
          </cell>
          <cell r="G58">
            <v>8</v>
          </cell>
          <cell r="K58">
            <v>8</v>
          </cell>
          <cell r="L58">
            <v>8</v>
          </cell>
          <cell r="O58">
            <v>-8</v>
          </cell>
          <cell r="R58">
            <v>0</v>
          </cell>
        </row>
        <row r="59">
          <cell r="B59" t="str">
            <v>ICOS 1576</v>
          </cell>
          <cell r="C59" t="str">
            <v>PL</v>
          </cell>
          <cell r="D59" t="str">
            <v>Obs</v>
          </cell>
          <cell r="K59">
            <v>0</v>
          </cell>
          <cell r="O59">
            <v>0</v>
          </cell>
          <cell r="R59">
            <v>0</v>
          </cell>
        </row>
        <row r="60">
          <cell r="B60" t="str">
            <v>ICOS 485</v>
          </cell>
          <cell r="C60" t="str">
            <v>PL</v>
          </cell>
          <cell r="D60" t="str">
            <v>Obs</v>
          </cell>
          <cell r="K60">
            <v>0</v>
          </cell>
          <cell r="O60">
            <v>0</v>
          </cell>
          <cell r="R60">
            <v>0</v>
          </cell>
        </row>
        <row r="61">
          <cell r="B61" t="str">
            <v>Iloperidone</v>
          </cell>
          <cell r="C61" t="str">
            <v>PL</v>
          </cell>
          <cell r="D61" t="str">
            <v>Active</v>
          </cell>
          <cell r="G61">
            <v>13</v>
          </cell>
          <cell r="I61">
            <v>1</v>
          </cell>
          <cell r="K61">
            <v>14</v>
          </cell>
          <cell r="L61">
            <v>13</v>
          </cell>
          <cell r="M61">
            <v>91</v>
          </cell>
          <cell r="O61">
            <v>-13</v>
          </cell>
          <cell r="P61">
            <v>-91</v>
          </cell>
          <cell r="Q61">
            <v>89</v>
          </cell>
          <cell r="R61">
            <v>-1</v>
          </cell>
        </row>
        <row r="62">
          <cell r="B62" t="str">
            <v>KAN 747</v>
          </cell>
          <cell r="C62" t="str">
            <v>PL</v>
          </cell>
          <cell r="D62" t="str">
            <v>Slow Mvg</v>
          </cell>
          <cell r="K62">
            <v>0</v>
          </cell>
          <cell r="O62">
            <v>0</v>
          </cell>
          <cell r="R62">
            <v>0</v>
          </cell>
        </row>
        <row r="63">
          <cell r="B63" t="str">
            <v>LMT</v>
          </cell>
          <cell r="C63" t="str">
            <v>PL</v>
          </cell>
          <cell r="D63" t="str">
            <v>Active</v>
          </cell>
          <cell r="H63">
            <v>43</v>
          </cell>
          <cell r="I63">
            <v>23</v>
          </cell>
          <cell r="J63">
            <v>119</v>
          </cell>
          <cell r="K63">
            <v>185</v>
          </cell>
          <cell r="M63">
            <v>64</v>
          </cell>
          <cell r="N63">
            <v>119</v>
          </cell>
          <cell r="O63">
            <v>-1</v>
          </cell>
          <cell r="P63">
            <v>-182</v>
          </cell>
          <cell r="R63">
            <v>2</v>
          </cell>
        </row>
        <row r="64">
          <cell r="B64" t="str">
            <v>Memory 1003</v>
          </cell>
          <cell r="C64" t="str">
            <v>PL</v>
          </cell>
          <cell r="D64" t="str">
            <v>Active</v>
          </cell>
          <cell r="G64">
            <v>5</v>
          </cell>
          <cell r="H64">
            <v>1</v>
          </cell>
          <cell r="J64">
            <v>199</v>
          </cell>
          <cell r="K64">
            <v>205</v>
          </cell>
          <cell r="L64">
            <v>5</v>
          </cell>
          <cell r="M64">
            <v>1</v>
          </cell>
          <cell r="N64">
            <v>199</v>
          </cell>
          <cell r="O64">
            <v>-205</v>
          </cell>
          <cell r="R64">
            <v>0</v>
          </cell>
        </row>
        <row r="65">
          <cell r="B65" t="str">
            <v>Methyl Acetonide</v>
          </cell>
          <cell r="C65" t="str">
            <v>PL</v>
          </cell>
          <cell r="D65" t="str">
            <v>Slow Mvg</v>
          </cell>
          <cell r="J65">
            <v>17</v>
          </cell>
          <cell r="K65">
            <v>17</v>
          </cell>
          <cell r="N65">
            <v>17</v>
          </cell>
          <cell r="O65">
            <v>-17</v>
          </cell>
          <cell r="R65">
            <v>0</v>
          </cell>
        </row>
        <row r="66">
          <cell r="B66" t="str">
            <v>Mill. Lactone</v>
          </cell>
          <cell r="C66" t="str">
            <v>PL</v>
          </cell>
          <cell r="D66" t="str">
            <v>Obs</v>
          </cell>
          <cell r="G66">
            <v>13</v>
          </cell>
          <cell r="K66">
            <v>13</v>
          </cell>
          <cell r="L66">
            <v>13</v>
          </cell>
          <cell r="O66">
            <v>-13</v>
          </cell>
          <cell r="R66">
            <v>0</v>
          </cell>
        </row>
        <row r="67">
          <cell r="B67" t="str">
            <v>PTC</v>
          </cell>
          <cell r="C67" t="str">
            <v>PL</v>
          </cell>
          <cell r="D67" t="str">
            <v>Slow Mvg</v>
          </cell>
          <cell r="K67">
            <v>0</v>
          </cell>
          <cell r="O67">
            <v>0</v>
          </cell>
          <cell r="R67">
            <v>0</v>
          </cell>
        </row>
        <row r="68">
          <cell r="B68" t="str">
            <v>RCX 2037</v>
          </cell>
          <cell r="C68" t="str">
            <v>PL</v>
          </cell>
          <cell r="D68" t="str">
            <v>Obs</v>
          </cell>
          <cell r="K68">
            <v>0</v>
          </cell>
          <cell r="O68">
            <v>0</v>
          </cell>
          <cell r="R68">
            <v>0</v>
          </cell>
        </row>
        <row r="69">
          <cell r="B69" t="str">
            <v>RCX 2047</v>
          </cell>
          <cell r="C69" t="str">
            <v>PL</v>
          </cell>
          <cell r="D69" t="str">
            <v>Obs</v>
          </cell>
          <cell r="G69">
            <v>12</v>
          </cell>
          <cell r="J69">
            <v>20</v>
          </cell>
          <cell r="K69">
            <v>32</v>
          </cell>
          <cell r="L69">
            <v>12</v>
          </cell>
          <cell r="N69">
            <v>20</v>
          </cell>
          <cell r="O69">
            <v>-32</v>
          </cell>
          <cell r="R69">
            <v>0</v>
          </cell>
        </row>
        <row r="70">
          <cell r="B70" t="str">
            <v>SB 580254</v>
          </cell>
          <cell r="C70" t="str">
            <v>PL</v>
          </cell>
          <cell r="D70" t="str">
            <v>Active</v>
          </cell>
          <cell r="G70">
            <v>2</v>
          </cell>
          <cell r="K70">
            <v>2</v>
          </cell>
          <cell r="L70">
            <v>2</v>
          </cell>
          <cell r="O70">
            <v>-2</v>
          </cell>
          <cell r="R70">
            <v>0</v>
          </cell>
        </row>
        <row r="71">
          <cell r="B71" t="str">
            <v>SB 748534A</v>
          </cell>
          <cell r="C71" t="str">
            <v>PL</v>
          </cell>
          <cell r="D71" t="str">
            <v>Slow Mvg</v>
          </cell>
          <cell r="K71">
            <v>0</v>
          </cell>
          <cell r="O71">
            <v>0</v>
          </cell>
          <cell r="R71">
            <v>0</v>
          </cell>
        </row>
        <row r="72">
          <cell r="B72" t="str">
            <v>SB 7973131</v>
          </cell>
          <cell r="C72" t="str">
            <v>PL</v>
          </cell>
          <cell r="D72" t="str">
            <v>Slow Mvg</v>
          </cell>
          <cell r="J72">
            <v>29</v>
          </cell>
          <cell r="K72">
            <v>29</v>
          </cell>
          <cell r="N72">
            <v>29</v>
          </cell>
          <cell r="O72">
            <v>-29</v>
          </cell>
          <cell r="R72">
            <v>0</v>
          </cell>
        </row>
        <row r="73">
          <cell r="B73" t="str">
            <v>Sestamibi</v>
          </cell>
          <cell r="C73" t="str">
            <v>PL</v>
          </cell>
          <cell r="D73" t="str">
            <v>Active</v>
          </cell>
          <cell r="G73">
            <v>1</v>
          </cell>
          <cell r="H73">
            <v>4</v>
          </cell>
          <cell r="K73">
            <v>5</v>
          </cell>
          <cell r="L73">
            <v>1</v>
          </cell>
          <cell r="M73">
            <v>4</v>
          </cell>
          <cell r="O73">
            <v>-5</v>
          </cell>
          <cell r="R73">
            <v>0</v>
          </cell>
        </row>
        <row r="74">
          <cell r="B74" t="str">
            <v xml:space="preserve">Scios 469 </v>
          </cell>
          <cell r="C74" t="str">
            <v>PL</v>
          </cell>
          <cell r="D74" t="str">
            <v>Slow Mvg</v>
          </cell>
          <cell r="G74">
            <v>1</v>
          </cell>
          <cell r="K74">
            <v>1</v>
          </cell>
          <cell r="L74">
            <v>1</v>
          </cell>
          <cell r="O74">
            <v>-1</v>
          </cell>
          <cell r="R74">
            <v>0</v>
          </cell>
        </row>
        <row r="75">
          <cell r="B75" t="str">
            <v>SPS 3699 St.1</v>
          </cell>
          <cell r="C75" t="str">
            <v>PL</v>
          </cell>
          <cell r="D75" t="str">
            <v>Active</v>
          </cell>
          <cell r="K75">
            <v>0</v>
          </cell>
          <cell r="O75">
            <v>0</v>
          </cell>
          <cell r="R75">
            <v>0</v>
          </cell>
        </row>
        <row r="76">
          <cell r="B76" t="str">
            <v>SR-28043</v>
          </cell>
          <cell r="C76" t="str">
            <v>PL</v>
          </cell>
          <cell r="D76" t="str">
            <v>Slow Mvg</v>
          </cell>
          <cell r="G76">
            <v>71</v>
          </cell>
          <cell r="K76">
            <v>71</v>
          </cell>
          <cell r="L76">
            <v>9</v>
          </cell>
          <cell r="O76">
            <v>-9</v>
          </cell>
          <cell r="R76">
            <v>62</v>
          </cell>
        </row>
        <row r="77">
          <cell r="B77" t="str">
            <v>T-Baus</v>
          </cell>
          <cell r="C77" t="str">
            <v>PL</v>
          </cell>
          <cell r="D77" t="str">
            <v>Obs</v>
          </cell>
          <cell r="K77">
            <v>0</v>
          </cell>
          <cell r="O77">
            <v>0</v>
          </cell>
          <cell r="R77">
            <v>0</v>
          </cell>
        </row>
        <row r="78">
          <cell r="B78" t="str">
            <v>Telik 19781</v>
          </cell>
          <cell r="C78" t="str">
            <v>PL</v>
          </cell>
          <cell r="D78" t="str">
            <v>Obs</v>
          </cell>
          <cell r="K78">
            <v>0</v>
          </cell>
          <cell r="O78">
            <v>0</v>
          </cell>
          <cell r="R78">
            <v>0</v>
          </cell>
        </row>
        <row r="79">
          <cell r="B79" t="str">
            <v>Valrocemide</v>
          </cell>
          <cell r="C79" t="str">
            <v>PL</v>
          </cell>
          <cell r="D79" t="str">
            <v>Active</v>
          </cell>
          <cell r="G79">
            <v>6</v>
          </cell>
          <cell r="H79">
            <v>14</v>
          </cell>
          <cell r="K79">
            <v>20</v>
          </cell>
          <cell r="L79">
            <v>6</v>
          </cell>
          <cell r="M79">
            <v>14</v>
          </cell>
          <cell r="O79">
            <v>-20</v>
          </cell>
          <cell r="R79">
            <v>0</v>
          </cell>
        </row>
        <row r="80">
          <cell r="B80" t="str">
            <v>VEC 162</v>
          </cell>
          <cell r="C80" t="str">
            <v>PL</v>
          </cell>
          <cell r="D80" t="str">
            <v>Active</v>
          </cell>
          <cell r="G80">
            <v>64</v>
          </cell>
          <cell r="H80">
            <v>142</v>
          </cell>
          <cell r="K80">
            <v>206</v>
          </cell>
          <cell r="L80">
            <v>64</v>
          </cell>
          <cell r="M80">
            <v>142</v>
          </cell>
          <cell r="O80">
            <v>-206</v>
          </cell>
          <cell r="R80">
            <v>0</v>
          </cell>
        </row>
        <row r="81">
          <cell r="B81" t="str">
            <v>Vertex 148</v>
          </cell>
          <cell r="C81" t="str">
            <v>PL</v>
          </cell>
          <cell r="D81" t="str">
            <v>Obs</v>
          </cell>
          <cell r="H81">
            <v>1</v>
          </cell>
          <cell r="J81">
            <v>91</v>
          </cell>
          <cell r="K81">
            <v>92</v>
          </cell>
          <cell r="M81">
            <v>1</v>
          </cell>
          <cell r="N81">
            <v>91</v>
          </cell>
          <cell r="O81">
            <v>-92</v>
          </cell>
          <cell r="R81">
            <v>0</v>
          </cell>
        </row>
        <row r="82">
          <cell r="B82" t="str">
            <v>Vertex 497</v>
          </cell>
          <cell r="C82" t="str">
            <v>PL</v>
          </cell>
          <cell r="D82" t="str">
            <v>Obs</v>
          </cell>
          <cell r="G82">
            <v>3</v>
          </cell>
          <cell r="K82">
            <v>3</v>
          </cell>
          <cell r="L82">
            <v>3</v>
          </cell>
          <cell r="O82">
            <v>-3</v>
          </cell>
          <cell r="R82">
            <v>0</v>
          </cell>
        </row>
        <row r="83">
          <cell r="B83" t="str">
            <v>Vertex 770</v>
          </cell>
          <cell r="C83" t="str">
            <v>PL</v>
          </cell>
          <cell r="D83" t="str">
            <v>Slow Mvg</v>
          </cell>
          <cell r="G83">
            <v>1</v>
          </cell>
          <cell r="K83">
            <v>1</v>
          </cell>
          <cell r="L83">
            <v>1</v>
          </cell>
          <cell r="O83">
            <v>-1</v>
          </cell>
          <cell r="R83">
            <v>0</v>
          </cell>
        </row>
        <row r="84">
          <cell r="B84" t="str">
            <v>Vertex 950</v>
          </cell>
          <cell r="C84" t="str">
            <v>PL</v>
          </cell>
          <cell r="D84" t="str">
            <v>Active</v>
          </cell>
          <cell r="G84">
            <v>288</v>
          </cell>
          <cell r="H84">
            <v>232</v>
          </cell>
          <cell r="I84">
            <v>56</v>
          </cell>
          <cell r="J84">
            <v>307</v>
          </cell>
          <cell r="K84">
            <v>883</v>
          </cell>
          <cell r="L84">
            <v>304</v>
          </cell>
          <cell r="M84">
            <v>282</v>
          </cell>
          <cell r="N84">
            <v>34</v>
          </cell>
          <cell r="O84">
            <v>-174</v>
          </cell>
          <cell r="P84">
            <v>-446</v>
          </cell>
          <cell r="R84">
            <v>263</v>
          </cell>
        </row>
        <row r="85">
          <cell r="B85" t="str">
            <v>ZD0947</v>
          </cell>
          <cell r="C85" t="str">
            <v>PL</v>
          </cell>
          <cell r="D85" t="str">
            <v>Obs</v>
          </cell>
          <cell r="K85">
            <v>0</v>
          </cell>
          <cell r="O85">
            <v>0</v>
          </cell>
          <cell r="R85">
            <v>0</v>
          </cell>
        </row>
        <row r="86">
          <cell r="B86" t="str">
            <v>ZT-1</v>
          </cell>
          <cell r="C86" t="str">
            <v>PL</v>
          </cell>
          <cell r="D86" t="str">
            <v>Active</v>
          </cell>
          <cell r="K86">
            <v>0</v>
          </cell>
          <cell r="O86">
            <v>0</v>
          </cell>
          <cell r="R86">
            <v>0</v>
          </cell>
        </row>
        <row r="87">
          <cell r="O87">
            <v>0</v>
          </cell>
        </row>
        <row r="88">
          <cell r="C88" t="str">
            <v>Pre Launch</v>
          </cell>
          <cell r="D88" t="str">
            <v>Total</v>
          </cell>
          <cell r="G88">
            <v>733</v>
          </cell>
          <cell r="H88">
            <v>877</v>
          </cell>
          <cell r="I88">
            <v>83</v>
          </cell>
          <cell r="J88">
            <v>1223</v>
          </cell>
          <cell r="K88">
            <v>2916</v>
          </cell>
          <cell r="L88">
            <v>673</v>
          </cell>
          <cell r="M88">
            <v>816</v>
          </cell>
          <cell r="N88">
            <v>1176</v>
          </cell>
          <cell r="O88">
            <v>-1728</v>
          </cell>
          <cell r="P88">
            <v>-937</v>
          </cell>
          <cell r="Q88">
            <v>89</v>
          </cell>
          <cell r="R88">
            <v>340</v>
          </cell>
        </row>
        <row r="89">
          <cell r="O89">
            <v>0</v>
          </cell>
        </row>
        <row r="90">
          <cell r="B90" t="str">
            <v>(DHQ) 2 PHAL</v>
          </cell>
          <cell r="C90" t="str">
            <v>T</v>
          </cell>
          <cell r="D90" t="str">
            <v>Slow Mvg</v>
          </cell>
          <cell r="K90">
            <v>0</v>
          </cell>
          <cell r="O90">
            <v>0</v>
          </cell>
          <cell r="R90">
            <v>0</v>
          </cell>
        </row>
        <row r="91">
          <cell r="B91" t="str">
            <v>Amino Indanol</v>
          </cell>
          <cell r="C91" t="str">
            <v>T</v>
          </cell>
          <cell r="D91" t="str">
            <v>Slow Mvg</v>
          </cell>
          <cell r="H91">
            <v>109</v>
          </cell>
          <cell r="K91">
            <v>109</v>
          </cell>
          <cell r="M91">
            <v>109</v>
          </cell>
          <cell r="O91">
            <v>-109</v>
          </cell>
          <cell r="R91">
            <v>0</v>
          </cell>
        </row>
        <row r="92">
          <cell r="B92" t="str">
            <v>ANFP</v>
          </cell>
          <cell r="C92" t="str">
            <v>T</v>
          </cell>
          <cell r="D92" t="str">
            <v>Active</v>
          </cell>
          <cell r="G92">
            <v>77</v>
          </cell>
          <cell r="J92">
            <v>88</v>
          </cell>
          <cell r="K92">
            <v>165</v>
          </cell>
          <cell r="L92">
            <v>39</v>
          </cell>
          <cell r="N92">
            <v>44</v>
          </cell>
          <cell r="O92">
            <v>-83</v>
          </cell>
          <cell r="R92">
            <v>82</v>
          </cell>
        </row>
        <row r="93">
          <cell r="B93" t="str">
            <v>Butanol</v>
          </cell>
          <cell r="C93" t="str">
            <v>T</v>
          </cell>
          <cell r="D93" t="str">
            <v>Slow Mvg</v>
          </cell>
          <cell r="G93">
            <v>23</v>
          </cell>
          <cell r="J93">
            <v>88</v>
          </cell>
          <cell r="K93">
            <v>111</v>
          </cell>
          <cell r="L93">
            <v>23</v>
          </cell>
          <cell r="N93">
            <v>88</v>
          </cell>
          <cell r="O93">
            <v>-111</v>
          </cell>
          <cell r="R93">
            <v>0</v>
          </cell>
        </row>
        <row r="94">
          <cell r="B94" t="str">
            <v>CBDA</v>
          </cell>
          <cell r="C94" t="str">
            <v>T</v>
          </cell>
          <cell r="D94" t="str">
            <v>Active</v>
          </cell>
          <cell r="G94">
            <v>13</v>
          </cell>
          <cell r="H94">
            <v>2</v>
          </cell>
          <cell r="K94">
            <v>15</v>
          </cell>
          <cell r="L94">
            <v>2</v>
          </cell>
          <cell r="M94">
            <v>2</v>
          </cell>
          <cell r="O94">
            <v>-4</v>
          </cell>
          <cell r="R94">
            <v>11</v>
          </cell>
        </row>
        <row r="95">
          <cell r="B95" t="str">
            <v>CDFA Me</v>
          </cell>
          <cell r="C95" t="str">
            <v>T</v>
          </cell>
          <cell r="D95" t="str">
            <v>Slow Mvg</v>
          </cell>
          <cell r="G95">
            <v>4</v>
          </cell>
          <cell r="I95">
            <v>74</v>
          </cell>
          <cell r="J95">
            <v>100</v>
          </cell>
          <cell r="K95">
            <v>178</v>
          </cell>
          <cell r="L95">
            <v>4</v>
          </cell>
          <cell r="M95">
            <v>74</v>
          </cell>
          <cell r="O95">
            <v>-4</v>
          </cell>
          <cell r="P95">
            <v>-74</v>
          </cell>
          <cell r="R95">
            <v>100</v>
          </cell>
        </row>
        <row r="96">
          <cell r="B96" t="str">
            <v>CPD</v>
          </cell>
          <cell r="C96" t="str">
            <v>T</v>
          </cell>
          <cell r="D96" t="str">
            <v>Slow Mvg</v>
          </cell>
          <cell r="J96">
            <v>43</v>
          </cell>
          <cell r="K96">
            <v>43</v>
          </cell>
          <cell r="N96">
            <v>43</v>
          </cell>
          <cell r="O96">
            <v>-43</v>
          </cell>
          <cell r="R96">
            <v>0</v>
          </cell>
        </row>
        <row r="97">
          <cell r="B97" t="str">
            <v>DESMP</v>
          </cell>
          <cell r="C97" t="str">
            <v>T</v>
          </cell>
          <cell r="D97" t="str">
            <v>Obs</v>
          </cell>
          <cell r="K97">
            <v>0</v>
          </cell>
          <cell r="O97">
            <v>0</v>
          </cell>
          <cell r="R97">
            <v>0</v>
          </cell>
        </row>
        <row r="98">
          <cell r="B98" t="str">
            <v>DHQD</v>
          </cell>
          <cell r="C98" t="str">
            <v>T</v>
          </cell>
          <cell r="D98" t="str">
            <v>Slow Mvg</v>
          </cell>
          <cell r="G98">
            <v>3</v>
          </cell>
          <cell r="J98">
            <v>31</v>
          </cell>
          <cell r="K98">
            <v>34</v>
          </cell>
          <cell r="L98">
            <v>3</v>
          </cell>
          <cell r="N98">
            <v>31</v>
          </cell>
          <cell r="O98">
            <v>-34</v>
          </cell>
          <cell r="R98">
            <v>0</v>
          </cell>
        </row>
        <row r="99">
          <cell r="B99" t="str">
            <v>EPI</v>
          </cell>
          <cell r="C99" t="str">
            <v>T</v>
          </cell>
          <cell r="D99" t="str">
            <v>Slow Mvg</v>
          </cell>
          <cell r="G99">
            <v>6</v>
          </cell>
          <cell r="H99">
            <v>33</v>
          </cell>
          <cell r="J99">
            <v>58</v>
          </cell>
          <cell r="K99">
            <v>97</v>
          </cell>
          <cell r="L99">
            <v>6</v>
          </cell>
          <cell r="M99">
            <v>33</v>
          </cell>
          <cell r="N99">
            <v>18</v>
          </cell>
          <cell r="O99">
            <v>-57</v>
          </cell>
          <cell r="R99">
            <v>40</v>
          </cell>
        </row>
        <row r="100">
          <cell r="B100" t="str">
            <v>ETFA</v>
          </cell>
          <cell r="C100" t="str">
            <v>T</v>
          </cell>
          <cell r="D100" t="str">
            <v>Active</v>
          </cell>
          <cell r="G100">
            <v>2</v>
          </cell>
          <cell r="J100">
            <v>16</v>
          </cell>
          <cell r="K100">
            <v>18</v>
          </cell>
          <cell r="L100">
            <v>2</v>
          </cell>
          <cell r="N100">
            <v>16</v>
          </cell>
          <cell r="O100">
            <v>-18</v>
          </cell>
          <cell r="R100">
            <v>0</v>
          </cell>
        </row>
        <row r="101">
          <cell r="B101" t="str">
            <v>Glycidyl Nosylate</v>
          </cell>
          <cell r="C101" t="str">
            <v>T</v>
          </cell>
          <cell r="D101" t="str">
            <v>Slow Mvg</v>
          </cell>
          <cell r="G101">
            <v>3</v>
          </cell>
          <cell r="K101">
            <v>3</v>
          </cell>
          <cell r="L101">
            <v>3</v>
          </cell>
          <cell r="O101">
            <v>-3</v>
          </cell>
          <cell r="R101">
            <v>0</v>
          </cell>
        </row>
        <row r="102">
          <cell r="B102" t="str">
            <v>Glycidyl Phthalimide</v>
          </cell>
          <cell r="C102" t="str">
            <v>T</v>
          </cell>
          <cell r="D102" t="str">
            <v>Active</v>
          </cell>
          <cell r="G102">
            <v>11</v>
          </cell>
          <cell r="J102">
            <v>98</v>
          </cell>
          <cell r="K102">
            <v>109</v>
          </cell>
          <cell r="L102">
            <v>11</v>
          </cell>
          <cell r="N102">
            <v>98</v>
          </cell>
          <cell r="O102">
            <v>-109</v>
          </cell>
          <cell r="R102">
            <v>0</v>
          </cell>
        </row>
        <row r="103">
          <cell r="B103" t="str">
            <v>Glycidyl Tosylate</v>
          </cell>
          <cell r="C103" t="str">
            <v>T</v>
          </cell>
          <cell r="D103" t="str">
            <v>Slow Mvg</v>
          </cell>
          <cell r="H103">
            <v>3</v>
          </cell>
          <cell r="K103">
            <v>3</v>
          </cell>
          <cell r="M103">
            <v>3</v>
          </cell>
          <cell r="O103">
            <v>-3</v>
          </cell>
          <cell r="R103">
            <v>0</v>
          </cell>
        </row>
        <row r="104">
          <cell r="B104" t="str">
            <v>Isovanillin</v>
          </cell>
          <cell r="C104" t="str">
            <v>T</v>
          </cell>
          <cell r="D104" t="str">
            <v>Obs</v>
          </cell>
          <cell r="K104">
            <v>0</v>
          </cell>
          <cell r="O104">
            <v>0</v>
          </cell>
          <cell r="R104">
            <v>0</v>
          </cell>
        </row>
        <row r="105">
          <cell r="B105" t="str">
            <v>Jacobsen Catalyst</v>
          </cell>
          <cell r="C105" t="str">
            <v>T</v>
          </cell>
          <cell r="D105" t="str">
            <v>Slow Mvg</v>
          </cell>
          <cell r="G105">
            <v>10</v>
          </cell>
          <cell r="H105">
            <v>179</v>
          </cell>
          <cell r="K105">
            <v>189</v>
          </cell>
          <cell r="L105">
            <v>9</v>
          </cell>
          <cell r="M105">
            <v>77</v>
          </cell>
          <cell r="O105">
            <v>-86</v>
          </cell>
          <cell r="R105">
            <v>103</v>
          </cell>
        </row>
        <row r="106">
          <cell r="B106" t="str">
            <v>L-Carnitine</v>
          </cell>
          <cell r="C106" t="str">
            <v>T</v>
          </cell>
          <cell r="D106" t="str">
            <v>Slow Mvg</v>
          </cell>
          <cell r="G106">
            <v>2</v>
          </cell>
          <cell r="K106">
            <v>2</v>
          </cell>
          <cell r="L106">
            <v>2</v>
          </cell>
          <cell r="O106">
            <v>-2</v>
          </cell>
          <cell r="R106">
            <v>0</v>
          </cell>
        </row>
        <row r="107">
          <cell r="B107" t="str">
            <v>Methyl Glycidate</v>
          </cell>
          <cell r="C107" t="str">
            <v>T</v>
          </cell>
          <cell r="D107" t="str">
            <v>Slow Mvg</v>
          </cell>
          <cell r="I107">
            <v>66</v>
          </cell>
          <cell r="K107">
            <v>66</v>
          </cell>
          <cell r="M107">
            <v>66</v>
          </cell>
          <cell r="O107">
            <v>0</v>
          </cell>
          <cell r="P107">
            <v>-66</v>
          </cell>
          <cell r="R107">
            <v>0</v>
          </cell>
        </row>
        <row r="108">
          <cell r="B108" t="str">
            <v>OADPE</v>
          </cell>
          <cell r="C108" t="str">
            <v>T</v>
          </cell>
          <cell r="D108" t="str">
            <v>Slow Mvg</v>
          </cell>
          <cell r="K108">
            <v>0</v>
          </cell>
          <cell r="O108">
            <v>0</v>
          </cell>
          <cell r="R108">
            <v>0</v>
          </cell>
        </row>
        <row r="109">
          <cell r="B109" t="str">
            <v>Oligomeric Cat</v>
          </cell>
          <cell r="C109" t="str">
            <v>T</v>
          </cell>
          <cell r="D109" t="str">
            <v>Slow Mvg</v>
          </cell>
          <cell r="G109">
            <v>70</v>
          </cell>
          <cell r="H109">
            <v>495</v>
          </cell>
          <cell r="I109">
            <v>13</v>
          </cell>
          <cell r="K109">
            <v>578</v>
          </cell>
          <cell r="L109">
            <v>1</v>
          </cell>
          <cell r="M109">
            <v>34</v>
          </cell>
          <cell r="O109">
            <v>-35</v>
          </cell>
          <cell r="Q109">
            <v>71</v>
          </cell>
          <cell r="R109">
            <v>614</v>
          </cell>
        </row>
        <row r="110">
          <cell r="B110" t="str">
            <v>Pfizer Diol</v>
          </cell>
          <cell r="C110" t="str">
            <v>T</v>
          </cell>
          <cell r="D110" t="str">
            <v>Obs</v>
          </cell>
          <cell r="K110">
            <v>0</v>
          </cell>
          <cell r="O110">
            <v>0</v>
          </cell>
          <cell r="R110">
            <v>0</v>
          </cell>
        </row>
        <row r="111">
          <cell r="B111" t="str">
            <v>PG Carbonate</v>
          </cell>
          <cell r="C111" t="str">
            <v>T</v>
          </cell>
          <cell r="D111" t="str">
            <v>Slow Mvg</v>
          </cell>
          <cell r="J111">
            <v>199</v>
          </cell>
          <cell r="K111">
            <v>199</v>
          </cell>
          <cell r="N111">
            <v>199</v>
          </cell>
          <cell r="O111">
            <v>-199</v>
          </cell>
          <cell r="R111">
            <v>0</v>
          </cell>
        </row>
        <row r="112">
          <cell r="B112" t="str">
            <v>Propylene Oxide</v>
          </cell>
          <cell r="C112" t="str">
            <v>T</v>
          </cell>
          <cell r="D112" t="str">
            <v>Slow Mvg</v>
          </cell>
          <cell r="G112">
            <v>3</v>
          </cell>
          <cell r="H112">
            <v>153</v>
          </cell>
          <cell r="I112">
            <v>49</v>
          </cell>
          <cell r="K112">
            <v>205</v>
          </cell>
          <cell r="L112">
            <v>1</v>
          </cell>
          <cell r="M112">
            <v>205</v>
          </cell>
          <cell r="O112">
            <v>-13</v>
          </cell>
          <cell r="P112">
            <v>-193</v>
          </cell>
          <cell r="Q112">
            <v>-50</v>
          </cell>
          <cell r="R112">
            <v>-51</v>
          </cell>
        </row>
        <row r="113">
          <cell r="B113" t="str">
            <v>RUPHOS</v>
          </cell>
          <cell r="C113" t="str">
            <v>T</v>
          </cell>
          <cell r="D113" t="str">
            <v>Slow Mvg</v>
          </cell>
          <cell r="K113">
            <v>0</v>
          </cell>
          <cell r="O113">
            <v>0</v>
          </cell>
          <cell r="R113">
            <v>0</v>
          </cell>
        </row>
        <row r="114">
          <cell r="B114" t="str">
            <v>S-Phos</v>
          </cell>
          <cell r="C114" t="str">
            <v>T</v>
          </cell>
          <cell r="D114" t="str">
            <v>Slow Mvg</v>
          </cell>
          <cell r="J114">
            <v>1</v>
          </cell>
          <cell r="K114">
            <v>1</v>
          </cell>
          <cell r="N114">
            <v>1</v>
          </cell>
          <cell r="O114">
            <v>-1</v>
          </cell>
          <cell r="R114">
            <v>0</v>
          </cell>
        </row>
        <row r="115">
          <cell r="B115" t="str">
            <v>Styrene Oxide</v>
          </cell>
          <cell r="C115" t="str">
            <v>T</v>
          </cell>
          <cell r="D115" t="str">
            <v>Slow Mvg</v>
          </cell>
          <cell r="G115">
            <v>3</v>
          </cell>
          <cell r="K115">
            <v>3</v>
          </cell>
          <cell r="L115">
            <v>3</v>
          </cell>
          <cell r="O115">
            <v>-3</v>
          </cell>
          <cell r="R115">
            <v>0</v>
          </cell>
        </row>
        <row r="116">
          <cell r="B116" t="str">
            <v>TBGE</v>
          </cell>
          <cell r="C116" t="str">
            <v>T</v>
          </cell>
          <cell r="D116" t="str">
            <v>Active</v>
          </cell>
          <cell r="J116">
            <v>10</v>
          </cell>
          <cell r="K116">
            <v>10</v>
          </cell>
          <cell r="N116">
            <v>10</v>
          </cell>
          <cell r="O116">
            <v>-10</v>
          </cell>
          <cell r="R116">
            <v>0</v>
          </cell>
        </row>
        <row r="117">
          <cell r="B117" t="str">
            <v>WS 23</v>
          </cell>
          <cell r="C117" t="str">
            <v>T</v>
          </cell>
          <cell r="D117" t="str">
            <v>Active</v>
          </cell>
          <cell r="G117">
            <v>51</v>
          </cell>
          <cell r="H117">
            <v>131</v>
          </cell>
          <cell r="I117">
            <v>167</v>
          </cell>
          <cell r="J117">
            <v>147</v>
          </cell>
          <cell r="K117">
            <v>496</v>
          </cell>
          <cell r="L117">
            <v>1</v>
          </cell>
          <cell r="M117">
            <v>284</v>
          </cell>
          <cell r="N117">
            <v>112</v>
          </cell>
          <cell r="O117">
            <v>-3</v>
          </cell>
          <cell r="P117">
            <v>-394</v>
          </cell>
          <cell r="R117">
            <v>99</v>
          </cell>
        </row>
        <row r="118">
          <cell r="B118" t="str">
            <v>ETFA Held in Hong Kong</v>
          </cell>
          <cell r="C118" t="str">
            <v>TM</v>
          </cell>
          <cell r="D118" t="str">
            <v>Obs</v>
          </cell>
          <cell r="K118">
            <v>0</v>
          </cell>
          <cell r="O118">
            <v>0</v>
          </cell>
          <cell r="R118">
            <v>0</v>
          </cell>
        </row>
        <row r="119">
          <cell r="B119" t="str">
            <v>3-NPP</v>
          </cell>
          <cell r="C119" t="str">
            <v>TM</v>
          </cell>
          <cell r="D119" t="str">
            <v>Obs</v>
          </cell>
          <cell r="K119">
            <v>0</v>
          </cell>
          <cell r="O119">
            <v>0</v>
          </cell>
          <cell r="R119">
            <v>0</v>
          </cell>
        </row>
        <row r="120">
          <cell r="B120" t="str">
            <v>ANFP.</v>
          </cell>
          <cell r="C120" t="str">
            <v>TM</v>
          </cell>
          <cell r="D120" t="str">
            <v>Active</v>
          </cell>
          <cell r="K120">
            <v>0</v>
          </cell>
          <cell r="O120">
            <v>0</v>
          </cell>
          <cell r="R120">
            <v>0</v>
          </cell>
        </row>
        <row r="121">
          <cell r="B121" t="str">
            <v>DESMP.</v>
          </cell>
          <cell r="C121" t="str">
            <v>TM</v>
          </cell>
          <cell r="D121" t="str">
            <v>Obs</v>
          </cell>
          <cell r="K121">
            <v>0</v>
          </cell>
          <cell r="O121">
            <v>0</v>
          </cell>
          <cell r="R121">
            <v>0</v>
          </cell>
        </row>
        <row r="122">
          <cell r="B122" t="str">
            <v>L-Thyroxine</v>
          </cell>
          <cell r="C122" t="str">
            <v>TM</v>
          </cell>
          <cell r="D122" t="str">
            <v>Active</v>
          </cell>
          <cell r="K122">
            <v>0</v>
          </cell>
          <cell r="O122">
            <v>0</v>
          </cell>
          <cell r="R122">
            <v>0</v>
          </cell>
        </row>
        <row r="123">
          <cell r="B123" t="str">
            <v>NAAGA</v>
          </cell>
          <cell r="C123" t="str">
            <v>TM</v>
          </cell>
          <cell r="D123" t="str">
            <v>Active</v>
          </cell>
          <cell r="K123">
            <v>0</v>
          </cell>
          <cell r="O123">
            <v>0</v>
          </cell>
          <cell r="R123">
            <v>0</v>
          </cell>
        </row>
        <row r="124">
          <cell r="B124" t="str">
            <v>NTFMA</v>
          </cell>
          <cell r="C124" t="str">
            <v>TM</v>
          </cell>
          <cell r="D124" t="str">
            <v>Obs</v>
          </cell>
          <cell r="K124">
            <v>0</v>
          </cell>
          <cell r="O124">
            <v>0</v>
          </cell>
          <cell r="R124">
            <v>0</v>
          </cell>
        </row>
        <row r="125">
          <cell r="B125" t="str">
            <v>OADPE</v>
          </cell>
          <cell r="C125" t="str">
            <v>TM</v>
          </cell>
          <cell r="D125" t="str">
            <v>Active</v>
          </cell>
          <cell r="K125">
            <v>0</v>
          </cell>
          <cell r="O125">
            <v>0</v>
          </cell>
          <cell r="R125">
            <v>0</v>
          </cell>
        </row>
        <row r="126">
          <cell r="B126" t="str">
            <v>PTFMXA</v>
          </cell>
          <cell r="C126" t="str">
            <v>TM</v>
          </cell>
          <cell r="D126" t="str">
            <v>Obs</v>
          </cell>
          <cell r="K126">
            <v>0</v>
          </cell>
          <cell r="O126">
            <v>0</v>
          </cell>
          <cell r="R126">
            <v>0</v>
          </cell>
        </row>
        <row r="127">
          <cell r="B127" t="str">
            <v>SR-28043.</v>
          </cell>
          <cell r="C127" t="str">
            <v>TM</v>
          </cell>
          <cell r="D127" t="str">
            <v>Slow Mvg</v>
          </cell>
          <cell r="K127">
            <v>0</v>
          </cell>
          <cell r="O127">
            <v>0</v>
          </cell>
          <cell r="R127">
            <v>0</v>
          </cell>
        </row>
        <row r="128">
          <cell r="B128" t="str">
            <v>TFBA</v>
          </cell>
          <cell r="C128" t="str">
            <v>TM</v>
          </cell>
          <cell r="D128" t="str">
            <v>Obs</v>
          </cell>
          <cell r="K128">
            <v>0</v>
          </cell>
          <cell r="O128">
            <v>0</v>
          </cell>
          <cell r="R128">
            <v>0</v>
          </cell>
        </row>
        <row r="129">
          <cell r="B129" t="str">
            <v>Fixed cost others</v>
          </cell>
          <cell r="C129" t="str">
            <v>TM</v>
          </cell>
          <cell r="D129" t="str">
            <v>Obs</v>
          </cell>
          <cell r="K129">
            <v>0</v>
          </cell>
          <cell r="O129">
            <v>0</v>
          </cell>
          <cell r="R129">
            <v>0</v>
          </cell>
        </row>
        <row r="130">
          <cell r="B130" t="str">
            <v>Others.</v>
          </cell>
          <cell r="C130" t="str">
            <v>TM</v>
          </cell>
          <cell r="D130" t="str">
            <v>Obs</v>
          </cell>
          <cell r="K130">
            <v>0</v>
          </cell>
          <cell r="O130">
            <v>0</v>
          </cell>
          <cell r="R130">
            <v>0</v>
          </cell>
        </row>
        <row r="132">
          <cell r="C132" t="str">
            <v>Technology</v>
          </cell>
          <cell r="D132" t="str">
            <v>Total</v>
          </cell>
          <cell r="G132">
            <v>281</v>
          </cell>
          <cell r="H132">
            <v>1105</v>
          </cell>
          <cell r="I132">
            <v>369</v>
          </cell>
          <cell r="J132">
            <v>879</v>
          </cell>
          <cell r="K132">
            <v>2634</v>
          </cell>
          <cell r="L132">
            <v>110</v>
          </cell>
          <cell r="M132">
            <v>887</v>
          </cell>
          <cell r="N132">
            <v>660</v>
          </cell>
          <cell r="O132">
            <v>-203</v>
          </cell>
          <cell r="P132">
            <v>-727</v>
          </cell>
          <cell r="Q132">
            <v>21</v>
          </cell>
          <cell r="R132">
            <v>998</v>
          </cell>
        </row>
        <row r="134">
          <cell r="B134" t="str">
            <v>Non Allocated</v>
          </cell>
          <cell r="G134">
            <v>417</v>
          </cell>
          <cell r="H134">
            <v>-60</v>
          </cell>
          <cell r="J134">
            <v>-107</v>
          </cell>
          <cell r="K134">
            <v>250</v>
          </cell>
          <cell r="L134">
            <v>197</v>
          </cell>
          <cell r="M134">
            <v>3</v>
          </cell>
          <cell r="N134">
            <v>28</v>
          </cell>
          <cell r="O134">
            <v>-228</v>
          </cell>
          <cell r="R134">
            <v>22</v>
          </cell>
        </row>
        <row r="135">
          <cell r="B135" t="str">
            <v>Cleanouts</v>
          </cell>
          <cell r="K135">
            <v>0</v>
          </cell>
          <cell r="O135">
            <v>0</v>
          </cell>
          <cell r="Q135">
            <v>-25</v>
          </cell>
          <cell r="R135">
            <v>-25</v>
          </cell>
        </row>
        <row r="136">
          <cell r="B136" t="str">
            <v>Engineering Stores</v>
          </cell>
          <cell r="G136">
            <v>1287</v>
          </cell>
          <cell r="K136">
            <v>1287</v>
          </cell>
          <cell r="L136">
            <v>620</v>
          </cell>
          <cell r="O136">
            <v>-620</v>
          </cell>
          <cell r="R136">
            <v>667</v>
          </cell>
        </row>
        <row r="137">
          <cell r="B137" t="str">
            <v>Base Stocks</v>
          </cell>
          <cell r="G137">
            <v>365</v>
          </cell>
          <cell r="K137">
            <v>365</v>
          </cell>
          <cell r="L137">
            <v>182</v>
          </cell>
          <cell r="O137">
            <v>-182</v>
          </cell>
          <cell r="R137">
            <v>183</v>
          </cell>
        </row>
        <row r="138">
          <cell r="B138" t="str">
            <v>Op Supplies/Ret Cont/Packaging/Waste</v>
          </cell>
          <cell r="G138">
            <v>366</v>
          </cell>
          <cell r="K138">
            <v>366</v>
          </cell>
          <cell r="L138">
            <v>36</v>
          </cell>
          <cell r="M138">
            <v>4</v>
          </cell>
          <cell r="O138">
            <v>-40</v>
          </cell>
          <cell r="R138">
            <v>326</v>
          </cell>
        </row>
        <row r="139">
          <cell r="B139" t="str">
            <v>Palladium/Platinum/Rhodium</v>
          </cell>
          <cell r="G139">
            <v>30</v>
          </cell>
          <cell r="K139">
            <v>30</v>
          </cell>
          <cell r="O139">
            <v>0</v>
          </cell>
          <cell r="R139">
            <v>30</v>
          </cell>
        </row>
      </sheetData>
      <sheetData sheetId="21">
        <row r="10">
          <cell r="B10" t="str">
            <v>Acrivastine</v>
          </cell>
          <cell r="C10" t="str">
            <v>L</v>
          </cell>
          <cell r="D10" t="str">
            <v>Active</v>
          </cell>
          <cell r="G10">
            <v>12</v>
          </cell>
          <cell r="H10">
            <v>676</v>
          </cell>
          <cell r="I10">
            <v>7</v>
          </cell>
          <cell r="J10">
            <v>3</v>
          </cell>
          <cell r="K10">
            <v>698</v>
          </cell>
          <cell r="L10">
            <v>8</v>
          </cell>
          <cell r="M10">
            <v>651</v>
          </cell>
          <cell r="N10">
            <v>3</v>
          </cell>
          <cell r="O10">
            <v>-662</v>
          </cell>
          <cell r="Q10">
            <v>36</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Dihex Fumerate</v>
          </cell>
          <cell r="C13" t="str">
            <v>L</v>
          </cell>
          <cell r="D13" t="str">
            <v>Active</v>
          </cell>
          <cell r="G13">
            <v>1</v>
          </cell>
          <cell r="H13">
            <v>1</v>
          </cell>
          <cell r="I13">
            <v>4</v>
          </cell>
          <cell r="J13">
            <v>48</v>
          </cell>
          <cell r="K13">
            <v>54</v>
          </cell>
          <cell r="L13">
            <v>1</v>
          </cell>
          <cell r="M13">
            <v>1</v>
          </cell>
          <cell r="O13">
            <v>-2</v>
          </cell>
          <cell r="Q13">
            <v>52</v>
          </cell>
        </row>
        <row r="14">
          <cell r="B14" t="str">
            <v>Doxazocin</v>
          </cell>
          <cell r="C14" t="str">
            <v>L</v>
          </cell>
          <cell r="D14" t="str">
            <v>Active</v>
          </cell>
          <cell r="G14">
            <v>17</v>
          </cell>
          <cell r="H14">
            <v>45</v>
          </cell>
          <cell r="I14">
            <v>3</v>
          </cell>
          <cell r="K14">
            <v>65</v>
          </cell>
          <cell r="L14">
            <v>2</v>
          </cell>
          <cell r="M14">
            <v>45</v>
          </cell>
          <cell r="O14">
            <v>-47</v>
          </cell>
          <cell r="Q14">
            <v>18</v>
          </cell>
        </row>
        <row r="15">
          <cell r="B15" t="str">
            <v>Fosamprenavir</v>
          </cell>
          <cell r="C15" t="str">
            <v>L</v>
          </cell>
          <cell r="D15" t="str">
            <v>Active</v>
          </cell>
          <cell r="K15">
            <v>0</v>
          </cell>
          <cell r="O15">
            <v>0</v>
          </cell>
          <cell r="Q15">
            <v>0</v>
          </cell>
        </row>
        <row r="16">
          <cell r="B16" t="str">
            <v>KBA</v>
          </cell>
          <cell r="C16" t="str">
            <v>L</v>
          </cell>
          <cell r="D16" t="str">
            <v>Active</v>
          </cell>
          <cell r="G16">
            <v>67</v>
          </cell>
          <cell r="H16">
            <v>253</v>
          </cell>
          <cell r="I16">
            <v>68</v>
          </cell>
          <cell r="J16">
            <v>21</v>
          </cell>
          <cell r="K16">
            <v>409</v>
          </cell>
          <cell r="M16">
            <v>278</v>
          </cell>
          <cell r="N16">
            <v>21</v>
          </cell>
          <cell r="O16">
            <v>-299</v>
          </cell>
          <cell r="Q16">
            <v>110</v>
          </cell>
        </row>
        <row r="17">
          <cell r="B17" t="str">
            <v>Labetalol</v>
          </cell>
          <cell r="C17" t="str">
            <v>L</v>
          </cell>
          <cell r="D17" t="str">
            <v>Active</v>
          </cell>
          <cell r="G17">
            <v>15</v>
          </cell>
          <cell r="K17">
            <v>15</v>
          </cell>
          <cell r="L17">
            <v>15</v>
          </cell>
          <cell r="O17">
            <v>-15</v>
          </cell>
          <cell r="Q17">
            <v>0</v>
          </cell>
        </row>
        <row r="18">
          <cell r="B18" t="str">
            <v>Leval Buterol</v>
          </cell>
          <cell r="C18" t="str">
            <v>L</v>
          </cell>
          <cell r="D18" t="str">
            <v>Active</v>
          </cell>
          <cell r="G18">
            <v>208</v>
          </cell>
          <cell r="H18">
            <v>92</v>
          </cell>
          <cell r="J18">
            <v>92</v>
          </cell>
          <cell r="K18">
            <v>392</v>
          </cell>
          <cell r="L18">
            <v>10</v>
          </cell>
          <cell r="M18">
            <v>64</v>
          </cell>
          <cell r="N18">
            <v>92</v>
          </cell>
          <cell r="O18">
            <v>-166</v>
          </cell>
          <cell r="Q18">
            <v>226</v>
          </cell>
        </row>
        <row r="19">
          <cell r="B19" t="str">
            <v>Octenidine</v>
          </cell>
          <cell r="C19" t="str">
            <v>L</v>
          </cell>
          <cell r="D19" t="str">
            <v>Active</v>
          </cell>
          <cell r="G19">
            <v>8</v>
          </cell>
          <cell r="H19">
            <v>1</v>
          </cell>
          <cell r="I19">
            <v>32</v>
          </cell>
          <cell r="J19">
            <v>285</v>
          </cell>
          <cell r="K19">
            <v>326</v>
          </cell>
          <cell r="L19">
            <v>4</v>
          </cell>
          <cell r="M19">
            <v>30</v>
          </cell>
          <cell r="N19">
            <v>285</v>
          </cell>
          <cell r="O19">
            <v>-319</v>
          </cell>
          <cell r="P19">
            <v>-23</v>
          </cell>
          <cell r="Q19">
            <v>-16</v>
          </cell>
        </row>
        <row r="20">
          <cell r="B20" t="str">
            <v>Plaquenil</v>
          </cell>
          <cell r="C20" t="str">
            <v>L</v>
          </cell>
          <cell r="D20" t="str">
            <v>Obs</v>
          </cell>
          <cell r="K20">
            <v>0</v>
          </cell>
          <cell r="O20">
            <v>0</v>
          </cell>
          <cell r="Q20">
            <v>0</v>
          </cell>
        </row>
        <row r="21">
          <cell r="B21" t="str">
            <v>Pro Jet 950NP</v>
          </cell>
          <cell r="C21" t="str">
            <v>L</v>
          </cell>
          <cell r="D21" t="str">
            <v>Obs</v>
          </cell>
          <cell r="K21">
            <v>0</v>
          </cell>
          <cell r="O21">
            <v>0</v>
          </cell>
          <cell r="Q21">
            <v>0</v>
          </cell>
        </row>
        <row r="22">
          <cell r="B22" t="str">
            <v>RBC</v>
          </cell>
          <cell r="C22" t="str">
            <v>L</v>
          </cell>
          <cell r="D22" t="str">
            <v>Obs</v>
          </cell>
          <cell r="K22">
            <v>0</v>
          </cell>
          <cell r="O22">
            <v>0</v>
          </cell>
          <cell r="Q22">
            <v>0</v>
          </cell>
        </row>
        <row r="23">
          <cell r="B23" t="str">
            <v>RH 3866</v>
          </cell>
          <cell r="C23" t="str">
            <v>L</v>
          </cell>
          <cell r="D23" t="str">
            <v>Obs</v>
          </cell>
          <cell r="G23">
            <v>2</v>
          </cell>
          <cell r="K23">
            <v>2</v>
          </cell>
          <cell r="L23">
            <v>2</v>
          </cell>
          <cell r="O23">
            <v>-2</v>
          </cell>
          <cell r="Q23">
            <v>0</v>
          </cell>
        </row>
        <row r="24">
          <cell r="B24" t="str">
            <v>SNA</v>
          </cell>
          <cell r="C24" t="str">
            <v>L</v>
          </cell>
          <cell r="D24" t="str">
            <v>Obs</v>
          </cell>
          <cell r="K24">
            <v>0</v>
          </cell>
          <cell r="O24">
            <v>0</v>
          </cell>
          <cell r="Q24">
            <v>0</v>
          </cell>
        </row>
        <row r="25">
          <cell r="B25" t="str">
            <v>Trientine</v>
          </cell>
          <cell r="C25" t="str">
            <v>L</v>
          </cell>
          <cell r="D25" t="str">
            <v>Active</v>
          </cell>
          <cell r="G25">
            <v>15</v>
          </cell>
          <cell r="H25">
            <v>132</v>
          </cell>
          <cell r="I25">
            <v>38</v>
          </cell>
          <cell r="J25">
            <v>5</v>
          </cell>
          <cell r="K25">
            <v>190</v>
          </cell>
          <cell r="M25">
            <v>166</v>
          </cell>
          <cell r="N25">
            <v>5</v>
          </cell>
          <cell r="O25">
            <v>-171</v>
          </cell>
          <cell r="Q25">
            <v>19</v>
          </cell>
        </row>
        <row r="26">
          <cell r="B26" t="str">
            <v>TTA</v>
          </cell>
          <cell r="C26" t="str">
            <v>L</v>
          </cell>
          <cell r="D26" t="str">
            <v>Slow Mvg</v>
          </cell>
          <cell r="G26">
            <v>165</v>
          </cell>
          <cell r="I26">
            <v>34</v>
          </cell>
          <cell r="K26">
            <v>199</v>
          </cell>
          <cell r="M26">
            <v>33</v>
          </cell>
          <cell r="O26">
            <v>-33</v>
          </cell>
          <cell r="Q26">
            <v>166</v>
          </cell>
        </row>
        <row r="27">
          <cell r="B27" t="str">
            <v>Zilueton</v>
          </cell>
          <cell r="C27" t="str">
            <v>L</v>
          </cell>
          <cell r="D27" t="str">
            <v>Active</v>
          </cell>
          <cell r="G27">
            <v>1005</v>
          </cell>
          <cell r="I27">
            <v>41</v>
          </cell>
          <cell r="J27">
            <v>31</v>
          </cell>
          <cell r="K27">
            <v>1077</v>
          </cell>
          <cell r="L27">
            <v>61</v>
          </cell>
          <cell r="M27">
            <v>55</v>
          </cell>
          <cell r="N27">
            <v>12</v>
          </cell>
          <cell r="O27">
            <v>-128</v>
          </cell>
          <cell r="Q27">
            <v>949</v>
          </cell>
        </row>
        <row r="28">
          <cell r="O28">
            <v>0</v>
          </cell>
        </row>
        <row r="29">
          <cell r="C29" t="str">
            <v>Launch</v>
          </cell>
          <cell r="D29" t="str">
            <v>Total</v>
          </cell>
          <cell r="G29">
            <v>1515</v>
          </cell>
          <cell r="H29">
            <v>1200</v>
          </cell>
          <cell r="I29">
            <v>227</v>
          </cell>
          <cell r="J29">
            <v>485</v>
          </cell>
          <cell r="K29">
            <v>3427</v>
          </cell>
          <cell r="L29">
            <v>103</v>
          </cell>
          <cell r="M29">
            <v>1323</v>
          </cell>
          <cell r="N29">
            <v>418</v>
          </cell>
          <cell r="O29">
            <v>-1844</v>
          </cell>
          <cell r="P29">
            <v>-23</v>
          </cell>
          <cell r="Q29">
            <v>1560</v>
          </cell>
        </row>
        <row r="30">
          <cell r="O30">
            <v>0</v>
          </cell>
        </row>
        <row r="31">
          <cell r="B31" t="str">
            <v>2,5-BAEA</v>
          </cell>
          <cell r="C31" t="str">
            <v>PL</v>
          </cell>
          <cell r="D31" t="str">
            <v>Active</v>
          </cell>
          <cell r="H31">
            <v>11</v>
          </cell>
          <cell r="K31">
            <v>11</v>
          </cell>
          <cell r="M31">
            <v>11</v>
          </cell>
          <cell r="O31">
            <v>-11</v>
          </cell>
          <cell r="Q31">
            <v>0</v>
          </cell>
        </row>
        <row r="32">
          <cell r="B32" t="str">
            <v>AGN-209323-LF</v>
          </cell>
          <cell r="C32" t="str">
            <v>PL</v>
          </cell>
          <cell r="D32" t="str">
            <v>Active</v>
          </cell>
          <cell r="G32">
            <v>1</v>
          </cell>
          <cell r="H32">
            <v>1</v>
          </cell>
          <cell r="K32">
            <v>2</v>
          </cell>
          <cell r="L32">
            <v>1</v>
          </cell>
          <cell r="M32">
            <v>1</v>
          </cell>
          <cell r="O32">
            <v>-2</v>
          </cell>
          <cell r="Q32">
            <v>0</v>
          </cell>
        </row>
        <row r="33">
          <cell r="B33" t="str">
            <v>ANAGRELIDE</v>
          </cell>
          <cell r="C33" t="str">
            <v>PL</v>
          </cell>
          <cell r="D33" t="str">
            <v>Active</v>
          </cell>
          <cell r="G33">
            <v>25</v>
          </cell>
          <cell r="H33">
            <v>158</v>
          </cell>
          <cell r="J33">
            <v>217</v>
          </cell>
          <cell r="K33">
            <v>400</v>
          </cell>
          <cell r="L33">
            <v>11</v>
          </cell>
          <cell r="M33">
            <v>146</v>
          </cell>
          <cell r="N33">
            <v>186</v>
          </cell>
          <cell r="O33">
            <v>-343</v>
          </cell>
          <cell r="Q33">
            <v>57</v>
          </cell>
        </row>
        <row r="34">
          <cell r="B34" t="str">
            <v>AVP26452</v>
          </cell>
          <cell r="C34" t="str">
            <v>PL</v>
          </cell>
          <cell r="D34" t="str">
            <v>Obs</v>
          </cell>
          <cell r="K34">
            <v>0</v>
          </cell>
          <cell r="O34">
            <v>0</v>
          </cell>
          <cell r="Q34">
            <v>0</v>
          </cell>
        </row>
        <row r="35">
          <cell r="B35" t="str">
            <v>TFBU</v>
          </cell>
          <cell r="C35" t="str">
            <v>PL</v>
          </cell>
          <cell r="D35" t="str">
            <v>Slow Mvg</v>
          </cell>
          <cell r="J35">
            <v>208</v>
          </cell>
          <cell r="K35">
            <v>208</v>
          </cell>
          <cell r="N35">
            <v>208</v>
          </cell>
          <cell r="O35">
            <v>-208</v>
          </cell>
          <cell r="Q35">
            <v>0</v>
          </cell>
        </row>
        <row r="36">
          <cell r="B36" t="str">
            <v>3M R850 / R851</v>
          </cell>
          <cell r="C36" t="str">
            <v>PL</v>
          </cell>
          <cell r="D36" t="str">
            <v>Obs</v>
          </cell>
          <cell r="K36">
            <v>0</v>
          </cell>
          <cell r="O36">
            <v>0</v>
          </cell>
          <cell r="Q36">
            <v>0</v>
          </cell>
        </row>
        <row r="37">
          <cell r="B37" t="str">
            <v>ALT-962</v>
          </cell>
          <cell r="C37" t="str">
            <v>PL</v>
          </cell>
          <cell r="D37" t="str">
            <v>Obs</v>
          </cell>
          <cell r="K37">
            <v>0</v>
          </cell>
          <cell r="O37">
            <v>0</v>
          </cell>
          <cell r="Q37">
            <v>0</v>
          </cell>
        </row>
        <row r="38">
          <cell r="B38" t="str">
            <v>AVE 1330</v>
          </cell>
          <cell r="C38" t="str">
            <v>PL</v>
          </cell>
          <cell r="D38" t="str">
            <v>Obs</v>
          </cell>
          <cell r="K38">
            <v>0</v>
          </cell>
          <cell r="O38">
            <v>0</v>
          </cell>
          <cell r="Q38">
            <v>0</v>
          </cell>
        </row>
        <row r="39">
          <cell r="B39" t="str">
            <v>AZD 12389497</v>
          </cell>
          <cell r="C39" t="str">
            <v>PL</v>
          </cell>
          <cell r="D39" t="str">
            <v>Slow Mvg</v>
          </cell>
          <cell r="K39">
            <v>0</v>
          </cell>
          <cell r="O39">
            <v>0</v>
          </cell>
          <cell r="Q39">
            <v>0</v>
          </cell>
        </row>
        <row r="40">
          <cell r="B40" t="str">
            <v>AZD 2230</v>
          </cell>
          <cell r="C40" t="str">
            <v>PL</v>
          </cell>
          <cell r="D40" t="str">
            <v>Obs</v>
          </cell>
          <cell r="K40">
            <v>0</v>
          </cell>
          <cell r="O40">
            <v>0</v>
          </cell>
          <cell r="Q40">
            <v>0</v>
          </cell>
        </row>
        <row r="41">
          <cell r="B41" t="str">
            <v>AZD 6714</v>
          </cell>
          <cell r="C41" t="str">
            <v>PL</v>
          </cell>
          <cell r="D41" t="str">
            <v>Active</v>
          </cell>
          <cell r="G41">
            <v>5</v>
          </cell>
          <cell r="K41">
            <v>5</v>
          </cell>
          <cell r="L41">
            <v>5</v>
          </cell>
          <cell r="O41">
            <v>-5</v>
          </cell>
          <cell r="Q41">
            <v>0</v>
          </cell>
        </row>
        <row r="42">
          <cell r="B42" t="str">
            <v>BHA</v>
          </cell>
          <cell r="C42" t="str">
            <v>PL</v>
          </cell>
          <cell r="D42" t="str">
            <v>Obs</v>
          </cell>
          <cell r="H42">
            <v>23</v>
          </cell>
          <cell r="K42">
            <v>23</v>
          </cell>
          <cell r="M42">
            <v>23</v>
          </cell>
          <cell r="O42">
            <v>-23</v>
          </cell>
          <cell r="Q42">
            <v>0</v>
          </cell>
        </row>
        <row r="43">
          <cell r="B43" t="str">
            <v>BHUP</v>
          </cell>
          <cell r="C43" t="str">
            <v>PL</v>
          </cell>
          <cell r="D43" t="str">
            <v>Obs</v>
          </cell>
          <cell r="K43">
            <v>0</v>
          </cell>
          <cell r="O43">
            <v>0</v>
          </cell>
          <cell r="Q43">
            <v>0</v>
          </cell>
        </row>
        <row r="44">
          <cell r="B44" t="str">
            <v>BNP 7787</v>
          </cell>
          <cell r="C44" t="str">
            <v>PL</v>
          </cell>
          <cell r="D44" t="str">
            <v>Obs</v>
          </cell>
          <cell r="K44">
            <v>0</v>
          </cell>
          <cell r="O44">
            <v>0</v>
          </cell>
          <cell r="Q44">
            <v>0</v>
          </cell>
        </row>
        <row r="45">
          <cell r="B45" t="str">
            <v>Bromohydrin</v>
          </cell>
          <cell r="C45" t="str">
            <v>PL</v>
          </cell>
          <cell r="D45" t="str">
            <v>Obs</v>
          </cell>
          <cell r="G45">
            <v>4</v>
          </cell>
          <cell r="K45">
            <v>4</v>
          </cell>
          <cell r="L45">
            <v>4</v>
          </cell>
          <cell r="O45">
            <v>-4</v>
          </cell>
          <cell r="Q45">
            <v>0</v>
          </cell>
        </row>
        <row r="46">
          <cell r="B46" t="str">
            <v>CCA</v>
          </cell>
          <cell r="C46" t="str">
            <v>PL</v>
          </cell>
          <cell r="D46" t="str">
            <v>Obs</v>
          </cell>
          <cell r="K46">
            <v>0</v>
          </cell>
          <cell r="O46">
            <v>0</v>
          </cell>
          <cell r="Q46">
            <v>0</v>
          </cell>
        </row>
        <row r="47">
          <cell r="B47" t="str">
            <v>Epoxy 5 Hexane</v>
          </cell>
          <cell r="C47" t="str">
            <v>PL</v>
          </cell>
          <cell r="D47" t="str">
            <v>Active</v>
          </cell>
          <cell r="K47">
            <v>0</v>
          </cell>
          <cell r="O47">
            <v>0</v>
          </cell>
          <cell r="Q47">
            <v>0</v>
          </cell>
        </row>
        <row r="48">
          <cell r="B48" t="str">
            <v>EPOXYINDANE</v>
          </cell>
          <cell r="C48" t="str">
            <v>PL</v>
          </cell>
          <cell r="D48" t="str">
            <v>Active</v>
          </cell>
          <cell r="G48">
            <v>2</v>
          </cell>
          <cell r="K48">
            <v>2</v>
          </cell>
          <cell r="L48">
            <v>2</v>
          </cell>
          <cell r="O48">
            <v>-2</v>
          </cell>
          <cell r="Q48">
            <v>0</v>
          </cell>
        </row>
        <row r="49">
          <cell r="B49" t="str">
            <v>ER-306074</v>
          </cell>
          <cell r="C49" t="str">
            <v>PL</v>
          </cell>
          <cell r="D49" t="str">
            <v>Active</v>
          </cell>
          <cell r="K49">
            <v>0</v>
          </cell>
          <cell r="O49">
            <v>0</v>
          </cell>
          <cell r="Q49">
            <v>0</v>
          </cell>
        </row>
        <row r="50">
          <cell r="B50" t="str">
            <v>ER-806753</v>
          </cell>
          <cell r="C50" t="str">
            <v>PL</v>
          </cell>
          <cell r="D50" t="str">
            <v>Active</v>
          </cell>
          <cell r="G50">
            <v>177</v>
          </cell>
          <cell r="H50">
            <v>234</v>
          </cell>
          <cell r="K50">
            <v>411</v>
          </cell>
          <cell r="L50">
            <v>177</v>
          </cell>
          <cell r="M50">
            <v>10</v>
          </cell>
          <cell r="O50">
            <v>-187</v>
          </cell>
          <cell r="Q50">
            <v>224</v>
          </cell>
        </row>
        <row r="51">
          <cell r="B51" t="str">
            <v>Geltex</v>
          </cell>
          <cell r="C51" t="str">
            <v>PL</v>
          </cell>
          <cell r="D51" t="str">
            <v>Obs</v>
          </cell>
          <cell r="K51">
            <v>0</v>
          </cell>
          <cell r="O51">
            <v>0</v>
          </cell>
          <cell r="Q51">
            <v>0</v>
          </cell>
        </row>
        <row r="52">
          <cell r="B52" t="str">
            <v>GSK 1000064</v>
          </cell>
          <cell r="C52" t="str">
            <v>PL</v>
          </cell>
          <cell r="D52" t="str">
            <v>Slow Mvg</v>
          </cell>
          <cell r="K52">
            <v>0</v>
          </cell>
          <cell r="O52">
            <v>0</v>
          </cell>
          <cell r="Q52">
            <v>0</v>
          </cell>
        </row>
        <row r="53">
          <cell r="B53" t="str">
            <v>GSK 1014802A</v>
          </cell>
          <cell r="C53" t="str">
            <v>PL</v>
          </cell>
          <cell r="D53" t="str">
            <v>Active</v>
          </cell>
          <cell r="K53">
            <v>0</v>
          </cell>
          <cell r="O53">
            <v>0</v>
          </cell>
          <cell r="Q53">
            <v>0</v>
          </cell>
        </row>
        <row r="54">
          <cell r="B54" t="str">
            <v>GSK 1034702</v>
          </cell>
          <cell r="C54" t="str">
            <v>PL</v>
          </cell>
          <cell r="D54" t="str">
            <v>Active</v>
          </cell>
          <cell r="K54">
            <v>0</v>
          </cell>
          <cell r="O54">
            <v>0</v>
          </cell>
          <cell r="Q54">
            <v>0</v>
          </cell>
        </row>
        <row r="55">
          <cell r="B55" t="str">
            <v>GSK 1497235A</v>
          </cell>
          <cell r="C55" t="str">
            <v>PL</v>
          </cell>
          <cell r="D55" t="str">
            <v>Active</v>
          </cell>
          <cell r="G55">
            <v>31</v>
          </cell>
          <cell r="K55">
            <v>31</v>
          </cell>
          <cell r="L55">
            <v>31</v>
          </cell>
          <cell r="O55">
            <v>-31</v>
          </cell>
          <cell r="Q55">
            <v>0</v>
          </cell>
        </row>
        <row r="56">
          <cell r="B56" t="str">
            <v>GW 397339</v>
          </cell>
          <cell r="C56" t="str">
            <v>PL</v>
          </cell>
          <cell r="D56" t="str">
            <v>Obs</v>
          </cell>
          <cell r="K56">
            <v>0</v>
          </cell>
          <cell r="O56">
            <v>0</v>
          </cell>
          <cell r="Q56">
            <v>0</v>
          </cell>
        </row>
        <row r="57">
          <cell r="B57" t="str">
            <v>GW 591080X</v>
          </cell>
          <cell r="C57" t="str">
            <v>PL</v>
          </cell>
          <cell r="D57" t="str">
            <v>Active</v>
          </cell>
          <cell r="K57">
            <v>0</v>
          </cell>
          <cell r="O57">
            <v>0</v>
          </cell>
          <cell r="Q57">
            <v>0</v>
          </cell>
        </row>
        <row r="58">
          <cell r="B58" t="str">
            <v>GW 801144X</v>
          </cell>
          <cell r="C58" t="str">
            <v>PL</v>
          </cell>
          <cell r="D58" t="str">
            <v>Slow Mvg</v>
          </cell>
          <cell r="G58">
            <v>8</v>
          </cell>
          <cell r="K58">
            <v>8</v>
          </cell>
          <cell r="L58">
            <v>8</v>
          </cell>
          <cell r="O58">
            <v>-8</v>
          </cell>
          <cell r="Q58">
            <v>0</v>
          </cell>
        </row>
        <row r="59">
          <cell r="B59" t="str">
            <v>ICOS 1576</v>
          </cell>
          <cell r="C59" t="str">
            <v>PL</v>
          </cell>
          <cell r="D59" t="str">
            <v>Obs</v>
          </cell>
          <cell r="K59">
            <v>0</v>
          </cell>
          <cell r="O59">
            <v>0</v>
          </cell>
          <cell r="Q59">
            <v>0</v>
          </cell>
        </row>
        <row r="60">
          <cell r="B60" t="str">
            <v>ICOS 485</v>
          </cell>
          <cell r="C60" t="str">
            <v>PL</v>
          </cell>
          <cell r="D60" t="str">
            <v>Obs</v>
          </cell>
          <cell r="K60">
            <v>0</v>
          </cell>
          <cell r="O60">
            <v>0</v>
          </cell>
          <cell r="Q60">
            <v>0</v>
          </cell>
        </row>
        <row r="61">
          <cell r="B61" t="str">
            <v>Iloperidone</v>
          </cell>
          <cell r="C61" t="str">
            <v>PL</v>
          </cell>
          <cell r="D61" t="str">
            <v>Active</v>
          </cell>
          <cell r="G61">
            <v>13</v>
          </cell>
          <cell r="I61">
            <v>1</v>
          </cell>
          <cell r="K61">
            <v>14</v>
          </cell>
          <cell r="L61">
            <v>13</v>
          </cell>
          <cell r="M61">
            <v>15</v>
          </cell>
          <cell r="O61">
            <v>-28</v>
          </cell>
          <cell r="P61">
            <v>14</v>
          </cell>
          <cell r="Q61">
            <v>0</v>
          </cell>
        </row>
        <row r="62">
          <cell r="B62" t="str">
            <v>KAN 747</v>
          </cell>
          <cell r="C62" t="str">
            <v>PL</v>
          </cell>
          <cell r="D62" t="str">
            <v>Slow Mvg</v>
          </cell>
          <cell r="K62">
            <v>0</v>
          </cell>
          <cell r="O62">
            <v>0</v>
          </cell>
          <cell r="Q62">
            <v>0</v>
          </cell>
        </row>
        <row r="63">
          <cell r="B63" t="str">
            <v>LMT</v>
          </cell>
          <cell r="C63" t="str">
            <v>PL</v>
          </cell>
          <cell r="D63" t="str">
            <v>Active</v>
          </cell>
          <cell r="H63">
            <v>61</v>
          </cell>
          <cell r="I63">
            <v>23</v>
          </cell>
          <cell r="J63">
            <v>78</v>
          </cell>
          <cell r="K63">
            <v>162</v>
          </cell>
          <cell r="M63">
            <v>81</v>
          </cell>
          <cell r="N63">
            <v>78</v>
          </cell>
          <cell r="O63">
            <v>-159</v>
          </cell>
          <cell r="Q63">
            <v>3</v>
          </cell>
        </row>
        <row r="64">
          <cell r="B64" t="str">
            <v>Memory 1003</v>
          </cell>
          <cell r="C64" t="str">
            <v>PL</v>
          </cell>
          <cell r="D64" t="str">
            <v>Active</v>
          </cell>
          <cell r="G64">
            <v>5</v>
          </cell>
          <cell r="H64">
            <v>1</v>
          </cell>
          <cell r="J64">
            <v>199</v>
          </cell>
          <cell r="K64">
            <v>205</v>
          </cell>
          <cell r="L64">
            <v>5</v>
          </cell>
          <cell r="M64">
            <v>1</v>
          </cell>
          <cell r="N64">
            <v>199</v>
          </cell>
          <cell r="O64">
            <v>-205</v>
          </cell>
          <cell r="Q64">
            <v>0</v>
          </cell>
        </row>
        <row r="65">
          <cell r="B65" t="str">
            <v>Methyl Acetonide</v>
          </cell>
          <cell r="C65" t="str">
            <v>PL</v>
          </cell>
          <cell r="D65" t="str">
            <v>Slow Mvg</v>
          </cell>
          <cell r="J65">
            <v>17</v>
          </cell>
          <cell r="K65">
            <v>17</v>
          </cell>
          <cell r="N65">
            <v>17</v>
          </cell>
          <cell r="O65">
            <v>-17</v>
          </cell>
          <cell r="Q65">
            <v>0</v>
          </cell>
        </row>
        <row r="66">
          <cell r="B66" t="str">
            <v>Mill. Lactone</v>
          </cell>
          <cell r="C66" t="str">
            <v>PL</v>
          </cell>
          <cell r="D66" t="str">
            <v>Obs</v>
          </cell>
          <cell r="G66">
            <v>13</v>
          </cell>
          <cell r="K66">
            <v>13</v>
          </cell>
          <cell r="L66">
            <v>13</v>
          </cell>
          <cell r="O66">
            <v>-13</v>
          </cell>
          <cell r="Q66">
            <v>0</v>
          </cell>
        </row>
        <row r="67">
          <cell r="B67" t="str">
            <v>PTC</v>
          </cell>
          <cell r="C67" t="str">
            <v>PL</v>
          </cell>
          <cell r="D67" t="str">
            <v>Slow Mvg</v>
          </cell>
          <cell r="K67">
            <v>0</v>
          </cell>
          <cell r="O67">
            <v>0</v>
          </cell>
          <cell r="Q67">
            <v>0</v>
          </cell>
        </row>
        <row r="68">
          <cell r="B68" t="str">
            <v>RCX 2037</v>
          </cell>
          <cell r="C68" t="str">
            <v>PL</v>
          </cell>
          <cell r="D68" t="str">
            <v>Obs</v>
          </cell>
          <cell r="K68">
            <v>0</v>
          </cell>
          <cell r="O68">
            <v>0</v>
          </cell>
          <cell r="Q68">
            <v>0</v>
          </cell>
        </row>
        <row r="69">
          <cell r="B69" t="str">
            <v>RCX 2047</v>
          </cell>
          <cell r="C69" t="str">
            <v>PL</v>
          </cell>
          <cell r="D69" t="str">
            <v>Obs</v>
          </cell>
          <cell r="G69">
            <v>12</v>
          </cell>
          <cell r="J69">
            <v>20</v>
          </cell>
          <cell r="K69">
            <v>32</v>
          </cell>
          <cell r="L69">
            <v>12</v>
          </cell>
          <cell r="N69">
            <v>20</v>
          </cell>
          <cell r="O69">
            <v>-32</v>
          </cell>
          <cell r="Q69">
            <v>0</v>
          </cell>
        </row>
        <row r="70">
          <cell r="B70" t="str">
            <v>SB 580254</v>
          </cell>
          <cell r="C70" t="str">
            <v>PL</v>
          </cell>
          <cell r="D70" t="str">
            <v>Active</v>
          </cell>
          <cell r="G70">
            <v>2</v>
          </cell>
          <cell r="K70">
            <v>2</v>
          </cell>
          <cell r="L70">
            <v>2</v>
          </cell>
          <cell r="O70">
            <v>-2</v>
          </cell>
          <cell r="Q70">
            <v>0</v>
          </cell>
        </row>
        <row r="71">
          <cell r="B71" t="str">
            <v>SB 748534A</v>
          </cell>
          <cell r="C71" t="str">
            <v>PL</v>
          </cell>
          <cell r="D71" t="str">
            <v>Slow Mvg</v>
          </cell>
          <cell r="K71">
            <v>0</v>
          </cell>
          <cell r="O71">
            <v>0</v>
          </cell>
          <cell r="Q71">
            <v>0</v>
          </cell>
        </row>
        <row r="72">
          <cell r="B72" t="str">
            <v>SB 7973131</v>
          </cell>
          <cell r="C72" t="str">
            <v>PL</v>
          </cell>
          <cell r="D72" t="str">
            <v>Slow Mvg</v>
          </cell>
          <cell r="J72">
            <v>29</v>
          </cell>
          <cell r="K72">
            <v>29</v>
          </cell>
          <cell r="N72">
            <v>29</v>
          </cell>
          <cell r="O72">
            <v>-29</v>
          </cell>
          <cell r="Q72">
            <v>0</v>
          </cell>
        </row>
        <row r="73">
          <cell r="B73" t="str">
            <v>Sestamibi</v>
          </cell>
          <cell r="C73" t="str">
            <v>PL</v>
          </cell>
          <cell r="D73" t="str">
            <v>Active</v>
          </cell>
          <cell r="G73">
            <v>1</v>
          </cell>
          <cell r="H73">
            <v>4</v>
          </cell>
          <cell r="K73">
            <v>5</v>
          </cell>
          <cell r="L73">
            <v>1</v>
          </cell>
          <cell r="M73">
            <v>4</v>
          </cell>
          <cell r="O73">
            <v>-5</v>
          </cell>
          <cell r="Q73">
            <v>0</v>
          </cell>
        </row>
        <row r="74">
          <cell r="B74" t="str">
            <v xml:space="preserve">Scios 469 </v>
          </cell>
          <cell r="C74" t="str">
            <v>PL</v>
          </cell>
          <cell r="D74" t="str">
            <v>Slow Mvg</v>
          </cell>
          <cell r="G74">
            <v>1</v>
          </cell>
          <cell r="K74">
            <v>1</v>
          </cell>
          <cell r="L74">
            <v>1</v>
          </cell>
          <cell r="O74">
            <v>-1</v>
          </cell>
          <cell r="Q74">
            <v>0</v>
          </cell>
        </row>
        <row r="75">
          <cell r="B75" t="str">
            <v>SPS 3699 St.1</v>
          </cell>
          <cell r="C75" t="str">
            <v>PL</v>
          </cell>
          <cell r="D75" t="str">
            <v>Active</v>
          </cell>
          <cell r="K75">
            <v>0</v>
          </cell>
          <cell r="O75">
            <v>0</v>
          </cell>
          <cell r="Q75">
            <v>0</v>
          </cell>
        </row>
        <row r="76">
          <cell r="B76" t="str">
            <v>SR-28043</v>
          </cell>
          <cell r="C76" t="str">
            <v>PL</v>
          </cell>
          <cell r="D76" t="str">
            <v>Slow Mvg</v>
          </cell>
          <cell r="G76">
            <v>72</v>
          </cell>
          <cell r="I76">
            <v>14</v>
          </cell>
          <cell r="K76">
            <v>86</v>
          </cell>
          <cell r="L76">
            <v>9</v>
          </cell>
          <cell r="O76">
            <v>-9</v>
          </cell>
          <cell r="Q76">
            <v>77</v>
          </cell>
        </row>
        <row r="77">
          <cell r="B77" t="str">
            <v>T-Baus</v>
          </cell>
          <cell r="C77" t="str">
            <v>PL</v>
          </cell>
          <cell r="D77" t="str">
            <v>Obs</v>
          </cell>
          <cell r="K77">
            <v>0</v>
          </cell>
          <cell r="O77">
            <v>0</v>
          </cell>
          <cell r="Q77">
            <v>0</v>
          </cell>
        </row>
        <row r="78">
          <cell r="B78" t="str">
            <v>Telik 19781</v>
          </cell>
          <cell r="C78" t="str">
            <v>PL</v>
          </cell>
          <cell r="D78" t="str">
            <v>Obs</v>
          </cell>
          <cell r="K78">
            <v>0</v>
          </cell>
          <cell r="O78">
            <v>0</v>
          </cell>
          <cell r="Q78">
            <v>0</v>
          </cell>
        </row>
        <row r="79">
          <cell r="B79" t="str">
            <v>Valrocemide</v>
          </cell>
          <cell r="C79" t="str">
            <v>PL</v>
          </cell>
          <cell r="D79" t="str">
            <v>Active</v>
          </cell>
          <cell r="G79">
            <v>6</v>
          </cell>
          <cell r="H79">
            <v>14</v>
          </cell>
          <cell r="K79">
            <v>20</v>
          </cell>
          <cell r="L79">
            <v>6</v>
          </cell>
          <cell r="M79">
            <v>14</v>
          </cell>
          <cell r="O79">
            <v>-20</v>
          </cell>
          <cell r="Q79">
            <v>0</v>
          </cell>
        </row>
        <row r="80">
          <cell r="B80" t="str">
            <v>VEC 162</v>
          </cell>
          <cell r="C80" t="str">
            <v>PL</v>
          </cell>
          <cell r="D80" t="str">
            <v>Active</v>
          </cell>
          <cell r="G80">
            <v>64</v>
          </cell>
          <cell r="H80">
            <v>142</v>
          </cell>
          <cell r="K80">
            <v>206</v>
          </cell>
          <cell r="L80">
            <v>64</v>
          </cell>
          <cell r="M80">
            <v>142</v>
          </cell>
          <cell r="O80">
            <v>-206</v>
          </cell>
          <cell r="Q80">
            <v>0</v>
          </cell>
        </row>
        <row r="81">
          <cell r="B81" t="str">
            <v>Vertex 148</v>
          </cell>
          <cell r="C81" t="str">
            <v>PL</v>
          </cell>
          <cell r="D81" t="str">
            <v>Obs</v>
          </cell>
          <cell r="H81">
            <v>1</v>
          </cell>
          <cell r="J81">
            <v>91</v>
          </cell>
          <cell r="K81">
            <v>92</v>
          </cell>
          <cell r="M81">
            <v>1</v>
          </cell>
          <cell r="N81">
            <v>91</v>
          </cell>
          <cell r="O81">
            <v>-92</v>
          </cell>
          <cell r="Q81">
            <v>0</v>
          </cell>
        </row>
        <row r="82">
          <cell r="B82" t="str">
            <v>Vertex 497</v>
          </cell>
          <cell r="C82" t="str">
            <v>PL</v>
          </cell>
          <cell r="D82" t="str">
            <v>Obs</v>
          </cell>
          <cell r="G82">
            <v>3</v>
          </cell>
          <cell r="K82">
            <v>3</v>
          </cell>
          <cell r="L82">
            <v>3</v>
          </cell>
          <cell r="O82">
            <v>-3</v>
          </cell>
          <cell r="Q82">
            <v>0</v>
          </cell>
        </row>
        <row r="83">
          <cell r="B83" t="str">
            <v>Vertex 770</v>
          </cell>
          <cell r="C83" t="str">
            <v>PL</v>
          </cell>
          <cell r="D83" t="str">
            <v>Slow Mvg</v>
          </cell>
          <cell r="G83">
            <v>1</v>
          </cell>
          <cell r="K83">
            <v>1</v>
          </cell>
          <cell r="L83">
            <v>1</v>
          </cell>
          <cell r="O83">
            <v>-1</v>
          </cell>
          <cell r="Q83">
            <v>0</v>
          </cell>
        </row>
        <row r="84">
          <cell r="B84" t="str">
            <v>Vertex 950</v>
          </cell>
          <cell r="C84" t="str">
            <v>PL</v>
          </cell>
          <cell r="D84" t="str">
            <v>Active</v>
          </cell>
          <cell r="G84">
            <v>296</v>
          </cell>
          <cell r="H84">
            <v>367</v>
          </cell>
          <cell r="I84">
            <v>8</v>
          </cell>
          <cell r="J84">
            <v>35</v>
          </cell>
          <cell r="K84">
            <v>706</v>
          </cell>
          <cell r="L84">
            <v>303</v>
          </cell>
          <cell r="M84">
            <v>368</v>
          </cell>
          <cell r="N84">
            <v>35</v>
          </cell>
          <cell r="O84">
            <v>-706</v>
          </cell>
          <cell r="Q84">
            <v>0</v>
          </cell>
        </row>
        <row r="85">
          <cell r="B85" t="str">
            <v>ZD0947</v>
          </cell>
          <cell r="C85" t="str">
            <v>PL</v>
          </cell>
          <cell r="D85" t="str">
            <v>Obs</v>
          </cell>
          <cell r="K85">
            <v>0</v>
          </cell>
          <cell r="O85">
            <v>0</v>
          </cell>
          <cell r="Q85">
            <v>0</v>
          </cell>
        </row>
        <row r="86">
          <cell r="B86" t="str">
            <v>ZT-1</v>
          </cell>
          <cell r="C86" t="str">
            <v>PL</v>
          </cell>
          <cell r="D86" t="str">
            <v>Active</v>
          </cell>
          <cell r="K86">
            <v>0</v>
          </cell>
          <cell r="O86">
            <v>0</v>
          </cell>
          <cell r="Q86">
            <v>0</v>
          </cell>
        </row>
        <row r="87">
          <cell r="O87">
            <v>0</v>
          </cell>
        </row>
        <row r="88">
          <cell r="C88" t="str">
            <v>Pre Launch</v>
          </cell>
          <cell r="D88" t="str">
            <v>Total</v>
          </cell>
          <cell r="G88">
            <v>742</v>
          </cell>
          <cell r="H88">
            <v>1017</v>
          </cell>
          <cell r="I88">
            <v>46</v>
          </cell>
          <cell r="J88">
            <v>894</v>
          </cell>
          <cell r="K88">
            <v>2699</v>
          </cell>
          <cell r="L88">
            <v>672</v>
          </cell>
          <cell r="M88">
            <v>817</v>
          </cell>
          <cell r="N88">
            <v>863</v>
          </cell>
          <cell r="O88">
            <v>-2352</v>
          </cell>
          <cell r="P88">
            <v>14</v>
          </cell>
          <cell r="Q88">
            <v>361</v>
          </cell>
        </row>
        <row r="89">
          <cell r="O89">
            <v>0</v>
          </cell>
        </row>
        <row r="90">
          <cell r="B90" t="str">
            <v>(DHQ) 2 PHAL</v>
          </cell>
          <cell r="C90" t="str">
            <v>T</v>
          </cell>
          <cell r="D90" t="str">
            <v>Slow Mvg</v>
          </cell>
          <cell r="K90">
            <v>0</v>
          </cell>
          <cell r="O90">
            <v>0</v>
          </cell>
          <cell r="Q90">
            <v>0</v>
          </cell>
        </row>
        <row r="91">
          <cell r="B91" t="str">
            <v>Amino Indanol</v>
          </cell>
          <cell r="C91" t="str">
            <v>T</v>
          </cell>
          <cell r="D91" t="str">
            <v>Slow Mvg</v>
          </cell>
          <cell r="H91">
            <v>109</v>
          </cell>
          <cell r="K91">
            <v>109</v>
          </cell>
          <cell r="M91">
            <v>109</v>
          </cell>
          <cell r="O91">
            <v>-109</v>
          </cell>
          <cell r="Q91">
            <v>0</v>
          </cell>
        </row>
        <row r="92">
          <cell r="B92" t="str">
            <v>ANFP</v>
          </cell>
          <cell r="C92" t="str">
            <v>T</v>
          </cell>
          <cell r="D92" t="str">
            <v>Active</v>
          </cell>
          <cell r="G92">
            <v>77</v>
          </cell>
          <cell r="J92">
            <v>88</v>
          </cell>
          <cell r="K92">
            <v>165</v>
          </cell>
          <cell r="L92">
            <v>39</v>
          </cell>
          <cell r="N92">
            <v>44</v>
          </cell>
          <cell r="O92">
            <v>-83</v>
          </cell>
          <cell r="Q92">
            <v>82</v>
          </cell>
        </row>
        <row r="93">
          <cell r="B93" t="str">
            <v>Butanol</v>
          </cell>
          <cell r="C93" t="str">
            <v>T</v>
          </cell>
          <cell r="D93" t="str">
            <v>Slow Mvg</v>
          </cell>
          <cell r="G93">
            <v>23</v>
          </cell>
          <cell r="J93">
            <v>88</v>
          </cell>
          <cell r="K93">
            <v>111</v>
          </cell>
          <cell r="L93">
            <v>23</v>
          </cell>
          <cell r="N93">
            <v>88</v>
          </cell>
          <cell r="O93">
            <v>-111</v>
          </cell>
          <cell r="Q93">
            <v>0</v>
          </cell>
        </row>
        <row r="94">
          <cell r="B94" t="str">
            <v>CBDA</v>
          </cell>
          <cell r="C94" t="str">
            <v>T</v>
          </cell>
          <cell r="D94" t="str">
            <v>Active</v>
          </cell>
          <cell r="G94">
            <v>13</v>
          </cell>
          <cell r="H94">
            <v>2</v>
          </cell>
          <cell r="K94">
            <v>15</v>
          </cell>
          <cell r="L94">
            <v>2</v>
          </cell>
          <cell r="M94">
            <v>2</v>
          </cell>
          <cell r="O94">
            <v>-4</v>
          </cell>
          <cell r="Q94">
            <v>11</v>
          </cell>
        </row>
        <row r="95">
          <cell r="B95" t="str">
            <v>CDFA Me</v>
          </cell>
          <cell r="C95" t="str">
            <v>T</v>
          </cell>
          <cell r="D95" t="str">
            <v>Slow Mvg</v>
          </cell>
          <cell r="G95">
            <v>4</v>
          </cell>
          <cell r="I95">
            <v>93</v>
          </cell>
          <cell r="J95">
            <v>93</v>
          </cell>
          <cell r="K95">
            <v>190</v>
          </cell>
          <cell r="L95">
            <v>4</v>
          </cell>
          <cell r="M95">
            <v>92</v>
          </cell>
          <cell r="O95">
            <v>-96</v>
          </cell>
          <cell r="P95">
            <v>-6</v>
          </cell>
          <cell r="Q95">
            <v>88</v>
          </cell>
        </row>
        <row r="96">
          <cell r="B96" t="str">
            <v>CPD</v>
          </cell>
          <cell r="C96" t="str">
            <v>T</v>
          </cell>
          <cell r="D96" t="str">
            <v>Slow Mvg</v>
          </cell>
          <cell r="J96">
            <v>43</v>
          </cell>
          <cell r="K96">
            <v>43</v>
          </cell>
          <cell r="N96">
            <v>43</v>
          </cell>
          <cell r="O96">
            <v>-43</v>
          </cell>
          <cell r="Q96">
            <v>0</v>
          </cell>
        </row>
        <row r="97">
          <cell r="B97" t="str">
            <v>DESMP</v>
          </cell>
          <cell r="C97" t="str">
            <v>T</v>
          </cell>
          <cell r="D97" t="str">
            <v>Obs</v>
          </cell>
          <cell r="K97">
            <v>0</v>
          </cell>
          <cell r="O97">
            <v>0</v>
          </cell>
          <cell r="Q97">
            <v>0</v>
          </cell>
        </row>
        <row r="98">
          <cell r="B98" t="str">
            <v>DHQD</v>
          </cell>
          <cell r="C98" t="str">
            <v>T</v>
          </cell>
          <cell r="D98" t="str">
            <v>Slow Mvg</v>
          </cell>
          <cell r="G98">
            <v>3</v>
          </cell>
          <cell r="J98">
            <v>31</v>
          </cell>
          <cell r="K98">
            <v>34</v>
          </cell>
          <cell r="N98">
            <v>24</v>
          </cell>
          <cell r="O98">
            <v>-24</v>
          </cell>
          <cell r="Q98">
            <v>10</v>
          </cell>
        </row>
        <row r="99">
          <cell r="B99" t="str">
            <v>EPI</v>
          </cell>
          <cell r="C99" t="str">
            <v>T</v>
          </cell>
          <cell r="D99" t="str">
            <v>Slow Mvg</v>
          </cell>
          <cell r="G99">
            <v>6</v>
          </cell>
          <cell r="H99">
            <v>33</v>
          </cell>
          <cell r="J99">
            <v>47</v>
          </cell>
          <cell r="K99">
            <v>86</v>
          </cell>
          <cell r="L99">
            <v>6</v>
          </cell>
          <cell r="M99">
            <v>33</v>
          </cell>
          <cell r="N99">
            <v>19</v>
          </cell>
          <cell r="O99">
            <v>-58</v>
          </cell>
          <cell r="Q99">
            <v>28</v>
          </cell>
        </row>
        <row r="100">
          <cell r="B100" t="str">
            <v>ETFA</v>
          </cell>
          <cell r="C100" t="str">
            <v>T</v>
          </cell>
          <cell r="D100" t="str">
            <v>Active</v>
          </cell>
          <cell r="G100">
            <v>2</v>
          </cell>
          <cell r="J100">
            <v>16</v>
          </cell>
          <cell r="K100">
            <v>18</v>
          </cell>
          <cell r="L100">
            <v>2</v>
          </cell>
          <cell r="N100">
            <v>16</v>
          </cell>
          <cell r="O100">
            <v>-18</v>
          </cell>
          <cell r="Q100">
            <v>0</v>
          </cell>
        </row>
        <row r="101">
          <cell r="B101" t="str">
            <v>Glycidyl Nosylate</v>
          </cell>
          <cell r="C101" t="str">
            <v>T</v>
          </cell>
          <cell r="D101" t="str">
            <v>Slow Mvg</v>
          </cell>
          <cell r="G101">
            <v>3</v>
          </cell>
          <cell r="K101">
            <v>3</v>
          </cell>
          <cell r="L101">
            <v>3</v>
          </cell>
          <cell r="O101">
            <v>-3</v>
          </cell>
          <cell r="Q101">
            <v>0</v>
          </cell>
        </row>
        <row r="102">
          <cell r="B102" t="str">
            <v>Glycidyl Phthalimide</v>
          </cell>
          <cell r="C102" t="str">
            <v>T</v>
          </cell>
          <cell r="D102" t="str">
            <v>Active</v>
          </cell>
          <cell r="G102">
            <v>11</v>
          </cell>
          <cell r="J102">
            <v>98</v>
          </cell>
          <cell r="K102">
            <v>109</v>
          </cell>
          <cell r="L102">
            <v>11</v>
          </cell>
          <cell r="N102">
            <v>98</v>
          </cell>
          <cell r="O102">
            <v>-109</v>
          </cell>
          <cell r="Q102">
            <v>0</v>
          </cell>
        </row>
        <row r="103">
          <cell r="B103" t="str">
            <v>Glycidyl Tosylate</v>
          </cell>
          <cell r="C103" t="str">
            <v>T</v>
          </cell>
          <cell r="D103" t="str">
            <v>Slow Mvg</v>
          </cell>
          <cell r="H103">
            <v>3</v>
          </cell>
          <cell r="K103">
            <v>3</v>
          </cell>
          <cell r="M103">
            <v>3</v>
          </cell>
          <cell r="O103">
            <v>-3</v>
          </cell>
          <cell r="Q103">
            <v>0</v>
          </cell>
        </row>
        <row r="104">
          <cell r="B104" t="str">
            <v>Isovanillin</v>
          </cell>
          <cell r="C104" t="str">
            <v>T</v>
          </cell>
          <cell r="D104" t="str">
            <v>Obs</v>
          </cell>
          <cell r="K104">
            <v>0</v>
          </cell>
          <cell r="O104">
            <v>0</v>
          </cell>
          <cell r="Q104">
            <v>0</v>
          </cell>
        </row>
        <row r="105">
          <cell r="B105" t="str">
            <v>Jacobsen Catalyst</v>
          </cell>
          <cell r="C105" t="str">
            <v>T</v>
          </cell>
          <cell r="D105" t="str">
            <v>Slow Mvg</v>
          </cell>
          <cell r="G105">
            <v>11</v>
          </cell>
          <cell r="H105">
            <v>195</v>
          </cell>
          <cell r="K105">
            <v>206</v>
          </cell>
          <cell r="L105">
            <v>9</v>
          </cell>
          <cell r="M105">
            <v>61</v>
          </cell>
          <cell r="O105">
            <v>-70</v>
          </cell>
          <cell r="Q105">
            <v>136</v>
          </cell>
        </row>
        <row r="106">
          <cell r="B106" t="str">
            <v>L-Carnitine</v>
          </cell>
          <cell r="C106" t="str">
            <v>T</v>
          </cell>
          <cell r="D106" t="str">
            <v>Slow Mvg</v>
          </cell>
          <cell r="G106">
            <v>2</v>
          </cell>
          <cell r="K106">
            <v>2</v>
          </cell>
          <cell r="L106">
            <v>2</v>
          </cell>
          <cell r="O106">
            <v>-2</v>
          </cell>
          <cell r="Q106">
            <v>0</v>
          </cell>
        </row>
        <row r="107">
          <cell r="B107" t="str">
            <v>Methyl Glycidate</v>
          </cell>
          <cell r="C107" t="str">
            <v>T</v>
          </cell>
          <cell r="D107" t="str">
            <v>Slow Mvg</v>
          </cell>
          <cell r="I107">
            <v>35</v>
          </cell>
          <cell r="K107">
            <v>35</v>
          </cell>
          <cell r="M107">
            <v>35</v>
          </cell>
          <cell r="O107">
            <v>-35</v>
          </cell>
          <cell r="Q107">
            <v>0</v>
          </cell>
        </row>
        <row r="108">
          <cell r="B108" t="str">
            <v>OADPE</v>
          </cell>
          <cell r="C108" t="str">
            <v>T</v>
          </cell>
          <cell r="D108" t="str">
            <v>Slow Mvg</v>
          </cell>
          <cell r="K108">
            <v>0</v>
          </cell>
          <cell r="O108">
            <v>0</v>
          </cell>
          <cell r="Q108">
            <v>0</v>
          </cell>
        </row>
        <row r="109">
          <cell r="B109" t="str">
            <v>Oligomeric Cat</v>
          </cell>
          <cell r="C109" t="str">
            <v>T</v>
          </cell>
          <cell r="D109" t="str">
            <v>Slow Mvg</v>
          </cell>
          <cell r="G109">
            <v>145</v>
          </cell>
          <cell r="H109">
            <v>391</v>
          </cell>
          <cell r="I109">
            <v>6</v>
          </cell>
          <cell r="K109">
            <v>542</v>
          </cell>
          <cell r="L109">
            <v>1</v>
          </cell>
          <cell r="M109">
            <v>34</v>
          </cell>
          <cell r="O109">
            <v>-35</v>
          </cell>
          <cell r="P109">
            <v>71</v>
          </cell>
          <cell r="Q109">
            <v>578</v>
          </cell>
        </row>
        <row r="110">
          <cell r="B110" t="str">
            <v>Pfizer Diol</v>
          </cell>
          <cell r="C110" t="str">
            <v>T</v>
          </cell>
          <cell r="D110" t="str">
            <v>Obs</v>
          </cell>
          <cell r="K110">
            <v>0</v>
          </cell>
          <cell r="O110">
            <v>0</v>
          </cell>
          <cell r="Q110">
            <v>0</v>
          </cell>
        </row>
        <row r="111">
          <cell r="B111" t="str">
            <v>PG Carbonate</v>
          </cell>
          <cell r="C111" t="str">
            <v>T</v>
          </cell>
          <cell r="D111" t="str">
            <v>Slow Mvg</v>
          </cell>
          <cell r="J111">
            <v>199</v>
          </cell>
          <cell r="K111">
            <v>199</v>
          </cell>
          <cell r="N111">
            <v>199</v>
          </cell>
          <cell r="O111">
            <v>-199</v>
          </cell>
          <cell r="Q111">
            <v>0</v>
          </cell>
        </row>
        <row r="112">
          <cell r="B112" t="str">
            <v>Propylene Oxide</v>
          </cell>
          <cell r="C112" t="str">
            <v>T</v>
          </cell>
          <cell r="D112" t="str">
            <v>Slow Mvg</v>
          </cell>
          <cell r="G112">
            <v>2</v>
          </cell>
          <cell r="H112">
            <v>94</v>
          </cell>
          <cell r="I112">
            <v>50</v>
          </cell>
          <cell r="K112">
            <v>146</v>
          </cell>
          <cell r="L112">
            <v>1</v>
          </cell>
          <cell r="M112">
            <v>107</v>
          </cell>
          <cell r="O112">
            <v>-108</v>
          </cell>
          <cell r="P112">
            <v>-41</v>
          </cell>
          <cell r="Q112">
            <v>-3</v>
          </cell>
        </row>
        <row r="113">
          <cell r="B113" t="str">
            <v>RUPHOS</v>
          </cell>
          <cell r="C113" t="str">
            <v>T</v>
          </cell>
          <cell r="D113" t="str">
            <v>Slow Mvg</v>
          </cell>
          <cell r="K113">
            <v>0</v>
          </cell>
          <cell r="O113">
            <v>0</v>
          </cell>
          <cell r="Q113">
            <v>0</v>
          </cell>
        </row>
        <row r="114">
          <cell r="B114" t="str">
            <v>S-Phos</v>
          </cell>
          <cell r="C114" t="str">
            <v>T</v>
          </cell>
          <cell r="D114" t="str">
            <v>Slow Mvg</v>
          </cell>
          <cell r="J114">
            <v>1</v>
          </cell>
          <cell r="K114">
            <v>1</v>
          </cell>
          <cell r="N114">
            <v>1</v>
          </cell>
          <cell r="O114">
            <v>-1</v>
          </cell>
          <cell r="Q114">
            <v>0</v>
          </cell>
        </row>
        <row r="115">
          <cell r="B115" t="str">
            <v>Styrene Oxide</v>
          </cell>
          <cell r="C115" t="str">
            <v>T</v>
          </cell>
          <cell r="D115" t="str">
            <v>Slow Mvg</v>
          </cell>
          <cell r="G115">
            <v>3</v>
          </cell>
          <cell r="K115">
            <v>3</v>
          </cell>
          <cell r="L115">
            <v>3</v>
          </cell>
          <cell r="O115">
            <v>-3</v>
          </cell>
          <cell r="Q115">
            <v>0</v>
          </cell>
        </row>
        <row r="116">
          <cell r="B116" t="str">
            <v>TBGE</v>
          </cell>
          <cell r="C116" t="str">
            <v>T</v>
          </cell>
          <cell r="D116" t="str">
            <v>Active</v>
          </cell>
          <cell r="J116">
            <v>10</v>
          </cell>
          <cell r="K116">
            <v>10</v>
          </cell>
          <cell r="N116">
            <v>10</v>
          </cell>
          <cell r="O116">
            <v>-10</v>
          </cell>
          <cell r="Q116">
            <v>0</v>
          </cell>
        </row>
        <row r="117">
          <cell r="B117" t="str">
            <v>WS 23</v>
          </cell>
          <cell r="C117" t="str">
            <v>T</v>
          </cell>
          <cell r="D117" t="str">
            <v>Active</v>
          </cell>
          <cell r="G117">
            <v>131</v>
          </cell>
          <cell r="H117">
            <v>89</v>
          </cell>
          <cell r="I117">
            <v>38</v>
          </cell>
          <cell r="J117">
            <v>167</v>
          </cell>
          <cell r="K117">
            <v>425</v>
          </cell>
          <cell r="L117">
            <v>1</v>
          </cell>
          <cell r="M117">
            <v>97</v>
          </cell>
          <cell r="N117">
            <v>167</v>
          </cell>
          <cell r="O117">
            <v>-265</v>
          </cell>
          <cell r="Q117">
            <v>160</v>
          </cell>
        </row>
        <row r="118">
          <cell r="B118" t="str">
            <v>ETFA Held in Hong Kong</v>
          </cell>
          <cell r="C118" t="str">
            <v>TM</v>
          </cell>
          <cell r="D118" t="str">
            <v>Obs</v>
          </cell>
          <cell r="K118">
            <v>0</v>
          </cell>
          <cell r="O118">
            <v>0</v>
          </cell>
          <cell r="Q118">
            <v>0</v>
          </cell>
        </row>
        <row r="119">
          <cell r="B119" t="str">
            <v>3-NPP</v>
          </cell>
          <cell r="C119" t="str">
            <v>TM</v>
          </cell>
          <cell r="D119" t="str">
            <v>Obs</v>
          </cell>
          <cell r="K119">
            <v>0</v>
          </cell>
          <cell r="O119">
            <v>0</v>
          </cell>
          <cell r="Q119">
            <v>0</v>
          </cell>
        </row>
        <row r="120">
          <cell r="B120" t="str">
            <v>ANFP.</v>
          </cell>
          <cell r="C120" t="str">
            <v>TM</v>
          </cell>
          <cell r="D120" t="str">
            <v>Active</v>
          </cell>
          <cell r="K120">
            <v>0</v>
          </cell>
          <cell r="O120">
            <v>0</v>
          </cell>
          <cell r="Q120">
            <v>0</v>
          </cell>
        </row>
        <row r="121">
          <cell r="B121" t="str">
            <v>DESMP.</v>
          </cell>
          <cell r="C121" t="str">
            <v>TM</v>
          </cell>
          <cell r="D121" t="str">
            <v>Obs</v>
          </cell>
          <cell r="K121">
            <v>0</v>
          </cell>
          <cell r="O121">
            <v>0</v>
          </cell>
          <cell r="Q121">
            <v>0</v>
          </cell>
        </row>
        <row r="122">
          <cell r="B122" t="str">
            <v>L-Thyroxine</v>
          </cell>
          <cell r="C122" t="str">
            <v>TM</v>
          </cell>
          <cell r="D122" t="str">
            <v>Active</v>
          </cell>
          <cell r="K122">
            <v>0</v>
          </cell>
          <cell r="O122">
            <v>0</v>
          </cell>
          <cell r="Q122">
            <v>0</v>
          </cell>
        </row>
        <row r="123">
          <cell r="B123" t="str">
            <v>NAAGA</v>
          </cell>
          <cell r="C123" t="str">
            <v>TM</v>
          </cell>
          <cell r="D123" t="str">
            <v>Active</v>
          </cell>
          <cell r="K123">
            <v>0</v>
          </cell>
          <cell r="O123">
            <v>0</v>
          </cell>
          <cell r="Q123">
            <v>0</v>
          </cell>
        </row>
        <row r="124">
          <cell r="B124" t="str">
            <v>NTFMA</v>
          </cell>
          <cell r="C124" t="str">
            <v>TM</v>
          </cell>
          <cell r="D124" t="str">
            <v>Obs</v>
          </cell>
          <cell r="K124">
            <v>0</v>
          </cell>
          <cell r="O124">
            <v>0</v>
          </cell>
          <cell r="Q124">
            <v>0</v>
          </cell>
        </row>
        <row r="125">
          <cell r="B125" t="str">
            <v>OADPE</v>
          </cell>
          <cell r="C125" t="str">
            <v>TM</v>
          </cell>
          <cell r="D125" t="str">
            <v>Active</v>
          </cell>
          <cell r="K125">
            <v>0</v>
          </cell>
          <cell r="O125">
            <v>0</v>
          </cell>
          <cell r="Q125">
            <v>0</v>
          </cell>
        </row>
        <row r="126">
          <cell r="B126" t="str">
            <v>PTFMXA</v>
          </cell>
          <cell r="C126" t="str">
            <v>TM</v>
          </cell>
          <cell r="D126" t="str">
            <v>Obs</v>
          </cell>
          <cell r="K126">
            <v>0</v>
          </cell>
          <cell r="O126">
            <v>0</v>
          </cell>
          <cell r="Q126">
            <v>0</v>
          </cell>
        </row>
        <row r="127">
          <cell r="B127" t="str">
            <v>SR-28043.</v>
          </cell>
          <cell r="C127" t="str">
            <v>TM</v>
          </cell>
          <cell r="D127" t="str">
            <v>Slow Mvg</v>
          </cell>
          <cell r="K127">
            <v>0</v>
          </cell>
          <cell r="O127">
            <v>0</v>
          </cell>
          <cell r="Q127">
            <v>0</v>
          </cell>
        </row>
        <row r="128">
          <cell r="B128" t="str">
            <v>TFBA</v>
          </cell>
          <cell r="C128" t="str">
            <v>TM</v>
          </cell>
          <cell r="D128" t="str">
            <v>Obs</v>
          </cell>
          <cell r="K128">
            <v>0</v>
          </cell>
          <cell r="O128">
            <v>0</v>
          </cell>
          <cell r="Q128">
            <v>0</v>
          </cell>
        </row>
        <row r="129">
          <cell r="B129" t="str">
            <v>Fixed cost others</v>
          </cell>
          <cell r="C129" t="str">
            <v>TM</v>
          </cell>
          <cell r="D129" t="str">
            <v>Obs</v>
          </cell>
          <cell r="K129">
            <v>0</v>
          </cell>
          <cell r="O129">
            <v>0</v>
          </cell>
          <cell r="Q129">
            <v>0</v>
          </cell>
        </row>
        <row r="130">
          <cell r="B130" t="str">
            <v>Others.</v>
          </cell>
          <cell r="C130" t="str">
            <v>TM</v>
          </cell>
          <cell r="D130" t="str">
            <v>Obs</v>
          </cell>
          <cell r="K130">
            <v>0</v>
          </cell>
          <cell r="O130">
            <v>0</v>
          </cell>
          <cell r="Q130">
            <v>0</v>
          </cell>
        </row>
        <row r="132">
          <cell r="C132" t="str">
            <v>Technology</v>
          </cell>
          <cell r="D132" t="str">
            <v>Total</v>
          </cell>
          <cell r="G132">
            <v>436</v>
          </cell>
          <cell r="H132">
            <v>916</v>
          </cell>
          <cell r="I132">
            <v>222</v>
          </cell>
          <cell r="J132">
            <v>881</v>
          </cell>
          <cell r="K132">
            <v>2455</v>
          </cell>
          <cell r="L132">
            <v>107</v>
          </cell>
          <cell r="M132">
            <v>573</v>
          </cell>
          <cell r="N132">
            <v>709</v>
          </cell>
          <cell r="O132">
            <v>-1389</v>
          </cell>
          <cell r="P132">
            <v>24</v>
          </cell>
          <cell r="Q132">
            <v>1090</v>
          </cell>
        </row>
        <row r="134">
          <cell r="B134" t="str">
            <v>Non Allocated</v>
          </cell>
          <cell r="G134">
            <v>462</v>
          </cell>
          <cell r="H134">
            <v>-99</v>
          </cell>
          <cell r="I134">
            <v>2</v>
          </cell>
          <cell r="J134">
            <v>28</v>
          </cell>
          <cell r="K134">
            <v>393</v>
          </cell>
          <cell r="L134">
            <v>201</v>
          </cell>
          <cell r="M134">
            <v>5</v>
          </cell>
          <cell r="N134">
            <v>28</v>
          </cell>
          <cell r="O134">
            <v>-234</v>
          </cell>
          <cell r="Q134">
            <v>159</v>
          </cell>
        </row>
        <row r="135">
          <cell r="B135" t="str">
            <v>Cleanouts</v>
          </cell>
          <cell r="K135">
            <v>0</v>
          </cell>
          <cell r="O135">
            <v>0</v>
          </cell>
          <cell r="P135">
            <v>-48</v>
          </cell>
          <cell r="Q135">
            <v>-48</v>
          </cell>
        </row>
        <row r="136">
          <cell r="B136" t="str">
            <v>Engineering Stores</v>
          </cell>
          <cell r="G136">
            <v>1291</v>
          </cell>
          <cell r="K136">
            <v>1291</v>
          </cell>
          <cell r="L136">
            <v>620</v>
          </cell>
          <cell r="O136">
            <v>-620</v>
          </cell>
          <cell r="Q136">
            <v>671</v>
          </cell>
        </row>
        <row r="137">
          <cell r="B137" t="str">
            <v>Base Stocks</v>
          </cell>
          <cell r="G137">
            <v>365</v>
          </cell>
          <cell r="K137">
            <v>365</v>
          </cell>
          <cell r="L137">
            <v>182</v>
          </cell>
          <cell r="O137">
            <v>-182</v>
          </cell>
          <cell r="Q137">
            <v>183</v>
          </cell>
        </row>
        <row r="138">
          <cell r="B138" t="str">
            <v>Op Supplies/Ret Cont/Packaging/Waste</v>
          </cell>
          <cell r="G138">
            <v>370</v>
          </cell>
          <cell r="K138">
            <v>370</v>
          </cell>
          <cell r="L138">
            <v>37</v>
          </cell>
          <cell r="M138">
            <v>4</v>
          </cell>
          <cell r="O138">
            <v>-41</v>
          </cell>
          <cell r="Q138">
            <v>329</v>
          </cell>
        </row>
        <row r="139">
          <cell r="B139" t="str">
            <v>Palladium/Platinum/Rhodium</v>
          </cell>
          <cell r="G139">
            <v>24</v>
          </cell>
          <cell r="K139">
            <v>24</v>
          </cell>
          <cell r="O139">
            <v>0</v>
          </cell>
          <cell r="Q139">
            <v>24</v>
          </cell>
        </row>
      </sheetData>
      <sheetData sheetId="22">
        <row r="10">
          <cell r="B10" t="str">
            <v>Acrivastine</v>
          </cell>
          <cell r="C10" t="str">
            <v>L</v>
          </cell>
          <cell r="D10" t="str">
            <v>Active</v>
          </cell>
          <cell r="G10">
            <v>23</v>
          </cell>
          <cell r="H10">
            <v>630</v>
          </cell>
          <cell r="K10">
            <v>653</v>
          </cell>
          <cell r="L10">
            <v>8</v>
          </cell>
          <cell r="M10">
            <v>362</v>
          </cell>
          <cell r="O10">
            <v>-370</v>
          </cell>
          <cell r="Q10">
            <v>283</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Dihex Fumerate</v>
          </cell>
          <cell r="C13" t="str">
            <v>L</v>
          </cell>
          <cell r="D13" t="str">
            <v>Active</v>
          </cell>
          <cell r="G13">
            <v>1</v>
          </cell>
          <cell r="H13">
            <v>1</v>
          </cell>
          <cell r="J13">
            <v>48</v>
          </cell>
          <cell r="K13">
            <v>50</v>
          </cell>
          <cell r="L13">
            <v>1</v>
          </cell>
          <cell r="M13">
            <v>1</v>
          </cell>
          <cell r="O13">
            <v>-2</v>
          </cell>
          <cell r="Q13">
            <v>48</v>
          </cell>
        </row>
        <row r="14">
          <cell r="B14" t="str">
            <v>Doxazocin</v>
          </cell>
          <cell r="C14" t="str">
            <v>L</v>
          </cell>
          <cell r="D14" t="str">
            <v>Active</v>
          </cell>
          <cell r="G14">
            <v>5</v>
          </cell>
          <cell r="H14">
            <v>45</v>
          </cell>
          <cell r="I14">
            <v>2</v>
          </cell>
          <cell r="K14">
            <v>52</v>
          </cell>
          <cell r="L14">
            <v>2</v>
          </cell>
          <cell r="M14">
            <v>48</v>
          </cell>
          <cell r="O14">
            <v>-50</v>
          </cell>
          <cell r="Q14">
            <v>2</v>
          </cell>
        </row>
        <row r="15">
          <cell r="B15" t="str">
            <v>Fosamprenavir</v>
          </cell>
          <cell r="C15" t="str">
            <v>L</v>
          </cell>
          <cell r="D15" t="str">
            <v>Active</v>
          </cell>
          <cell r="K15">
            <v>0</v>
          </cell>
          <cell r="O15">
            <v>0</v>
          </cell>
          <cell r="Q15">
            <v>0</v>
          </cell>
        </row>
        <row r="16">
          <cell r="B16" t="str">
            <v>KBA</v>
          </cell>
          <cell r="C16" t="str">
            <v>L</v>
          </cell>
          <cell r="D16" t="str">
            <v>Active</v>
          </cell>
          <cell r="G16">
            <v>90</v>
          </cell>
          <cell r="I16">
            <v>29</v>
          </cell>
          <cell r="J16">
            <v>209</v>
          </cell>
          <cell r="K16">
            <v>328</v>
          </cell>
          <cell r="M16">
            <v>29</v>
          </cell>
          <cell r="N16">
            <v>209</v>
          </cell>
          <cell r="O16">
            <v>-238</v>
          </cell>
          <cell r="Q16">
            <v>90</v>
          </cell>
        </row>
        <row r="17">
          <cell r="B17" t="str">
            <v>Labetalol</v>
          </cell>
          <cell r="C17" t="str">
            <v>L</v>
          </cell>
          <cell r="D17" t="str">
            <v>Active</v>
          </cell>
          <cell r="G17">
            <v>36</v>
          </cell>
          <cell r="K17">
            <v>36</v>
          </cell>
          <cell r="L17">
            <v>15</v>
          </cell>
          <cell r="O17">
            <v>-15</v>
          </cell>
          <cell r="Q17">
            <v>21</v>
          </cell>
        </row>
        <row r="18">
          <cell r="B18" t="str">
            <v>Leval Buterol</v>
          </cell>
          <cell r="C18" t="str">
            <v>L</v>
          </cell>
          <cell r="D18" t="str">
            <v>Active</v>
          </cell>
          <cell r="G18">
            <v>38</v>
          </cell>
          <cell r="H18">
            <v>92</v>
          </cell>
          <cell r="J18">
            <v>92</v>
          </cell>
          <cell r="K18">
            <v>222</v>
          </cell>
          <cell r="L18">
            <v>11</v>
          </cell>
          <cell r="M18">
            <v>64</v>
          </cell>
          <cell r="N18">
            <v>92</v>
          </cell>
          <cell r="O18">
            <v>-167</v>
          </cell>
          <cell r="Q18">
            <v>55</v>
          </cell>
        </row>
        <row r="19">
          <cell r="B19" t="str">
            <v>Octenidine</v>
          </cell>
          <cell r="C19" t="str">
            <v>L</v>
          </cell>
          <cell r="D19" t="str">
            <v>Active</v>
          </cell>
          <cell r="G19">
            <v>21</v>
          </cell>
          <cell r="H19">
            <v>98</v>
          </cell>
          <cell r="J19">
            <v>123</v>
          </cell>
          <cell r="K19">
            <v>242</v>
          </cell>
          <cell r="L19">
            <v>4</v>
          </cell>
          <cell r="M19">
            <v>97</v>
          </cell>
          <cell r="N19">
            <v>123</v>
          </cell>
          <cell r="O19">
            <v>-224</v>
          </cell>
          <cell r="Q19">
            <v>18</v>
          </cell>
        </row>
        <row r="20">
          <cell r="B20" t="str">
            <v>Plaquenil</v>
          </cell>
          <cell r="C20" t="str">
            <v>L</v>
          </cell>
          <cell r="D20" t="str">
            <v>Obs</v>
          </cell>
          <cell r="K20">
            <v>0</v>
          </cell>
          <cell r="O20">
            <v>0</v>
          </cell>
          <cell r="Q20">
            <v>0</v>
          </cell>
        </row>
        <row r="21">
          <cell r="B21" t="str">
            <v>Pro Jet 950NP</v>
          </cell>
          <cell r="C21" t="str">
            <v>L</v>
          </cell>
          <cell r="D21" t="str">
            <v>Obs</v>
          </cell>
          <cell r="K21">
            <v>0</v>
          </cell>
          <cell r="O21">
            <v>0</v>
          </cell>
          <cell r="Q21">
            <v>0</v>
          </cell>
        </row>
        <row r="22">
          <cell r="B22" t="str">
            <v>RBC</v>
          </cell>
          <cell r="C22" t="str">
            <v>L</v>
          </cell>
          <cell r="D22" t="str">
            <v>Obs</v>
          </cell>
          <cell r="K22">
            <v>0</v>
          </cell>
          <cell r="O22">
            <v>0</v>
          </cell>
          <cell r="Q22">
            <v>0</v>
          </cell>
        </row>
        <row r="23">
          <cell r="B23" t="str">
            <v>RH 3866</v>
          </cell>
          <cell r="C23" t="str">
            <v>L</v>
          </cell>
          <cell r="D23" t="str">
            <v>Obs</v>
          </cell>
          <cell r="G23">
            <v>2</v>
          </cell>
          <cell r="K23">
            <v>2</v>
          </cell>
          <cell r="L23">
            <v>2</v>
          </cell>
          <cell r="O23">
            <v>-2</v>
          </cell>
          <cell r="Q23">
            <v>0</v>
          </cell>
        </row>
        <row r="24">
          <cell r="B24" t="str">
            <v>SNA</v>
          </cell>
          <cell r="C24" t="str">
            <v>L</v>
          </cell>
          <cell r="D24" t="str">
            <v>Obs</v>
          </cell>
          <cell r="K24">
            <v>0</v>
          </cell>
          <cell r="O24">
            <v>0</v>
          </cell>
          <cell r="Q24">
            <v>0</v>
          </cell>
        </row>
        <row r="25">
          <cell r="B25" t="str">
            <v>Trientine</v>
          </cell>
          <cell r="C25" t="str">
            <v>L</v>
          </cell>
          <cell r="D25" t="str">
            <v>Active</v>
          </cell>
          <cell r="G25">
            <v>21</v>
          </cell>
          <cell r="H25">
            <v>80</v>
          </cell>
          <cell r="I25">
            <v>1</v>
          </cell>
          <cell r="J25">
            <v>5</v>
          </cell>
          <cell r="K25">
            <v>107</v>
          </cell>
          <cell r="L25">
            <v>2</v>
          </cell>
          <cell r="M25">
            <v>83</v>
          </cell>
          <cell r="N25">
            <v>10</v>
          </cell>
          <cell r="O25">
            <v>-95</v>
          </cell>
          <cell r="Q25">
            <v>12</v>
          </cell>
        </row>
        <row r="26">
          <cell r="B26" t="str">
            <v>TTA</v>
          </cell>
          <cell r="C26" t="str">
            <v>L</v>
          </cell>
          <cell r="D26" t="str">
            <v>Slow Mvg</v>
          </cell>
          <cell r="G26">
            <v>198</v>
          </cell>
          <cell r="I26">
            <v>15</v>
          </cell>
          <cell r="K26">
            <v>213</v>
          </cell>
          <cell r="M26">
            <v>15</v>
          </cell>
          <cell r="O26">
            <v>-15</v>
          </cell>
          <cell r="Q26">
            <v>198</v>
          </cell>
        </row>
        <row r="27">
          <cell r="B27" t="str">
            <v>Zilueton</v>
          </cell>
          <cell r="C27" t="str">
            <v>L</v>
          </cell>
          <cell r="D27" t="str">
            <v>Active</v>
          </cell>
          <cell r="G27">
            <v>1040</v>
          </cell>
          <cell r="I27">
            <v>1</v>
          </cell>
          <cell r="J27">
            <v>12</v>
          </cell>
          <cell r="K27">
            <v>1053</v>
          </cell>
          <cell r="L27">
            <v>61</v>
          </cell>
          <cell r="N27">
            <v>12</v>
          </cell>
          <cell r="O27">
            <v>-73</v>
          </cell>
          <cell r="Q27">
            <v>980</v>
          </cell>
        </row>
        <row r="28">
          <cell r="O28">
            <v>0</v>
          </cell>
        </row>
        <row r="29">
          <cell r="C29" t="str">
            <v>Launch</v>
          </cell>
          <cell r="D29" t="str">
            <v>Total</v>
          </cell>
          <cell r="G29">
            <v>1475</v>
          </cell>
          <cell r="H29">
            <v>946</v>
          </cell>
          <cell r="I29">
            <v>48</v>
          </cell>
          <cell r="J29">
            <v>489</v>
          </cell>
          <cell r="K29">
            <v>2958</v>
          </cell>
          <cell r="L29">
            <v>106</v>
          </cell>
          <cell r="M29">
            <v>699</v>
          </cell>
          <cell r="N29">
            <v>446</v>
          </cell>
          <cell r="O29">
            <v>-1251</v>
          </cell>
          <cell r="P29">
            <v>0</v>
          </cell>
          <cell r="Q29">
            <v>1707</v>
          </cell>
        </row>
        <row r="30">
          <cell r="O30">
            <v>0</v>
          </cell>
        </row>
        <row r="31">
          <cell r="B31" t="str">
            <v>2,5-BAEA</v>
          </cell>
          <cell r="C31" t="str">
            <v>PL</v>
          </cell>
          <cell r="D31" t="str">
            <v>Active</v>
          </cell>
          <cell r="H31">
            <v>11</v>
          </cell>
          <cell r="K31">
            <v>11</v>
          </cell>
          <cell r="M31">
            <v>11</v>
          </cell>
          <cell r="O31">
            <v>-11</v>
          </cell>
          <cell r="Q31">
            <v>0</v>
          </cell>
        </row>
        <row r="32">
          <cell r="B32" t="str">
            <v>AGN-209323-LF</v>
          </cell>
          <cell r="C32" t="str">
            <v>PL</v>
          </cell>
          <cell r="D32" t="str">
            <v>Active</v>
          </cell>
          <cell r="G32">
            <v>1</v>
          </cell>
          <cell r="H32">
            <v>1</v>
          </cell>
          <cell r="K32">
            <v>2</v>
          </cell>
          <cell r="L32">
            <v>1</v>
          </cell>
          <cell r="M32">
            <v>1</v>
          </cell>
          <cell r="O32">
            <v>-2</v>
          </cell>
          <cell r="Q32">
            <v>0</v>
          </cell>
        </row>
        <row r="33">
          <cell r="B33" t="str">
            <v>ANAGRELIDE</v>
          </cell>
          <cell r="C33" t="str">
            <v>PL</v>
          </cell>
          <cell r="D33" t="str">
            <v>Active</v>
          </cell>
          <cell r="G33">
            <v>19</v>
          </cell>
          <cell r="H33">
            <v>173</v>
          </cell>
          <cell r="I33">
            <v>31</v>
          </cell>
          <cell r="J33">
            <v>186</v>
          </cell>
          <cell r="K33">
            <v>409</v>
          </cell>
          <cell r="L33">
            <v>11</v>
          </cell>
          <cell r="M33">
            <v>194</v>
          </cell>
          <cell r="N33">
            <v>186</v>
          </cell>
          <cell r="O33">
            <v>-391</v>
          </cell>
          <cell r="Q33">
            <v>18</v>
          </cell>
        </row>
        <row r="34">
          <cell r="B34" t="str">
            <v>AVP26452</v>
          </cell>
          <cell r="C34" t="str">
            <v>PL</v>
          </cell>
          <cell r="D34" t="str">
            <v>Obs</v>
          </cell>
          <cell r="K34">
            <v>0</v>
          </cell>
          <cell r="O34">
            <v>0</v>
          </cell>
          <cell r="Q34">
            <v>0</v>
          </cell>
        </row>
        <row r="35">
          <cell r="B35" t="str">
            <v>TFBU</v>
          </cell>
          <cell r="C35" t="str">
            <v>PL</v>
          </cell>
          <cell r="D35" t="str">
            <v>Slow Mvg</v>
          </cell>
          <cell r="J35">
            <v>208</v>
          </cell>
          <cell r="K35">
            <v>208</v>
          </cell>
          <cell r="O35">
            <v>0</v>
          </cell>
          <cell r="Q35">
            <v>208</v>
          </cell>
        </row>
        <row r="36">
          <cell r="B36" t="str">
            <v>3M R850 / R851</v>
          </cell>
          <cell r="C36" t="str">
            <v>PL</v>
          </cell>
          <cell r="D36" t="str">
            <v>Obs</v>
          </cell>
          <cell r="K36">
            <v>0</v>
          </cell>
          <cell r="O36">
            <v>0</v>
          </cell>
          <cell r="Q36">
            <v>0</v>
          </cell>
        </row>
        <row r="37">
          <cell r="B37" t="str">
            <v>ALT-962</v>
          </cell>
          <cell r="C37" t="str">
            <v>PL</v>
          </cell>
          <cell r="D37" t="str">
            <v>Obs</v>
          </cell>
          <cell r="K37">
            <v>0</v>
          </cell>
          <cell r="O37">
            <v>0</v>
          </cell>
          <cell r="Q37">
            <v>0</v>
          </cell>
        </row>
        <row r="38">
          <cell r="B38" t="str">
            <v>AVE 1330</v>
          </cell>
          <cell r="C38" t="str">
            <v>PL</v>
          </cell>
          <cell r="D38" t="str">
            <v>Obs</v>
          </cell>
          <cell r="K38">
            <v>0</v>
          </cell>
          <cell r="O38">
            <v>0</v>
          </cell>
          <cell r="Q38">
            <v>0</v>
          </cell>
        </row>
        <row r="39">
          <cell r="B39" t="str">
            <v>AZD 12389497</v>
          </cell>
          <cell r="C39" t="str">
            <v>PL</v>
          </cell>
          <cell r="D39" t="str">
            <v>Slow Mvg</v>
          </cell>
          <cell r="K39">
            <v>0</v>
          </cell>
          <cell r="O39">
            <v>0</v>
          </cell>
          <cell r="Q39">
            <v>0</v>
          </cell>
        </row>
        <row r="40">
          <cell r="B40" t="str">
            <v>AZD 2230</v>
          </cell>
          <cell r="C40" t="str">
            <v>PL</v>
          </cell>
          <cell r="D40" t="str">
            <v>Obs</v>
          </cell>
          <cell r="K40">
            <v>0</v>
          </cell>
          <cell r="O40">
            <v>0</v>
          </cell>
          <cell r="Q40">
            <v>0</v>
          </cell>
        </row>
        <row r="41">
          <cell r="B41" t="str">
            <v>AZD 6714</v>
          </cell>
          <cell r="C41" t="str">
            <v>PL</v>
          </cell>
          <cell r="D41" t="str">
            <v>Active</v>
          </cell>
          <cell r="G41">
            <v>5</v>
          </cell>
          <cell r="K41">
            <v>5</v>
          </cell>
          <cell r="L41">
            <v>5</v>
          </cell>
          <cell r="O41">
            <v>-5</v>
          </cell>
          <cell r="Q41">
            <v>0</v>
          </cell>
        </row>
        <row r="42">
          <cell r="B42" t="str">
            <v>BHA</v>
          </cell>
          <cell r="C42" t="str">
            <v>PL</v>
          </cell>
          <cell r="D42" t="str">
            <v>Obs</v>
          </cell>
          <cell r="H42">
            <v>23</v>
          </cell>
          <cell r="K42">
            <v>23</v>
          </cell>
          <cell r="M42">
            <v>23</v>
          </cell>
          <cell r="O42">
            <v>-23</v>
          </cell>
          <cell r="Q42">
            <v>0</v>
          </cell>
        </row>
        <row r="43">
          <cell r="B43" t="str">
            <v>BHUP</v>
          </cell>
          <cell r="C43" t="str">
            <v>PL</v>
          </cell>
          <cell r="D43" t="str">
            <v>Obs</v>
          </cell>
          <cell r="K43">
            <v>0</v>
          </cell>
          <cell r="O43">
            <v>0</v>
          </cell>
          <cell r="Q43">
            <v>0</v>
          </cell>
        </row>
        <row r="44">
          <cell r="B44" t="str">
            <v>BNP 7787</v>
          </cell>
          <cell r="C44" t="str">
            <v>PL</v>
          </cell>
          <cell r="D44" t="str">
            <v>Obs</v>
          </cell>
          <cell r="K44">
            <v>0</v>
          </cell>
          <cell r="O44">
            <v>0</v>
          </cell>
          <cell r="Q44">
            <v>0</v>
          </cell>
        </row>
        <row r="45">
          <cell r="B45" t="str">
            <v>Bromohydrin</v>
          </cell>
          <cell r="C45" t="str">
            <v>PL</v>
          </cell>
          <cell r="D45" t="str">
            <v>Obs</v>
          </cell>
          <cell r="G45">
            <v>4</v>
          </cell>
          <cell r="K45">
            <v>4</v>
          </cell>
          <cell r="L45">
            <v>4</v>
          </cell>
          <cell r="O45">
            <v>-4</v>
          </cell>
          <cell r="Q45">
            <v>0</v>
          </cell>
        </row>
        <row r="46">
          <cell r="B46" t="str">
            <v>CCA</v>
          </cell>
          <cell r="C46" t="str">
            <v>PL</v>
          </cell>
          <cell r="D46" t="str">
            <v>Obs</v>
          </cell>
          <cell r="K46">
            <v>0</v>
          </cell>
          <cell r="O46">
            <v>0</v>
          </cell>
          <cell r="Q46">
            <v>0</v>
          </cell>
        </row>
        <row r="47">
          <cell r="B47" t="str">
            <v>Epoxy 5 Hexane</v>
          </cell>
          <cell r="C47" t="str">
            <v>PL</v>
          </cell>
          <cell r="D47" t="str">
            <v>Active</v>
          </cell>
          <cell r="K47">
            <v>0</v>
          </cell>
          <cell r="O47">
            <v>0</v>
          </cell>
          <cell r="Q47">
            <v>0</v>
          </cell>
        </row>
        <row r="48">
          <cell r="B48" t="str">
            <v>EPOXYINDANE</v>
          </cell>
          <cell r="C48" t="str">
            <v>PL</v>
          </cell>
          <cell r="D48" t="str">
            <v>Active</v>
          </cell>
          <cell r="G48">
            <v>2</v>
          </cell>
          <cell r="K48">
            <v>2</v>
          </cell>
          <cell r="L48">
            <v>2</v>
          </cell>
          <cell r="O48">
            <v>-2</v>
          </cell>
          <cell r="Q48">
            <v>0</v>
          </cell>
        </row>
        <row r="49">
          <cell r="B49" t="str">
            <v>ER-306074</v>
          </cell>
          <cell r="C49" t="str">
            <v>PL</v>
          </cell>
          <cell r="D49" t="str">
            <v>Active</v>
          </cell>
          <cell r="K49">
            <v>0</v>
          </cell>
          <cell r="O49">
            <v>0</v>
          </cell>
          <cell r="Q49">
            <v>0</v>
          </cell>
        </row>
        <row r="50">
          <cell r="B50" t="str">
            <v>ER-806753</v>
          </cell>
          <cell r="C50" t="str">
            <v>PL</v>
          </cell>
          <cell r="D50" t="str">
            <v>Active</v>
          </cell>
          <cell r="G50">
            <v>177</v>
          </cell>
          <cell r="H50">
            <v>234</v>
          </cell>
          <cell r="K50">
            <v>411</v>
          </cell>
          <cell r="L50">
            <v>177</v>
          </cell>
          <cell r="M50">
            <v>10</v>
          </cell>
          <cell r="O50">
            <v>-187</v>
          </cell>
          <cell r="Q50">
            <v>224</v>
          </cell>
        </row>
        <row r="51">
          <cell r="B51" t="str">
            <v>Geltex</v>
          </cell>
          <cell r="C51" t="str">
            <v>PL</v>
          </cell>
          <cell r="D51" t="str">
            <v>Obs</v>
          </cell>
          <cell r="K51">
            <v>0</v>
          </cell>
          <cell r="O51">
            <v>0</v>
          </cell>
          <cell r="Q51">
            <v>0</v>
          </cell>
        </row>
        <row r="52">
          <cell r="B52" t="str">
            <v>GSK 1000064</v>
          </cell>
          <cell r="C52" t="str">
            <v>PL</v>
          </cell>
          <cell r="D52" t="str">
            <v>Slow Mvg</v>
          </cell>
          <cell r="K52">
            <v>0</v>
          </cell>
          <cell r="O52">
            <v>0</v>
          </cell>
          <cell r="Q52">
            <v>0</v>
          </cell>
        </row>
        <row r="53">
          <cell r="B53" t="str">
            <v>GSK 1014802A</v>
          </cell>
          <cell r="C53" t="str">
            <v>PL</v>
          </cell>
          <cell r="D53" t="str">
            <v>Active</v>
          </cell>
          <cell r="K53">
            <v>0</v>
          </cell>
          <cell r="O53">
            <v>0</v>
          </cell>
          <cell r="Q53">
            <v>0</v>
          </cell>
        </row>
        <row r="54">
          <cell r="B54" t="str">
            <v>GSK 1034702</v>
          </cell>
          <cell r="C54" t="str">
            <v>PL</v>
          </cell>
          <cell r="D54" t="str">
            <v>Active</v>
          </cell>
          <cell r="K54">
            <v>0</v>
          </cell>
          <cell r="O54">
            <v>0</v>
          </cell>
          <cell r="Q54">
            <v>0</v>
          </cell>
        </row>
        <row r="55">
          <cell r="B55" t="str">
            <v>GSK 1497235A</v>
          </cell>
          <cell r="C55" t="str">
            <v>PL</v>
          </cell>
          <cell r="D55" t="str">
            <v>Active</v>
          </cell>
          <cell r="G55">
            <v>31</v>
          </cell>
          <cell r="K55">
            <v>31</v>
          </cell>
          <cell r="L55">
            <v>31</v>
          </cell>
          <cell r="O55">
            <v>-31</v>
          </cell>
          <cell r="Q55">
            <v>0</v>
          </cell>
        </row>
        <row r="56">
          <cell r="B56" t="str">
            <v>GW 397339</v>
          </cell>
          <cell r="C56" t="str">
            <v>PL</v>
          </cell>
          <cell r="D56" t="str">
            <v>Obs</v>
          </cell>
          <cell r="K56">
            <v>0</v>
          </cell>
          <cell r="O56">
            <v>0</v>
          </cell>
          <cell r="Q56">
            <v>0</v>
          </cell>
        </row>
        <row r="57">
          <cell r="B57" t="str">
            <v>GW 591080X</v>
          </cell>
          <cell r="C57" t="str">
            <v>PL</v>
          </cell>
          <cell r="D57" t="str">
            <v>Active</v>
          </cell>
          <cell r="K57">
            <v>0</v>
          </cell>
          <cell r="O57">
            <v>0</v>
          </cell>
          <cell r="P57">
            <v>-9</v>
          </cell>
          <cell r="Q57">
            <v>-9</v>
          </cell>
        </row>
        <row r="58">
          <cell r="B58" t="str">
            <v>GW 801144X</v>
          </cell>
          <cell r="C58" t="str">
            <v>PL</v>
          </cell>
          <cell r="D58" t="str">
            <v>Slow Mvg</v>
          </cell>
          <cell r="G58">
            <v>8</v>
          </cell>
          <cell r="K58">
            <v>8</v>
          </cell>
          <cell r="L58">
            <v>8</v>
          </cell>
          <cell r="O58">
            <v>-8</v>
          </cell>
          <cell r="Q58">
            <v>0</v>
          </cell>
        </row>
        <row r="59">
          <cell r="B59" t="str">
            <v>ICOS 1576</v>
          </cell>
          <cell r="C59" t="str">
            <v>PL</v>
          </cell>
          <cell r="D59" t="str">
            <v>Obs</v>
          </cell>
          <cell r="K59">
            <v>0</v>
          </cell>
          <cell r="O59">
            <v>0</v>
          </cell>
          <cell r="Q59">
            <v>0</v>
          </cell>
        </row>
        <row r="60">
          <cell r="B60" t="str">
            <v>ICOS 485</v>
          </cell>
          <cell r="C60" t="str">
            <v>PL</v>
          </cell>
          <cell r="D60" t="str">
            <v>Obs</v>
          </cell>
          <cell r="K60">
            <v>0</v>
          </cell>
          <cell r="O60">
            <v>0</v>
          </cell>
          <cell r="Q60">
            <v>0</v>
          </cell>
        </row>
        <row r="61">
          <cell r="B61" t="str">
            <v>Iloperidone</v>
          </cell>
          <cell r="C61" t="str">
            <v>PL</v>
          </cell>
          <cell r="D61" t="str">
            <v>Active</v>
          </cell>
          <cell r="G61">
            <v>13</v>
          </cell>
          <cell r="K61">
            <v>13</v>
          </cell>
          <cell r="L61">
            <v>13</v>
          </cell>
          <cell r="O61">
            <v>-13</v>
          </cell>
          <cell r="Q61">
            <v>0</v>
          </cell>
        </row>
        <row r="62">
          <cell r="B62" t="str">
            <v>KAN 747</v>
          </cell>
          <cell r="C62" t="str">
            <v>PL</v>
          </cell>
          <cell r="D62" t="str">
            <v>Slow Mvg</v>
          </cell>
          <cell r="K62">
            <v>0</v>
          </cell>
          <cell r="O62">
            <v>0</v>
          </cell>
          <cell r="Q62">
            <v>0</v>
          </cell>
        </row>
        <row r="63">
          <cell r="B63" t="str">
            <v>LMT</v>
          </cell>
          <cell r="C63" t="str">
            <v>PL</v>
          </cell>
          <cell r="D63" t="str">
            <v>Active</v>
          </cell>
          <cell r="H63">
            <v>89</v>
          </cell>
          <cell r="I63">
            <v>30</v>
          </cell>
          <cell r="J63">
            <v>20</v>
          </cell>
          <cell r="K63">
            <v>139</v>
          </cell>
          <cell r="M63">
            <v>115</v>
          </cell>
          <cell r="N63">
            <v>20</v>
          </cell>
          <cell r="O63">
            <v>-135</v>
          </cell>
          <cell r="Q63">
            <v>4</v>
          </cell>
        </row>
        <row r="64">
          <cell r="B64" t="str">
            <v>Memory 1003</v>
          </cell>
          <cell r="C64" t="str">
            <v>PL</v>
          </cell>
          <cell r="D64" t="str">
            <v>Active</v>
          </cell>
          <cell r="G64">
            <v>5</v>
          </cell>
          <cell r="H64">
            <v>1</v>
          </cell>
          <cell r="J64">
            <v>199</v>
          </cell>
          <cell r="K64">
            <v>205</v>
          </cell>
          <cell r="L64">
            <v>5</v>
          </cell>
          <cell r="M64">
            <v>1</v>
          </cell>
          <cell r="N64">
            <v>199</v>
          </cell>
          <cell r="O64">
            <v>-205</v>
          </cell>
          <cell r="Q64">
            <v>0</v>
          </cell>
        </row>
        <row r="65">
          <cell r="B65" t="str">
            <v>Methyl Acetonide</v>
          </cell>
          <cell r="C65" t="str">
            <v>PL</v>
          </cell>
          <cell r="D65" t="str">
            <v>Slow Mvg</v>
          </cell>
          <cell r="J65">
            <v>17</v>
          </cell>
          <cell r="K65">
            <v>17</v>
          </cell>
          <cell r="N65">
            <v>17</v>
          </cell>
          <cell r="O65">
            <v>-17</v>
          </cell>
          <cell r="Q65">
            <v>0</v>
          </cell>
        </row>
        <row r="66">
          <cell r="B66" t="str">
            <v>Mill. Lactone</v>
          </cell>
          <cell r="C66" t="str">
            <v>PL</v>
          </cell>
          <cell r="D66" t="str">
            <v>Obs</v>
          </cell>
          <cell r="G66">
            <v>13</v>
          </cell>
          <cell r="K66">
            <v>13</v>
          </cell>
          <cell r="L66">
            <v>13</v>
          </cell>
          <cell r="O66">
            <v>-13</v>
          </cell>
          <cell r="Q66">
            <v>0</v>
          </cell>
        </row>
        <row r="67">
          <cell r="B67" t="str">
            <v>PTC</v>
          </cell>
          <cell r="C67" t="str">
            <v>PL</v>
          </cell>
          <cell r="D67" t="str">
            <v>Slow Mvg</v>
          </cell>
          <cell r="K67">
            <v>0</v>
          </cell>
          <cell r="O67">
            <v>0</v>
          </cell>
          <cell r="Q67">
            <v>0</v>
          </cell>
        </row>
        <row r="68">
          <cell r="B68" t="str">
            <v>RCX 2037</v>
          </cell>
          <cell r="C68" t="str">
            <v>PL</v>
          </cell>
          <cell r="D68" t="str">
            <v>Obs</v>
          </cell>
          <cell r="K68">
            <v>0</v>
          </cell>
          <cell r="O68">
            <v>0</v>
          </cell>
          <cell r="Q68">
            <v>0</v>
          </cell>
        </row>
        <row r="69">
          <cell r="B69" t="str">
            <v>RCX 2047</v>
          </cell>
          <cell r="C69" t="str">
            <v>PL</v>
          </cell>
          <cell r="D69" t="str">
            <v>Obs</v>
          </cell>
          <cell r="G69">
            <v>12</v>
          </cell>
          <cell r="J69">
            <v>20</v>
          </cell>
          <cell r="K69">
            <v>32</v>
          </cell>
          <cell r="L69">
            <v>12</v>
          </cell>
          <cell r="N69">
            <v>20</v>
          </cell>
          <cell r="O69">
            <v>-32</v>
          </cell>
          <cell r="Q69">
            <v>0</v>
          </cell>
        </row>
        <row r="70">
          <cell r="B70" t="str">
            <v>SB 580254</v>
          </cell>
          <cell r="C70" t="str">
            <v>PL</v>
          </cell>
          <cell r="D70" t="str">
            <v>Active</v>
          </cell>
          <cell r="G70">
            <v>2</v>
          </cell>
          <cell r="K70">
            <v>2</v>
          </cell>
          <cell r="L70">
            <v>2</v>
          </cell>
          <cell r="O70">
            <v>-2</v>
          </cell>
          <cell r="Q70">
            <v>0</v>
          </cell>
        </row>
        <row r="71">
          <cell r="B71" t="str">
            <v>SB 748534A</v>
          </cell>
          <cell r="C71" t="str">
            <v>PL</v>
          </cell>
          <cell r="D71" t="str">
            <v>Slow Mvg</v>
          </cell>
          <cell r="K71">
            <v>0</v>
          </cell>
          <cell r="O71">
            <v>0</v>
          </cell>
          <cell r="Q71">
            <v>0</v>
          </cell>
        </row>
        <row r="72">
          <cell r="B72" t="str">
            <v>SB 7973131</v>
          </cell>
          <cell r="C72" t="str">
            <v>PL</v>
          </cell>
          <cell r="D72" t="str">
            <v>Slow Mvg</v>
          </cell>
          <cell r="J72">
            <v>29</v>
          </cell>
          <cell r="K72">
            <v>29</v>
          </cell>
          <cell r="N72">
            <v>29</v>
          </cell>
          <cell r="O72">
            <v>-29</v>
          </cell>
          <cell r="Q72">
            <v>0</v>
          </cell>
        </row>
        <row r="73">
          <cell r="B73" t="str">
            <v>Sestamibi</v>
          </cell>
          <cell r="C73" t="str">
            <v>PL</v>
          </cell>
          <cell r="D73" t="str">
            <v>Active</v>
          </cell>
          <cell r="G73">
            <v>1</v>
          </cell>
          <cell r="H73">
            <v>4</v>
          </cell>
          <cell r="K73">
            <v>5</v>
          </cell>
          <cell r="L73">
            <v>1</v>
          </cell>
          <cell r="M73">
            <v>4</v>
          </cell>
          <cell r="O73">
            <v>-5</v>
          </cell>
          <cell r="Q73">
            <v>0</v>
          </cell>
        </row>
        <row r="74">
          <cell r="B74" t="str">
            <v xml:space="preserve">Scios 469 </v>
          </cell>
          <cell r="C74" t="str">
            <v>PL</v>
          </cell>
          <cell r="D74" t="str">
            <v>Slow Mvg</v>
          </cell>
          <cell r="G74">
            <v>1</v>
          </cell>
          <cell r="K74">
            <v>1</v>
          </cell>
          <cell r="L74">
            <v>1</v>
          </cell>
          <cell r="O74">
            <v>-1</v>
          </cell>
          <cell r="Q74">
            <v>0</v>
          </cell>
        </row>
        <row r="75">
          <cell r="B75" t="str">
            <v>SPS 3699 St.1</v>
          </cell>
          <cell r="C75" t="str">
            <v>PL</v>
          </cell>
          <cell r="D75" t="str">
            <v>Active</v>
          </cell>
          <cell r="K75">
            <v>0</v>
          </cell>
          <cell r="O75">
            <v>0</v>
          </cell>
          <cell r="Q75">
            <v>0</v>
          </cell>
        </row>
        <row r="76">
          <cell r="B76" t="str">
            <v>SR-28043</v>
          </cell>
          <cell r="C76" t="str">
            <v>PL</v>
          </cell>
          <cell r="D76" t="str">
            <v>Slow Mvg</v>
          </cell>
          <cell r="G76">
            <v>73</v>
          </cell>
          <cell r="I76">
            <v>4</v>
          </cell>
          <cell r="J76">
            <v>38</v>
          </cell>
          <cell r="K76">
            <v>115</v>
          </cell>
          <cell r="L76">
            <v>9</v>
          </cell>
          <cell r="N76">
            <v>8</v>
          </cell>
          <cell r="O76">
            <v>-17</v>
          </cell>
          <cell r="P76">
            <v>-38</v>
          </cell>
          <cell r="Q76">
            <v>60</v>
          </cell>
        </row>
        <row r="77">
          <cell r="B77" t="str">
            <v>T-Baus</v>
          </cell>
          <cell r="C77" t="str">
            <v>PL</v>
          </cell>
          <cell r="D77" t="str">
            <v>Obs</v>
          </cell>
          <cell r="K77">
            <v>0</v>
          </cell>
          <cell r="O77">
            <v>0</v>
          </cell>
          <cell r="Q77">
            <v>0</v>
          </cell>
        </row>
        <row r="78">
          <cell r="B78" t="str">
            <v>Telik 19781</v>
          </cell>
          <cell r="C78" t="str">
            <v>PL</v>
          </cell>
          <cell r="D78" t="str">
            <v>Obs</v>
          </cell>
          <cell r="K78">
            <v>0</v>
          </cell>
          <cell r="O78">
            <v>0</v>
          </cell>
          <cell r="Q78">
            <v>0</v>
          </cell>
        </row>
        <row r="79">
          <cell r="B79" t="str">
            <v>Valrocemide</v>
          </cell>
          <cell r="C79" t="str">
            <v>PL</v>
          </cell>
          <cell r="D79" t="str">
            <v>Active</v>
          </cell>
          <cell r="G79">
            <v>6</v>
          </cell>
          <cell r="H79">
            <v>14</v>
          </cell>
          <cell r="K79">
            <v>20</v>
          </cell>
          <cell r="L79">
            <v>6</v>
          </cell>
          <cell r="M79">
            <v>14</v>
          </cell>
          <cell r="O79">
            <v>-20</v>
          </cell>
          <cell r="Q79">
            <v>0</v>
          </cell>
        </row>
        <row r="80">
          <cell r="B80" t="str">
            <v>VEC 162</v>
          </cell>
          <cell r="C80" t="str">
            <v>PL</v>
          </cell>
          <cell r="D80" t="str">
            <v>Active</v>
          </cell>
          <cell r="G80">
            <v>64</v>
          </cell>
          <cell r="H80">
            <v>142</v>
          </cell>
          <cell r="K80">
            <v>206</v>
          </cell>
          <cell r="L80">
            <v>64</v>
          </cell>
          <cell r="M80">
            <v>142</v>
          </cell>
          <cell r="O80">
            <v>-206</v>
          </cell>
          <cell r="Q80">
            <v>0</v>
          </cell>
        </row>
        <row r="81">
          <cell r="B81" t="str">
            <v>Vertex 148</v>
          </cell>
          <cell r="C81" t="str">
            <v>PL</v>
          </cell>
          <cell r="D81" t="str">
            <v>Obs</v>
          </cell>
          <cell r="H81">
            <v>1</v>
          </cell>
          <cell r="J81">
            <v>91</v>
          </cell>
          <cell r="K81">
            <v>92</v>
          </cell>
          <cell r="M81">
            <v>1</v>
          </cell>
          <cell r="N81">
            <v>91</v>
          </cell>
          <cell r="O81">
            <v>-92</v>
          </cell>
          <cell r="Q81">
            <v>0</v>
          </cell>
        </row>
        <row r="82">
          <cell r="B82" t="str">
            <v>Vertex 497</v>
          </cell>
          <cell r="C82" t="str">
            <v>PL</v>
          </cell>
          <cell r="D82" t="str">
            <v>Obs</v>
          </cell>
          <cell r="G82">
            <v>3</v>
          </cell>
          <cell r="K82">
            <v>3</v>
          </cell>
          <cell r="L82">
            <v>3</v>
          </cell>
          <cell r="O82">
            <v>-3</v>
          </cell>
          <cell r="Q82">
            <v>0</v>
          </cell>
        </row>
        <row r="83">
          <cell r="B83" t="str">
            <v>Vertex 770</v>
          </cell>
          <cell r="C83" t="str">
            <v>PL</v>
          </cell>
          <cell r="D83" t="str">
            <v>Slow Mvg</v>
          </cell>
          <cell r="G83">
            <v>1</v>
          </cell>
          <cell r="K83">
            <v>1</v>
          </cell>
          <cell r="L83">
            <v>1</v>
          </cell>
          <cell r="O83">
            <v>-1</v>
          </cell>
          <cell r="Q83">
            <v>0</v>
          </cell>
        </row>
        <row r="84">
          <cell r="B84" t="str">
            <v>Vertex 950</v>
          </cell>
          <cell r="C84" t="str">
            <v>PL</v>
          </cell>
          <cell r="D84" t="str">
            <v>Active</v>
          </cell>
          <cell r="G84">
            <v>296</v>
          </cell>
          <cell r="H84">
            <v>318</v>
          </cell>
          <cell r="I84">
            <v>47</v>
          </cell>
          <cell r="J84">
            <v>35</v>
          </cell>
          <cell r="K84">
            <v>696</v>
          </cell>
          <cell r="L84">
            <v>303</v>
          </cell>
          <cell r="M84">
            <v>364</v>
          </cell>
          <cell r="N84">
            <v>35</v>
          </cell>
          <cell r="O84">
            <v>-702</v>
          </cell>
          <cell r="P84">
            <v>-18</v>
          </cell>
          <cell r="Q84">
            <v>-24</v>
          </cell>
        </row>
        <row r="85">
          <cell r="B85" t="str">
            <v>ZD0947</v>
          </cell>
          <cell r="C85" t="str">
            <v>PL</v>
          </cell>
          <cell r="D85" t="str">
            <v>Obs</v>
          </cell>
          <cell r="K85">
            <v>0</v>
          </cell>
          <cell r="O85">
            <v>0</v>
          </cell>
          <cell r="Q85">
            <v>0</v>
          </cell>
        </row>
        <row r="86">
          <cell r="B86" t="str">
            <v>ZT-1</v>
          </cell>
          <cell r="C86" t="str">
            <v>PL</v>
          </cell>
          <cell r="D86" t="str">
            <v>Active</v>
          </cell>
          <cell r="K86">
            <v>0</v>
          </cell>
          <cell r="O86">
            <v>0</v>
          </cell>
          <cell r="Q86">
            <v>0</v>
          </cell>
        </row>
        <row r="87">
          <cell r="O87">
            <v>0</v>
          </cell>
        </row>
        <row r="88">
          <cell r="C88" t="str">
            <v>Pre Launch</v>
          </cell>
          <cell r="D88" t="str">
            <v>Total</v>
          </cell>
          <cell r="G88">
            <v>737</v>
          </cell>
          <cell r="H88">
            <v>1011</v>
          </cell>
          <cell r="I88">
            <v>112</v>
          </cell>
          <cell r="J88">
            <v>843</v>
          </cell>
          <cell r="K88">
            <v>2703</v>
          </cell>
          <cell r="L88">
            <v>672</v>
          </cell>
          <cell r="M88">
            <v>880</v>
          </cell>
          <cell r="N88">
            <v>605</v>
          </cell>
          <cell r="O88">
            <v>-2157</v>
          </cell>
          <cell r="P88">
            <v>-65</v>
          </cell>
          <cell r="Q88">
            <v>481</v>
          </cell>
        </row>
        <row r="89">
          <cell r="O89">
            <v>0</v>
          </cell>
        </row>
        <row r="90">
          <cell r="B90" t="str">
            <v>(DHQ) 2 PHAL</v>
          </cell>
          <cell r="C90" t="str">
            <v>T</v>
          </cell>
          <cell r="D90" t="str">
            <v>Slow Mvg</v>
          </cell>
          <cell r="K90">
            <v>0</v>
          </cell>
          <cell r="O90">
            <v>0</v>
          </cell>
          <cell r="Q90">
            <v>0</v>
          </cell>
        </row>
        <row r="91">
          <cell r="B91" t="str">
            <v>Amino Indanol</v>
          </cell>
          <cell r="C91" t="str">
            <v>T</v>
          </cell>
          <cell r="D91" t="str">
            <v>Slow Mvg</v>
          </cell>
          <cell r="H91">
            <v>109</v>
          </cell>
          <cell r="K91">
            <v>109</v>
          </cell>
          <cell r="M91">
            <v>109</v>
          </cell>
          <cell r="O91">
            <v>-109</v>
          </cell>
          <cell r="Q91">
            <v>0</v>
          </cell>
        </row>
        <row r="92">
          <cell r="B92" t="str">
            <v>ANFP</v>
          </cell>
          <cell r="C92" t="str">
            <v>T</v>
          </cell>
          <cell r="D92" t="str">
            <v>Active</v>
          </cell>
          <cell r="G92">
            <v>77</v>
          </cell>
          <cell r="J92">
            <v>88</v>
          </cell>
          <cell r="K92">
            <v>165</v>
          </cell>
          <cell r="L92">
            <v>2</v>
          </cell>
          <cell r="O92">
            <v>-2</v>
          </cell>
          <cell r="Q92">
            <v>163</v>
          </cell>
        </row>
        <row r="93">
          <cell r="B93" t="str">
            <v>Butanol</v>
          </cell>
          <cell r="C93" t="str">
            <v>T</v>
          </cell>
          <cell r="D93" t="str">
            <v>Slow Mvg</v>
          </cell>
          <cell r="G93">
            <v>23</v>
          </cell>
          <cell r="J93">
            <v>88</v>
          </cell>
          <cell r="K93">
            <v>111</v>
          </cell>
          <cell r="L93">
            <v>23</v>
          </cell>
          <cell r="N93">
            <v>88</v>
          </cell>
          <cell r="O93">
            <v>-111</v>
          </cell>
          <cell r="Q93">
            <v>0</v>
          </cell>
        </row>
        <row r="94">
          <cell r="B94" t="str">
            <v>CBDA</v>
          </cell>
          <cell r="C94" t="str">
            <v>T</v>
          </cell>
          <cell r="D94" t="str">
            <v>Active</v>
          </cell>
          <cell r="G94">
            <v>13</v>
          </cell>
          <cell r="H94">
            <v>2</v>
          </cell>
          <cell r="K94">
            <v>15</v>
          </cell>
          <cell r="L94">
            <v>2</v>
          </cell>
          <cell r="M94">
            <v>2</v>
          </cell>
          <cell r="O94">
            <v>-4</v>
          </cell>
          <cell r="Q94">
            <v>11</v>
          </cell>
        </row>
        <row r="95">
          <cell r="B95" t="str">
            <v>CDFA Me</v>
          </cell>
          <cell r="C95" t="str">
            <v>T</v>
          </cell>
          <cell r="D95" t="str">
            <v>Slow Mvg</v>
          </cell>
          <cell r="G95">
            <v>4</v>
          </cell>
          <cell r="I95">
            <v>1</v>
          </cell>
          <cell r="J95">
            <v>313</v>
          </cell>
          <cell r="K95">
            <v>318</v>
          </cell>
          <cell r="L95">
            <v>4</v>
          </cell>
          <cell r="N95">
            <v>313</v>
          </cell>
          <cell r="O95">
            <v>-317</v>
          </cell>
          <cell r="P95">
            <v>-12</v>
          </cell>
          <cell r="Q95">
            <v>-11</v>
          </cell>
        </row>
        <row r="96">
          <cell r="B96" t="str">
            <v>CPD</v>
          </cell>
          <cell r="C96" t="str">
            <v>T</v>
          </cell>
          <cell r="D96" t="str">
            <v>Slow Mvg</v>
          </cell>
          <cell r="J96">
            <v>43</v>
          </cell>
          <cell r="K96">
            <v>43</v>
          </cell>
          <cell r="N96">
            <v>43</v>
          </cell>
          <cell r="O96">
            <v>-43</v>
          </cell>
          <cell r="Q96">
            <v>0</v>
          </cell>
        </row>
        <row r="97">
          <cell r="B97" t="str">
            <v>DESMP</v>
          </cell>
          <cell r="C97" t="str">
            <v>T</v>
          </cell>
          <cell r="D97" t="str">
            <v>Obs</v>
          </cell>
          <cell r="K97">
            <v>0</v>
          </cell>
          <cell r="O97">
            <v>0</v>
          </cell>
          <cell r="Q97">
            <v>0</v>
          </cell>
        </row>
        <row r="98">
          <cell r="B98" t="str">
            <v>DHQD</v>
          </cell>
          <cell r="C98" t="str">
            <v>T</v>
          </cell>
          <cell r="D98" t="str">
            <v>Slow Mvg</v>
          </cell>
          <cell r="G98">
            <v>3</v>
          </cell>
          <cell r="J98">
            <v>31</v>
          </cell>
          <cell r="K98">
            <v>34</v>
          </cell>
          <cell r="N98">
            <v>24</v>
          </cell>
          <cell r="O98">
            <v>-24</v>
          </cell>
          <cell r="Q98">
            <v>10</v>
          </cell>
        </row>
        <row r="99">
          <cell r="B99" t="str">
            <v>EPI</v>
          </cell>
          <cell r="C99" t="str">
            <v>T</v>
          </cell>
          <cell r="D99" t="str">
            <v>Slow Mvg</v>
          </cell>
          <cell r="G99">
            <v>6</v>
          </cell>
          <cell r="H99">
            <v>33</v>
          </cell>
          <cell r="J99">
            <v>47</v>
          </cell>
          <cell r="K99">
            <v>86</v>
          </cell>
          <cell r="L99">
            <v>6</v>
          </cell>
          <cell r="M99">
            <v>8</v>
          </cell>
          <cell r="N99">
            <v>19</v>
          </cell>
          <cell r="O99">
            <v>-33</v>
          </cell>
          <cell r="Q99">
            <v>53</v>
          </cell>
        </row>
        <row r="100">
          <cell r="B100" t="str">
            <v>ETFA</v>
          </cell>
          <cell r="C100" t="str">
            <v>T</v>
          </cell>
          <cell r="D100" t="str">
            <v>Active</v>
          </cell>
          <cell r="G100">
            <v>3</v>
          </cell>
          <cell r="J100">
            <v>22</v>
          </cell>
          <cell r="K100">
            <v>25</v>
          </cell>
          <cell r="L100">
            <v>2</v>
          </cell>
          <cell r="N100">
            <v>22</v>
          </cell>
          <cell r="O100">
            <v>-24</v>
          </cell>
          <cell r="Q100">
            <v>1</v>
          </cell>
        </row>
        <row r="101">
          <cell r="B101" t="str">
            <v>Glycidyl Nosylate</v>
          </cell>
          <cell r="C101" t="str">
            <v>T</v>
          </cell>
          <cell r="D101" t="str">
            <v>Slow Mvg</v>
          </cell>
          <cell r="G101">
            <v>3</v>
          </cell>
          <cell r="K101">
            <v>3</v>
          </cell>
          <cell r="L101">
            <v>3</v>
          </cell>
          <cell r="O101">
            <v>-3</v>
          </cell>
          <cell r="Q101">
            <v>0</v>
          </cell>
        </row>
        <row r="102">
          <cell r="B102" t="str">
            <v>Glycidyl Phthalimide</v>
          </cell>
          <cell r="C102" t="str">
            <v>T</v>
          </cell>
          <cell r="D102" t="str">
            <v>Active</v>
          </cell>
          <cell r="G102">
            <v>11</v>
          </cell>
          <cell r="J102">
            <v>98</v>
          </cell>
          <cell r="K102">
            <v>109</v>
          </cell>
          <cell r="L102">
            <v>11</v>
          </cell>
          <cell r="N102">
            <v>98</v>
          </cell>
          <cell r="O102">
            <v>-109</v>
          </cell>
          <cell r="Q102">
            <v>0</v>
          </cell>
        </row>
        <row r="103">
          <cell r="B103" t="str">
            <v>Glycidyl Tosylate</v>
          </cell>
          <cell r="C103" t="str">
            <v>T</v>
          </cell>
          <cell r="D103" t="str">
            <v>Slow Mvg</v>
          </cell>
          <cell r="H103">
            <v>3</v>
          </cell>
          <cell r="K103">
            <v>3</v>
          </cell>
          <cell r="M103">
            <v>3</v>
          </cell>
          <cell r="O103">
            <v>-3</v>
          </cell>
          <cell r="Q103">
            <v>0</v>
          </cell>
        </row>
        <row r="104">
          <cell r="B104" t="str">
            <v>Isovanillin</v>
          </cell>
          <cell r="C104" t="str">
            <v>T</v>
          </cell>
          <cell r="D104" t="str">
            <v>Obs</v>
          </cell>
          <cell r="K104">
            <v>0</v>
          </cell>
          <cell r="O104">
            <v>0</v>
          </cell>
          <cell r="Q104">
            <v>0</v>
          </cell>
        </row>
        <row r="105">
          <cell r="B105" t="str">
            <v>Jacobsen Catalyst</v>
          </cell>
          <cell r="C105" t="str">
            <v>T</v>
          </cell>
          <cell r="D105" t="str">
            <v>Slow Mvg</v>
          </cell>
          <cell r="G105">
            <v>10</v>
          </cell>
          <cell r="H105">
            <v>205</v>
          </cell>
          <cell r="K105">
            <v>215</v>
          </cell>
          <cell r="L105">
            <v>10</v>
          </cell>
          <cell r="M105">
            <v>40</v>
          </cell>
          <cell r="O105">
            <v>-50</v>
          </cell>
          <cell r="Q105">
            <v>165</v>
          </cell>
        </row>
        <row r="106">
          <cell r="B106" t="str">
            <v>L-Carnitine</v>
          </cell>
          <cell r="C106" t="str">
            <v>T</v>
          </cell>
          <cell r="D106" t="str">
            <v>Slow Mvg</v>
          </cell>
          <cell r="G106">
            <v>2</v>
          </cell>
          <cell r="K106">
            <v>2</v>
          </cell>
          <cell r="L106">
            <v>2</v>
          </cell>
          <cell r="O106">
            <v>-2</v>
          </cell>
          <cell r="Q106">
            <v>0</v>
          </cell>
        </row>
        <row r="107">
          <cell r="B107" t="str">
            <v>Methyl Glycidate</v>
          </cell>
          <cell r="C107" t="str">
            <v>T</v>
          </cell>
          <cell r="D107" t="str">
            <v>Slow Mvg</v>
          </cell>
          <cell r="J107">
            <v>34</v>
          </cell>
          <cell r="K107">
            <v>34</v>
          </cell>
          <cell r="N107">
            <v>12</v>
          </cell>
          <cell r="O107">
            <v>-12</v>
          </cell>
          <cell r="Q107">
            <v>22</v>
          </cell>
        </row>
        <row r="108">
          <cell r="B108" t="str">
            <v>OADPE</v>
          </cell>
          <cell r="C108" t="str">
            <v>T</v>
          </cell>
          <cell r="D108" t="str">
            <v>Slow Mvg</v>
          </cell>
          <cell r="K108">
            <v>0</v>
          </cell>
          <cell r="O108">
            <v>0</v>
          </cell>
          <cell r="Q108">
            <v>0</v>
          </cell>
        </row>
        <row r="109">
          <cell r="B109" t="str">
            <v>Oligomeric Cat</v>
          </cell>
          <cell r="C109" t="str">
            <v>T</v>
          </cell>
          <cell r="D109" t="str">
            <v>Slow Mvg</v>
          </cell>
          <cell r="G109">
            <v>97</v>
          </cell>
          <cell r="H109">
            <v>341</v>
          </cell>
          <cell r="K109">
            <v>438</v>
          </cell>
          <cell r="L109">
            <v>1</v>
          </cell>
          <cell r="M109">
            <v>35</v>
          </cell>
          <cell r="O109">
            <v>-36</v>
          </cell>
          <cell r="P109">
            <v>71</v>
          </cell>
          <cell r="Q109">
            <v>473</v>
          </cell>
        </row>
        <row r="110">
          <cell r="B110" t="str">
            <v>Pfizer Diol</v>
          </cell>
          <cell r="C110" t="str">
            <v>T</v>
          </cell>
          <cell r="D110" t="str">
            <v>Obs</v>
          </cell>
          <cell r="K110">
            <v>0</v>
          </cell>
          <cell r="O110">
            <v>0</v>
          </cell>
          <cell r="Q110">
            <v>0</v>
          </cell>
        </row>
        <row r="111">
          <cell r="B111" t="str">
            <v>PG Carbonate</v>
          </cell>
          <cell r="C111" t="str">
            <v>T</v>
          </cell>
          <cell r="D111" t="str">
            <v>Slow Mvg</v>
          </cell>
          <cell r="J111">
            <v>199</v>
          </cell>
          <cell r="K111">
            <v>199</v>
          </cell>
          <cell r="N111">
            <v>199</v>
          </cell>
          <cell r="O111">
            <v>-199</v>
          </cell>
          <cell r="Q111">
            <v>0</v>
          </cell>
        </row>
        <row r="112">
          <cell r="B112" t="str">
            <v>Propylene Oxide</v>
          </cell>
          <cell r="C112" t="str">
            <v>T</v>
          </cell>
          <cell r="D112" t="str">
            <v>Slow Mvg</v>
          </cell>
          <cell r="G112">
            <v>1</v>
          </cell>
          <cell r="H112">
            <v>127</v>
          </cell>
          <cell r="I112">
            <v>57</v>
          </cell>
          <cell r="K112">
            <v>185</v>
          </cell>
          <cell r="L112">
            <v>1</v>
          </cell>
          <cell r="M112">
            <v>184</v>
          </cell>
          <cell r="O112">
            <v>-185</v>
          </cell>
          <cell r="P112">
            <v>-30</v>
          </cell>
          <cell r="Q112">
            <v>-30</v>
          </cell>
        </row>
        <row r="113">
          <cell r="B113" t="str">
            <v>RUPHOS</v>
          </cell>
          <cell r="C113" t="str">
            <v>T</v>
          </cell>
          <cell r="D113" t="str">
            <v>Slow Mvg</v>
          </cell>
          <cell r="K113">
            <v>0</v>
          </cell>
          <cell r="O113">
            <v>0</v>
          </cell>
          <cell r="Q113">
            <v>0</v>
          </cell>
        </row>
        <row r="114">
          <cell r="B114" t="str">
            <v>S-Phos</v>
          </cell>
          <cell r="C114" t="str">
            <v>T</v>
          </cell>
          <cell r="D114" t="str">
            <v>Slow Mvg</v>
          </cell>
          <cell r="J114">
            <v>1</v>
          </cell>
          <cell r="K114">
            <v>1</v>
          </cell>
          <cell r="N114">
            <v>1</v>
          </cell>
          <cell r="O114">
            <v>-1</v>
          </cell>
          <cell r="Q114">
            <v>0</v>
          </cell>
        </row>
        <row r="115">
          <cell r="B115" t="str">
            <v>Styrene Oxide</v>
          </cell>
          <cell r="C115" t="str">
            <v>T</v>
          </cell>
          <cell r="D115" t="str">
            <v>Slow Mvg</v>
          </cell>
          <cell r="G115">
            <v>3</v>
          </cell>
          <cell r="K115">
            <v>3</v>
          </cell>
          <cell r="L115">
            <v>3</v>
          </cell>
          <cell r="O115">
            <v>-3</v>
          </cell>
          <cell r="Q115">
            <v>0</v>
          </cell>
        </row>
        <row r="116">
          <cell r="B116" t="str">
            <v>TBGE</v>
          </cell>
          <cell r="C116" t="str">
            <v>T</v>
          </cell>
          <cell r="D116" t="str">
            <v>Active</v>
          </cell>
          <cell r="J116">
            <v>10</v>
          </cell>
          <cell r="K116">
            <v>10</v>
          </cell>
          <cell r="N116">
            <v>10</v>
          </cell>
          <cell r="O116">
            <v>-10</v>
          </cell>
          <cell r="Q116">
            <v>0</v>
          </cell>
        </row>
        <row r="117">
          <cell r="B117" t="str">
            <v>WS 23</v>
          </cell>
          <cell r="C117" t="str">
            <v>T</v>
          </cell>
          <cell r="D117" t="str">
            <v>Active</v>
          </cell>
          <cell r="G117">
            <v>69</v>
          </cell>
          <cell r="H117">
            <v>64</v>
          </cell>
          <cell r="I117">
            <v>92</v>
          </cell>
          <cell r="J117">
            <v>163</v>
          </cell>
          <cell r="K117">
            <v>388</v>
          </cell>
          <cell r="L117">
            <v>1</v>
          </cell>
          <cell r="M117">
            <v>173</v>
          </cell>
          <cell r="N117">
            <v>163</v>
          </cell>
          <cell r="O117">
            <v>-337</v>
          </cell>
          <cell r="P117">
            <v>29</v>
          </cell>
          <cell r="Q117">
            <v>80</v>
          </cell>
        </row>
        <row r="118">
          <cell r="B118" t="str">
            <v>ETFA Held in Hong Kong</v>
          </cell>
          <cell r="C118" t="str">
            <v>TM</v>
          </cell>
          <cell r="D118" t="str">
            <v>Obs</v>
          </cell>
          <cell r="K118">
            <v>0</v>
          </cell>
          <cell r="O118">
            <v>0</v>
          </cell>
          <cell r="Q118">
            <v>0</v>
          </cell>
        </row>
        <row r="119">
          <cell r="B119" t="str">
            <v>3-NPP</v>
          </cell>
          <cell r="C119" t="str">
            <v>TM</v>
          </cell>
          <cell r="D119" t="str">
            <v>Obs</v>
          </cell>
          <cell r="K119">
            <v>0</v>
          </cell>
          <cell r="O119">
            <v>0</v>
          </cell>
          <cell r="Q119">
            <v>0</v>
          </cell>
        </row>
        <row r="120">
          <cell r="B120" t="str">
            <v>ANFP.</v>
          </cell>
          <cell r="C120" t="str">
            <v>TM</v>
          </cell>
          <cell r="D120" t="str">
            <v>Active</v>
          </cell>
          <cell r="K120">
            <v>0</v>
          </cell>
          <cell r="O120">
            <v>0</v>
          </cell>
          <cell r="Q120">
            <v>0</v>
          </cell>
        </row>
        <row r="121">
          <cell r="B121" t="str">
            <v>DESMP.</v>
          </cell>
          <cell r="C121" t="str">
            <v>TM</v>
          </cell>
          <cell r="D121" t="str">
            <v>Obs</v>
          </cell>
          <cell r="K121">
            <v>0</v>
          </cell>
          <cell r="O121">
            <v>0</v>
          </cell>
          <cell r="Q121">
            <v>0</v>
          </cell>
        </row>
        <row r="122">
          <cell r="B122" t="str">
            <v>L-Thyroxine</v>
          </cell>
          <cell r="C122" t="str">
            <v>TM</v>
          </cell>
          <cell r="D122" t="str">
            <v>Active</v>
          </cell>
          <cell r="K122">
            <v>0</v>
          </cell>
          <cell r="O122">
            <v>0</v>
          </cell>
          <cell r="Q122">
            <v>0</v>
          </cell>
        </row>
        <row r="123">
          <cell r="B123" t="str">
            <v>NAAGA</v>
          </cell>
          <cell r="C123" t="str">
            <v>TM</v>
          </cell>
          <cell r="D123" t="str">
            <v>Active</v>
          </cell>
          <cell r="K123">
            <v>0</v>
          </cell>
          <cell r="O123">
            <v>0</v>
          </cell>
          <cell r="Q123">
            <v>0</v>
          </cell>
        </row>
        <row r="124">
          <cell r="B124" t="str">
            <v>NTFMA</v>
          </cell>
          <cell r="C124" t="str">
            <v>TM</v>
          </cell>
          <cell r="D124" t="str">
            <v>Obs</v>
          </cell>
          <cell r="K124">
            <v>0</v>
          </cell>
          <cell r="O124">
            <v>0</v>
          </cell>
          <cell r="Q124">
            <v>0</v>
          </cell>
        </row>
        <row r="125">
          <cell r="B125" t="str">
            <v>OADPE</v>
          </cell>
          <cell r="C125" t="str">
            <v>TM</v>
          </cell>
          <cell r="D125" t="str">
            <v>Active</v>
          </cell>
          <cell r="K125">
            <v>0</v>
          </cell>
          <cell r="O125">
            <v>0</v>
          </cell>
          <cell r="Q125">
            <v>0</v>
          </cell>
        </row>
        <row r="126">
          <cell r="B126" t="str">
            <v>PTFMXA</v>
          </cell>
          <cell r="C126" t="str">
            <v>TM</v>
          </cell>
          <cell r="D126" t="str">
            <v>Obs</v>
          </cell>
          <cell r="K126">
            <v>0</v>
          </cell>
          <cell r="O126">
            <v>0</v>
          </cell>
          <cell r="Q126">
            <v>0</v>
          </cell>
        </row>
        <row r="127">
          <cell r="B127" t="str">
            <v>SR-28043.</v>
          </cell>
          <cell r="C127" t="str">
            <v>TM</v>
          </cell>
          <cell r="D127" t="str">
            <v>Slow Mvg</v>
          </cell>
          <cell r="K127">
            <v>0</v>
          </cell>
          <cell r="O127">
            <v>0</v>
          </cell>
          <cell r="Q127">
            <v>0</v>
          </cell>
        </row>
        <row r="128">
          <cell r="B128" t="str">
            <v>TFBA</v>
          </cell>
          <cell r="C128" t="str">
            <v>TM</v>
          </cell>
          <cell r="D128" t="str">
            <v>Obs</v>
          </cell>
          <cell r="K128">
            <v>0</v>
          </cell>
          <cell r="O128">
            <v>0</v>
          </cell>
          <cell r="Q128">
            <v>0</v>
          </cell>
        </row>
        <row r="129">
          <cell r="B129" t="str">
            <v>Fixed cost others</v>
          </cell>
          <cell r="C129" t="str">
            <v>TM</v>
          </cell>
          <cell r="D129" t="str">
            <v>Obs</v>
          </cell>
          <cell r="K129">
            <v>0</v>
          </cell>
          <cell r="O129">
            <v>0</v>
          </cell>
          <cell r="Q129">
            <v>0</v>
          </cell>
        </row>
        <row r="130">
          <cell r="B130" t="str">
            <v>Others.</v>
          </cell>
          <cell r="C130" t="str">
            <v>TM</v>
          </cell>
          <cell r="D130" t="str">
            <v>Obs</v>
          </cell>
          <cell r="K130">
            <v>0</v>
          </cell>
          <cell r="O130">
            <v>0</v>
          </cell>
          <cell r="Q130">
            <v>0</v>
          </cell>
        </row>
        <row r="132">
          <cell r="C132" t="str">
            <v>Technology</v>
          </cell>
          <cell r="D132" t="str">
            <v>Total</v>
          </cell>
          <cell r="G132">
            <v>325</v>
          </cell>
          <cell r="H132">
            <v>884</v>
          </cell>
          <cell r="I132">
            <v>150</v>
          </cell>
          <cell r="J132">
            <v>1137</v>
          </cell>
          <cell r="K132">
            <v>2496</v>
          </cell>
          <cell r="L132">
            <v>71</v>
          </cell>
          <cell r="M132">
            <v>554</v>
          </cell>
          <cell r="N132">
            <v>992</v>
          </cell>
          <cell r="O132">
            <v>-1617</v>
          </cell>
          <cell r="P132">
            <v>58</v>
          </cell>
          <cell r="Q132">
            <v>937</v>
          </cell>
        </row>
        <row r="134">
          <cell r="B134" t="str">
            <v>Non Allocated</v>
          </cell>
          <cell r="G134">
            <v>418</v>
          </cell>
          <cell r="H134">
            <v>29</v>
          </cell>
          <cell r="I134">
            <v>4</v>
          </cell>
          <cell r="J134">
            <v>27</v>
          </cell>
          <cell r="K134">
            <v>478</v>
          </cell>
          <cell r="L134">
            <v>203</v>
          </cell>
          <cell r="M134">
            <v>6</v>
          </cell>
          <cell r="N134">
            <v>27</v>
          </cell>
          <cell r="O134">
            <v>-236</v>
          </cell>
          <cell r="Q134">
            <v>242</v>
          </cell>
        </row>
        <row r="135">
          <cell r="B135" t="str">
            <v>Cleanouts</v>
          </cell>
          <cell r="K135">
            <v>0</v>
          </cell>
          <cell r="O135">
            <v>0</v>
          </cell>
          <cell r="P135">
            <v>-17</v>
          </cell>
          <cell r="Q135">
            <v>-17</v>
          </cell>
        </row>
        <row r="136">
          <cell r="B136" t="str">
            <v>Engineering Stores</v>
          </cell>
          <cell r="G136">
            <v>1292</v>
          </cell>
          <cell r="K136">
            <v>1292</v>
          </cell>
          <cell r="L136">
            <v>620</v>
          </cell>
          <cell r="O136">
            <v>-620</v>
          </cell>
          <cell r="Q136">
            <v>672</v>
          </cell>
        </row>
        <row r="137">
          <cell r="B137" t="str">
            <v>Base Stocks</v>
          </cell>
          <cell r="G137">
            <v>365</v>
          </cell>
          <cell r="K137">
            <v>365</v>
          </cell>
          <cell r="L137">
            <v>182</v>
          </cell>
          <cell r="O137">
            <v>-182</v>
          </cell>
          <cell r="Q137">
            <v>183</v>
          </cell>
        </row>
        <row r="138">
          <cell r="B138" t="str">
            <v>Op Supplies/Ret Cont/Packaging/Waste</v>
          </cell>
          <cell r="G138">
            <v>355</v>
          </cell>
          <cell r="K138">
            <v>355</v>
          </cell>
          <cell r="L138">
            <v>36</v>
          </cell>
          <cell r="M138">
            <v>4</v>
          </cell>
          <cell r="O138">
            <v>-40</v>
          </cell>
          <cell r="Q138">
            <v>315</v>
          </cell>
        </row>
        <row r="139">
          <cell r="B139" t="str">
            <v>Palladium/Platinum/Rhodium</v>
          </cell>
          <cell r="G139">
            <v>8</v>
          </cell>
          <cell r="K139">
            <v>8</v>
          </cell>
          <cell r="O139">
            <v>0</v>
          </cell>
          <cell r="Q139">
            <v>8</v>
          </cell>
        </row>
      </sheetData>
      <sheetData sheetId="23">
        <row r="10">
          <cell r="B10" t="str">
            <v>Acrivastine</v>
          </cell>
          <cell r="C10" t="str">
            <v>L</v>
          </cell>
          <cell r="D10" t="str">
            <v>Active</v>
          </cell>
          <cell r="G10">
            <v>8</v>
          </cell>
          <cell r="H10">
            <v>626</v>
          </cell>
          <cell r="K10">
            <v>634</v>
          </cell>
          <cell r="L10">
            <v>4</v>
          </cell>
          <cell r="M10">
            <v>362</v>
          </cell>
          <cell r="O10">
            <v>-366</v>
          </cell>
          <cell r="Q10">
            <v>268</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Dihex Fumerate</v>
          </cell>
          <cell r="C13" t="str">
            <v>L</v>
          </cell>
          <cell r="D13" t="str">
            <v>Active</v>
          </cell>
          <cell r="H13">
            <v>1</v>
          </cell>
          <cell r="I13">
            <v>2</v>
          </cell>
          <cell r="J13">
            <v>48</v>
          </cell>
          <cell r="K13">
            <v>51</v>
          </cell>
          <cell r="M13">
            <v>1</v>
          </cell>
          <cell r="O13">
            <v>-1</v>
          </cell>
          <cell r="Q13">
            <v>50</v>
          </cell>
        </row>
        <row r="14">
          <cell r="B14" t="str">
            <v>Doxazocin</v>
          </cell>
          <cell r="C14" t="str">
            <v>L</v>
          </cell>
          <cell r="D14" t="str">
            <v>Active</v>
          </cell>
          <cell r="G14">
            <v>6</v>
          </cell>
          <cell r="H14">
            <v>18</v>
          </cell>
          <cell r="I14">
            <v>8</v>
          </cell>
          <cell r="K14">
            <v>32</v>
          </cell>
          <cell r="L14">
            <v>1</v>
          </cell>
          <cell r="M14">
            <v>4</v>
          </cell>
          <cell r="O14">
            <v>-5</v>
          </cell>
          <cell r="Q14">
            <v>27</v>
          </cell>
        </row>
        <row r="15">
          <cell r="B15" t="str">
            <v>Fosamprenavir</v>
          </cell>
          <cell r="C15" t="str">
            <v>L</v>
          </cell>
          <cell r="D15" t="str">
            <v>Active</v>
          </cell>
          <cell r="G15">
            <v>9</v>
          </cell>
          <cell r="H15">
            <v>7</v>
          </cell>
          <cell r="J15">
            <v>32</v>
          </cell>
          <cell r="K15">
            <v>48</v>
          </cell>
          <cell r="L15">
            <v>9</v>
          </cell>
          <cell r="M15">
            <v>7</v>
          </cell>
          <cell r="N15">
            <v>32</v>
          </cell>
          <cell r="O15">
            <v>-48</v>
          </cell>
          <cell r="Q15">
            <v>0</v>
          </cell>
        </row>
        <row r="16">
          <cell r="B16" t="str">
            <v>KBA</v>
          </cell>
          <cell r="C16" t="str">
            <v>L</v>
          </cell>
          <cell r="D16" t="str">
            <v>Active</v>
          </cell>
          <cell r="G16">
            <v>77</v>
          </cell>
          <cell r="J16">
            <v>87</v>
          </cell>
          <cell r="K16">
            <v>164</v>
          </cell>
          <cell r="N16">
            <v>76</v>
          </cell>
          <cell r="O16">
            <v>-76</v>
          </cell>
          <cell r="Q16">
            <v>88</v>
          </cell>
        </row>
        <row r="17">
          <cell r="B17" t="str">
            <v>Labetalol</v>
          </cell>
          <cell r="C17" t="str">
            <v>L</v>
          </cell>
          <cell r="D17" t="str">
            <v>Active</v>
          </cell>
          <cell r="G17">
            <v>28</v>
          </cell>
          <cell r="H17">
            <v>136</v>
          </cell>
          <cell r="K17">
            <v>164</v>
          </cell>
          <cell r="L17">
            <v>22</v>
          </cell>
          <cell r="M17">
            <v>136</v>
          </cell>
          <cell r="O17">
            <v>-158</v>
          </cell>
          <cell r="Q17">
            <v>6</v>
          </cell>
        </row>
        <row r="18">
          <cell r="B18" t="str">
            <v>Leval Buterol</v>
          </cell>
          <cell r="C18" t="str">
            <v>L</v>
          </cell>
          <cell r="D18" t="str">
            <v>Active</v>
          </cell>
          <cell r="G18">
            <v>19</v>
          </cell>
          <cell r="H18">
            <v>92</v>
          </cell>
          <cell r="J18">
            <v>92</v>
          </cell>
          <cell r="K18">
            <v>203</v>
          </cell>
          <cell r="L18">
            <v>11</v>
          </cell>
          <cell r="M18">
            <v>64</v>
          </cell>
          <cell r="N18">
            <v>92</v>
          </cell>
          <cell r="O18">
            <v>-167</v>
          </cell>
          <cell r="Q18">
            <v>36</v>
          </cell>
        </row>
        <row r="19">
          <cell r="B19" t="str">
            <v>Octenidine</v>
          </cell>
          <cell r="C19" t="str">
            <v>L</v>
          </cell>
          <cell r="D19" t="str">
            <v>Active</v>
          </cell>
          <cell r="G19">
            <v>19</v>
          </cell>
          <cell r="H19">
            <v>99</v>
          </cell>
          <cell r="I19">
            <v>33</v>
          </cell>
          <cell r="J19">
            <v>61</v>
          </cell>
          <cell r="K19">
            <v>212</v>
          </cell>
          <cell r="L19">
            <v>3</v>
          </cell>
          <cell r="M19">
            <v>133</v>
          </cell>
          <cell r="N19">
            <v>61</v>
          </cell>
          <cell r="O19">
            <v>-197</v>
          </cell>
          <cell r="P19">
            <v>17</v>
          </cell>
          <cell r="Q19">
            <v>32</v>
          </cell>
        </row>
        <row r="20">
          <cell r="B20" t="str">
            <v>Plaquenil</v>
          </cell>
          <cell r="C20" t="str">
            <v>L</v>
          </cell>
          <cell r="D20" t="str">
            <v>Obs</v>
          </cell>
          <cell r="K20">
            <v>0</v>
          </cell>
          <cell r="O20">
            <v>0</v>
          </cell>
          <cell r="Q20">
            <v>0</v>
          </cell>
        </row>
        <row r="21">
          <cell r="B21" t="str">
            <v>Pro Jet 950NP</v>
          </cell>
          <cell r="C21" t="str">
            <v>L</v>
          </cell>
          <cell r="D21" t="str">
            <v>Obs</v>
          </cell>
          <cell r="K21">
            <v>0</v>
          </cell>
          <cell r="O21">
            <v>0</v>
          </cell>
          <cell r="Q21">
            <v>0</v>
          </cell>
        </row>
        <row r="22">
          <cell r="B22" t="str">
            <v>RBC</v>
          </cell>
          <cell r="C22" t="str">
            <v>L</v>
          </cell>
          <cell r="D22" t="str">
            <v>Obs</v>
          </cell>
          <cell r="K22">
            <v>0</v>
          </cell>
          <cell r="O22">
            <v>0</v>
          </cell>
          <cell r="Q22">
            <v>0</v>
          </cell>
        </row>
        <row r="23">
          <cell r="B23" t="str">
            <v>RH 3866</v>
          </cell>
          <cell r="C23" t="str">
            <v>L</v>
          </cell>
          <cell r="D23" t="str">
            <v>Obs</v>
          </cell>
          <cell r="G23">
            <v>2</v>
          </cell>
          <cell r="K23">
            <v>2</v>
          </cell>
          <cell r="L23">
            <v>2</v>
          </cell>
          <cell r="O23">
            <v>-2</v>
          </cell>
          <cell r="Q23">
            <v>0</v>
          </cell>
        </row>
        <row r="24">
          <cell r="B24" t="str">
            <v>SNA</v>
          </cell>
          <cell r="C24" t="str">
            <v>L</v>
          </cell>
          <cell r="D24" t="str">
            <v>Obs</v>
          </cell>
          <cell r="K24">
            <v>0</v>
          </cell>
          <cell r="O24">
            <v>0</v>
          </cell>
          <cell r="Q24">
            <v>0</v>
          </cell>
        </row>
        <row r="25">
          <cell r="B25" t="str">
            <v>Trientine</v>
          </cell>
          <cell r="C25" t="str">
            <v>L</v>
          </cell>
          <cell r="D25" t="str">
            <v>Active</v>
          </cell>
          <cell r="G25">
            <v>12</v>
          </cell>
          <cell r="H25">
            <v>31</v>
          </cell>
          <cell r="J25">
            <v>9</v>
          </cell>
          <cell r="K25">
            <v>52</v>
          </cell>
          <cell r="L25">
            <v>2</v>
          </cell>
          <cell r="M25">
            <v>4</v>
          </cell>
          <cell r="N25">
            <v>9</v>
          </cell>
          <cell r="O25">
            <v>-15</v>
          </cell>
          <cell r="Q25">
            <v>37</v>
          </cell>
        </row>
        <row r="26">
          <cell r="B26" t="str">
            <v>TTA</v>
          </cell>
          <cell r="C26" t="str">
            <v>L</v>
          </cell>
          <cell r="D26" t="str">
            <v>Slow Mvg</v>
          </cell>
          <cell r="G26">
            <v>117</v>
          </cell>
          <cell r="I26">
            <v>18</v>
          </cell>
          <cell r="J26">
            <v>22</v>
          </cell>
          <cell r="K26">
            <v>157</v>
          </cell>
          <cell r="O26">
            <v>0</v>
          </cell>
          <cell r="Q26">
            <v>157</v>
          </cell>
        </row>
        <row r="27">
          <cell r="B27" t="str">
            <v>Zilueton</v>
          </cell>
          <cell r="C27" t="str">
            <v>L</v>
          </cell>
          <cell r="D27" t="str">
            <v>Active</v>
          </cell>
          <cell r="G27">
            <v>1041</v>
          </cell>
          <cell r="J27">
            <v>10</v>
          </cell>
          <cell r="K27">
            <v>1051</v>
          </cell>
          <cell r="L27">
            <v>61</v>
          </cell>
          <cell r="N27">
            <v>9</v>
          </cell>
          <cell r="O27">
            <v>-70</v>
          </cell>
          <cell r="Q27">
            <v>981</v>
          </cell>
        </row>
        <row r="28">
          <cell r="O28">
            <v>0</v>
          </cell>
        </row>
        <row r="29">
          <cell r="C29" t="str">
            <v>Launch</v>
          </cell>
          <cell r="D29" t="str">
            <v>Total</v>
          </cell>
          <cell r="G29">
            <v>1338</v>
          </cell>
          <cell r="H29">
            <v>1010</v>
          </cell>
          <cell r="I29">
            <v>61</v>
          </cell>
          <cell r="J29">
            <v>361</v>
          </cell>
          <cell r="K29">
            <v>2770</v>
          </cell>
          <cell r="L29">
            <v>115</v>
          </cell>
          <cell r="M29">
            <v>711</v>
          </cell>
          <cell r="N29">
            <v>279</v>
          </cell>
          <cell r="O29">
            <v>-1105</v>
          </cell>
          <cell r="P29">
            <v>17</v>
          </cell>
          <cell r="Q29">
            <v>1682</v>
          </cell>
        </row>
        <row r="30">
          <cell r="O30">
            <v>0</v>
          </cell>
        </row>
        <row r="31">
          <cell r="B31" t="str">
            <v>2,5-BAEA</v>
          </cell>
          <cell r="C31" t="str">
            <v>PL</v>
          </cell>
          <cell r="D31" t="str">
            <v>Active</v>
          </cell>
          <cell r="H31">
            <v>11</v>
          </cell>
          <cell r="K31">
            <v>11</v>
          </cell>
          <cell r="M31">
            <v>11</v>
          </cell>
          <cell r="O31">
            <v>-11</v>
          </cell>
          <cell r="Q31">
            <v>0</v>
          </cell>
        </row>
        <row r="32">
          <cell r="B32" t="str">
            <v>AGN-209323-LF</v>
          </cell>
          <cell r="C32" t="str">
            <v>PL</v>
          </cell>
          <cell r="D32" t="str">
            <v>Active</v>
          </cell>
          <cell r="H32">
            <v>2</v>
          </cell>
          <cell r="K32">
            <v>2</v>
          </cell>
          <cell r="M32">
            <v>2</v>
          </cell>
          <cell r="O32">
            <v>-2</v>
          </cell>
          <cell r="Q32">
            <v>0</v>
          </cell>
        </row>
        <row r="33">
          <cell r="B33" t="str">
            <v>ANAGRELIDE</v>
          </cell>
          <cell r="C33" t="str">
            <v>PL</v>
          </cell>
          <cell r="D33" t="str">
            <v>Active</v>
          </cell>
          <cell r="G33">
            <v>22</v>
          </cell>
          <cell r="H33">
            <v>118</v>
          </cell>
          <cell r="I33">
            <v>10</v>
          </cell>
          <cell r="J33">
            <v>186</v>
          </cell>
          <cell r="K33">
            <v>336</v>
          </cell>
          <cell r="L33">
            <v>9</v>
          </cell>
          <cell r="M33">
            <v>127</v>
          </cell>
          <cell r="N33">
            <v>186</v>
          </cell>
          <cell r="O33">
            <v>-322</v>
          </cell>
          <cell r="Q33">
            <v>14</v>
          </cell>
        </row>
        <row r="34">
          <cell r="B34" t="str">
            <v>AVP26452</v>
          </cell>
          <cell r="C34" t="str">
            <v>PL</v>
          </cell>
          <cell r="D34" t="str">
            <v>Obs</v>
          </cell>
          <cell r="K34">
            <v>0</v>
          </cell>
          <cell r="O34">
            <v>0</v>
          </cell>
          <cell r="Q34">
            <v>0</v>
          </cell>
        </row>
        <row r="35">
          <cell r="B35" t="str">
            <v>TFBU</v>
          </cell>
          <cell r="C35" t="str">
            <v>PL</v>
          </cell>
          <cell r="D35" t="str">
            <v>Slow Mvg</v>
          </cell>
          <cell r="J35">
            <v>208</v>
          </cell>
          <cell r="K35">
            <v>208</v>
          </cell>
          <cell r="O35">
            <v>0</v>
          </cell>
          <cell r="Q35">
            <v>208</v>
          </cell>
        </row>
        <row r="36">
          <cell r="B36" t="str">
            <v>3M R850 / R851</v>
          </cell>
          <cell r="C36" t="str">
            <v>PL</v>
          </cell>
          <cell r="D36" t="str">
            <v>Obs</v>
          </cell>
          <cell r="K36">
            <v>0</v>
          </cell>
          <cell r="O36">
            <v>0</v>
          </cell>
          <cell r="Q36">
            <v>0</v>
          </cell>
        </row>
        <row r="37">
          <cell r="B37" t="str">
            <v>ALT-962</v>
          </cell>
          <cell r="C37" t="str">
            <v>PL</v>
          </cell>
          <cell r="D37" t="str">
            <v>Obs</v>
          </cell>
          <cell r="K37">
            <v>0</v>
          </cell>
          <cell r="O37">
            <v>0</v>
          </cell>
          <cell r="Q37">
            <v>0</v>
          </cell>
        </row>
        <row r="38">
          <cell r="B38" t="str">
            <v>AVE 1330</v>
          </cell>
          <cell r="C38" t="str">
            <v>PL</v>
          </cell>
          <cell r="D38" t="str">
            <v>Obs</v>
          </cell>
          <cell r="K38">
            <v>0</v>
          </cell>
          <cell r="O38">
            <v>0</v>
          </cell>
          <cell r="Q38">
            <v>0</v>
          </cell>
        </row>
        <row r="39">
          <cell r="B39" t="str">
            <v>AZD 12389497</v>
          </cell>
          <cell r="C39" t="str">
            <v>PL</v>
          </cell>
          <cell r="D39" t="str">
            <v>Slow Mvg</v>
          </cell>
          <cell r="K39">
            <v>0</v>
          </cell>
          <cell r="O39">
            <v>0</v>
          </cell>
          <cell r="Q39">
            <v>0</v>
          </cell>
        </row>
        <row r="40">
          <cell r="B40" t="str">
            <v>AZD 2230</v>
          </cell>
          <cell r="C40" t="str">
            <v>PL</v>
          </cell>
          <cell r="D40" t="str">
            <v>Obs</v>
          </cell>
          <cell r="K40">
            <v>0</v>
          </cell>
          <cell r="O40">
            <v>0</v>
          </cell>
          <cell r="Q40">
            <v>0</v>
          </cell>
        </row>
        <row r="41">
          <cell r="B41" t="str">
            <v>AZD 6714</v>
          </cell>
          <cell r="C41" t="str">
            <v>PL</v>
          </cell>
          <cell r="D41" t="str">
            <v>Active</v>
          </cell>
          <cell r="G41">
            <v>5</v>
          </cell>
          <cell r="K41">
            <v>5</v>
          </cell>
          <cell r="L41">
            <v>5</v>
          </cell>
          <cell r="O41">
            <v>-5</v>
          </cell>
          <cell r="Q41">
            <v>0</v>
          </cell>
        </row>
        <row r="42">
          <cell r="B42" t="str">
            <v>BHA</v>
          </cell>
          <cell r="C42" t="str">
            <v>PL</v>
          </cell>
          <cell r="D42" t="str">
            <v>Obs</v>
          </cell>
          <cell r="H42">
            <v>23</v>
          </cell>
          <cell r="K42">
            <v>23</v>
          </cell>
          <cell r="M42">
            <v>23</v>
          </cell>
          <cell r="O42">
            <v>-23</v>
          </cell>
          <cell r="Q42">
            <v>0</v>
          </cell>
        </row>
        <row r="43">
          <cell r="B43" t="str">
            <v>BHUP</v>
          </cell>
          <cell r="C43" t="str">
            <v>PL</v>
          </cell>
          <cell r="D43" t="str">
            <v>Obs</v>
          </cell>
          <cell r="K43">
            <v>0</v>
          </cell>
          <cell r="O43">
            <v>0</v>
          </cell>
          <cell r="Q43">
            <v>0</v>
          </cell>
        </row>
        <row r="44">
          <cell r="B44" t="str">
            <v>BNP 7787</v>
          </cell>
          <cell r="C44" t="str">
            <v>PL</v>
          </cell>
          <cell r="D44" t="str">
            <v>Obs</v>
          </cell>
          <cell r="G44">
            <v>19</v>
          </cell>
          <cell r="K44">
            <v>19</v>
          </cell>
          <cell r="L44">
            <v>19</v>
          </cell>
          <cell r="O44">
            <v>-19</v>
          </cell>
          <cell r="Q44">
            <v>0</v>
          </cell>
        </row>
        <row r="45">
          <cell r="B45" t="str">
            <v>Bromohydrin</v>
          </cell>
          <cell r="C45" t="str">
            <v>PL</v>
          </cell>
          <cell r="D45" t="str">
            <v>Obs</v>
          </cell>
          <cell r="G45">
            <v>4</v>
          </cell>
          <cell r="K45">
            <v>4</v>
          </cell>
          <cell r="L45">
            <v>4</v>
          </cell>
          <cell r="O45">
            <v>-4</v>
          </cell>
          <cell r="Q45">
            <v>0</v>
          </cell>
        </row>
        <row r="46">
          <cell r="B46" t="str">
            <v>CCA</v>
          </cell>
          <cell r="C46" t="str">
            <v>PL</v>
          </cell>
          <cell r="D46" t="str">
            <v>Obs</v>
          </cell>
          <cell r="K46">
            <v>0</v>
          </cell>
          <cell r="O46">
            <v>0</v>
          </cell>
          <cell r="Q46">
            <v>0</v>
          </cell>
        </row>
        <row r="47">
          <cell r="B47" t="str">
            <v>Epoxy 5 Hexane</v>
          </cell>
          <cell r="C47" t="str">
            <v>PL</v>
          </cell>
          <cell r="D47" t="str">
            <v>Active</v>
          </cell>
          <cell r="K47">
            <v>0</v>
          </cell>
          <cell r="O47">
            <v>0</v>
          </cell>
          <cell r="Q47">
            <v>0</v>
          </cell>
        </row>
        <row r="48">
          <cell r="B48" t="str">
            <v>ER-306074</v>
          </cell>
          <cell r="C48" t="str">
            <v>PL</v>
          </cell>
          <cell r="D48" t="str">
            <v>Active</v>
          </cell>
          <cell r="K48">
            <v>0</v>
          </cell>
          <cell r="O48">
            <v>0</v>
          </cell>
          <cell r="Q48">
            <v>0</v>
          </cell>
        </row>
        <row r="49">
          <cell r="B49" t="str">
            <v>ER-806753</v>
          </cell>
          <cell r="C49" t="str">
            <v>PL</v>
          </cell>
          <cell r="D49" t="str">
            <v>Active</v>
          </cell>
          <cell r="G49">
            <v>177</v>
          </cell>
          <cell r="H49">
            <v>234</v>
          </cell>
          <cell r="K49">
            <v>411</v>
          </cell>
          <cell r="L49">
            <v>172</v>
          </cell>
          <cell r="M49">
            <v>10</v>
          </cell>
          <cell r="O49">
            <v>-182</v>
          </cell>
          <cell r="Q49">
            <v>229</v>
          </cell>
        </row>
        <row r="50">
          <cell r="B50" t="str">
            <v>Geltex</v>
          </cell>
          <cell r="C50" t="str">
            <v>PL</v>
          </cell>
          <cell r="D50" t="str">
            <v>Obs</v>
          </cell>
          <cell r="K50">
            <v>0</v>
          </cell>
          <cell r="O50">
            <v>0</v>
          </cell>
          <cell r="Q50">
            <v>0</v>
          </cell>
        </row>
        <row r="51">
          <cell r="B51" t="str">
            <v>GSK 1000064</v>
          </cell>
          <cell r="C51" t="str">
            <v>PL</v>
          </cell>
          <cell r="D51" t="str">
            <v>Slow Mvg</v>
          </cell>
          <cell r="K51">
            <v>0</v>
          </cell>
          <cell r="O51">
            <v>0</v>
          </cell>
          <cell r="Q51">
            <v>0</v>
          </cell>
        </row>
        <row r="52">
          <cell r="B52" t="str">
            <v>GSK 1014802A</v>
          </cell>
          <cell r="C52" t="str">
            <v>PL</v>
          </cell>
          <cell r="D52" t="str">
            <v>Active</v>
          </cell>
          <cell r="K52">
            <v>0</v>
          </cell>
          <cell r="O52">
            <v>0</v>
          </cell>
          <cell r="Q52">
            <v>0</v>
          </cell>
        </row>
        <row r="53">
          <cell r="B53" t="str">
            <v>GSK 1034702</v>
          </cell>
          <cell r="C53" t="str">
            <v>PL</v>
          </cell>
          <cell r="D53" t="str">
            <v>Active</v>
          </cell>
          <cell r="K53">
            <v>0</v>
          </cell>
          <cell r="O53">
            <v>0</v>
          </cell>
          <cell r="Q53">
            <v>0</v>
          </cell>
        </row>
        <row r="54">
          <cell r="B54" t="str">
            <v>GSK 1497235A</v>
          </cell>
          <cell r="C54" t="str">
            <v>PL</v>
          </cell>
          <cell r="D54" t="str">
            <v>Active</v>
          </cell>
          <cell r="G54">
            <v>31</v>
          </cell>
          <cell r="K54">
            <v>31</v>
          </cell>
          <cell r="L54">
            <v>31</v>
          </cell>
          <cell r="O54">
            <v>-31</v>
          </cell>
          <cell r="Q54">
            <v>0</v>
          </cell>
        </row>
        <row r="55">
          <cell r="B55" t="str">
            <v>GW 397339</v>
          </cell>
          <cell r="C55" t="str">
            <v>PL</v>
          </cell>
          <cell r="D55" t="str">
            <v>Obs</v>
          </cell>
          <cell r="K55">
            <v>0</v>
          </cell>
          <cell r="O55">
            <v>0</v>
          </cell>
          <cell r="Q55">
            <v>0</v>
          </cell>
        </row>
        <row r="56">
          <cell r="B56" t="str">
            <v>GW 591080X</v>
          </cell>
          <cell r="C56" t="str">
            <v>PL</v>
          </cell>
          <cell r="D56" t="str">
            <v>Active</v>
          </cell>
          <cell r="I56">
            <v>2</v>
          </cell>
          <cell r="K56">
            <v>2</v>
          </cell>
          <cell r="O56">
            <v>0</v>
          </cell>
          <cell r="Q56">
            <v>2</v>
          </cell>
        </row>
        <row r="57">
          <cell r="B57" t="str">
            <v>GW 801144X</v>
          </cell>
          <cell r="C57" t="str">
            <v>PL</v>
          </cell>
          <cell r="D57" t="str">
            <v>Slow Mvg</v>
          </cell>
          <cell r="G57">
            <v>8</v>
          </cell>
          <cell r="K57">
            <v>8</v>
          </cell>
          <cell r="L57">
            <v>5</v>
          </cell>
          <cell r="O57">
            <v>-5</v>
          </cell>
          <cell r="Q57">
            <v>3</v>
          </cell>
        </row>
        <row r="58">
          <cell r="B58" t="str">
            <v>ICOS 1576</v>
          </cell>
          <cell r="C58" t="str">
            <v>PL</v>
          </cell>
          <cell r="D58" t="str">
            <v>Obs</v>
          </cell>
          <cell r="K58">
            <v>0</v>
          </cell>
          <cell r="O58">
            <v>0</v>
          </cell>
          <cell r="Q58">
            <v>0</v>
          </cell>
        </row>
        <row r="59">
          <cell r="B59" t="str">
            <v>ICOS 485</v>
          </cell>
          <cell r="C59" t="str">
            <v>PL</v>
          </cell>
          <cell r="D59" t="str">
            <v>Obs</v>
          </cell>
          <cell r="K59">
            <v>0</v>
          </cell>
          <cell r="O59">
            <v>0</v>
          </cell>
          <cell r="Q59">
            <v>0</v>
          </cell>
        </row>
        <row r="60">
          <cell r="B60" t="str">
            <v>Iloperidone</v>
          </cell>
          <cell r="C60" t="str">
            <v>PL</v>
          </cell>
          <cell r="D60" t="str">
            <v>Active</v>
          </cell>
          <cell r="G60">
            <v>13</v>
          </cell>
          <cell r="H60">
            <v>141</v>
          </cell>
          <cell r="J60">
            <v>255</v>
          </cell>
          <cell r="K60">
            <v>409</v>
          </cell>
          <cell r="L60">
            <v>13</v>
          </cell>
          <cell r="M60">
            <v>141</v>
          </cell>
          <cell r="N60">
            <v>255</v>
          </cell>
          <cell r="O60">
            <v>-409</v>
          </cell>
          <cell r="Q60">
            <v>0</v>
          </cell>
        </row>
        <row r="61">
          <cell r="B61" t="str">
            <v>KAN 747</v>
          </cell>
          <cell r="C61" t="str">
            <v>PL</v>
          </cell>
          <cell r="D61" t="str">
            <v>Slow Mvg</v>
          </cell>
          <cell r="K61">
            <v>0</v>
          </cell>
          <cell r="O61">
            <v>0</v>
          </cell>
          <cell r="Q61">
            <v>0</v>
          </cell>
        </row>
        <row r="62">
          <cell r="B62" t="str">
            <v>LMT</v>
          </cell>
          <cell r="C62" t="str">
            <v>PL</v>
          </cell>
          <cell r="D62" t="str">
            <v>Active</v>
          </cell>
          <cell r="G62">
            <v>2</v>
          </cell>
          <cell r="H62">
            <v>48</v>
          </cell>
          <cell r="I62">
            <v>10</v>
          </cell>
          <cell r="K62">
            <v>60</v>
          </cell>
          <cell r="O62">
            <v>0</v>
          </cell>
          <cell r="Q62">
            <v>60</v>
          </cell>
        </row>
        <row r="63">
          <cell r="B63" t="str">
            <v>Memory 1003</v>
          </cell>
          <cell r="C63" t="str">
            <v>PL</v>
          </cell>
          <cell r="D63" t="str">
            <v>Active</v>
          </cell>
          <cell r="G63">
            <v>5</v>
          </cell>
          <cell r="H63">
            <v>1</v>
          </cell>
          <cell r="J63">
            <v>199</v>
          </cell>
          <cell r="K63">
            <v>205</v>
          </cell>
          <cell r="L63">
            <v>5</v>
          </cell>
          <cell r="M63">
            <v>1</v>
          </cell>
          <cell r="N63">
            <v>199</v>
          </cell>
          <cell r="O63">
            <v>-205</v>
          </cell>
          <cell r="Q63">
            <v>0</v>
          </cell>
        </row>
        <row r="64">
          <cell r="B64" t="str">
            <v>Methyl Acetonide</v>
          </cell>
          <cell r="C64" t="str">
            <v>PL</v>
          </cell>
          <cell r="D64" t="str">
            <v>Slow Mvg</v>
          </cell>
          <cell r="J64">
            <v>17</v>
          </cell>
          <cell r="K64">
            <v>17</v>
          </cell>
          <cell r="N64">
            <v>17</v>
          </cell>
          <cell r="O64">
            <v>-17</v>
          </cell>
          <cell r="Q64">
            <v>0</v>
          </cell>
        </row>
        <row r="65">
          <cell r="B65" t="str">
            <v>Mill. Lactone</v>
          </cell>
          <cell r="C65" t="str">
            <v>PL</v>
          </cell>
          <cell r="D65" t="str">
            <v>Obs</v>
          </cell>
          <cell r="G65">
            <v>13</v>
          </cell>
          <cell r="K65">
            <v>13</v>
          </cell>
          <cell r="L65">
            <v>13</v>
          </cell>
          <cell r="O65">
            <v>-13</v>
          </cell>
          <cell r="Q65">
            <v>0</v>
          </cell>
        </row>
        <row r="66">
          <cell r="B66" t="str">
            <v>PTC</v>
          </cell>
          <cell r="C66" t="str">
            <v>PL</v>
          </cell>
          <cell r="D66" t="str">
            <v>Slow Mvg</v>
          </cell>
          <cell r="K66">
            <v>0</v>
          </cell>
          <cell r="O66">
            <v>0</v>
          </cell>
          <cell r="Q66">
            <v>0</v>
          </cell>
        </row>
        <row r="67">
          <cell r="B67" t="str">
            <v>RCX 2037</v>
          </cell>
          <cell r="C67" t="str">
            <v>PL</v>
          </cell>
          <cell r="D67" t="str">
            <v>Obs</v>
          </cell>
          <cell r="K67">
            <v>0</v>
          </cell>
          <cell r="O67">
            <v>0</v>
          </cell>
          <cell r="Q67">
            <v>0</v>
          </cell>
        </row>
        <row r="68">
          <cell r="B68" t="str">
            <v>RCX 2047</v>
          </cell>
          <cell r="C68" t="str">
            <v>PL</v>
          </cell>
          <cell r="D68" t="str">
            <v>Obs</v>
          </cell>
          <cell r="G68">
            <v>12</v>
          </cell>
          <cell r="J68">
            <v>20</v>
          </cell>
          <cell r="K68">
            <v>32</v>
          </cell>
          <cell r="L68">
            <v>12</v>
          </cell>
          <cell r="N68">
            <v>20</v>
          </cell>
          <cell r="O68">
            <v>-32</v>
          </cell>
          <cell r="Q68">
            <v>0</v>
          </cell>
        </row>
        <row r="69">
          <cell r="B69" t="str">
            <v>SB 580254</v>
          </cell>
          <cell r="C69" t="str">
            <v>PL</v>
          </cell>
          <cell r="D69" t="str">
            <v>Active</v>
          </cell>
          <cell r="G69">
            <v>2</v>
          </cell>
          <cell r="K69">
            <v>2</v>
          </cell>
          <cell r="L69">
            <v>2</v>
          </cell>
          <cell r="O69">
            <v>-2</v>
          </cell>
          <cell r="Q69">
            <v>0</v>
          </cell>
        </row>
        <row r="70">
          <cell r="B70" t="str">
            <v>SB 748534A</v>
          </cell>
          <cell r="C70" t="str">
            <v>PL</v>
          </cell>
          <cell r="D70" t="str">
            <v>Slow Mvg</v>
          </cell>
          <cell r="K70">
            <v>0</v>
          </cell>
          <cell r="O70">
            <v>0</v>
          </cell>
          <cell r="Q70">
            <v>0</v>
          </cell>
        </row>
        <row r="71">
          <cell r="B71" t="str">
            <v>SB 7973131</v>
          </cell>
          <cell r="C71" t="str">
            <v>PL</v>
          </cell>
          <cell r="D71" t="str">
            <v>Slow Mvg</v>
          </cell>
          <cell r="G71">
            <v>2</v>
          </cell>
          <cell r="J71">
            <v>29</v>
          </cell>
          <cell r="K71">
            <v>31</v>
          </cell>
          <cell r="L71">
            <v>2</v>
          </cell>
          <cell r="N71">
            <v>29</v>
          </cell>
          <cell r="O71">
            <v>-31</v>
          </cell>
          <cell r="Q71">
            <v>0</v>
          </cell>
        </row>
        <row r="72">
          <cell r="B72" t="str">
            <v>Sestamibi</v>
          </cell>
          <cell r="C72" t="str">
            <v>PL</v>
          </cell>
          <cell r="D72" t="str">
            <v>Active</v>
          </cell>
          <cell r="G72">
            <v>1</v>
          </cell>
          <cell r="H72">
            <v>4</v>
          </cell>
          <cell r="K72">
            <v>5</v>
          </cell>
          <cell r="L72">
            <v>1</v>
          </cell>
          <cell r="M72">
            <v>4</v>
          </cell>
          <cell r="O72">
            <v>-5</v>
          </cell>
          <cell r="Q72">
            <v>0</v>
          </cell>
        </row>
        <row r="73">
          <cell r="B73" t="str">
            <v xml:space="preserve">Scios 469 </v>
          </cell>
          <cell r="C73" t="str">
            <v>PL</v>
          </cell>
          <cell r="D73" t="str">
            <v>Slow Mvg</v>
          </cell>
          <cell r="G73">
            <v>1</v>
          </cell>
          <cell r="K73">
            <v>1</v>
          </cell>
          <cell r="L73">
            <v>1</v>
          </cell>
          <cell r="O73">
            <v>-1</v>
          </cell>
          <cell r="Q73">
            <v>0</v>
          </cell>
        </row>
        <row r="74">
          <cell r="B74" t="str">
            <v>SPS 3699 St.1</v>
          </cell>
          <cell r="C74" t="str">
            <v>PL</v>
          </cell>
          <cell r="D74" t="str">
            <v>Active</v>
          </cell>
          <cell r="K74">
            <v>0</v>
          </cell>
          <cell r="O74">
            <v>0</v>
          </cell>
          <cell r="P74">
            <v>9</v>
          </cell>
          <cell r="Q74">
            <v>9</v>
          </cell>
        </row>
        <row r="75">
          <cell r="B75" t="str">
            <v>SR-28043</v>
          </cell>
          <cell r="C75" t="str">
            <v>PL</v>
          </cell>
          <cell r="D75" t="str">
            <v>Slow Mvg</v>
          </cell>
          <cell r="G75">
            <v>77</v>
          </cell>
          <cell r="H75">
            <v>142</v>
          </cell>
          <cell r="I75">
            <v>157</v>
          </cell>
          <cell r="J75">
            <v>782</v>
          </cell>
          <cell r="K75">
            <v>1158</v>
          </cell>
          <cell r="L75">
            <v>8</v>
          </cell>
          <cell r="M75">
            <v>299</v>
          </cell>
          <cell r="N75">
            <v>722</v>
          </cell>
          <cell r="O75">
            <v>-1029</v>
          </cell>
          <cell r="Q75">
            <v>129</v>
          </cell>
        </row>
        <row r="76">
          <cell r="B76" t="str">
            <v>T-Baus</v>
          </cell>
          <cell r="C76" t="str">
            <v>PL</v>
          </cell>
          <cell r="D76" t="str">
            <v>Obs</v>
          </cell>
          <cell r="K76">
            <v>0</v>
          </cell>
          <cell r="O76">
            <v>0</v>
          </cell>
          <cell r="Q76">
            <v>0</v>
          </cell>
        </row>
        <row r="77">
          <cell r="B77" t="str">
            <v>Telik 19781</v>
          </cell>
          <cell r="C77" t="str">
            <v>PL</v>
          </cell>
          <cell r="D77" t="str">
            <v>Obs</v>
          </cell>
          <cell r="K77">
            <v>0</v>
          </cell>
          <cell r="O77">
            <v>0</v>
          </cell>
          <cell r="Q77">
            <v>0</v>
          </cell>
        </row>
        <row r="78">
          <cell r="B78" t="str">
            <v>Valrocemide</v>
          </cell>
          <cell r="C78" t="str">
            <v>PL</v>
          </cell>
          <cell r="D78" t="str">
            <v>Active</v>
          </cell>
          <cell r="G78">
            <v>6</v>
          </cell>
          <cell r="H78">
            <v>14</v>
          </cell>
          <cell r="K78">
            <v>20</v>
          </cell>
          <cell r="L78">
            <v>6</v>
          </cell>
          <cell r="M78">
            <v>14</v>
          </cell>
          <cell r="O78">
            <v>-20</v>
          </cell>
          <cell r="Q78">
            <v>0</v>
          </cell>
        </row>
        <row r="79">
          <cell r="B79" t="str">
            <v>VEC 162</v>
          </cell>
          <cell r="C79" t="str">
            <v>PL</v>
          </cell>
          <cell r="D79" t="str">
            <v>Active</v>
          </cell>
          <cell r="G79">
            <v>64</v>
          </cell>
          <cell r="H79">
            <v>142</v>
          </cell>
          <cell r="K79">
            <v>206</v>
          </cell>
          <cell r="L79">
            <v>64</v>
          </cell>
          <cell r="M79">
            <v>142</v>
          </cell>
          <cell r="O79">
            <v>-206</v>
          </cell>
          <cell r="Q79">
            <v>0</v>
          </cell>
        </row>
        <row r="80">
          <cell r="B80" t="str">
            <v>Vertex 148</v>
          </cell>
          <cell r="C80" t="str">
            <v>PL</v>
          </cell>
          <cell r="D80" t="str">
            <v>Obs</v>
          </cell>
          <cell r="H80">
            <v>1</v>
          </cell>
          <cell r="J80">
            <v>91</v>
          </cell>
          <cell r="K80">
            <v>92</v>
          </cell>
          <cell r="M80">
            <v>1</v>
          </cell>
          <cell r="N80">
            <v>91</v>
          </cell>
          <cell r="O80">
            <v>-92</v>
          </cell>
          <cell r="Q80">
            <v>0</v>
          </cell>
        </row>
        <row r="81">
          <cell r="B81" t="str">
            <v>Vertex 497</v>
          </cell>
          <cell r="C81" t="str">
            <v>PL</v>
          </cell>
          <cell r="D81" t="str">
            <v>Obs</v>
          </cell>
          <cell r="G81">
            <v>3</v>
          </cell>
          <cell r="K81">
            <v>3</v>
          </cell>
          <cell r="L81">
            <v>3</v>
          </cell>
          <cell r="O81">
            <v>-3</v>
          </cell>
          <cell r="Q81">
            <v>0</v>
          </cell>
        </row>
        <row r="82">
          <cell r="B82" t="str">
            <v>Vertex 770</v>
          </cell>
          <cell r="C82" t="str">
            <v>PL</v>
          </cell>
          <cell r="D82" t="str">
            <v>Slow Mvg</v>
          </cell>
          <cell r="G82">
            <v>1</v>
          </cell>
          <cell r="K82">
            <v>1</v>
          </cell>
          <cell r="L82">
            <v>1</v>
          </cell>
          <cell r="O82">
            <v>-1</v>
          </cell>
          <cell r="Q82">
            <v>0</v>
          </cell>
        </row>
        <row r="83">
          <cell r="B83" t="str">
            <v>Vertex 950</v>
          </cell>
          <cell r="C83" t="str">
            <v>PL</v>
          </cell>
          <cell r="D83" t="str">
            <v>Active</v>
          </cell>
          <cell r="G83">
            <v>310</v>
          </cell>
          <cell r="H83">
            <v>144</v>
          </cell>
          <cell r="I83">
            <v>33</v>
          </cell>
          <cell r="J83">
            <v>35</v>
          </cell>
          <cell r="K83">
            <v>522</v>
          </cell>
          <cell r="L83">
            <v>303</v>
          </cell>
          <cell r="M83">
            <v>177</v>
          </cell>
          <cell r="N83">
            <v>35</v>
          </cell>
          <cell r="O83">
            <v>-515</v>
          </cell>
          <cell r="Q83">
            <v>7</v>
          </cell>
        </row>
        <row r="84">
          <cell r="B84" t="str">
            <v>ZD0947</v>
          </cell>
          <cell r="C84" t="str">
            <v>PL</v>
          </cell>
          <cell r="D84" t="str">
            <v>Obs</v>
          </cell>
          <cell r="K84">
            <v>0</v>
          </cell>
          <cell r="O84">
            <v>0</v>
          </cell>
          <cell r="Q84">
            <v>0</v>
          </cell>
        </row>
        <row r="85">
          <cell r="B85" t="str">
            <v>ZT-1</v>
          </cell>
          <cell r="C85" t="str">
            <v>PL</v>
          </cell>
          <cell r="D85" t="str">
            <v>Active</v>
          </cell>
          <cell r="K85">
            <v>0</v>
          </cell>
          <cell r="O85">
            <v>0</v>
          </cell>
          <cell r="Q85">
            <v>0</v>
          </cell>
        </row>
        <row r="86">
          <cell r="O86">
            <v>0</v>
          </cell>
        </row>
        <row r="87">
          <cell r="C87" t="str">
            <v>Pre Launch</v>
          </cell>
          <cell r="D87" t="str">
            <v>Total</v>
          </cell>
          <cell r="G87">
            <v>778</v>
          </cell>
          <cell r="H87">
            <v>1025</v>
          </cell>
          <cell r="I87">
            <v>212</v>
          </cell>
          <cell r="J87">
            <v>1822</v>
          </cell>
          <cell r="K87">
            <v>3837</v>
          </cell>
          <cell r="L87">
            <v>679</v>
          </cell>
          <cell r="M87">
            <v>952</v>
          </cell>
          <cell r="N87">
            <v>1554</v>
          </cell>
          <cell r="O87">
            <v>-3185</v>
          </cell>
          <cell r="P87">
            <v>9</v>
          </cell>
          <cell r="Q87">
            <v>661</v>
          </cell>
        </row>
        <row r="88">
          <cell r="O88">
            <v>0</v>
          </cell>
        </row>
        <row r="89">
          <cell r="B89" t="str">
            <v>(DHQ) 2 PHAL</v>
          </cell>
          <cell r="C89" t="str">
            <v>T</v>
          </cell>
          <cell r="D89" t="str">
            <v>Slow Mvg</v>
          </cell>
          <cell r="K89">
            <v>0</v>
          </cell>
          <cell r="O89">
            <v>0</v>
          </cell>
          <cell r="Q89">
            <v>0</v>
          </cell>
        </row>
        <row r="90">
          <cell r="B90" t="str">
            <v>Amino Indanol</v>
          </cell>
          <cell r="C90" t="str">
            <v>T</v>
          </cell>
          <cell r="D90" t="str">
            <v>Slow Mvg</v>
          </cell>
          <cell r="H90">
            <v>109</v>
          </cell>
          <cell r="K90">
            <v>109</v>
          </cell>
          <cell r="M90">
            <v>109</v>
          </cell>
          <cell r="O90">
            <v>-109</v>
          </cell>
          <cell r="Q90">
            <v>0</v>
          </cell>
        </row>
        <row r="91">
          <cell r="B91" t="str">
            <v>ANFP</v>
          </cell>
          <cell r="C91" t="str">
            <v>T</v>
          </cell>
          <cell r="D91" t="str">
            <v>Active</v>
          </cell>
          <cell r="G91">
            <v>77</v>
          </cell>
          <cell r="J91">
            <v>88</v>
          </cell>
          <cell r="K91">
            <v>165</v>
          </cell>
          <cell r="L91">
            <v>1</v>
          </cell>
          <cell r="O91">
            <v>-1</v>
          </cell>
          <cell r="Q91">
            <v>164</v>
          </cell>
        </row>
        <row r="92">
          <cell r="B92" t="str">
            <v>Butanol</v>
          </cell>
          <cell r="C92" t="str">
            <v>T</v>
          </cell>
          <cell r="D92" t="str">
            <v>Slow Mvg</v>
          </cell>
          <cell r="G92">
            <v>23</v>
          </cell>
          <cell r="J92">
            <v>88</v>
          </cell>
          <cell r="K92">
            <v>111</v>
          </cell>
          <cell r="L92">
            <v>23</v>
          </cell>
          <cell r="N92">
            <v>88</v>
          </cell>
          <cell r="O92">
            <v>-111</v>
          </cell>
          <cell r="Q92">
            <v>0</v>
          </cell>
        </row>
        <row r="93">
          <cell r="B93" t="str">
            <v>CBDA</v>
          </cell>
          <cell r="C93" t="str">
            <v>T</v>
          </cell>
          <cell r="D93" t="str">
            <v>Active</v>
          </cell>
          <cell r="G93">
            <v>13</v>
          </cell>
          <cell r="H93">
            <v>2</v>
          </cell>
          <cell r="K93">
            <v>15</v>
          </cell>
          <cell r="L93">
            <v>2</v>
          </cell>
          <cell r="M93">
            <v>2</v>
          </cell>
          <cell r="O93">
            <v>-4</v>
          </cell>
          <cell r="Q93">
            <v>11</v>
          </cell>
        </row>
        <row r="94">
          <cell r="B94" t="str">
            <v>CDFA Me</v>
          </cell>
          <cell r="C94" t="str">
            <v>T</v>
          </cell>
          <cell r="D94" t="str">
            <v>Slow Mvg</v>
          </cell>
          <cell r="G94">
            <v>138</v>
          </cell>
          <cell r="I94">
            <v>102</v>
          </cell>
          <cell r="J94">
            <v>1</v>
          </cell>
          <cell r="K94">
            <v>241</v>
          </cell>
          <cell r="L94">
            <v>4</v>
          </cell>
          <cell r="N94">
            <v>1</v>
          </cell>
          <cell r="O94">
            <v>-5</v>
          </cell>
          <cell r="Q94">
            <v>236</v>
          </cell>
        </row>
        <row r="95">
          <cell r="B95" t="str">
            <v>CPD</v>
          </cell>
          <cell r="C95" t="str">
            <v>T</v>
          </cell>
          <cell r="D95" t="str">
            <v>Slow Mvg</v>
          </cell>
          <cell r="J95">
            <v>43</v>
          </cell>
          <cell r="K95">
            <v>43</v>
          </cell>
          <cell r="N95">
            <v>43</v>
          </cell>
          <cell r="O95">
            <v>-43</v>
          </cell>
          <cell r="Q95">
            <v>0</v>
          </cell>
        </row>
        <row r="96">
          <cell r="B96" t="str">
            <v>DESMP</v>
          </cell>
          <cell r="C96" t="str">
            <v>T</v>
          </cell>
          <cell r="D96" t="str">
            <v>Obs</v>
          </cell>
          <cell r="K96">
            <v>0</v>
          </cell>
          <cell r="O96">
            <v>0</v>
          </cell>
          <cell r="Q96">
            <v>0</v>
          </cell>
        </row>
        <row r="97">
          <cell r="B97" t="str">
            <v>DHQD</v>
          </cell>
          <cell r="C97" t="str">
            <v>T</v>
          </cell>
          <cell r="D97" t="str">
            <v>Slow Mvg</v>
          </cell>
          <cell r="G97">
            <v>3</v>
          </cell>
          <cell r="J97">
            <v>31</v>
          </cell>
          <cell r="K97">
            <v>34</v>
          </cell>
          <cell r="N97">
            <v>24</v>
          </cell>
          <cell r="O97">
            <v>-24</v>
          </cell>
          <cell r="Q97">
            <v>10</v>
          </cell>
        </row>
        <row r="98">
          <cell r="B98" t="str">
            <v>EPI</v>
          </cell>
          <cell r="C98" t="str">
            <v>T</v>
          </cell>
          <cell r="D98" t="str">
            <v>Slow Mvg</v>
          </cell>
          <cell r="G98">
            <v>6</v>
          </cell>
          <cell r="H98">
            <v>33</v>
          </cell>
          <cell r="J98">
            <v>48</v>
          </cell>
          <cell r="K98">
            <v>87</v>
          </cell>
          <cell r="L98">
            <v>5</v>
          </cell>
          <cell r="M98">
            <v>8</v>
          </cell>
          <cell r="N98">
            <v>20</v>
          </cell>
          <cell r="O98">
            <v>-33</v>
          </cell>
          <cell r="Q98">
            <v>54</v>
          </cell>
        </row>
        <row r="99">
          <cell r="B99" t="str">
            <v>ETFA</v>
          </cell>
          <cell r="C99" t="str">
            <v>T</v>
          </cell>
          <cell r="D99" t="str">
            <v>Active</v>
          </cell>
          <cell r="G99">
            <v>3</v>
          </cell>
          <cell r="J99">
            <v>22</v>
          </cell>
          <cell r="K99">
            <v>25</v>
          </cell>
          <cell r="L99">
            <v>2</v>
          </cell>
          <cell r="N99">
            <v>22</v>
          </cell>
          <cell r="O99">
            <v>-24</v>
          </cell>
          <cell r="Q99">
            <v>1</v>
          </cell>
        </row>
        <row r="100">
          <cell r="B100" t="str">
            <v>Glycidyl Nosylate</v>
          </cell>
          <cell r="C100" t="str">
            <v>T</v>
          </cell>
          <cell r="D100" t="str">
            <v>Slow Mvg</v>
          </cell>
          <cell r="G100">
            <v>3</v>
          </cell>
          <cell r="K100">
            <v>3</v>
          </cell>
          <cell r="L100">
            <v>3</v>
          </cell>
          <cell r="O100">
            <v>-3</v>
          </cell>
          <cell r="Q100">
            <v>0</v>
          </cell>
        </row>
        <row r="101">
          <cell r="B101" t="str">
            <v>Glycidyl Phthalimide</v>
          </cell>
          <cell r="C101" t="str">
            <v>T</v>
          </cell>
          <cell r="D101" t="str">
            <v>Active</v>
          </cell>
          <cell r="G101">
            <v>11</v>
          </cell>
          <cell r="J101">
            <v>98</v>
          </cell>
          <cell r="K101">
            <v>109</v>
          </cell>
          <cell r="L101">
            <v>11</v>
          </cell>
          <cell r="N101">
            <v>98</v>
          </cell>
          <cell r="O101">
            <v>-109</v>
          </cell>
          <cell r="Q101">
            <v>0</v>
          </cell>
        </row>
        <row r="102">
          <cell r="B102" t="str">
            <v>Glycidyl Tosylate</v>
          </cell>
          <cell r="C102" t="str">
            <v>T</v>
          </cell>
          <cell r="D102" t="str">
            <v>Slow Mvg</v>
          </cell>
          <cell r="H102">
            <v>3</v>
          </cell>
          <cell r="K102">
            <v>3</v>
          </cell>
          <cell r="M102">
            <v>3</v>
          </cell>
          <cell r="O102">
            <v>-3</v>
          </cell>
          <cell r="Q102">
            <v>0</v>
          </cell>
        </row>
        <row r="103">
          <cell r="B103" t="str">
            <v>Isovanillin</v>
          </cell>
          <cell r="C103" t="str">
            <v>T</v>
          </cell>
          <cell r="D103" t="str">
            <v>Obs</v>
          </cell>
          <cell r="K103">
            <v>0</v>
          </cell>
          <cell r="O103">
            <v>0</v>
          </cell>
          <cell r="Q103">
            <v>0</v>
          </cell>
        </row>
        <row r="104">
          <cell r="B104" t="str">
            <v>Jacobsen Catalyst</v>
          </cell>
          <cell r="C104" t="str">
            <v>T</v>
          </cell>
          <cell r="D104" t="str">
            <v>Slow Mvg</v>
          </cell>
          <cell r="G104">
            <v>10</v>
          </cell>
          <cell r="H104">
            <v>206</v>
          </cell>
          <cell r="K104">
            <v>216</v>
          </cell>
          <cell r="L104">
            <v>10</v>
          </cell>
          <cell r="M104">
            <v>41</v>
          </cell>
          <cell r="O104">
            <v>-51</v>
          </cell>
          <cell r="Q104">
            <v>165</v>
          </cell>
        </row>
        <row r="105">
          <cell r="B105" t="str">
            <v>L-Carnitine</v>
          </cell>
          <cell r="C105" t="str">
            <v>T</v>
          </cell>
          <cell r="D105" t="str">
            <v>Slow Mvg</v>
          </cell>
          <cell r="G105">
            <v>3</v>
          </cell>
          <cell r="K105">
            <v>3</v>
          </cell>
          <cell r="L105">
            <v>3</v>
          </cell>
          <cell r="O105">
            <v>-3</v>
          </cell>
          <cell r="Q105">
            <v>0</v>
          </cell>
        </row>
        <row r="106">
          <cell r="B106" t="str">
            <v>Methyl Glycidate</v>
          </cell>
          <cell r="C106" t="str">
            <v>T</v>
          </cell>
          <cell r="D106" t="str">
            <v>Slow Mvg</v>
          </cell>
          <cell r="G106">
            <v>10</v>
          </cell>
          <cell r="I106">
            <v>15</v>
          </cell>
          <cell r="J106">
            <v>27</v>
          </cell>
          <cell r="K106">
            <v>52</v>
          </cell>
          <cell r="N106">
            <v>27</v>
          </cell>
          <cell r="O106">
            <v>-27</v>
          </cell>
          <cell r="Q106">
            <v>25</v>
          </cell>
        </row>
        <row r="107">
          <cell r="B107" t="str">
            <v>OADPE</v>
          </cell>
          <cell r="C107" t="str">
            <v>T</v>
          </cell>
          <cell r="D107" t="str">
            <v>Slow Mvg</v>
          </cell>
          <cell r="K107">
            <v>0</v>
          </cell>
          <cell r="O107">
            <v>0</v>
          </cell>
          <cell r="Q107">
            <v>0</v>
          </cell>
        </row>
        <row r="108">
          <cell r="B108" t="str">
            <v>Oligomeric Cat</v>
          </cell>
          <cell r="C108" t="str">
            <v>T</v>
          </cell>
          <cell r="D108" t="str">
            <v>Slow Mvg</v>
          </cell>
          <cell r="G108">
            <v>1</v>
          </cell>
          <cell r="H108">
            <v>386</v>
          </cell>
          <cell r="K108">
            <v>387</v>
          </cell>
          <cell r="L108">
            <v>1</v>
          </cell>
          <cell r="M108">
            <v>39</v>
          </cell>
          <cell r="O108">
            <v>-40</v>
          </cell>
          <cell r="P108">
            <v>71</v>
          </cell>
          <cell r="Q108">
            <v>418</v>
          </cell>
        </row>
        <row r="109">
          <cell r="B109" t="str">
            <v>Pfizer Diol</v>
          </cell>
          <cell r="C109" t="str">
            <v>T</v>
          </cell>
          <cell r="D109" t="str">
            <v>Obs</v>
          </cell>
          <cell r="K109">
            <v>0</v>
          </cell>
          <cell r="O109">
            <v>0</v>
          </cell>
          <cell r="Q109">
            <v>0</v>
          </cell>
        </row>
        <row r="110">
          <cell r="B110" t="str">
            <v>PG Carbonate</v>
          </cell>
          <cell r="C110" t="str">
            <v>T</v>
          </cell>
          <cell r="D110" t="str">
            <v>Slow Mvg</v>
          </cell>
          <cell r="J110">
            <v>199</v>
          </cell>
          <cell r="K110">
            <v>199</v>
          </cell>
          <cell r="N110">
            <v>199</v>
          </cell>
          <cell r="O110">
            <v>-199</v>
          </cell>
          <cell r="Q110">
            <v>0</v>
          </cell>
        </row>
        <row r="111">
          <cell r="B111" t="str">
            <v>Propylene Oxide</v>
          </cell>
          <cell r="C111" t="str">
            <v>T</v>
          </cell>
          <cell r="D111" t="str">
            <v>Slow Mvg</v>
          </cell>
          <cell r="G111">
            <v>1</v>
          </cell>
          <cell r="H111">
            <v>94</v>
          </cell>
          <cell r="I111">
            <v>27</v>
          </cell>
          <cell r="K111">
            <v>122</v>
          </cell>
          <cell r="L111">
            <v>1</v>
          </cell>
          <cell r="M111">
            <v>33</v>
          </cell>
          <cell r="O111">
            <v>-34</v>
          </cell>
          <cell r="P111">
            <v>-36</v>
          </cell>
          <cell r="Q111">
            <v>52</v>
          </cell>
        </row>
        <row r="112">
          <cell r="B112" t="str">
            <v>RUPHOS</v>
          </cell>
          <cell r="C112" t="str">
            <v>T</v>
          </cell>
          <cell r="D112" t="str">
            <v>Slow Mvg</v>
          </cell>
          <cell r="K112">
            <v>0</v>
          </cell>
          <cell r="O112">
            <v>0</v>
          </cell>
          <cell r="Q112">
            <v>0</v>
          </cell>
        </row>
        <row r="113">
          <cell r="B113" t="str">
            <v>S-Phos</v>
          </cell>
          <cell r="C113" t="str">
            <v>T</v>
          </cell>
          <cell r="D113" t="str">
            <v>Slow Mvg</v>
          </cell>
          <cell r="G113">
            <v>5</v>
          </cell>
          <cell r="J113">
            <v>3</v>
          </cell>
          <cell r="K113">
            <v>8</v>
          </cell>
          <cell r="N113">
            <v>3</v>
          </cell>
          <cell r="O113">
            <v>-3</v>
          </cell>
          <cell r="Q113">
            <v>5</v>
          </cell>
        </row>
        <row r="114">
          <cell r="B114" t="str">
            <v>Styrene Oxide</v>
          </cell>
          <cell r="C114" t="str">
            <v>T</v>
          </cell>
          <cell r="D114" t="str">
            <v>Slow Mvg</v>
          </cell>
          <cell r="G114">
            <v>3</v>
          </cell>
          <cell r="K114">
            <v>3</v>
          </cell>
          <cell r="L114">
            <v>3</v>
          </cell>
          <cell r="O114">
            <v>-3</v>
          </cell>
          <cell r="Q114">
            <v>0</v>
          </cell>
        </row>
        <row r="115">
          <cell r="B115" t="str">
            <v>TBGE</v>
          </cell>
          <cell r="C115" t="str">
            <v>T</v>
          </cell>
          <cell r="D115" t="str">
            <v>Active</v>
          </cell>
          <cell r="J115">
            <v>10</v>
          </cell>
          <cell r="K115">
            <v>10</v>
          </cell>
          <cell r="N115">
            <v>10</v>
          </cell>
          <cell r="O115">
            <v>-10</v>
          </cell>
          <cell r="Q115">
            <v>0</v>
          </cell>
        </row>
        <row r="116">
          <cell r="B116" t="str">
            <v>WS 23</v>
          </cell>
          <cell r="C116" t="str">
            <v>T</v>
          </cell>
          <cell r="D116" t="str">
            <v>Active</v>
          </cell>
          <cell r="G116">
            <v>104</v>
          </cell>
          <cell r="H116">
            <v>51</v>
          </cell>
          <cell r="I116">
            <v>154</v>
          </cell>
          <cell r="J116">
            <v>23</v>
          </cell>
          <cell r="K116">
            <v>332</v>
          </cell>
          <cell r="L116">
            <v>1</v>
          </cell>
          <cell r="M116">
            <v>203</v>
          </cell>
          <cell r="N116">
            <v>23</v>
          </cell>
          <cell r="O116">
            <v>-227</v>
          </cell>
          <cell r="Q116">
            <v>105</v>
          </cell>
        </row>
        <row r="117">
          <cell r="B117" t="str">
            <v>ETFA Held in Hong Kong</v>
          </cell>
          <cell r="C117" t="str">
            <v>TM</v>
          </cell>
          <cell r="D117" t="str">
            <v>Obs</v>
          </cell>
          <cell r="K117">
            <v>0</v>
          </cell>
          <cell r="O117">
            <v>0</v>
          </cell>
          <cell r="Q117">
            <v>0</v>
          </cell>
        </row>
        <row r="118">
          <cell r="B118" t="str">
            <v>3-NPP</v>
          </cell>
          <cell r="C118" t="str">
            <v>TM</v>
          </cell>
          <cell r="D118" t="str">
            <v>Obs</v>
          </cell>
          <cell r="K118">
            <v>0</v>
          </cell>
          <cell r="O118">
            <v>0</v>
          </cell>
          <cell r="Q118">
            <v>0</v>
          </cell>
        </row>
        <row r="119">
          <cell r="B119" t="str">
            <v>ANFP.</v>
          </cell>
          <cell r="C119" t="str">
            <v>TM</v>
          </cell>
          <cell r="D119" t="str">
            <v>Active</v>
          </cell>
          <cell r="K119">
            <v>0</v>
          </cell>
          <cell r="O119">
            <v>0</v>
          </cell>
          <cell r="Q119">
            <v>0</v>
          </cell>
        </row>
        <row r="120">
          <cell r="B120" t="str">
            <v>DESMP.</v>
          </cell>
          <cell r="C120" t="str">
            <v>TM</v>
          </cell>
          <cell r="D120" t="str">
            <v>Obs</v>
          </cell>
          <cell r="K120">
            <v>0</v>
          </cell>
          <cell r="O120">
            <v>0</v>
          </cell>
          <cell r="Q120">
            <v>0</v>
          </cell>
        </row>
        <row r="121">
          <cell r="B121" t="str">
            <v>L-Thyroxine</v>
          </cell>
          <cell r="C121" t="str">
            <v>TM</v>
          </cell>
          <cell r="D121" t="str">
            <v>Active</v>
          </cell>
          <cell r="K121">
            <v>0</v>
          </cell>
          <cell r="O121">
            <v>0</v>
          </cell>
          <cell r="Q121">
            <v>0</v>
          </cell>
        </row>
        <row r="122">
          <cell r="B122" t="str">
            <v>NAAGA</v>
          </cell>
          <cell r="C122" t="str">
            <v>TM</v>
          </cell>
          <cell r="D122" t="str">
            <v>Active</v>
          </cell>
          <cell r="K122">
            <v>0</v>
          </cell>
          <cell r="O122">
            <v>0</v>
          </cell>
          <cell r="Q122">
            <v>0</v>
          </cell>
        </row>
        <row r="123">
          <cell r="B123" t="str">
            <v>NTFMA</v>
          </cell>
          <cell r="C123" t="str">
            <v>TM</v>
          </cell>
          <cell r="D123" t="str">
            <v>Obs</v>
          </cell>
          <cell r="K123">
            <v>0</v>
          </cell>
          <cell r="O123">
            <v>0</v>
          </cell>
          <cell r="Q123">
            <v>0</v>
          </cell>
        </row>
        <row r="124">
          <cell r="B124" t="str">
            <v>OADPE</v>
          </cell>
          <cell r="C124" t="str">
            <v>TM</v>
          </cell>
          <cell r="D124" t="str">
            <v>Active</v>
          </cell>
          <cell r="K124">
            <v>0</v>
          </cell>
          <cell r="O124">
            <v>0</v>
          </cell>
          <cell r="Q124">
            <v>0</v>
          </cell>
        </row>
        <row r="125">
          <cell r="B125" t="str">
            <v>PTFMXA</v>
          </cell>
          <cell r="C125" t="str">
            <v>TM</v>
          </cell>
          <cell r="D125" t="str">
            <v>Obs</v>
          </cell>
          <cell r="K125">
            <v>0</v>
          </cell>
          <cell r="O125">
            <v>0</v>
          </cell>
          <cell r="Q125">
            <v>0</v>
          </cell>
        </row>
        <row r="126">
          <cell r="B126" t="str">
            <v>SR-28043.</v>
          </cell>
          <cell r="C126" t="str">
            <v>TM</v>
          </cell>
          <cell r="D126" t="str">
            <v>Slow Mvg</v>
          </cell>
          <cell r="K126">
            <v>0</v>
          </cell>
          <cell r="O126">
            <v>0</v>
          </cell>
          <cell r="Q126">
            <v>0</v>
          </cell>
        </row>
        <row r="127">
          <cell r="B127" t="str">
            <v>TFBA</v>
          </cell>
          <cell r="C127" t="str">
            <v>TM</v>
          </cell>
          <cell r="D127" t="str">
            <v>Obs</v>
          </cell>
          <cell r="K127">
            <v>0</v>
          </cell>
          <cell r="O127">
            <v>0</v>
          </cell>
          <cell r="Q127">
            <v>0</v>
          </cell>
        </row>
        <row r="128">
          <cell r="B128" t="str">
            <v>Fixed cost others</v>
          </cell>
          <cell r="C128" t="str">
            <v>TM</v>
          </cell>
          <cell r="D128" t="str">
            <v>Obs</v>
          </cell>
          <cell r="K128">
            <v>0</v>
          </cell>
          <cell r="O128">
            <v>0</v>
          </cell>
          <cell r="Q128">
            <v>0</v>
          </cell>
        </row>
        <row r="129">
          <cell r="B129" t="str">
            <v>Others.</v>
          </cell>
          <cell r="C129" t="str">
            <v>TM</v>
          </cell>
          <cell r="D129" t="str">
            <v>Obs</v>
          </cell>
          <cell r="K129">
            <v>0</v>
          </cell>
          <cell r="O129">
            <v>0</v>
          </cell>
          <cell r="Q129">
            <v>0</v>
          </cell>
        </row>
        <row r="131">
          <cell r="C131" t="str">
            <v>Technology</v>
          </cell>
          <cell r="D131" t="str">
            <v>Total</v>
          </cell>
          <cell r="G131">
            <v>414</v>
          </cell>
          <cell r="H131">
            <v>884</v>
          </cell>
          <cell r="I131">
            <v>298</v>
          </cell>
          <cell r="J131">
            <v>681</v>
          </cell>
          <cell r="K131">
            <v>2277</v>
          </cell>
          <cell r="L131">
            <v>70</v>
          </cell>
          <cell r="M131">
            <v>438</v>
          </cell>
          <cell r="N131">
            <v>558</v>
          </cell>
          <cell r="O131">
            <v>-1066</v>
          </cell>
          <cell r="P131">
            <v>35</v>
          </cell>
          <cell r="Q131">
            <v>1246</v>
          </cell>
        </row>
        <row r="133">
          <cell r="B133" t="str">
            <v>Non Allocated</v>
          </cell>
          <cell r="G133">
            <v>399</v>
          </cell>
          <cell r="H133">
            <v>9</v>
          </cell>
          <cell r="I133">
            <v>1</v>
          </cell>
          <cell r="J133">
            <v>29</v>
          </cell>
          <cell r="K133">
            <v>438</v>
          </cell>
          <cell r="L133">
            <v>213</v>
          </cell>
          <cell r="M133">
            <v>6</v>
          </cell>
          <cell r="N133">
            <v>28</v>
          </cell>
          <cell r="O133">
            <v>-247</v>
          </cell>
          <cell r="P133">
            <v>1</v>
          </cell>
          <cell r="Q133">
            <v>192</v>
          </cell>
        </row>
        <row r="134">
          <cell r="B134" t="str">
            <v>Cleanouts</v>
          </cell>
          <cell r="K134">
            <v>0</v>
          </cell>
          <cell r="O134">
            <v>0</v>
          </cell>
          <cell r="P134">
            <v>-15</v>
          </cell>
          <cell r="Q134">
            <v>-15</v>
          </cell>
        </row>
        <row r="135">
          <cell r="B135" t="str">
            <v>Engineering Stores</v>
          </cell>
          <cell r="G135">
            <v>2321</v>
          </cell>
          <cell r="K135">
            <v>2321</v>
          </cell>
          <cell r="L135">
            <v>1628</v>
          </cell>
          <cell r="O135">
            <v>-1628</v>
          </cell>
          <cell r="Q135">
            <v>693</v>
          </cell>
        </row>
        <row r="136">
          <cell r="B136" t="str">
            <v>Base Stocks</v>
          </cell>
          <cell r="G136">
            <v>365</v>
          </cell>
          <cell r="K136">
            <v>365</v>
          </cell>
          <cell r="L136">
            <v>182</v>
          </cell>
          <cell r="O136">
            <v>-182</v>
          </cell>
          <cell r="Q136">
            <v>183</v>
          </cell>
        </row>
        <row r="137">
          <cell r="B137" t="str">
            <v>Op Supplies/Ret Cont/Packaging/Waste</v>
          </cell>
          <cell r="G137">
            <v>482</v>
          </cell>
          <cell r="K137">
            <v>482</v>
          </cell>
          <cell r="L137">
            <v>166</v>
          </cell>
          <cell r="M137">
            <v>4</v>
          </cell>
          <cell r="O137">
            <v>-170</v>
          </cell>
          <cell r="Q137">
            <v>312</v>
          </cell>
        </row>
        <row r="138">
          <cell r="B138" t="str">
            <v>Palladium/Platinum/Rhodium</v>
          </cell>
          <cell r="G138">
            <v>-3</v>
          </cell>
          <cell r="K138">
            <v>-3</v>
          </cell>
          <cell r="O138">
            <v>0</v>
          </cell>
          <cell r="Q138">
            <v>-3</v>
          </cell>
        </row>
      </sheetData>
      <sheetData sheetId="24">
        <row r="10">
          <cell r="B10" t="str">
            <v>Acrivastine</v>
          </cell>
          <cell r="C10" t="str">
            <v>L</v>
          </cell>
          <cell r="D10" t="str">
            <v>Active</v>
          </cell>
          <cell r="G10">
            <v>8</v>
          </cell>
          <cell r="H10">
            <v>623</v>
          </cell>
          <cell r="K10">
            <v>631</v>
          </cell>
          <cell r="L10">
            <v>4</v>
          </cell>
          <cell r="M10">
            <v>359</v>
          </cell>
          <cell r="O10">
            <v>-363</v>
          </cell>
          <cell r="Q10">
            <v>268</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Dihex Fumerate</v>
          </cell>
          <cell r="C13" t="str">
            <v>L</v>
          </cell>
          <cell r="D13" t="str">
            <v>Active</v>
          </cell>
          <cell r="H13">
            <v>1</v>
          </cell>
          <cell r="J13">
            <v>48</v>
          </cell>
          <cell r="K13">
            <v>49</v>
          </cell>
          <cell r="M13">
            <v>1</v>
          </cell>
          <cell r="O13">
            <v>-1</v>
          </cell>
          <cell r="Q13">
            <v>48</v>
          </cell>
        </row>
        <row r="14">
          <cell r="B14" t="str">
            <v>Doxazocin</v>
          </cell>
          <cell r="C14" t="str">
            <v>L</v>
          </cell>
          <cell r="D14" t="str">
            <v>Active</v>
          </cell>
          <cell r="G14">
            <v>5</v>
          </cell>
          <cell r="H14">
            <v>4</v>
          </cell>
          <cell r="K14">
            <v>9</v>
          </cell>
          <cell r="L14">
            <v>1</v>
          </cell>
          <cell r="M14">
            <v>4</v>
          </cell>
          <cell r="O14">
            <v>-5</v>
          </cell>
          <cell r="Q14">
            <v>4</v>
          </cell>
        </row>
        <row r="15">
          <cell r="B15" t="str">
            <v>Fosamprenavir</v>
          </cell>
          <cell r="C15" t="str">
            <v>L</v>
          </cell>
          <cell r="D15" t="str">
            <v>Active</v>
          </cell>
          <cell r="G15">
            <v>38</v>
          </cell>
          <cell r="H15">
            <v>7</v>
          </cell>
          <cell r="J15">
            <v>32</v>
          </cell>
          <cell r="K15">
            <v>77</v>
          </cell>
          <cell r="L15">
            <v>38</v>
          </cell>
          <cell r="M15">
            <v>7</v>
          </cell>
          <cell r="N15">
            <v>32</v>
          </cell>
          <cell r="O15">
            <v>-77</v>
          </cell>
          <cell r="Q15">
            <v>0</v>
          </cell>
        </row>
        <row r="16">
          <cell r="B16" t="str">
            <v>KBA</v>
          </cell>
          <cell r="C16" t="str">
            <v>L</v>
          </cell>
          <cell r="D16" t="str">
            <v>Active</v>
          </cell>
          <cell r="G16">
            <v>77</v>
          </cell>
          <cell r="I16">
            <v>2</v>
          </cell>
          <cell r="J16">
            <v>87</v>
          </cell>
          <cell r="K16">
            <v>166</v>
          </cell>
          <cell r="M16">
            <v>11</v>
          </cell>
          <cell r="N16">
            <v>76</v>
          </cell>
          <cell r="O16">
            <v>-87</v>
          </cell>
          <cell r="Q16">
            <v>79</v>
          </cell>
        </row>
        <row r="17">
          <cell r="B17" t="str">
            <v>Labetalol</v>
          </cell>
          <cell r="C17" t="str">
            <v>L</v>
          </cell>
          <cell r="D17" t="str">
            <v>Active</v>
          </cell>
          <cell r="G17">
            <v>26</v>
          </cell>
          <cell r="H17">
            <v>136</v>
          </cell>
          <cell r="K17">
            <v>162</v>
          </cell>
          <cell r="L17">
            <v>22</v>
          </cell>
          <cell r="M17">
            <v>136</v>
          </cell>
          <cell r="O17">
            <v>-158</v>
          </cell>
          <cell r="Q17">
            <v>4</v>
          </cell>
        </row>
        <row r="18">
          <cell r="B18" t="str">
            <v>Leval Buterol</v>
          </cell>
          <cell r="C18" t="str">
            <v>L</v>
          </cell>
          <cell r="D18" t="str">
            <v>Active</v>
          </cell>
          <cell r="G18">
            <v>19</v>
          </cell>
          <cell r="H18">
            <v>92</v>
          </cell>
          <cell r="J18">
            <v>92</v>
          </cell>
          <cell r="K18">
            <v>203</v>
          </cell>
          <cell r="L18">
            <v>11</v>
          </cell>
          <cell r="M18">
            <v>64</v>
          </cell>
          <cell r="N18">
            <v>92</v>
          </cell>
          <cell r="O18">
            <v>-167</v>
          </cell>
          <cell r="Q18">
            <v>36</v>
          </cell>
        </row>
        <row r="19">
          <cell r="B19" t="str">
            <v>Octenidine</v>
          </cell>
          <cell r="C19" t="str">
            <v>L</v>
          </cell>
          <cell r="D19" t="str">
            <v>Active</v>
          </cell>
          <cell r="G19">
            <v>31</v>
          </cell>
          <cell r="H19">
            <v>30</v>
          </cell>
          <cell r="I19">
            <v>2</v>
          </cell>
          <cell r="J19">
            <v>11</v>
          </cell>
          <cell r="K19">
            <v>74</v>
          </cell>
          <cell r="L19">
            <v>3</v>
          </cell>
          <cell r="M19">
            <v>1</v>
          </cell>
          <cell r="N19">
            <v>11</v>
          </cell>
          <cell r="O19">
            <v>-15</v>
          </cell>
          <cell r="Q19">
            <v>59</v>
          </cell>
        </row>
        <row r="20">
          <cell r="B20" t="str">
            <v>Plaquenil</v>
          </cell>
          <cell r="C20" t="str">
            <v>L</v>
          </cell>
          <cell r="D20" t="str">
            <v>Obs</v>
          </cell>
          <cell r="K20">
            <v>0</v>
          </cell>
          <cell r="O20">
            <v>0</v>
          </cell>
          <cell r="Q20">
            <v>0</v>
          </cell>
        </row>
        <row r="21">
          <cell r="B21" t="str">
            <v>Pro Jet 950NP</v>
          </cell>
          <cell r="C21" t="str">
            <v>L</v>
          </cell>
          <cell r="D21" t="str">
            <v>Obs</v>
          </cell>
          <cell r="K21">
            <v>0</v>
          </cell>
          <cell r="O21">
            <v>0</v>
          </cell>
          <cell r="Q21">
            <v>0</v>
          </cell>
        </row>
        <row r="22">
          <cell r="B22" t="str">
            <v>RBC</v>
          </cell>
          <cell r="C22" t="str">
            <v>L</v>
          </cell>
          <cell r="D22" t="str">
            <v>Obs</v>
          </cell>
          <cell r="K22">
            <v>0</v>
          </cell>
          <cell r="O22">
            <v>0</v>
          </cell>
          <cell r="Q22">
            <v>0</v>
          </cell>
        </row>
        <row r="23">
          <cell r="B23" t="str">
            <v>RH 3866</v>
          </cell>
          <cell r="C23" t="str">
            <v>L</v>
          </cell>
          <cell r="D23" t="str">
            <v>Obs</v>
          </cell>
          <cell r="G23">
            <v>2</v>
          </cell>
          <cell r="K23">
            <v>2</v>
          </cell>
          <cell r="L23">
            <v>2</v>
          </cell>
          <cell r="O23">
            <v>-2</v>
          </cell>
          <cell r="Q23">
            <v>0</v>
          </cell>
        </row>
        <row r="24">
          <cell r="B24" t="str">
            <v>SNA</v>
          </cell>
          <cell r="C24" t="str">
            <v>L</v>
          </cell>
          <cell r="D24" t="str">
            <v>Obs</v>
          </cell>
          <cell r="K24">
            <v>0</v>
          </cell>
          <cell r="O24">
            <v>0</v>
          </cell>
          <cell r="Q24">
            <v>0</v>
          </cell>
        </row>
        <row r="25">
          <cell r="B25" t="str">
            <v>Trientine</v>
          </cell>
          <cell r="C25" t="str">
            <v>L</v>
          </cell>
          <cell r="D25" t="str">
            <v>Active</v>
          </cell>
          <cell r="G25">
            <v>2</v>
          </cell>
          <cell r="H25">
            <v>31</v>
          </cell>
          <cell r="J25">
            <v>9</v>
          </cell>
          <cell r="K25">
            <v>42</v>
          </cell>
          <cell r="L25">
            <v>2</v>
          </cell>
          <cell r="M25">
            <v>4</v>
          </cell>
          <cell r="N25">
            <v>9</v>
          </cell>
          <cell r="O25">
            <v>-15</v>
          </cell>
          <cell r="Q25">
            <v>27</v>
          </cell>
        </row>
        <row r="26">
          <cell r="B26" t="str">
            <v>TTA</v>
          </cell>
          <cell r="C26" t="str">
            <v>L</v>
          </cell>
          <cell r="D26" t="str">
            <v>Slow Mvg</v>
          </cell>
          <cell r="G26">
            <v>116</v>
          </cell>
          <cell r="I26">
            <v>2</v>
          </cell>
          <cell r="K26">
            <v>118</v>
          </cell>
          <cell r="L26">
            <v>12</v>
          </cell>
          <cell r="O26">
            <v>-12</v>
          </cell>
          <cell r="Q26">
            <v>106</v>
          </cell>
        </row>
        <row r="27">
          <cell r="B27" t="str">
            <v>Zilueton</v>
          </cell>
          <cell r="C27" t="str">
            <v>L</v>
          </cell>
          <cell r="D27" t="str">
            <v>Active</v>
          </cell>
          <cell r="G27">
            <v>1040</v>
          </cell>
          <cell r="J27">
            <v>10</v>
          </cell>
          <cell r="K27">
            <v>1050</v>
          </cell>
          <cell r="L27">
            <v>62</v>
          </cell>
          <cell r="N27">
            <v>9</v>
          </cell>
          <cell r="O27">
            <v>-71</v>
          </cell>
          <cell r="Q27">
            <v>979</v>
          </cell>
        </row>
        <row r="28">
          <cell r="O28">
            <v>0</v>
          </cell>
        </row>
        <row r="29">
          <cell r="C29" t="str">
            <v>Launch</v>
          </cell>
          <cell r="D29" t="str">
            <v>Total</v>
          </cell>
          <cell r="G29">
            <v>1364</v>
          </cell>
          <cell r="H29">
            <v>924</v>
          </cell>
          <cell r="I29">
            <v>6</v>
          </cell>
          <cell r="J29">
            <v>289</v>
          </cell>
          <cell r="K29">
            <v>2583</v>
          </cell>
          <cell r="L29">
            <v>157</v>
          </cell>
          <cell r="M29">
            <v>587</v>
          </cell>
          <cell r="N29">
            <v>229</v>
          </cell>
          <cell r="O29">
            <v>-973</v>
          </cell>
          <cell r="P29">
            <v>0</v>
          </cell>
          <cell r="Q29">
            <v>1610</v>
          </cell>
        </row>
        <row r="30">
          <cell r="O30">
            <v>0</v>
          </cell>
        </row>
        <row r="31">
          <cell r="B31" t="str">
            <v>2,5-BAEA</v>
          </cell>
          <cell r="C31" t="str">
            <v>PL</v>
          </cell>
          <cell r="D31" t="str">
            <v>Active</v>
          </cell>
          <cell r="H31">
            <v>11</v>
          </cell>
          <cell r="K31">
            <v>11</v>
          </cell>
          <cell r="M31">
            <v>11</v>
          </cell>
          <cell r="O31">
            <v>-11</v>
          </cell>
          <cell r="Q31">
            <v>0</v>
          </cell>
        </row>
        <row r="32">
          <cell r="B32" t="str">
            <v>AGN-209323-LF</v>
          </cell>
          <cell r="C32" t="str">
            <v>PL</v>
          </cell>
          <cell r="D32" t="str">
            <v>Active</v>
          </cell>
          <cell r="H32">
            <v>3</v>
          </cell>
          <cell r="K32">
            <v>3</v>
          </cell>
          <cell r="M32">
            <v>3</v>
          </cell>
          <cell r="O32">
            <v>-3</v>
          </cell>
          <cell r="Q32">
            <v>0</v>
          </cell>
        </row>
        <row r="33">
          <cell r="B33" t="str">
            <v>ANAGRELIDE</v>
          </cell>
          <cell r="C33" t="str">
            <v>PL</v>
          </cell>
          <cell r="D33" t="str">
            <v>Active</v>
          </cell>
          <cell r="G33">
            <v>11</v>
          </cell>
          <cell r="H33">
            <v>51</v>
          </cell>
          <cell r="I33">
            <v>1</v>
          </cell>
          <cell r="J33">
            <v>186</v>
          </cell>
          <cell r="K33">
            <v>249</v>
          </cell>
          <cell r="L33">
            <v>9</v>
          </cell>
          <cell r="M33">
            <v>1</v>
          </cell>
          <cell r="N33">
            <v>186</v>
          </cell>
          <cell r="O33">
            <v>-196</v>
          </cell>
          <cell r="Q33">
            <v>53</v>
          </cell>
        </row>
        <row r="34">
          <cell r="B34" t="str">
            <v>AVP26452</v>
          </cell>
          <cell r="C34" t="str">
            <v>PL</v>
          </cell>
          <cell r="D34" t="str">
            <v>Obs</v>
          </cell>
          <cell r="K34">
            <v>0</v>
          </cell>
          <cell r="O34">
            <v>0</v>
          </cell>
          <cell r="Q34">
            <v>0</v>
          </cell>
        </row>
        <row r="35">
          <cell r="B35" t="str">
            <v>TFBU</v>
          </cell>
          <cell r="C35" t="str">
            <v>PL</v>
          </cell>
          <cell r="D35" t="str">
            <v>Slow Mvg</v>
          </cell>
          <cell r="J35">
            <v>208</v>
          </cell>
          <cell r="K35">
            <v>208</v>
          </cell>
          <cell r="O35">
            <v>0</v>
          </cell>
          <cell r="Q35">
            <v>208</v>
          </cell>
        </row>
        <row r="36">
          <cell r="B36" t="str">
            <v>3M R850 / R851</v>
          </cell>
          <cell r="C36" t="str">
            <v>PL</v>
          </cell>
          <cell r="D36" t="str">
            <v>Obs</v>
          </cell>
          <cell r="K36">
            <v>0</v>
          </cell>
          <cell r="O36">
            <v>0</v>
          </cell>
          <cell r="Q36">
            <v>0</v>
          </cell>
        </row>
        <row r="37">
          <cell r="B37" t="str">
            <v>ALT-962</v>
          </cell>
          <cell r="C37" t="str">
            <v>PL</v>
          </cell>
          <cell r="D37" t="str">
            <v>Obs</v>
          </cell>
          <cell r="K37">
            <v>0</v>
          </cell>
          <cell r="O37">
            <v>0</v>
          </cell>
          <cell r="Q37">
            <v>0</v>
          </cell>
        </row>
        <row r="38">
          <cell r="B38" t="str">
            <v>AVE 1330</v>
          </cell>
          <cell r="C38" t="str">
            <v>PL</v>
          </cell>
          <cell r="D38" t="str">
            <v>Obs</v>
          </cell>
          <cell r="K38">
            <v>0</v>
          </cell>
          <cell r="O38">
            <v>0</v>
          </cell>
          <cell r="Q38">
            <v>0</v>
          </cell>
        </row>
        <row r="39">
          <cell r="B39" t="str">
            <v>AZD 12389497</v>
          </cell>
          <cell r="C39" t="str">
            <v>PL</v>
          </cell>
          <cell r="D39" t="str">
            <v>Slow Mvg</v>
          </cell>
          <cell r="K39">
            <v>0</v>
          </cell>
          <cell r="O39">
            <v>0</v>
          </cell>
          <cell r="Q39">
            <v>0</v>
          </cell>
        </row>
        <row r="40">
          <cell r="B40" t="str">
            <v>AZD 2230</v>
          </cell>
          <cell r="C40" t="str">
            <v>PL</v>
          </cell>
          <cell r="D40" t="str">
            <v>Obs</v>
          </cell>
          <cell r="K40">
            <v>0</v>
          </cell>
          <cell r="O40">
            <v>0</v>
          </cell>
          <cell r="Q40">
            <v>0</v>
          </cell>
        </row>
        <row r="41">
          <cell r="B41" t="str">
            <v>AZD 6714</v>
          </cell>
          <cell r="C41" t="str">
            <v>PL</v>
          </cell>
          <cell r="D41" t="str">
            <v>Active</v>
          </cell>
          <cell r="G41">
            <v>5</v>
          </cell>
          <cell r="K41">
            <v>5</v>
          </cell>
          <cell r="L41">
            <v>5</v>
          </cell>
          <cell r="O41">
            <v>-5</v>
          </cell>
          <cell r="Q41">
            <v>0</v>
          </cell>
        </row>
        <row r="42">
          <cell r="B42" t="str">
            <v>BHA</v>
          </cell>
          <cell r="C42" t="str">
            <v>PL</v>
          </cell>
          <cell r="D42" t="str">
            <v>Obs</v>
          </cell>
          <cell r="H42">
            <v>23</v>
          </cell>
          <cell r="K42">
            <v>23</v>
          </cell>
          <cell r="M42">
            <v>23</v>
          </cell>
          <cell r="O42">
            <v>-23</v>
          </cell>
          <cell r="Q42">
            <v>0</v>
          </cell>
        </row>
        <row r="43">
          <cell r="B43" t="str">
            <v>BHUP</v>
          </cell>
          <cell r="C43" t="str">
            <v>PL</v>
          </cell>
          <cell r="D43" t="str">
            <v>Obs</v>
          </cell>
          <cell r="K43">
            <v>0</v>
          </cell>
          <cell r="O43">
            <v>0</v>
          </cell>
          <cell r="Q43">
            <v>0</v>
          </cell>
        </row>
        <row r="44">
          <cell r="B44" t="str">
            <v>BNP 7787</v>
          </cell>
          <cell r="C44" t="str">
            <v>PL</v>
          </cell>
          <cell r="D44" t="str">
            <v>Obs</v>
          </cell>
          <cell r="G44">
            <v>19</v>
          </cell>
          <cell r="K44">
            <v>19</v>
          </cell>
          <cell r="L44">
            <v>19</v>
          </cell>
          <cell r="O44">
            <v>-19</v>
          </cell>
          <cell r="Q44">
            <v>0</v>
          </cell>
        </row>
        <row r="45">
          <cell r="B45" t="str">
            <v>Bromohydrin</v>
          </cell>
          <cell r="C45" t="str">
            <v>PL</v>
          </cell>
          <cell r="D45" t="str">
            <v>Obs</v>
          </cell>
          <cell r="G45">
            <v>4</v>
          </cell>
          <cell r="K45">
            <v>4</v>
          </cell>
          <cell r="L45">
            <v>4</v>
          </cell>
          <cell r="O45">
            <v>-4</v>
          </cell>
          <cell r="Q45">
            <v>0</v>
          </cell>
        </row>
        <row r="46">
          <cell r="B46" t="str">
            <v>CCA</v>
          </cell>
          <cell r="C46" t="str">
            <v>PL</v>
          </cell>
          <cell r="D46" t="str">
            <v>Obs</v>
          </cell>
          <cell r="K46">
            <v>0</v>
          </cell>
          <cell r="O46">
            <v>0</v>
          </cell>
          <cell r="Q46">
            <v>0</v>
          </cell>
        </row>
        <row r="47">
          <cell r="B47" t="str">
            <v>Epoxy 5 Hexane</v>
          </cell>
          <cell r="C47" t="str">
            <v>PL</v>
          </cell>
          <cell r="D47" t="str">
            <v>Active</v>
          </cell>
          <cell r="K47">
            <v>0</v>
          </cell>
          <cell r="O47">
            <v>0</v>
          </cell>
          <cell r="Q47">
            <v>0</v>
          </cell>
        </row>
        <row r="48">
          <cell r="B48" t="str">
            <v>ER-306074</v>
          </cell>
          <cell r="C48" t="str">
            <v>PL</v>
          </cell>
          <cell r="D48" t="str">
            <v>Active</v>
          </cell>
          <cell r="K48">
            <v>0</v>
          </cell>
          <cell r="O48">
            <v>0</v>
          </cell>
          <cell r="Q48">
            <v>0</v>
          </cell>
        </row>
        <row r="49">
          <cell r="B49" t="str">
            <v>ER-806753</v>
          </cell>
          <cell r="C49" t="str">
            <v>PL</v>
          </cell>
          <cell r="D49" t="str">
            <v>Active</v>
          </cell>
          <cell r="G49">
            <v>177</v>
          </cell>
          <cell r="H49">
            <v>234</v>
          </cell>
          <cell r="K49">
            <v>411</v>
          </cell>
          <cell r="L49">
            <v>172</v>
          </cell>
          <cell r="M49">
            <v>10</v>
          </cell>
          <cell r="O49">
            <v>-182</v>
          </cell>
          <cell r="Q49">
            <v>229</v>
          </cell>
        </row>
        <row r="50">
          <cell r="B50" t="str">
            <v>Geltex</v>
          </cell>
          <cell r="C50" t="str">
            <v>PL</v>
          </cell>
          <cell r="D50" t="str">
            <v>Obs</v>
          </cell>
          <cell r="K50">
            <v>0</v>
          </cell>
          <cell r="O50">
            <v>0</v>
          </cell>
          <cell r="Q50">
            <v>0</v>
          </cell>
        </row>
        <row r="51">
          <cell r="B51" t="str">
            <v>GSK 1000064</v>
          </cell>
          <cell r="C51" t="str">
            <v>PL</v>
          </cell>
          <cell r="D51" t="str">
            <v>Slow Mvg</v>
          </cell>
          <cell r="K51">
            <v>0</v>
          </cell>
          <cell r="O51">
            <v>0</v>
          </cell>
          <cell r="Q51">
            <v>0</v>
          </cell>
        </row>
        <row r="52">
          <cell r="B52" t="str">
            <v>GSK 1014802A</v>
          </cell>
          <cell r="C52" t="str">
            <v>PL</v>
          </cell>
          <cell r="D52" t="str">
            <v>Active</v>
          </cell>
          <cell r="K52">
            <v>0</v>
          </cell>
          <cell r="O52">
            <v>0</v>
          </cell>
          <cell r="Q52">
            <v>0</v>
          </cell>
        </row>
        <row r="53">
          <cell r="B53" t="str">
            <v>GSK 1034702</v>
          </cell>
          <cell r="C53" t="str">
            <v>PL</v>
          </cell>
          <cell r="D53" t="str">
            <v>Active</v>
          </cell>
          <cell r="K53">
            <v>0</v>
          </cell>
          <cell r="O53">
            <v>0</v>
          </cell>
          <cell r="Q53">
            <v>0</v>
          </cell>
        </row>
        <row r="54">
          <cell r="B54" t="str">
            <v>GSK 1497235A</v>
          </cell>
          <cell r="C54" t="str">
            <v>PL</v>
          </cell>
          <cell r="D54" t="str">
            <v>Active</v>
          </cell>
          <cell r="G54">
            <v>31</v>
          </cell>
          <cell r="K54">
            <v>31</v>
          </cell>
          <cell r="L54">
            <v>31</v>
          </cell>
          <cell r="O54">
            <v>-31</v>
          </cell>
          <cell r="Q54">
            <v>0</v>
          </cell>
        </row>
        <row r="55">
          <cell r="B55" t="str">
            <v>GW 397339</v>
          </cell>
          <cell r="C55" t="str">
            <v>PL</v>
          </cell>
          <cell r="D55" t="str">
            <v>Obs</v>
          </cell>
          <cell r="K55">
            <v>0</v>
          </cell>
          <cell r="O55">
            <v>0</v>
          </cell>
          <cell r="Q55">
            <v>0</v>
          </cell>
        </row>
        <row r="56">
          <cell r="B56" t="str">
            <v>GW 591080X</v>
          </cell>
          <cell r="C56" t="str">
            <v>PL</v>
          </cell>
          <cell r="D56" t="str">
            <v>Active</v>
          </cell>
          <cell r="H56">
            <v>235</v>
          </cell>
          <cell r="I56">
            <v>6</v>
          </cell>
          <cell r="K56">
            <v>241</v>
          </cell>
          <cell r="M56">
            <v>235</v>
          </cell>
          <cell r="O56">
            <v>-235</v>
          </cell>
          <cell r="Q56">
            <v>6</v>
          </cell>
        </row>
        <row r="57">
          <cell r="B57" t="str">
            <v>GW 801144X</v>
          </cell>
          <cell r="C57" t="str">
            <v>PL</v>
          </cell>
          <cell r="D57" t="str">
            <v>Slow Mvg</v>
          </cell>
          <cell r="G57">
            <v>8</v>
          </cell>
          <cell r="K57">
            <v>8</v>
          </cell>
          <cell r="L57">
            <v>5</v>
          </cell>
          <cell r="O57">
            <v>-5</v>
          </cell>
          <cell r="Q57">
            <v>3</v>
          </cell>
        </row>
        <row r="58">
          <cell r="B58" t="str">
            <v>ICOS 1576</v>
          </cell>
          <cell r="C58" t="str">
            <v>PL</v>
          </cell>
          <cell r="D58" t="str">
            <v>Obs</v>
          </cell>
          <cell r="K58">
            <v>0</v>
          </cell>
          <cell r="O58">
            <v>0</v>
          </cell>
          <cell r="Q58">
            <v>0</v>
          </cell>
        </row>
        <row r="59">
          <cell r="B59" t="str">
            <v>ICOS 485</v>
          </cell>
          <cell r="C59" t="str">
            <v>PL</v>
          </cell>
          <cell r="D59" t="str">
            <v>Obs</v>
          </cell>
          <cell r="K59">
            <v>0</v>
          </cell>
          <cell r="O59">
            <v>0</v>
          </cell>
          <cell r="Q59">
            <v>0</v>
          </cell>
        </row>
        <row r="60">
          <cell r="B60" t="str">
            <v>Iloperidone</v>
          </cell>
          <cell r="C60" t="str">
            <v>PL</v>
          </cell>
          <cell r="D60" t="str">
            <v>Active</v>
          </cell>
          <cell r="G60">
            <v>13</v>
          </cell>
          <cell r="H60">
            <v>141</v>
          </cell>
          <cell r="J60">
            <v>255</v>
          </cell>
          <cell r="K60">
            <v>409</v>
          </cell>
          <cell r="L60">
            <v>13</v>
          </cell>
          <cell r="M60">
            <v>141</v>
          </cell>
          <cell r="N60">
            <v>255</v>
          </cell>
          <cell r="O60">
            <v>-409</v>
          </cell>
          <cell r="Q60">
            <v>0</v>
          </cell>
        </row>
        <row r="61">
          <cell r="B61" t="str">
            <v>KAN 747</v>
          </cell>
          <cell r="C61" t="str">
            <v>PL</v>
          </cell>
          <cell r="D61" t="str">
            <v>Slow Mvg</v>
          </cell>
          <cell r="K61">
            <v>0</v>
          </cell>
          <cell r="O61">
            <v>0</v>
          </cell>
          <cell r="Q61">
            <v>0</v>
          </cell>
        </row>
        <row r="62">
          <cell r="B62" t="str">
            <v>LMT</v>
          </cell>
          <cell r="C62" t="str">
            <v>PL</v>
          </cell>
          <cell r="D62" t="str">
            <v>Active</v>
          </cell>
          <cell r="G62">
            <v>1</v>
          </cell>
          <cell r="K62">
            <v>1</v>
          </cell>
          <cell r="O62">
            <v>0</v>
          </cell>
          <cell r="Q62">
            <v>1</v>
          </cell>
        </row>
        <row r="63">
          <cell r="B63" t="str">
            <v>Memory 1003</v>
          </cell>
          <cell r="C63" t="str">
            <v>PL</v>
          </cell>
          <cell r="D63" t="str">
            <v>Active</v>
          </cell>
          <cell r="G63">
            <v>5</v>
          </cell>
          <cell r="H63">
            <v>1</v>
          </cell>
          <cell r="J63">
            <v>199</v>
          </cell>
          <cell r="K63">
            <v>205</v>
          </cell>
          <cell r="L63">
            <v>5</v>
          </cell>
          <cell r="M63">
            <v>1</v>
          </cell>
          <cell r="N63">
            <v>199</v>
          </cell>
          <cell r="O63">
            <v>-205</v>
          </cell>
          <cell r="Q63">
            <v>0</v>
          </cell>
        </row>
        <row r="64">
          <cell r="B64" t="str">
            <v>Methyl Acetonide</v>
          </cell>
          <cell r="C64" t="str">
            <v>PL</v>
          </cell>
          <cell r="D64" t="str">
            <v>Slow Mvg</v>
          </cell>
          <cell r="J64">
            <v>17</v>
          </cell>
          <cell r="K64">
            <v>17</v>
          </cell>
          <cell r="N64">
            <v>17</v>
          </cell>
          <cell r="O64">
            <v>-17</v>
          </cell>
          <cell r="Q64">
            <v>0</v>
          </cell>
        </row>
        <row r="65">
          <cell r="B65" t="str">
            <v>Mill. Lactone</v>
          </cell>
          <cell r="C65" t="str">
            <v>PL</v>
          </cell>
          <cell r="D65" t="str">
            <v>Obs</v>
          </cell>
          <cell r="G65">
            <v>13</v>
          </cell>
          <cell r="K65">
            <v>13</v>
          </cell>
          <cell r="L65">
            <v>13</v>
          </cell>
          <cell r="O65">
            <v>-13</v>
          </cell>
          <cell r="Q65">
            <v>0</v>
          </cell>
        </row>
        <row r="66">
          <cell r="B66" t="str">
            <v>PTC</v>
          </cell>
          <cell r="C66" t="str">
            <v>PL</v>
          </cell>
          <cell r="D66" t="str">
            <v>Slow Mvg</v>
          </cell>
          <cell r="K66">
            <v>0</v>
          </cell>
          <cell r="O66">
            <v>0</v>
          </cell>
          <cell r="Q66">
            <v>0</v>
          </cell>
        </row>
        <row r="67">
          <cell r="B67" t="str">
            <v>RCX 2037</v>
          </cell>
          <cell r="C67" t="str">
            <v>PL</v>
          </cell>
          <cell r="D67" t="str">
            <v>Obs</v>
          </cell>
          <cell r="K67">
            <v>0</v>
          </cell>
          <cell r="O67">
            <v>0</v>
          </cell>
          <cell r="Q67">
            <v>0</v>
          </cell>
        </row>
        <row r="68">
          <cell r="B68" t="str">
            <v>RCX 2047</v>
          </cell>
          <cell r="C68" t="str">
            <v>PL</v>
          </cell>
          <cell r="D68" t="str">
            <v>Obs</v>
          </cell>
          <cell r="G68">
            <v>12</v>
          </cell>
          <cell r="J68">
            <v>20</v>
          </cell>
          <cell r="K68">
            <v>32</v>
          </cell>
          <cell r="L68">
            <v>12</v>
          </cell>
          <cell r="N68">
            <v>20</v>
          </cell>
          <cell r="O68">
            <v>-32</v>
          </cell>
          <cell r="Q68">
            <v>0</v>
          </cell>
        </row>
        <row r="69">
          <cell r="B69" t="str">
            <v>SB 580254</v>
          </cell>
          <cell r="C69" t="str">
            <v>PL</v>
          </cell>
          <cell r="D69" t="str">
            <v>Active</v>
          </cell>
          <cell r="G69">
            <v>2</v>
          </cell>
          <cell r="K69">
            <v>2</v>
          </cell>
          <cell r="L69">
            <v>2</v>
          </cell>
          <cell r="O69">
            <v>-2</v>
          </cell>
          <cell r="Q69">
            <v>0</v>
          </cell>
        </row>
        <row r="70">
          <cell r="B70" t="str">
            <v>SB 748534A</v>
          </cell>
          <cell r="C70" t="str">
            <v>PL</v>
          </cell>
          <cell r="D70" t="str">
            <v>Slow Mvg</v>
          </cell>
          <cell r="K70">
            <v>0</v>
          </cell>
          <cell r="O70">
            <v>0</v>
          </cell>
          <cell r="Q70">
            <v>0</v>
          </cell>
        </row>
        <row r="71">
          <cell r="B71" t="str">
            <v>SB 7973131</v>
          </cell>
          <cell r="C71" t="str">
            <v>PL</v>
          </cell>
          <cell r="D71" t="str">
            <v>Slow Mvg</v>
          </cell>
          <cell r="G71">
            <v>2</v>
          </cell>
          <cell r="J71">
            <v>29</v>
          </cell>
          <cell r="K71">
            <v>31</v>
          </cell>
          <cell r="L71">
            <v>2</v>
          </cell>
          <cell r="N71">
            <v>29</v>
          </cell>
          <cell r="O71">
            <v>-31</v>
          </cell>
          <cell r="Q71">
            <v>0</v>
          </cell>
        </row>
        <row r="72">
          <cell r="B72" t="str">
            <v>Sestamibi</v>
          </cell>
          <cell r="C72" t="str">
            <v>PL</v>
          </cell>
          <cell r="D72" t="str">
            <v>Active</v>
          </cell>
          <cell r="G72">
            <v>1</v>
          </cell>
          <cell r="H72">
            <v>4</v>
          </cell>
          <cell r="K72">
            <v>5</v>
          </cell>
          <cell r="L72">
            <v>1</v>
          </cell>
          <cell r="M72">
            <v>4</v>
          </cell>
          <cell r="O72">
            <v>-5</v>
          </cell>
          <cell r="Q72">
            <v>0</v>
          </cell>
        </row>
        <row r="73">
          <cell r="B73" t="str">
            <v xml:space="preserve">Scios 469 </v>
          </cell>
          <cell r="C73" t="str">
            <v>PL</v>
          </cell>
          <cell r="D73" t="str">
            <v>Slow Mvg</v>
          </cell>
          <cell r="G73">
            <v>1</v>
          </cell>
          <cell r="K73">
            <v>1</v>
          </cell>
          <cell r="L73">
            <v>1</v>
          </cell>
          <cell r="O73">
            <v>-1</v>
          </cell>
          <cell r="Q73">
            <v>0</v>
          </cell>
        </row>
        <row r="74">
          <cell r="B74" t="str">
            <v>SR-28043</v>
          </cell>
          <cell r="C74" t="str">
            <v>PL</v>
          </cell>
          <cell r="D74" t="str">
            <v>Slow Mvg</v>
          </cell>
          <cell r="G74">
            <v>106</v>
          </cell>
          <cell r="H74">
            <v>572</v>
          </cell>
          <cell r="I74">
            <v>72</v>
          </cell>
          <cell r="J74">
            <v>231</v>
          </cell>
          <cell r="K74">
            <v>981</v>
          </cell>
          <cell r="L74">
            <v>9</v>
          </cell>
          <cell r="M74">
            <v>634</v>
          </cell>
          <cell r="N74">
            <v>170</v>
          </cell>
          <cell r="O74">
            <v>-813</v>
          </cell>
          <cell r="Q74">
            <v>168</v>
          </cell>
        </row>
        <row r="75">
          <cell r="B75" t="str">
            <v>T-Baus</v>
          </cell>
          <cell r="C75" t="str">
            <v>PL</v>
          </cell>
          <cell r="D75" t="str">
            <v>Obs</v>
          </cell>
          <cell r="K75">
            <v>0</v>
          </cell>
          <cell r="O75">
            <v>0</v>
          </cell>
          <cell r="Q75">
            <v>0</v>
          </cell>
        </row>
        <row r="76">
          <cell r="B76" t="str">
            <v>Telik 19781</v>
          </cell>
          <cell r="C76" t="str">
            <v>PL</v>
          </cell>
          <cell r="D76" t="str">
            <v>Obs</v>
          </cell>
          <cell r="K76">
            <v>0</v>
          </cell>
          <cell r="O76">
            <v>0</v>
          </cell>
          <cell r="Q76">
            <v>0</v>
          </cell>
        </row>
        <row r="77">
          <cell r="B77" t="str">
            <v>Valrocemide</v>
          </cell>
          <cell r="C77" t="str">
            <v>PL</v>
          </cell>
          <cell r="D77" t="str">
            <v>Active</v>
          </cell>
          <cell r="G77">
            <v>6</v>
          </cell>
          <cell r="H77">
            <v>14</v>
          </cell>
          <cell r="K77">
            <v>20</v>
          </cell>
          <cell r="L77">
            <v>6</v>
          </cell>
          <cell r="M77">
            <v>14</v>
          </cell>
          <cell r="O77">
            <v>-20</v>
          </cell>
          <cell r="Q77">
            <v>0</v>
          </cell>
        </row>
        <row r="78">
          <cell r="B78" t="str">
            <v>VEC 162</v>
          </cell>
          <cell r="C78" t="str">
            <v>PL</v>
          </cell>
          <cell r="D78" t="str">
            <v>Active</v>
          </cell>
          <cell r="G78">
            <v>64</v>
          </cell>
          <cell r="H78">
            <v>142</v>
          </cell>
          <cell r="K78">
            <v>206</v>
          </cell>
          <cell r="L78">
            <v>64</v>
          </cell>
          <cell r="M78">
            <v>142</v>
          </cell>
          <cell r="O78">
            <v>-206</v>
          </cell>
          <cell r="Q78">
            <v>0</v>
          </cell>
        </row>
        <row r="79">
          <cell r="B79" t="str">
            <v>Vertex 148</v>
          </cell>
          <cell r="C79" t="str">
            <v>PL</v>
          </cell>
          <cell r="D79" t="str">
            <v>Obs</v>
          </cell>
          <cell r="H79">
            <v>1</v>
          </cell>
          <cell r="J79">
            <v>91</v>
          </cell>
          <cell r="K79">
            <v>92</v>
          </cell>
          <cell r="M79">
            <v>1</v>
          </cell>
          <cell r="N79">
            <v>91</v>
          </cell>
          <cell r="O79">
            <v>-92</v>
          </cell>
          <cell r="Q79">
            <v>0</v>
          </cell>
        </row>
        <row r="80">
          <cell r="B80" t="str">
            <v>Vertex 497</v>
          </cell>
          <cell r="C80" t="str">
            <v>PL</v>
          </cell>
          <cell r="D80" t="str">
            <v>Obs</v>
          </cell>
          <cell r="G80">
            <v>3</v>
          </cell>
          <cell r="H80">
            <v>127</v>
          </cell>
          <cell r="K80">
            <v>130</v>
          </cell>
          <cell r="L80">
            <v>3</v>
          </cell>
          <cell r="M80">
            <v>127</v>
          </cell>
          <cell r="O80">
            <v>-130</v>
          </cell>
          <cell r="Q80">
            <v>0</v>
          </cell>
        </row>
        <row r="81">
          <cell r="B81" t="str">
            <v>Vertex 770</v>
          </cell>
          <cell r="C81" t="str">
            <v>PL</v>
          </cell>
          <cell r="D81" t="str">
            <v>Slow Mvg</v>
          </cell>
          <cell r="G81">
            <v>1</v>
          </cell>
          <cell r="K81">
            <v>1</v>
          </cell>
          <cell r="L81">
            <v>1</v>
          </cell>
          <cell r="O81">
            <v>-1</v>
          </cell>
          <cell r="Q81">
            <v>0</v>
          </cell>
        </row>
        <row r="82">
          <cell r="B82" t="str">
            <v>Vertex 950</v>
          </cell>
          <cell r="C82" t="str">
            <v>PL</v>
          </cell>
          <cell r="D82" t="str">
            <v>Active</v>
          </cell>
          <cell r="G82">
            <v>321</v>
          </cell>
          <cell r="H82">
            <v>223</v>
          </cell>
          <cell r="I82">
            <v>5</v>
          </cell>
          <cell r="J82">
            <v>35</v>
          </cell>
          <cell r="K82">
            <v>584</v>
          </cell>
          <cell r="L82">
            <v>303</v>
          </cell>
          <cell r="M82">
            <v>139</v>
          </cell>
          <cell r="N82">
            <v>35</v>
          </cell>
          <cell r="O82">
            <v>-477</v>
          </cell>
          <cell r="Q82">
            <v>107</v>
          </cell>
        </row>
        <row r="83">
          <cell r="B83" t="str">
            <v>ZD0947</v>
          </cell>
          <cell r="C83" t="str">
            <v>PL</v>
          </cell>
          <cell r="D83" t="str">
            <v>Obs</v>
          </cell>
          <cell r="K83">
            <v>0</v>
          </cell>
          <cell r="O83">
            <v>0</v>
          </cell>
          <cell r="Q83">
            <v>0</v>
          </cell>
        </row>
        <row r="84">
          <cell r="B84" t="str">
            <v>ZT-1</v>
          </cell>
          <cell r="C84" t="str">
            <v>PL</v>
          </cell>
          <cell r="D84" t="str">
            <v>Active</v>
          </cell>
          <cell r="K84">
            <v>0</v>
          </cell>
          <cell r="O84">
            <v>0</v>
          </cell>
          <cell r="Q84">
            <v>0</v>
          </cell>
        </row>
        <row r="85">
          <cell r="O85">
            <v>0</v>
          </cell>
        </row>
        <row r="86">
          <cell r="C86" t="str">
            <v>Pre Launch</v>
          </cell>
          <cell r="D86" t="str">
            <v>Total</v>
          </cell>
          <cell r="G86">
            <v>806</v>
          </cell>
          <cell r="H86">
            <v>1782</v>
          </cell>
          <cell r="I86">
            <v>84</v>
          </cell>
          <cell r="J86">
            <v>1271</v>
          </cell>
          <cell r="K86">
            <v>3943</v>
          </cell>
          <cell r="L86">
            <v>680</v>
          </cell>
          <cell r="M86">
            <v>1486</v>
          </cell>
          <cell r="N86">
            <v>1002</v>
          </cell>
          <cell r="O86">
            <v>-3168</v>
          </cell>
          <cell r="P86">
            <v>0</v>
          </cell>
          <cell r="Q86">
            <v>775</v>
          </cell>
        </row>
        <row r="87">
          <cell r="O87">
            <v>0</v>
          </cell>
        </row>
        <row r="88">
          <cell r="B88" t="str">
            <v>(DHQ) 2 PHAL</v>
          </cell>
          <cell r="C88" t="str">
            <v>T</v>
          </cell>
          <cell r="D88" t="str">
            <v>Slow Mvg</v>
          </cell>
          <cell r="K88">
            <v>0</v>
          </cell>
          <cell r="O88">
            <v>0</v>
          </cell>
          <cell r="Q88">
            <v>0</v>
          </cell>
        </row>
        <row r="89">
          <cell r="B89" t="str">
            <v>Amino Indanol</v>
          </cell>
          <cell r="C89" t="str">
            <v>T</v>
          </cell>
          <cell r="D89" t="str">
            <v>Slow Mvg</v>
          </cell>
          <cell r="H89">
            <v>109</v>
          </cell>
          <cell r="K89">
            <v>109</v>
          </cell>
          <cell r="M89">
            <v>109</v>
          </cell>
          <cell r="O89">
            <v>-109</v>
          </cell>
          <cell r="Q89">
            <v>0</v>
          </cell>
        </row>
        <row r="90">
          <cell r="B90" t="str">
            <v>ANFP</v>
          </cell>
          <cell r="C90" t="str">
            <v>T</v>
          </cell>
          <cell r="D90" t="str">
            <v>Active</v>
          </cell>
          <cell r="G90">
            <v>77</v>
          </cell>
          <cell r="J90">
            <v>88</v>
          </cell>
          <cell r="K90">
            <v>165</v>
          </cell>
          <cell r="L90">
            <v>1</v>
          </cell>
          <cell r="O90">
            <v>-1</v>
          </cell>
          <cell r="Q90">
            <v>164</v>
          </cell>
        </row>
        <row r="91">
          <cell r="B91" t="str">
            <v>Butanol</v>
          </cell>
          <cell r="C91" t="str">
            <v>T</v>
          </cell>
          <cell r="D91" t="str">
            <v>Slow Mvg</v>
          </cell>
          <cell r="G91">
            <v>23</v>
          </cell>
          <cell r="J91">
            <v>88</v>
          </cell>
          <cell r="K91">
            <v>111</v>
          </cell>
          <cell r="L91">
            <v>23</v>
          </cell>
          <cell r="N91">
            <v>88</v>
          </cell>
          <cell r="O91">
            <v>-111</v>
          </cell>
          <cell r="Q91">
            <v>0</v>
          </cell>
        </row>
        <row r="92">
          <cell r="B92" t="str">
            <v>CBDA</v>
          </cell>
          <cell r="C92" t="str">
            <v>T</v>
          </cell>
          <cell r="D92" t="str">
            <v>Active</v>
          </cell>
          <cell r="G92">
            <v>13</v>
          </cell>
          <cell r="H92">
            <v>2</v>
          </cell>
          <cell r="K92">
            <v>15</v>
          </cell>
          <cell r="L92">
            <v>2</v>
          </cell>
          <cell r="M92">
            <v>2</v>
          </cell>
          <cell r="O92">
            <v>-4</v>
          </cell>
          <cell r="Q92">
            <v>11</v>
          </cell>
        </row>
        <row r="93">
          <cell r="B93" t="str">
            <v>CDFA Me</v>
          </cell>
          <cell r="C93" t="str">
            <v>T</v>
          </cell>
          <cell r="D93" t="str">
            <v>Slow Mvg</v>
          </cell>
          <cell r="G93">
            <v>239</v>
          </cell>
          <cell r="J93">
            <v>1</v>
          </cell>
          <cell r="K93">
            <v>240</v>
          </cell>
          <cell r="L93">
            <v>4</v>
          </cell>
          <cell r="N93">
            <v>1</v>
          </cell>
          <cell r="O93">
            <v>-5</v>
          </cell>
          <cell r="Q93">
            <v>235</v>
          </cell>
        </row>
        <row r="94">
          <cell r="B94" t="str">
            <v>CPD</v>
          </cell>
          <cell r="C94" t="str">
            <v>T</v>
          </cell>
          <cell r="D94" t="str">
            <v>Slow Mvg</v>
          </cell>
          <cell r="J94">
            <v>43</v>
          </cell>
          <cell r="K94">
            <v>43</v>
          </cell>
          <cell r="N94">
            <v>43</v>
          </cell>
          <cell r="O94">
            <v>-43</v>
          </cell>
          <cell r="Q94">
            <v>0</v>
          </cell>
        </row>
        <row r="95">
          <cell r="B95" t="str">
            <v>DESMP</v>
          </cell>
          <cell r="C95" t="str">
            <v>T</v>
          </cell>
          <cell r="D95" t="str">
            <v>Obs</v>
          </cell>
          <cell r="K95">
            <v>0</v>
          </cell>
          <cell r="O95">
            <v>0</v>
          </cell>
          <cell r="Q95">
            <v>0</v>
          </cell>
        </row>
        <row r="96">
          <cell r="B96" t="str">
            <v>DHQD</v>
          </cell>
          <cell r="C96" t="str">
            <v>T</v>
          </cell>
          <cell r="D96" t="str">
            <v>Slow Mvg</v>
          </cell>
          <cell r="G96">
            <v>3</v>
          </cell>
          <cell r="J96">
            <v>31</v>
          </cell>
          <cell r="K96">
            <v>34</v>
          </cell>
          <cell r="N96">
            <v>24</v>
          </cell>
          <cell r="O96">
            <v>-24</v>
          </cell>
          <cell r="Q96">
            <v>10</v>
          </cell>
        </row>
        <row r="97">
          <cell r="B97" t="str">
            <v>EPI</v>
          </cell>
          <cell r="C97" t="str">
            <v>T</v>
          </cell>
          <cell r="D97" t="str">
            <v>Slow Mvg</v>
          </cell>
          <cell r="G97">
            <v>6</v>
          </cell>
          <cell r="H97">
            <v>33</v>
          </cell>
          <cell r="I97">
            <v>6</v>
          </cell>
          <cell r="J97">
            <v>59</v>
          </cell>
          <cell r="K97">
            <v>104</v>
          </cell>
          <cell r="L97">
            <v>6</v>
          </cell>
          <cell r="M97">
            <v>8</v>
          </cell>
          <cell r="N97">
            <v>31</v>
          </cell>
          <cell r="O97">
            <v>-45</v>
          </cell>
          <cell r="Q97">
            <v>59</v>
          </cell>
        </row>
        <row r="98">
          <cell r="B98" t="str">
            <v>ETFA</v>
          </cell>
          <cell r="C98" t="str">
            <v>T</v>
          </cell>
          <cell r="D98" t="str">
            <v>Active</v>
          </cell>
          <cell r="G98">
            <v>1</v>
          </cell>
          <cell r="J98">
            <v>22</v>
          </cell>
          <cell r="K98">
            <v>23</v>
          </cell>
          <cell r="L98">
            <v>1</v>
          </cell>
          <cell r="N98">
            <v>22</v>
          </cell>
          <cell r="O98">
            <v>-23</v>
          </cell>
          <cell r="Q98">
            <v>0</v>
          </cell>
        </row>
        <row r="99">
          <cell r="B99" t="str">
            <v>Glycidyl Nosylate</v>
          </cell>
          <cell r="C99" t="str">
            <v>T</v>
          </cell>
          <cell r="D99" t="str">
            <v>Slow Mvg</v>
          </cell>
          <cell r="G99">
            <v>3</v>
          </cell>
          <cell r="K99">
            <v>3</v>
          </cell>
          <cell r="L99">
            <v>3</v>
          </cell>
          <cell r="O99">
            <v>-3</v>
          </cell>
          <cell r="Q99">
            <v>0</v>
          </cell>
        </row>
        <row r="100">
          <cell r="B100" t="str">
            <v>Glycidyl Phthalimide</v>
          </cell>
          <cell r="C100" t="str">
            <v>T</v>
          </cell>
          <cell r="D100" t="str">
            <v>Active</v>
          </cell>
          <cell r="G100">
            <v>11</v>
          </cell>
          <cell r="J100">
            <v>98</v>
          </cell>
          <cell r="K100">
            <v>109</v>
          </cell>
          <cell r="L100">
            <v>11</v>
          </cell>
          <cell r="N100">
            <v>98</v>
          </cell>
          <cell r="O100">
            <v>-109</v>
          </cell>
          <cell r="Q100">
            <v>0</v>
          </cell>
        </row>
        <row r="101">
          <cell r="B101" t="str">
            <v>Glycidyl Tosylate</v>
          </cell>
          <cell r="C101" t="str">
            <v>T</v>
          </cell>
          <cell r="D101" t="str">
            <v>Slow Mvg</v>
          </cell>
          <cell r="H101">
            <v>3</v>
          </cell>
          <cell r="K101">
            <v>3</v>
          </cell>
          <cell r="M101">
            <v>3</v>
          </cell>
          <cell r="O101">
            <v>-3</v>
          </cell>
          <cell r="Q101">
            <v>0</v>
          </cell>
        </row>
        <row r="102">
          <cell r="B102" t="str">
            <v>Isovanillin</v>
          </cell>
          <cell r="C102" t="str">
            <v>T</v>
          </cell>
          <cell r="D102" t="str">
            <v>Obs</v>
          </cell>
          <cell r="K102">
            <v>0</v>
          </cell>
          <cell r="O102">
            <v>0</v>
          </cell>
          <cell r="Q102">
            <v>0</v>
          </cell>
        </row>
        <row r="103">
          <cell r="B103" t="str">
            <v>Jacobsen Catalyst</v>
          </cell>
          <cell r="C103" t="str">
            <v>T</v>
          </cell>
          <cell r="D103" t="str">
            <v>Slow Mvg</v>
          </cell>
          <cell r="G103">
            <v>10</v>
          </cell>
          <cell r="H103">
            <v>221</v>
          </cell>
          <cell r="K103">
            <v>231</v>
          </cell>
          <cell r="L103">
            <v>10</v>
          </cell>
          <cell r="M103">
            <v>41</v>
          </cell>
          <cell r="O103">
            <v>-51</v>
          </cell>
          <cell r="Q103">
            <v>180</v>
          </cell>
        </row>
        <row r="104">
          <cell r="B104" t="str">
            <v>L-Carnitine</v>
          </cell>
          <cell r="C104" t="str">
            <v>T</v>
          </cell>
          <cell r="D104" t="str">
            <v>Slow Mvg</v>
          </cell>
          <cell r="G104">
            <v>3</v>
          </cell>
          <cell r="K104">
            <v>3</v>
          </cell>
          <cell r="L104">
            <v>3</v>
          </cell>
          <cell r="O104">
            <v>-3</v>
          </cell>
          <cell r="Q104">
            <v>0</v>
          </cell>
        </row>
        <row r="105">
          <cell r="B105" t="str">
            <v>Methyl Glycidate</v>
          </cell>
          <cell r="C105" t="str">
            <v>T</v>
          </cell>
          <cell r="D105" t="str">
            <v>Slow Mvg</v>
          </cell>
          <cell r="J105">
            <v>27</v>
          </cell>
          <cell r="K105">
            <v>27</v>
          </cell>
          <cell r="N105">
            <v>27</v>
          </cell>
          <cell r="O105">
            <v>-27</v>
          </cell>
          <cell r="Q105">
            <v>0</v>
          </cell>
        </row>
        <row r="106">
          <cell r="B106" t="str">
            <v>OADPE</v>
          </cell>
          <cell r="C106" t="str">
            <v>T</v>
          </cell>
          <cell r="D106" t="str">
            <v>Slow Mvg</v>
          </cell>
          <cell r="K106">
            <v>0</v>
          </cell>
          <cell r="O106">
            <v>0</v>
          </cell>
          <cell r="Q106">
            <v>0</v>
          </cell>
        </row>
        <row r="107">
          <cell r="B107" t="str">
            <v>Oligomeric Cat</v>
          </cell>
          <cell r="C107" t="str">
            <v>T</v>
          </cell>
          <cell r="D107" t="str">
            <v>Slow Mvg</v>
          </cell>
          <cell r="G107">
            <v>1</v>
          </cell>
          <cell r="H107">
            <v>436</v>
          </cell>
          <cell r="K107">
            <v>437</v>
          </cell>
          <cell r="L107">
            <v>1</v>
          </cell>
          <cell r="M107">
            <v>41</v>
          </cell>
          <cell r="O107">
            <v>-42</v>
          </cell>
          <cell r="P107">
            <v>71</v>
          </cell>
          <cell r="Q107">
            <v>466</v>
          </cell>
        </row>
        <row r="108">
          <cell r="B108" t="str">
            <v>Pfizer Diol</v>
          </cell>
          <cell r="C108" t="str">
            <v>T</v>
          </cell>
          <cell r="D108" t="str">
            <v>Obs</v>
          </cell>
          <cell r="K108">
            <v>0</v>
          </cell>
          <cell r="O108">
            <v>0</v>
          </cell>
          <cell r="Q108">
            <v>0</v>
          </cell>
        </row>
        <row r="109">
          <cell r="B109" t="str">
            <v>PG Carbonate</v>
          </cell>
          <cell r="C109" t="str">
            <v>T</v>
          </cell>
          <cell r="D109" t="str">
            <v>Slow Mvg</v>
          </cell>
          <cell r="J109">
            <v>199</v>
          </cell>
          <cell r="K109">
            <v>199</v>
          </cell>
          <cell r="N109">
            <v>199</v>
          </cell>
          <cell r="O109">
            <v>-199</v>
          </cell>
          <cell r="Q109">
            <v>0</v>
          </cell>
        </row>
        <row r="110">
          <cell r="B110" t="str">
            <v>Propylene Oxide</v>
          </cell>
          <cell r="C110" t="str">
            <v>T</v>
          </cell>
          <cell r="D110" t="str">
            <v>Slow Mvg</v>
          </cell>
          <cell r="G110">
            <v>1</v>
          </cell>
          <cell r="H110">
            <v>47</v>
          </cell>
          <cell r="K110">
            <v>48</v>
          </cell>
          <cell r="L110">
            <v>1</v>
          </cell>
          <cell r="M110">
            <v>39</v>
          </cell>
          <cell r="O110">
            <v>-40</v>
          </cell>
          <cell r="P110">
            <v>-18</v>
          </cell>
          <cell r="Q110">
            <v>-10</v>
          </cell>
        </row>
        <row r="111">
          <cell r="B111" t="str">
            <v>RUPHOS</v>
          </cell>
          <cell r="C111" t="str">
            <v>T</v>
          </cell>
          <cell r="D111" t="str">
            <v>Slow Mvg</v>
          </cell>
          <cell r="K111">
            <v>0</v>
          </cell>
          <cell r="O111">
            <v>0</v>
          </cell>
          <cell r="Q111">
            <v>0</v>
          </cell>
        </row>
        <row r="112">
          <cell r="B112" t="str">
            <v>S-Phos</v>
          </cell>
          <cell r="C112" t="str">
            <v>T</v>
          </cell>
          <cell r="D112" t="str">
            <v>Slow Mvg</v>
          </cell>
          <cell r="J112">
            <v>3</v>
          </cell>
          <cell r="K112">
            <v>3</v>
          </cell>
          <cell r="N112">
            <v>3</v>
          </cell>
          <cell r="O112">
            <v>-3</v>
          </cell>
          <cell r="Q112">
            <v>0</v>
          </cell>
        </row>
        <row r="113">
          <cell r="B113" t="str">
            <v>Styrene Oxide</v>
          </cell>
          <cell r="C113" t="str">
            <v>T</v>
          </cell>
          <cell r="D113" t="str">
            <v>Slow Mvg</v>
          </cell>
          <cell r="G113">
            <v>3</v>
          </cell>
          <cell r="K113">
            <v>3</v>
          </cell>
          <cell r="L113">
            <v>3</v>
          </cell>
          <cell r="O113">
            <v>-3</v>
          </cell>
          <cell r="Q113">
            <v>0</v>
          </cell>
        </row>
        <row r="114">
          <cell r="B114" t="str">
            <v>TBGE</v>
          </cell>
          <cell r="C114" t="str">
            <v>T</v>
          </cell>
          <cell r="D114" t="str">
            <v>Active</v>
          </cell>
          <cell r="J114">
            <v>10</v>
          </cell>
          <cell r="K114">
            <v>10</v>
          </cell>
          <cell r="N114">
            <v>10</v>
          </cell>
          <cell r="O114">
            <v>-10</v>
          </cell>
          <cell r="Q114">
            <v>0</v>
          </cell>
        </row>
        <row r="115">
          <cell r="B115" t="str">
            <v>WS 23</v>
          </cell>
          <cell r="C115" t="str">
            <v>T</v>
          </cell>
          <cell r="D115" t="str">
            <v>Active</v>
          </cell>
          <cell r="G115">
            <v>126</v>
          </cell>
          <cell r="H115">
            <v>50</v>
          </cell>
          <cell r="I115">
            <v>63</v>
          </cell>
          <cell r="J115">
            <v>94</v>
          </cell>
          <cell r="K115">
            <v>333</v>
          </cell>
          <cell r="L115">
            <v>1</v>
          </cell>
          <cell r="M115">
            <v>163</v>
          </cell>
          <cell r="N115">
            <v>90</v>
          </cell>
          <cell r="O115">
            <v>-254</v>
          </cell>
          <cell r="Q115">
            <v>79</v>
          </cell>
        </row>
        <row r="116">
          <cell r="B116" t="str">
            <v>ETFA Held in Hong Kong</v>
          </cell>
          <cell r="C116" t="str">
            <v>TM</v>
          </cell>
          <cell r="D116" t="str">
            <v>Obs</v>
          </cell>
          <cell r="K116">
            <v>0</v>
          </cell>
          <cell r="O116">
            <v>0</v>
          </cell>
          <cell r="Q116">
            <v>0</v>
          </cell>
        </row>
        <row r="117">
          <cell r="B117" t="str">
            <v>3-NPP</v>
          </cell>
          <cell r="C117" t="str">
            <v>TM</v>
          </cell>
          <cell r="D117" t="str">
            <v>Obs</v>
          </cell>
          <cell r="K117">
            <v>0</v>
          </cell>
          <cell r="O117">
            <v>0</v>
          </cell>
          <cell r="Q117">
            <v>0</v>
          </cell>
        </row>
        <row r="118">
          <cell r="B118" t="str">
            <v>ANFP.</v>
          </cell>
          <cell r="C118" t="str">
            <v>TM</v>
          </cell>
          <cell r="D118" t="str">
            <v>Active</v>
          </cell>
          <cell r="K118">
            <v>0</v>
          </cell>
          <cell r="O118">
            <v>0</v>
          </cell>
          <cell r="Q118">
            <v>0</v>
          </cell>
        </row>
        <row r="119">
          <cell r="B119" t="str">
            <v>DESMP.</v>
          </cell>
          <cell r="C119" t="str">
            <v>TM</v>
          </cell>
          <cell r="D119" t="str">
            <v>Obs</v>
          </cell>
          <cell r="K119">
            <v>0</v>
          </cell>
          <cell r="O119">
            <v>0</v>
          </cell>
          <cell r="Q119">
            <v>0</v>
          </cell>
        </row>
        <row r="120">
          <cell r="B120" t="str">
            <v>L-Thyroxine</v>
          </cell>
          <cell r="C120" t="str">
            <v>TM</v>
          </cell>
          <cell r="D120" t="str">
            <v>Active</v>
          </cell>
          <cell r="K120">
            <v>0</v>
          </cell>
          <cell r="O120">
            <v>0</v>
          </cell>
          <cell r="Q120">
            <v>0</v>
          </cell>
        </row>
        <row r="121">
          <cell r="B121" t="str">
            <v>NAAGA</v>
          </cell>
          <cell r="C121" t="str">
            <v>TM</v>
          </cell>
          <cell r="D121" t="str">
            <v>Active</v>
          </cell>
          <cell r="K121">
            <v>0</v>
          </cell>
          <cell r="O121">
            <v>0</v>
          </cell>
          <cell r="Q121">
            <v>0</v>
          </cell>
        </row>
        <row r="122">
          <cell r="B122" t="str">
            <v>NTFMA</v>
          </cell>
          <cell r="C122" t="str">
            <v>TM</v>
          </cell>
          <cell r="D122" t="str">
            <v>Obs</v>
          </cell>
          <cell r="K122">
            <v>0</v>
          </cell>
          <cell r="O122">
            <v>0</v>
          </cell>
          <cell r="Q122">
            <v>0</v>
          </cell>
        </row>
        <row r="123">
          <cell r="B123" t="str">
            <v>OADPE</v>
          </cell>
          <cell r="C123" t="str">
            <v>TM</v>
          </cell>
          <cell r="D123" t="str">
            <v>Active</v>
          </cell>
          <cell r="K123">
            <v>0</v>
          </cell>
          <cell r="O123">
            <v>0</v>
          </cell>
          <cell r="Q123">
            <v>0</v>
          </cell>
        </row>
        <row r="124">
          <cell r="B124" t="str">
            <v>PTFMXA</v>
          </cell>
          <cell r="C124" t="str">
            <v>TM</v>
          </cell>
          <cell r="D124" t="str">
            <v>Obs</v>
          </cell>
          <cell r="K124">
            <v>0</v>
          </cell>
          <cell r="O124">
            <v>0</v>
          </cell>
          <cell r="Q124">
            <v>0</v>
          </cell>
        </row>
        <row r="125">
          <cell r="B125" t="str">
            <v>SR-28043.</v>
          </cell>
          <cell r="C125" t="str">
            <v>TM</v>
          </cell>
          <cell r="D125" t="str">
            <v>Slow Mvg</v>
          </cell>
          <cell r="K125">
            <v>0</v>
          </cell>
          <cell r="O125">
            <v>0</v>
          </cell>
          <cell r="Q125">
            <v>0</v>
          </cell>
        </row>
        <row r="126">
          <cell r="B126" t="str">
            <v>TFBA</v>
          </cell>
          <cell r="C126" t="str">
            <v>TM</v>
          </cell>
          <cell r="D126" t="str">
            <v>Obs</v>
          </cell>
          <cell r="K126">
            <v>0</v>
          </cell>
          <cell r="O126">
            <v>0</v>
          </cell>
          <cell r="Q126">
            <v>0</v>
          </cell>
        </row>
        <row r="127">
          <cell r="B127" t="str">
            <v>Fixed cost others</v>
          </cell>
          <cell r="C127" t="str">
            <v>TM</v>
          </cell>
          <cell r="D127" t="str">
            <v>Obs</v>
          </cell>
          <cell r="K127">
            <v>0</v>
          </cell>
          <cell r="O127">
            <v>0</v>
          </cell>
          <cell r="Q127">
            <v>0</v>
          </cell>
        </row>
        <row r="128">
          <cell r="B128" t="str">
            <v>Others.</v>
          </cell>
          <cell r="C128" t="str">
            <v>TM</v>
          </cell>
          <cell r="D128" t="str">
            <v>Obs</v>
          </cell>
          <cell r="K128">
            <v>0</v>
          </cell>
          <cell r="O128">
            <v>0</v>
          </cell>
          <cell r="Q128">
            <v>0</v>
          </cell>
        </row>
        <row r="130">
          <cell r="C130" t="str">
            <v>Technology</v>
          </cell>
          <cell r="D130" t="str">
            <v>Total</v>
          </cell>
          <cell r="G130">
            <v>520</v>
          </cell>
          <cell r="H130">
            <v>901</v>
          </cell>
          <cell r="I130">
            <v>69</v>
          </cell>
          <cell r="J130">
            <v>763</v>
          </cell>
          <cell r="K130">
            <v>2253</v>
          </cell>
          <cell r="L130">
            <v>70</v>
          </cell>
          <cell r="M130">
            <v>406</v>
          </cell>
          <cell r="N130">
            <v>636</v>
          </cell>
          <cell r="O130">
            <v>-1112</v>
          </cell>
          <cell r="P130">
            <v>53</v>
          </cell>
          <cell r="Q130">
            <v>1194</v>
          </cell>
        </row>
        <row r="132">
          <cell r="B132" t="str">
            <v>Non Allocated</v>
          </cell>
          <cell r="G132">
            <v>358</v>
          </cell>
          <cell r="H132">
            <v>65</v>
          </cell>
          <cell r="I132">
            <v>2</v>
          </cell>
          <cell r="J132">
            <v>26</v>
          </cell>
          <cell r="K132">
            <v>451</v>
          </cell>
          <cell r="L132">
            <v>181</v>
          </cell>
          <cell r="M132">
            <v>4</v>
          </cell>
          <cell r="N132">
            <v>28</v>
          </cell>
          <cell r="O132">
            <v>-213</v>
          </cell>
          <cell r="Q132">
            <v>238</v>
          </cell>
        </row>
        <row r="133">
          <cell r="B133" t="str">
            <v>Cleanouts</v>
          </cell>
          <cell r="K133">
            <v>0</v>
          </cell>
          <cell r="O133">
            <v>0</v>
          </cell>
          <cell r="P133">
            <v>-37</v>
          </cell>
          <cell r="Q133">
            <v>-37</v>
          </cell>
        </row>
        <row r="134">
          <cell r="B134" t="str">
            <v>Engineering Stores</v>
          </cell>
          <cell r="G134">
            <v>2332</v>
          </cell>
          <cell r="K134">
            <v>2332</v>
          </cell>
          <cell r="L134">
            <v>1650</v>
          </cell>
          <cell r="O134">
            <v>-1650</v>
          </cell>
          <cell r="Q134">
            <v>682</v>
          </cell>
        </row>
        <row r="135">
          <cell r="B135" t="str">
            <v>Base Stocks</v>
          </cell>
          <cell r="G135">
            <v>365</v>
          </cell>
          <cell r="K135">
            <v>365</v>
          </cell>
          <cell r="L135">
            <v>182</v>
          </cell>
          <cell r="O135">
            <v>-182</v>
          </cell>
          <cell r="Q135">
            <v>183</v>
          </cell>
        </row>
        <row r="136">
          <cell r="B136" t="str">
            <v>Op Supplies/Ret Cont/Packaging/Waste</v>
          </cell>
          <cell r="G136">
            <v>494</v>
          </cell>
          <cell r="K136">
            <v>494</v>
          </cell>
          <cell r="L136">
            <v>82</v>
          </cell>
          <cell r="M136">
            <v>4</v>
          </cell>
          <cell r="O136">
            <v>-86</v>
          </cell>
          <cell r="Q136">
            <v>408</v>
          </cell>
        </row>
        <row r="137">
          <cell r="B137" t="str">
            <v>Palladium/Platinum/Rhodium</v>
          </cell>
          <cell r="G137">
            <v>4</v>
          </cell>
          <cell r="K137">
            <v>4</v>
          </cell>
          <cell r="O137">
            <v>0</v>
          </cell>
          <cell r="Q137">
            <v>4</v>
          </cell>
        </row>
      </sheetData>
      <sheetData sheetId="25">
        <row r="10">
          <cell r="B10" t="str">
            <v>Acrivastine</v>
          </cell>
          <cell r="C10" t="str">
            <v>L</v>
          </cell>
          <cell r="D10" t="str">
            <v>Active</v>
          </cell>
          <cell r="G10">
            <v>8</v>
          </cell>
          <cell r="H10">
            <v>623</v>
          </cell>
          <cell r="I10">
            <v>13</v>
          </cell>
          <cell r="K10">
            <v>644</v>
          </cell>
          <cell r="L10">
            <v>3</v>
          </cell>
          <cell r="M10">
            <v>359</v>
          </cell>
          <cell r="O10">
            <v>-362</v>
          </cell>
          <cell r="Q10">
            <v>282</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Dihex Fumerate</v>
          </cell>
          <cell r="C13" t="str">
            <v>L</v>
          </cell>
          <cell r="D13" t="str">
            <v>Active</v>
          </cell>
          <cell r="H13">
            <v>34</v>
          </cell>
          <cell r="J13">
            <v>76</v>
          </cell>
          <cell r="K13">
            <v>110</v>
          </cell>
          <cell r="M13">
            <v>12</v>
          </cell>
          <cell r="O13">
            <v>-12</v>
          </cell>
          <cell r="Q13">
            <v>98</v>
          </cell>
        </row>
        <row r="14">
          <cell r="B14" t="str">
            <v>Doxazocin</v>
          </cell>
          <cell r="C14" t="str">
            <v>L</v>
          </cell>
          <cell r="D14" t="str">
            <v>Active</v>
          </cell>
          <cell r="G14">
            <v>5</v>
          </cell>
          <cell r="H14">
            <v>4</v>
          </cell>
          <cell r="I14">
            <v>2</v>
          </cell>
          <cell r="K14">
            <v>11</v>
          </cell>
          <cell r="L14">
            <v>3</v>
          </cell>
          <cell r="M14">
            <v>4</v>
          </cell>
          <cell r="O14">
            <v>-7</v>
          </cell>
          <cell r="Q14">
            <v>4</v>
          </cell>
        </row>
        <row r="15">
          <cell r="B15" t="str">
            <v>Fosamprenavir</v>
          </cell>
          <cell r="C15" t="str">
            <v>L</v>
          </cell>
          <cell r="D15" t="str">
            <v>Active</v>
          </cell>
          <cell r="G15">
            <v>50</v>
          </cell>
          <cell r="H15">
            <v>7</v>
          </cell>
          <cell r="J15">
            <v>32</v>
          </cell>
          <cell r="K15">
            <v>89</v>
          </cell>
          <cell r="L15">
            <v>50</v>
          </cell>
          <cell r="M15">
            <v>7</v>
          </cell>
          <cell r="N15">
            <v>32</v>
          </cell>
          <cell r="O15">
            <v>-89</v>
          </cell>
          <cell r="Q15">
            <v>0</v>
          </cell>
        </row>
        <row r="16">
          <cell r="B16" t="str">
            <v>KBA</v>
          </cell>
          <cell r="C16" t="str">
            <v>L</v>
          </cell>
          <cell r="D16" t="str">
            <v>Active</v>
          </cell>
          <cell r="G16">
            <v>77</v>
          </cell>
          <cell r="I16">
            <v>33</v>
          </cell>
          <cell r="J16">
            <v>256</v>
          </cell>
          <cell r="K16">
            <v>366</v>
          </cell>
          <cell r="M16">
            <v>33</v>
          </cell>
          <cell r="O16">
            <v>-33</v>
          </cell>
          <cell r="P16">
            <v>11</v>
          </cell>
          <cell r="Q16">
            <v>344</v>
          </cell>
        </row>
        <row r="17">
          <cell r="B17" t="str">
            <v>Labetalol</v>
          </cell>
          <cell r="C17" t="str">
            <v>L</v>
          </cell>
          <cell r="D17" t="str">
            <v>Active</v>
          </cell>
          <cell r="G17">
            <v>36</v>
          </cell>
          <cell r="H17">
            <v>143</v>
          </cell>
          <cell r="K17">
            <v>179</v>
          </cell>
          <cell r="L17">
            <v>26</v>
          </cell>
          <cell r="M17">
            <v>138</v>
          </cell>
          <cell r="O17">
            <v>-164</v>
          </cell>
          <cell r="Q17">
            <v>15</v>
          </cell>
        </row>
        <row r="18">
          <cell r="B18" t="str">
            <v>Leval Buterol</v>
          </cell>
          <cell r="C18" t="str">
            <v>L</v>
          </cell>
          <cell r="D18" t="str">
            <v>Active</v>
          </cell>
          <cell r="G18">
            <v>19</v>
          </cell>
          <cell r="H18">
            <v>92</v>
          </cell>
          <cell r="J18">
            <v>92</v>
          </cell>
          <cell r="K18">
            <v>203</v>
          </cell>
          <cell r="L18">
            <v>12</v>
          </cell>
          <cell r="M18">
            <v>64</v>
          </cell>
          <cell r="N18">
            <v>92</v>
          </cell>
          <cell r="O18">
            <v>-168</v>
          </cell>
          <cell r="Q18">
            <v>35</v>
          </cell>
        </row>
        <row r="19">
          <cell r="B19" t="str">
            <v>Octenidine</v>
          </cell>
          <cell r="C19" t="str">
            <v>L</v>
          </cell>
          <cell r="D19" t="str">
            <v>Active</v>
          </cell>
          <cell r="G19">
            <v>8</v>
          </cell>
          <cell r="H19">
            <v>30</v>
          </cell>
          <cell r="J19">
            <v>12</v>
          </cell>
          <cell r="K19">
            <v>50</v>
          </cell>
          <cell r="L19">
            <v>4</v>
          </cell>
          <cell r="M19">
            <v>1</v>
          </cell>
          <cell r="N19">
            <v>12</v>
          </cell>
          <cell r="O19">
            <v>-17</v>
          </cell>
          <cell r="Q19">
            <v>33</v>
          </cell>
        </row>
        <row r="20">
          <cell r="B20" t="str">
            <v>Plaquenil</v>
          </cell>
          <cell r="C20" t="str">
            <v>L</v>
          </cell>
          <cell r="D20" t="str">
            <v>Obs</v>
          </cell>
          <cell r="K20">
            <v>0</v>
          </cell>
          <cell r="O20">
            <v>0</v>
          </cell>
          <cell r="Q20">
            <v>0</v>
          </cell>
        </row>
        <row r="21">
          <cell r="B21" t="str">
            <v>Pro Jet 950NP</v>
          </cell>
          <cell r="C21" t="str">
            <v>L</v>
          </cell>
          <cell r="D21" t="str">
            <v>Obs</v>
          </cell>
          <cell r="K21">
            <v>0</v>
          </cell>
          <cell r="O21">
            <v>0</v>
          </cell>
          <cell r="Q21">
            <v>0</v>
          </cell>
        </row>
        <row r="22">
          <cell r="B22" t="str">
            <v>RBC</v>
          </cell>
          <cell r="C22" t="str">
            <v>L</v>
          </cell>
          <cell r="D22" t="str">
            <v>Obs</v>
          </cell>
          <cell r="K22">
            <v>0</v>
          </cell>
          <cell r="O22">
            <v>0</v>
          </cell>
          <cell r="Q22">
            <v>0</v>
          </cell>
        </row>
        <row r="23">
          <cell r="B23" t="str">
            <v>RH 3866</v>
          </cell>
          <cell r="C23" t="str">
            <v>L</v>
          </cell>
          <cell r="D23" t="str">
            <v>Obs</v>
          </cell>
          <cell r="G23">
            <v>2</v>
          </cell>
          <cell r="K23">
            <v>2</v>
          </cell>
          <cell r="L23">
            <v>2</v>
          </cell>
          <cell r="O23">
            <v>-2</v>
          </cell>
          <cell r="Q23">
            <v>0</v>
          </cell>
        </row>
        <row r="24">
          <cell r="B24" t="str">
            <v>SNA</v>
          </cell>
          <cell r="C24" t="str">
            <v>L</v>
          </cell>
          <cell r="D24" t="str">
            <v>Obs</v>
          </cell>
          <cell r="K24">
            <v>0</v>
          </cell>
          <cell r="O24">
            <v>0</v>
          </cell>
          <cell r="Q24">
            <v>0</v>
          </cell>
        </row>
        <row r="25">
          <cell r="B25" t="str">
            <v>Trientine</v>
          </cell>
          <cell r="C25" t="str">
            <v>L</v>
          </cell>
          <cell r="D25" t="str">
            <v>Active</v>
          </cell>
          <cell r="G25">
            <v>2</v>
          </cell>
          <cell r="H25">
            <v>31</v>
          </cell>
          <cell r="J25">
            <v>9</v>
          </cell>
          <cell r="K25">
            <v>42</v>
          </cell>
          <cell r="L25">
            <v>2</v>
          </cell>
          <cell r="M25">
            <v>4</v>
          </cell>
          <cell r="N25">
            <v>9</v>
          </cell>
          <cell r="O25">
            <v>-15</v>
          </cell>
          <cell r="Q25">
            <v>27</v>
          </cell>
        </row>
        <row r="26">
          <cell r="B26" t="str">
            <v>TTA</v>
          </cell>
          <cell r="C26" t="str">
            <v>L</v>
          </cell>
          <cell r="D26" t="str">
            <v>Slow Mvg</v>
          </cell>
          <cell r="G26">
            <v>19</v>
          </cell>
          <cell r="K26">
            <v>19</v>
          </cell>
          <cell r="O26">
            <v>0</v>
          </cell>
          <cell r="Q26">
            <v>19</v>
          </cell>
        </row>
        <row r="27">
          <cell r="B27" t="str">
            <v>Zilueton</v>
          </cell>
          <cell r="C27" t="str">
            <v>L</v>
          </cell>
          <cell r="D27" t="str">
            <v>Active</v>
          </cell>
          <cell r="G27">
            <v>1040</v>
          </cell>
          <cell r="J27">
            <v>10</v>
          </cell>
          <cell r="K27">
            <v>1050</v>
          </cell>
          <cell r="L27">
            <v>62</v>
          </cell>
          <cell r="N27">
            <v>5</v>
          </cell>
          <cell r="O27">
            <v>-67</v>
          </cell>
          <cell r="Q27">
            <v>983</v>
          </cell>
        </row>
        <row r="28">
          <cell r="O28">
            <v>0</v>
          </cell>
        </row>
        <row r="29">
          <cell r="C29" t="str">
            <v>Launch</v>
          </cell>
          <cell r="D29" t="str">
            <v>Total</v>
          </cell>
          <cell r="G29">
            <v>1266</v>
          </cell>
          <cell r="H29">
            <v>964</v>
          </cell>
          <cell r="I29">
            <v>48</v>
          </cell>
          <cell r="J29">
            <v>487</v>
          </cell>
          <cell r="K29">
            <v>2765</v>
          </cell>
          <cell r="L29">
            <v>164</v>
          </cell>
          <cell r="M29">
            <v>622</v>
          </cell>
          <cell r="N29">
            <v>150</v>
          </cell>
          <cell r="O29">
            <v>-936</v>
          </cell>
          <cell r="P29">
            <v>11</v>
          </cell>
          <cell r="Q29">
            <v>1840</v>
          </cell>
        </row>
        <row r="30">
          <cell r="O30">
            <v>0</v>
          </cell>
        </row>
        <row r="31">
          <cell r="B31" t="str">
            <v>2,5-BAEA</v>
          </cell>
          <cell r="C31" t="str">
            <v>PL</v>
          </cell>
          <cell r="D31" t="str">
            <v>Active</v>
          </cell>
          <cell r="H31">
            <v>11</v>
          </cell>
          <cell r="I31">
            <v>6</v>
          </cell>
          <cell r="K31">
            <v>17</v>
          </cell>
          <cell r="M31">
            <v>11</v>
          </cell>
          <cell r="O31">
            <v>-11</v>
          </cell>
          <cell r="Q31">
            <v>6</v>
          </cell>
        </row>
        <row r="32">
          <cell r="B32" t="str">
            <v>AGN-209323-LF</v>
          </cell>
          <cell r="C32" t="str">
            <v>PL</v>
          </cell>
          <cell r="D32" t="str">
            <v>Active</v>
          </cell>
          <cell r="H32">
            <v>3</v>
          </cell>
          <cell r="K32">
            <v>3</v>
          </cell>
          <cell r="M32">
            <v>3</v>
          </cell>
          <cell r="O32">
            <v>-3</v>
          </cell>
          <cell r="Q32">
            <v>0</v>
          </cell>
        </row>
        <row r="33">
          <cell r="B33" t="str">
            <v>ANAGRELIDE</v>
          </cell>
          <cell r="C33" t="str">
            <v>PL</v>
          </cell>
          <cell r="D33" t="str">
            <v>Active</v>
          </cell>
          <cell r="G33">
            <v>13</v>
          </cell>
          <cell r="H33">
            <v>1</v>
          </cell>
          <cell r="J33">
            <v>228</v>
          </cell>
          <cell r="K33">
            <v>242</v>
          </cell>
          <cell r="L33">
            <v>9</v>
          </cell>
          <cell r="M33">
            <v>1</v>
          </cell>
          <cell r="N33">
            <v>228</v>
          </cell>
          <cell r="O33">
            <v>-238</v>
          </cell>
          <cell r="Q33">
            <v>4</v>
          </cell>
        </row>
        <row r="34">
          <cell r="B34" t="str">
            <v>AVP26452</v>
          </cell>
          <cell r="C34" t="str">
            <v>PL</v>
          </cell>
          <cell r="D34" t="str">
            <v>Obs</v>
          </cell>
          <cell r="K34">
            <v>0</v>
          </cell>
          <cell r="O34">
            <v>0</v>
          </cell>
          <cell r="Q34">
            <v>0</v>
          </cell>
        </row>
        <row r="35">
          <cell r="B35" t="str">
            <v>TFBU</v>
          </cell>
          <cell r="C35" t="str">
            <v>PL</v>
          </cell>
          <cell r="D35" t="str">
            <v>Slow Mvg</v>
          </cell>
          <cell r="J35">
            <v>208</v>
          </cell>
          <cell r="K35">
            <v>208</v>
          </cell>
          <cell r="O35">
            <v>0</v>
          </cell>
          <cell r="Q35">
            <v>208</v>
          </cell>
        </row>
        <row r="36">
          <cell r="B36" t="str">
            <v>3M R850 / R851</v>
          </cell>
          <cell r="C36" t="str">
            <v>PL</v>
          </cell>
          <cell r="D36" t="str">
            <v>Obs</v>
          </cell>
          <cell r="K36">
            <v>0</v>
          </cell>
          <cell r="O36">
            <v>0</v>
          </cell>
          <cell r="Q36">
            <v>0</v>
          </cell>
        </row>
        <row r="37">
          <cell r="B37" t="str">
            <v>ALT-962</v>
          </cell>
          <cell r="C37" t="str">
            <v>PL</v>
          </cell>
          <cell r="D37" t="str">
            <v>Obs</v>
          </cell>
          <cell r="K37">
            <v>0</v>
          </cell>
          <cell r="O37">
            <v>0</v>
          </cell>
          <cell r="Q37">
            <v>0</v>
          </cell>
        </row>
        <row r="38">
          <cell r="B38" t="str">
            <v>AVE 1330</v>
          </cell>
          <cell r="C38" t="str">
            <v>PL</v>
          </cell>
          <cell r="D38" t="str">
            <v>Obs</v>
          </cell>
          <cell r="K38">
            <v>0</v>
          </cell>
          <cell r="O38">
            <v>0</v>
          </cell>
          <cell r="Q38">
            <v>0</v>
          </cell>
        </row>
        <row r="39">
          <cell r="B39" t="str">
            <v>AZD 12389497</v>
          </cell>
          <cell r="C39" t="str">
            <v>PL</v>
          </cell>
          <cell r="D39" t="str">
            <v>Slow Mvg</v>
          </cell>
          <cell r="K39">
            <v>0</v>
          </cell>
          <cell r="O39">
            <v>0</v>
          </cell>
          <cell r="Q39">
            <v>0</v>
          </cell>
        </row>
        <row r="40">
          <cell r="B40" t="str">
            <v>AZD 2230</v>
          </cell>
          <cell r="C40" t="str">
            <v>PL</v>
          </cell>
          <cell r="D40" t="str">
            <v>Obs</v>
          </cell>
          <cell r="K40">
            <v>0</v>
          </cell>
          <cell r="O40">
            <v>0</v>
          </cell>
          <cell r="Q40">
            <v>0</v>
          </cell>
        </row>
        <row r="41">
          <cell r="B41" t="str">
            <v>AZD 6714</v>
          </cell>
          <cell r="C41" t="str">
            <v>PL</v>
          </cell>
          <cell r="D41" t="str">
            <v>Active</v>
          </cell>
          <cell r="G41">
            <v>7</v>
          </cell>
          <cell r="K41">
            <v>7</v>
          </cell>
          <cell r="L41">
            <v>5</v>
          </cell>
          <cell r="O41">
            <v>-5</v>
          </cell>
          <cell r="Q41">
            <v>2</v>
          </cell>
        </row>
        <row r="42">
          <cell r="B42" t="str">
            <v>BHA</v>
          </cell>
          <cell r="C42" t="str">
            <v>PL</v>
          </cell>
          <cell r="D42" t="str">
            <v>Obs</v>
          </cell>
          <cell r="H42">
            <v>23</v>
          </cell>
          <cell r="K42">
            <v>23</v>
          </cell>
          <cell r="M42">
            <v>23</v>
          </cell>
          <cell r="O42">
            <v>-23</v>
          </cell>
          <cell r="Q42">
            <v>0</v>
          </cell>
        </row>
        <row r="43">
          <cell r="B43" t="str">
            <v>BHUP</v>
          </cell>
          <cell r="C43" t="str">
            <v>PL</v>
          </cell>
          <cell r="D43" t="str">
            <v>Obs</v>
          </cell>
          <cell r="K43">
            <v>0</v>
          </cell>
          <cell r="O43">
            <v>0</v>
          </cell>
          <cell r="Q43">
            <v>0</v>
          </cell>
        </row>
        <row r="44">
          <cell r="B44" t="str">
            <v>BNP 7787</v>
          </cell>
          <cell r="C44" t="str">
            <v>PL</v>
          </cell>
          <cell r="D44" t="str">
            <v>Obs</v>
          </cell>
          <cell r="G44">
            <v>19</v>
          </cell>
          <cell r="K44">
            <v>19</v>
          </cell>
          <cell r="L44">
            <v>19</v>
          </cell>
          <cell r="O44">
            <v>-19</v>
          </cell>
          <cell r="Q44">
            <v>0</v>
          </cell>
        </row>
        <row r="45">
          <cell r="B45" t="str">
            <v>Bromohydrin</v>
          </cell>
          <cell r="C45" t="str">
            <v>PL</v>
          </cell>
          <cell r="D45" t="str">
            <v>Obs</v>
          </cell>
          <cell r="G45">
            <v>4</v>
          </cell>
          <cell r="K45">
            <v>4</v>
          </cell>
          <cell r="O45">
            <v>0</v>
          </cell>
          <cell r="Q45">
            <v>4</v>
          </cell>
        </row>
        <row r="46">
          <cell r="B46" t="str">
            <v>CCA</v>
          </cell>
          <cell r="C46" t="str">
            <v>PL</v>
          </cell>
          <cell r="D46" t="str">
            <v>Obs</v>
          </cell>
          <cell r="K46">
            <v>0</v>
          </cell>
          <cell r="O46">
            <v>0</v>
          </cell>
          <cell r="Q46">
            <v>0</v>
          </cell>
        </row>
        <row r="47">
          <cell r="B47" t="str">
            <v>Epoxy 5 Hexane</v>
          </cell>
          <cell r="C47" t="str">
            <v>PL</v>
          </cell>
          <cell r="D47" t="str">
            <v>Active</v>
          </cell>
          <cell r="K47">
            <v>0</v>
          </cell>
          <cell r="O47">
            <v>0</v>
          </cell>
          <cell r="Q47">
            <v>0</v>
          </cell>
        </row>
        <row r="48">
          <cell r="B48" t="str">
            <v>ER-306074</v>
          </cell>
          <cell r="C48" t="str">
            <v>PL</v>
          </cell>
          <cell r="D48" t="str">
            <v>Active</v>
          </cell>
          <cell r="K48">
            <v>0</v>
          </cell>
          <cell r="O48">
            <v>0</v>
          </cell>
          <cell r="Q48">
            <v>0</v>
          </cell>
        </row>
        <row r="49">
          <cell r="B49" t="str">
            <v>ER-806753</v>
          </cell>
          <cell r="C49" t="str">
            <v>PL</v>
          </cell>
          <cell r="D49" t="str">
            <v>Active</v>
          </cell>
          <cell r="G49">
            <v>177</v>
          </cell>
          <cell r="H49">
            <v>234</v>
          </cell>
          <cell r="K49">
            <v>411</v>
          </cell>
          <cell r="L49">
            <v>172</v>
          </cell>
          <cell r="M49">
            <v>10</v>
          </cell>
          <cell r="O49">
            <v>-182</v>
          </cell>
          <cell r="Q49">
            <v>229</v>
          </cell>
        </row>
        <row r="50">
          <cell r="B50" t="str">
            <v>Geltex</v>
          </cell>
          <cell r="C50" t="str">
            <v>PL</v>
          </cell>
          <cell r="D50" t="str">
            <v>Obs</v>
          </cell>
          <cell r="K50">
            <v>0</v>
          </cell>
          <cell r="O50">
            <v>0</v>
          </cell>
          <cell r="Q50">
            <v>0</v>
          </cell>
        </row>
        <row r="51">
          <cell r="B51" t="str">
            <v>GSK 1000064</v>
          </cell>
          <cell r="C51" t="str">
            <v>PL</v>
          </cell>
          <cell r="D51" t="str">
            <v>Slow Mvg</v>
          </cell>
          <cell r="K51">
            <v>0</v>
          </cell>
          <cell r="O51">
            <v>0</v>
          </cell>
          <cell r="Q51">
            <v>0</v>
          </cell>
        </row>
        <row r="52">
          <cell r="B52" t="str">
            <v>GSK 1014802A</v>
          </cell>
          <cell r="C52" t="str">
            <v>PL</v>
          </cell>
          <cell r="D52" t="str">
            <v>Active</v>
          </cell>
          <cell r="K52">
            <v>0</v>
          </cell>
          <cell r="O52">
            <v>0</v>
          </cell>
          <cell r="Q52">
            <v>0</v>
          </cell>
        </row>
        <row r="53">
          <cell r="B53" t="str">
            <v>GSK 1034702</v>
          </cell>
          <cell r="C53" t="str">
            <v>PL</v>
          </cell>
          <cell r="D53" t="str">
            <v>Active</v>
          </cell>
          <cell r="K53">
            <v>0</v>
          </cell>
          <cell r="O53">
            <v>0</v>
          </cell>
          <cell r="Q53">
            <v>0</v>
          </cell>
        </row>
        <row r="54">
          <cell r="B54" t="str">
            <v>GSK 1497235A</v>
          </cell>
          <cell r="C54" t="str">
            <v>PL</v>
          </cell>
          <cell r="D54" t="str">
            <v>Active</v>
          </cell>
          <cell r="G54">
            <v>31</v>
          </cell>
          <cell r="K54">
            <v>31</v>
          </cell>
          <cell r="L54">
            <v>31</v>
          </cell>
          <cell r="O54">
            <v>-31</v>
          </cell>
          <cell r="Q54">
            <v>0</v>
          </cell>
        </row>
        <row r="55">
          <cell r="B55" t="str">
            <v>GW 397339</v>
          </cell>
          <cell r="C55" t="str">
            <v>PL</v>
          </cell>
          <cell r="D55" t="str">
            <v>Obs</v>
          </cell>
          <cell r="K55">
            <v>0</v>
          </cell>
          <cell r="O55">
            <v>0</v>
          </cell>
          <cell r="Q55">
            <v>0</v>
          </cell>
        </row>
        <row r="56">
          <cell r="B56" t="str">
            <v>GW 591080X</v>
          </cell>
          <cell r="C56" t="str">
            <v>PL</v>
          </cell>
          <cell r="D56" t="str">
            <v>Active</v>
          </cell>
          <cell r="I56">
            <v>1</v>
          </cell>
          <cell r="K56">
            <v>1</v>
          </cell>
          <cell r="M56">
            <v>193</v>
          </cell>
          <cell r="O56">
            <v>-193</v>
          </cell>
          <cell r="Q56">
            <v>-192</v>
          </cell>
        </row>
        <row r="57">
          <cell r="B57" t="str">
            <v>GW 801144X</v>
          </cell>
          <cell r="C57" t="str">
            <v>PL</v>
          </cell>
          <cell r="D57" t="str">
            <v>Slow Mvg</v>
          </cell>
          <cell r="G57">
            <v>8</v>
          </cell>
          <cell r="I57">
            <v>193</v>
          </cell>
          <cell r="K57">
            <v>201</v>
          </cell>
          <cell r="L57">
            <v>5</v>
          </cell>
          <cell r="O57">
            <v>-5</v>
          </cell>
          <cell r="Q57">
            <v>196</v>
          </cell>
        </row>
        <row r="58">
          <cell r="B58" t="str">
            <v>ICOS 1576</v>
          </cell>
          <cell r="C58" t="str">
            <v>PL</v>
          </cell>
          <cell r="D58" t="str">
            <v>Obs</v>
          </cell>
          <cell r="K58">
            <v>0</v>
          </cell>
          <cell r="O58">
            <v>0</v>
          </cell>
          <cell r="Q58">
            <v>0</v>
          </cell>
        </row>
        <row r="59">
          <cell r="B59" t="str">
            <v>ICOS 485</v>
          </cell>
          <cell r="C59" t="str">
            <v>PL</v>
          </cell>
          <cell r="D59" t="str">
            <v>Obs</v>
          </cell>
          <cell r="K59">
            <v>0</v>
          </cell>
          <cell r="O59">
            <v>0</v>
          </cell>
          <cell r="Q59">
            <v>0</v>
          </cell>
        </row>
        <row r="60">
          <cell r="B60" t="str">
            <v>Iloperidone</v>
          </cell>
          <cell r="C60" t="str">
            <v>PL</v>
          </cell>
          <cell r="D60" t="str">
            <v>Active</v>
          </cell>
          <cell r="G60">
            <v>13</v>
          </cell>
          <cell r="H60">
            <v>143</v>
          </cell>
          <cell r="J60">
            <v>255</v>
          </cell>
          <cell r="K60">
            <v>411</v>
          </cell>
          <cell r="L60">
            <v>13</v>
          </cell>
          <cell r="M60">
            <v>143</v>
          </cell>
          <cell r="N60">
            <v>255</v>
          </cell>
          <cell r="O60">
            <v>-411</v>
          </cell>
          <cell r="Q60">
            <v>0</v>
          </cell>
        </row>
        <row r="61">
          <cell r="B61" t="str">
            <v>KAN 747</v>
          </cell>
          <cell r="C61" t="str">
            <v>PL</v>
          </cell>
          <cell r="D61" t="str">
            <v>Slow Mvg</v>
          </cell>
          <cell r="K61">
            <v>0</v>
          </cell>
          <cell r="O61">
            <v>0</v>
          </cell>
          <cell r="Q61">
            <v>0</v>
          </cell>
        </row>
        <row r="62">
          <cell r="B62" t="str">
            <v>Memory 1003</v>
          </cell>
          <cell r="C62" t="str">
            <v>PL</v>
          </cell>
          <cell r="D62" t="str">
            <v>Active</v>
          </cell>
          <cell r="G62">
            <v>5</v>
          </cell>
          <cell r="H62">
            <v>1</v>
          </cell>
          <cell r="J62">
            <v>199</v>
          </cell>
          <cell r="K62">
            <v>205</v>
          </cell>
          <cell r="L62">
            <v>5</v>
          </cell>
          <cell r="M62">
            <v>1</v>
          </cell>
          <cell r="N62">
            <v>199</v>
          </cell>
          <cell r="O62">
            <v>-205</v>
          </cell>
          <cell r="Q62">
            <v>0</v>
          </cell>
        </row>
        <row r="63">
          <cell r="B63" t="str">
            <v>Methyl Acetonide</v>
          </cell>
          <cell r="C63" t="str">
            <v>PL</v>
          </cell>
          <cell r="D63" t="str">
            <v>Slow Mvg</v>
          </cell>
          <cell r="J63">
            <v>17</v>
          </cell>
          <cell r="K63">
            <v>17</v>
          </cell>
          <cell r="N63">
            <v>17</v>
          </cell>
          <cell r="O63">
            <v>-17</v>
          </cell>
          <cell r="Q63">
            <v>0</v>
          </cell>
        </row>
        <row r="64">
          <cell r="B64" t="str">
            <v>Mill. Lactone</v>
          </cell>
          <cell r="C64" t="str">
            <v>PL</v>
          </cell>
          <cell r="D64" t="str">
            <v>Obs</v>
          </cell>
          <cell r="G64">
            <v>13</v>
          </cell>
          <cell r="K64">
            <v>13</v>
          </cell>
          <cell r="L64">
            <v>13</v>
          </cell>
          <cell r="O64">
            <v>-13</v>
          </cell>
          <cell r="Q64">
            <v>0</v>
          </cell>
        </row>
        <row r="65">
          <cell r="B65" t="str">
            <v>PTC</v>
          </cell>
          <cell r="C65" t="str">
            <v>PL</v>
          </cell>
          <cell r="D65" t="str">
            <v>Slow Mvg</v>
          </cell>
          <cell r="K65">
            <v>0</v>
          </cell>
          <cell r="O65">
            <v>0</v>
          </cell>
          <cell r="Q65">
            <v>0</v>
          </cell>
        </row>
        <row r="66">
          <cell r="B66" t="str">
            <v>RCX 2037</v>
          </cell>
          <cell r="C66" t="str">
            <v>PL</v>
          </cell>
          <cell r="D66" t="str">
            <v>Obs</v>
          </cell>
          <cell r="K66">
            <v>0</v>
          </cell>
          <cell r="O66">
            <v>0</v>
          </cell>
          <cell r="Q66">
            <v>0</v>
          </cell>
        </row>
        <row r="67">
          <cell r="B67" t="str">
            <v>RCX 2047</v>
          </cell>
          <cell r="C67" t="str">
            <v>PL</v>
          </cell>
          <cell r="D67" t="str">
            <v>Obs</v>
          </cell>
          <cell r="G67">
            <v>12</v>
          </cell>
          <cell r="J67">
            <v>20</v>
          </cell>
          <cell r="K67">
            <v>32</v>
          </cell>
          <cell r="L67">
            <v>12</v>
          </cell>
          <cell r="N67">
            <v>20</v>
          </cell>
          <cell r="O67">
            <v>-32</v>
          </cell>
          <cell r="Q67">
            <v>0</v>
          </cell>
        </row>
        <row r="68">
          <cell r="B68" t="str">
            <v>SB 580254</v>
          </cell>
          <cell r="C68" t="str">
            <v>PL</v>
          </cell>
          <cell r="D68" t="str">
            <v>Active</v>
          </cell>
          <cell r="G68">
            <v>2</v>
          </cell>
          <cell r="K68">
            <v>2</v>
          </cell>
          <cell r="L68">
            <v>2</v>
          </cell>
          <cell r="O68">
            <v>-2</v>
          </cell>
          <cell r="Q68">
            <v>0</v>
          </cell>
        </row>
        <row r="69">
          <cell r="B69" t="str">
            <v>SB 748534A</v>
          </cell>
          <cell r="C69" t="str">
            <v>PL</v>
          </cell>
          <cell r="D69" t="str">
            <v>Slow Mvg</v>
          </cell>
          <cell r="K69">
            <v>0</v>
          </cell>
          <cell r="O69">
            <v>0</v>
          </cell>
          <cell r="Q69">
            <v>0</v>
          </cell>
        </row>
        <row r="70">
          <cell r="B70" t="str">
            <v>SB 7973131</v>
          </cell>
          <cell r="C70" t="str">
            <v>PL</v>
          </cell>
          <cell r="D70" t="str">
            <v>Slow Mvg</v>
          </cell>
          <cell r="G70">
            <v>2</v>
          </cell>
          <cell r="J70">
            <v>29</v>
          </cell>
          <cell r="K70">
            <v>31</v>
          </cell>
          <cell r="L70">
            <v>2</v>
          </cell>
          <cell r="N70">
            <v>29</v>
          </cell>
          <cell r="O70">
            <v>-31</v>
          </cell>
          <cell r="Q70">
            <v>0</v>
          </cell>
        </row>
        <row r="71">
          <cell r="B71" t="str">
            <v>Sestamibi</v>
          </cell>
          <cell r="C71" t="str">
            <v>PL</v>
          </cell>
          <cell r="D71" t="str">
            <v>Active</v>
          </cell>
          <cell r="G71">
            <v>1</v>
          </cell>
          <cell r="H71">
            <v>4</v>
          </cell>
          <cell r="K71">
            <v>5</v>
          </cell>
          <cell r="L71">
            <v>1</v>
          </cell>
          <cell r="M71">
            <v>4</v>
          </cell>
          <cell r="O71">
            <v>-5</v>
          </cell>
          <cell r="Q71">
            <v>0</v>
          </cell>
        </row>
        <row r="72">
          <cell r="B72" t="str">
            <v xml:space="preserve">Scios 469 </v>
          </cell>
          <cell r="C72" t="str">
            <v>PL</v>
          </cell>
          <cell r="D72" t="str">
            <v>Slow Mvg</v>
          </cell>
          <cell r="G72">
            <v>1</v>
          </cell>
          <cell r="K72">
            <v>1</v>
          </cell>
          <cell r="L72">
            <v>1</v>
          </cell>
          <cell r="O72">
            <v>-1</v>
          </cell>
          <cell r="Q72">
            <v>0</v>
          </cell>
        </row>
        <row r="73">
          <cell r="B73" t="str">
            <v>SR-28043</v>
          </cell>
          <cell r="C73" t="str">
            <v>PL</v>
          </cell>
          <cell r="D73" t="str">
            <v>Slow Mvg</v>
          </cell>
          <cell r="G73">
            <v>76</v>
          </cell>
          <cell r="H73">
            <v>648</v>
          </cell>
          <cell r="I73">
            <v>297</v>
          </cell>
          <cell r="J73">
            <v>156</v>
          </cell>
          <cell r="K73">
            <v>1177</v>
          </cell>
          <cell r="L73">
            <v>9</v>
          </cell>
          <cell r="M73">
            <v>1025</v>
          </cell>
          <cell r="N73">
            <v>15</v>
          </cell>
          <cell r="O73">
            <v>-1049</v>
          </cell>
          <cell r="Q73">
            <v>128</v>
          </cell>
        </row>
        <row r="74">
          <cell r="B74" t="str">
            <v>T-Baus</v>
          </cell>
          <cell r="C74" t="str">
            <v>PL</v>
          </cell>
          <cell r="D74" t="str">
            <v>Obs</v>
          </cell>
          <cell r="K74">
            <v>0</v>
          </cell>
          <cell r="O74">
            <v>0</v>
          </cell>
          <cell r="Q74">
            <v>0</v>
          </cell>
        </row>
        <row r="75">
          <cell r="B75" t="str">
            <v>Telik 19781</v>
          </cell>
          <cell r="C75" t="str">
            <v>PL</v>
          </cell>
          <cell r="D75" t="str">
            <v>Obs</v>
          </cell>
          <cell r="K75">
            <v>0</v>
          </cell>
          <cell r="O75">
            <v>0</v>
          </cell>
          <cell r="Q75">
            <v>0</v>
          </cell>
        </row>
        <row r="76">
          <cell r="B76" t="str">
            <v>Valrocemide</v>
          </cell>
          <cell r="C76" t="str">
            <v>PL</v>
          </cell>
          <cell r="D76" t="str">
            <v>Active</v>
          </cell>
          <cell r="G76">
            <v>6</v>
          </cell>
          <cell r="H76">
            <v>14</v>
          </cell>
          <cell r="K76">
            <v>20</v>
          </cell>
          <cell r="L76">
            <v>6</v>
          </cell>
          <cell r="M76">
            <v>14</v>
          </cell>
          <cell r="O76">
            <v>-20</v>
          </cell>
          <cell r="Q76">
            <v>0</v>
          </cell>
        </row>
        <row r="77">
          <cell r="B77" t="str">
            <v>VEC 162</v>
          </cell>
          <cell r="C77" t="str">
            <v>PL</v>
          </cell>
          <cell r="D77" t="str">
            <v>Active</v>
          </cell>
          <cell r="G77">
            <v>64</v>
          </cell>
          <cell r="H77">
            <v>142</v>
          </cell>
          <cell r="K77">
            <v>206</v>
          </cell>
          <cell r="L77">
            <v>64</v>
          </cell>
          <cell r="M77">
            <v>142</v>
          </cell>
          <cell r="O77">
            <v>-206</v>
          </cell>
          <cell r="Q77">
            <v>0</v>
          </cell>
        </row>
        <row r="78">
          <cell r="B78" t="str">
            <v>Vertex 148</v>
          </cell>
          <cell r="C78" t="str">
            <v>PL</v>
          </cell>
          <cell r="D78" t="str">
            <v>Obs</v>
          </cell>
          <cell r="H78">
            <v>1</v>
          </cell>
          <cell r="J78">
            <v>91</v>
          </cell>
          <cell r="K78">
            <v>92</v>
          </cell>
          <cell r="M78">
            <v>1</v>
          </cell>
          <cell r="N78">
            <v>91</v>
          </cell>
          <cell r="O78">
            <v>-92</v>
          </cell>
          <cell r="Q78">
            <v>0</v>
          </cell>
        </row>
        <row r="79">
          <cell r="B79" t="str">
            <v>Vertex 497</v>
          </cell>
          <cell r="C79" t="str">
            <v>PL</v>
          </cell>
          <cell r="D79" t="str">
            <v>Obs</v>
          </cell>
          <cell r="G79">
            <v>3</v>
          </cell>
          <cell r="H79">
            <v>127</v>
          </cell>
          <cell r="K79">
            <v>130</v>
          </cell>
          <cell r="L79">
            <v>3</v>
          </cell>
          <cell r="M79">
            <v>127</v>
          </cell>
          <cell r="O79">
            <v>-130</v>
          </cell>
          <cell r="Q79">
            <v>0</v>
          </cell>
        </row>
        <row r="80">
          <cell r="B80" t="str">
            <v>Vertex 770</v>
          </cell>
          <cell r="C80" t="str">
            <v>PL</v>
          </cell>
          <cell r="D80" t="str">
            <v>Slow Mvg</v>
          </cell>
          <cell r="G80">
            <v>1</v>
          </cell>
          <cell r="K80">
            <v>1</v>
          </cell>
          <cell r="L80">
            <v>1</v>
          </cell>
          <cell r="O80">
            <v>-1</v>
          </cell>
          <cell r="Q80">
            <v>0</v>
          </cell>
        </row>
        <row r="81">
          <cell r="B81" t="str">
            <v>Vertex 950</v>
          </cell>
          <cell r="C81" t="str">
            <v>PL</v>
          </cell>
          <cell r="D81" t="str">
            <v>Active</v>
          </cell>
          <cell r="G81">
            <v>321</v>
          </cell>
          <cell r="H81">
            <v>223</v>
          </cell>
          <cell r="I81">
            <v>11</v>
          </cell>
          <cell r="J81">
            <v>431</v>
          </cell>
          <cell r="K81">
            <v>986</v>
          </cell>
          <cell r="L81">
            <v>306</v>
          </cell>
          <cell r="M81">
            <v>140</v>
          </cell>
          <cell r="N81">
            <v>431</v>
          </cell>
          <cell r="O81">
            <v>-877</v>
          </cell>
          <cell r="Q81">
            <v>109</v>
          </cell>
        </row>
        <row r="82">
          <cell r="B82" t="str">
            <v>ZD0947</v>
          </cell>
          <cell r="C82" t="str">
            <v>PL</v>
          </cell>
          <cell r="D82" t="str">
            <v>Obs</v>
          </cell>
          <cell r="K82">
            <v>0</v>
          </cell>
          <cell r="O82">
            <v>0</v>
          </cell>
          <cell r="Q82">
            <v>0</v>
          </cell>
        </row>
        <row r="83">
          <cell r="B83" t="str">
            <v>ZT-1</v>
          </cell>
          <cell r="C83" t="str">
            <v>PL</v>
          </cell>
          <cell r="D83" t="str">
            <v>Active</v>
          </cell>
          <cell r="K83">
            <v>0</v>
          </cell>
          <cell r="O83">
            <v>0</v>
          </cell>
          <cell r="Q83">
            <v>0</v>
          </cell>
        </row>
        <row r="84">
          <cell r="O84">
            <v>0</v>
          </cell>
        </row>
        <row r="85">
          <cell r="C85" t="str">
            <v>Pre Launch</v>
          </cell>
          <cell r="D85" t="str">
            <v>Total</v>
          </cell>
          <cell r="G85">
            <v>779</v>
          </cell>
          <cell r="H85">
            <v>1575</v>
          </cell>
          <cell r="I85">
            <v>508</v>
          </cell>
          <cell r="J85">
            <v>1634</v>
          </cell>
          <cell r="K85">
            <v>4496</v>
          </cell>
          <cell r="L85">
            <v>679</v>
          </cell>
          <cell r="M85">
            <v>1838</v>
          </cell>
          <cell r="N85">
            <v>1285</v>
          </cell>
          <cell r="O85">
            <v>-3802</v>
          </cell>
          <cell r="P85">
            <v>0</v>
          </cell>
          <cell r="Q85">
            <v>694</v>
          </cell>
        </row>
        <row r="86">
          <cell r="O86">
            <v>0</v>
          </cell>
        </row>
        <row r="87">
          <cell r="B87" t="str">
            <v>(DHQ) 2 PHAL</v>
          </cell>
          <cell r="C87" t="str">
            <v>T</v>
          </cell>
          <cell r="D87" t="str">
            <v>Slow Mvg</v>
          </cell>
          <cell r="K87">
            <v>0</v>
          </cell>
          <cell r="O87">
            <v>0</v>
          </cell>
          <cell r="Q87">
            <v>0</v>
          </cell>
        </row>
        <row r="88">
          <cell r="B88" t="str">
            <v>Amino Indanol</v>
          </cell>
          <cell r="C88" t="str">
            <v>T</v>
          </cell>
          <cell r="D88" t="str">
            <v>Slow Mvg</v>
          </cell>
          <cell r="H88">
            <v>109</v>
          </cell>
          <cell r="K88">
            <v>109</v>
          </cell>
          <cell r="M88">
            <v>109</v>
          </cell>
          <cell r="O88">
            <v>-109</v>
          </cell>
          <cell r="Q88">
            <v>0</v>
          </cell>
        </row>
        <row r="89">
          <cell r="B89" t="str">
            <v>ANFP</v>
          </cell>
          <cell r="C89" t="str">
            <v>T</v>
          </cell>
          <cell r="D89" t="str">
            <v>Active</v>
          </cell>
          <cell r="G89">
            <v>77</v>
          </cell>
          <cell r="J89">
            <v>88</v>
          </cell>
          <cell r="K89">
            <v>165</v>
          </cell>
          <cell r="L89">
            <v>1</v>
          </cell>
          <cell r="O89">
            <v>-1</v>
          </cell>
          <cell r="Q89">
            <v>164</v>
          </cell>
        </row>
        <row r="90">
          <cell r="B90" t="str">
            <v>Butanol</v>
          </cell>
          <cell r="C90" t="str">
            <v>T</v>
          </cell>
          <cell r="D90" t="str">
            <v>Slow Mvg</v>
          </cell>
          <cell r="G90">
            <v>23</v>
          </cell>
          <cell r="J90">
            <v>88</v>
          </cell>
          <cell r="K90">
            <v>111</v>
          </cell>
          <cell r="L90">
            <v>23</v>
          </cell>
          <cell r="N90">
            <v>88</v>
          </cell>
          <cell r="O90">
            <v>-111</v>
          </cell>
          <cell r="Q90">
            <v>0</v>
          </cell>
        </row>
        <row r="91">
          <cell r="B91" t="str">
            <v>CBDA</v>
          </cell>
          <cell r="C91" t="str">
            <v>T</v>
          </cell>
          <cell r="D91" t="str">
            <v>Active</v>
          </cell>
          <cell r="G91">
            <v>13</v>
          </cell>
          <cell r="H91">
            <v>2</v>
          </cell>
          <cell r="K91">
            <v>15</v>
          </cell>
          <cell r="L91">
            <v>2</v>
          </cell>
          <cell r="M91">
            <v>2</v>
          </cell>
          <cell r="O91">
            <v>-4</v>
          </cell>
          <cell r="Q91">
            <v>11</v>
          </cell>
        </row>
        <row r="92">
          <cell r="B92" t="str">
            <v>CDFA Me</v>
          </cell>
          <cell r="C92" t="str">
            <v>T</v>
          </cell>
          <cell r="D92" t="str">
            <v>Slow Mvg</v>
          </cell>
          <cell r="G92">
            <v>4</v>
          </cell>
          <cell r="J92">
            <v>1</v>
          </cell>
          <cell r="K92">
            <v>5</v>
          </cell>
          <cell r="L92">
            <v>4</v>
          </cell>
          <cell r="N92">
            <v>1</v>
          </cell>
          <cell r="O92">
            <v>-5</v>
          </cell>
          <cell r="Q92">
            <v>0</v>
          </cell>
        </row>
        <row r="93">
          <cell r="B93" t="str">
            <v>CPD</v>
          </cell>
          <cell r="C93" t="str">
            <v>T</v>
          </cell>
          <cell r="D93" t="str">
            <v>Slow Mvg</v>
          </cell>
          <cell r="J93">
            <v>43</v>
          </cell>
          <cell r="K93">
            <v>43</v>
          </cell>
          <cell r="N93">
            <v>43</v>
          </cell>
          <cell r="O93">
            <v>-43</v>
          </cell>
          <cell r="Q93">
            <v>0</v>
          </cell>
        </row>
        <row r="94">
          <cell r="B94" t="str">
            <v>DESMP</v>
          </cell>
          <cell r="C94" t="str">
            <v>T</v>
          </cell>
          <cell r="D94" t="str">
            <v>Obs</v>
          </cell>
          <cell r="K94">
            <v>0</v>
          </cell>
          <cell r="O94">
            <v>0</v>
          </cell>
          <cell r="Q94">
            <v>0</v>
          </cell>
        </row>
        <row r="95">
          <cell r="B95" t="str">
            <v>DHQD</v>
          </cell>
          <cell r="C95" t="str">
            <v>T</v>
          </cell>
          <cell r="D95" t="str">
            <v>Slow Mvg</v>
          </cell>
          <cell r="G95">
            <v>3</v>
          </cell>
          <cell r="J95">
            <v>31</v>
          </cell>
          <cell r="K95">
            <v>34</v>
          </cell>
          <cell r="N95">
            <v>24</v>
          </cell>
          <cell r="O95">
            <v>-24</v>
          </cell>
          <cell r="Q95">
            <v>10</v>
          </cell>
        </row>
        <row r="96">
          <cell r="B96" t="str">
            <v>EPI</v>
          </cell>
          <cell r="C96" t="str">
            <v>T</v>
          </cell>
          <cell r="D96" t="str">
            <v>Slow Mvg</v>
          </cell>
          <cell r="G96">
            <v>6</v>
          </cell>
          <cell r="H96">
            <v>33</v>
          </cell>
          <cell r="J96">
            <v>60</v>
          </cell>
          <cell r="K96">
            <v>99</v>
          </cell>
          <cell r="L96">
            <v>6</v>
          </cell>
          <cell r="M96">
            <v>8</v>
          </cell>
          <cell r="N96">
            <v>32</v>
          </cell>
          <cell r="O96">
            <v>-46</v>
          </cell>
          <cell r="Q96">
            <v>53</v>
          </cell>
        </row>
        <row r="97">
          <cell r="B97" t="str">
            <v>ETFA</v>
          </cell>
          <cell r="C97" t="str">
            <v>T</v>
          </cell>
          <cell r="D97" t="str">
            <v>Active</v>
          </cell>
          <cell r="G97">
            <v>1</v>
          </cell>
          <cell r="J97">
            <v>22</v>
          </cell>
          <cell r="K97">
            <v>23</v>
          </cell>
          <cell r="L97">
            <v>1</v>
          </cell>
          <cell r="N97">
            <v>22</v>
          </cell>
          <cell r="O97">
            <v>-23</v>
          </cell>
          <cell r="Q97">
            <v>0</v>
          </cell>
        </row>
        <row r="98">
          <cell r="B98" t="str">
            <v>Glycidyl Nosylate</v>
          </cell>
          <cell r="C98" t="str">
            <v>T</v>
          </cell>
          <cell r="D98" t="str">
            <v>Slow Mvg</v>
          </cell>
          <cell r="G98">
            <v>3</v>
          </cell>
          <cell r="K98">
            <v>3</v>
          </cell>
          <cell r="L98">
            <v>3</v>
          </cell>
          <cell r="O98">
            <v>-3</v>
          </cell>
          <cell r="Q98">
            <v>0</v>
          </cell>
        </row>
        <row r="99">
          <cell r="B99" t="str">
            <v>Glycidyl Phthalimide</v>
          </cell>
          <cell r="C99" t="str">
            <v>T</v>
          </cell>
          <cell r="D99" t="str">
            <v>Active</v>
          </cell>
          <cell r="G99">
            <v>11</v>
          </cell>
          <cell r="J99">
            <v>98</v>
          </cell>
          <cell r="K99">
            <v>109</v>
          </cell>
          <cell r="L99">
            <v>11</v>
          </cell>
          <cell r="N99">
            <v>98</v>
          </cell>
          <cell r="O99">
            <v>-109</v>
          </cell>
          <cell r="Q99">
            <v>0</v>
          </cell>
        </row>
        <row r="100">
          <cell r="B100" t="str">
            <v>Glycidyl Tosylate</v>
          </cell>
          <cell r="C100" t="str">
            <v>T</v>
          </cell>
          <cell r="D100" t="str">
            <v>Slow Mvg</v>
          </cell>
          <cell r="H100">
            <v>3</v>
          </cell>
          <cell r="K100">
            <v>3</v>
          </cell>
          <cell r="M100">
            <v>3</v>
          </cell>
          <cell r="O100">
            <v>-3</v>
          </cell>
          <cell r="Q100">
            <v>0</v>
          </cell>
        </row>
        <row r="101">
          <cell r="B101" t="str">
            <v>Isovanillin</v>
          </cell>
          <cell r="C101" t="str">
            <v>T</v>
          </cell>
          <cell r="D101" t="str">
            <v>Obs</v>
          </cell>
          <cell r="K101">
            <v>0</v>
          </cell>
          <cell r="O101">
            <v>0</v>
          </cell>
          <cell r="Q101">
            <v>0</v>
          </cell>
        </row>
        <row r="102">
          <cell r="B102" t="str">
            <v>Jacobsen Catalyst</v>
          </cell>
          <cell r="C102" t="str">
            <v>T</v>
          </cell>
          <cell r="D102" t="str">
            <v>Slow Mvg</v>
          </cell>
          <cell r="G102">
            <v>10</v>
          </cell>
          <cell r="H102">
            <v>221</v>
          </cell>
          <cell r="K102">
            <v>231</v>
          </cell>
          <cell r="L102">
            <v>10</v>
          </cell>
          <cell r="M102">
            <v>41</v>
          </cell>
          <cell r="O102">
            <v>-51</v>
          </cell>
          <cell r="Q102">
            <v>180</v>
          </cell>
        </row>
        <row r="103">
          <cell r="B103" t="str">
            <v>L-Carnitine</v>
          </cell>
          <cell r="C103" t="str">
            <v>T</v>
          </cell>
          <cell r="D103" t="str">
            <v>Slow Mvg</v>
          </cell>
          <cell r="G103">
            <v>3</v>
          </cell>
          <cell r="K103">
            <v>3</v>
          </cell>
          <cell r="L103">
            <v>3</v>
          </cell>
          <cell r="O103">
            <v>-3</v>
          </cell>
          <cell r="Q103">
            <v>0</v>
          </cell>
        </row>
        <row r="104">
          <cell r="B104" t="str">
            <v>Methyl Glycidate</v>
          </cell>
          <cell r="C104" t="str">
            <v>T</v>
          </cell>
          <cell r="D104" t="str">
            <v>Slow Mvg</v>
          </cell>
          <cell r="J104">
            <v>15</v>
          </cell>
          <cell r="K104">
            <v>15</v>
          </cell>
          <cell r="N104">
            <v>15</v>
          </cell>
          <cell r="O104">
            <v>-15</v>
          </cell>
          <cell r="Q104">
            <v>0</v>
          </cell>
        </row>
        <row r="105">
          <cell r="B105" t="str">
            <v>OADPE</v>
          </cell>
          <cell r="C105" t="str">
            <v>T</v>
          </cell>
          <cell r="D105" t="str">
            <v>Slow Mvg</v>
          </cell>
          <cell r="K105">
            <v>0</v>
          </cell>
          <cell r="O105">
            <v>0</v>
          </cell>
          <cell r="Q105">
            <v>0</v>
          </cell>
        </row>
        <row r="106">
          <cell r="B106" t="str">
            <v>Oligomeric Cat</v>
          </cell>
          <cell r="C106" t="str">
            <v>T</v>
          </cell>
          <cell r="D106" t="str">
            <v>Slow Mvg</v>
          </cell>
          <cell r="G106">
            <v>1</v>
          </cell>
          <cell r="H106">
            <v>464</v>
          </cell>
          <cell r="I106">
            <v>5</v>
          </cell>
          <cell r="K106">
            <v>470</v>
          </cell>
          <cell r="L106">
            <v>1</v>
          </cell>
          <cell r="M106">
            <v>44</v>
          </cell>
          <cell r="O106">
            <v>-45</v>
          </cell>
          <cell r="P106">
            <v>71</v>
          </cell>
          <cell r="Q106">
            <v>496</v>
          </cell>
        </row>
        <row r="107">
          <cell r="B107" t="str">
            <v>Pfizer Diol</v>
          </cell>
          <cell r="C107" t="str">
            <v>T</v>
          </cell>
          <cell r="D107" t="str">
            <v>Obs</v>
          </cell>
          <cell r="K107">
            <v>0</v>
          </cell>
          <cell r="O107">
            <v>0</v>
          </cell>
          <cell r="Q107">
            <v>0</v>
          </cell>
        </row>
        <row r="108">
          <cell r="B108" t="str">
            <v>PG Carbonate</v>
          </cell>
          <cell r="C108" t="str">
            <v>T</v>
          </cell>
          <cell r="D108" t="str">
            <v>Slow Mvg</v>
          </cell>
          <cell r="J108">
            <v>226</v>
          </cell>
          <cell r="K108">
            <v>226</v>
          </cell>
          <cell r="N108">
            <v>226</v>
          </cell>
          <cell r="O108">
            <v>-226</v>
          </cell>
          <cell r="Q108">
            <v>0</v>
          </cell>
        </row>
        <row r="109">
          <cell r="B109" t="str">
            <v>Propylene Oxide</v>
          </cell>
          <cell r="C109" t="str">
            <v>T</v>
          </cell>
          <cell r="D109" t="str">
            <v>Slow Mvg</v>
          </cell>
          <cell r="G109">
            <v>1</v>
          </cell>
          <cell r="H109">
            <v>144</v>
          </cell>
          <cell r="I109">
            <v>87</v>
          </cell>
          <cell r="K109">
            <v>232</v>
          </cell>
          <cell r="L109">
            <v>1</v>
          </cell>
          <cell r="M109">
            <v>39</v>
          </cell>
          <cell r="O109">
            <v>-40</v>
          </cell>
          <cell r="Q109">
            <v>192</v>
          </cell>
        </row>
        <row r="110">
          <cell r="B110" t="str">
            <v>RUPHOS</v>
          </cell>
          <cell r="C110" t="str">
            <v>T</v>
          </cell>
          <cell r="D110" t="str">
            <v>Slow Mvg</v>
          </cell>
          <cell r="K110">
            <v>0</v>
          </cell>
          <cell r="O110">
            <v>0</v>
          </cell>
          <cell r="Q110">
            <v>0</v>
          </cell>
        </row>
        <row r="111">
          <cell r="B111" t="str">
            <v>S-Phos</v>
          </cell>
          <cell r="C111" t="str">
            <v>T</v>
          </cell>
          <cell r="D111" t="str">
            <v>Slow Mvg</v>
          </cell>
          <cell r="J111">
            <v>3</v>
          </cell>
          <cell r="K111">
            <v>3</v>
          </cell>
          <cell r="N111">
            <v>3</v>
          </cell>
          <cell r="O111">
            <v>-3</v>
          </cell>
          <cell r="Q111">
            <v>0</v>
          </cell>
        </row>
        <row r="112">
          <cell r="B112" t="str">
            <v>Styrene Oxide</v>
          </cell>
          <cell r="C112" t="str">
            <v>T</v>
          </cell>
          <cell r="D112" t="str">
            <v>Slow Mvg</v>
          </cell>
          <cell r="G112">
            <v>3</v>
          </cell>
          <cell r="K112">
            <v>3</v>
          </cell>
          <cell r="L112">
            <v>3</v>
          </cell>
          <cell r="O112">
            <v>-3</v>
          </cell>
          <cell r="Q112">
            <v>0</v>
          </cell>
        </row>
        <row r="113">
          <cell r="B113" t="str">
            <v>TBGE</v>
          </cell>
          <cell r="C113" t="str">
            <v>T</v>
          </cell>
          <cell r="D113" t="str">
            <v>Active</v>
          </cell>
          <cell r="J113">
            <v>10</v>
          </cell>
          <cell r="K113">
            <v>10</v>
          </cell>
          <cell r="N113">
            <v>10</v>
          </cell>
          <cell r="O113">
            <v>-10</v>
          </cell>
          <cell r="Q113">
            <v>0</v>
          </cell>
        </row>
        <row r="114">
          <cell r="B114" t="str">
            <v>WS 23</v>
          </cell>
          <cell r="C114" t="str">
            <v>T</v>
          </cell>
          <cell r="D114" t="str">
            <v>Active</v>
          </cell>
          <cell r="G114">
            <v>102</v>
          </cell>
          <cell r="H114">
            <v>120</v>
          </cell>
          <cell r="I114">
            <v>173</v>
          </cell>
          <cell r="J114">
            <v>141</v>
          </cell>
          <cell r="K114">
            <v>536</v>
          </cell>
          <cell r="L114">
            <v>1</v>
          </cell>
          <cell r="M114">
            <v>286</v>
          </cell>
          <cell r="N114">
            <v>128</v>
          </cell>
          <cell r="O114">
            <v>-415</v>
          </cell>
          <cell r="Q114">
            <v>121</v>
          </cell>
        </row>
        <row r="115">
          <cell r="B115" t="str">
            <v>ETFA Held in Hong Kong</v>
          </cell>
          <cell r="C115" t="str">
            <v>TM</v>
          </cell>
          <cell r="D115" t="str">
            <v>Obs</v>
          </cell>
          <cell r="K115">
            <v>0</v>
          </cell>
          <cell r="O115">
            <v>0</v>
          </cell>
          <cell r="Q115">
            <v>0</v>
          </cell>
        </row>
        <row r="116">
          <cell r="B116" t="str">
            <v>3-NPP</v>
          </cell>
          <cell r="C116" t="str">
            <v>TM</v>
          </cell>
          <cell r="D116" t="str">
            <v>Obs</v>
          </cell>
          <cell r="K116">
            <v>0</v>
          </cell>
          <cell r="O116">
            <v>0</v>
          </cell>
          <cell r="Q116">
            <v>0</v>
          </cell>
        </row>
        <row r="117">
          <cell r="B117" t="str">
            <v>ANFP.</v>
          </cell>
          <cell r="C117" t="str">
            <v>TM</v>
          </cell>
          <cell r="D117" t="str">
            <v>Active</v>
          </cell>
          <cell r="K117">
            <v>0</v>
          </cell>
          <cell r="O117">
            <v>0</v>
          </cell>
          <cell r="Q117">
            <v>0</v>
          </cell>
        </row>
        <row r="118">
          <cell r="B118" t="str">
            <v>DESMP.</v>
          </cell>
          <cell r="C118" t="str">
            <v>TM</v>
          </cell>
          <cell r="D118" t="str">
            <v>Obs</v>
          </cell>
          <cell r="K118">
            <v>0</v>
          </cell>
          <cell r="O118">
            <v>0</v>
          </cell>
          <cell r="Q118">
            <v>0</v>
          </cell>
        </row>
        <row r="119">
          <cell r="B119" t="str">
            <v>L-Thyroxine</v>
          </cell>
          <cell r="C119" t="str">
            <v>TM</v>
          </cell>
          <cell r="D119" t="str">
            <v>Active</v>
          </cell>
          <cell r="K119">
            <v>0</v>
          </cell>
          <cell r="O119">
            <v>0</v>
          </cell>
          <cell r="Q119">
            <v>0</v>
          </cell>
        </row>
        <row r="120">
          <cell r="B120" t="str">
            <v>NAAGA</v>
          </cell>
          <cell r="C120" t="str">
            <v>TM</v>
          </cell>
          <cell r="D120" t="str">
            <v>Active</v>
          </cell>
          <cell r="K120">
            <v>0</v>
          </cell>
          <cell r="O120">
            <v>0</v>
          </cell>
          <cell r="Q120">
            <v>0</v>
          </cell>
        </row>
        <row r="121">
          <cell r="B121" t="str">
            <v>NTFMA</v>
          </cell>
          <cell r="C121" t="str">
            <v>TM</v>
          </cell>
          <cell r="D121" t="str">
            <v>Obs</v>
          </cell>
          <cell r="K121">
            <v>0</v>
          </cell>
          <cell r="O121">
            <v>0</v>
          </cell>
          <cell r="Q121">
            <v>0</v>
          </cell>
        </row>
        <row r="122">
          <cell r="B122" t="str">
            <v>OADPE</v>
          </cell>
          <cell r="C122" t="str">
            <v>TM</v>
          </cell>
          <cell r="D122" t="str">
            <v>Active</v>
          </cell>
          <cell r="K122">
            <v>0</v>
          </cell>
          <cell r="O122">
            <v>0</v>
          </cell>
          <cell r="Q122">
            <v>0</v>
          </cell>
        </row>
        <row r="123">
          <cell r="B123" t="str">
            <v>PTFMXA</v>
          </cell>
          <cell r="C123" t="str">
            <v>TM</v>
          </cell>
          <cell r="D123" t="str">
            <v>Obs</v>
          </cell>
          <cell r="K123">
            <v>0</v>
          </cell>
          <cell r="O123">
            <v>0</v>
          </cell>
          <cell r="Q123">
            <v>0</v>
          </cell>
        </row>
        <row r="124">
          <cell r="B124" t="str">
            <v>SR-28043.</v>
          </cell>
          <cell r="C124" t="str">
            <v>TM</v>
          </cell>
          <cell r="D124" t="str">
            <v>Slow Mvg</v>
          </cell>
          <cell r="K124">
            <v>0</v>
          </cell>
          <cell r="O124">
            <v>0</v>
          </cell>
          <cell r="Q124">
            <v>0</v>
          </cell>
        </row>
        <row r="125">
          <cell r="B125" t="str">
            <v>TFBA</v>
          </cell>
          <cell r="C125" t="str">
            <v>TM</v>
          </cell>
          <cell r="D125" t="str">
            <v>Obs</v>
          </cell>
          <cell r="K125">
            <v>0</v>
          </cell>
          <cell r="O125">
            <v>0</v>
          </cell>
          <cell r="Q125">
            <v>0</v>
          </cell>
        </row>
        <row r="126">
          <cell r="B126" t="str">
            <v>Fixed cost others</v>
          </cell>
          <cell r="C126" t="str">
            <v>TM</v>
          </cell>
          <cell r="D126" t="str">
            <v>Obs</v>
          </cell>
          <cell r="K126">
            <v>0</v>
          </cell>
          <cell r="O126">
            <v>0</v>
          </cell>
          <cell r="Q126">
            <v>0</v>
          </cell>
        </row>
        <row r="127">
          <cell r="B127" t="str">
            <v>Others.</v>
          </cell>
          <cell r="C127" t="str">
            <v>TM</v>
          </cell>
          <cell r="D127" t="str">
            <v>Obs</v>
          </cell>
          <cell r="K127">
            <v>0</v>
          </cell>
          <cell r="O127">
            <v>0</v>
          </cell>
          <cell r="Q127">
            <v>0</v>
          </cell>
        </row>
        <row r="129">
          <cell r="C129" t="str">
            <v>Technology</v>
          </cell>
          <cell r="D129" t="str">
            <v>Total</v>
          </cell>
          <cell r="G129">
            <v>261</v>
          </cell>
          <cell r="H129">
            <v>1096</v>
          </cell>
          <cell r="I129">
            <v>265</v>
          </cell>
          <cell r="J129">
            <v>826</v>
          </cell>
          <cell r="K129">
            <v>2448</v>
          </cell>
          <cell r="L129">
            <v>70</v>
          </cell>
          <cell r="M129">
            <v>532</v>
          </cell>
          <cell r="N129">
            <v>690</v>
          </cell>
          <cell r="O129">
            <v>-1292</v>
          </cell>
          <cell r="P129">
            <v>71</v>
          </cell>
          <cell r="Q129">
            <v>1227</v>
          </cell>
        </row>
        <row r="131">
          <cell r="B131" t="str">
            <v>Non Allocated</v>
          </cell>
          <cell r="G131">
            <v>336</v>
          </cell>
          <cell r="H131">
            <v>14</v>
          </cell>
          <cell r="J131">
            <v>-229</v>
          </cell>
          <cell r="K131">
            <v>121</v>
          </cell>
          <cell r="L131">
            <v>169</v>
          </cell>
          <cell r="M131">
            <v>4</v>
          </cell>
          <cell r="N131">
            <v>26</v>
          </cell>
          <cell r="O131">
            <v>-199</v>
          </cell>
          <cell r="Q131">
            <v>-78</v>
          </cell>
        </row>
        <row r="132">
          <cell r="B132" t="str">
            <v>Cleanouts</v>
          </cell>
          <cell r="K132">
            <v>0</v>
          </cell>
          <cell r="O132">
            <v>0</v>
          </cell>
          <cell r="P132">
            <v>-58</v>
          </cell>
          <cell r="Q132">
            <v>-58</v>
          </cell>
        </row>
        <row r="133">
          <cell r="B133" t="str">
            <v>Engineering Stores</v>
          </cell>
          <cell r="G133">
            <v>2357</v>
          </cell>
          <cell r="K133">
            <v>2357</v>
          </cell>
          <cell r="L133">
            <v>1634</v>
          </cell>
          <cell r="O133">
            <v>-1634</v>
          </cell>
          <cell r="Q133">
            <v>723</v>
          </cell>
        </row>
        <row r="134">
          <cell r="B134" t="str">
            <v>Base Stocks</v>
          </cell>
          <cell r="G134">
            <v>365</v>
          </cell>
          <cell r="K134">
            <v>365</v>
          </cell>
          <cell r="L134">
            <v>182</v>
          </cell>
          <cell r="O134">
            <v>-182</v>
          </cell>
          <cell r="Q134">
            <v>183</v>
          </cell>
        </row>
        <row r="135">
          <cell r="B135" t="str">
            <v>Op Supplies/Ret Cont/Packaging/Waste</v>
          </cell>
          <cell r="G135">
            <v>520</v>
          </cell>
          <cell r="K135">
            <v>520</v>
          </cell>
          <cell r="L135">
            <v>130</v>
          </cell>
          <cell r="M135">
            <v>4</v>
          </cell>
          <cell r="O135">
            <v>-134</v>
          </cell>
          <cell r="Q135">
            <v>386</v>
          </cell>
        </row>
        <row r="136">
          <cell r="B136" t="str">
            <v>Palladium/Platinum/Rhodium</v>
          </cell>
          <cell r="G136">
            <v>-44</v>
          </cell>
          <cell r="K136">
            <v>-44</v>
          </cell>
          <cell r="O136">
            <v>0</v>
          </cell>
          <cell r="Q136">
            <v>-44</v>
          </cell>
        </row>
      </sheetData>
      <sheetData sheetId="26">
        <row r="10">
          <cell r="B10" t="str">
            <v>Acrivastine</v>
          </cell>
          <cell r="C10" t="str">
            <v>L</v>
          </cell>
          <cell r="D10" t="str">
            <v>Active</v>
          </cell>
          <cell r="G10">
            <v>8</v>
          </cell>
          <cell r="H10">
            <v>1217</v>
          </cell>
          <cell r="I10">
            <v>241</v>
          </cell>
          <cell r="K10">
            <v>1466</v>
          </cell>
          <cell r="L10">
            <v>3</v>
          </cell>
          <cell r="M10">
            <v>1427</v>
          </cell>
          <cell r="O10">
            <v>-1430</v>
          </cell>
          <cell r="P10">
            <v>19</v>
          </cell>
          <cell r="Q10">
            <v>55</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Dihex Fumerate</v>
          </cell>
          <cell r="C13" t="str">
            <v>L</v>
          </cell>
          <cell r="D13" t="str">
            <v>Active</v>
          </cell>
          <cell r="H13">
            <v>49</v>
          </cell>
          <cell r="J13">
            <v>35</v>
          </cell>
          <cell r="K13">
            <v>84</v>
          </cell>
          <cell r="M13">
            <v>14</v>
          </cell>
          <cell r="O13">
            <v>-14</v>
          </cell>
          <cell r="Q13">
            <v>70</v>
          </cell>
        </row>
        <row r="14">
          <cell r="B14" t="str">
            <v>Doxazocin</v>
          </cell>
          <cell r="C14" t="str">
            <v>L</v>
          </cell>
          <cell r="D14" t="str">
            <v>Active</v>
          </cell>
          <cell r="G14">
            <v>5</v>
          </cell>
          <cell r="H14">
            <v>4</v>
          </cell>
          <cell r="I14">
            <v>2</v>
          </cell>
          <cell r="K14">
            <v>11</v>
          </cell>
          <cell r="L14">
            <v>3</v>
          </cell>
          <cell r="M14">
            <v>4</v>
          </cell>
          <cell r="O14">
            <v>-7</v>
          </cell>
          <cell r="Q14">
            <v>4</v>
          </cell>
        </row>
        <row r="15">
          <cell r="B15" t="str">
            <v>Fosamprenavir</v>
          </cell>
          <cell r="C15" t="str">
            <v>L</v>
          </cell>
          <cell r="D15" t="str">
            <v>Active</v>
          </cell>
          <cell r="G15">
            <v>50</v>
          </cell>
          <cell r="H15">
            <v>7</v>
          </cell>
          <cell r="J15">
            <v>32</v>
          </cell>
          <cell r="K15">
            <v>89</v>
          </cell>
          <cell r="L15">
            <v>50</v>
          </cell>
          <cell r="M15">
            <v>7</v>
          </cell>
          <cell r="N15">
            <v>32</v>
          </cell>
          <cell r="O15">
            <v>-89</v>
          </cell>
          <cell r="Q15">
            <v>0</v>
          </cell>
        </row>
        <row r="16">
          <cell r="B16" t="str">
            <v>KBA</v>
          </cell>
          <cell r="C16" t="str">
            <v>L</v>
          </cell>
          <cell r="D16" t="str">
            <v>Active</v>
          </cell>
          <cell r="G16">
            <v>31</v>
          </cell>
          <cell r="H16">
            <v>40</v>
          </cell>
          <cell r="I16">
            <v>44</v>
          </cell>
          <cell r="J16">
            <v>43</v>
          </cell>
          <cell r="K16">
            <v>158</v>
          </cell>
          <cell r="M16">
            <v>44</v>
          </cell>
          <cell r="N16">
            <v>41</v>
          </cell>
          <cell r="O16">
            <v>-85</v>
          </cell>
          <cell r="Q16">
            <v>73</v>
          </cell>
        </row>
        <row r="17">
          <cell r="B17" t="str">
            <v>Labetalol</v>
          </cell>
          <cell r="C17" t="str">
            <v>L</v>
          </cell>
          <cell r="D17" t="str">
            <v>Active</v>
          </cell>
          <cell r="G17">
            <v>42</v>
          </cell>
          <cell r="H17">
            <v>139</v>
          </cell>
          <cell r="I17">
            <v>4</v>
          </cell>
          <cell r="K17">
            <v>185</v>
          </cell>
          <cell r="L17">
            <v>26</v>
          </cell>
          <cell r="M17">
            <v>139</v>
          </cell>
          <cell r="O17">
            <v>-165</v>
          </cell>
          <cell r="Q17">
            <v>20</v>
          </cell>
        </row>
        <row r="18">
          <cell r="B18" t="str">
            <v>Leval Buterol</v>
          </cell>
          <cell r="C18" t="str">
            <v>L</v>
          </cell>
          <cell r="D18" t="str">
            <v>Active</v>
          </cell>
          <cell r="G18">
            <v>19</v>
          </cell>
          <cell r="H18">
            <v>92</v>
          </cell>
          <cell r="J18">
            <v>92</v>
          </cell>
          <cell r="K18">
            <v>203</v>
          </cell>
          <cell r="L18">
            <v>11</v>
          </cell>
          <cell r="M18">
            <v>64</v>
          </cell>
          <cell r="N18">
            <v>92</v>
          </cell>
          <cell r="O18">
            <v>-167</v>
          </cell>
          <cell r="Q18">
            <v>36</v>
          </cell>
        </row>
        <row r="19">
          <cell r="B19" t="str">
            <v>Octenidine</v>
          </cell>
          <cell r="C19" t="str">
            <v>L</v>
          </cell>
          <cell r="D19" t="str">
            <v>Active</v>
          </cell>
          <cell r="G19">
            <v>4</v>
          </cell>
          <cell r="H19">
            <v>30</v>
          </cell>
          <cell r="J19">
            <v>12</v>
          </cell>
          <cell r="K19">
            <v>46</v>
          </cell>
          <cell r="L19">
            <v>4</v>
          </cell>
          <cell r="M19">
            <v>1</v>
          </cell>
          <cell r="N19">
            <v>12</v>
          </cell>
          <cell r="O19">
            <v>-17</v>
          </cell>
          <cell r="Q19">
            <v>29</v>
          </cell>
        </row>
        <row r="20">
          <cell r="B20" t="str">
            <v>Plaquenil</v>
          </cell>
          <cell r="C20" t="str">
            <v>L</v>
          </cell>
          <cell r="D20" t="str">
            <v>Obs</v>
          </cell>
          <cell r="K20">
            <v>0</v>
          </cell>
          <cell r="O20">
            <v>0</v>
          </cell>
          <cell r="Q20">
            <v>0</v>
          </cell>
        </row>
        <row r="21">
          <cell r="B21" t="str">
            <v>Pro Jet 950NP</v>
          </cell>
          <cell r="C21" t="str">
            <v>L</v>
          </cell>
          <cell r="D21" t="str">
            <v>Obs</v>
          </cell>
          <cell r="K21">
            <v>0</v>
          </cell>
          <cell r="O21">
            <v>0</v>
          </cell>
          <cell r="Q21">
            <v>0</v>
          </cell>
        </row>
        <row r="22">
          <cell r="B22" t="str">
            <v>RBC</v>
          </cell>
          <cell r="C22" t="str">
            <v>L</v>
          </cell>
          <cell r="D22" t="str">
            <v>Obs</v>
          </cell>
          <cell r="K22">
            <v>0</v>
          </cell>
          <cell r="O22">
            <v>0</v>
          </cell>
          <cell r="Q22">
            <v>0</v>
          </cell>
        </row>
        <row r="23">
          <cell r="B23" t="str">
            <v>RH 3866</v>
          </cell>
          <cell r="C23" t="str">
            <v>L</v>
          </cell>
          <cell r="D23" t="str">
            <v>Obs</v>
          </cell>
          <cell r="G23">
            <v>2</v>
          </cell>
          <cell r="K23">
            <v>2</v>
          </cell>
          <cell r="L23">
            <v>2</v>
          </cell>
          <cell r="O23">
            <v>-2</v>
          </cell>
          <cell r="Q23">
            <v>0</v>
          </cell>
        </row>
        <row r="24">
          <cell r="B24" t="str">
            <v>SNA</v>
          </cell>
          <cell r="C24" t="str">
            <v>L</v>
          </cell>
          <cell r="D24" t="str">
            <v>Obs</v>
          </cell>
          <cell r="K24">
            <v>0</v>
          </cell>
          <cell r="O24">
            <v>0</v>
          </cell>
          <cell r="Q24">
            <v>0</v>
          </cell>
        </row>
        <row r="25">
          <cell r="B25" t="str">
            <v>Trientine</v>
          </cell>
          <cell r="C25" t="str">
            <v>L</v>
          </cell>
          <cell r="D25" t="str">
            <v>Active</v>
          </cell>
          <cell r="G25">
            <v>2</v>
          </cell>
          <cell r="H25">
            <v>31</v>
          </cell>
          <cell r="J25">
            <v>9</v>
          </cell>
          <cell r="K25">
            <v>42</v>
          </cell>
          <cell r="L25">
            <v>2</v>
          </cell>
          <cell r="M25">
            <v>4</v>
          </cell>
          <cell r="N25">
            <v>9</v>
          </cell>
          <cell r="O25">
            <v>-15</v>
          </cell>
          <cell r="Q25">
            <v>27</v>
          </cell>
        </row>
        <row r="26">
          <cell r="B26" t="str">
            <v>TTA</v>
          </cell>
          <cell r="C26" t="str">
            <v>L</v>
          </cell>
          <cell r="D26" t="str">
            <v>Slow Mvg</v>
          </cell>
          <cell r="K26">
            <v>0</v>
          </cell>
          <cell r="O26">
            <v>0</v>
          </cell>
          <cell r="Q26">
            <v>0</v>
          </cell>
        </row>
        <row r="27">
          <cell r="B27" t="str">
            <v>Zilueton</v>
          </cell>
          <cell r="C27" t="str">
            <v>L</v>
          </cell>
          <cell r="D27" t="str">
            <v>Active</v>
          </cell>
          <cell r="G27">
            <v>1039</v>
          </cell>
          <cell r="J27">
            <v>14</v>
          </cell>
          <cell r="K27">
            <v>1053</v>
          </cell>
          <cell r="L27">
            <v>62</v>
          </cell>
          <cell r="N27">
            <v>5</v>
          </cell>
          <cell r="O27">
            <v>-67</v>
          </cell>
          <cell r="Q27">
            <v>986</v>
          </cell>
        </row>
        <row r="28">
          <cell r="O28">
            <v>0</v>
          </cell>
        </row>
        <row r="29">
          <cell r="C29" t="str">
            <v>Launch</v>
          </cell>
          <cell r="D29" t="str">
            <v>Total</v>
          </cell>
          <cell r="G29">
            <v>1202</v>
          </cell>
          <cell r="H29">
            <v>1609</v>
          </cell>
          <cell r="I29">
            <v>291</v>
          </cell>
          <cell r="J29">
            <v>237</v>
          </cell>
          <cell r="K29">
            <v>3339</v>
          </cell>
          <cell r="L29">
            <v>163</v>
          </cell>
          <cell r="M29">
            <v>1704</v>
          </cell>
          <cell r="N29">
            <v>191</v>
          </cell>
          <cell r="O29">
            <v>-2058</v>
          </cell>
          <cell r="P29">
            <v>19</v>
          </cell>
          <cell r="Q29">
            <v>1300</v>
          </cell>
        </row>
        <row r="30">
          <cell r="O30">
            <v>0</v>
          </cell>
        </row>
        <row r="31">
          <cell r="B31" t="str">
            <v>2,5-BAEA</v>
          </cell>
          <cell r="C31" t="str">
            <v>PL</v>
          </cell>
          <cell r="D31" t="str">
            <v>Active</v>
          </cell>
          <cell r="H31">
            <v>11</v>
          </cell>
          <cell r="I31">
            <v>10</v>
          </cell>
          <cell r="K31">
            <v>21</v>
          </cell>
          <cell r="M31">
            <v>11</v>
          </cell>
          <cell r="O31">
            <v>-11</v>
          </cell>
          <cell r="Q31">
            <v>10</v>
          </cell>
        </row>
        <row r="32">
          <cell r="B32" t="str">
            <v>AGN-209323-LF</v>
          </cell>
          <cell r="C32" t="str">
            <v>PL</v>
          </cell>
          <cell r="D32" t="str">
            <v>Active</v>
          </cell>
          <cell r="H32">
            <v>3</v>
          </cell>
          <cell r="K32">
            <v>3</v>
          </cell>
          <cell r="M32">
            <v>3</v>
          </cell>
          <cell r="O32">
            <v>-3</v>
          </cell>
          <cell r="Q32">
            <v>0</v>
          </cell>
        </row>
        <row r="33">
          <cell r="B33" t="str">
            <v>ANAGRELIDE</v>
          </cell>
          <cell r="C33" t="str">
            <v>PL</v>
          </cell>
          <cell r="D33" t="str">
            <v>Active</v>
          </cell>
          <cell r="G33">
            <v>9</v>
          </cell>
          <cell r="H33">
            <v>4</v>
          </cell>
          <cell r="I33">
            <v>3</v>
          </cell>
          <cell r="J33">
            <v>228</v>
          </cell>
          <cell r="K33">
            <v>244</v>
          </cell>
          <cell r="L33">
            <v>9</v>
          </cell>
          <cell r="M33">
            <v>4</v>
          </cell>
          <cell r="N33">
            <v>228</v>
          </cell>
          <cell r="O33">
            <v>-241</v>
          </cell>
          <cell r="Q33">
            <v>3</v>
          </cell>
        </row>
        <row r="34">
          <cell r="B34" t="str">
            <v>AVP26452</v>
          </cell>
          <cell r="C34" t="str">
            <v>PL</v>
          </cell>
          <cell r="D34" t="str">
            <v>Obs</v>
          </cell>
          <cell r="K34">
            <v>0</v>
          </cell>
          <cell r="O34">
            <v>0</v>
          </cell>
          <cell r="Q34">
            <v>0</v>
          </cell>
        </row>
        <row r="35">
          <cell r="B35" t="str">
            <v>TFBU</v>
          </cell>
          <cell r="C35" t="str">
            <v>PL</v>
          </cell>
          <cell r="D35" t="str">
            <v>Slow Mvg</v>
          </cell>
          <cell r="J35">
            <v>208</v>
          </cell>
          <cell r="K35">
            <v>208</v>
          </cell>
          <cell r="O35">
            <v>0</v>
          </cell>
          <cell r="Q35">
            <v>208</v>
          </cell>
        </row>
        <row r="36">
          <cell r="B36" t="str">
            <v>3M R850 / R851</v>
          </cell>
          <cell r="C36" t="str">
            <v>PL</v>
          </cell>
          <cell r="D36" t="str">
            <v>Obs</v>
          </cell>
          <cell r="K36">
            <v>0</v>
          </cell>
          <cell r="O36">
            <v>0</v>
          </cell>
          <cell r="Q36">
            <v>0</v>
          </cell>
        </row>
        <row r="37">
          <cell r="B37" t="str">
            <v>ALT-962</v>
          </cell>
          <cell r="C37" t="str">
            <v>PL</v>
          </cell>
          <cell r="D37" t="str">
            <v>Obs</v>
          </cell>
          <cell r="K37">
            <v>0</v>
          </cell>
          <cell r="O37">
            <v>0</v>
          </cell>
          <cell r="Q37">
            <v>0</v>
          </cell>
        </row>
        <row r="38">
          <cell r="B38" t="str">
            <v>AVE 1330</v>
          </cell>
          <cell r="C38" t="str">
            <v>PL</v>
          </cell>
          <cell r="D38" t="str">
            <v>Obs</v>
          </cell>
          <cell r="K38">
            <v>0</v>
          </cell>
          <cell r="O38">
            <v>0</v>
          </cell>
          <cell r="Q38">
            <v>0</v>
          </cell>
        </row>
        <row r="39">
          <cell r="B39" t="str">
            <v>AZD 12389497</v>
          </cell>
          <cell r="C39" t="str">
            <v>PL</v>
          </cell>
          <cell r="D39" t="str">
            <v>Slow Mvg</v>
          </cell>
          <cell r="K39">
            <v>0</v>
          </cell>
          <cell r="O39">
            <v>0</v>
          </cell>
          <cell r="Q39">
            <v>0</v>
          </cell>
        </row>
        <row r="40">
          <cell r="B40" t="str">
            <v>AZD 2230</v>
          </cell>
          <cell r="C40" t="str">
            <v>PL</v>
          </cell>
          <cell r="D40" t="str">
            <v>Obs</v>
          </cell>
          <cell r="K40">
            <v>0</v>
          </cell>
          <cell r="O40">
            <v>0</v>
          </cell>
          <cell r="Q40">
            <v>0</v>
          </cell>
        </row>
        <row r="41">
          <cell r="B41" t="str">
            <v>AZD 6714</v>
          </cell>
          <cell r="C41" t="str">
            <v>PL</v>
          </cell>
          <cell r="D41" t="str">
            <v>Active</v>
          </cell>
          <cell r="G41">
            <v>6</v>
          </cell>
          <cell r="K41">
            <v>6</v>
          </cell>
          <cell r="L41">
            <v>5</v>
          </cell>
          <cell r="O41">
            <v>-5</v>
          </cell>
          <cell r="Q41">
            <v>1</v>
          </cell>
        </row>
        <row r="42">
          <cell r="B42" t="str">
            <v>BHA</v>
          </cell>
          <cell r="C42" t="str">
            <v>PL</v>
          </cell>
          <cell r="D42" t="str">
            <v>Obs</v>
          </cell>
          <cell r="H42">
            <v>23</v>
          </cell>
          <cell r="K42">
            <v>23</v>
          </cell>
          <cell r="M42">
            <v>23</v>
          </cell>
          <cell r="O42">
            <v>-23</v>
          </cell>
          <cell r="Q42">
            <v>0</v>
          </cell>
        </row>
        <row r="43">
          <cell r="B43" t="str">
            <v>BHUP</v>
          </cell>
          <cell r="C43" t="str">
            <v>PL</v>
          </cell>
          <cell r="D43" t="str">
            <v>Obs</v>
          </cell>
          <cell r="K43">
            <v>0</v>
          </cell>
          <cell r="O43">
            <v>0</v>
          </cell>
          <cell r="Q43">
            <v>0</v>
          </cell>
        </row>
        <row r="44">
          <cell r="B44" t="str">
            <v>BNP 7787</v>
          </cell>
          <cell r="C44" t="str">
            <v>PL</v>
          </cell>
          <cell r="D44" t="str">
            <v>Obs</v>
          </cell>
          <cell r="G44">
            <v>19</v>
          </cell>
          <cell r="K44">
            <v>19</v>
          </cell>
          <cell r="L44">
            <v>19</v>
          </cell>
          <cell r="O44">
            <v>-19</v>
          </cell>
          <cell r="Q44">
            <v>0</v>
          </cell>
        </row>
        <row r="45">
          <cell r="B45" t="str">
            <v>Bromohydrin</v>
          </cell>
          <cell r="C45" t="str">
            <v>PL</v>
          </cell>
          <cell r="D45" t="str">
            <v>Obs</v>
          </cell>
          <cell r="G45">
            <v>10</v>
          </cell>
          <cell r="K45">
            <v>10</v>
          </cell>
          <cell r="O45">
            <v>0</v>
          </cell>
          <cell r="Q45">
            <v>10</v>
          </cell>
        </row>
        <row r="46">
          <cell r="B46" t="str">
            <v>CCA</v>
          </cell>
          <cell r="C46" t="str">
            <v>PL</v>
          </cell>
          <cell r="D46" t="str">
            <v>Obs</v>
          </cell>
          <cell r="K46">
            <v>0</v>
          </cell>
          <cell r="O46">
            <v>0</v>
          </cell>
          <cell r="Q46">
            <v>0</v>
          </cell>
        </row>
        <row r="47">
          <cell r="B47" t="str">
            <v>Epoxy 5 Hexane</v>
          </cell>
          <cell r="C47" t="str">
            <v>PL</v>
          </cell>
          <cell r="D47" t="str">
            <v>Active</v>
          </cell>
          <cell r="K47">
            <v>0</v>
          </cell>
          <cell r="O47">
            <v>0</v>
          </cell>
          <cell r="Q47">
            <v>0</v>
          </cell>
        </row>
        <row r="48">
          <cell r="B48" t="str">
            <v>ER-306074</v>
          </cell>
          <cell r="C48" t="str">
            <v>PL</v>
          </cell>
          <cell r="D48" t="str">
            <v>Active</v>
          </cell>
          <cell r="K48">
            <v>0</v>
          </cell>
          <cell r="O48">
            <v>0</v>
          </cell>
          <cell r="Q48">
            <v>0</v>
          </cell>
        </row>
        <row r="49">
          <cell r="B49" t="str">
            <v>ER-806753</v>
          </cell>
          <cell r="C49" t="str">
            <v>PL</v>
          </cell>
          <cell r="D49" t="str">
            <v>Active</v>
          </cell>
          <cell r="G49">
            <v>175</v>
          </cell>
          <cell r="H49">
            <v>234</v>
          </cell>
          <cell r="K49">
            <v>409</v>
          </cell>
          <cell r="L49">
            <v>171</v>
          </cell>
          <cell r="M49">
            <v>10</v>
          </cell>
          <cell r="O49">
            <v>-181</v>
          </cell>
          <cell r="Q49">
            <v>228</v>
          </cell>
        </row>
        <row r="50">
          <cell r="B50" t="str">
            <v>Geltex</v>
          </cell>
          <cell r="C50" t="str">
            <v>PL</v>
          </cell>
          <cell r="D50" t="str">
            <v>Obs</v>
          </cell>
          <cell r="K50">
            <v>0</v>
          </cell>
          <cell r="O50">
            <v>0</v>
          </cell>
          <cell r="Q50">
            <v>0</v>
          </cell>
        </row>
        <row r="51">
          <cell r="B51" t="str">
            <v>GSK 1000064</v>
          </cell>
          <cell r="C51" t="str">
            <v>PL</v>
          </cell>
          <cell r="D51" t="str">
            <v>Slow Mvg</v>
          </cell>
          <cell r="K51">
            <v>0</v>
          </cell>
          <cell r="O51">
            <v>0</v>
          </cell>
          <cell r="Q51">
            <v>0</v>
          </cell>
        </row>
        <row r="52">
          <cell r="B52" t="str">
            <v>GSK 1014802A</v>
          </cell>
          <cell r="C52" t="str">
            <v>PL</v>
          </cell>
          <cell r="D52" t="str">
            <v>Active</v>
          </cell>
          <cell r="K52">
            <v>0</v>
          </cell>
          <cell r="O52">
            <v>0</v>
          </cell>
          <cell r="Q52">
            <v>0</v>
          </cell>
        </row>
        <row r="53">
          <cell r="B53" t="str">
            <v>GSK 1034702</v>
          </cell>
          <cell r="C53" t="str">
            <v>PL</v>
          </cell>
          <cell r="D53" t="str">
            <v>Active</v>
          </cell>
          <cell r="K53">
            <v>0</v>
          </cell>
          <cell r="O53">
            <v>0</v>
          </cell>
          <cell r="Q53">
            <v>0</v>
          </cell>
        </row>
        <row r="54">
          <cell r="B54" t="str">
            <v>GSK 1497235A</v>
          </cell>
          <cell r="C54" t="str">
            <v>PL</v>
          </cell>
          <cell r="D54" t="str">
            <v>Active</v>
          </cell>
          <cell r="G54">
            <v>31</v>
          </cell>
          <cell r="K54">
            <v>31</v>
          </cell>
          <cell r="L54">
            <v>31</v>
          </cell>
          <cell r="O54">
            <v>-31</v>
          </cell>
          <cell r="Q54">
            <v>0</v>
          </cell>
        </row>
        <row r="55">
          <cell r="B55" t="str">
            <v>GW 397339</v>
          </cell>
          <cell r="C55" t="str">
            <v>PL</v>
          </cell>
          <cell r="D55" t="str">
            <v>Obs</v>
          </cell>
          <cell r="K55">
            <v>0</v>
          </cell>
          <cell r="O55">
            <v>0</v>
          </cell>
          <cell r="Q55">
            <v>0</v>
          </cell>
        </row>
        <row r="56">
          <cell r="B56" t="str">
            <v>GW 591080X</v>
          </cell>
          <cell r="C56" t="str">
            <v>PL</v>
          </cell>
          <cell r="D56" t="str">
            <v>Active</v>
          </cell>
          <cell r="I56">
            <v>104</v>
          </cell>
          <cell r="K56">
            <v>104</v>
          </cell>
          <cell r="M56">
            <v>104</v>
          </cell>
          <cell r="O56">
            <v>-104</v>
          </cell>
          <cell r="Q56">
            <v>0</v>
          </cell>
        </row>
        <row r="57">
          <cell r="B57" t="str">
            <v>GW 801144X</v>
          </cell>
          <cell r="C57" t="str">
            <v>PL</v>
          </cell>
          <cell r="D57" t="str">
            <v>Slow Mvg</v>
          </cell>
          <cell r="G57">
            <v>12</v>
          </cell>
          <cell r="K57">
            <v>12</v>
          </cell>
          <cell r="L57">
            <v>5</v>
          </cell>
          <cell r="O57">
            <v>-5</v>
          </cell>
          <cell r="Q57">
            <v>7</v>
          </cell>
        </row>
        <row r="58">
          <cell r="B58" t="str">
            <v>ICOS 1576</v>
          </cell>
          <cell r="C58" t="str">
            <v>PL</v>
          </cell>
          <cell r="D58" t="str">
            <v>Obs</v>
          </cell>
          <cell r="K58">
            <v>0</v>
          </cell>
          <cell r="O58">
            <v>0</v>
          </cell>
          <cell r="Q58">
            <v>0</v>
          </cell>
        </row>
        <row r="59">
          <cell r="B59" t="str">
            <v>ICOS 485</v>
          </cell>
          <cell r="C59" t="str">
            <v>PL</v>
          </cell>
          <cell r="D59" t="str">
            <v>Obs</v>
          </cell>
          <cell r="K59">
            <v>0</v>
          </cell>
          <cell r="O59">
            <v>0</v>
          </cell>
          <cell r="Q59">
            <v>0</v>
          </cell>
        </row>
        <row r="60">
          <cell r="B60" t="str">
            <v>Iloperidone</v>
          </cell>
          <cell r="C60" t="str">
            <v>PL</v>
          </cell>
          <cell r="D60" t="str">
            <v>Active</v>
          </cell>
          <cell r="G60">
            <v>13</v>
          </cell>
          <cell r="H60">
            <v>143</v>
          </cell>
          <cell r="J60">
            <v>473</v>
          </cell>
          <cell r="K60">
            <v>629</v>
          </cell>
          <cell r="L60">
            <v>13</v>
          </cell>
          <cell r="M60">
            <v>143</v>
          </cell>
          <cell r="N60">
            <v>473</v>
          </cell>
          <cell r="O60">
            <v>-629</v>
          </cell>
          <cell r="Q60">
            <v>0</v>
          </cell>
        </row>
        <row r="61">
          <cell r="B61" t="str">
            <v>KAN 747</v>
          </cell>
          <cell r="C61" t="str">
            <v>PL</v>
          </cell>
          <cell r="D61" t="str">
            <v>Slow Mvg</v>
          </cell>
          <cell r="K61">
            <v>0</v>
          </cell>
          <cell r="O61">
            <v>0</v>
          </cell>
          <cell r="Q61">
            <v>0</v>
          </cell>
        </row>
        <row r="62">
          <cell r="B62" t="str">
            <v>Memory 1003</v>
          </cell>
          <cell r="C62" t="str">
            <v>PL</v>
          </cell>
          <cell r="D62" t="str">
            <v>Active</v>
          </cell>
          <cell r="G62">
            <v>5</v>
          </cell>
          <cell r="H62">
            <v>1</v>
          </cell>
          <cell r="J62">
            <v>199</v>
          </cell>
          <cell r="K62">
            <v>205</v>
          </cell>
          <cell r="L62">
            <v>5</v>
          </cell>
          <cell r="M62">
            <v>1</v>
          </cell>
          <cell r="N62">
            <v>199</v>
          </cell>
          <cell r="O62">
            <v>-205</v>
          </cell>
          <cell r="Q62">
            <v>0</v>
          </cell>
        </row>
        <row r="63">
          <cell r="B63" t="str">
            <v>Methyl Acetonide</v>
          </cell>
          <cell r="C63" t="str">
            <v>PL</v>
          </cell>
          <cell r="D63" t="str">
            <v>Slow Mvg</v>
          </cell>
          <cell r="J63">
            <v>17</v>
          </cell>
          <cell r="K63">
            <v>17</v>
          </cell>
          <cell r="N63">
            <v>17</v>
          </cell>
          <cell r="O63">
            <v>-17</v>
          </cell>
          <cell r="Q63">
            <v>0</v>
          </cell>
        </row>
        <row r="64">
          <cell r="B64" t="str">
            <v>Mill. Lactone</v>
          </cell>
          <cell r="C64" t="str">
            <v>PL</v>
          </cell>
          <cell r="D64" t="str">
            <v>Obs</v>
          </cell>
          <cell r="G64">
            <v>13</v>
          </cell>
          <cell r="K64">
            <v>13</v>
          </cell>
          <cell r="L64">
            <v>13</v>
          </cell>
          <cell r="O64">
            <v>-13</v>
          </cell>
          <cell r="Q64">
            <v>0</v>
          </cell>
        </row>
        <row r="65">
          <cell r="B65" t="str">
            <v>PTC</v>
          </cell>
          <cell r="C65" t="str">
            <v>PL</v>
          </cell>
          <cell r="D65" t="str">
            <v>Slow Mvg</v>
          </cell>
          <cell r="K65">
            <v>0</v>
          </cell>
          <cell r="O65">
            <v>0</v>
          </cell>
          <cell r="Q65">
            <v>0</v>
          </cell>
        </row>
        <row r="66">
          <cell r="B66" t="str">
            <v>RCX 2037</v>
          </cell>
          <cell r="C66" t="str">
            <v>PL</v>
          </cell>
          <cell r="D66" t="str">
            <v>Obs</v>
          </cell>
          <cell r="K66">
            <v>0</v>
          </cell>
          <cell r="O66">
            <v>0</v>
          </cell>
          <cell r="Q66">
            <v>0</v>
          </cell>
        </row>
        <row r="67">
          <cell r="B67" t="str">
            <v>RCX 2047</v>
          </cell>
          <cell r="C67" t="str">
            <v>PL</v>
          </cell>
          <cell r="D67" t="str">
            <v>Obs</v>
          </cell>
          <cell r="G67">
            <v>12</v>
          </cell>
          <cell r="J67">
            <v>20</v>
          </cell>
          <cell r="K67">
            <v>32</v>
          </cell>
          <cell r="L67">
            <v>12</v>
          </cell>
          <cell r="N67">
            <v>20</v>
          </cell>
          <cell r="O67">
            <v>-32</v>
          </cell>
          <cell r="Q67">
            <v>0</v>
          </cell>
        </row>
        <row r="68">
          <cell r="B68" t="str">
            <v>SB 580254</v>
          </cell>
          <cell r="C68" t="str">
            <v>PL</v>
          </cell>
          <cell r="D68" t="str">
            <v>Active</v>
          </cell>
          <cell r="G68">
            <v>2</v>
          </cell>
          <cell r="K68">
            <v>2</v>
          </cell>
          <cell r="L68">
            <v>2</v>
          </cell>
          <cell r="O68">
            <v>-2</v>
          </cell>
          <cell r="Q68">
            <v>0</v>
          </cell>
        </row>
        <row r="69">
          <cell r="B69" t="str">
            <v>SB 748534A</v>
          </cell>
          <cell r="C69" t="str">
            <v>PL</v>
          </cell>
          <cell r="D69" t="str">
            <v>Slow Mvg</v>
          </cell>
          <cell r="K69">
            <v>0</v>
          </cell>
          <cell r="O69">
            <v>0</v>
          </cell>
          <cell r="Q69">
            <v>0</v>
          </cell>
        </row>
        <row r="70">
          <cell r="B70" t="str">
            <v>SB 7973131</v>
          </cell>
          <cell r="C70" t="str">
            <v>PL</v>
          </cell>
          <cell r="D70" t="str">
            <v>Slow Mvg</v>
          </cell>
          <cell r="G70">
            <v>2</v>
          </cell>
          <cell r="J70">
            <v>29</v>
          </cell>
          <cell r="K70">
            <v>31</v>
          </cell>
          <cell r="L70">
            <v>2</v>
          </cell>
          <cell r="N70">
            <v>29</v>
          </cell>
          <cell r="O70">
            <v>-31</v>
          </cell>
          <cell r="Q70">
            <v>0</v>
          </cell>
        </row>
        <row r="71">
          <cell r="B71" t="str">
            <v>Sestamibi</v>
          </cell>
          <cell r="C71" t="str">
            <v>PL</v>
          </cell>
          <cell r="D71" t="str">
            <v>Active</v>
          </cell>
          <cell r="G71">
            <v>1</v>
          </cell>
          <cell r="H71">
            <v>4</v>
          </cell>
          <cell r="K71">
            <v>5</v>
          </cell>
          <cell r="L71">
            <v>1</v>
          </cell>
          <cell r="M71">
            <v>4</v>
          </cell>
          <cell r="O71">
            <v>-5</v>
          </cell>
          <cell r="Q71">
            <v>0</v>
          </cell>
        </row>
        <row r="72">
          <cell r="B72" t="str">
            <v xml:space="preserve">Scios 469 </v>
          </cell>
          <cell r="C72" t="str">
            <v>PL</v>
          </cell>
          <cell r="D72" t="str">
            <v>Slow Mvg</v>
          </cell>
          <cell r="G72">
            <v>1</v>
          </cell>
          <cell r="K72">
            <v>1</v>
          </cell>
          <cell r="L72">
            <v>1</v>
          </cell>
          <cell r="O72">
            <v>-1</v>
          </cell>
          <cell r="Q72">
            <v>0</v>
          </cell>
        </row>
        <row r="73">
          <cell r="B73" t="str">
            <v>SR-28043</v>
          </cell>
          <cell r="C73" t="str">
            <v>PL</v>
          </cell>
          <cell r="D73" t="str">
            <v>Slow Mvg</v>
          </cell>
          <cell r="G73">
            <v>402</v>
          </cell>
          <cell r="H73">
            <v>505</v>
          </cell>
          <cell r="I73">
            <v>293</v>
          </cell>
          <cell r="J73">
            <v>127</v>
          </cell>
          <cell r="K73">
            <v>1327</v>
          </cell>
          <cell r="L73">
            <v>9</v>
          </cell>
          <cell r="M73">
            <v>694</v>
          </cell>
          <cell r="N73">
            <v>24</v>
          </cell>
          <cell r="O73">
            <v>-727</v>
          </cell>
          <cell r="Q73">
            <v>600</v>
          </cell>
        </row>
        <row r="74">
          <cell r="B74" t="str">
            <v>T-Baus</v>
          </cell>
          <cell r="C74" t="str">
            <v>PL</v>
          </cell>
          <cell r="D74" t="str">
            <v>Obs</v>
          </cell>
          <cell r="K74">
            <v>0</v>
          </cell>
          <cell r="O74">
            <v>0</v>
          </cell>
          <cell r="Q74">
            <v>0</v>
          </cell>
        </row>
        <row r="75">
          <cell r="B75" t="str">
            <v>Telik 19781</v>
          </cell>
          <cell r="C75" t="str">
            <v>PL</v>
          </cell>
          <cell r="D75" t="str">
            <v>Obs</v>
          </cell>
          <cell r="K75">
            <v>0</v>
          </cell>
          <cell r="O75">
            <v>0</v>
          </cell>
          <cell r="Q75">
            <v>0</v>
          </cell>
        </row>
        <row r="76">
          <cell r="B76" t="str">
            <v>Valrocemide</v>
          </cell>
          <cell r="C76" t="str">
            <v>PL</v>
          </cell>
          <cell r="D76" t="str">
            <v>Active</v>
          </cell>
          <cell r="G76">
            <v>6</v>
          </cell>
          <cell r="H76">
            <v>14</v>
          </cell>
          <cell r="K76">
            <v>20</v>
          </cell>
          <cell r="L76">
            <v>6</v>
          </cell>
          <cell r="M76">
            <v>14</v>
          </cell>
          <cell r="O76">
            <v>-20</v>
          </cell>
          <cell r="Q76">
            <v>0</v>
          </cell>
        </row>
        <row r="77">
          <cell r="B77" t="str">
            <v>VEC 162</v>
          </cell>
          <cell r="C77" t="str">
            <v>PL</v>
          </cell>
          <cell r="D77" t="str">
            <v>Active</v>
          </cell>
          <cell r="G77">
            <v>64</v>
          </cell>
          <cell r="H77">
            <v>142</v>
          </cell>
          <cell r="K77">
            <v>206</v>
          </cell>
          <cell r="L77">
            <v>64</v>
          </cell>
          <cell r="M77">
            <v>142</v>
          </cell>
          <cell r="O77">
            <v>-206</v>
          </cell>
          <cell r="Q77">
            <v>0</v>
          </cell>
        </row>
        <row r="78">
          <cell r="B78" t="str">
            <v>Vertex 148</v>
          </cell>
          <cell r="C78" t="str">
            <v>PL</v>
          </cell>
          <cell r="D78" t="str">
            <v>Obs</v>
          </cell>
          <cell r="H78">
            <v>1</v>
          </cell>
          <cell r="J78">
            <v>91</v>
          </cell>
          <cell r="K78">
            <v>92</v>
          </cell>
          <cell r="M78">
            <v>1</v>
          </cell>
          <cell r="N78">
            <v>91</v>
          </cell>
          <cell r="O78">
            <v>-92</v>
          </cell>
          <cell r="Q78">
            <v>0</v>
          </cell>
        </row>
        <row r="79">
          <cell r="B79" t="str">
            <v>Vertex 497</v>
          </cell>
          <cell r="C79" t="str">
            <v>PL</v>
          </cell>
          <cell r="D79" t="str">
            <v>Obs</v>
          </cell>
          <cell r="G79">
            <v>3</v>
          </cell>
          <cell r="H79">
            <v>127</v>
          </cell>
          <cell r="K79">
            <v>130</v>
          </cell>
          <cell r="L79">
            <v>3</v>
          </cell>
          <cell r="M79">
            <v>127</v>
          </cell>
          <cell r="O79">
            <v>-130</v>
          </cell>
          <cell r="Q79">
            <v>0</v>
          </cell>
        </row>
        <row r="80">
          <cell r="B80" t="str">
            <v>Vertex 770</v>
          </cell>
          <cell r="C80" t="str">
            <v>PL</v>
          </cell>
          <cell r="D80" t="str">
            <v>Slow Mvg</v>
          </cell>
          <cell r="G80">
            <v>1</v>
          </cell>
          <cell r="K80">
            <v>1</v>
          </cell>
          <cell r="L80">
            <v>1</v>
          </cell>
          <cell r="O80">
            <v>-1</v>
          </cell>
          <cell r="Q80">
            <v>0</v>
          </cell>
        </row>
        <row r="81">
          <cell r="B81" t="str">
            <v>Vertex 950</v>
          </cell>
          <cell r="C81" t="str">
            <v>PL</v>
          </cell>
          <cell r="D81" t="str">
            <v>Active</v>
          </cell>
          <cell r="G81">
            <v>322</v>
          </cell>
          <cell r="H81">
            <v>205</v>
          </cell>
          <cell r="I81">
            <v>8</v>
          </cell>
          <cell r="J81">
            <v>734</v>
          </cell>
          <cell r="K81">
            <v>1269</v>
          </cell>
          <cell r="L81">
            <v>303</v>
          </cell>
          <cell r="M81">
            <v>121</v>
          </cell>
          <cell r="N81">
            <v>713</v>
          </cell>
          <cell r="O81">
            <v>-1137</v>
          </cell>
          <cell r="Q81">
            <v>132</v>
          </cell>
        </row>
        <row r="82">
          <cell r="B82" t="str">
            <v>ZD0947</v>
          </cell>
          <cell r="C82" t="str">
            <v>PL</v>
          </cell>
          <cell r="D82" t="str">
            <v>Obs</v>
          </cell>
          <cell r="K82">
            <v>0</v>
          </cell>
          <cell r="O82">
            <v>0</v>
          </cell>
          <cell r="Q82">
            <v>0</v>
          </cell>
        </row>
        <row r="83">
          <cell r="B83" t="str">
            <v>ZT-1</v>
          </cell>
          <cell r="C83" t="str">
            <v>PL</v>
          </cell>
          <cell r="D83" t="str">
            <v>Active</v>
          </cell>
          <cell r="K83">
            <v>0</v>
          </cell>
          <cell r="O83">
            <v>0</v>
          </cell>
          <cell r="Q83">
            <v>0</v>
          </cell>
        </row>
        <row r="84">
          <cell r="O84">
            <v>0</v>
          </cell>
        </row>
        <row r="85">
          <cell r="C85" t="str">
            <v>Pre Launch</v>
          </cell>
          <cell r="D85" t="str">
            <v>Total</v>
          </cell>
          <cell r="G85">
            <v>1109</v>
          </cell>
          <cell r="H85">
            <v>1417</v>
          </cell>
          <cell r="I85">
            <v>418</v>
          </cell>
          <cell r="J85">
            <v>2126</v>
          </cell>
          <cell r="K85">
            <v>5070</v>
          </cell>
          <cell r="L85">
            <v>675</v>
          </cell>
          <cell r="M85">
            <v>1402</v>
          </cell>
          <cell r="N85">
            <v>1794</v>
          </cell>
          <cell r="O85">
            <v>-3871</v>
          </cell>
          <cell r="P85">
            <v>0</v>
          </cell>
          <cell r="Q85">
            <v>1199</v>
          </cell>
        </row>
        <row r="86">
          <cell r="O86">
            <v>0</v>
          </cell>
        </row>
        <row r="87">
          <cell r="B87" t="str">
            <v>(DHQ) 2 PHAL</v>
          </cell>
          <cell r="C87" t="str">
            <v>T</v>
          </cell>
          <cell r="D87" t="str">
            <v>Slow Mvg</v>
          </cell>
          <cell r="K87">
            <v>0</v>
          </cell>
          <cell r="O87">
            <v>0</v>
          </cell>
          <cell r="Q87">
            <v>0</v>
          </cell>
        </row>
        <row r="88">
          <cell r="B88" t="str">
            <v>Amino Indanol</v>
          </cell>
          <cell r="C88" t="str">
            <v>T</v>
          </cell>
          <cell r="D88" t="str">
            <v>Slow Mvg</v>
          </cell>
          <cell r="H88">
            <v>109</v>
          </cell>
          <cell r="K88">
            <v>109</v>
          </cell>
          <cell r="M88">
            <v>109</v>
          </cell>
          <cell r="O88">
            <v>-109</v>
          </cell>
          <cell r="Q88">
            <v>0</v>
          </cell>
        </row>
        <row r="89">
          <cell r="B89" t="str">
            <v>ANFP</v>
          </cell>
          <cell r="C89" t="str">
            <v>T</v>
          </cell>
          <cell r="D89" t="str">
            <v>Active</v>
          </cell>
          <cell r="G89">
            <v>77</v>
          </cell>
          <cell r="J89">
            <v>88</v>
          </cell>
          <cell r="K89">
            <v>165</v>
          </cell>
          <cell r="L89">
            <v>1</v>
          </cell>
          <cell r="O89">
            <v>-1</v>
          </cell>
          <cell r="Q89">
            <v>164</v>
          </cell>
        </row>
        <row r="90">
          <cell r="B90" t="str">
            <v>Butanol</v>
          </cell>
          <cell r="C90" t="str">
            <v>T</v>
          </cell>
          <cell r="D90" t="str">
            <v>Slow Mvg</v>
          </cell>
          <cell r="G90">
            <v>23</v>
          </cell>
          <cell r="J90">
            <v>88</v>
          </cell>
          <cell r="K90">
            <v>111</v>
          </cell>
          <cell r="L90">
            <v>23</v>
          </cell>
          <cell r="N90">
            <v>88</v>
          </cell>
          <cell r="O90">
            <v>-111</v>
          </cell>
          <cell r="Q90">
            <v>0</v>
          </cell>
        </row>
        <row r="91">
          <cell r="B91" t="str">
            <v>CBDA</v>
          </cell>
          <cell r="C91" t="str">
            <v>T</v>
          </cell>
          <cell r="D91" t="str">
            <v>Active</v>
          </cell>
          <cell r="G91">
            <v>13</v>
          </cell>
          <cell r="H91">
            <v>2</v>
          </cell>
          <cell r="K91">
            <v>15</v>
          </cell>
          <cell r="L91">
            <v>2</v>
          </cell>
          <cell r="M91">
            <v>2</v>
          </cell>
          <cell r="O91">
            <v>-4</v>
          </cell>
          <cell r="Q91">
            <v>11</v>
          </cell>
        </row>
        <row r="92">
          <cell r="B92" t="str">
            <v>CDFA Me</v>
          </cell>
          <cell r="C92" t="str">
            <v>T</v>
          </cell>
          <cell r="D92" t="str">
            <v>Slow Mvg</v>
          </cell>
          <cell r="G92">
            <v>4</v>
          </cell>
          <cell r="J92">
            <v>1</v>
          </cell>
          <cell r="K92">
            <v>5</v>
          </cell>
          <cell r="L92">
            <v>4</v>
          </cell>
          <cell r="N92">
            <v>1</v>
          </cell>
          <cell r="O92">
            <v>-5</v>
          </cell>
          <cell r="Q92">
            <v>0</v>
          </cell>
        </row>
        <row r="93">
          <cell r="B93" t="str">
            <v>CPD</v>
          </cell>
          <cell r="C93" t="str">
            <v>T</v>
          </cell>
          <cell r="D93" t="str">
            <v>Slow Mvg</v>
          </cell>
          <cell r="J93">
            <v>43</v>
          </cell>
          <cell r="K93">
            <v>43</v>
          </cell>
          <cell r="N93">
            <v>43</v>
          </cell>
          <cell r="O93">
            <v>-43</v>
          </cell>
          <cell r="Q93">
            <v>0</v>
          </cell>
        </row>
        <row r="94">
          <cell r="B94" t="str">
            <v>DESMP</v>
          </cell>
          <cell r="C94" t="str">
            <v>T</v>
          </cell>
          <cell r="D94" t="str">
            <v>Obs</v>
          </cell>
          <cell r="K94">
            <v>0</v>
          </cell>
          <cell r="O94">
            <v>0</v>
          </cell>
          <cell r="Q94">
            <v>0</v>
          </cell>
        </row>
        <row r="95">
          <cell r="B95" t="str">
            <v>DHQD</v>
          </cell>
          <cell r="C95" t="str">
            <v>T</v>
          </cell>
          <cell r="D95" t="str">
            <v>Slow Mvg</v>
          </cell>
          <cell r="G95">
            <v>3</v>
          </cell>
          <cell r="J95">
            <v>31</v>
          </cell>
          <cell r="K95">
            <v>34</v>
          </cell>
          <cell r="N95">
            <v>24</v>
          </cell>
          <cell r="O95">
            <v>-24</v>
          </cell>
          <cell r="Q95">
            <v>10</v>
          </cell>
        </row>
        <row r="96">
          <cell r="B96" t="str">
            <v>EPI</v>
          </cell>
          <cell r="C96" t="str">
            <v>T</v>
          </cell>
          <cell r="D96" t="str">
            <v>Slow Mvg</v>
          </cell>
          <cell r="G96">
            <v>6</v>
          </cell>
          <cell r="H96">
            <v>33</v>
          </cell>
          <cell r="J96">
            <v>48</v>
          </cell>
          <cell r="K96">
            <v>87</v>
          </cell>
          <cell r="L96">
            <v>6</v>
          </cell>
          <cell r="M96">
            <v>8</v>
          </cell>
          <cell r="N96">
            <v>20</v>
          </cell>
          <cell r="O96">
            <v>-34</v>
          </cell>
          <cell r="Q96">
            <v>53</v>
          </cell>
        </row>
        <row r="97">
          <cell r="B97" t="str">
            <v>ETFA</v>
          </cell>
          <cell r="C97" t="str">
            <v>T</v>
          </cell>
          <cell r="D97" t="str">
            <v>Active</v>
          </cell>
          <cell r="G97">
            <v>1</v>
          </cell>
          <cell r="J97">
            <v>22</v>
          </cell>
          <cell r="K97">
            <v>23</v>
          </cell>
          <cell r="L97">
            <v>1</v>
          </cell>
          <cell r="N97">
            <v>22</v>
          </cell>
          <cell r="O97">
            <v>-23</v>
          </cell>
          <cell r="Q97">
            <v>0</v>
          </cell>
        </row>
        <row r="98">
          <cell r="B98" t="str">
            <v>Glycidyl Nosylate</v>
          </cell>
          <cell r="C98" t="str">
            <v>T</v>
          </cell>
          <cell r="D98" t="str">
            <v>Slow Mvg</v>
          </cell>
          <cell r="G98">
            <v>3</v>
          </cell>
          <cell r="K98">
            <v>3</v>
          </cell>
          <cell r="L98">
            <v>3</v>
          </cell>
          <cell r="O98">
            <v>-3</v>
          </cell>
          <cell r="Q98">
            <v>0</v>
          </cell>
        </row>
        <row r="99">
          <cell r="B99" t="str">
            <v>Glycidyl Phthalimide</v>
          </cell>
          <cell r="C99" t="str">
            <v>T</v>
          </cell>
          <cell r="D99" t="str">
            <v>Active</v>
          </cell>
          <cell r="G99">
            <v>11</v>
          </cell>
          <cell r="J99">
            <v>98</v>
          </cell>
          <cell r="K99">
            <v>109</v>
          </cell>
          <cell r="L99">
            <v>11</v>
          </cell>
          <cell r="N99">
            <v>98</v>
          </cell>
          <cell r="O99">
            <v>-109</v>
          </cell>
          <cell r="Q99">
            <v>0</v>
          </cell>
        </row>
        <row r="100">
          <cell r="B100" t="str">
            <v>Glycidyl Tosylate</v>
          </cell>
          <cell r="C100" t="str">
            <v>T</v>
          </cell>
          <cell r="D100" t="str">
            <v>Slow Mvg</v>
          </cell>
          <cell r="H100">
            <v>3</v>
          </cell>
          <cell r="K100">
            <v>3</v>
          </cell>
          <cell r="M100">
            <v>3</v>
          </cell>
          <cell r="O100">
            <v>-3</v>
          </cell>
          <cell r="Q100">
            <v>0</v>
          </cell>
        </row>
        <row r="101">
          <cell r="B101" t="str">
            <v>Isovanillin</v>
          </cell>
          <cell r="C101" t="str">
            <v>T</v>
          </cell>
          <cell r="D101" t="str">
            <v>Obs</v>
          </cell>
          <cell r="K101">
            <v>0</v>
          </cell>
          <cell r="O101">
            <v>0</v>
          </cell>
          <cell r="Q101">
            <v>0</v>
          </cell>
        </row>
        <row r="102">
          <cell r="B102" t="str">
            <v>Jacobsen Catalyst</v>
          </cell>
          <cell r="C102" t="str">
            <v>T</v>
          </cell>
          <cell r="D102" t="str">
            <v>Slow Mvg</v>
          </cell>
          <cell r="G102">
            <v>10</v>
          </cell>
          <cell r="H102">
            <v>221</v>
          </cell>
          <cell r="K102">
            <v>231</v>
          </cell>
          <cell r="L102">
            <v>10</v>
          </cell>
          <cell r="M102">
            <v>42</v>
          </cell>
          <cell r="O102">
            <v>-52</v>
          </cell>
          <cell r="Q102">
            <v>179</v>
          </cell>
        </row>
        <row r="103">
          <cell r="B103" t="str">
            <v>L-Carnitine</v>
          </cell>
          <cell r="C103" t="str">
            <v>T</v>
          </cell>
          <cell r="D103" t="str">
            <v>Slow Mvg</v>
          </cell>
          <cell r="G103">
            <v>3</v>
          </cell>
          <cell r="K103">
            <v>3</v>
          </cell>
          <cell r="L103">
            <v>3</v>
          </cell>
          <cell r="O103">
            <v>-3</v>
          </cell>
          <cell r="Q103">
            <v>0</v>
          </cell>
        </row>
        <row r="104">
          <cell r="B104" t="str">
            <v>Methyl Glycidate</v>
          </cell>
          <cell r="C104" t="str">
            <v>T</v>
          </cell>
          <cell r="D104" t="str">
            <v>Slow Mvg</v>
          </cell>
          <cell r="J104">
            <v>17</v>
          </cell>
          <cell r="K104">
            <v>17</v>
          </cell>
          <cell r="N104">
            <v>17</v>
          </cell>
          <cell r="O104">
            <v>-17</v>
          </cell>
          <cell r="Q104">
            <v>0</v>
          </cell>
        </row>
        <row r="105">
          <cell r="B105" t="str">
            <v>OADPE</v>
          </cell>
          <cell r="C105" t="str">
            <v>T</v>
          </cell>
          <cell r="D105" t="str">
            <v>Slow Mvg</v>
          </cell>
          <cell r="K105">
            <v>0</v>
          </cell>
          <cell r="O105">
            <v>0</v>
          </cell>
          <cell r="Q105">
            <v>0</v>
          </cell>
        </row>
        <row r="106">
          <cell r="B106" t="str">
            <v>Oligomeric Cat</v>
          </cell>
          <cell r="C106" t="str">
            <v>T</v>
          </cell>
          <cell r="D106" t="str">
            <v>Slow Mvg</v>
          </cell>
          <cell r="G106">
            <v>41</v>
          </cell>
          <cell r="H106">
            <v>417</v>
          </cell>
          <cell r="I106">
            <v>23</v>
          </cell>
          <cell r="K106">
            <v>481</v>
          </cell>
          <cell r="L106">
            <v>1</v>
          </cell>
          <cell r="M106">
            <v>51</v>
          </cell>
          <cell r="O106">
            <v>-52</v>
          </cell>
          <cell r="P106">
            <v>71</v>
          </cell>
          <cell r="Q106">
            <v>500</v>
          </cell>
        </row>
        <row r="107">
          <cell r="B107" t="str">
            <v>Pfizer Diol</v>
          </cell>
          <cell r="C107" t="str">
            <v>T</v>
          </cell>
          <cell r="D107" t="str">
            <v>Obs</v>
          </cell>
          <cell r="K107">
            <v>0</v>
          </cell>
          <cell r="O107">
            <v>0</v>
          </cell>
          <cell r="Q107">
            <v>0</v>
          </cell>
        </row>
        <row r="108">
          <cell r="B108" t="str">
            <v>PG Carbonate</v>
          </cell>
          <cell r="C108" t="str">
            <v>T</v>
          </cell>
          <cell r="D108" t="str">
            <v>Slow Mvg</v>
          </cell>
          <cell r="J108">
            <v>226</v>
          </cell>
          <cell r="K108">
            <v>226</v>
          </cell>
          <cell r="N108">
            <v>226</v>
          </cell>
          <cell r="O108">
            <v>-226</v>
          </cell>
          <cell r="Q108">
            <v>0</v>
          </cell>
        </row>
        <row r="109">
          <cell r="B109" t="str">
            <v>Propylene Oxide</v>
          </cell>
          <cell r="C109" t="str">
            <v>T</v>
          </cell>
          <cell r="D109" t="str">
            <v>Slow Mvg</v>
          </cell>
          <cell r="G109">
            <v>1</v>
          </cell>
          <cell r="H109">
            <v>47</v>
          </cell>
          <cell r="I109">
            <v>67</v>
          </cell>
          <cell r="K109">
            <v>115</v>
          </cell>
          <cell r="L109">
            <v>1</v>
          </cell>
          <cell r="M109">
            <v>39</v>
          </cell>
          <cell r="O109">
            <v>-40</v>
          </cell>
          <cell r="Q109">
            <v>75</v>
          </cell>
        </row>
        <row r="110">
          <cell r="B110" t="str">
            <v>RUPHOS</v>
          </cell>
          <cell r="C110" t="str">
            <v>T</v>
          </cell>
          <cell r="D110" t="str">
            <v>Slow Mvg</v>
          </cell>
          <cell r="K110">
            <v>0</v>
          </cell>
          <cell r="O110">
            <v>0</v>
          </cell>
          <cell r="Q110">
            <v>0</v>
          </cell>
        </row>
        <row r="111">
          <cell r="B111" t="str">
            <v>S-Phos</v>
          </cell>
          <cell r="C111" t="str">
            <v>T</v>
          </cell>
          <cell r="D111" t="str">
            <v>Slow Mvg</v>
          </cell>
          <cell r="J111">
            <v>3</v>
          </cell>
          <cell r="K111">
            <v>3</v>
          </cell>
          <cell r="N111">
            <v>3</v>
          </cell>
          <cell r="O111">
            <v>-3</v>
          </cell>
          <cell r="Q111">
            <v>0</v>
          </cell>
        </row>
        <row r="112">
          <cell r="B112" t="str">
            <v>Styrene Oxide</v>
          </cell>
          <cell r="C112" t="str">
            <v>T</v>
          </cell>
          <cell r="D112" t="str">
            <v>Slow Mvg</v>
          </cell>
          <cell r="G112">
            <v>3</v>
          </cell>
          <cell r="K112">
            <v>3</v>
          </cell>
          <cell r="L112">
            <v>3</v>
          </cell>
          <cell r="O112">
            <v>-3</v>
          </cell>
          <cell r="Q112">
            <v>0</v>
          </cell>
        </row>
        <row r="113">
          <cell r="B113" t="str">
            <v>TBGE</v>
          </cell>
          <cell r="C113" t="str">
            <v>T</v>
          </cell>
          <cell r="D113" t="str">
            <v>Active</v>
          </cell>
          <cell r="J113">
            <v>10</v>
          </cell>
          <cell r="K113">
            <v>10</v>
          </cell>
          <cell r="N113">
            <v>10</v>
          </cell>
          <cell r="O113">
            <v>-10</v>
          </cell>
          <cell r="Q113">
            <v>0</v>
          </cell>
        </row>
        <row r="114">
          <cell r="B114" t="str">
            <v>WS 23</v>
          </cell>
          <cell r="C114" t="str">
            <v>T</v>
          </cell>
          <cell r="D114" t="str">
            <v>Active</v>
          </cell>
          <cell r="G114">
            <v>67</v>
          </cell>
          <cell r="H114">
            <v>107</v>
          </cell>
          <cell r="I114">
            <v>152</v>
          </cell>
          <cell r="J114">
            <v>236</v>
          </cell>
          <cell r="K114">
            <v>562</v>
          </cell>
          <cell r="L114">
            <v>1</v>
          </cell>
          <cell r="M114">
            <v>256</v>
          </cell>
          <cell r="N114">
            <v>235</v>
          </cell>
          <cell r="O114">
            <v>-492</v>
          </cell>
          <cell r="Q114">
            <v>70</v>
          </cell>
        </row>
        <row r="115">
          <cell r="B115" t="str">
            <v>ETFA Held in Hong Kong</v>
          </cell>
          <cell r="C115" t="str">
            <v>TM</v>
          </cell>
          <cell r="D115" t="str">
            <v>Obs</v>
          </cell>
          <cell r="K115">
            <v>0</v>
          </cell>
          <cell r="O115">
            <v>0</v>
          </cell>
          <cell r="Q115">
            <v>0</v>
          </cell>
        </row>
        <row r="116">
          <cell r="B116" t="str">
            <v>3-NPP</v>
          </cell>
          <cell r="C116" t="str">
            <v>TM</v>
          </cell>
          <cell r="D116" t="str">
            <v>Obs</v>
          </cell>
          <cell r="K116">
            <v>0</v>
          </cell>
          <cell r="O116">
            <v>0</v>
          </cell>
          <cell r="Q116">
            <v>0</v>
          </cell>
        </row>
        <row r="117">
          <cell r="B117" t="str">
            <v>ANFP.</v>
          </cell>
          <cell r="C117" t="str">
            <v>TM</v>
          </cell>
          <cell r="D117" t="str">
            <v>Active</v>
          </cell>
          <cell r="K117">
            <v>0</v>
          </cell>
          <cell r="O117">
            <v>0</v>
          </cell>
          <cell r="Q117">
            <v>0</v>
          </cell>
        </row>
        <row r="118">
          <cell r="B118" t="str">
            <v>DESMP.</v>
          </cell>
          <cell r="C118" t="str">
            <v>TM</v>
          </cell>
          <cell r="D118" t="str">
            <v>Obs</v>
          </cell>
          <cell r="K118">
            <v>0</v>
          </cell>
          <cell r="O118">
            <v>0</v>
          </cell>
          <cell r="Q118">
            <v>0</v>
          </cell>
        </row>
        <row r="119">
          <cell r="B119" t="str">
            <v>L-Thyroxine</v>
          </cell>
          <cell r="C119" t="str">
            <v>TM</v>
          </cell>
          <cell r="D119" t="str">
            <v>Active</v>
          </cell>
          <cell r="K119">
            <v>0</v>
          </cell>
          <cell r="O119">
            <v>0</v>
          </cell>
          <cell r="Q119">
            <v>0</v>
          </cell>
        </row>
        <row r="120">
          <cell r="B120" t="str">
            <v>NAAGA</v>
          </cell>
          <cell r="C120" t="str">
            <v>TM</v>
          </cell>
          <cell r="D120" t="str">
            <v>Active</v>
          </cell>
          <cell r="K120">
            <v>0</v>
          </cell>
          <cell r="O120">
            <v>0</v>
          </cell>
          <cell r="Q120">
            <v>0</v>
          </cell>
        </row>
        <row r="121">
          <cell r="B121" t="str">
            <v>NTFMA</v>
          </cell>
          <cell r="C121" t="str">
            <v>TM</v>
          </cell>
          <cell r="D121" t="str">
            <v>Obs</v>
          </cell>
          <cell r="K121">
            <v>0</v>
          </cell>
          <cell r="O121">
            <v>0</v>
          </cell>
          <cell r="Q121">
            <v>0</v>
          </cell>
        </row>
        <row r="122">
          <cell r="B122" t="str">
            <v>OADPE</v>
          </cell>
          <cell r="C122" t="str">
            <v>TM</v>
          </cell>
          <cell r="D122" t="str">
            <v>Active</v>
          </cell>
          <cell r="K122">
            <v>0</v>
          </cell>
          <cell r="O122">
            <v>0</v>
          </cell>
          <cell r="Q122">
            <v>0</v>
          </cell>
        </row>
        <row r="123">
          <cell r="B123" t="str">
            <v>PTFMXA</v>
          </cell>
          <cell r="C123" t="str">
            <v>TM</v>
          </cell>
          <cell r="D123" t="str">
            <v>Obs</v>
          </cell>
          <cell r="K123">
            <v>0</v>
          </cell>
          <cell r="O123">
            <v>0</v>
          </cell>
          <cell r="Q123">
            <v>0</v>
          </cell>
        </row>
        <row r="124">
          <cell r="B124" t="str">
            <v>SR-28043.</v>
          </cell>
          <cell r="C124" t="str">
            <v>TM</v>
          </cell>
          <cell r="D124" t="str">
            <v>Slow Mvg</v>
          </cell>
          <cell r="K124">
            <v>0</v>
          </cell>
          <cell r="O124">
            <v>0</v>
          </cell>
          <cell r="Q124">
            <v>0</v>
          </cell>
        </row>
        <row r="125">
          <cell r="B125" t="str">
            <v>TFBA</v>
          </cell>
          <cell r="C125" t="str">
            <v>TM</v>
          </cell>
          <cell r="D125" t="str">
            <v>Obs</v>
          </cell>
          <cell r="K125">
            <v>0</v>
          </cell>
          <cell r="O125">
            <v>0</v>
          </cell>
          <cell r="Q125">
            <v>0</v>
          </cell>
        </row>
        <row r="126">
          <cell r="B126" t="str">
            <v>Fixed cost others</v>
          </cell>
          <cell r="C126" t="str">
            <v>TM</v>
          </cell>
          <cell r="D126" t="str">
            <v>Obs</v>
          </cell>
          <cell r="K126">
            <v>0</v>
          </cell>
          <cell r="O126">
            <v>0</v>
          </cell>
          <cell r="Q126">
            <v>0</v>
          </cell>
        </row>
        <row r="127">
          <cell r="B127" t="str">
            <v>Others.</v>
          </cell>
          <cell r="C127" t="str">
            <v>TM</v>
          </cell>
          <cell r="D127" t="str">
            <v>Obs</v>
          </cell>
          <cell r="K127">
            <v>0</v>
          </cell>
          <cell r="O127">
            <v>0</v>
          </cell>
          <cell r="Q127">
            <v>0</v>
          </cell>
        </row>
        <row r="129">
          <cell r="C129" t="str">
            <v>Technology</v>
          </cell>
          <cell r="D129" t="str">
            <v>Total</v>
          </cell>
          <cell r="G129">
            <v>266</v>
          </cell>
          <cell r="H129">
            <v>939</v>
          </cell>
          <cell r="I129">
            <v>242</v>
          </cell>
          <cell r="J129">
            <v>911</v>
          </cell>
          <cell r="K129">
            <v>2358</v>
          </cell>
          <cell r="L129">
            <v>70</v>
          </cell>
          <cell r="M129">
            <v>510</v>
          </cell>
          <cell r="N129">
            <v>787</v>
          </cell>
          <cell r="O129">
            <v>-1367</v>
          </cell>
          <cell r="P129">
            <v>71</v>
          </cell>
          <cell r="Q129">
            <v>1062</v>
          </cell>
        </row>
        <row r="131">
          <cell r="B131" t="str">
            <v>Non Allocated</v>
          </cell>
          <cell r="G131">
            <v>372</v>
          </cell>
          <cell r="H131">
            <v>-37</v>
          </cell>
          <cell r="I131">
            <v>12</v>
          </cell>
          <cell r="J131">
            <v>-12</v>
          </cell>
          <cell r="K131">
            <v>335</v>
          </cell>
          <cell r="L131">
            <v>179</v>
          </cell>
          <cell r="M131">
            <v>3</v>
          </cell>
          <cell r="N131">
            <v>26</v>
          </cell>
          <cell r="O131">
            <v>-208</v>
          </cell>
          <cell r="P131">
            <v>-2</v>
          </cell>
          <cell r="Q131">
            <v>125</v>
          </cell>
        </row>
        <row r="132">
          <cell r="B132" t="str">
            <v>Cleanouts</v>
          </cell>
          <cell r="K132">
            <v>0</v>
          </cell>
          <cell r="O132">
            <v>0</v>
          </cell>
          <cell r="P132">
            <v>-55</v>
          </cell>
          <cell r="Q132">
            <v>-55</v>
          </cell>
        </row>
        <row r="133">
          <cell r="B133" t="str">
            <v>Engineering Stores</v>
          </cell>
          <cell r="G133">
            <v>2371</v>
          </cell>
          <cell r="K133">
            <v>2371</v>
          </cell>
          <cell r="L133">
            <v>1634</v>
          </cell>
          <cell r="O133">
            <v>-1634</v>
          </cell>
          <cell r="Q133">
            <v>737</v>
          </cell>
        </row>
        <row r="134">
          <cell r="B134" t="str">
            <v>Base Stocks</v>
          </cell>
          <cell r="G134">
            <v>365</v>
          </cell>
          <cell r="K134">
            <v>365</v>
          </cell>
          <cell r="L134">
            <v>182</v>
          </cell>
          <cell r="O134">
            <v>-182</v>
          </cell>
          <cell r="Q134">
            <v>183</v>
          </cell>
        </row>
        <row r="135">
          <cell r="B135" t="str">
            <v>Op Supplies/Ret Cont/Packaging/Waste</v>
          </cell>
          <cell r="G135">
            <v>525</v>
          </cell>
          <cell r="K135">
            <v>525</v>
          </cell>
          <cell r="L135">
            <v>130</v>
          </cell>
          <cell r="M135">
            <v>7</v>
          </cell>
          <cell r="O135">
            <v>-137</v>
          </cell>
          <cell r="Q135">
            <v>388</v>
          </cell>
        </row>
        <row r="136">
          <cell r="B136" t="str">
            <v>Palladium/Platinum/Rhodium</v>
          </cell>
          <cell r="G136">
            <v>-90</v>
          </cell>
          <cell r="K136">
            <v>-90</v>
          </cell>
          <cell r="O136">
            <v>0</v>
          </cell>
          <cell r="Q136">
            <v>-90</v>
          </cell>
        </row>
      </sheetData>
      <sheetData sheetId="27">
        <row r="10">
          <cell r="B10" t="str">
            <v>Acrivastine</v>
          </cell>
          <cell r="C10" t="str">
            <v>L</v>
          </cell>
          <cell r="D10" t="str">
            <v>Active</v>
          </cell>
          <cell r="G10">
            <v>8</v>
          </cell>
          <cell r="H10">
            <v>1597</v>
          </cell>
          <cell r="I10">
            <v>11</v>
          </cell>
          <cell r="K10">
            <v>1616</v>
          </cell>
          <cell r="L10">
            <v>3</v>
          </cell>
          <cell r="M10">
            <v>1597</v>
          </cell>
          <cell r="O10">
            <v>-1600</v>
          </cell>
          <cell r="Q10">
            <v>16</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Dihex Fumerate</v>
          </cell>
          <cell r="C13" t="str">
            <v>L</v>
          </cell>
          <cell r="D13" t="str">
            <v>Active</v>
          </cell>
          <cell r="H13">
            <v>17</v>
          </cell>
          <cell r="K13">
            <v>17</v>
          </cell>
          <cell r="M13">
            <v>4</v>
          </cell>
          <cell r="O13">
            <v>-4</v>
          </cell>
          <cell r="Q13">
            <v>13</v>
          </cell>
        </row>
        <row r="14">
          <cell r="B14" t="str">
            <v>Doxazocin</v>
          </cell>
          <cell r="C14" t="str">
            <v>L</v>
          </cell>
          <cell r="D14" t="str">
            <v>Active</v>
          </cell>
          <cell r="G14">
            <v>7</v>
          </cell>
          <cell r="H14">
            <v>4</v>
          </cell>
          <cell r="I14">
            <v>2</v>
          </cell>
          <cell r="K14">
            <v>13</v>
          </cell>
          <cell r="L14">
            <v>3</v>
          </cell>
          <cell r="M14">
            <v>4</v>
          </cell>
          <cell r="O14">
            <v>-7</v>
          </cell>
          <cell r="Q14">
            <v>6</v>
          </cell>
        </row>
        <row r="15">
          <cell r="B15" t="str">
            <v>Fosamprenavir</v>
          </cell>
          <cell r="C15" t="str">
            <v>L</v>
          </cell>
          <cell r="D15" t="str">
            <v>Active</v>
          </cell>
          <cell r="G15">
            <v>50</v>
          </cell>
          <cell r="H15">
            <v>7</v>
          </cell>
          <cell r="J15">
            <v>32</v>
          </cell>
          <cell r="K15">
            <v>89</v>
          </cell>
          <cell r="L15">
            <v>50</v>
          </cell>
          <cell r="M15">
            <v>7</v>
          </cell>
          <cell r="N15">
            <v>32</v>
          </cell>
          <cell r="O15">
            <v>-89</v>
          </cell>
          <cell r="Q15">
            <v>0</v>
          </cell>
        </row>
        <row r="16">
          <cell r="B16" t="str">
            <v>KBA</v>
          </cell>
          <cell r="C16" t="str">
            <v>L</v>
          </cell>
          <cell r="D16" t="str">
            <v>Active</v>
          </cell>
          <cell r="G16">
            <v>63</v>
          </cell>
          <cell r="H16">
            <v>119</v>
          </cell>
          <cell r="I16">
            <v>46</v>
          </cell>
          <cell r="J16">
            <v>354</v>
          </cell>
          <cell r="K16">
            <v>582</v>
          </cell>
          <cell r="M16">
            <v>164</v>
          </cell>
          <cell r="N16">
            <v>335</v>
          </cell>
          <cell r="O16">
            <v>-499</v>
          </cell>
          <cell r="Q16">
            <v>83</v>
          </cell>
        </row>
        <row r="17">
          <cell r="B17" t="str">
            <v>Labetalol</v>
          </cell>
          <cell r="C17" t="str">
            <v>L</v>
          </cell>
          <cell r="D17" t="str">
            <v>Active</v>
          </cell>
          <cell r="G17">
            <v>47</v>
          </cell>
          <cell r="H17">
            <v>139</v>
          </cell>
          <cell r="I17">
            <v>14</v>
          </cell>
          <cell r="K17">
            <v>200</v>
          </cell>
          <cell r="L17">
            <v>33</v>
          </cell>
          <cell r="M17">
            <v>139</v>
          </cell>
          <cell r="O17">
            <v>-172</v>
          </cell>
          <cell r="Q17">
            <v>28</v>
          </cell>
        </row>
        <row r="18">
          <cell r="B18" t="str">
            <v>Leval Buterol</v>
          </cell>
          <cell r="C18" t="str">
            <v>L</v>
          </cell>
          <cell r="D18" t="str">
            <v>Active</v>
          </cell>
          <cell r="G18">
            <v>19</v>
          </cell>
          <cell r="H18">
            <v>92</v>
          </cell>
          <cell r="J18">
            <v>98</v>
          </cell>
          <cell r="K18">
            <v>209</v>
          </cell>
          <cell r="L18">
            <v>11</v>
          </cell>
          <cell r="M18">
            <v>64</v>
          </cell>
          <cell r="N18">
            <v>98</v>
          </cell>
          <cell r="O18">
            <v>-173</v>
          </cell>
          <cell r="Q18">
            <v>36</v>
          </cell>
        </row>
        <row r="19">
          <cell r="B19" t="str">
            <v>Octenidine</v>
          </cell>
          <cell r="C19" t="str">
            <v>L</v>
          </cell>
          <cell r="D19" t="str">
            <v>Active</v>
          </cell>
          <cell r="G19">
            <v>4</v>
          </cell>
          <cell r="H19">
            <v>30</v>
          </cell>
          <cell r="J19">
            <v>12</v>
          </cell>
          <cell r="K19">
            <v>46</v>
          </cell>
          <cell r="L19">
            <v>4</v>
          </cell>
          <cell r="M19">
            <v>1</v>
          </cell>
          <cell r="N19">
            <v>12</v>
          </cell>
          <cell r="O19">
            <v>-17</v>
          </cell>
          <cell r="Q19">
            <v>29</v>
          </cell>
        </row>
        <row r="20">
          <cell r="B20" t="str">
            <v>Plaquenil</v>
          </cell>
          <cell r="C20" t="str">
            <v>L</v>
          </cell>
          <cell r="D20" t="str">
            <v>Obs</v>
          </cell>
          <cell r="K20">
            <v>0</v>
          </cell>
          <cell r="O20">
            <v>0</v>
          </cell>
          <cell r="Q20">
            <v>0</v>
          </cell>
        </row>
        <row r="21">
          <cell r="B21" t="str">
            <v>Pro Jet 950NP</v>
          </cell>
          <cell r="C21" t="str">
            <v>L</v>
          </cell>
          <cell r="D21" t="str">
            <v>Obs</v>
          </cell>
          <cell r="K21">
            <v>0</v>
          </cell>
          <cell r="O21">
            <v>0</v>
          </cell>
          <cell r="Q21">
            <v>0</v>
          </cell>
        </row>
        <row r="22">
          <cell r="B22" t="str">
            <v>RBC</v>
          </cell>
          <cell r="C22" t="str">
            <v>L</v>
          </cell>
          <cell r="D22" t="str">
            <v>Obs</v>
          </cell>
          <cell r="K22">
            <v>0</v>
          </cell>
          <cell r="O22">
            <v>0</v>
          </cell>
          <cell r="Q22">
            <v>0</v>
          </cell>
        </row>
        <row r="23">
          <cell r="B23" t="str">
            <v>RH 3866</v>
          </cell>
          <cell r="C23" t="str">
            <v>L</v>
          </cell>
          <cell r="D23" t="str">
            <v>Obs</v>
          </cell>
          <cell r="G23">
            <v>2</v>
          </cell>
          <cell r="K23">
            <v>2</v>
          </cell>
          <cell r="L23">
            <v>2</v>
          </cell>
          <cell r="O23">
            <v>-2</v>
          </cell>
          <cell r="Q23">
            <v>0</v>
          </cell>
        </row>
        <row r="24">
          <cell r="B24" t="str">
            <v>SNA</v>
          </cell>
          <cell r="C24" t="str">
            <v>L</v>
          </cell>
          <cell r="D24" t="str">
            <v>Obs</v>
          </cell>
          <cell r="K24">
            <v>0</v>
          </cell>
          <cell r="O24">
            <v>0</v>
          </cell>
          <cell r="Q24">
            <v>0</v>
          </cell>
        </row>
        <row r="25">
          <cell r="B25" t="str">
            <v>Trientine</v>
          </cell>
          <cell r="C25" t="str">
            <v>L</v>
          </cell>
          <cell r="D25" t="str">
            <v>Active</v>
          </cell>
          <cell r="G25">
            <v>2</v>
          </cell>
          <cell r="H25">
            <v>31</v>
          </cell>
          <cell r="J25">
            <v>9</v>
          </cell>
          <cell r="K25">
            <v>42</v>
          </cell>
          <cell r="L25">
            <v>2</v>
          </cell>
          <cell r="M25">
            <v>4</v>
          </cell>
          <cell r="N25">
            <v>9</v>
          </cell>
          <cell r="O25">
            <v>-15</v>
          </cell>
          <cell r="Q25">
            <v>27</v>
          </cell>
        </row>
        <row r="26">
          <cell r="B26" t="str">
            <v>TTA</v>
          </cell>
          <cell r="C26" t="str">
            <v>L</v>
          </cell>
          <cell r="D26" t="str">
            <v>Slow Mvg</v>
          </cell>
          <cell r="K26">
            <v>0</v>
          </cell>
          <cell r="O26">
            <v>0</v>
          </cell>
          <cell r="Q26">
            <v>0</v>
          </cell>
        </row>
        <row r="27">
          <cell r="B27" t="str">
            <v>Zilueton</v>
          </cell>
          <cell r="C27" t="str">
            <v>L</v>
          </cell>
          <cell r="D27" t="str">
            <v>Active</v>
          </cell>
          <cell r="G27">
            <v>1040</v>
          </cell>
          <cell r="J27">
            <v>14</v>
          </cell>
          <cell r="K27">
            <v>1054</v>
          </cell>
          <cell r="L27">
            <v>62</v>
          </cell>
          <cell r="N27">
            <v>5</v>
          </cell>
          <cell r="O27">
            <v>-67</v>
          </cell>
          <cell r="Q27">
            <v>987</v>
          </cell>
        </row>
        <row r="28">
          <cell r="O28">
            <v>0</v>
          </cell>
        </row>
        <row r="29">
          <cell r="C29" t="str">
            <v>Launch</v>
          </cell>
          <cell r="D29" t="str">
            <v>Total</v>
          </cell>
          <cell r="G29">
            <v>1242</v>
          </cell>
          <cell r="H29">
            <v>2036</v>
          </cell>
          <cell r="I29">
            <v>73</v>
          </cell>
          <cell r="J29">
            <v>519</v>
          </cell>
          <cell r="K29">
            <v>3870</v>
          </cell>
          <cell r="L29">
            <v>170</v>
          </cell>
          <cell r="M29">
            <v>1984</v>
          </cell>
          <cell r="N29">
            <v>491</v>
          </cell>
          <cell r="O29">
            <v>-2645</v>
          </cell>
          <cell r="P29">
            <v>0</v>
          </cell>
          <cell r="Q29">
            <v>1225</v>
          </cell>
        </row>
        <row r="30">
          <cell r="O30">
            <v>0</v>
          </cell>
        </row>
        <row r="31">
          <cell r="B31" t="str">
            <v>2,5-BAEA</v>
          </cell>
          <cell r="C31" t="str">
            <v>PL</v>
          </cell>
          <cell r="D31" t="str">
            <v>Active</v>
          </cell>
          <cell r="H31">
            <v>11</v>
          </cell>
          <cell r="I31">
            <v>30</v>
          </cell>
          <cell r="J31">
            <v>71</v>
          </cell>
          <cell r="K31">
            <v>112</v>
          </cell>
          <cell r="M31">
            <v>11</v>
          </cell>
          <cell r="N31">
            <v>33</v>
          </cell>
          <cell r="O31">
            <v>-44</v>
          </cell>
          <cell r="Q31">
            <v>68</v>
          </cell>
        </row>
        <row r="32">
          <cell r="B32" t="str">
            <v>AGN-209323-LF</v>
          </cell>
          <cell r="C32" t="str">
            <v>PL</v>
          </cell>
          <cell r="D32" t="str">
            <v>Active</v>
          </cell>
          <cell r="H32">
            <v>3</v>
          </cell>
          <cell r="K32">
            <v>3</v>
          </cell>
          <cell r="M32">
            <v>3</v>
          </cell>
          <cell r="O32">
            <v>-3</v>
          </cell>
          <cell r="Q32">
            <v>0</v>
          </cell>
        </row>
        <row r="33">
          <cell r="B33" t="str">
            <v>ANAGRELIDE</v>
          </cell>
          <cell r="C33" t="str">
            <v>PL</v>
          </cell>
          <cell r="D33" t="str">
            <v>Active</v>
          </cell>
          <cell r="G33">
            <v>9</v>
          </cell>
          <cell r="H33">
            <v>4</v>
          </cell>
          <cell r="I33">
            <v>2</v>
          </cell>
          <cell r="J33">
            <v>228</v>
          </cell>
          <cell r="K33">
            <v>243</v>
          </cell>
          <cell r="L33">
            <v>9</v>
          </cell>
          <cell r="M33">
            <v>4</v>
          </cell>
          <cell r="N33">
            <v>228</v>
          </cell>
          <cell r="O33">
            <v>-241</v>
          </cell>
          <cell r="Q33">
            <v>2</v>
          </cell>
        </row>
        <row r="34">
          <cell r="B34" t="str">
            <v>AVP26452</v>
          </cell>
          <cell r="C34" t="str">
            <v>PL</v>
          </cell>
          <cell r="D34" t="str">
            <v>Obs</v>
          </cell>
          <cell r="K34">
            <v>0</v>
          </cell>
          <cell r="O34">
            <v>0</v>
          </cell>
          <cell r="Q34">
            <v>0</v>
          </cell>
        </row>
        <row r="35">
          <cell r="B35" t="str">
            <v>TFBU</v>
          </cell>
          <cell r="C35" t="str">
            <v>PL</v>
          </cell>
          <cell r="D35" t="str">
            <v>Slow Mvg</v>
          </cell>
          <cell r="J35">
            <v>208</v>
          </cell>
          <cell r="K35">
            <v>208</v>
          </cell>
          <cell r="O35">
            <v>0</v>
          </cell>
          <cell r="Q35">
            <v>208</v>
          </cell>
        </row>
        <row r="36">
          <cell r="B36" t="str">
            <v>3M R850 / R851</v>
          </cell>
          <cell r="C36" t="str">
            <v>PL</v>
          </cell>
          <cell r="D36" t="str">
            <v>Obs</v>
          </cell>
          <cell r="K36">
            <v>0</v>
          </cell>
          <cell r="O36">
            <v>0</v>
          </cell>
          <cell r="Q36">
            <v>0</v>
          </cell>
        </row>
        <row r="37">
          <cell r="B37" t="str">
            <v>ALT-962</v>
          </cell>
          <cell r="C37" t="str">
            <v>PL</v>
          </cell>
          <cell r="D37" t="str">
            <v>Obs</v>
          </cell>
          <cell r="K37">
            <v>0</v>
          </cell>
          <cell r="O37">
            <v>0</v>
          </cell>
          <cell r="Q37">
            <v>0</v>
          </cell>
        </row>
        <row r="38">
          <cell r="B38" t="str">
            <v>AVE 1330</v>
          </cell>
          <cell r="C38" t="str">
            <v>PL</v>
          </cell>
          <cell r="D38" t="str">
            <v>Obs</v>
          </cell>
          <cell r="K38">
            <v>0</v>
          </cell>
          <cell r="O38">
            <v>0</v>
          </cell>
          <cell r="Q38">
            <v>0</v>
          </cell>
        </row>
        <row r="39">
          <cell r="B39" t="str">
            <v>AZD 12389497</v>
          </cell>
          <cell r="C39" t="str">
            <v>PL</v>
          </cell>
          <cell r="D39" t="str">
            <v>Slow Mvg</v>
          </cell>
          <cell r="K39">
            <v>0</v>
          </cell>
          <cell r="O39">
            <v>0</v>
          </cell>
          <cell r="Q39">
            <v>0</v>
          </cell>
        </row>
        <row r="40">
          <cell r="B40" t="str">
            <v>AZD 2230</v>
          </cell>
          <cell r="C40" t="str">
            <v>PL</v>
          </cell>
          <cell r="D40" t="str">
            <v>Obs</v>
          </cell>
          <cell r="K40">
            <v>0</v>
          </cell>
          <cell r="O40">
            <v>0</v>
          </cell>
          <cell r="Q40">
            <v>0</v>
          </cell>
        </row>
        <row r="41">
          <cell r="B41" t="str">
            <v>AZD 6714</v>
          </cell>
          <cell r="C41" t="str">
            <v>PL</v>
          </cell>
          <cell r="D41" t="str">
            <v>Active</v>
          </cell>
          <cell r="G41">
            <v>6</v>
          </cell>
          <cell r="K41">
            <v>6</v>
          </cell>
          <cell r="L41">
            <v>5</v>
          </cell>
          <cell r="O41">
            <v>-5</v>
          </cell>
          <cell r="Q41">
            <v>1</v>
          </cell>
        </row>
        <row r="42">
          <cell r="B42" t="str">
            <v>BHA</v>
          </cell>
          <cell r="C42" t="str">
            <v>PL</v>
          </cell>
          <cell r="D42" t="str">
            <v>Obs</v>
          </cell>
          <cell r="H42">
            <v>23</v>
          </cell>
          <cell r="K42">
            <v>23</v>
          </cell>
          <cell r="M42">
            <v>23</v>
          </cell>
          <cell r="O42">
            <v>-23</v>
          </cell>
          <cell r="Q42">
            <v>0</v>
          </cell>
        </row>
        <row r="43">
          <cell r="B43" t="str">
            <v>BHUP</v>
          </cell>
          <cell r="C43" t="str">
            <v>PL</v>
          </cell>
          <cell r="D43" t="str">
            <v>Obs</v>
          </cell>
          <cell r="K43">
            <v>0</v>
          </cell>
          <cell r="O43">
            <v>0</v>
          </cell>
          <cell r="Q43">
            <v>0</v>
          </cell>
        </row>
        <row r="44">
          <cell r="B44" t="str">
            <v>BNP 7787</v>
          </cell>
          <cell r="C44" t="str">
            <v>PL</v>
          </cell>
          <cell r="D44" t="str">
            <v>Obs</v>
          </cell>
          <cell r="G44">
            <v>19</v>
          </cell>
          <cell r="K44">
            <v>19</v>
          </cell>
          <cell r="L44">
            <v>19</v>
          </cell>
          <cell r="O44">
            <v>-19</v>
          </cell>
          <cell r="Q44">
            <v>0</v>
          </cell>
        </row>
        <row r="45">
          <cell r="B45" t="str">
            <v>Bromohydrin</v>
          </cell>
          <cell r="C45" t="str">
            <v>PL</v>
          </cell>
          <cell r="D45" t="str">
            <v>Obs</v>
          </cell>
          <cell r="G45">
            <v>7</v>
          </cell>
          <cell r="K45">
            <v>7</v>
          </cell>
          <cell r="O45">
            <v>0</v>
          </cell>
          <cell r="Q45">
            <v>7</v>
          </cell>
        </row>
        <row r="46">
          <cell r="B46" t="str">
            <v>CCA</v>
          </cell>
          <cell r="C46" t="str">
            <v>PL</v>
          </cell>
          <cell r="D46" t="str">
            <v>Obs</v>
          </cell>
          <cell r="K46">
            <v>0</v>
          </cell>
          <cell r="O46">
            <v>0</v>
          </cell>
          <cell r="Q46">
            <v>0</v>
          </cell>
        </row>
        <row r="47">
          <cell r="B47" t="str">
            <v>Epoxy 5 Hexane</v>
          </cell>
          <cell r="C47" t="str">
            <v>PL</v>
          </cell>
          <cell r="D47" t="str">
            <v>Active</v>
          </cell>
          <cell r="K47">
            <v>0</v>
          </cell>
          <cell r="O47">
            <v>0</v>
          </cell>
          <cell r="Q47">
            <v>0</v>
          </cell>
        </row>
        <row r="48">
          <cell r="B48" t="str">
            <v>ER-306074</v>
          </cell>
          <cell r="C48" t="str">
            <v>PL</v>
          </cell>
          <cell r="D48" t="str">
            <v>Active</v>
          </cell>
          <cell r="K48">
            <v>0</v>
          </cell>
          <cell r="O48">
            <v>0</v>
          </cell>
          <cell r="Q48">
            <v>0</v>
          </cell>
        </row>
        <row r="49">
          <cell r="B49" t="str">
            <v>ER-806753</v>
          </cell>
          <cell r="C49" t="str">
            <v>PL</v>
          </cell>
          <cell r="D49" t="str">
            <v>Active</v>
          </cell>
          <cell r="G49">
            <v>179</v>
          </cell>
          <cell r="H49">
            <v>234</v>
          </cell>
          <cell r="K49">
            <v>413</v>
          </cell>
          <cell r="L49">
            <v>174</v>
          </cell>
          <cell r="M49">
            <v>10</v>
          </cell>
          <cell r="O49">
            <v>-184</v>
          </cell>
          <cell r="Q49">
            <v>229</v>
          </cell>
        </row>
        <row r="50">
          <cell r="B50" t="str">
            <v>Geltex</v>
          </cell>
          <cell r="C50" t="str">
            <v>PL</v>
          </cell>
          <cell r="D50" t="str">
            <v>Obs</v>
          </cell>
          <cell r="K50">
            <v>0</v>
          </cell>
          <cell r="O50">
            <v>0</v>
          </cell>
          <cell r="Q50">
            <v>0</v>
          </cell>
        </row>
        <row r="51">
          <cell r="B51" t="str">
            <v>GSK 1000064</v>
          </cell>
          <cell r="C51" t="str">
            <v>PL</v>
          </cell>
          <cell r="D51" t="str">
            <v>Slow Mvg</v>
          </cell>
          <cell r="K51">
            <v>0</v>
          </cell>
          <cell r="O51">
            <v>0</v>
          </cell>
          <cell r="Q51">
            <v>0</v>
          </cell>
        </row>
        <row r="52">
          <cell r="B52" t="str">
            <v>GSK 1014802A</v>
          </cell>
          <cell r="C52" t="str">
            <v>PL</v>
          </cell>
          <cell r="D52" t="str">
            <v>Active</v>
          </cell>
          <cell r="K52">
            <v>0</v>
          </cell>
          <cell r="O52">
            <v>0</v>
          </cell>
          <cell r="Q52">
            <v>0</v>
          </cell>
        </row>
        <row r="53">
          <cell r="B53" t="str">
            <v>GSK 1034702</v>
          </cell>
          <cell r="C53" t="str">
            <v>PL</v>
          </cell>
          <cell r="D53" t="str">
            <v>Active</v>
          </cell>
          <cell r="K53">
            <v>0</v>
          </cell>
          <cell r="O53">
            <v>0</v>
          </cell>
          <cell r="Q53">
            <v>0</v>
          </cell>
        </row>
        <row r="54">
          <cell r="B54" t="str">
            <v>GSK 1497235A</v>
          </cell>
          <cell r="C54" t="str">
            <v>PL</v>
          </cell>
          <cell r="D54" t="str">
            <v>Active</v>
          </cell>
          <cell r="G54">
            <v>31</v>
          </cell>
          <cell r="K54">
            <v>31</v>
          </cell>
          <cell r="L54">
            <v>31</v>
          </cell>
          <cell r="O54">
            <v>-31</v>
          </cell>
          <cell r="Q54">
            <v>0</v>
          </cell>
        </row>
        <row r="55">
          <cell r="B55" t="str">
            <v>GW 397339</v>
          </cell>
          <cell r="C55" t="str">
            <v>PL</v>
          </cell>
          <cell r="D55" t="str">
            <v>Obs</v>
          </cell>
          <cell r="K55">
            <v>0</v>
          </cell>
          <cell r="O55">
            <v>0</v>
          </cell>
          <cell r="Q55">
            <v>0</v>
          </cell>
        </row>
        <row r="56">
          <cell r="B56" t="str">
            <v>GW 591080X</v>
          </cell>
          <cell r="C56" t="str">
            <v>PL</v>
          </cell>
          <cell r="D56" t="str">
            <v>Active</v>
          </cell>
          <cell r="I56">
            <v>3</v>
          </cell>
          <cell r="K56">
            <v>3</v>
          </cell>
          <cell r="O56">
            <v>0</v>
          </cell>
          <cell r="Q56">
            <v>3</v>
          </cell>
        </row>
        <row r="57">
          <cell r="B57" t="str">
            <v>GW 801144X</v>
          </cell>
          <cell r="C57" t="str">
            <v>PL</v>
          </cell>
          <cell r="D57" t="str">
            <v>Slow Mvg</v>
          </cell>
          <cell r="G57">
            <v>5</v>
          </cell>
          <cell r="K57">
            <v>5</v>
          </cell>
          <cell r="L57">
            <v>5</v>
          </cell>
          <cell r="O57">
            <v>-5</v>
          </cell>
          <cell r="Q57">
            <v>0</v>
          </cell>
        </row>
        <row r="58">
          <cell r="B58" t="str">
            <v>ICOS 1576</v>
          </cell>
          <cell r="C58" t="str">
            <v>PL</v>
          </cell>
          <cell r="D58" t="str">
            <v>Obs</v>
          </cell>
          <cell r="K58">
            <v>0</v>
          </cell>
          <cell r="O58">
            <v>0</v>
          </cell>
          <cell r="Q58">
            <v>0</v>
          </cell>
        </row>
        <row r="59">
          <cell r="B59" t="str">
            <v>ICOS 485</v>
          </cell>
          <cell r="C59" t="str">
            <v>PL</v>
          </cell>
          <cell r="D59" t="str">
            <v>Obs</v>
          </cell>
          <cell r="K59">
            <v>0</v>
          </cell>
          <cell r="O59">
            <v>0</v>
          </cell>
          <cell r="Q59">
            <v>0</v>
          </cell>
        </row>
        <row r="60">
          <cell r="B60" t="str">
            <v>Iloperidone</v>
          </cell>
          <cell r="C60" t="str">
            <v>PL</v>
          </cell>
          <cell r="D60" t="str">
            <v>Active</v>
          </cell>
          <cell r="G60">
            <v>13</v>
          </cell>
          <cell r="H60">
            <v>143</v>
          </cell>
          <cell r="J60">
            <v>473</v>
          </cell>
          <cell r="K60">
            <v>629</v>
          </cell>
          <cell r="L60">
            <v>13</v>
          </cell>
          <cell r="M60">
            <v>143</v>
          </cell>
          <cell r="N60">
            <v>473</v>
          </cell>
          <cell r="O60">
            <v>-629</v>
          </cell>
          <cell r="Q60">
            <v>0</v>
          </cell>
        </row>
        <row r="61">
          <cell r="B61" t="str">
            <v>KAN 747</v>
          </cell>
          <cell r="C61" t="str">
            <v>PL</v>
          </cell>
          <cell r="D61" t="str">
            <v>Slow Mvg</v>
          </cell>
          <cell r="K61">
            <v>0</v>
          </cell>
          <cell r="O61">
            <v>0</v>
          </cell>
          <cell r="Q61">
            <v>0</v>
          </cell>
        </row>
        <row r="62">
          <cell r="B62" t="str">
            <v>Memory 1003</v>
          </cell>
          <cell r="C62" t="str">
            <v>PL</v>
          </cell>
          <cell r="D62" t="str">
            <v>Active</v>
          </cell>
          <cell r="G62">
            <v>5</v>
          </cell>
          <cell r="H62">
            <v>1</v>
          </cell>
          <cell r="J62">
            <v>199</v>
          </cell>
          <cell r="K62">
            <v>205</v>
          </cell>
          <cell r="L62">
            <v>5</v>
          </cell>
          <cell r="M62">
            <v>1</v>
          </cell>
          <cell r="N62">
            <v>199</v>
          </cell>
          <cell r="O62">
            <v>-205</v>
          </cell>
          <cell r="Q62">
            <v>0</v>
          </cell>
        </row>
        <row r="63">
          <cell r="B63" t="str">
            <v>Methyl Acetonide</v>
          </cell>
          <cell r="C63" t="str">
            <v>PL</v>
          </cell>
          <cell r="D63" t="str">
            <v>Slow Mvg</v>
          </cell>
          <cell r="J63">
            <v>17</v>
          </cell>
          <cell r="K63">
            <v>17</v>
          </cell>
          <cell r="N63">
            <v>17</v>
          </cell>
          <cell r="O63">
            <v>-17</v>
          </cell>
          <cell r="Q63">
            <v>0</v>
          </cell>
        </row>
        <row r="64">
          <cell r="B64" t="str">
            <v>Mill. Lactone</v>
          </cell>
          <cell r="C64" t="str">
            <v>PL</v>
          </cell>
          <cell r="D64" t="str">
            <v>Obs</v>
          </cell>
          <cell r="G64">
            <v>13</v>
          </cell>
          <cell r="K64">
            <v>13</v>
          </cell>
          <cell r="L64">
            <v>13</v>
          </cell>
          <cell r="O64">
            <v>-13</v>
          </cell>
          <cell r="Q64">
            <v>0</v>
          </cell>
        </row>
        <row r="65">
          <cell r="B65" t="str">
            <v>PTC</v>
          </cell>
          <cell r="C65" t="str">
            <v>PL</v>
          </cell>
          <cell r="D65" t="str">
            <v>Slow Mvg</v>
          </cell>
          <cell r="K65">
            <v>0</v>
          </cell>
          <cell r="O65">
            <v>0</v>
          </cell>
          <cell r="Q65">
            <v>0</v>
          </cell>
        </row>
        <row r="66">
          <cell r="B66" t="str">
            <v>RCX 2037</v>
          </cell>
          <cell r="C66" t="str">
            <v>PL</v>
          </cell>
          <cell r="D66" t="str">
            <v>Obs</v>
          </cell>
          <cell r="K66">
            <v>0</v>
          </cell>
          <cell r="O66">
            <v>0</v>
          </cell>
          <cell r="Q66">
            <v>0</v>
          </cell>
        </row>
        <row r="67">
          <cell r="B67" t="str">
            <v>RCX 2047</v>
          </cell>
          <cell r="C67" t="str">
            <v>PL</v>
          </cell>
          <cell r="D67" t="str">
            <v>Obs</v>
          </cell>
          <cell r="G67">
            <v>12</v>
          </cell>
          <cell r="H67">
            <v>11</v>
          </cell>
          <cell r="J67">
            <v>20</v>
          </cell>
          <cell r="K67">
            <v>43</v>
          </cell>
          <cell r="L67">
            <v>12</v>
          </cell>
          <cell r="N67">
            <v>20</v>
          </cell>
          <cell r="O67">
            <v>-32</v>
          </cell>
          <cell r="Q67">
            <v>11</v>
          </cell>
        </row>
        <row r="68">
          <cell r="B68" t="str">
            <v>SB 580254</v>
          </cell>
          <cell r="C68" t="str">
            <v>PL</v>
          </cell>
          <cell r="D68" t="str">
            <v>Active</v>
          </cell>
          <cell r="G68">
            <v>2</v>
          </cell>
          <cell r="K68">
            <v>2</v>
          </cell>
          <cell r="L68">
            <v>2</v>
          </cell>
          <cell r="O68">
            <v>-2</v>
          </cell>
          <cell r="Q68">
            <v>0</v>
          </cell>
        </row>
        <row r="69">
          <cell r="B69" t="str">
            <v>SB 748534A</v>
          </cell>
          <cell r="C69" t="str">
            <v>PL</v>
          </cell>
          <cell r="D69" t="str">
            <v>Slow Mvg</v>
          </cell>
          <cell r="K69">
            <v>0</v>
          </cell>
          <cell r="O69">
            <v>0</v>
          </cell>
          <cell r="Q69">
            <v>0</v>
          </cell>
        </row>
        <row r="70">
          <cell r="B70" t="str">
            <v>SB 7973131</v>
          </cell>
          <cell r="C70" t="str">
            <v>PL</v>
          </cell>
          <cell r="D70" t="str">
            <v>Slow Mvg</v>
          </cell>
          <cell r="G70">
            <v>2</v>
          </cell>
          <cell r="J70">
            <v>29</v>
          </cell>
          <cell r="K70">
            <v>31</v>
          </cell>
          <cell r="L70">
            <v>2</v>
          </cell>
          <cell r="N70">
            <v>29</v>
          </cell>
          <cell r="O70">
            <v>-31</v>
          </cell>
          <cell r="Q70">
            <v>0</v>
          </cell>
        </row>
        <row r="71">
          <cell r="B71" t="str">
            <v>Sestamibi</v>
          </cell>
          <cell r="C71" t="str">
            <v>PL</v>
          </cell>
          <cell r="D71" t="str">
            <v>Active</v>
          </cell>
          <cell r="G71">
            <v>1</v>
          </cell>
          <cell r="H71">
            <v>4</v>
          </cell>
          <cell r="K71">
            <v>5</v>
          </cell>
          <cell r="L71">
            <v>1</v>
          </cell>
          <cell r="M71">
            <v>4</v>
          </cell>
          <cell r="O71">
            <v>-5</v>
          </cell>
          <cell r="Q71">
            <v>0</v>
          </cell>
        </row>
        <row r="72">
          <cell r="B72" t="str">
            <v xml:space="preserve">Scios 469 </v>
          </cell>
          <cell r="C72" t="str">
            <v>PL</v>
          </cell>
          <cell r="D72" t="str">
            <v>Slow Mvg</v>
          </cell>
          <cell r="G72">
            <v>1</v>
          </cell>
          <cell r="K72">
            <v>1</v>
          </cell>
          <cell r="L72">
            <v>1</v>
          </cell>
          <cell r="O72">
            <v>-1</v>
          </cell>
          <cell r="Q72">
            <v>0</v>
          </cell>
        </row>
        <row r="73">
          <cell r="B73" t="str">
            <v>SR-28043</v>
          </cell>
          <cell r="C73" t="str">
            <v>PL</v>
          </cell>
          <cell r="D73" t="str">
            <v>Slow Mvg</v>
          </cell>
          <cell r="G73">
            <v>578</v>
          </cell>
          <cell r="H73">
            <v>499</v>
          </cell>
          <cell r="I73">
            <v>99</v>
          </cell>
          <cell r="J73">
            <v>235</v>
          </cell>
          <cell r="K73">
            <v>1411</v>
          </cell>
          <cell r="L73">
            <v>9</v>
          </cell>
          <cell r="M73">
            <v>688</v>
          </cell>
          <cell r="N73">
            <v>305</v>
          </cell>
          <cell r="O73">
            <v>-1002</v>
          </cell>
          <cell r="Q73">
            <v>409</v>
          </cell>
        </row>
        <row r="74">
          <cell r="B74" t="str">
            <v>T-Baus</v>
          </cell>
          <cell r="C74" t="str">
            <v>PL</v>
          </cell>
          <cell r="D74" t="str">
            <v>Obs</v>
          </cell>
          <cell r="K74">
            <v>0</v>
          </cell>
          <cell r="O74">
            <v>0</v>
          </cell>
          <cell r="Q74">
            <v>0</v>
          </cell>
        </row>
        <row r="75">
          <cell r="B75" t="str">
            <v>Telik 19781</v>
          </cell>
          <cell r="C75" t="str">
            <v>PL</v>
          </cell>
          <cell r="D75" t="str">
            <v>Obs</v>
          </cell>
          <cell r="K75">
            <v>0</v>
          </cell>
          <cell r="O75">
            <v>0</v>
          </cell>
          <cell r="Q75">
            <v>0</v>
          </cell>
        </row>
        <row r="76">
          <cell r="B76" t="str">
            <v>Valrocemide</v>
          </cell>
          <cell r="C76" t="str">
            <v>PL</v>
          </cell>
          <cell r="D76" t="str">
            <v>Active</v>
          </cell>
          <cell r="G76">
            <v>6</v>
          </cell>
          <cell r="H76">
            <v>14</v>
          </cell>
          <cell r="K76">
            <v>20</v>
          </cell>
          <cell r="L76">
            <v>6</v>
          </cell>
          <cell r="M76">
            <v>14</v>
          </cell>
          <cell r="O76">
            <v>-20</v>
          </cell>
          <cell r="Q76">
            <v>0</v>
          </cell>
        </row>
        <row r="77">
          <cell r="B77" t="str">
            <v>VEC 162</v>
          </cell>
          <cell r="C77" t="str">
            <v>PL</v>
          </cell>
          <cell r="D77" t="str">
            <v>Active</v>
          </cell>
          <cell r="G77">
            <v>64</v>
          </cell>
          <cell r="H77">
            <v>142</v>
          </cell>
          <cell r="K77">
            <v>206</v>
          </cell>
          <cell r="L77">
            <v>64</v>
          </cell>
          <cell r="M77">
            <v>142</v>
          </cell>
          <cell r="O77">
            <v>-206</v>
          </cell>
          <cell r="Q77">
            <v>0</v>
          </cell>
        </row>
        <row r="78">
          <cell r="B78" t="str">
            <v>Vertex 148</v>
          </cell>
          <cell r="C78" t="str">
            <v>PL</v>
          </cell>
          <cell r="D78" t="str">
            <v>Obs</v>
          </cell>
          <cell r="H78">
            <v>1</v>
          </cell>
          <cell r="J78">
            <v>91</v>
          </cell>
          <cell r="K78">
            <v>92</v>
          </cell>
          <cell r="M78">
            <v>1</v>
          </cell>
          <cell r="N78">
            <v>91</v>
          </cell>
          <cell r="O78">
            <v>-92</v>
          </cell>
          <cell r="Q78">
            <v>0</v>
          </cell>
        </row>
        <row r="79">
          <cell r="B79" t="str">
            <v>Vertex 497</v>
          </cell>
          <cell r="C79" t="str">
            <v>PL</v>
          </cell>
          <cell r="D79" t="str">
            <v>Obs</v>
          </cell>
          <cell r="G79">
            <v>3</v>
          </cell>
          <cell r="H79">
            <v>127</v>
          </cell>
          <cell r="K79">
            <v>130</v>
          </cell>
          <cell r="L79">
            <v>3</v>
          </cell>
          <cell r="M79">
            <v>127</v>
          </cell>
          <cell r="O79">
            <v>-130</v>
          </cell>
          <cell r="Q79">
            <v>0</v>
          </cell>
        </row>
        <row r="80">
          <cell r="B80" t="str">
            <v>Vertex 770</v>
          </cell>
          <cell r="C80" t="str">
            <v>PL</v>
          </cell>
          <cell r="D80" t="str">
            <v>Slow Mvg</v>
          </cell>
          <cell r="G80">
            <v>1</v>
          </cell>
          <cell r="K80">
            <v>1</v>
          </cell>
          <cell r="L80">
            <v>1</v>
          </cell>
          <cell r="O80">
            <v>-1</v>
          </cell>
          <cell r="Q80">
            <v>0</v>
          </cell>
        </row>
        <row r="81">
          <cell r="B81" t="str">
            <v>Vertex 950</v>
          </cell>
          <cell r="C81" t="str">
            <v>PL</v>
          </cell>
          <cell r="D81" t="str">
            <v>Active</v>
          </cell>
          <cell r="G81">
            <v>329</v>
          </cell>
          <cell r="H81">
            <v>114</v>
          </cell>
          <cell r="I81">
            <v>358</v>
          </cell>
          <cell r="J81">
            <v>731</v>
          </cell>
          <cell r="K81">
            <v>1532</v>
          </cell>
          <cell r="L81">
            <v>303</v>
          </cell>
          <cell r="M81">
            <v>146</v>
          </cell>
          <cell r="N81">
            <v>1012</v>
          </cell>
          <cell r="O81">
            <v>-1461</v>
          </cell>
          <cell r="Q81">
            <v>71</v>
          </cell>
        </row>
        <row r="82">
          <cell r="B82" t="str">
            <v>ZD0947</v>
          </cell>
          <cell r="C82" t="str">
            <v>PL</v>
          </cell>
          <cell r="D82" t="str">
            <v>Obs</v>
          </cell>
          <cell r="K82">
            <v>0</v>
          </cell>
          <cell r="O82">
            <v>0</v>
          </cell>
          <cell r="Q82">
            <v>0</v>
          </cell>
        </row>
        <row r="83">
          <cell r="B83" t="str">
            <v>ZT-1</v>
          </cell>
          <cell r="C83" t="str">
            <v>PL</v>
          </cell>
          <cell r="D83" t="str">
            <v>Active</v>
          </cell>
          <cell r="H83">
            <v>1</v>
          </cell>
          <cell r="K83">
            <v>1</v>
          </cell>
          <cell r="M83">
            <v>1</v>
          </cell>
          <cell r="O83">
            <v>-1</v>
          </cell>
          <cell r="Q83">
            <v>0</v>
          </cell>
        </row>
        <row r="84">
          <cell r="O84">
            <v>0</v>
          </cell>
        </row>
        <row r="85">
          <cell r="C85" t="str">
            <v>Pre Launch</v>
          </cell>
          <cell r="D85" t="str">
            <v>Total</v>
          </cell>
          <cell r="G85">
            <v>1286</v>
          </cell>
          <cell r="H85">
            <v>1332</v>
          </cell>
          <cell r="I85">
            <v>492</v>
          </cell>
          <cell r="J85">
            <v>2302</v>
          </cell>
          <cell r="K85">
            <v>5412</v>
          </cell>
          <cell r="L85">
            <v>678</v>
          </cell>
          <cell r="M85">
            <v>1318</v>
          </cell>
          <cell r="N85">
            <v>2407</v>
          </cell>
          <cell r="O85">
            <v>-4403</v>
          </cell>
          <cell r="P85">
            <v>0</v>
          </cell>
          <cell r="Q85">
            <v>1009</v>
          </cell>
        </row>
        <row r="86">
          <cell r="O86">
            <v>0</v>
          </cell>
        </row>
        <row r="87">
          <cell r="B87" t="str">
            <v>(DHQ) 2 PHAL</v>
          </cell>
          <cell r="C87" t="str">
            <v>T</v>
          </cell>
          <cell r="D87" t="str">
            <v>Slow Mvg</v>
          </cell>
          <cell r="K87">
            <v>0</v>
          </cell>
          <cell r="O87">
            <v>0</v>
          </cell>
          <cell r="Q87">
            <v>0</v>
          </cell>
        </row>
        <row r="88">
          <cell r="B88" t="str">
            <v>Amino Indanol</v>
          </cell>
          <cell r="C88" t="str">
            <v>T</v>
          </cell>
          <cell r="D88" t="str">
            <v>Slow Mvg</v>
          </cell>
          <cell r="H88">
            <v>109</v>
          </cell>
          <cell r="K88">
            <v>109</v>
          </cell>
          <cell r="M88">
            <v>109</v>
          </cell>
          <cell r="O88">
            <v>-109</v>
          </cell>
          <cell r="Q88">
            <v>0</v>
          </cell>
        </row>
        <row r="89">
          <cell r="B89" t="str">
            <v>ANFP</v>
          </cell>
          <cell r="C89" t="str">
            <v>T</v>
          </cell>
          <cell r="D89" t="str">
            <v>Active</v>
          </cell>
          <cell r="G89">
            <v>77</v>
          </cell>
          <cell r="J89">
            <v>88</v>
          </cell>
          <cell r="K89">
            <v>165</v>
          </cell>
          <cell r="L89">
            <v>1</v>
          </cell>
          <cell r="O89">
            <v>-1</v>
          </cell>
          <cell r="Q89">
            <v>164</v>
          </cell>
        </row>
        <row r="90">
          <cell r="B90" t="str">
            <v>Butanol</v>
          </cell>
          <cell r="C90" t="str">
            <v>T</v>
          </cell>
          <cell r="D90" t="str">
            <v>Slow Mvg</v>
          </cell>
          <cell r="G90">
            <v>23</v>
          </cell>
          <cell r="J90">
            <v>88</v>
          </cell>
          <cell r="K90">
            <v>111</v>
          </cell>
          <cell r="L90">
            <v>23</v>
          </cell>
          <cell r="N90">
            <v>88</v>
          </cell>
          <cell r="O90">
            <v>-111</v>
          </cell>
          <cell r="Q90">
            <v>0</v>
          </cell>
        </row>
        <row r="91">
          <cell r="B91" t="str">
            <v>CBDA</v>
          </cell>
          <cell r="C91" t="str">
            <v>T</v>
          </cell>
          <cell r="D91" t="str">
            <v>Active</v>
          </cell>
          <cell r="G91">
            <v>13</v>
          </cell>
          <cell r="H91">
            <v>2</v>
          </cell>
          <cell r="K91">
            <v>15</v>
          </cell>
          <cell r="L91">
            <v>2</v>
          </cell>
          <cell r="M91">
            <v>2</v>
          </cell>
          <cell r="O91">
            <v>-4</v>
          </cell>
          <cell r="Q91">
            <v>11</v>
          </cell>
        </row>
        <row r="92">
          <cell r="B92" t="str">
            <v>CDFA Me</v>
          </cell>
          <cell r="C92" t="str">
            <v>T</v>
          </cell>
          <cell r="D92" t="str">
            <v>Slow Mvg</v>
          </cell>
          <cell r="G92">
            <v>4</v>
          </cell>
          <cell r="J92">
            <v>1</v>
          </cell>
          <cell r="K92">
            <v>5</v>
          </cell>
          <cell r="L92">
            <v>4</v>
          </cell>
          <cell r="N92">
            <v>1</v>
          </cell>
          <cell r="O92">
            <v>-5</v>
          </cell>
          <cell r="Q92">
            <v>0</v>
          </cell>
        </row>
        <row r="93">
          <cell r="B93" t="str">
            <v>CPD</v>
          </cell>
          <cell r="C93" t="str">
            <v>T</v>
          </cell>
          <cell r="D93" t="str">
            <v>Slow Mvg</v>
          </cell>
          <cell r="J93">
            <v>43</v>
          </cell>
          <cell r="K93">
            <v>43</v>
          </cell>
          <cell r="N93">
            <v>43</v>
          </cell>
          <cell r="O93">
            <v>-43</v>
          </cell>
          <cell r="Q93">
            <v>0</v>
          </cell>
        </row>
        <row r="94">
          <cell r="B94" t="str">
            <v>DESMP</v>
          </cell>
          <cell r="C94" t="str">
            <v>T</v>
          </cell>
          <cell r="D94" t="str">
            <v>Obs</v>
          </cell>
          <cell r="K94">
            <v>0</v>
          </cell>
          <cell r="O94">
            <v>0</v>
          </cell>
          <cell r="Q94">
            <v>0</v>
          </cell>
        </row>
        <row r="95">
          <cell r="B95" t="str">
            <v>DHQD</v>
          </cell>
          <cell r="C95" t="str">
            <v>T</v>
          </cell>
          <cell r="D95" t="str">
            <v>Slow Mvg</v>
          </cell>
          <cell r="G95">
            <v>3</v>
          </cell>
          <cell r="J95">
            <v>31</v>
          </cell>
          <cell r="K95">
            <v>34</v>
          </cell>
          <cell r="N95">
            <v>24</v>
          </cell>
          <cell r="O95">
            <v>-24</v>
          </cell>
          <cell r="Q95">
            <v>10</v>
          </cell>
        </row>
        <row r="96">
          <cell r="B96" t="str">
            <v>EPI</v>
          </cell>
          <cell r="C96" t="str">
            <v>T</v>
          </cell>
          <cell r="D96" t="str">
            <v>Slow Mvg</v>
          </cell>
          <cell r="G96">
            <v>6</v>
          </cell>
          <cell r="H96">
            <v>33</v>
          </cell>
          <cell r="J96">
            <v>48</v>
          </cell>
          <cell r="K96">
            <v>87</v>
          </cell>
          <cell r="L96">
            <v>6</v>
          </cell>
          <cell r="M96">
            <v>8</v>
          </cell>
          <cell r="N96">
            <v>20</v>
          </cell>
          <cell r="O96">
            <v>-34</v>
          </cell>
          <cell r="Q96">
            <v>53</v>
          </cell>
        </row>
        <row r="97">
          <cell r="B97" t="str">
            <v>ETFA</v>
          </cell>
          <cell r="C97" t="str">
            <v>T</v>
          </cell>
          <cell r="D97" t="str">
            <v>Active</v>
          </cell>
          <cell r="G97">
            <v>1</v>
          </cell>
          <cell r="J97">
            <v>22</v>
          </cell>
          <cell r="K97">
            <v>23</v>
          </cell>
          <cell r="L97">
            <v>1</v>
          </cell>
          <cell r="N97">
            <v>22</v>
          </cell>
          <cell r="O97">
            <v>-23</v>
          </cell>
          <cell r="Q97">
            <v>0</v>
          </cell>
        </row>
        <row r="98">
          <cell r="B98" t="str">
            <v>Glycidyl Nosylate</v>
          </cell>
          <cell r="C98" t="str">
            <v>T</v>
          </cell>
          <cell r="D98" t="str">
            <v>Slow Mvg</v>
          </cell>
          <cell r="G98">
            <v>3</v>
          </cell>
          <cell r="K98">
            <v>3</v>
          </cell>
          <cell r="L98">
            <v>3</v>
          </cell>
          <cell r="O98">
            <v>-3</v>
          </cell>
          <cell r="Q98">
            <v>0</v>
          </cell>
        </row>
        <row r="99">
          <cell r="B99" t="str">
            <v>Glycidyl Phthalimide</v>
          </cell>
          <cell r="C99" t="str">
            <v>T</v>
          </cell>
          <cell r="D99" t="str">
            <v>Active</v>
          </cell>
          <cell r="G99">
            <v>11</v>
          </cell>
          <cell r="J99">
            <v>98</v>
          </cell>
          <cell r="K99">
            <v>109</v>
          </cell>
          <cell r="L99">
            <v>11</v>
          </cell>
          <cell r="N99">
            <v>98</v>
          </cell>
          <cell r="O99">
            <v>-109</v>
          </cell>
          <cell r="Q99">
            <v>0</v>
          </cell>
        </row>
        <row r="100">
          <cell r="B100" t="str">
            <v>Glycidyl Tosylate</v>
          </cell>
          <cell r="C100" t="str">
            <v>T</v>
          </cell>
          <cell r="D100" t="str">
            <v>Slow Mvg</v>
          </cell>
          <cell r="H100">
            <v>3</v>
          </cell>
          <cell r="K100">
            <v>3</v>
          </cell>
          <cell r="M100">
            <v>3</v>
          </cell>
          <cell r="O100">
            <v>-3</v>
          </cell>
          <cell r="Q100">
            <v>0</v>
          </cell>
        </row>
        <row r="101">
          <cell r="B101" t="str">
            <v>Isovanillin</v>
          </cell>
          <cell r="C101" t="str">
            <v>T</v>
          </cell>
          <cell r="D101" t="str">
            <v>Obs</v>
          </cell>
          <cell r="K101">
            <v>0</v>
          </cell>
          <cell r="O101">
            <v>0</v>
          </cell>
          <cell r="Q101">
            <v>0</v>
          </cell>
        </row>
        <row r="102">
          <cell r="B102" t="str">
            <v>Jacobsen Catalyst</v>
          </cell>
          <cell r="C102" t="str">
            <v>T</v>
          </cell>
          <cell r="D102" t="str">
            <v>Slow Mvg</v>
          </cell>
          <cell r="G102">
            <v>11</v>
          </cell>
          <cell r="H102">
            <v>222</v>
          </cell>
          <cell r="K102">
            <v>233</v>
          </cell>
          <cell r="L102">
            <v>11</v>
          </cell>
          <cell r="M102">
            <v>42</v>
          </cell>
          <cell r="O102">
            <v>-53</v>
          </cell>
          <cell r="Q102">
            <v>180</v>
          </cell>
        </row>
        <row r="103">
          <cell r="B103" t="str">
            <v>L-Carnitine</v>
          </cell>
          <cell r="C103" t="str">
            <v>T</v>
          </cell>
          <cell r="D103" t="str">
            <v>Slow Mvg</v>
          </cell>
          <cell r="G103">
            <v>3</v>
          </cell>
          <cell r="K103">
            <v>3</v>
          </cell>
          <cell r="L103">
            <v>3</v>
          </cell>
          <cell r="O103">
            <v>-3</v>
          </cell>
          <cell r="Q103">
            <v>0</v>
          </cell>
        </row>
        <row r="104">
          <cell r="B104" t="str">
            <v>Methyl Glycidate</v>
          </cell>
          <cell r="C104" t="str">
            <v>T</v>
          </cell>
          <cell r="D104" t="str">
            <v>Slow Mvg</v>
          </cell>
          <cell r="J104">
            <v>17</v>
          </cell>
          <cell r="K104">
            <v>17</v>
          </cell>
          <cell r="N104">
            <v>17</v>
          </cell>
          <cell r="O104">
            <v>-17</v>
          </cell>
          <cell r="Q104">
            <v>0</v>
          </cell>
        </row>
        <row r="105">
          <cell r="B105" t="str">
            <v>OADPE</v>
          </cell>
          <cell r="C105" t="str">
            <v>T</v>
          </cell>
          <cell r="D105" t="str">
            <v>Slow Mvg</v>
          </cell>
          <cell r="K105">
            <v>0</v>
          </cell>
          <cell r="O105">
            <v>0</v>
          </cell>
          <cell r="Q105">
            <v>0</v>
          </cell>
        </row>
        <row r="106">
          <cell r="B106" t="str">
            <v>Oligomeric Cat</v>
          </cell>
          <cell r="C106" t="str">
            <v>T</v>
          </cell>
          <cell r="D106" t="str">
            <v>Slow Mvg</v>
          </cell>
          <cell r="G106">
            <v>100</v>
          </cell>
          <cell r="H106">
            <v>423</v>
          </cell>
          <cell r="K106">
            <v>523</v>
          </cell>
          <cell r="L106">
            <v>1</v>
          </cell>
          <cell r="M106">
            <v>51</v>
          </cell>
          <cell r="O106">
            <v>-52</v>
          </cell>
          <cell r="P106">
            <v>71</v>
          </cell>
          <cell r="Q106">
            <v>542</v>
          </cell>
        </row>
        <row r="107">
          <cell r="B107" t="str">
            <v>Pfizer Diol</v>
          </cell>
          <cell r="C107" t="str">
            <v>T</v>
          </cell>
          <cell r="D107" t="str">
            <v>Obs</v>
          </cell>
          <cell r="K107">
            <v>0</v>
          </cell>
          <cell r="O107">
            <v>0</v>
          </cell>
          <cell r="Q107">
            <v>0</v>
          </cell>
        </row>
        <row r="108">
          <cell r="B108" t="str">
            <v>PG Carbonate</v>
          </cell>
          <cell r="C108" t="str">
            <v>T</v>
          </cell>
          <cell r="D108" t="str">
            <v>Slow Mvg</v>
          </cell>
          <cell r="J108">
            <v>226</v>
          </cell>
          <cell r="K108">
            <v>226</v>
          </cell>
          <cell r="N108">
            <v>226</v>
          </cell>
          <cell r="O108">
            <v>-226</v>
          </cell>
          <cell r="Q108">
            <v>0</v>
          </cell>
        </row>
        <row r="109">
          <cell r="B109" t="str">
            <v>Propylene Oxide</v>
          </cell>
          <cell r="C109" t="str">
            <v>T</v>
          </cell>
          <cell r="D109" t="str">
            <v>Slow Mvg</v>
          </cell>
          <cell r="G109">
            <v>1</v>
          </cell>
          <cell r="H109">
            <v>47</v>
          </cell>
          <cell r="I109">
            <v>1</v>
          </cell>
          <cell r="K109">
            <v>49</v>
          </cell>
          <cell r="L109">
            <v>1</v>
          </cell>
          <cell r="M109">
            <v>39</v>
          </cell>
          <cell r="O109">
            <v>-40</v>
          </cell>
          <cell r="Q109">
            <v>9</v>
          </cell>
        </row>
        <row r="110">
          <cell r="B110" t="str">
            <v>RUPHOS</v>
          </cell>
          <cell r="C110" t="str">
            <v>T</v>
          </cell>
          <cell r="D110" t="str">
            <v>Slow Mvg</v>
          </cell>
          <cell r="K110">
            <v>0</v>
          </cell>
          <cell r="O110">
            <v>0</v>
          </cell>
          <cell r="Q110">
            <v>0</v>
          </cell>
        </row>
        <row r="111">
          <cell r="B111" t="str">
            <v>S-Phos</v>
          </cell>
          <cell r="C111" t="str">
            <v>T</v>
          </cell>
          <cell r="D111" t="str">
            <v>Slow Mvg</v>
          </cell>
          <cell r="J111">
            <v>3</v>
          </cell>
          <cell r="K111">
            <v>3</v>
          </cell>
          <cell r="N111">
            <v>3</v>
          </cell>
          <cell r="O111">
            <v>-3</v>
          </cell>
          <cell r="Q111">
            <v>0</v>
          </cell>
        </row>
        <row r="112">
          <cell r="B112" t="str">
            <v>Styrene Oxide</v>
          </cell>
          <cell r="C112" t="str">
            <v>T</v>
          </cell>
          <cell r="D112" t="str">
            <v>Slow Mvg</v>
          </cell>
          <cell r="G112">
            <v>3</v>
          </cell>
          <cell r="K112">
            <v>3</v>
          </cell>
          <cell r="L112">
            <v>3</v>
          </cell>
          <cell r="O112">
            <v>-3</v>
          </cell>
          <cell r="Q112">
            <v>0</v>
          </cell>
        </row>
        <row r="113">
          <cell r="B113" t="str">
            <v>TBGE</v>
          </cell>
          <cell r="C113" t="str">
            <v>T</v>
          </cell>
          <cell r="D113" t="str">
            <v>Active</v>
          </cell>
          <cell r="J113">
            <v>10</v>
          </cell>
          <cell r="K113">
            <v>10</v>
          </cell>
          <cell r="N113">
            <v>10</v>
          </cell>
          <cell r="O113">
            <v>-10</v>
          </cell>
          <cell r="Q113">
            <v>0</v>
          </cell>
        </row>
        <row r="114">
          <cell r="B114" t="str">
            <v>WS 23</v>
          </cell>
          <cell r="C114" t="str">
            <v>T</v>
          </cell>
          <cell r="D114" t="str">
            <v>Active</v>
          </cell>
          <cell r="G114">
            <v>129</v>
          </cell>
          <cell r="H114">
            <v>115</v>
          </cell>
          <cell r="I114">
            <v>180</v>
          </cell>
          <cell r="J114">
            <v>178</v>
          </cell>
          <cell r="K114">
            <v>602</v>
          </cell>
          <cell r="L114">
            <v>1</v>
          </cell>
          <cell r="M114">
            <v>275</v>
          </cell>
          <cell r="N114">
            <v>151</v>
          </cell>
          <cell r="O114">
            <v>-427</v>
          </cell>
          <cell r="Q114">
            <v>175</v>
          </cell>
        </row>
        <row r="115">
          <cell r="B115" t="str">
            <v>ETFA Held in Hong Kong</v>
          </cell>
          <cell r="C115" t="str">
            <v>TM</v>
          </cell>
          <cell r="D115" t="str">
            <v>Obs</v>
          </cell>
          <cell r="K115">
            <v>0</v>
          </cell>
          <cell r="O115">
            <v>0</v>
          </cell>
          <cell r="Q115">
            <v>0</v>
          </cell>
        </row>
        <row r="116">
          <cell r="B116" t="str">
            <v>3-NPP</v>
          </cell>
          <cell r="C116" t="str">
            <v>TM</v>
          </cell>
          <cell r="D116" t="str">
            <v>Obs</v>
          </cell>
          <cell r="K116">
            <v>0</v>
          </cell>
          <cell r="O116">
            <v>0</v>
          </cell>
          <cell r="Q116">
            <v>0</v>
          </cell>
        </row>
        <row r="117">
          <cell r="B117" t="str">
            <v>ANFP.</v>
          </cell>
          <cell r="C117" t="str">
            <v>TM</v>
          </cell>
          <cell r="D117" t="str">
            <v>Active</v>
          </cell>
          <cell r="K117">
            <v>0</v>
          </cell>
          <cell r="O117">
            <v>0</v>
          </cell>
          <cell r="Q117">
            <v>0</v>
          </cell>
        </row>
        <row r="118">
          <cell r="B118" t="str">
            <v>DESMP.</v>
          </cell>
          <cell r="C118" t="str">
            <v>TM</v>
          </cell>
          <cell r="D118" t="str">
            <v>Obs</v>
          </cell>
          <cell r="K118">
            <v>0</v>
          </cell>
          <cell r="O118">
            <v>0</v>
          </cell>
          <cell r="Q118">
            <v>0</v>
          </cell>
        </row>
        <row r="119">
          <cell r="B119" t="str">
            <v>L-Thyroxine</v>
          </cell>
          <cell r="C119" t="str">
            <v>TM</v>
          </cell>
          <cell r="D119" t="str">
            <v>Active</v>
          </cell>
          <cell r="K119">
            <v>0</v>
          </cell>
          <cell r="O119">
            <v>0</v>
          </cell>
          <cell r="Q119">
            <v>0</v>
          </cell>
        </row>
        <row r="120">
          <cell r="B120" t="str">
            <v>NAAGA</v>
          </cell>
          <cell r="C120" t="str">
            <v>TM</v>
          </cell>
          <cell r="D120" t="str">
            <v>Active</v>
          </cell>
          <cell r="K120">
            <v>0</v>
          </cell>
          <cell r="O120">
            <v>0</v>
          </cell>
          <cell r="Q120">
            <v>0</v>
          </cell>
        </row>
        <row r="121">
          <cell r="B121" t="str">
            <v>NTFMA</v>
          </cell>
          <cell r="C121" t="str">
            <v>TM</v>
          </cell>
          <cell r="D121" t="str">
            <v>Obs</v>
          </cell>
          <cell r="K121">
            <v>0</v>
          </cell>
          <cell r="O121">
            <v>0</v>
          </cell>
          <cell r="Q121">
            <v>0</v>
          </cell>
        </row>
        <row r="122">
          <cell r="B122" t="str">
            <v>OADPE</v>
          </cell>
          <cell r="C122" t="str">
            <v>TM</v>
          </cell>
          <cell r="D122" t="str">
            <v>Active</v>
          </cell>
          <cell r="K122">
            <v>0</v>
          </cell>
          <cell r="O122">
            <v>0</v>
          </cell>
          <cell r="Q122">
            <v>0</v>
          </cell>
        </row>
        <row r="123">
          <cell r="B123" t="str">
            <v>PTFMXA</v>
          </cell>
          <cell r="C123" t="str">
            <v>TM</v>
          </cell>
          <cell r="D123" t="str">
            <v>Obs</v>
          </cell>
          <cell r="K123">
            <v>0</v>
          </cell>
          <cell r="O123">
            <v>0</v>
          </cell>
          <cell r="Q123">
            <v>0</v>
          </cell>
        </row>
        <row r="124">
          <cell r="B124" t="str">
            <v>SR-28043.</v>
          </cell>
          <cell r="C124" t="str">
            <v>TM</v>
          </cell>
          <cell r="D124" t="str">
            <v>Slow Mvg</v>
          </cell>
          <cell r="K124">
            <v>0</v>
          </cell>
          <cell r="O124">
            <v>0</v>
          </cell>
          <cell r="Q124">
            <v>0</v>
          </cell>
        </row>
        <row r="125">
          <cell r="B125" t="str">
            <v>TFBA</v>
          </cell>
          <cell r="C125" t="str">
            <v>TM</v>
          </cell>
          <cell r="D125" t="str">
            <v>Obs</v>
          </cell>
          <cell r="K125">
            <v>0</v>
          </cell>
          <cell r="O125">
            <v>0</v>
          </cell>
          <cell r="Q125">
            <v>0</v>
          </cell>
        </row>
        <row r="126">
          <cell r="B126" t="str">
            <v>Fixed cost others</v>
          </cell>
          <cell r="C126" t="str">
            <v>TM</v>
          </cell>
          <cell r="D126" t="str">
            <v>Obs</v>
          </cell>
          <cell r="K126">
            <v>0</v>
          </cell>
          <cell r="O126">
            <v>0</v>
          </cell>
          <cell r="Q126">
            <v>0</v>
          </cell>
        </row>
        <row r="127">
          <cell r="B127" t="str">
            <v>Others.</v>
          </cell>
          <cell r="C127" t="str">
            <v>TM</v>
          </cell>
          <cell r="D127" t="str">
            <v>Obs</v>
          </cell>
          <cell r="K127">
            <v>0</v>
          </cell>
          <cell r="O127">
            <v>0</v>
          </cell>
          <cell r="Q127">
            <v>0</v>
          </cell>
        </row>
        <row r="129">
          <cell r="C129" t="str">
            <v>Technology</v>
          </cell>
          <cell r="D129" t="str">
            <v>Total</v>
          </cell>
          <cell r="G129">
            <v>388</v>
          </cell>
          <cell r="H129">
            <v>954</v>
          </cell>
          <cell r="I129">
            <v>181</v>
          </cell>
          <cell r="J129">
            <v>853</v>
          </cell>
          <cell r="K129">
            <v>2376</v>
          </cell>
          <cell r="L129">
            <v>71</v>
          </cell>
          <cell r="M129">
            <v>529</v>
          </cell>
          <cell r="N129">
            <v>703</v>
          </cell>
          <cell r="O129">
            <v>-1303</v>
          </cell>
          <cell r="P129">
            <v>71</v>
          </cell>
          <cell r="Q129">
            <v>1144</v>
          </cell>
        </row>
        <row r="131">
          <cell r="B131" t="str">
            <v>Non Allocated</v>
          </cell>
          <cell r="G131">
            <v>439</v>
          </cell>
          <cell r="H131">
            <v>80</v>
          </cell>
          <cell r="I131">
            <v>35</v>
          </cell>
          <cell r="J131">
            <v>1</v>
          </cell>
          <cell r="K131">
            <v>555</v>
          </cell>
          <cell r="L131">
            <v>209</v>
          </cell>
          <cell r="M131">
            <v>4</v>
          </cell>
          <cell r="N131">
            <v>25</v>
          </cell>
          <cell r="O131">
            <v>-238</v>
          </cell>
          <cell r="P131">
            <v>-2</v>
          </cell>
          <cell r="Q131">
            <v>315</v>
          </cell>
        </row>
        <row r="132">
          <cell r="B132" t="str">
            <v>Cleanouts</v>
          </cell>
          <cell r="K132">
            <v>0</v>
          </cell>
          <cell r="O132">
            <v>0</v>
          </cell>
          <cell r="P132">
            <v>-36</v>
          </cell>
          <cell r="Q132">
            <v>-36</v>
          </cell>
        </row>
        <row r="133">
          <cell r="B133" t="str">
            <v>Engineering Stores</v>
          </cell>
          <cell r="G133">
            <v>2400</v>
          </cell>
          <cell r="K133">
            <v>2400</v>
          </cell>
          <cell r="L133">
            <v>1634</v>
          </cell>
          <cell r="O133">
            <v>-1634</v>
          </cell>
          <cell r="Q133">
            <v>766</v>
          </cell>
        </row>
        <row r="134">
          <cell r="B134" t="str">
            <v>Base Stocks</v>
          </cell>
          <cell r="G134">
            <v>365</v>
          </cell>
          <cell r="K134">
            <v>365</v>
          </cell>
          <cell r="L134">
            <v>182</v>
          </cell>
          <cell r="O134">
            <v>-182</v>
          </cell>
          <cell r="Q134">
            <v>183</v>
          </cell>
        </row>
        <row r="135">
          <cell r="B135" t="str">
            <v>Op Supplies/Ret Cont/Packaging/Waste</v>
          </cell>
          <cell r="G135">
            <v>537</v>
          </cell>
          <cell r="K135">
            <v>537</v>
          </cell>
          <cell r="L135">
            <v>131</v>
          </cell>
          <cell r="M135">
            <v>5</v>
          </cell>
          <cell r="O135">
            <v>-136</v>
          </cell>
          <cell r="Q135">
            <v>401</v>
          </cell>
        </row>
        <row r="136">
          <cell r="B136" t="str">
            <v>Palladium/Platinum/Rhodium</v>
          </cell>
          <cell r="G136">
            <v>-100</v>
          </cell>
          <cell r="K136">
            <v>-100</v>
          </cell>
          <cell r="O136">
            <v>0</v>
          </cell>
          <cell r="Q136">
            <v>-100</v>
          </cell>
        </row>
      </sheetData>
      <sheetData sheetId="28"/>
      <sheetData sheetId="29"/>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6"/>
      <sheetName val="#REF"/>
      <sheetName val="Partic"/>
      <sheetName val="Sheet2"/>
      <sheetName val="Sheet3 (2)"/>
      <sheetName val="DKPL9811"/>
      <sheetName val="summ"/>
      <sheetName val="sheet1"/>
      <sheetName val="sheet4"/>
      <sheetName val="Sheet4a"/>
      <sheetName val="sheet5"/>
      <sheetName val="sheet7"/>
      <sheetName val="sheet8"/>
      <sheetName val="sheet9"/>
      <sheetName val="sheet10"/>
      <sheetName val="sheet11"/>
      <sheetName val="sheet12"/>
      <sheetName val="sheet13"/>
      <sheetName val="Sheet14"/>
      <sheetName val="Sheet15"/>
      <sheetName val="Sheet16"/>
      <sheetName val="FINDRDEC"/>
      <sheetName val="extra"/>
      <sheetName val="Monthly"/>
      <sheetName val="Earnings model"/>
      <sheetName val="C"/>
      <sheetName val="02"/>
      <sheetName val="03"/>
      <sheetName val="04"/>
      <sheetName val="01"/>
      <sheetName val="girder"/>
      <sheetName val="Rocker"/>
      <sheetName val="FitOutConfCentre"/>
      <sheetName val="CASHFLOWS"/>
      <sheetName val="SUMMARY"/>
      <sheetName val="Estimate for approval"/>
      <sheetName val="LBO"/>
      <sheetName val="Main"/>
      <sheetName val="Lab"/>
      <sheetName val="Rate Analysis"/>
      <sheetName val="KG-DWN"/>
      <sheetName val="pldt"/>
      <sheetName val="results"/>
      <sheetName val="P&amp;LDEC99"/>
      <sheetName val="Sheet18"/>
      <sheetName val="Sheet17"/>
      <sheetName val="SUMM1"/>
      <sheetName val="Sheet3"/>
      <sheetName val="Sheet31"/>
      <sheetName val="Sheet30"/>
      <sheetName val="Sheet29"/>
      <sheetName val="Sheet28"/>
      <sheetName val="Sheet27"/>
      <sheetName val="Sheet26"/>
      <sheetName val="Sheet25"/>
      <sheetName val="Sheet24"/>
      <sheetName val="Sheet23"/>
      <sheetName val="Sheet22"/>
      <sheetName val="Sheet21"/>
      <sheetName val="Sheet20"/>
      <sheetName val="Sheet19"/>
      <sheetName val="A-D"/>
      <sheetName val="H"/>
      <sheetName val="BWR"/>
      <sheetName val="Grand"/>
      <sheetName val="Sheet3_(2)"/>
      <sheetName val="% Collection Schedule"/>
      <sheetName val="A5.201 Consol Profit &amp; Loss "/>
      <sheetName val="Consolidated Monthly"/>
      <sheetName val="Balance Sheet"/>
      <sheetName val="A5.202 Consol Balance Sheet "/>
      <sheetName val="BS"/>
      <sheetName val="Consolidated"/>
      <sheetName val="PB"/>
      <sheetName val="Fixed Assets"/>
      <sheetName val="Receivables"/>
      <sheetName val="Hot"/>
      <sheetName val="INI"/>
      <sheetName val="Assumptions"/>
      <sheetName val="Output"/>
      <sheetName val="Key assumption"/>
      <sheetName val="CRITERIA3"/>
      <sheetName val="CRITERIA1"/>
      <sheetName val="BLK2"/>
      <sheetName val="BLK3"/>
      <sheetName val="E &amp; R"/>
      <sheetName val="radar"/>
      <sheetName val="UG"/>
      <sheetName val="Code"/>
      <sheetName val="Legend"/>
      <sheetName val="Design"/>
      <sheetName val="98Price"/>
      <sheetName val="BHANDUP"/>
      <sheetName val="Set"/>
      <sheetName val="Stacking Plan &amp; LEP"/>
      <sheetName val="Occ"/>
      <sheetName val="Demand"/>
      <sheetName val="Excess Calc"/>
      <sheetName val="Grouping Master"/>
      <sheetName val="BKCSTOCKVAL"/>
      <sheetName val="Materials Cost(PCC)"/>
      <sheetName val="Sheet 2"/>
      <sheetName val="Commission and Volume MOM(Chart"/>
      <sheetName val="Estimate_for_approval"/>
      <sheetName val="Sheet3_(2)1"/>
      <sheetName val="Estimate_for_approval1"/>
      <sheetName val="Sheet3_(2)2"/>
      <sheetName val="Estimate_for_approval2"/>
      <sheetName val="Sheet3_(2)3"/>
      <sheetName val="Estimate_for_approval3"/>
      <sheetName val="Sheet3_(2)4"/>
      <sheetName val="Estimate_for_approval4"/>
      <sheetName val="office"/>
      <sheetName val="concrete"/>
      <sheetName val="beam-reinft-IIInd floor"/>
      <sheetName val="SPT vs PHI"/>
      <sheetName val="Materials Cost"/>
      <sheetName val="beam-reinft-machine rm"/>
      <sheetName val="jobhist"/>
      <sheetName val="R20_R30_work"/>
      <sheetName val="Apartments - 1st Mar"/>
      <sheetName val="1 Market"/>
      <sheetName val="MN T.B."/>
      <sheetName val="INDIGINEOUS ITEMS "/>
      <sheetName val="CGOI"/>
      <sheetName val="Material List "/>
      <sheetName val="STAFFSCHED "/>
      <sheetName val="upa"/>
      <sheetName val="WBS01"/>
      <sheetName val="WBS10"/>
      <sheetName val="WBS11"/>
      <sheetName val="WBS12"/>
      <sheetName val="WBS13"/>
      <sheetName val="WBS14"/>
      <sheetName val="WBS15"/>
      <sheetName val="WBS16"/>
      <sheetName val="WBS17"/>
      <sheetName val="WBS18"/>
      <sheetName val="WBS19"/>
      <sheetName val="WBS02"/>
      <sheetName val="WBS20"/>
      <sheetName val="WBS03"/>
      <sheetName val="WBS04"/>
      <sheetName val="WBS05"/>
      <sheetName val="WBS06"/>
      <sheetName val="WBS07"/>
      <sheetName val="WBS08"/>
      <sheetName val="WBS09"/>
      <sheetName val="Earnings_model"/>
      <sheetName val="Schedules"/>
      <sheetName val="B S-31-3-2006"/>
      <sheetName val="132417"/>
      <sheetName val="35 D Annex2"/>
      <sheetName val="CMA_Calculations"/>
      <sheetName val="H.O"/>
      <sheetName val="営業収益"/>
      <sheetName val="TRIAL BALANCE"/>
      <sheetName val="Keyratios"/>
      <sheetName val="Card nos."/>
      <sheetName val="YE-SW2"/>
      <sheetName val="Statistics {pbc}"/>
      <sheetName val="関係会社貸付金データ"/>
      <sheetName val="末残計画(四半期ベース)"/>
      <sheetName val="MISBS"/>
      <sheetName val="BOD PL NEW"/>
      <sheetName val="AFFI内訳"/>
      <sheetName val="Assumptions (2)"/>
      <sheetName val="Cntrl Sheet"/>
      <sheetName val="B S"/>
      <sheetName val="Project Cost"/>
      <sheetName val="CAS P"/>
      <sheetName val="194C"/>
      <sheetName val="ﾏﾁｭﾘﾃｨﾗﾀﾞｰ（月次ベース）"/>
      <sheetName val="ﾏﾁｭﾘﾃｨﾗﾀﾞｰ（四半期ベース）"/>
      <sheetName val="EXPENDITURE CYCLE"/>
      <sheetName val="Inputs"/>
      <sheetName val="海外WORK"/>
      <sheetName val="Facility"/>
      <sheetName val="Lrnet_Inftch"/>
      <sheetName val="Input"/>
      <sheetName val="deb"/>
      <sheetName val="FIN_EXPENSE"/>
      <sheetName val="43B"/>
      <sheetName val="DTPL"/>
      <sheetName val="Fixed Assets Top Sheet- Consol"/>
      <sheetName val="VIR CG"/>
      <sheetName val="業種小分類"/>
      <sheetName val="業種大分類"/>
      <sheetName val="Weighted Avg"/>
      <sheetName val="Interest"/>
      <sheetName val="Links"/>
      <sheetName val="m3&amp;4"/>
      <sheetName val="Assumptions (W)"/>
      <sheetName val="Misc"/>
      <sheetName val="PAP"/>
      <sheetName val="Masters"/>
      <sheetName val="P L"/>
      <sheetName val="総括（1～3Q）"/>
      <sheetName val="NKEL O&amp;M"/>
      <sheetName val="Data"/>
      <sheetName val="192"/>
      <sheetName val="GLED"/>
      <sheetName val="IRR"/>
      <sheetName val="CAPEX"/>
      <sheetName val="国内work"/>
      <sheetName val="その他"/>
      <sheetName val="SPR"/>
      <sheetName val="COMPUTATION"/>
      <sheetName val="ASSUMPTIONS 2"/>
      <sheetName val=" TARIFFS POST PCOD"/>
      <sheetName val="Valuation"/>
      <sheetName val="Workings"/>
      <sheetName val="TAX"/>
      <sheetName val="DCF Valuation - FCFF"/>
      <sheetName val="FAR"/>
      <sheetName val="FA Leadsheet &amp; Movement"/>
      <sheetName val="Profit &amp; Loss"/>
      <sheetName val="Summary - USD"/>
      <sheetName val="Yield-COB"/>
      <sheetName val="全体"/>
      <sheetName val="NFF"/>
      <sheetName val="1"/>
      <sheetName val="再ﾘｰｽ収益"/>
      <sheetName val="利息連結"/>
      <sheetName val="受取手数料"/>
      <sheetName val="有価証券残高（仮提出）"/>
      <sheetName val="発生連結"/>
      <sheetName val="関連会社明細"/>
      <sheetName val="売却可能公債"/>
      <sheetName val="3部提出用累計"/>
      <sheetName val="繰入連結"/>
      <sheetName val="諸原価連結"/>
      <sheetName val="四半期毎MICﾃﾞｰﾀ転記"/>
      <sheetName val="単体SGA"/>
      <sheetName val="販管連結"/>
      <sheetName val="平残連結"/>
      <sheetName val="vb 9&amp;10"/>
      <sheetName val="11-hsd"/>
      <sheetName val="13-septic"/>
      <sheetName val="7-ug"/>
      <sheetName val="2-utility"/>
      <sheetName val="Bin"/>
      <sheetName val="Main School Building"/>
      <sheetName val="Chembur 1"/>
      <sheetName val="MAHSTOCKVAL"/>
      <sheetName val="Rate_Analysis"/>
      <sheetName val="E_&amp;_R"/>
      <sheetName val="Roster"/>
      <sheetName val="tngst1"/>
      <sheetName val="JCF"/>
      <sheetName val="Multiple output"/>
      <sheetName val="TRX ADDITION"/>
      <sheetName val="BQMPALOC"/>
      <sheetName val="FOIL"/>
      <sheetName val="TB"/>
      <sheetName val="Fee Rate Summary"/>
      <sheetName val="Costcal"/>
      <sheetName val="For_Trav-01"/>
      <sheetName val="Rent -01"/>
      <sheetName val="AV"/>
      <sheetName val="Sukuki CDR"/>
      <sheetName val="Accounts"/>
      <sheetName val="sdrs_mar"/>
      <sheetName val="JE10310X"/>
      <sheetName val="BOQ-1"/>
      <sheetName val="유통망계획"/>
      <sheetName val="EXPENSES"/>
      <sheetName val="Currency"/>
      <sheetName val="SCHE-MARCH'04"/>
      <sheetName val="RA 1"/>
      <sheetName val="MFG"/>
      <sheetName val="Current Bill MB ref"/>
      <sheetName val="Ins &amp; Bonds"/>
      <sheetName val="DPR"/>
      <sheetName val="hist&amp;proj"/>
      <sheetName val="ESCON"/>
      <sheetName val="Labour Rate "/>
      <sheetName val="(M+L)"/>
      <sheetName val="Source Ref."/>
      <sheetName val="VARIABLE"/>
      <sheetName val="Mix Design"/>
      <sheetName val="std-rates"/>
      <sheetName val="입찰내역 발주처 양식"/>
      <sheetName val="Customize Your Purchase Order"/>
      <sheetName val="NPV"/>
      <sheetName val="COLUMN"/>
      <sheetName val="dyes"/>
      <sheetName val="Costing"/>
      <sheetName val=" Vivante MAIN  INFRA  MAR 18"/>
      <sheetName val="col-reinft1"/>
      <sheetName val="Felix Street Summary"/>
      <sheetName val="Newspapers"/>
      <sheetName val="AccDil"/>
      <sheetName val="Index"/>
      <sheetName val="Summary_Local"/>
      <sheetName val="segment_topsheet"/>
      <sheetName val="FY16-17 Cashflow"/>
      <sheetName val="List"/>
      <sheetName val="RR"/>
      <sheetName val="Ten"/>
      <sheetName val="ES"/>
      <sheetName val="Settings"/>
      <sheetName val="2007-01"/>
      <sheetName val="BS SCH A-D"/>
      <sheetName val="FINAL"/>
      <sheetName val="Mar-06"/>
      <sheetName val="Jul-05"/>
      <sheetName val="Bs_dft"/>
      <sheetName val="P&amp;l_dft"/>
      <sheetName val="Sch_dft"/>
      <sheetName val="B-SHEET"/>
      <sheetName val="GrossMgn 98"/>
      <sheetName val="Config"/>
      <sheetName val="Wall"/>
      <sheetName val="priority analysis"/>
      <sheetName val="standards trend"/>
      <sheetName val="service timing"/>
      <sheetName val="Product Problems"/>
      <sheetName val="Parts"/>
      <sheetName val="score trends"/>
      <sheetName val="Fix it First Time"/>
      <sheetName val="dashboard"/>
      <sheetName val="TOC"/>
      <sheetName val="Range"/>
      <sheetName val="Sample India"/>
      <sheetName val="Sample Indo"/>
      <sheetName val="Sample MY"/>
      <sheetName val="Sample PH"/>
      <sheetName val="Sample TH"/>
      <sheetName val="SC"/>
      <sheetName val="Div"/>
      <sheetName val="ER10_Old"/>
      <sheetName val="Income Statements"/>
      <sheetName val="Rates"/>
      <sheetName val="Kontensalden"/>
      <sheetName val="CTbe tong"/>
      <sheetName val="CTDZ 0.4+cto"/>
      <sheetName val=" "/>
      <sheetName val="450 x 350"/>
      <sheetName val="Fill this out first..."/>
      <sheetName val="Approved MTD Proj #'s"/>
      <sheetName val="April'00"/>
      <sheetName val="Form 6"/>
      <sheetName val="M-Book for Conc"/>
      <sheetName val="M-Book for FW"/>
      <sheetName val="COMPLEXALL"/>
      <sheetName val="CC APR04"/>
      <sheetName val="CC MAY04"/>
      <sheetName val="CC JUNE04"/>
      <sheetName val="A"/>
      <sheetName val="RATE ANALYSIS."/>
      <sheetName val="Schedules PL"/>
      <sheetName val="Schedules BS"/>
      <sheetName val="TDS Certificate-Format"/>
      <sheetName val="Sheet3_(2)5"/>
      <sheetName val="%_Collection_Schedule"/>
      <sheetName val="Rate_Analysis1"/>
      <sheetName val="Estimate_for_approval5"/>
      <sheetName val="E_&amp;_R1"/>
      <sheetName val="Earnings_model1"/>
      <sheetName val="Stacking_Plan_&amp;_LEP"/>
      <sheetName val="Materials_Cost(PCC)"/>
      <sheetName val="Excess_Calc"/>
      <sheetName val="beam-reinft-IIInd_floor"/>
      <sheetName val="SPT_vs_PHI"/>
      <sheetName val="Materials_Cost"/>
      <sheetName val="beam-reinft-machine_rm"/>
      <sheetName val="Grouping_Master"/>
      <sheetName val="Commission_and_Volume_MOM(Chart"/>
      <sheetName val="A5_201_Consol_Profit_&amp;_Loss_"/>
      <sheetName val="Consolidated_Monthly"/>
      <sheetName val="Balance_Sheet"/>
      <sheetName val="A5_202_Consol_Balance_Sheet_"/>
      <sheetName val="Fixed_Assets"/>
      <sheetName val="Sheet_2"/>
      <sheetName val="Key_assumption"/>
      <sheetName val="MN_T_B_"/>
      <sheetName val="INDIGINEOUS_ITEMS_"/>
      <sheetName val="Apartments_-_1st_Mar"/>
      <sheetName val="1_Market"/>
      <sheetName val="Material_List_"/>
      <sheetName val="STAFFSCHED_"/>
      <sheetName val="Fee_Rate_Summary"/>
      <sheetName val="Main_School_Building"/>
      <sheetName val="Outline Cost - Five star Hotel"/>
      <sheetName val="DF"/>
      <sheetName val="pcQueryData"/>
      <sheetName val="_pcSlicerSheet1"/>
      <sheetName val="Reconciliation of GL &amp; FAR"/>
      <sheetName val="Rent_-01"/>
      <sheetName val="Sukuki_CDR"/>
      <sheetName val="Multiple_output"/>
      <sheetName val="priority_analysis"/>
      <sheetName val="standards_trend"/>
      <sheetName val="service_timing"/>
      <sheetName val="Product_Problems"/>
      <sheetName val="score_trends"/>
      <sheetName val="Fix_it_First_Time"/>
      <sheetName val="Sample_India"/>
      <sheetName val="Sample_Indo"/>
      <sheetName val="Sample_MY"/>
      <sheetName val="Sample_PH"/>
      <sheetName val="Sample_TH"/>
      <sheetName val="Raw DCF"/>
      <sheetName val="DCF_PPS"/>
      <sheetName val="DCF"/>
      <sheetName val="Sch 1,2,3"/>
      <sheetName val="Sch 14,15,16"/>
      <sheetName val="profit &amp; loss account"/>
      <sheetName val="Movement of Mutual Funds"/>
      <sheetName val="References"/>
      <sheetName val="C1C2"/>
      <sheetName val="LIFE &amp; REP PROVN"/>
      <sheetName val="O&amp;M CREW"/>
      <sheetName val="Intro"/>
      <sheetName val="Exp"/>
      <sheetName val="18-misc"/>
      <sheetName val="5-pipe"/>
      <sheetName val="Direct cost shed A-2 "/>
      <sheetName val="Note 9-13"/>
      <sheetName val="gen ledger data"/>
      <sheetName val="Pur"/>
      <sheetName val="B_S-31-3-2006"/>
      <sheetName val="35_D_Annex2"/>
      <sheetName val="H_O"/>
      <sheetName val="TRIAL_BALANCE"/>
      <sheetName val="Card_nos_"/>
      <sheetName val="Statistics_{pbc}"/>
      <sheetName val="BOD_PL_NEW"/>
      <sheetName val="Assumptions_(2)"/>
      <sheetName val="Cntrl_Sheet"/>
      <sheetName val="B_S"/>
      <sheetName val="Project_Cost"/>
      <sheetName val="CAS_P"/>
      <sheetName val="EXPENDITURE_CYCLE"/>
      <sheetName val="Fixed_Assets_Top_Sheet-_Consol"/>
      <sheetName val="VIR_CG"/>
      <sheetName val="Weighted_Avg"/>
      <sheetName val="Assumptions_(W)"/>
      <sheetName val="P_L"/>
      <sheetName val="NKEL_O&amp;M"/>
      <sheetName val="ASSUMPTIONS_2"/>
      <sheetName val="_TARIFFS_POST_PCOD"/>
      <sheetName val="DCF_Valuation_-_FCFF"/>
      <sheetName val="FA_Leadsheet_&amp;_Movement"/>
      <sheetName val="Profit_&amp;_Loss"/>
      <sheetName val="Summary_-_USD"/>
      <sheetName val="Instructions"/>
      <sheetName val="validation"/>
      <sheetName val="fixd1"/>
      <sheetName val="fixd2"/>
      <sheetName val="Database"/>
      <sheetName val="SCHEDULE"/>
      <sheetName val="schedule nos"/>
      <sheetName val="Annex - 8"/>
      <sheetName val="6 TRS"/>
      <sheetName val="PROCTOR"/>
      <sheetName val="ANAL"/>
      <sheetName val="costing_ESDV"/>
      <sheetName val="costing_FE"/>
      <sheetName val="costing_Misc"/>
      <sheetName val="costing_MOV"/>
      <sheetName val="costing_Press"/>
      <sheetName val="Price Comparison"/>
      <sheetName val="final abstract"/>
      <sheetName val="Product Details"/>
      <sheetName val="SP Break Up"/>
      <sheetName val="Cash2"/>
      <sheetName val="Z"/>
      <sheetName val="Cover"/>
      <sheetName val="Leg 1-1"/>
      <sheetName val="Preside"/>
      <sheetName val="Control"/>
      <sheetName val="Blore"/>
      <sheetName val="factors"/>
      <sheetName val="VCH-SLC"/>
      <sheetName val="Supplier"/>
      <sheetName val="Sheet3_(2)7"/>
      <sheetName val="%_Collection_Schedule2"/>
      <sheetName val="Rate_Analysis3"/>
      <sheetName val="Estimate_for_approval7"/>
      <sheetName val="E_&amp;_R3"/>
      <sheetName val="Earnings_model3"/>
      <sheetName val="Stacking_Plan_&amp;_LEP2"/>
      <sheetName val="Materials_Cost(PCC)2"/>
      <sheetName val="Excess_Calc2"/>
      <sheetName val="beam-reinft-IIInd_floor2"/>
      <sheetName val="SPT_vs_PHI2"/>
      <sheetName val="Materials_Cost2"/>
      <sheetName val="beam-reinft-machine_rm2"/>
      <sheetName val="Grouping_Master2"/>
      <sheetName val="Commission_and_Volume_MOM(Char2"/>
      <sheetName val="A5_201_Consol_Profit_&amp;_Loss_2"/>
      <sheetName val="Consolidated_Monthly2"/>
      <sheetName val="Balance_Sheet2"/>
      <sheetName val="A5_202_Consol_Balance_Sheet_2"/>
      <sheetName val="Fixed_Assets2"/>
      <sheetName val="Sheet_22"/>
      <sheetName val="Key_assumption2"/>
      <sheetName val="MN_T_B_2"/>
      <sheetName val="INDIGINEOUS_ITEMS_2"/>
      <sheetName val="Apartments_-_1st_Mar2"/>
      <sheetName val="1_Market2"/>
      <sheetName val="Material_List_2"/>
      <sheetName val="STAFFSCHED_2"/>
      <sheetName val="Fee_Rate_Summary2"/>
      <sheetName val="Main_School_Building2"/>
      <sheetName val="Sheet3_(2)6"/>
      <sheetName val="%_Collection_Schedule1"/>
      <sheetName val="Rate_Analysis2"/>
      <sheetName val="Estimate_for_approval6"/>
      <sheetName val="E_&amp;_R2"/>
      <sheetName val="Earnings_model2"/>
      <sheetName val="Stacking_Plan_&amp;_LEP1"/>
      <sheetName val="Materials_Cost(PCC)1"/>
      <sheetName val="Excess_Calc1"/>
      <sheetName val="beam-reinft-IIInd_floor1"/>
      <sheetName val="SPT_vs_PHI1"/>
      <sheetName val="Materials_Cost1"/>
      <sheetName val="beam-reinft-machine_rm1"/>
      <sheetName val="Grouping_Master1"/>
      <sheetName val="Commission_and_Volume_MOM(Char1"/>
      <sheetName val="A5_201_Consol_Profit_&amp;_Loss_1"/>
      <sheetName val="Consolidated_Monthly1"/>
      <sheetName val="Balance_Sheet1"/>
      <sheetName val="A5_202_Consol_Balance_Sheet_1"/>
      <sheetName val="Fixed_Assets1"/>
      <sheetName val="Sheet_21"/>
      <sheetName val="Key_assumption1"/>
      <sheetName val="MN_T_B_1"/>
      <sheetName val="INDIGINEOUS_ITEMS_1"/>
      <sheetName val="Apartments_-_1st_Mar1"/>
      <sheetName val="1_Market1"/>
      <sheetName val="Material_List_1"/>
      <sheetName val="STAFFSCHED_1"/>
      <sheetName val="Fee_Rate_Summary1"/>
      <sheetName val="Main_School_Building1"/>
      <sheetName val="Sheet3_(2)8"/>
      <sheetName val="%_Collection_Schedule3"/>
      <sheetName val="Rate_Analysis4"/>
      <sheetName val="Estimate_for_approval8"/>
      <sheetName val="E_&amp;_R4"/>
      <sheetName val="Earnings_model4"/>
      <sheetName val="Stacking_Plan_&amp;_LEP3"/>
      <sheetName val="Materials_Cost(PCC)3"/>
      <sheetName val="Excess_Calc3"/>
      <sheetName val="beam-reinft-IIInd_floor3"/>
      <sheetName val="SPT_vs_PHI3"/>
      <sheetName val="Materials_Cost3"/>
      <sheetName val="beam-reinft-machine_rm3"/>
      <sheetName val="Grouping_Master3"/>
      <sheetName val="Commission_and_Volume_MOM(Char3"/>
      <sheetName val="A5_201_Consol_Profit_&amp;_Loss_3"/>
      <sheetName val="Consolidated_Monthly3"/>
      <sheetName val="Balance_Sheet3"/>
      <sheetName val="A5_202_Consol_Balance_Sheet_3"/>
      <sheetName val="Fixed_Assets3"/>
      <sheetName val="Sheet_23"/>
      <sheetName val="Key_assumption3"/>
      <sheetName val="MN_T_B_3"/>
      <sheetName val="INDIGINEOUS_ITEMS_3"/>
      <sheetName val="Apartments_-_1st_Mar3"/>
      <sheetName val="1_Market3"/>
      <sheetName val="Material_List_3"/>
      <sheetName val="STAFFSCHED_3"/>
      <sheetName val="Fee_Rate_Summary3"/>
      <sheetName val="Main_School_Building3"/>
      <sheetName val="PM"/>
      <sheetName val="All Components Report"/>
      <sheetName val="Severity"/>
      <sheetName val="Rate analysis civil"/>
      <sheetName val="RA-markate"/>
      <sheetName val="opstat"/>
      <sheetName val="costs"/>
      <sheetName val="Basic Rate"/>
      <sheetName val="INFLUENCES ON GM"/>
      <sheetName val="ADD092001_Final"/>
      <sheetName val="TBEAM"/>
      <sheetName val="csd1"/>
      <sheetName val="csd2"/>
      <sheetName val="SAP EMP"/>
      <sheetName val="DIVBUD99"/>
      <sheetName val="Elect."/>
      <sheetName val="glsrpt129909e"/>
      <sheetName val="RF Vol"/>
      <sheetName val="ASP"/>
      <sheetName val="Ins_&amp;_Bonds"/>
      <sheetName val="Labour_Rate_"/>
      <sheetName val="Source_Ref_"/>
      <sheetName val="vb_9&amp;10"/>
      <sheetName val="입찰내역_발주처_양식"/>
      <sheetName val="Direct_cost_shed_A-2_"/>
      <sheetName val="check"/>
      <sheetName val="main1"/>
      <sheetName val="2nd "/>
      <sheetName val="Names&amp;Cases"/>
      <sheetName val="A.O.R."/>
      <sheetName val="Boq"/>
      <sheetName val="TBAL9697 -group wise  sdpl"/>
      <sheetName val="WBS"/>
      <sheetName val="Dep - SAP"/>
      <sheetName val="Project Budget Worksheet"/>
      <sheetName val="Builtup Area"/>
      <sheetName val="RF_Vol"/>
      <sheetName val="Item Master"/>
      <sheetName val="2009-04"/>
      <sheetName val="2009-08"/>
      <sheetName val="2009-12"/>
      <sheetName val="2010-02"/>
      <sheetName val="2010-01"/>
      <sheetName val="2009-07"/>
      <sheetName val="2010-03"/>
      <sheetName val="2009-05"/>
      <sheetName val="2009-11"/>
      <sheetName val="2009-10"/>
      <sheetName val="2009-06"/>
      <sheetName val="2009-09"/>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refreshError="1"/>
      <sheetData sheetId="385" refreshError="1"/>
      <sheetData sheetId="386" refreshError="1"/>
      <sheetData sheetId="387" refreshError="1"/>
      <sheetData sheetId="388" refreshError="1"/>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Template"/>
      <sheetName val="Region"/>
      <sheetName val="Company "/>
      <sheetName val="Countries"/>
      <sheetName val="Strength"/>
      <sheetName val="Dosage Form"/>
      <sheetName val="Base &amp; Sales Pack"/>
      <sheetName val="Currency"/>
      <sheetName val="strtcmb"/>
      <sheetName val="theacmb"/>
      <sheetName val="Strt Archi"/>
      <sheetName val="New Products"/>
      <sheetName val="Therapeutic category"/>
      <sheetName val="API sales"/>
      <sheetName val="Profit Plan"/>
      <sheetName val="variance analysis"/>
      <sheetName val="Cash Flow"/>
      <sheetName val="WC Analysis"/>
      <sheetName val="Capex"/>
      <sheetName val=" Manpowr "/>
      <sheetName val="Balance Sheet"/>
      <sheetName val="regulatory"/>
      <sheetName val="Ratios"/>
      <sheetName val="Manufacturing"/>
      <sheetName val="account break up"/>
      <sheetName val="Controls"/>
      <sheetName val="Print Controls"/>
      <sheetName val="Inputs"/>
      <sheetName val="#REF"/>
      <sheetName val="NOA Data"/>
      <sheetName val="2007-01"/>
      <sheetName val="Data_Template5"/>
      <sheetName val="Company_5"/>
      <sheetName val="Dosage_Form5"/>
      <sheetName val="Base_&amp;_Sales_Pack5"/>
      <sheetName val="Strt_Archi5"/>
      <sheetName val="New_Products5"/>
      <sheetName val="Therapeutic_category5"/>
      <sheetName val="API_sales5"/>
      <sheetName val="Profit_Plan5"/>
      <sheetName val="variance_analysis5"/>
      <sheetName val="Cash_Flow5"/>
      <sheetName val="WC_Analysis5"/>
      <sheetName val="_Manpowr_5"/>
      <sheetName val="Balance_Sheet5"/>
      <sheetName val="account_break_up5"/>
      <sheetName val="Print_Controls5"/>
      <sheetName val="NOA_Data5"/>
      <sheetName val="Data_Template"/>
      <sheetName val="Company_"/>
      <sheetName val="Dosage_Form"/>
      <sheetName val="Base_&amp;_Sales_Pack"/>
      <sheetName val="Strt_Archi"/>
      <sheetName val="New_Products"/>
      <sheetName val="Therapeutic_category"/>
      <sheetName val="API_sales"/>
      <sheetName val="Profit_Plan"/>
      <sheetName val="variance_analysis"/>
      <sheetName val="Cash_Flow"/>
      <sheetName val="WC_Analysis"/>
      <sheetName val="_Manpowr_"/>
      <sheetName val="Balance_Sheet"/>
      <sheetName val="account_break_up"/>
      <sheetName val="Print_Controls"/>
      <sheetName val="NOA_Data"/>
      <sheetName val="Data_Template1"/>
      <sheetName val="Company_1"/>
      <sheetName val="Dosage_Form1"/>
      <sheetName val="Base_&amp;_Sales_Pack1"/>
      <sheetName val="Strt_Archi1"/>
      <sheetName val="New_Products1"/>
      <sheetName val="Therapeutic_category1"/>
      <sheetName val="API_sales1"/>
      <sheetName val="Profit_Plan1"/>
      <sheetName val="variance_analysis1"/>
      <sheetName val="Cash_Flow1"/>
      <sheetName val="WC_Analysis1"/>
      <sheetName val="_Manpowr_1"/>
      <sheetName val="Balance_Sheet1"/>
      <sheetName val="account_break_up1"/>
      <sheetName val="Print_Controls1"/>
      <sheetName val="NOA_Data1"/>
      <sheetName val="Data_Template2"/>
      <sheetName val="Company_2"/>
      <sheetName val="Dosage_Form2"/>
      <sheetName val="Base_&amp;_Sales_Pack2"/>
      <sheetName val="Strt_Archi2"/>
      <sheetName val="New_Products2"/>
      <sheetName val="Therapeutic_category2"/>
      <sheetName val="API_sales2"/>
      <sheetName val="Profit_Plan2"/>
      <sheetName val="variance_analysis2"/>
      <sheetName val="Cash_Flow2"/>
      <sheetName val="WC_Analysis2"/>
      <sheetName val="_Manpowr_2"/>
      <sheetName val="Balance_Sheet2"/>
      <sheetName val="account_break_up2"/>
      <sheetName val="Print_Controls2"/>
      <sheetName val="NOA_Data2"/>
      <sheetName val="Data_Template3"/>
      <sheetName val="Company_3"/>
      <sheetName val="Dosage_Form3"/>
      <sheetName val="Base_&amp;_Sales_Pack3"/>
      <sheetName val="Strt_Archi3"/>
      <sheetName val="New_Products3"/>
      <sheetName val="Therapeutic_category3"/>
      <sheetName val="API_sales3"/>
      <sheetName val="Profit_Plan3"/>
      <sheetName val="variance_analysis3"/>
      <sheetName val="Cash_Flow3"/>
      <sheetName val="WC_Analysis3"/>
      <sheetName val="_Manpowr_3"/>
      <sheetName val="Balance_Sheet3"/>
      <sheetName val="account_break_up3"/>
      <sheetName val="Print_Controls3"/>
      <sheetName val="NOA_Data3"/>
      <sheetName val="Data_Template4"/>
      <sheetName val="Company_4"/>
      <sheetName val="Dosage_Form4"/>
      <sheetName val="Base_&amp;_Sales_Pack4"/>
      <sheetName val="Strt_Archi4"/>
      <sheetName val="New_Products4"/>
      <sheetName val="Therapeutic_category4"/>
      <sheetName val="API_sales4"/>
      <sheetName val="Profit_Plan4"/>
      <sheetName val="variance_analysis4"/>
      <sheetName val="Cash_Flow4"/>
      <sheetName val="WC_Analysis4"/>
      <sheetName val="_Manpowr_4"/>
      <sheetName val="Balance_Sheet4"/>
      <sheetName val="account_break_up4"/>
      <sheetName val="Print_Controls4"/>
      <sheetName val="NOA_Data4"/>
      <sheetName val="Data_Template6"/>
      <sheetName val="Company_6"/>
      <sheetName val="Dosage_Form6"/>
      <sheetName val="Base_&amp;_Sales_Pack6"/>
      <sheetName val="Strt_Archi6"/>
      <sheetName val="New_Products6"/>
      <sheetName val="Therapeutic_category6"/>
      <sheetName val="API_sales6"/>
      <sheetName val="Profit_Plan6"/>
      <sheetName val="variance_analysis6"/>
      <sheetName val="Cash_Flow6"/>
      <sheetName val="WC_Analysis6"/>
      <sheetName val="_Manpowr_6"/>
      <sheetName val="Balance_Sheet6"/>
      <sheetName val="account_break_up6"/>
      <sheetName val="Print_Controls6"/>
      <sheetName val="NOA_Data6"/>
      <sheetName val="Data_Template7"/>
      <sheetName val="Company_7"/>
      <sheetName val="Dosage_Form7"/>
      <sheetName val="Base_&amp;_Sales_Pack7"/>
      <sheetName val="Strt_Archi7"/>
      <sheetName val="New_Products7"/>
      <sheetName val="Therapeutic_category7"/>
      <sheetName val="API_sales7"/>
      <sheetName val="Profit_Plan7"/>
      <sheetName val="variance_analysis7"/>
      <sheetName val="Cash_Flow7"/>
      <sheetName val="WC_Analysis7"/>
      <sheetName val="_Manpowr_7"/>
      <sheetName val="Balance_Sheet7"/>
      <sheetName val="account_break_up7"/>
      <sheetName val="Print_Controls7"/>
      <sheetName val="NOA_Data7"/>
      <sheetName val="Data_Template9"/>
      <sheetName val="Company_9"/>
      <sheetName val="Dosage_Form9"/>
      <sheetName val="Base_&amp;_Sales_Pack9"/>
      <sheetName val="Strt_Archi9"/>
      <sheetName val="New_Products9"/>
      <sheetName val="Therapeutic_category9"/>
      <sheetName val="API_sales9"/>
      <sheetName val="Profit_Plan9"/>
      <sheetName val="variance_analysis9"/>
      <sheetName val="Cash_Flow9"/>
      <sheetName val="WC_Analysis9"/>
      <sheetName val="_Manpowr_9"/>
      <sheetName val="Balance_Sheet9"/>
      <sheetName val="account_break_up9"/>
      <sheetName val="Print_Controls9"/>
      <sheetName val="NOA_Data9"/>
      <sheetName val="Data_Template8"/>
      <sheetName val="Company_8"/>
      <sheetName val="Dosage_Form8"/>
      <sheetName val="Base_&amp;_Sales_Pack8"/>
      <sheetName val="Strt_Archi8"/>
      <sheetName val="New_Products8"/>
      <sheetName val="Therapeutic_category8"/>
      <sheetName val="API_sales8"/>
      <sheetName val="Profit_Plan8"/>
      <sheetName val="variance_analysis8"/>
      <sheetName val="Cash_Flow8"/>
      <sheetName val="WC_Analysis8"/>
      <sheetName val="_Manpowr_8"/>
      <sheetName val="Balance_Sheet8"/>
      <sheetName val="account_break_up8"/>
      <sheetName val="Print_Controls8"/>
      <sheetName val="NOA_Data8"/>
      <sheetName val="Data_Template10"/>
      <sheetName val="Company_10"/>
      <sheetName val="Dosage_Form10"/>
      <sheetName val="Base_&amp;_Sales_Pack10"/>
      <sheetName val="Strt_Archi10"/>
      <sheetName val="New_Products10"/>
      <sheetName val="Therapeutic_category10"/>
      <sheetName val="API_sales10"/>
      <sheetName val="Profit_Plan10"/>
      <sheetName val="variance_analysis10"/>
      <sheetName val="Cash_Flow10"/>
      <sheetName val="WC_Analysis10"/>
      <sheetName val="_Manpowr_10"/>
      <sheetName val="Balance_Sheet10"/>
      <sheetName val="account_break_up10"/>
      <sheetName val="Print_Controls10"/>
      <sheetName val="NOA_Data10"/>
      <sheetName val="Data_Template11"/>
      <sheetName val="Company_11"/>
      <sheetName val="Dosage_Form11"/>
      <sheetName val="Base_&amp;_Sales_Pack11"/>
      <sheetName val="Strt_Archi11"/>
      <sheetName val="New_Products11"/>
      <sheetName val="Therapeutic_category11"/>
      <sheetName val="API_sales11"/>
      <sheetName val="Profit_Plan11"/>
      <sheetName val="variance_analysis11"/>
      <sheetName val="Cash_Flow11"/>
      <sheetName val="WC_Analysis11"/>
      <sheetName val="_Manpowr_11"/>
      <sheetName val="Balance_Sheet11"/>
      <sheetName val="account_break_up11"/>
      <sheetName val="Print_Controls11"/>
      <sheetName val="NOA_Data11"/>
      <sheetName val="Data_Template12"/>
      <sheetName val="Company_12"/>
      <sheetName val="Dosage_Form12"/>
      <sheetName val="Base_&amp;_Sales_Pack12"/>
      <sheetName val="Strt_Archi12"/>
      <sheetName val="New_Products12"/>
      <sheetName val="Therapeutic_category12"/>
      <sheetName val="API_sales12"/>
      <sheetName val="Profit_Plan12"/>
      <sheetName val="variance_analysis12"/>
      <sheetName val="Cash_Flow12"/>
      <sheetName val="WC_Analysis12"/>
      <sheetName val="_Manpowr_12"/>
      <sheetName val="Balance_Sheet12"/>
      <sheetName val="account_break_up12"/>
      <sheetName val="Print_Controls12"/>
      <sheetName val="NOA_Data12"/>
      <sheetName val="Data_Template13"/>
      <sheetName val="Company_13"/>
      <sheetName val="Dosage_Form13"/>
      <sheetName val="Base_&amp;_Sales_Pack13"/>
      <sheetName val="Strt_Archi13"/>
      <sheetName val="New_Products13"/>
      <sheetName val="Therapeutic_category13"/>
      <sheetName val="API_sales13"/>
      <sheetName val="Profit_Plan13"/>
      <sheetName val="variance_analysis13"/>
      <sheetName val="Cash_Flow13"/>
      <sheetName val="WC_Analysis13"/>
      <sheetName val="_Manpowr_13"/>
      <sheetName val="Balance_Sheet13"/>
      <sheetName val="account_break_up13"/>
      <sheetName val="Print_Controls13"/>
      <sheetName val="NOA_Data13"/>
      <sheetName val="Functional Area list"/>
      <sheetName val="Data_Template14"/>
      <sheetName val="Company_14"/>
      <sheetName val="Dosage_Form14"/>
      <sheetName val="Base_&amp;_Sales_Pack14"/>
      <sheetName val="Strt_Archi14"/>
      <sheetName val="New_Products14"/>
      <sheetName val="Therapeutic_category14"/>
      <sheetName val="API_sales14"/>
      <sheetName val="Profit_Plan14"/>
      <sheetName val="variance_analysis14"/>
      <sheetName val="Cash_Flow14"/>
      <sheetName val="WC_Analysis14"/>
      <sheetName val="_Manpowr_14"/>
      <sheetName val="Balance_Sheet14"/>
      <sheetName val="account_break_up14"/>
      <sheetName val="Print_Controls14"/>
      <sheetName val="NOA_Data14"/>
      <sheetName val="Links"/>
      <sheetName val="sheet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refreshError="1"/>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refreshError="1"/>
      <sheetData sheetId="288"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Sheet3"/>
      <sheetName val="r&amp;d"/>
      <sheetName val="HO"/>
      <sheetName val="ahc"/>
      <sheetName val="dgn"/>
      <sheetName val="fine"/>
      <sheetName val="D"/>
      <sheetName val="Sheet1"/>
      <sheetName val="Sheet1 (2)"/>
      <sheetName val="E"/>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Sheet3"/>
      <sheetName val="r&amp;d"/>
      <sheetName val="HO"/>
      <sheetName val="ahc"/>
      <sheetName val="dgn"/>
      <sheetName val="fine"/>
      <sheetName val="D"/>
      <sheetName val="Sheet1"/>
      <sheetName val="Sheet1 (2)"/>
      <sheetName val="E"/>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Keydata"/>
      <sheetName val="Db"/>
      <sheetName val="forecast"/>
    </sheetNames>
    <sheetDataSet>
      <sheetData sheetId="0"/>
      <sheetData sheetId="1"/>
      <sheetData sheetId="2"/>
      <sheetData sheetId="3"/>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CINDEX"/>
      <sheetName val="CONTB"/>
      <sheetName val="SEGMENT"/>
      <sheetName val="PROFIT PLAN"/>
      <sheetName val="Sheet1"/>
      <sheetName val="REGPROF"/>
      <sheetName val="PRDVT"/>
      <sheetName val="RECEIVABLES"/>
      <sheetName val="WORCAP"/>
      <sheetName val="CASHFLOW"/>
      <sheetName val="bonfrs"/>
      <sheetName val="SANEXP"/>
      <sheetName val="STCKPROJ"/>
      <sheetName val="EXPENSES"/>
      <sheetName val="LETTER"/>
      <sheetName val="FLASH"/>
      <sheetName val="NFLASH"/>
      <sheetName val="DPCO"/>
      <sheetName val="EBT"/>
      <sheetName val="PROJEXP"/>
      <sheetName val="TREND"/>
      <sheetName val="TREND2"/>
      <sheetName val="CONT1"/>
      <sheetName val="CONT2"/>
      <sheetName val="SEGMENT1"/>
      <sheetName val="LNCH"/>
      <sheetName val="EBT1"/>
      <sheetName val="EXP"/>
      <sheetName val="BALS"/>
      <sheetName val="INDEX"/>
      <sheetName val="BACKUP"/>
      <sheetName val="BONUSOFFER"/>
      <sheetName val="EBTRECO"/>
      <sheetName val="RMP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row r="31">
          <cell r="E31">
            <v>55.33</v>
          </cell>
          <cell r="F31">
            <v>51.54</v>
          </cell>
          <cell r="G31">
            <v>69.540000000000006</v>
          </cell>
          <cell r="H31">
            <v>62.71</v>
          </cell>
          <cell r="I31">
            <v>52.49</v>
          </cell>
          <cell r="J31">
            <v>81.569999999999993</v>
          </cell>
          <cell r="K31">
            <v>95.98</v>
          </cell>
          <cell r="L31">
            <v>76.17</v>
          </cell>
        </row>
        <row r="33">
          <cell r="E33">
            <v>1.89</v>
          </cell>
          <cell r="F33">
            <v>1.94</v>
          </cell>
          <cell r="G33">
            <v>1.26</v>
          </cell>
          <cell r="H33">
            <v>2.31</v>
          </cell>
          <cell r="I33">
            <v>1.21</v>
          </cell>
          <cell r="J33">
            <v>1.38</v>
          </cell>
          <cell r="K33">
            <v>2.5</v>
          </cell>
          <cell r="L33">
            <v>3.34</v>
          </cell>
        </row>
        <row r="64">
          <cell r="E64">
            <v>114</v>
          </cell>
          <cell r="F64">
            <v>98</v>
          </cell>
          <cell r="G64">
            <v>58</v>
          </cell>
          <cell r="H64">
            <v>51</v>
          </cell>
          <cell r="I64">
            <v>50</v>
          </cell>
          <cell r="J64">
            <v>41</v>
          </cell>
          <cell r="K64">
            <v>52</v>
          </cell>
          <cell r="L64">
            <v>63</v>
          </cell>
        </row>
      </sheetData>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CINDEX"/>
      <sheetName val="CONTB"/>
      <sheetName val="SEGMENT"/>
      <sheetName val="PROFIT PLAN"/>
      <sheetName val="Sheet1"/>
      <sheetName val="REGPROF"/>
      <sheetName val="PRDVT"/>
      <sheetName val="RECEIVABLES"/>
      <sheetName val="WORCAP"/>
      <sheetName val="CASHFLOW"/>
      <sheetName val="bonfrs"/>
      <sheetName val="SANEXP"/>
      <sheetName val="STCKPROJ"/>
      <sheetName val="EXPENSES"/>
      <sheetName val="LETTER"/>
      <sheetName val="FLASH"/>
      <sheetName val="NFLASH"/>
      <sheetName val="DPCO"/>
      <sheetName val="EBT"/>
      <sheetName val="PROJEXP"/>
      <sheetName val="TREND"/>
      <sheetName val="TREND2"/>
      <sheetName val="CONT1"/>
      <sheetName val="CONT2"/>
      <sheetName val="SEGMENT1"/>
      <sheetName val="LNCH"/>
      <sheetName val="EBT1"/>
      <sheetName val="EXP"/>
      <sheetName val="BALS"/>
      <sheetName val="INDEX"/>
      <sheetName val="BACKUP"/>
      <sheetName val="BONUSOFFER"/>
      <sheetName val="EBTRECO"/>
      <sheetName val="RMP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row r="31">
          <cell r="E31">
            <v>55.33</v>
          </cell>
          <cell r="F31">
            <v>51.54</v>
          </cell>
          <cell r="G31">
            <v>69.540000000000006</v>
          </cell>
          <cell r="H31">
            <v>62.71</v>
          </cell>
          <cell r="I31">
            <v>52.49</v>
          </cell>
          <cell r="J31">
            <v>81.569999999999993</v>
          </cell>
          <cell r="K31">
            <v>95.98</v>
          </cell>
          <cell r="L31">
            <v>76.17</v>
          </cell>
        </row>
        <row r="33">
          <cell r="E33">
            <v>1.89</v>
          </cell>
          <cell r="F33">
            <v>1.94</v>
          </cell>
          <cell r="G33">
            <v>1.26</v>
          </cell>
          <cell r="H33">
            <v>2.31</v>
          </cell>
          <cell r="I33">
            <v>1.21</v>
          </cell>
          <cell r="J33">
            <v>1.38</v>
          </cell>
          <cell r="K33">
            <v>2.5</v>
          </cell>
          <cell r="L33">
            <v>3.34</v>
          </cell>
        </row>
        <row r="64">
          <cell r="E64">
            <v>114</v>
          </cell>
          <cell r="F64">
            <v>98</v>
          </cell>
          <cell r="G64">
            <v>58</v>
          </cell>
          <cell r="H64">
            <v>51</v>
          </cell>
          <cell r="I64">
            <v>50</v>
          </cell>
          <cell r="J64">
            <v>41</v>
          </cell>
          <cell r="K64">
            <v>52</v>
          </cell>
          <cell r="L64">
            <v>63</v>
          </cell>
        </row>
      </sheetData>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END"/>
    </sheetNames>
    <sheetDataSet>
      <sheetData sheetId="0"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 8"/>
      <sheetName val="Table 8A"/>
      <sheetName val="Sheet2"/>
      <sheetName val="eva"/>
      <sheetName val="Table 8b"/>
      <sheetName val="PROFSVC"/>
      <sheetName val="Q_MODEL"/>
      <sheetName val="#REF"/>
      <sheetName val="PER"/>
      <sheetName val="VALUE2_5"/>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ibution"/>
      <sheetName val="Profit Plan"/>
      <sheetName val="C"/>
      <sheetName val="Receivable"/>
      <sheetName val="RECANALY"/>
      <sheetName val="EBTreco"/>
      <sheetName val="H"/>
    </sheetNames>
    <sheetDataSet>
      <sheetData sheetId="0"/>
      <sheetData sheetId="1"/>
      <sheetData sheetId="2" refreshError="1"/>
      <sheetData sheetId="3"/>
      <sheetData sheetId="4" refreshError="1"/>
      <sheetData sheetId="5" refreshError="1"/>
      <sheetData sheetId="6" refreshError="1">
        <row r="67">
          <cell r="L67">
            <v>75.013999999999996</v>
          </cell>
          <cell r="M67">
            <v>110.49</v>
          </cell>
          <cell r="N67">
            <v>111.66</v>
          </cell>
          <cell r="O67">
            <v>57.14</v>
          </cell>
          <cell r="P67">
            <v>78.14</v>
          </cell>
          <cell r="Q67">
            <v>100</v>
          </cell>
          <cell r="R67">
            <v>42.56</v>
          </cell>
          <cell r="S67">
            <v>80.27</v>
          </cell>
          <cell r="T67">
            <v>110.04</v>
          </cell>
          <cell r="U67">
            <v>100.51</v>
          </cell>
          <cell r="V67">
            <v>140.57000000000002</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1015W"/>
      <sheetName val="#REF"/>
    </sheetNames>
    <sheetDataSet>
      <sheetData sheetId="0" refreshError="1"/>
      <sheetData sheetId="1"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Sheet3"/>
      <sheetName val="r&amp;d"/>
      <sheetName val="HO"/>
      <sheetName val="ahc"/>
      <sheetName val="dgn"/>
      <sheetName val="fine"/>
      <sheetName val="D"/>
      <sheetName val="Sheet1"/>
      <sheetName val="Sheet1 (2)"/>
      <sheetName val="E"/>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Sheet3"/>
      <sheetName val="r&amp;d"/>
      <sheetName val="HO"/>
      <sheetName val="ahc"/>
      <sheetName val="dgn"/>
      <sheetName val="fine"/>
      <sheetName val="D"/>
      <sheetName val="Sheet1"/>
      <sheetName val="Sheet1 (2)"/>
      <sheetName val="E"/>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Keydata"/>
      <sheetName val="Db"/>
      <sheetName val="forecast"/>
    </sheetNames>
    <sheetDataSet>
      <sheetData sheetId="0"/>
      <sheetData sheetId="1"/>
      <sheetData sheetId="2"/>
      <sheetData sheetId="3"/>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template"/>
      <sheetName val="Cobook"/>
      <sheetName val="MenuData"/>
    </sheetNames>
    <sheetDataSet>
      <sheetData sheetId="0" refreshError="1"/>
      <sheetData sheetId="1" refreshError="1"/>
      <sheetData sheetId="2" refreshError="1"/>
      <sheetData sheetId="3"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Balance Sheet_VDF"/>
      <sheetName val="Income Statement_VDF"/>
      <sheetName val="Forecasts_VDF"/>
      <sheetName val="Summary Page_VDF"/>
      <sheetName val="Invested capital_VDF"/>
      <sheetName val="NOPAT_VDF"/>
      <sheetName val="WACC_VDF"/>
      <sheetName val="DCF_VDF"/>
      <sheetName val="Charts_VDF"/>
      <sheetName val="PV of Op Leases_VDF"/>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Q97"/>
      <sheetName val="1Q98"/>
      <sheetName val="#REF"/>
    </sheetNames>
    <sheetDataSet>
      <sheetData sheetId="0" refreshError="1"/>
      <sheetData sheetId="1" refreshError="1"/>
      <sheetData sheetId="2"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ibution"/>
      <sheetName val="Profit Plan"/>
      <sheetName val="C"/>
      <sheetName val="Receivable"/>
      <sheetName val="RECANALY"/>
      <sheetName val="EBTreco"/>
      <sheetName val="H"/>
    </sheetNames>
    <sheetDataSet>
      <sheetData sheetId="0"/>
      <sheetData sheetId="1"/>
      <sheetData sheetId="2" refreshError="1"/>
      <sheetData sheetId="3" refreshError="1"/>
      <sheetData sheetId="4" refreshError="1"/>
      <sheetData sheetId="5" refreshError="1"/>
      <sheetData sheetId="6" refreshError="1">
        <row r="52">
          <cell r="L52">
            <v>43</v>
          </cell>
          <cell r="M52">
            <v>39</v>
          </cell>
          <cell r="N52">
            <v>39</v>
          </cell>
          <cell r="O52">
            <v>47</v>
          </cell>
          <cell r="P52">
            <v>51</v>
          </cell>
          <cell r="Q52">
            <v>51</v>
          </cell>
          <cell r="R52">
            <v>55</v>
          </cell>
          <cell r="S52">
            <v>63</v>
          </cell>
          <cell r="T52">
            <v>47</v>
          </cell>
          <cell r="U52">
            <v>47</v>
          </cell>
          <cell r="V52">
            <v>46</v>
          </cell>
        </row>
        <row r="88">
          <cell r="L88">
            <v>6.14</v>
          </cell>
          <cell r="M88">
            <v>5.14</v>
          </cell>
          <cell r="N88">
            <v>5.75</v>
          </cell>
          <cell r="O88">
            <v>5.67</v>
          </cell>
          <cell r="P88">
            <v>5.61</v>
          </cell>
          <cell r="Q88">
            <v>5.83</v>
          </cell>
          <cell r="R88">
            <v>14.14</v>
          </cell>
          <cell r="S88">
            <v>10.709999999999999</v>
          </cell>
          <cell r="T88">
            <v>9.9600000000000009</v>
          </cell>
          <cell r="U88">
            <v>12.81</v>
          </cell>
          <cell r="V88">
            <v>9.35</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ibution"/>
      <sheetName val="Profit Plan"/>
      <sheetName val="C"/>
      <sheetName val="Receivable"/>
      <sheetName val="RECANALY"/>
      <sheetName val="EBTreco"/>
      <sheetName val="H"/>
    </sheetNames>
    <sheetDataSet>
      <sheetData sheetId="0"/>
      <sheetData sheetId="1"/>
      <sheetData sheetId="2" refreshError="1"/>
      <sheetData sheetId="3" refreshError="1"/>
      <sheetData sheetId="4" refreshError="1"/>
      <sheetData sheetId="5" refreshError="1"/>
      <sheetData sheetId="6" refreshError="1">
        <row r="52">
          <cell r="L52">
            <v>43</v>
          </cell>
          <cell r="M52">
            <v>39</v>
          </cell>
          <cell r="N52">
            <v>39</v>
          </cell>
          <cell r="O52">
            <v>47</v>
          </cell>
          <cell r="P52">
            <v>51</v>
          </cell>
          <cell r="Q52">
            <v>51</v>
          </cell>
          <cell r="R52">
            <v>55</v>
          </cell>
          <cell r="S52">
            <v>63</v>
          </cell>
          <cell r="T52">
            <v>47</v>
          </cell>
          <cell r="U52">
            <v>47</v>
          </cell>
          <cell r="V52">
            <v>46</v>
          </cell>
        </row>
        <row r="88">
          <cell r="L88">
            <v>6.14</v>
          </cell>
          <cell r="M88">
            <v>5.14</v>
          </cell>
          <cell r="N88">
            <v>5.75</v>
          </cell>
          <cell r="O88">
            <v>5.67</v>
          </cell>
          <cell r="P88">
            <v>5.61</v>
          </cell>
          <cell r="Q88">
            <v>5.83</v>
          </cell>
          <cell r="R88">
            <v>14.14</v>
          </cell>
          <cell r="S88">
            <v>10.709999999999999</v>
          </cell>
          <cell r="T88">
            <v>9.9600000000000009</v>
          </cell>
          <cell r="U88">
            <v>12.81</v>
          </cell>
          <cell r="V88">
            <v>9.35</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
    </sheetNames>
    <sheetDataSet>
      <sheetData sheetId="0"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pcBookData"/>
      <sheetName val="pcQueryData"/>
      <sheetName val="_pcHiddenSheet1"/>
      <sheetName val="Total"/>
      <sheetName val="SKOL"/>
      <sheetName val="MBL"/>
      <sheetName val="Norht RO"/>
      <sheetName val="RO South"/>
      <sheetName val="RO Central"/>
      <sheetName val="RBL"/>
      <sheetName val="CDBL"/>
      <sheetName val="HBL"/>
      <sheetName val="Malabar"/>
      <sheetName val="NBL"/>
      <sheetName val="Pals"/>
      <sheetName val="mbl unit"/>
      <sheetName val="cbl"/>
      <sheetName val="sica"/>
      <sheetName val="ecb"/>
      <sheetName val="uran"/>
      <sheetName val="Mum Dep"/>
      <sheetName val="Report1"/>
      <sheetName val="Norht_RO"/>
      <sheetName val="RO_South"/>
      <sheetName val="RO_Central"/>
      <sheetName val="mbl_unit"/>
      <sheetName val="Mum_Dep"/>
      <sheetName val="_pcSlicerSheet1"/>
      <sheetName val="Customize Your Purchase Order"/>
      <sheetName val="P&amp;L Group format"/>
      <sheetName val="BS Liability Group format"/>
      <sheetName val="BS Asset Group format"/>
      <sheetName val="Quarterly Scrap"/>
      <sheetName val="Raw Mtls."/>
      <sheetName val="WIP"/>
      <sheetName val="Finished Goods"/>
      <sheetName val="Raw Data"/>
    </sheetNames>
    <sheetDataSet>
      <sheetData sheetId="0" refreshError="1"/>
      <sheetData sheetId="1" refreshError="1"/>
      <sheetData sheetId="2" refreshError="1">
        <row r="3">
          <cell r="A3" t="str">
            <v>_Closing_Balance_for_Branch</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pcBookData"/>
      <sheetName val="pcQueryData"/>
      <sheetName val="_pcHiddenSheet1"/>
      <sheetName val="Total"/>
      <sheetName val="SKOL"/>
      <sheetName val="MBL"/>
      <sheetName val="Norht RO"/>
      <sheetName val="RO South"/>
      <sheetName val="RO Central"/>
      <sheetName val="RBL"/>
      <sheetName val="CDBL"/>
      <sheetName val="HBL"/>
      <sheetName val="Malabar"/>
      <sheetName val="NBL"/>
      <sheetName val="Pals"/>
      <sheetName val="mbl unit"/>
      <sheetName val="cbl"/>
      <sheetName val="sica"/>
      <sheetName val="ecb"/>
      <sheetName val="uran"/>
      <sheetName val="Mum Dep"/>
      <sheetName val="Report1"/>
    </sheetNames>
    <sheetDataSet>
      <sheetData sheetId="0" refreshError="1"/>
      <sheetData sheetId="1" refreshError="1"/>
      <sheetData sheetId="2" refreshError="1">
        <row r="3">
          <cell r="A3" t="str">
            <v>_Closing_Balance_for_Branch</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1100"/>
      <sheetName val="1070"/>
      <sheetName val="1060"/>
      <sheetName val="1050"/>
      <sheetName val="1010"/>
      <sheetName val="Summary"/>
      <sheetName val="Strt Archi"/>
      <sheetName val="pcQuery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GS Master"/>
      <sheetName val="Oil"/>
      <sheetName val="Chart"/>
      <sheetName val="#REF"/>
      <sheetName val="cs1997"/>
      <sheetName val="Summary model"/>
      <sheetName val="model by field"/>
      <sheetName val="Crude oil"/>
      <sheetName val="Corridor"/>
      <sheetName val="Block A"/>
      <sheetName val="W Natuna"/>
      <sheetName val="Valuation (F)"/>
      <sheetName val="Book1"/>
      <sheetName val="Valuation 2"/>
      <sheetName val="Adjusted data"/>
      <sheetName val="Charts"/>
      <sheetName val="IEA_02-99"/>
      <sheetName val="WRLD EXPN"/>
      <sheetName val="JetFuel"/>
      <sheetName val="SingCrack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S"/>
      <sheetName val="Balance Sheet"/>
      <sheetName val="Cash Flow"/>
      <sheetName val="Income Statement"/>
      <sheetName val="Summary IS"/>
      <sheetName val="Summary CF"/>
      <sheetName val="Sum of the Parts"/>
      <sheetName val="Core EV"/>
      <sheetName val="DCF"/>
      <sheetName val="Wireline Communications"/>
      <sheetName val="Domestic Wireless"/>
      <sheetName val="Publishing"/>
      <sheetName val="International"/>
      <sheetName val=" cellular operations"/>
      <sheetName val="Intl Cust_POPs"/>
      <sheetName val="iQ"/>
      <sheetName val="Model Summaries (Tables)"/>
      <sheetName val="Wireless DCF model"/>
      <sheetName val="4Q00"/>
      <sheetName val="Sheet1"/>
      <sheetName val="Summary IS &amp; FCF"/>
      <sheetName val="Consolidated Income Statement"/>
      <sheetName val="Communications"/>
      <sheetName val="wireless"/>
      <sheetName val="Advertising and Publishing"/>
      <sheetName val="Latin America"/>
      <sheetName val="Cash Flow Stmt"/>
      <sheetName val="1Q01"/>
      <sheetName val="iQ_US_CoreIndustrials"/>
      <sheetName val="2Q01"/>
      <sheetName val="SOTP"/>
    </sheetNames>
    <sheetDataSet>
      <sheetData sheetId="0" refreshError="1"/>
      <sheetData sheetId="1" refreshError="1"/>
      <sheetData sheetId="2" refreshError="1"/>
      <sheetData sheetId="3" refreshError="1">
        <row r="32">
          <cell r="K32">
            <v>1.9963465553235908</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10"/>
      <sheetName val="SCH 11A"/>
      <sheetName val="SCH 11B"/>
      <sheetName val="SCH 11C"/>
      <sheetName val="SCH 11D"/>
      <sheetName val="SCH 11E"/>
      <sheetName val="SCH 11F"/>
      <sheetName val="SCH 11G"/>
      <sheetName val="SCH 11H"/>
      <sheetName val="SCH 11 I"/>
      <sheetName val="SCH 11J"/>
      <sheetName val="SCH 12"/>
      <sheetName val="SCH 12A"/>
      <sheetName val="SCH 12B"/>
      <sheetName val="SCHD 12C"/>
      <sheetName val="SCH 12D"/>
      <sheetName val="SCH 12E"/>
      <sheetName val="SCH 13"/>
      <sheetName val="Tit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xd1"/>
      <sheetName val="fixd2"/>
      <sheetName val="fixd3"/>
    </sheetNames>
    <sheetDataSet>
      <sheetData sheetId="0">
        <row r="1">
          <cell r="A1" t="str">
            <v>A.F.F. &amp; CO.</v>
          </cell>
          <cell r="H1" t="str">
            <v>Fixed deposits</v>
          </cell>
        </row>
        <row r="3">
          <cell r="A3" t="str">
            <v xml:space="preserve">Client_______________________________ </v>
          </cell>
          <cell r="H3" t="str">
            <v>Period:___/___/______ to ___/___/______</v>
          </cell>
        </row>
        <row r="5">
          <cell r="A5" t="str">
            <v xml:space="preserve">State basis of selection of sample  </v>
          </cell>
        </row>
        <row r="7">
          <cell r="A7" t="str">
            <v xml:space="preserve">Any other audit steps                                              </v>
          </cell>
        </row>
        <row r="9">
          <cell r="A9" t="str">
            <v>Sr. no.</v>
          </cell>
          <cell r="B9" t="str">
            <v>FDR no.</v>
          </cell>
          <cell r="C9" t="str">
            <v>Name of depositor</v>
          </cell>
          <cell r="D9" t="str">
            <v>Amount(Rs.)</v>
          </cell>
          <cell r="E9" t="str">
            <v>Rate of interest%</v>
          </cell>
          <cell r="F9" t="str">
            <v>Period</v>
          </cell>
          <cell r="G9" t="str">
            <v>Maturity date</v>
          </cell>
          <cell r="H9" t="str">
            <v>State Acceptance (A) or Repayment (R)</v>
          </cell>
          <cell r="I9" t="str">
            <v>Cheque no. (for R)</v>
          </cell>
          <cell r="J9" t="str">
            <v>Audit steps</v>
          </cell>
          <cell r="O9" t="str">
            <v>Remarks</v>
          </cell>
        </row>
        <row r="10">
          <cell r="J10" t="str">
            <v>Traced in FD register</v>
          </cell>
          <cell r="K10" t="str">
            <v>FD receipt discharged</v>
          </cell>
          <cell r="L10" t="str">
            <v>Traced in bank book</v>
          </cell>
          <cell r="M10" t="str">
            <v xml:space="preserve">Traced in bank statement  </v>
          </cell>
          <cell r="N10" t="str">
            <v>*</v>
          </cell>
        </row>
        <row r="11">
          <cell r="A11">
            <v>-1</v>
          </cell>
          <cell r="B11">
            <v>-2</v>
          </cell>
          <cell r="C11">
            <v>-3</v>
          </cell>
          <cell r="D11">
            <v>-4</v>
          </cell>
          <cell r="E11">
            <v>-5</v>
          </cell>
          <cell r="F11">
            <v>-6</v>
          </cell>
          <cell r="G11">
            <v>-7</v>
          </cell>
          <cell r="H11">
            <v>-8</v>
          </cell>
          <cell r="I11">
            <v>-9</v>
          </cell>
          <cell r="J11">
            <v>-10</v>
          </cell>
          <cell r="K11">
            <v>-11</v>
          </cell>
          <cell r="L11">
            <v>-12</v>
          </cell>
          <cell r="M11">
            <v>-13</v>
          </cell>
          <cell r="N11">
            <v>-14</v>
          </cell>
          <cell r="O11">
            <v>-15</v>
          </cell>
        </row>
        <row r="12">
          <cell r="J12" t="str">
            <v>Confirm with a tick mark 'a' or state 'NA' if not applicable</v>
          </cell>
        </row>
        <row r="14">
          <cell r="G14" t="str">
            <v xml:space="preserve">     /   /</v>
          </cell>
        </row>
        <row r="16">
          <cell r="G16" t="str">
            <v xml:space="preserve">     /   /</v>
          </cell>
        </row>
        <row r="18">
          <cell r="G18" t="str">
            <v xml:space="preserve">     /   /</v>
          </cell>
        </row>
        <row r="20">
          <cell r="G20" t="str">
            <v xml:space="preserve">     /   /</v>
          </cell>
        </row>
        <row r="22">
          <cell r="G22" t="str">
            <v xml:space="preserve">     /   /</v>
          </cell>
        </row>
        <row r="24">
          <cell r="G24" t="str">
            <v xml:space="preserve">     /   /</v>
          </cell>
        </row>
        <row r="27">
          <cell r="A27" t="str">
            <v>Prepared by:</v>
          </cell>
          <cell r="E27" t="str">
            <v>* any additional audit steps that may be required</v>
          </cell>
          <cell r="K27" t="str">
            <v>Reviewed by:</v>
          </cell>
        </row>
        <row r="28">
          <cell r="A28" t="str">
            <v>Date:</v>
          </cell>
          <cell r="K28" t="str">
            <v>Date:</v>
          </cell>
        </row>
      </sheetData>
      <sheetData sheetId="1">
        <row r="1">
          <cell r="A1" t="str">
            <v>A.F.F. &amp; CO.</v>
          </cell>
          <cell r="I1" t="str">
            <v>Fixed deposits</v>
          </cell>
        </row>
        <row r="3">
          <cell r="A3" t="str">
            <v xml:space="preserve">Client_______________________________ </v>
          </cell>
          <cell r="I3" t="str">
            <v>Period:___/___/______ to ___/___/______</v>
          </cell>
        </row>
        <row r="5">
          <cell r="A5" t="str">
            <v>Continuation sheet</v>
          </cell>
        </row>
        <row r="6">
          <cell r="J6" t="str">
            <v>Audit steps</v>
          </cell>
        </row>
        <row r="7">
          <cell r="N7" t="str">
            <v>*</v>
          </cell>
        </row>
        <row r="8">
          <cell r="A8">
            <v>-1</v>
          </cell>
          <cell r="B8">
            <v>-2</v>
          </cell>
          <cell r="C8">
            <v>-3</v>
          </cell>
          <cell r="D8">
            <v>-4</v>
          </cell>
          <cell r="E8">
            <v>-5</v>
          </cell>
          <cell r="F8">
            <v>-6</v>
          </cell>
          <cell r="G8">
            <v>-7</v>
          </cell>
          <cell r="H8">
            <v>-8</v>
          </cell>
          <cell r="I8">
            <v>-9</v>
          </cell>
          <cell r="J8">
            <v>-10</v>
          </cell>
          <cell r="K8">
            <v>-11</v>
          </cell>
          <cell r="L8">
            <v>-12</v>
          </cell>
          <cell r="M8">
            <v>-13</v>
          </cell>
          <cell r="N8">
            <v>-14</v>
          </cell>
          <cell r="O8">
            <v>-15</v>
          </cell>
        </row>
        <row r="9">
          <cell r="J9" t="str">
            <v>Confirm with a tick mark 'a' or state 'NA' if not applicable</v>
          </cell>
        </row>
        <row r="11">
          <cell r="G11" t="str">
            <v xml:space="preserve">     /   /</v>
          </cell>
        </row>
        <row r="13">
          <cell r="G13" t="str">
            <v xml:space="preserve">     /   /</v>
          </cell>
        </row>
        <row r="15">
          <cell r="G15" t="str">
            <v xml:space="preserve">     /   /</v>
          </cell>
        </row>
        <row r="17">
          <cell r="G17" t="str">
            <v xml:space="preserve">     /   /</v>
          </cell>
        </row>
        <row r="19">
          <cell r="G19" t="str">
            <v xml:space="preserve">     /   /</v>
          </cell>
        </row>
        <row r="21">
          <cell r="G21" t="str">
            <v xml:space="preserve">     /   /</v>
          </cell>
        </row>
        <row r="23">
          <cell r="G23" t="str">
            <v xml:space="preserve">     /   /</v>
          </cell>
        </row>
        <row r="25">
          <cell r="G25" t="str">
            <v xml:space="preserve">     /   /</v>
          </cell>
        </row>
        <row r="27">
          <cell r="G27" t="str">
            <v xml:space="preserve">     /   /</v>
          </cell>
        </row>
        <row r="29">
          <cell r="G29" t="str">
            <v xml:space="preserve">     /   /</v>
          </cell>
        </row>
        <row r="32">
          <cell r="A32" t="str">
            <v>Prepared by:</v>
          </cell>
          <cell r="E32" t="str">
            <v>* any additional audit steps that may be required</v>
          </cell>
          <cell r="K32" t="str">
            <v>Reviewed by:</v>
          </cell>
        </row>
        <row r="33">
          <cell r="A33" t="str">
            <v>Date:</v>
          </cell>
          <cell r="K33" t="str">
            <v>Date:</v>
          </cell>
        </row>
      </sheetData>
      <sheetData sheetId="2"/>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Loans &amp; aDVANCES (2)"/>
      <sheetName val="Loans &amp; aDVANCES"/>
      <sheetName val="Curr Assets "/>
      <sheetName val="Borrowing Bifurcation"/>
      <sheetName val="PGC"/>
      <sheetName val="B S"/>
      <sheetName val="P L"/>
      <sheetName val="Reserves"/>
      <sheetName val="Invest Break"/>
      <sheetName val="Other Loans "/>
      <sheetName val="Tier II Capital "/>
      <sheetName val="Investments"/>
      <sheetName val="Borrowing Summary"/>
      <sheetName val="Investment Summary"/>
      <sheetName val="Curr Liab Provs "/>
      <sheetName val="DEPOSITS"/>
      <sheetName val="Interest Accrued on Inv"/>
      <sheetName val="Adv Recd"/>
      <sheetName val="Misc Liability"/>
      <sheetName val="Sundry Debtors"/>
      <sheetName val="Interst Accrued on Loans"/>
      <sheetName val="Prepaid Expenses iss"/>
      <sheetName val="Prepaid Expenses"/>
      <sheetName val="Interest Accrued (Liability)"/>
      <sheetName val="Sundry Creditors"/>
      <sheetName val="Gross u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Xpress"/>
      <sheetName val="key assmp"/>
      <sheetName val="sensitivity"/>
      <sheetName val="fin summary"/>
      <sheetName val="PM (F)"/>
      <sheetName val="CM (F)"/>
      <sheetName val="BM (F)"/>
      <sheetName val="yield"/>
      <sheetName val="ref price"/>
      <sheetName val="ref sales"/>
      <sheetName val="mkt sales"/>
      <sheetName val="other sales"/>
      <sheetName val="pipe sales"/>
      <sheetName val="revenue model"/>
      <sheetName val="crude mix"/>
      <sheetName val="costs"/>
      <sheetName val="finstats"/>
      <sheetName val="profit model"/>
      <sheetName val="interim"/>
      <sheetName val="cash model"/>
      <sheetName val="balance model"/>
      <sheetName val="investment"/>
      <sheetName val="capex_1"/>
      <sheetName val="capex_2"/>
      <sheetName val="interest"/>
      <sheetName val="depreciation"/>
      <sheetName val="taxation"/>
      <sheetName val="WACC"/>
      <sheetName val="DCF value"/>
      <sheetName val="cont_break"/>
      <sheetName val="GQ"/>
      <sheetName val="data_sheet"/>
      <sheetName val="kotak_qrtrly"/>
      <sheetName val="kotakval"/>
      <sheetName val="GS_val_sheet"/>
      <sheetName val="FMCC"/>
      <sheetName val="valu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ock Movement Analysis"/>
      <sheetName val="Mnth by Mnth"/>
      <sheetName val="2008-05 (80-20)"/>
      <sheetName val="2008-04 (80-20)"/>
      <sheetName val="2008-03 (80-20)"/>
      <sheetName val="2008-05"/>
      <sheetName val="2008-04"/>
      <sheetName val="2008-03"/>
      <sheetName val="2008-08 (80-20)"/>
      <sheetName val="2008-07 (80-20)"/>
      <sheetName val="2008-06 (80-20)"/>
      <sheetName val="2008-08"/>
      <sheetName val="2008-07"/>
      <sheetName val="2008-06"/>
      <sheetName val="2008-09 (80-20)"/>
      <sheetName val="2008-09"/>
      <sheetName val="2009-03 (80-20)"/>
      <sheetName val="2009-02 (80-20)"/>
      <sheetName val="2009-01 (80-20)"/>
      <sheetName val="2008-12 (80-20)"/>
      <sheetName val="2008-11 (80-20)"/>
      <sheetName val="2008-10 (80-20)"/>
      <sheetName val="2009-03"/>
      <sheetName val="2009-02"/>
      <sheetName val="2009-01"/>
      <sheetName val="2008-12"/>
      <sheetName val="2008-11"/>
      <sheetName val="2008-10"/>
      <sheetName val="Stock_Movement_Analysis"/>
      <sheetName val="Mnth_by_Mnth"/>
      <sheetName val="2008-05_(80-20)"/>
      <sheetName val="2008-04_(80-20)"/>
      <sheetName val="2008-03_(80-20)"/>
      <sheetName val="2008-08_(80-20)"/>
      <sheetName val="2008-07_(80-20)"/>
      <sheetName val="2008-06_(80-20)"/>
      <sheetName val="2008-09_(80-20)"/>
      <sheetName val="2009-03_(80-20)"/>
      <sheetName val="2009-02_(80-20)"/>
      <sheetName val="2009-01_(80-20)"/>
      <sheetName val="2008-12_(80-20)"/>
      <sheetName val="2008-11_(80-20)"/>
      <sheetName val="2008-10_(80-20)"/>
      <sheetName val="fixd1"/>
      <sheetName val="fixd2"/>
      <sheetName val="cf"/>
      <sheetName val="DEP2013"/>
    </sheetNames>
    <sheetDataSet>
      <sheetData sheetId="0" refreshError="1"/>
      <sheetData sheetId="1" refreshError="1"/>
      <sheetData sheetId="2" refreshError="1"/>
      <sheetData sheetId="3" refreshError="1"/>
      <sheetData sheetId="4" refreshError="1"/>
      <sheetData sheetId="5">
        <row r="10">
          <cell r="B10" t="str">
            <v>Acrivastine</v>
          </cell>
          <cell r="C10" t="str">
            <v>L</v>
          </cell>
          <cell r="D10" t="str">
            <v>Active</v>
          </cell>
          <cell r="G10">
            <v>24</v>
          </cell>
          <cell r="H10">
            <v>450</v>
          </cell>
          <cell r="I10">
            <v>11</v>
          </cell>
          <cell r="K10">
            <v>485</v>
          </cell>
          <cell r="L10">
            <v>4</v>
          </cell>
          <cell r="M10">
            <v>20</v>
          </cell>
          <cell r="O10">
            <v>-24</v>
          </cell>
          <cell r="Q10">
            <v>461</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K13">
            <v>46</v>
          </cell>
          <cell r="L13">
            <v>1</v>
          </cell>
          <cell r="O13">
            <v>-1</v>
          </cell>
          <cell r="Q13">
            <v>45</v>
          </cell>
        </row>
        <row r="14">
          <cell r="B14" t="str">
            <v>Fosamprenavir</v>
          </cell>
          <cell r="C14" t="str">
            <v>L</v>
          </cell>
          <cell r="D14" t="str">
            <v>Active</v>
          </cell>
          <cell r="G14">
            <v>108</v>
          </cell>
          <cell r="H14">
            <v>7</v>
          </cell>
          <cell r="J14">
            <v>77</v>
          </cell>
          <cell r="K14">
            <v>192</v>
          </cell>
          <cell r="L14">
            <v>122</v>
          </cell>
          <cell r="N14">
            <v>32</v>
          </cell>
          <cell r="O14">
            <v>-154</v>
          </cell>
          <cell r="Q14">
            <v>38</v>
          </cell>
        </row>
        <row r="15">
          <cell r="B15" t="str">
            <v>KBA</v>
          </cell>
          <cell r="C15" t="str">
            <v>L</v>
          </cell>
          <cell r="D15" t="str">
            <v>Active</v>
          </cell>
          <cell r="G15">
            <v>81</v>
          </cell>
          <cell r="H15">
            <v>102</v>
          </cell>
          <cell r="I15">
            <v>41</v>
          </cell>
          <cell r="J15">
            <v>29</v>
          </cell>
          <cell r="K15">
            <v>253</v>
          </cell>
          <cell r="M15">
            <v>8</v>
          </cell>
          <cell r="N15">
            <v>29</v>
          </cell>
          <cell r="O15">
            <v>-37</v>
          </cell>
          <cell r="Q15">
            <v>216</v>
          </cell>
        </row>
        <row r="16">
          <cell r="B16" t="str">
            <v>Labetalol</v>
          </cell>
          <cell r="C16" t="str">
            <v>L</v>
          </cell>
          <cell r="D16" t="str">
            <v>Active</v>
          </cell>
          <cell r="G16">
            <v>60</v>
          </cell>
          <cell r="H16">
            <v>482</v>
          </cell>
          <cell r="K16">
            <v>542</v>
          </cell>
          <cell r="L16">
            <v>12</v>
          </cell>
          <cell r="M16">
            <v>81</v>
          </cell>
          <cell r="O16">
            <v>-93</v>
          </cell>
          <cell r="Q16">
            <v>449</v>
          </cell>
        </row>
        <row r="17">
          <cell r="B17" t="str">
            <v>Leval Buterol</v>
          </cell>
          <cell r="C17" t="str">
            <v>L</v>
          </cell>
          <cell r="D17" t="str">
            <v>Active</v>
          </cell>
          <cell r="G17">
            <v>316</v>
          </cell>
          <cell r="H17">
            <v>236</v>
          </cell>
          <cell r="J17">
            <v>22</v>
          </cell>
          <cell r="K17">
            <v>574</v>
          </cell>
          <cell r="L17">
            <v>21</v>
          </cell>
          <cell r="M17">
            <v>64</v>
          </cell>
          <cell r="N17">
            <v>5</v>
          </cell>
          <cell r="O17">
            <v>-90</v>
          </cell>
          <cell r="Q17">
            <v>484</v>
          </cell>
        </row>
        <row r="18">
          <cell r="B18" t="str">
            <v>Octenidine</v>
          </cell>
          <cell r="C18" t="str">
            <v>L</v>
          </cell>
          <cell r="D18" t="str">
            <v>Active</v>
          </cell>
          <cell r="G18">
            <v>12</v>
          </cell>
          <cell r="H18">
            <v>89</v>
          </cell>
          <cell r="J18">
            <v>7</v>
          </cell>
          <cell r="K18">
            <v>108</v>
          </cell>
          <cell r="L18">
            <v>1</v>
          </cell>
          <cell r="M18">
            <v>1</v>
          </cell>
          <cell r="N18">
            <v>7</v>
          </cell>
          <cell r="O18">
            <v>-9</v>
          </cell>
          <cell r="Q18">
            <v>99</v>
          </cell>
        </row>
        <row r="19">
          <cell r="B19" t="str">
            <v>Plaquenil</v>
          </cell>
          <cell r="C19" t="str">
            <v>L</v>
          </cell>
          <cell r="D19" t="str">
            <v>Obs</v>
          </cell>
          <cell r="K19">
            <v>0</v>
          </cell>
          <cell r="O19">
            <v>0</v>
          </cell>
          <cell r="Q19">
            <v>0</v>
          </cell>
        </row>
        <row r="20">
          <cell r="B20" t="str">
            <v>Pro Jet 950NP</v>
          </cell>
          <cell r="C20" t="str">
            <v>L</v>
          </cell>
          <cell r="D20" t="str">
            <v>Obs</v>
          </cell>
          <cell r="K20">
            <v>0</v>
          </cell>
          <cell r="O20">
            <v>0</v>
          </cell>
          <cell r="Q20">
            <v>0</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K23">
            <v>0</v>
          </cell>
          <cell r="O23">
            <v>0</v>
          </cell>
          <cell r="Q23">
            <v>0</v>
          </cell>
        </row>
        <row r="24">
          <cell r="B24" t="str">
            <v>Trientine</v>
          </cell>
          <cell r="C24" t="str">
            <v>L</v>
          </cell>
          <cell r="D24" t="str">
            <v>Active</v>
          </cell>
          <cell r="G24">
            <v>6</v>
          </cell>
          <cell r="H24">
            <v>153</v>
          </cell>
          <cell r="I24">
            <v>31</v>
          </cell>
          <cell r="J24">
            <v>94</v>
          </cell>
          <cell r="K24">
            <v>284</v>
          </cell>
          <cell r="O24">
            <v>0</v>
          </cell>
          <cell r="Q24">
            <v>284</v>
          </cell>
        </row>
        <row r="25">
          <cell r="B25" t="str">
            <v>TTA</v>
          </cell>
          <cell r="C25" t="str">
            <v>L</v>
          </cell>
          <cell r="D25" t="str">
            <v>Slow Mvg</v>
          </cell>
          <cell r="K25">
            <v>0</v>
          </cell>
          <cell r="O25">
            <v>0</v>
          </cell>
          <cell r="Q25">
            <v>0</v>
          </cell>
        </row>
        <row r="26">
          <cell r="B26" t="str">
            <v>Zilueton</v>
          </cell>
          <cell r="C26" t="str">
            <v>L</v>
          </cell>
          <cell r="D26" t="str">
            <v>Active</v>
          </cell>
          <cell r="G26">
            <v>181</v>
          </cell>
          <cell r="I26">
            <v>1</v>
          </cell>
          <cell r="J26">
            <v>771</v>
          </cell>
          <cell r="K26">
            <v>953</v>
          </cell>
          <cell r="L26">
            <v>48</v>
          </cell>
          <cell r="N26">
            <v>21</v>
          </cell>
          <cell r="O26">
            <v>-69</v>
          </cell>
          <cell r="P26">
            <v>64</v>
          </cell>
          <cell r="Q26">
            <v>948</v>
          </cell>
        </row>
        <row r="27">
          <cell r="O27">
            <v>0</v>
          </cell>
        </row>
        <row r="28">
          <cell r="C28" t="str">
            <v>Launch</v>
          </cell>
          <cell r="D28" t="str">
            <v>Total</v>
          </cell>
          <cell r="G28">
            <v>791</v>
          </cell>
          <cell r="H28">
            <v>1564</v>
          </cell>
          <cell r="I28">
            <v>84</v>
          </cell>
          <cell r="J28">
            <v>1000</v>
          </cell>
          <cell r="K28">
            <v>3439</v>
          </cell>
          <cell r="L28">
            <v>211</v>
          </cell>
          <cell r="M28">
            <v>174</v>
          </cell>
          <cell r="N28">
            <v>94</v>
          </cell>
          <cell r="O28">
            <v>-479</v>
          </cell>
          <cell r="P28">
            <v>64</v>
          </cell>
          <cell r="Q28">
            <v>3024</v>
          </cell>
        </row>
        <row r="29">
          <cell r="O29">
            <v>0</v>
          </cell>
        </row>
        <row r="30">
          <cell r="B30" t="str">
            <v>AGN-209323-LF</v>
          </cell>
          <cell r="C30" t="str">
            <v>PL</v>
          </cell>
          <cell r="D30" t="str">
            <v>Active</v>
          </cell>
          <cell r="H30">
            <v>3</v>
          </cell>
          <cell r="J30">
            <v>96</v>
          </cell>
          <cell r="K30">
            <v>99</v>
          </cell>
          <cell r="M30">
            <v>1</v>
          </cell>
          <cell r="N30">
            <v>96</v>
          </cell>
          <cell r="O30">
            <v>-97</v>
          </cell>
          <cell r="Q30">
            <v>2</v>
          </cell>
        </row>
        <row r="31">
          <cell r="B31" t="str">
            <v>ANAGRELIDE</v>
          </cell>
          <cell r="C31" t="str">
            <v>PL</v>
          </cell>
          <cell r="D31" t="str">
            <v>Active</v>
          </cell>
          <cell r="G31">
            <v>2</v>
          </cell>
          <cell r="K31">
            <v>2</v>
          </cell>
          <cell r="O31">
            <v>0</v>
          </cell>
          <cell r="Q31">
            <v>2</v>
          </cell>
        </row>
        <row r="32">
          <cell r="B32" t="str">
            <v>AVP26452</v>
          </cell>
          <cell r="C32" t="str">
            <v>PL</v>
          </cell>
          <cell r="D32" t="str">
            <v>Obs</v>
          </cell>
          <cell r="K32">
            <v>0</v>
          </cell>
          <cell r="O32">
            <v>0</v>
          </cell>
          <cell r="Q32">
            <v>0</v>
          </cell>
        </row>
        <row r="33">
          <cell r="B33" t="str">
            <v>TFBU</v>
          </cell>
          <cell r="C33" t="str">
            <v>PL</v>
          </cell>
          <cell r="D33" t="str">
            <v>Slow Mvg</v>
          </cell>
          <cell r="J33">
            <v>208</v>
          </cell>
          <cell r="K33">
            <v>208</v>
          </cell>
          <cell r="O33">
            <v>0</v>
          </cell>
          <cell r="Q33">
            <v>208</v>
          </cell>
        </row>
        <row r="34">
          <cell r="B34" t="str">
            <v>3M R850 / R851</v>
          </cell>
          <cell r="C34" t="str">
            <v>PL</v>
          </cell>
          <cell r="D34" t="str">
            <v>Obs</v>
          </cell>
          <cell r="K34">
            <v>0</v>
          </cell>
          <cell r="O34">
            <v>0</v>
          </cell>
          <cell r="Q34">
            <v>0</v>
          </cell>
        </row>
        <row r="35">
          <cell r="B35" t="str">
            <v>ALT-962</v>
          </cell>
          <cell r="C35" t="str">
            <v>PL</v>
          </cell>
          <cell r="D35" t="str">
            <v>Obs</v>
          </cell>
          <cell r="K35">
            <v>0</v>
          </cell>
          <cell r="O35">
            <v>0</v>
          </cell>
          <cell r="Q35">
            <v>0</v>
          </cell>
        </row>
        <row r="36">
          <cell r="B36" t="str">
            <v>AVE 1330</v>
          </cell>
          <cell r="C36" t="str">
            <v>PL</v>
          </cell>
          <cell r="D36" t="str">
            <v>Obs</v>
          </cell>
          <cell r="K36">
            <v>0</v>
          </cell>
          <cell r="O36">
            <v>0</v>
          </cell>
          <cell r="Q36">
            <v>0</v>
          </cell>
        </row>
        <row r="37">
          <cell r="B37" t="str">
            <v>AZD 12389497</v>
          </cell>
          <cell r="C37" t="str">
            <v>PL</v>
          </cell>
          <cell r="D37" t="str">
            <v>Slow Mvg</v>
          </cell>
          <cell r="K37">
            <v>0</v>
          </cell>
          <cell r="O37">
            <v>0</v>
          </cell>
          <cell r="Q37">
            <v>0</v>
          </cell>
        </row>
        <row r="38">
          <cell r="B38" t="str">
            <v>AZD 2230</v>
          </cell>
          <cell r="C38" t="str">
            <v>PL</v>
          </cell>
          <cell r="D38" t="str">
            <v>Obs</v>
          </cell>
          <cell r="K38">
            <v>0</v>
          </cell>
          <cell r="O38">
            <v>0</v>
          </cell>
          <cell r="Q38">
            <v>0</v>
          </cell>
        </row>
        <row r="39">
          <cell r="B39" t="str">
            <v>AZD 6714</v>
          </cell>
          <cell r="C39" t="str">
            <v>PL</v>
          </cell>
          <cell r="D39" t="str">
            <v>Active</v>
          </cell>
          <cell r="G39">
            <v>5</v>
          </cell>
          <cell r="J39">
            <v>68</v>
          </cell>
          <cell r="K39">
            <v>73</v>
          </cell>
          <cell r="L39">
            <v>5</v>
          </cell>
          <cell r="N39">
            <v>68</v>
          </cell>
          <cell r="O39">
            <v>-73</v>
          </cell>
          <cell r="Q39">
            <v>0</v>
          </cell>
        </row>
        <row r="40">
          <cell r="B40" t="str">
            <v>BHA</v>
          </cell>
          <cell r="C40" t="str">
            <v>PL</v>
          </cell>
          <cell r="D40" t="str">
            <v>Obs</v>
          </cell>
          <cell r="G40">
            <v>2</v>
          </cell>
          <cell r="H40">
            <v>23</v>
          </cell>
          <cell r="K40">
            <v>25</v>
          </cell>
          <cell r="M40">
            <v>23</v>
          </cell>
          <cell r="O40">
            <v>-23</v>
          </cell>
          <cell r="Q40">
            <v>2</v>
          </cell>
        </row>
        <row r="41">
          <cell r="B41" t="str">
            <v>BHUP</v>
          </cell>
          <cell r="C41" t="str">
            <v>PL</v>
          </cell>
          <cell r="D41" t="str">
            <v>Obs</v>
          </cell>
          <cell r="K41">
            <v>0</v>
          </cell>
          <cell r="O41">
            <v>0</v>
          </cell>
          <cell r="Q41">
            <v>0</v>
          </cell>
        </row>
        <row r="42">
          <cell r="B42" t="str">
            <v>BNP 7787</v>
          </cell>
          <cell r="C42" t="str">
            <v>PL</v>
          </cell>
          <cell r="D42" t="str">
            <v>Obs</v>
          </cell>
          <cell r="G42">
            <v>19</v>
          </cell>
          <cell r="K42">
            <v>19</v>
          </cell>
          <cell r="L42">
            <v>19</v>
          </cell>
          <cell r="O42">
            <v>-19</v>
          </cell>
          <cell r="Q42">
            <v>0</v>
          </cell>
        </row>
        <row r="43">
          <cell r="B43" t="str">
            <v>Bromohydrin</v>
          </cell>
          <cell r="C43" t="str">
            <v>PL</v>
          </cell>
          <cell r="D43" t="str">
            <v>Obs</v>
          </cell>
          <cell r="K43">
            <v>0</v>
          </cell>
          <cell r="O43">
            <v>0</v>
          </cell>
          <cell r="Q43">
            <v>0</v>
          </cell>
        </row>
        <row r="44">
          <cell r="B44" t="str">
            <v>CCA</v>
          </cell>
          <cell r="C44" t="str">
            <v>PL</v>
          </cell>
          <cell r="D44" t="str">
            <v>Obs</v>
          </cell>
          <cell r="K44">
            <v>0</v>
          </cell>
          <cell r="O44">
            <v>0</v>
          </cell>
          <cell r="Q44">
            <v>0</v>
          </cell>
        </row>
        <row r="45">
          <cell r="B45" t="str">
            <v>Epoxy 5 Hexane</v>
          </cell>
          <cell r="C45" t="str">
            <v>PL</v>
          </cell>
          <cell r="D45" t="str">
            <v>Active</v>
          </cell>
          <cell r="H45">
            <v>104</v>
          </cell>
          <cell r="I45">
            <v>12</v>
          </cell>
          <cell r="K45">
            <v>116</v>
          </cell>
          <cell r="O45">
            <v>0</v>
          </cell>
          <cell r="Q45">
            <v>116</v>
          </cell>
        </row>
        <row r="46">
          <cell r="B46" t="str">
            <v>ER-806753</v>
          </cell>
          <cell r="C46" t="str">
            <v>PL</v>
          </cell>
          <cell r="D46" t="str">
            <v>Active</v>
          </cell>
          <cell r="G46">
            <v>188</v>
          </cell>
          <cell r="H46">
            <v>195</v>
          </cell>
          <cell r="I46">
            <v>1</v>
          </cell>
          <cell r="K46">
            <v>384</v>
          </cell>
          <cell r="L46">
            <v>18</v>
          </cell>
          <cell r="M46">
            <v>10</v>
          </cell>
          <cell r="O46">
            <v>-28</v>
          </cell>
          <cell r="P46">
            <v>-64</v>
          </cell>
          <cell r="Q46">
            <v>292</v>
          </cell>
        </row>
        <row r="47">
          <cell r="B47" t="str">
            <v>Geltex</v>
          </cell>
          <cell r="C47" t="str">
            <v>PL</v>
          </cell>
          <cell r="D47" t="str">
            <v>Obs</v>
          </cell>
          <cell r="K47">
            <v>0</v>
          </cell>
          <cell r="O47">
            <v>0</v>
          </cell>
          <cell r="Q47">
            <v>0</v>
          </cell>
        </row>
        <row r="48">
          <cell r="B48" t="str">
            <v>GSK 1000064</v>
          </cell>
          <cell r="C48" t="str">
            <v>PL</v>
          </cell>
          <cell r="D48" t="str">
            <v>Slow Mvg</v>
          </cell>
          <cell r="K48">
            <v>0</v>
          </cell>
          <cell r="O48">
            <v>0</v>
          </cell>
          <cell r="Q48">
            <v>0</v>
          </cell>
        </row>
        <row r="49">
          <cell r="B49" t="str">
            <v>GSK 1014802A</v>
          </cell>
          <cell r="C49" t="str">
            <v>PL</v>
          </cell>
          <cell r="D49" t="str">
            <v>Active</v>
          </cell>
          <cell r="K49">
            <v>0</v>
          </cell>
          <cell r="O49">
            <v>0</v>
          </cell>
          <cell r="Q49">
            <v>0</v>
          </cell>
        </row>
        <row r="50">
          <cell r="B50" t="str">
            <v>GSK 1034702</v>
          </cell>
          <cell r="C50" t="str">
            <v>PL</v>
          </cell>
          <cell r="D50" t="str">
            <v>Active</v>
          </cell>
          <cell r="K50">
            <v>0</v>
          </cell>
          <cell r="O50">
            <v>0</v>
          </cell>
          <cell r="Q50">
            <v>0</v>
          </cell>
        </row>
        <row r="51">
          <cell r="B51" t="str">
            <v>GSK 1497235A</v>
          </cell>
          <cell r="C51" t="str">
            <v>PL</v>
          </cell>
          <cell r="D51" t="str">
            <v>Active</v>
          </cell>
          <cell r="G51">
            <v>31</v>
          </cell>
          <cell r="K51">
            <v>31</v>
          </cell>
          <cell r="L51">
            <v>31</v>
          </cell>
          <cell r="O51">
            <v>-31</v>
          </cell>
          <cell r="Q51">
            <v>0</v>
          </cell>
        </row>
        <row r="52">
          <cell r="B52" t="str">
            <v>GW 397339</v>
          </cell>
          <cell r="C52" t="str">
            <v>PL</v>
          </cell>
          <cell r="D52" t="str">
            <v>Obs</v>
          </cell>
          <cell r="K52">
            <v>0</v>
          </cell>
          <cell r="O52">
            <v>0</v>
          </cell>
          <cell r="Q52">
            <v>0</v>
          </cell>
        </row>
        <row r="53">
          <cell r="B53" t="str">
            <v>GW 801144X</v>
          </cell>
          <cell r="C53" t="str">
            <v>PL</v>
          </cell>
          <cell r="D53" t="str">
            <v>Slow Mvg</v>
          </cell>
          <cell r="G53">
            <v>4</v>
          </cell>
          <cell r="K53">
            <v>4</v>
          </cell>
          <cell r="L53">
            <v>4</v>
          </cell>
          <cell r="O53">
            <v>-4</v>
          </cell>
          <cell r="Q53">
            <v>0</v>
          </cell>
        </row>
        <row r="54">
          <cell r="B54" t="str">
            <v>ICOS 1576</v>
          </cell>
          <cell r="C54" t="str">
            <v>PL</v>
          </cell>
          <cell r="D54" t="str">
            <v>Obs</v>
          </cell>
          <cell r="K54">
            <v>0</v>
          </cell>
          <cell r="O54">
            <v>0</v>
          </cell>
          <cell r="Q54">
            <v>0</v>
          </cell>
        </row>
        <row r="55">
          <cell r="B55" t="str">
            <v>ICOS 485</v>
          </cell>
          <cell r="C55" t="str">
            <v>PL</v>
          </cell>
          <cell r="D55" t="str">
            <v>Obs</v>
          </cell>
          <cell r="K55">
            <v>0</v>
          </cell>
          <cell r="O55">
            <v>0</v>
          </cell>
          <cell r="Q55">
            <v>0</v>
          </cell>
        </row>
        <row r="56">
          <cell r="B56" t="str">
            <v>Iloperidone</v>
          </cell>
          <cell r="C56" t="str">
            <v>PL</v>
          </cell>
          <cell r="D56" t="str">
            <v>Active</v>
          </cell>
          <cell r="G56">
            <v>13</v>
          </cell>
          <cell r="H56">
            <v>143</v>
          </cell>
          <cell r="J56">
            <v>588</v>
          </cell>
          <cell r="K56">
            <v>744</v>
          </cell>
          <cell r="L56">
            <v>13</v>
          </cell>
          <cell r="M56">
            <v>143</v>
          </cell>
          <cell r="N56">
            <v>588</v>
          </cell>
          <cell r="O56">
            <v>-744</v>
          </cell>
          <cell r="Q56">
            <v>0</v>
          </cell>
        </row>
        <row r="57">
          <cell r="B57" t="str">
            <v>KAN 747</v>
          </cell>
          <cell r="C57" t="str">
            <v>PL</v>
          </cell>
          <cell r="D57" t="str">
            <v>Slow Mvg</v>
          </cell>
          <cell r="K57">
            <v>0</v>
          </cell>
          <cell r="O57">
            <v>0</v>
          </cell>
          <cell r="Q57">
            <v>0</v>
          </cell>
        </row>
        <row r="58">
          <cell r="B58" t="str">
            <v>Memory 1003</v>
          </cell>
          <cell r="C58" t="str">
            <v>PL</v>
          </cell>
          <cell r="D58" t="str">
            <v>Active</v>
          </cell>
          <cell r="G58">
            <v>5</v>
          </cell>
          <cell r="H58">
            <v>1</v>
          </cell>
          <cell r="J58">
            <v>199</v>
          </cell>
          <cell r="K58">
            <v>205</v>
          </cell>
          <cell r="L58">
            <v>5</v>
          </cell>
          <cell r="M58">
            <v>1</v>
          </cell>
          <cell r="N58">
            <v>199</v>
          </cell>
          <cell r="O58">
            <v>-205</v>
          </cell>
          <cell r="Q58">
            <v>0</v>
          </cell>
        </row>
        <row r="59">
          <cell r="B59" t="str">
            <v>Methyl Acetonide</v>
          </cell>
          <cell r="C59" t="str">
            <v>PL</v>
          </cell>
          <cell r="D59" t="str">
            <v>Slow Mvg</v>
          </cell>
          <cell r="J59">
            <v>17</v>
          </cell>
          <cell r="K59">
            <v>17</v>
          </cell>
          <cell r="N59">
            <v>17</v>
          </cell>
          <cell r="O59">
            <v>-17</v>
          </cell>
          <cell r="Q59">
            <v>0</v>
          </cell>
        </row>
        <row r="60">
          <cell r="B60" t="str">
            <v>Mill. Lactone</v>
          </cell>
          <cell r="C60" t="str">
            <v>PL</v>
          </cell>
          <cell r="D60" t="str">
            <v>Obs</v>
          </cell>
          <cell r="G60">
            <v>13</v>
          </cell>
          <cell r="K60">
            <v>13</v>
          </cell>
          <cell r="L60">
            <v>13</v>
          </cell>
          <cell r="O60">
            <v>-13</v>
          </cell>
          <cell r="Q60">
            <v>0</v>
          </cell>
        </row>
        <row r="61">
          <cell r="B61" t="str">
            <v>PTC</v>
          </cell>
          <cell r="C61" t="str">
            <v>PL</v>
          </cell>
          <cell r="D61" t="str">
            <v>Slow Mvg</v>
          </cell>
          <cell r="H61">
            <v>12</v>
          </cell>
          <cell r="K61">
            <v>12</v>
          </cell>
          <cell r="M61">
            <v>12</v>
          </cell>
          <cell r="O61">
            <v>-12</v>
          </cell>
          <cell r="Q61">
            <v>0</v>
          </cell>
        </row>
        <row r="62">
          <cell r="B62" t="str">
            <v>RCX 2037</v>
          </cell>
          <cell r="C62" t="str">
            <v>PL</v>
          </cell>
          <cell r="D62" t="str">
            <v>Obs</v>
          </cell>
          <cell r="K62">
            <v>0</v>
          </cell>
          <cell r="O62">
            <v>0</v>
          </cell>
          <cell r="Q62">
            <v>0</v>
          </cell>
        </row>
        <row r="63">
          <cell r="B63" t="str">
            <v>RCX 2047</v>
          </cell>
          <cell r="C63" t="str">
            <v>PL</v>
          </cell>
          <cell r="D63" t="str">
            <v>Obs</v>
          </cell>
          <cell r="G63">
            <v>12</v>
          </cell>
          <cell r="J63">
            <v>20</v>
          </cell>
          <cell r="K63">
            <v>32</v>
          </cell>
          <cell r="L63">
            <v>12</v>
          </cell>
          <cell r="N63">
            <v>20</v>
          </cell>
          <cell r="O63">
            <v>-32</v>
          </cell>
          <cell r="Q63">
            <v>0</v>
          </cell>
        </row>
        <row r="64">
          <cell r="B64" t="str">
            <v>SB 580254</v>
          </cell>
          <cell r="C64" t="str">
            <v>PL</v>
          </cell>
          <cell r="D64" t="str">
            <v>Active</v>
          </cell>
          <cell r="G64">
            <v>2</v>
          </cell>
          <cell r="K64">
            <v>2</v>
          </cell>
          <cell r="L64">
            <v>2</v>
          </cell>
          <cell r="O64">
            <v>-2</v>
          </cell>
          <cell r="Q64">
            <v>0</v>
          </cell>
        </row>
        <row r="65">
          <cell r="B65" t="str">
            <v>SB 748534A</v>
          </cell>
          <cell r="C65" t="str">
            <v>PL</v>
          </cell>
          <cell r="D65" t="str">
            <v>Slow Mvg</v>
          </cell>
          <cell r="K65">
            <v>0</v>
          </cell>
          <cell r="O65">
            <v>0</v>
          </cell>
          <cell r="Q65">
            <v>0</v>
          </cell>
        </row>
        <row r="66">
          <cell r="B66" t="str">
            <v>SB 7973131</v>
          </cell>
          <cell r="C66" t="str">
            <v>PL</v>
          </cell>
          <cell r="D66" t="str">
            <v>Slow Mvg</v>
          </cell>
          <cell r="G66">
            <v>5</v>
          </cell>
          <cell r="J66">
            <v>29</v>
          </cell>
          <cell r="K66">
            <v>34</v>
          </cell>
          <cell r="L66">
            <v>5</v>
          </cell>
          <cell r="N66">
            <v>29</v>
          </cell>
          <cell r="O66">
            <v>-34</v>
          </cell>
          <cell r="Q66">
            <v>0</v>
          </cell>
        </row>
        <row r="67">
          <cell r="B67" t="str">
            <v>Sestamibi</v>
          </cell>
          <cell r="C67" t="str">
            <v>PL</v>
          </cell>
          <cell r="D67" t="str">
            <v>Active</v>
          </cell>
          <cell r="G67">
            <v>1</v>
          </cell>
          <cell r="H67">
            <v>1</v>
          </cell>
          <cell r="K67">
            <v>2</v>
          </cell>
          <cell r="L67">
            <v>1</v>
          </cell>
          <cell r="M67">
            <v>1</v>
          </cell>
          <cell r="O67">
            <v>-2</v>
          </cell>
          <cell r="Q67">
            <v>0</v>
          </cell>
        </row>
        <row r="68">
          <cell r="B68" t="str">
            <v xml:space="preserve">Scios 469 </v>
          </cell>
          <cell r="C68" t="str">
            <v>PL</v>
          </cell>
          <cell r="D68" t="str">
            <v>Slow Mvg</v>
          </cell>
          <cell r="G68">
            <v>1</v>
          </cell>
          <cell r="K68">
            <v>1</v>
          </cell>
          <cell r="L68">
            <v>1</v>
          </cell>
          <cell r="O68">
            <v>-1</v>
          </cell>
          <cell r="Q68">
            <v>0</v>
          </cell>
        </row>
        <row r="69">
          <cell r="B69" t="str">
            <v>SR-28043</v>
          </cell>
          <cell r="C69" t="str">
            <v>PL</v>
          </cell>
          <cell r="D69" t="str">
            <v>Slow Mvg</v>
          </cell>
          <cell r="G69">
            <v>180</v>
          </cell>
          <cell r="H69">
            <v>161</v>
          </cell>
          <cell r="K69">
            <v>341</v>
          </cell>
          <cell r="L69">
            <v>8</v>
          </cell>
          <cell r="O69">
            <v>-8</v>
          </cell>
          <cell r="Q69">
            <v>333</v>
          </cell>
        </row>
        <row r="70">
          <cell r="B70" t="str">
            <v>T-Baus</v>
          </cell>
          <cell r="C70" t="str">
            <v>PL</v>
          </cell>
          <cell r="D70" t="str">
            <v>Obs</v>
          </cell>
          <cell r="K70">
            <v>0</v>
          </cell>
          <cell r="O70">
            <v>0</v>
          </cell>
          <cell r="Q70">
            <v>0</v>
          </cell>
        </row>
        <row r="71">
          <cell r="B71" t="str">
            <v>Telik 19781</v>
          </cell>
          <cell r="C71" t="str">
            <v>PL</v>
          </cell>
          <cell r="D71" t="str">
            <v>Obs</v>
          </cell>
          <cell r="K71">
            <v>0</v>
          </cell>
          <cell r="O71">
            <v>0</v>
          </cell>
          <cell r="Q71">
            <v>0</v>
          </cell>
        </row>
        <row r="72">
          <cell r="B72" t="str">
            <v>Valrocemide</v>
          </cell>
          <cell r="C72" t="str">
            <v>PL</v>
          </cell>
          <cell r="D72" t="str">
            <v>Active</v>
          </cell>
          <cell r="G72">
            <v>6</v>
          </cell>
          <cell r="H72">
            <v>14</v>
          </cell>
          <cell r="K72">
            <v>20</v>
          </cell>
          <cell r="L72">
            <v>6</v>
          </cell>
          <cell r="M72">
            <v>14</v>
          </cell>
          <cell r="O72">
            <v>-20</v>
          </cell>
          <cell r="Q72">
            <v>0</v>
          </cell>
        </row>
        <row r="73">
          <cell r="B73" t="str">
            <v>VEC 162</v>
          </cell>
          <cell r="C73" t="str">
            <v>PL</v>
          </cell>
          <cell r="D73" t="str">
            <v>Active</v>
          </cell>
          <cell r="G73">
            <v>65</v>
          </cell>
          <cell r="H73">
            <v>142</v>
          </cell>
          <cell r="I73">
            <v>2</v>
          </cell>
          <cell r="J73">
            <v>497</v>
          </cell>
          <cell r="K73">
            <v>706</v>
          </cell>
          <cell r="L73">
            <v>65</v>
          </cell>
          <cell r="M73">
            <v>142</v>
          </cell>
          <cell r="N73">
            <v>497</v>
          </cell>
          <cell r="O73">
            <v>-704</v>
          </cell>
          <cell r="Q73">
            <v>2</v>
          </cell>
        </row>
        <row r="74">
          <cell r="B74" t="str">
            <v>Vertex 148</v>
          </cell>
          <cell r="C74" t="str">
            <v>PL</v>
          </cell>
          <cell r="D74" t="str">
            <v>Obs</v>
          </cell>
          <cell r="H74">
            <v>1</v>
          </cell>
          <cell r="J74">
            <v>91</v>
          </cell>
          <cell r="K74">
            <v>92</v>
          </cell>
          <cell r="M74">
            <v>1</v>
          </cell>
          <cell r="N74">
            <v>91</v>
          </cell>
          <cell r="O74">
            <v>-92</v>
          </cell>
          <cell r="Q74">
            <v>0</v>
          </cell>
        </row>
        <row r="75">
          <cell r="B75" t="str">
            <v>Vertex 497</v>
          </cell>
          <cell r="C75" t="str">
            <v>PL</v>
          </cell>
          <cell r="D75" t="str">
            <v>Obs</v>
          </cell>
          <cell r="G75">
            <v>3</v>
          </cell>
          <cell r="H75">
            <v>127</v>
          </cell>
          <cell r="K75">
            <v>130</v>
          </cell>
          <cell r="L75">
            <v>3</v>
          </cell>
          <cell r="M75">
            <v>127</v>
          </cell>
          <cell r="O75">
            <v>-130</v>
          </cell>
          <cell r="Q75">
            <v>0</v>
          </cell>
        </row>
        <row r="76">
          <cell r="B76" t="str">
            <v>Vertex 770</v>
          </cell>
          <cell r="C76" t="str">
            <v>PL</v>
          </cell>
          <cell r="D76" t="str">
            <v>Slow Mvg</v>
          </cell>
          <cell r="G76">
            <v>1</v>
          </cell>
          <cell r="K76">
            <v>1</v>
          </cell>
          <cell r="L76">
            <v>1</v>
          </cell>
          <cell r="O76">
            <v>-1</v>
          </cell>
          <cell r="Q76">
            <v>0</v>
          </cell>
        </row>
        <row r="77">
          <cell r="B77" t="str">
            <v>Vertex 950</v>
          </cell>
          <cell r="C77" t="str">
            <v>PL</v>
          </cell>
          <cell r="D77" t="str">
            <v>Active</v>
          </cell>
          <cell r="G77">
            <v>394</v>
          </cell>
          <cell r="H77">
            <v>236</v>
          </cell>
          <cell r="I77">
            <v>24</v>
          </cell>
          <cell r="K77">
            <v>654</v>
          </cell>
          <cell r="L77">
            <v>112</v>
          </cell>
          <cell r="M77">
            <v>-35</v>
          </cell>
          <cell r="O77">
            <v>-77</v>
          </cell>
          <cell r="Q77">
            <v>577</v>
          </cell>
        </row>
        <row r="78">
          <cell r="B78" t="str">
            <v>ZD0947</v>
          </cell>
          <cell r="C78" t="str">
            <v>PL</v>
          </cell>
          <cell r="D78" t="str">
            <v>Obs</v>
          </cell>
          <cell r="K78">
            <v>0</v>
          </cell>
          <cell r="O78">
            <v>0</v>
          </cell>
          <cell r="Q78">
            <v>0</v>
          </cell>
        </row>
        <row r="79">
          <cell r="B79" t="str">
            <v>ZT-1</v>
          </cell>
          <cell r="C79" t="str">
            <v>PL</v>
          </cell>
          <cell r="D79" t="str">
            <v>Active</v>
          </cell>
          <cell r="K79">
            <v>0</v>
          </cell>
          <cell r="O79">
            <v>0</v>
          </cell>
          <cell r="Q79">
            <v>0</v>
          </cell>
        </row>
        <row r="80">
          <cell r="O80">
            <v>0</v>
          </cell>
        </row>
        <row r="81">
          <cell r="C81" t="str">
            <v>Pre Launch</v>
          </cell>
          <cell r="D81" t="str">
            <v>Total</v>
          </cell>
          <cell r="G81">
            <v>952</v>
          </cell>
          <cell r="H81">
            <v>1163</v>
          </cell>
          <cell r="I81">
            <v>39</v>
          </cell>
          <cell r="J81">
            <v>1813</v>
          </cell>
          <cell r="K81">
            <v>3967</v>
          </cell>
          <cell r="L81">
            <v>324</v>
          </cell>
          <cell r="M81">
            <v>440</v>
          </cell>
          <cell r="N81">
            <v>1605</v>
          </cell>
          <cell r="O81">
            <v>-2369</v>
          </cell>
          <cell r="P81">
            <v>-64</v>
          </cell>
          <cell r="Q81">
            <v>1534</v>
          </cell>
        </row>
        <row r="82">
          <cell r="O82">
            <v>0</v>
          </cell>
        </row>
        <row r="83">
          <cell r="B83" t="str">
            <v>(DHQ) 2 PHAL</v>
          </cell>
          <cell r="C83" t="str">
            <v>T</v>
          </cell>
          <cell r="D83" t="str">
            <v>Slow Mvg</v>
          </cell>
          <cell r="H83">
            <v>1</v>
          </cell>
          <cell r="K83">
            <v>1</v>
          </cell>
          <cell r="O83">
            <v>0</v>
          </cell>
          <cell r="Q83">
            <v>1</v>
          </cell>
        </row>
        <row r="84">
          <cell r="B84" t="str">
            <v>Amino Indanol</v>
          </cell>
          <cell r="C84" t="str">
            <v>T</v>
          </cell>
          <cell r="D84" t="str">
            <v>Slow Mvg</v>
          </cell>
          <cell r="H84">
            <v>109</v>
          </cell>
          <cell r="K84">
            <v>109</v>
          </cell>
          <cell r="M84">
            <v>109</v>
          </cell>
          <cell r="O84">
            <v>-109</v>
          </cell>
          <cell r="Q84">
            <v>0</v>
          </cell>
        </row>
        <row r="85">
          <cell r="B85" t="str">
            <v>ANFP</v>
          </cell>
          <cell r="C85" t="str">
            <v>T</v>
          </cell>
          <cell r="D85" t="str">
            <v>Active</v>
          </cell>
          <cell r="G85">
            <v>75</v>
          </cell>
          <cell r="I85">
            <v>11</v>
          </cell>
          <cell r="J85">
            <v>88</v>
          </cell>
          <cell r="K85">
            <v>174</v>
          </cell>
          <cell r="O85">
            <v>0</v>
          </cell>
          <cell r="Q85">
            <v>174</v>
          </cell>
        </row>
        <row r="86">
          <cell r="B86" t="str">
            <v>Butanol</v>
          </cell>
          <cell r="C86" t="str">
            <v>T</v>
          </cell>
          <cell r="D86" t="str">
            <v>Slow Mvg</v>
          </cell>
          <cell r="G86">
            <v>23</v>
          </cell>
          <cell r="J86">
            <v>88</v>
          </cell>
          <cell r="K86">
            <v>111</v>
          </cell>
          <cell r="L86">
            <v>23</v>
          </cell>
          <cell r="N86">
            <v>88</v>
          </cell>
          <cell r="O86">
            <v>-111</v>
          </cell>
          <cell r="Q86">
            <v>0</v>
          </cell>
        </row>
        <row r="87">
          <cell r="B87" t="str">
            <v>CBDA</v>
          </cell>
          <cell r="C87" t="str">
            <v>T</v>
          </cell>
          <cell r="D87" t="str">
            <v>Active</v>
          </cell>
          <cell r="G87">
            <v>2</v>
          </cell>
          <cell r="H87">
            <v>2</v>
          </cell>
          <cell r="K87">
            <v>4</v>
          </cell>
          <cell r="L87">
            <v>2</v>
          </cell>
          <cell r="M87">
            <v>2</v>
          </cell>
          <cell r="O87">
            <v>-4</v>
          </cell>
          <cell r="Q87">
            <v>0</v>
          </cell>
        </row>
        <row r="88">
          <cell r="B88" t="str">
            <v>CDFA Me</v>
          </cell>
          <cell r="C88" t="str">
            <v>T</v>
          </cell>
          <cell r="D88" t="str">
            <v>Slow Mvg</v>
          </cell>
          <cell r="G88">
            <v>238</v>
          </cell>
          <cell r="I88">
            <v>2</v>
          </cell>
          <cell r="K88">
            <v>240</v>
          </cell>
          <cell r="L88">
            <v>3</v>
          </cell>
          <cell r="O88">
            <v>-3</v>
          </cell>
          <cell r="Q88">
            <v>237</v>
          </cell>
        </row>
        <row r="89">
          <cell r="B89" t="str">
            <v>CPD</v>
          </cell>
          <cell r="C89" t="str">
            <v>T</v>
          </cell>
          <cell r="D89" t="str">
            <v>Slow Mvg</v>
          </cell>
          <cell r="J89">
            <v>44</v>
          </cell>
          <cell r="K89">
            <v>44</v>
          </cell>
          <cell r="N89">
            <v>18</v>
          </cell>
          <cell r="O89">
            <v>-18</v>
          </cell>
          <cell r="Q89">
            <v>26</v>
          </cell>
        </row>
        <row r="90">
          <cell r="B90" t="str">
            <v>DESMP</v>
          </cell>
          <cell r="C90" t="str">
            <v>T</v>
          </cell>
          <cell r="D90" t="str">
            <v>Obs</v>
          </cell>
          <cell r="K90">
            <v>0</v>
          </cell>
          <cell r="O90">
            <v>0</v>
          </cell>
          <cell r="Q90">
            <v>0</v>
          </cell>
        </row>
        <row r="91">
          <cell r="B91" t="str">
            <v>DHQD</v>
          </cell>
          <cell r="C91" t="str">
            <v>T</v>
          </cell>
          <cell r="D91" t="str">
            <v>Slow Mvg</v>
          </cell>
          <cell r="G91">
            <v>3</v>
          </cell>
          <cell r="J91">
            <v>50</v>
          </cell>
          <cell r="K91">
            <v>53</v>
          </cell>
          <cell r="N91">
            <v>2</v>
          </cell>
          <cell r="O91">
            <v>-2</v>
          </cell>
          <cell r="Q91">
            <v>51</v>
          </cell>
        </row>
        <row r="92">
          <cell r="B92" t="str">
            <v>EPI</v>
          </cell>
          <cell r="C92" t="str">
            <v>T</v>
          </cell>
          <cell r="D92" t="str">
            <v>Slow Mvg</v>
          </cell>
          <cell r="G92">
            <v>6</v>
          </cell>
          <cell r="H92">
            <v>75</v>
          </cell>
          <cell r="J92">
            <v>47</v>
          </cell>
          <cell r="K92">
            <v>128</v>
          </cell>
          <cell r="L92">
            <v>1</v>
          </cell>
          <cell r="M92">
            <v>54</v>
          </cell>
          <cell r="N92">
            <v>29</v>
          </cell>
          <cell r="O92">
            <v>-84</v>
          </cell>
          <cell r="Q92">
            <v>44</v>
          </cell>
        </row>
        <row r="93">
          <cell r="B93" t="str">
            <v>ETFA</v>
          </cell>
          <cell r="C93" t="str">
            <v>T</v>
          </cell>
          <cell r="D93" t="str">
            <v>Active</v>
          </cell>
          <cell r="G93">
            <v>2</v>
          </cell>
          <cell r="J93">
            <v>22</v>
          </cell>
          <cell r="K93">
            <v>24</v>
          </cell>
          <cell r="L93">
            <v>2</v>
          </cell>
          <cell r="N93">
            <v>22</v>
          </cell>
          <cell r="O93">
            <v>-24</v>
          </cell>
          <cell r="Q93">
            <v>0</v>
          </cell>
        </row>
        <row r="94">
          <cell r="B94" t="str">
            <v>Glycidyl Nosylate</v>
          </cell>
          <cell r="C94" t="str">
            <v>T</v>
          </cell>
          <cell r="D94" t="str">
            <v>Slow Mvg</v>
          </cell>
          <cell r="G94">
            <v>3</v>
          </cell>
          <cell r="K94">
            <v>3</v>
          </cell>
          <cell r="L94">
            <v>3</v>
          </cell>
          <cell r="O94">
            <v>-3</v>
          </cell>
          <cell r="Q94">
            <v>0</v>
          </cell>
        </row>
        <row r="95">
          <cell r="B95" t="str">
            <v>Glycidyl Phthalimide</v>
          </cell>
          <cell r="C95" t="str">
            <v>T</v>
          </cell>
          <cell r="D95" t="str">
            <v>Active</v>
          </cell>
          <cell r="G95">
            <v>11</v>
          </cell>
          <cell r="J95">
            <v>98</v>
          </cell>
          <cell r="K95">
            <v>109</v>
          </cell>
          <cell r="L95">
            <v>2</v>
          </cell>
          <cell r="N95">
            <v>98</v>
          </cell>
          <cell r="O95">
            <v>-100</v>
          </cell>
          <cell r="Q95">
            <v>9</v>
          </cell>
        </row>
        <row r="96">
          <cell r="B96" t="str">
            <v>Glycidyl Tosylate</v>
          </cell>
          <cell r="C96" t="str">
            <v>T</v>
          </cell>
          <cell r="D96" t="str">
            <v>Slow Mvg</v>
          </cell>
          <cell r="H96">
            <v>4</v>
          </cell>
          <cell r="K96">
            <v>4</v>
          </cell>
          <cell r="M96">
            <v>4</v>
          </cell>
          <cell r="O96">
            <v>-4</v>
          </cell>
          <cell r="Q96">
            <v>0</v>
          </cell>
        </row>
        <row r="97">
          <cell r="B97" t="str">
            <v>Isovanillin</v>
          </cell>
          <cell r="C97" t="str">
            <v>T</v>
          </cell>
          <cell r="D97" t="str">
            <v>Obs</v>
          </cell>
          <cell r="K97">
            <v>0</v>
          </cell>
          <cell r="O97">
            <v>0</v>
          </cell>
          <cell r="Q97">
            <v>0</v>
          </cell>
        </row>
        <row r="98">
          <cell r="B98" t="str">
            <v>Jacobsen Catalyst</v>
          </cell>
          <cell r="C98" t="str">
            <v>T</v>
          </cell>
          <cell r="D98" t="str">
            <v>Slow Mvg</v>
          </cell>
          <cell r="G98">
            <v>10</v>
          </cell>
          <cell r="H98">
            <v>223</v>
          </cell>
          <cell r="K98">
            <v>233</v>
          </cell>
          <cell r="L98">
            <v>10</v>
          </cell>
          <cell r="M98">
            <v>26</v>
          </cell>
          <cell r="O98">
            <v>-36</v>
          </cell>
          <cell r="Q98">
            <v>197</v>
          </cell>
        </row>
        <row r="99">
          <cell r="B99" t="str">
            <v>L-Carnitine</v>
          </cell>
          <cell r="C99" t="str">
            <v>T</v>
          </cell>
          <cell r="D99" t="str">
            <v>Slow Mvg</v>
          </cell>
          <cell r="G99">
            <v>4</v>
          </cell>
          <cell r="H99">
            <v>184</v>
          </cell>
          <cell r="J99">
            <v>114</v>
          </cell>
          <cell r="K99">
            <v>302</v>
          </cell>
          <cell r="L99">
            <v>4</v>
          </cell>
          <cell r="M99">
            <v>184</v>
          </cell>
          <cell r="N99">
            <v>114</v>
          </cell>
          <cell r="O99">
            <v>-302</v>
          </cell>
          <cell r="Q99">
            <v>0</v>
          </cell>
        </row>
        <row r="100">
          <cell r="B100" t="str">
            <v>Methyl Glycidate</v>
          </cell>
          <cell r="C100" t="str">
            <v>T</v>
          </cell>
          <cell r="D100" t="str">
            <v>Slow Mvg</v>
          </cell>
          <cell r="J100">
            <v>18</v>
          </cell>
          <cell r="K100">
            <v>18</v>
          </cell>
          <cell r="N100">
            <v>18</v>
          </cell>
          <cell r="O100">
            <v>-18</v>
          </cell>
          <cell r="Q100">
            <v>0</v>
          </cell>
        </row>
        <row r="101">
          <cell r="B101" t="str">
            <v>OADPE</v>
          </cell>
          <cell r="C101" t="str">
            <v>T</v>
          </cell>
          <cell r="D101" t="str">
            <v>Slow Mvg</v>
          </cell>
          <cell r="K101">
            <v>0</v>
          </cell>
          <cell r="O101">
            <v>0</v>
          </cell>
          <cell r="Q101">
            <v>0</v>
          </cell>
        </row>
        <row r="102">
          <cell r="B102" t="str">
            <v>Oligomeric Cat</v>
          </cell>
          <cell r="C102" t="str">
            <v>T</v>
          </cell>
          <cell r="D102" t="str">
            <v>Slow Mvg</v>
          </cell>
          <cell r="G102">
            <v>6</v>
          </cell>
          <cell r="H102">
            <v>280</v>
          </cell>
          <cell r="I102">
            <v>2</v>
          </cell>
          <cell r="K102">
            <v>288</v>
          </cell>
          <cell r="L102">
            <v>6</v>
          </cell>
          <cell r="M102">
            <v>104</v>
          </cell>
          <cell r="O102">
            <v>-110</v>
          </cell>
          <cell r="P102">
            <v>-30</v>
          </cell>
          <cell r="Q102">
            <v>148</v>
          </cell>
        </row>
        <row r="103">
          <cell r="B103" t="str">
            <v>Pfizer Diol</v>
          </cell>
          <cell r="C103" t="str">
            <v>T</v>
          </cell>
          <cell r="D103" t="str">
            <v>Obs</v>
          </cell>
          <cell r="K103">
            <v>0</v>
          </cell>
          <cell r="O103">
            <v>0</v>
          </cell>
          <cell r="Q103">
            <v>0</v>
          </cell>
        </row>
        <row r="104">
          <cell r="B104" t="str">
            <v>PG Carbonate</v>
          </cell>
          <cell r="C104" t="str">
            <v>T</v>
          </cell>
          <cell r="D104" t="str">
            <v>Slow Mvg</v>
          </cell>
          <cell r="J104">
            <v>257</v>
          </cell>
          <cell r="K104">
            <v>257</v>
          </cell>
          <cell r="N104">
            <v>257</v>
          </cell>
          <cell r="O104">
            <v>-257</v>
          </cell>
          <cell r="Q104">
            <v>0</v>
          </cell>
        </row>
        <row r="105">
          <cell r="B105" t="str">
            <v>Propylene Oxide</v>
          </cell>
          <cell r="C105" t="str">
            <v>T</v>
          </cell>
          <cell r="D105" t="str">
            <v>Slow Mvg</v>
          </cell>
          <cell r="G105">
            <v>1</v>
          </cell>
          <cell r="H105">
            <v>47</v>
          </cell>
          <cell r="K105">
            <v>48</v>
          </cell>
          <cell r="M105">
            <v>31</v>
          </cell>
          <cell r="O105">
            <v>-31</v>
          </cell>
          <cell r="Q105">
            <v>17</v>
          </cell>
        </row>
        <row r="106">
          <cell r="B106" t="str">
            <v>RUPHOS</v>
          </cell>
          <cell r="C106" t="str">
            <v>T</v>
          </cell>
          <cell r="D106" t="str">
            <v>Slow Mvg</v>
          </cell>
          <cell r="K106">
            <v>0</v>
          </cell>
          <cell r="O106">
            <v>0</v>
          </cell>
          <cell r="Q106">
            <v>0</v>
          </cell>
        </row>
        <row r="107">
          <cell r="B107" t="str">
            <v>S-Phos</v>
          </cell>
          <cell r="C107" t="str">
            <v>T</v>
          </cell>
          <cell r="D107" t="str">
            <v>Slow Mvg</v>
          </cell>
          <cell r="J107">
            <v>6</v>
          </cell>
          <cell r="K107">
            <v>6</v>
          </cell>
          <cell r="O107">
            <v>0</v>
          </cell>
          <cell r="Q107">
            <v>6</v>
          </cell>
        </row>
        <row r="108">
          <cell r="B108" t="str">
            <v>Styrene Oxide</v>
          </cell>
          <cell r="C108" t="str">
            <v>T</v>
          </cell>
          <cell r="D108" t="str">
            <v>Slow Mvg</v>
          </cell>
          <cell r="G108">
            <v>3</v>
          </cell>
          <cell r="K108">
            <v>3</v>
          </cell>
          <cell r="L108">
            <v>3</v>
          </cell>
          <cell r="O108">
            <v>-3</v>
          </cell>
          <cell r="Q108">
            <v>0</v>
          </cell>
        </row>
        <row r="109">
          <cell r="B109" t="str">
            <v>TBGE</v>
          </cell>
          <cell r="C109" t="str">
            <v>T</v>
          </cell>
          <cell r="D109" t="str">
            <v>Active</v>
          </cell>
          <cell r="J109">
            <v>10</v>
          </cell>
          <cell r="K109">
            <v>10</v>
          </cell>
          <cell r="O109">
            <v>0</v>
          </cell>
          <cell r="Q109">
            <v>10</v>
          </cell>
        </row>
        <row r="110">
          <cell r="B110" t="str">
            <v>WS 23</v>
          </cell>
          <cell r="C110" t="str">
            <v>T</v>
          </cell>
          <cell r="D110" t="str">
            <v>Active</v>
          </cell>
          <cell r="G110">
            <v>157</v>
          </cell>
          <cell r="H110">
            <v>97</v>
          </cell>
          <cell r="I110">
            <v>131</v>
          </cell>
          <cell r="J110">
            <v>517</v>
          </cell>
          <cell r="K110">
            <v>902</v>
          </cell>
          <cell r="M110">
            <v>29</v>
          </cell>
          <cell r="O110">
            <v>-29</v>
          </cell>
          <cell r="Q110">
            <v>873</v>
          </cell>
        </row>
        <row r="111">
          <cell r="B111" t="str">
            <v>ETFA Held in Hong Kong</v>
          </cell>
          <cell r="C111" t="str">
            <v>TM</v>
          </cell>
          <cell r="D111" t="str">
            <v>Obs</v>
          </cell>
          <cell r="K111">
            <v>0</v>
          </cell>
          <cell r="O111">
            <v>0</v>
          </cell>
          <cell r="Q111">
            <v>0</v>
          </cell>
        </row>
        <row r="112">
          <cell r="B112" t="str">
            <v>3-NPP</v>
          </cell>
          <cell r="C112" t="str">
            <v>TM</v>
          </cell>
          <cell r="D112" t="str">
            <v>Obs</v>
          </cell>
          <cell r="K112">
            <v>0</v>
          </cell>
          <cell r="O112">
            <v>0</v>
          </cell>
          <cell r="Q112">
            <v>0</v>
          </cell>
        </row>
        <row r="113">
          <cell r="B113" t="str">
            <v>ANFP.</v>
          </cell>
          <cell r="C113" t="str">
            <v>TM</v>
          </cell>
          <cell r="D113" t="str">
            <v>Active</v>
          </cell>
          <cell r="K113">
            <v>0</v>
          </cell>
          <cell r="O113">
            <v>0</v>
          </cell>
          <cell r="Q113">
            <v>0</v>
          </cell>
        </row>
        <row r="114">
          <cell r="B114" t="str">
            <v>DESMP.</v>
          </cell>
          <cell r="C114" t="str">
            <v>TM</v>
          </cell>
          <cell r="D114" t="str">
            <v>Obs</v>
          </cell>
          <cell r="K114">
            <v>0</v>
          </cell>
          <cell r="O114">
            <v>0</v>
          </cell>
          <cell r="Q114">
            <v>0</v>
          </cell>
        </row>
        <row r="115">
          <cell r="B115" t="str">
            <v>L-Thyroxine</v>
          </cell>
          <cell r="C115" t="str">
            <v>TM</v>
          </cell>
          <cell r="D115" t="str">
            <v>Active</v>
          </cell>
          <cell r="K115">
            <v>0</v>
          </cell>
          <cell r="O115">
            <v>0</v>
          </cell>
          <cell r="Q115">
            <v>0</v>
          </cell>
        </row>
        <row r="116">
          <cell r="B116" t="str">
            <v>NAAGA</v>
          </cell>
          <cell r="C116" t="str">
            <v>TM</v>
          </cell>
          <cell r="D116" t="str">
            <v>Active</v>
          </cell>
          <cell r="K116">
            <v>0</v>
          </cell>
          <cell r="O116">
            <v>0</v>
          </cell>
          <cell r="Q116">
            <v>0</v>
          </cell>
        </row>
        <row r="117">
          <cell r="B117" t="str">
            <v>NTFMA</v>
          </cell>
          <cell r="C117" t="str">
            <v>TM</v>
          </cell>
          <cell r="D117" t="str">
            <v>Obs</v>
          </cell>
          <cell r="K117">
            <v>0</v>
          </cell>
          <cell r="O117">
            <v>0</v>
          </cell>
          <cell r="Q117">
            <v>0</v>
          </cell>
        </row>
        <row r="118">
          <cell r="B118" t="str">
            <v>OADPE</v>
          </cell>
          <cell r="C118" t="str">
            <v>TM</v>
          </cell>
          <cell r="D118" t="str">
            <v>Active</v>
          </cell>
          <cell r="K118">
            <v>0</v>
          </cell>
          <cell r="O118">
            <v>0</v>
          </cell>
          <cell r="Q118">
            <v>0</v>
          </cell>
        </row>
        <row r="119">
          <cell r="B119" t="str">
            <v>PTFMXA</v>
          </cell>
          <cell r="C119" t="str">
            <v>TM</v>
          </cell>
          <cell r="D119" t="str">
            <v>Obs</v>
          </cell>
          <cell r="K119">
            <v>0</v>
          </cell>
          <cell r="O119">
            <v>0</v>
          </cell>
          <cell r="Q119">
            <v>0</v>
          </cell>
        </row>
        <row r="120">
          <cell r="B120" t="str">
            <v>SR-28043.</v>
          </cell>
          <cell r="C120" t="str">
            <v>TM</v>
          </cell>
          <cell r="D120" t="str">
            <v>Slow Mvg</v>
          </cell>
          <cell r="K120">
            <v>0</v>
          </cell>
          <cell r="O120">
            <v>0</v>
          </cell>
          <cell r="Q120">
            <v>0</v>
          </cell>
        </row>
        <row r="121">
          <cell r="B121" t="str">
            <v>TFBA</v>
          </cell>
          <cell r="C121" t="str">
            <v>TM</v>
          </cell>
          <cell r="D121" t="str">
            <v>Obs</v>
          </cell>
          <cell r="K121">
            <v>0</v>
          </cell>
          <cell r="O121">
            <v>0</v>
          </cell>
          <cell r="Q121">
            <v>0</v>
          </cell>
        </row>
        <row r="122">
          <cell r="B122" t="str">
            <v>Fixed cost others</v>
          </cell>
          <cell r="C122" t="str">
            <v>TM</v>
          </cell>
          <cell r="D122" t="str">
            <v>Obs</v>
          </cell>
          <cell r="K122">
            <v>0</v>
          </cell>
          <cell r="O122">
            <v>0</v>
          </cell>
          <cell r="Q122">
            <v>0</v>
          </cell>
        </row>
        <row r="123">
          <cell r="B123" t="str">
            <v>Others.</v>
          </cell>
          <cell r="C123" t="str">
            <v>TM</v>
          </cell>
          <cell r="D123" t="str">
            <v>Obs</v>
          </cell>
          <cell r="K123">
            <v>0</v>
          </cell>
          <cell r="O123">
            <v>0</v>
          </cell>
          <cell r="Q123">
            <v>0</v>
          </cell>
        </row>
        <row r="125">
          <cell r="C125" t="str">
            <v>Technology</v>
          </cell>
          <cell r="D125" t="str">
            <v>Total</v>
          </cell>
          <cell r="G125">
            <v>544</v>
          </cell>
          <cell r="H125">
            <v>1022</v>
          </cell>
          <cell r="I125">
            <v>146</v>
          </cell>
          <cell r="J125">
            <v>1359</v>
          </cell>
          <cell r="K125">
            <v>3071</v>
          </cell>
          <cell r="L125">
            <v>59</v>
          </cell>
          <cell r="M125">
            <v>543</v>
          </cell>
          <cell r="N125">
            <v>646</v>
          </cell>
          <cell r="O125">
            <v>-1248</v>
          </cell>
          <cell r="P125">
            <v>-30</v>
          </cell>
          <cell r="Q125">
            <v>1793</v>
          </cell>
        </row>
        <row r="127">
          <cell r="B127" t="str">
            <v>Non Allocated</v>
          </cell>
          <cell r="G127">
            <v>617</v>
          </cell>
          <cell r="H127">
            <v>-22</v>
          </cell>
          <cell r="I127">
            <v>8</v>
          </cell>
          <cell r="J127">
            <v>26</v>
          </cell>
          <cell r="K127">
            <v>629</v>
          </cell>
          <cell r="L127">
            <v>200</v>
          </cell>
          <cell r="N127">
            <v>27</v>
          </cell>
          <cell r="O127">
            <v>-227</v>
          </cell>
          <cell r="P127">
            <v>-13</v>
          </cell>
          <cell r="Q127">
            <v>389</v>
          </cell>
        </row>
        <row r="128">
          <cell r="B128" t="str">
            <v>Cleanouts</v>
          </cell>
          <cell r="K128">
            <v>0</v>
          </cell>
          <cell r="O128">
            <v>0</v>
          </cell>
          <cell r="P128">
            <v>-60</v>
          </cell>
          <cell r="Q128">
            <v>-60</v>
          </cell>
        </row>
        <row r="129">
          <cell r="B129" t="str">
            <v>Engineering Stores</v>
          </cell>
          <cell r="G129">
            <v>2444</v>
          </cell>
          <cell r="K129">
            <v>2444</v>
          </cell>
          <cell r="L129">
            <v>1438</v>
          </cell>
          <cell r="O129">
            <v>-1438</v>
          </cell>
          <cell r="Q129">
            <v>1006</v>
          </cell>
        </row>
        <row r="130">
          <cell r="B130" t="str">
            <v>Base Stocks</v>
          </cell>
          <cell r="G130">
            <v>321</v>
          </cell>
          <cell r="K130">
            <v>321</v>
          </cell>
          <cell r="L130">
            <v>160</v>
          </cell>
          <cell r="O130">
            <v>-160</v>
          </cell>
          <cell r="Q130">
            <v>161</v>
          </cell>
        </row>
        <row r="131">
          <cell r="B131" t="str">
            <v>Op Supplies/Ret Cont/Packaging/Waste</v>
          </cell>
          <cell r="G131">
            <v>600</v>
          </cell>
          <cell r="K131">
            <v>600</v>
          </cell>
          <cell r="L131">
            <v>115</v>
          </cell>
          <cell r="M131">
            <v>5</v>
          </cell>
          <cell r="O131">
            <v>-120</v>
          </cell>
          <cell r="Q131">
            <v>480</v>
          </cell>
        </row>
        <row r="132">
          <cell r="B132" t="str">
            <v>Palladium/Platinum/Rhodium</v>
          </cell>
          <cell r="G132">
            <v>340</v>
          </cell>
          <cell r="K132">
            <v>340</v>
          </cell>
          <cell r="O132">
            <v>0</v>
          </cell>
          <cell r="Q132">
            <v>340</v>
          </cell>
        </row>
      </sheetData>
      <sheetData sheetId="6">
        <row r="10">
          <cell r="B10" t="str">
            <v>Acrivastine</v>
          </cell>
          <cell r="C10" t="str">
            <v>L</v>
          </cell>
          <cell r="D10" t="str">
            <v>Active</v>
          </cell>
          <cell r="G10">
            <v>6</v>
          </cell>
          <cell r="H10">
            <v>450</v>
          </cell>
          <cell r="I10">
            <v>10</v>
          </cell>
          <cell r="K10">
            <v>466</v>
          </cell>
          <cell r="L10">
            <v>4</v>
          </cell>
          <cell r="M10">
            <v>20</v>
          </cell>
          <cell r="O10">
            <v>-24</v>
          </cell>
          <cell r="Q10">
            <v>442</v>
          </cell>
        </row>
        <row r="11">
          <cell r="B11" t="str">
            <v>Cerium Nitrate</v>
          </cell>
          <cell r="C11" t="str">
            <v>L</v>
          </cell>
          <cell r="D11" t="str">
            <v>Active</v>
          </cell>
          <cell r="K11">
            <v>0</v>
          </cell>
          <cell r="O11">
            <v>0</v>
          </cell>
          <cell r="Q11">
            <v>0</v>
          </cell>
        </row>
        <row r="12">
          <cell r="B12" t="str">
            <v>CME</v>
          </cell>
          <cell r="C12" t="str">
            <v>L</v>
          </cell>
          <cell r="D12" t="str">
            <v>Obs</v>
          </cell>
          <cell r="K12">
            <v>0</v>
          </cell>
          <cell r="O12">
            <v>0</v>
          </cell>
          <cell r="Q12">
            <v>0</v>
          </cell>
        </row>
        <row r="13">
          <cell r="B13" t="str">
            <v>Doxazocin</v>
          </cell>
          <cell r="C13" t="str">
            <v>L</v>
          </cell>
          <cell r="D13" t="str">
            <v>Active</v>
          </cell>
          <cell r="G13">
            <v>1</v>
          </cell>
          <cell r="H13">
            <v>45</v>
          </cell>
          <cell r="K13">
            <v>46</v>
          </cell>
          <cell r="L13">
            <v>1</v>
          </cell>
          <cell r="O13">
            <v>-1</v>
          </cell>
          <cell r="Q13">
            <v>45</v>
          </cell>
        </row>
        <row r="14">
          <cell r="B14" t="str">
            <v>Fosamprenavir</v>
          </cell>
          <cell r="C14" t="str">
            <v>L</v>
          </cell>
          <cell r="D14" t="str">
            <v>Active</v>
          </cell>
          <cell r="G14">
            <v>108</v>
          </cell>
          <cell r="H14">
            <v>7</v>
          </cell>
          <cell r="J14">
            <v>77</v>
          </cell>
          <cell r="K14">
            <v>192</v>
          </cell>
          <cell r="L14">
            <v>121</v>
          </cell>
          <cell r="N14">
            <v>32</v>
          </cell>
          <cell r="O14">
            <v>-153</v>
          </cell>
          <cell r="Q14">
            <v>39</v>
          </cell>
        </row>
        <row r="15">
          <cell r="B15" t="str">
            <v>KBA</v>
          </cell>
          <cell r="C15" t="str">
            <v>L</v>
          </cell>
          <cell r="D15" t="str">
            <v>Active</v>
          </cell>
          <cell r="G15">
            <v>65</v>
          </cell>
          <cell r="H15">
            <v>33</v>
          </cell>
          <cell r="I15">
            <v>10</v>
          </cell>
          <cell r="J15">
            <v>26</v>
          </cell>
          <cell r="K15">
            <v>134</v>
          </cell>
          <cell r="M15">
            <v>3</v>
          </cell>
          <cell r="N15">
            <v>2</v>
          </cell>
          <cell r="O15">
            <v>-5</v>
          </cell>
          <cell r="Q15">
            <v>129</v>
          </cell>
        </row>
        <row r="16">
          <cell r="B16" t="str">
            <v>Labetalol</v>
          </cell>
          <cell r="C16" t="str">
            <v>L</v>
          </cell>
          <cell r="D16" t="str">
            <v>Active</v>
          </cell>
          <cell r="G16">
            <v>61</v>
          </cell>
          <cell r="H16">
            <v>482</v>
          </cell>
          <cell r="K16">
            <v>543</v>
          </cell>
          <cell r="L16">
            <v>12</v>
          </cell>
          <cell r="M16">
            <v>81</v>
          </cell>
          <cell r="O16">
            <v>-93</v>
          </cell>
          <cell r="Q16">
            <v>450</v>
          </cell>
        </row>
        <row r="17">
          <cell r="B17" t="str">
            <v>Leval Buterol</v>
          </cell>
          <cell r="C17" t="str">
            <v>L</v>
          </cell>
          <cell r="D17" t="str">
            <v>Active</v>
          </cell>
          <cell r="G17">
            <v>30</v>
          </cell>
          <cell r="H17">
            <v>238</v>
          </cell>
          <cell r="J17">
            <v>22</v>
          </cell>
          <cell r="K17">
            <v>290</v>
          </cell>
          <cell r="L17">
            <v>18</v>
          </cell>
          <cell r="M17">
            <v>64</v>
          </cell>
          <cell r="N17">
            <v>5</v>
          </cell>
          <cell r="O17">
            <v>-87</v>
          </cell>
          <cell r="Q17">
            <v>203</v>
          </cell>
        </row>
        <row r="18">
          <cell r="B18" t="str">
            <v>Octenidine</v>
          </cell>
          <cell r="C18" t="str">
            <v>L</v>
          </cell>
          <cell r="D18" t="str">
            <v>Active</v>
          </cell>
          <cell r="G18">
            <v>7</v>
          </cell>
          <cell r="H18">
            <v>89</v>
          </cell>
          <cell r="I18">
            <v>21</v>
          </cell>
          <cell r="J18">
            <v>141</v>
          </cell>
          <cell r="K18">
            <v>258</v>
          </cell>
          <cell r="L18">
            <v>1</v>
          </cell>
          <cell r="M18">
            <v>1</v>
          </cell>
          <cell r="N18">
            <v>7</v>
          </cell>
          <cell r="O18">
            <v>-9</v>
          </cell>
          <cell r="Q18">
            <v>249</v>
          </cell>
        </row>
        <row r="19">
          <cell r="B19" t="str">
            <v>Plaquenil</v>
          </cell>
          <cell r="C19" t="str">
            <v>L</v>
          </cell>
          <cell r="D19" t="str">
            <v>Obs</v>
          </cell>
          <cell r="K19">
            <v>0</v>
          </cell>
          <cell r="O19">
            <v>0</v>
          </cell>
          <cell r="Q19">
            <v>0</v>
          </cell>
        </row>
        <row r="20">
          <cell r="B20" t="str">
            <v>Pro Jet 950NP</v>
          </cell>
          <cell r="C20" t="str">
            <v>L</v>
          </cell>
          <cell r="D20" t="str">
            <v>Obs</v>
          </cell>
          <cell r="K20">
            <v>0</v>
          </cell>
          <cell r="O20">
            <v>0</v>
          </cell>
          <cell r="Q20">
            <v>0</v>
          </cell>
        </row>
        <row r="21">
          <cell r="B21" t="str">
            <v>RBC</v>
          </cell>
          <cell r="C21" t="str">
            <v>L</v>
          </cell>
          <cell r="D21" t="str">
            <v>Obs</v>
          </cell>
          <cell r="K21">
            <v>0</v>
          </cell>
          <cell r="O21">
            <v>0</v>
          </cell>
          <cell r="Q21">
            <v>0</v>
          </cell>
        </row>
        <row r="22">
          <cell r="B22" t="str">
            <v>RH 3866</v>
          </cell>
          <cell r="C22" t="str">
            <v>L</v>
          </cell>
          <cell r="D22" t="str">
            <v>Obs</v>
          </cell>
          <cell r="G22">
            <v>2</v>
          </cell>
          <cell r="K22">
            <v>2</v>
          </cell>
          <cell r="L22">
            <v>2</v>
          </cell>
          <cell r="O22">
            <v>-2</v>
          </cell>
          <cell r="Q22">
            <v>0</v>
          </cell>
        </row>
        <row r="23">
          <cell r="B23" t="str">
            <v>SNA</v>
          </cell>
          <cell r="C23" t="str">
            <v>L</v>
          </cell>
          <cell r="D23" t="str">
            <v>Obs</v>
          </cell>
          <cell r="K23">
            <v>0</v>
          </cell>
          <cell r="O23">
            <v>0</v>
          </cell>
          <cell r="Q23">
            <v>0</v>
          </cell>
        </row>
        <row r="24">
          <cell r="B24" t="str">
            <v>Trientine</v>
          </cell>
          <cell r="C24" t="str">
            <v>L</v>
          </cell>
          <cell r="D24" t="str">
            <v>Active</v>
          </cell>
          <cell r="G24">
            <v>9</v>
          </cell>
          <cell r="H24">
            <v>139</v>
          </cell>
          <cell r="I24">
            <v>37</v>
          </cell>
          <cell r="K24">
            <v>185</v>
          </cell>
          <cell r="O24">
            <v>0</v>
          </cell>
          <cell r="Q24">
            <v>185</v>
          </cell>
        </row>
        <row r="25">
          <cell r="B25" t="str">
            <v>TTA</v>
          </cell>
          <cell r="C25" t="str">
            <v>L</v>
          </cell>
          <cell r="D25" t="str">
            <v>Slow Mvg</v>
          </cell>
          <cell r="K25">
            <v>0</v>
          </cell>
          <cell r="O25">
            <v>0</v>
          </cell>
          <cell r="Q25">
            <v>0</v>
          </cell>
        </row>
        <row r="26">
          <cell r="B26" t="str">
            <v>Zilueton</v>
          </cell>
          <cell r="C26" t="str">
            <v>L</v>
          </cell>
          <cell r="D26" t="str">
            <v>Active</v>
          </cell>
          <cell r="G26">
            <v>207</v>
          </cell>
          <cell r="I26">
            <v>15</v>
          </cell>
          <cell r="J26">
            <v>457</v>
          </cell>
          <cell r="K26">
            <v>679</v>
          </cell>
          <cell r="L26">
            <v>48</v>
          </cell>
          <cell r="N26">
            <v>21</v>
          </cell>
          <cell r="O26">
            <v>-69</v>
          </cell>
          <cell r="P26">
            <v>64</v>
          </cell>
          <cell r="Q26">
            <v>674</v>
          </cell>
        </row>
        <row r="27">
          <cell r="O27">
            <v>0</v>
          </cell>
        </row>
        <row r="28">
          <cell r="C28" t="str">
            <v>Launch</v>
          </cell>
          <cell r="D28" t="str">
            <v>Total</v>
          </cell>
          <cell r="G28">
            <v>496</v>
          </cell>
          <cell r="H28">
            <v>1483</v>
          </cell>
          <cell r="I28">
            <v>93</v>
          </cell>
          <cell r="J28">
            <v>723</v>
          </cell>
          <cell r="K28">
            <v>2795</v>
          </cell>
          <cell r="L28">
            <v>207</v>
          </cell>
          <cell r="M28">
            <v>169</v>
          </cell>
          <cell r="N28">
            <v>67</v>
          </cell>
          <cell r="O28">
            <v>-443</v>
          </cell>
          <cell r="P28">
            <v>64</v>
          </cell>
          <cell r="Q28">
            <v>2416</v>
          </cell>
        </row>
        <row r="29">
          <cell r="O29">
            <v>0</v>
          </cell>
        </row>
        <row r="30">
          <cell r="B30" t="str">
            <v>AGN-209323-LF</v>
          </cell>
          <cell r="C30" t="str">
            <v>PL</v>
          </cell>
          <cell r="D30" t="str">
            <v>Active</v>
          </cell>
          <cell r="H30">
            <v>1</v>
          </cell>
          <cell r="I30">
            <v>3</v>
          </cell>
          <cell r="J30">
            <v>96</v>
          </cell>
          <cell r="K30">
            <v>100</v>
          </cell>
          <cell r="M30">
            <v>1</v>
          </cell>
          <cell r="N30">
            <v>96</v>
          </cell>
          <cell r="O30">
            <v>-97</v>
          </cell>
          <cell r="Q30">
            <v>3</v>
          </cell>
        </row>
        <row r="31">
          <cell r="B31" t="str">
            <v>AVP26452</v>
          </cell>
          <cell r="C31" t="str">
            <v>PL</v>
          </cell>
          <cell r="D31" t="str">
            <v>Obs</v>
          </cell>
          <cell r="K31">
            <v>0</v>
          </cell>
          <cell r="O31">
            <v>0</v>
          </cell>
          <cell r="Q31">
            <v>0</v>
          </cell>
        </row>
        <row r="32">
          <cell r="B32" t="str">
            <v>TFBU</v>
          </cell>
          <cell r="C32" t="str">
            <v>PL</v>
          </cell>
          <cell r="D32" t="str">
            <v>Slow Mvg</v>
          </cell>
          <cell r="J32">
            <v>208</v>
          </cell>
          <cell r="K32">
            <v>208</v>
          </cell>
          <cell r="O32">
            <v>0</v>
          </cell>
          <cell r="Q32">
            <v>208</v>
          </cell>
        </row>
        <row r="33">
          <cell r="B33" t="str">
            <v>3M R850 / R851</v>
          </cell>
          <cell r="C33" t="str">
            <v>PL</v>
          </cell>
          <cell r="D33" t="str">
            <v>Obs</v>
          </cell>
          <cell r="K33">
            <v>0</v>
          </cell>
          <cell r="O33">
            <v>0</v>
          </cell>
          <cell r="Q33">
            <v>0</v>
          </cell>
        </row>
        <row r="34">
          <cell r="B34" t="str">
            <v>ALT-962</v>
          </cell>
          <cell r="C34" t="str">
            <v>PL</v>
          </cell>
          <cell r="D34" t="str">
            <v>Obs</v>
          </cell>
          <cell r="K34">
            <v>0</v>
          </cell>
          <cell r="O34">
            <v>0</v>
          </cell>
          <cell r="Q34">
            <v>0</v>
          </cell>
        </row>
        <row r="35">
          <cell r="B35" t="str">
            <v>AVE 1330</v>
          </cell>
          <cell r="C35" t="str">
            <v>PL</v>
          </cell>
          <cell r="D35" t="str">
            <v>Obs</v>
          </cell>
          <cell r="K35">
            <v>0</v>
          </cell>
          <cell r="O35">
            <v>0</v>
          </cell>
          <cell r="Q35">
            <v>0</v>
          </cell>
        </row>
        <row r="36">
          <cell r="B36" t="str">
            <v>AZD 12389497</v>
          </cell>
          <cell r="C36" t="str">
            <v>PL</v>
          </cell>
          <cell r="D36" t="str">
            <v>Slow Mvg</v>
          </cell>
          <cell r="K36">
            <v>0</v>
          </cell>
          <cell r="O36">
            <v>0</v>
          </cell>
          <cell r="Q36">
            <v>0</v>
          </cell>
        </row>
        <row r="37">
          <cell r="B37" t="str">
            <v>AZD 2230</v>
          </cell>
          <cell r="C37" t="str">
            <v>PL</v>
          </cell>
          <cell r="D37" t="str">
            <v>Obs</v>
          </cell>
          <cell r="K37">
            <v>0</v>
          </cell>
          <cell r="O37">
            <v>0</v>
          </cell>
          <cell r="Q37">
            <v>0</v>
          </cell>
        </row>
        <row r="38">
          <cell r="B38" t="str">
            <v>AZD 6714</v>
          </cell>
          <cell r="C38" t="str">
            <v>PL</v>
          </cell>
          <cell r="D38" t="str">
            <v>Active</v>
          </cell>
          <cell r="G38">
            <v>9</v>
          </cell>
          <cell r="J38">
            <v>68</v>
          </cell>
          <cell r="K38">
            <v>77</v>
          </cell>
          <cell r="L38">
            <v>9</v>
          </cell>
          <cell r="N38">
            <v>68</v>
          </cell>
          <cell r="O38">
            <v>-77</v>
          </cell>
          <cell r="Q38">
            <v>0</v>
          </cell>
        </row>
        <row r="39">
          <cell r="B39" t="str">
            <v>BHA</v>
          </cell>
          <cell r="C39" t="str">
            <v>PL</v>
          </cell>
          <cell r="D39" t="str">
            <v>Obs</v>
          </cell>
          <cell r="H39">
            <v>23</v>
          </cell>
          <cell r="K39">
            <v>23</v>
          </cell>
          <cell r="M39">
            <v>23</v>
          </cell>
          <cell r="O39">
            <v>-23</v>
          </cell>
          <cell r="Q39">
            <v>0</v>
          </cell>
        </row>
        <row r="40">
          <cell r="B40" t="str">
            <v>BHUP</v>
          </cell>
          <cell r="C40" t="str">
            <v>PL</v>
          </cell>
          <cell r="D40" t="str">
            <v>Obs</v>
          </cell>
          <cell r="K40">
            <v>0</v>
          </cell>
          <cell r="O40">
            <v>0</v>
          </cell>
          <cell r="Q40">
            <v>0</v>
          </cell>
        </row>
        <row r="41">
          <cell r="B41" t="str">
            <v>BNP 7787</v>
          </cell>
          <cell r="C41" t="str">
            <v>PL</v>
          </cell>
          <cell r="D41" t="str">
            <v>Obs</v>
          </cell>
          <cell r="G41">
            <v>19</v>
          </cell>
          <cell r="K41">
            <v>19</v>
          </cell>
          <cell r="L41">
            <v>19</v>
          </cell>
          <cell r="O41">
            <v>-19</v>
          </cell>
          <cell r="Q41">
            <v>0</v>
          </cell>
        </row>
        <row r="42">
          <cell r="B42" t="str">
            <v>Bromohydrin</v>
          </cell>
          <cell r="C42" t="str">
            <v>PL</v>
          </cell>
          <cell r="D42" t="str">
            <v>Obs</v>
          </cell>
          <cell r="K42">
            <v>0</v>
          </cell>
          <cell r="O42">
            <v>0</v>
          </cell>
          <cell r="Q42">
            <v>0</v>
          </cell>
        </row>
        <row r="43">
          <cell r="B43" t="str">
            <v>CCA</v>
          </cell>
          <cell r="C43" t="str">
            <v>PL</v>
          </cell>
          <cell r="D43" t="str">
            <v>Obs</v>
          </cell>
          <cell r="K43">
            <v>0</v>
          </cell>
          <cell r="O43">
            <v>0</v>
          </cell>
          <cell r="Q43">
            <v>0</v>
          </cell>
        </row>
        <row r="44">
          <cell r="B44" t="str">
            <v>Epoxy 5 Hexane</v>
          </cell>
          <cell r="C44" t="str">
            <v>PL</v>
          </cell>
          <cell r="D44" t="str">
            <v>Active</v>
          </cell>
          <cell r="I44">
            <v>5</v>
          </cell>
          <cell r="K44">
            <v>5</v>
          </cell>
          <cell r="O44">
            <v>0</v>
          </cell>
          <cell r="Q44">
            <v>5</v>
          </cell>
        </row>
        <row r="45">
          <cell r="B45" t="str">
            <v>ER-806753</v>
          </cell>
          <cell r="C45" t="str">
            <v>PL</v>
          </cell>
          <cell r="D45" t="str">
            <v>Active</v>
          </cell>
          <cell r="G45">
            <v>242</v>
          </cell>
          <cell r="H45">
            <v>22</v>
          </cell>
          <cell r="I45">
            <v>1</v>
          </cell>
          <cell r="K45">
            <v>265</v>
          </cell>
          <cell r="L45">
            <v>20</v>
          </cell>
          <cell r="M45">
            <v>22</v>
          </cell>
          <cell r="O45">
            <v>-42</v>
          </cell>
          <cell r="Q45">
            <v>223</v>
          </cell>
        </row>
        <row r="46">
          <cell r="B46" t="str">
            <v>Geltex</v>
          </cell>
          <cell r="C46" t="str">
            <v>PL</v>
          </cell>
          <cell r="D46" t="str">
            <v>Obs</v>
          </cell>
          <cell r="K46">
            <v>0</v>
          </cell>
          <cell r="O46">
            <v>0</v>
          </cell>
          <cell r="Q46">
            <v>0</v>
          </cell>
        </row>
        <row r="47">
          <cell r="B47" t="str">
            <v>GSK 1000064</v>
          </cell>
          <cell r="C47" t="str">
            <v>PL</v>
          </cell>
          <cell r="D47" t="str">
            <v>Slow Mvg</v>
          </cell>
          <cell r="K47">
            <v>0</v>
          </cell>
          <cell r="O47">
            <v>0</v>
          </cell>
          <cell r="Q47">
            <v>0</v>
          </cell>
        </row>
        <row r="48">
          <cell r="B48" t="str">
            <v>GSK 1014802A</v>
          </cell>
          <cell r="C48" t="str">
            <v>PL</v>
          </cell>
          <cell r="D48" t="str">
            <v>Active</v>
          </cell>
          <cell r="K48">
            <v>0</v>
          </cell>
          <cell r="O48">
            <v>0</v>
          </cell>
          <cell r="Q48">
            <v>0</v>
          </cell>
        </row>
        <row r="49">
          <cell r="B49" t="str">
            <v>GSK 1034702</v>
          </cell>
          <cell r="C49" t="str">
            <v>PL</v>
          </cell>
          <cell r="D49" t="str">
            <v>Active</v>
          </cell>
          <cell r="K49">
            <v>0</v>
          </cell>
          <cell r="O49">
            <v>0</v>
          </cell>
          <cell r="Q49">
            <v>0</v>
          </cell>
        </row>
        <row r="50">
          <cell r="B50" t="str">
            <v>GSK 1497235A</v>
          </cell>
          <cell r="C50" t="str">
            <v>PL</v>
          </cell>
          <cell r="D50" t="str">
            <v>Active</v>
          </cell>
          <cell r="G50">
            <v>31</v>
          </cell>
          <cell r="K50">
            <v>31</v>
          </cell>
          <cell r="L50">
            <v>31</v>
          </cell>
          <cell r="O50">
            <v>-31</v>
          </cell>
          <cell r="Q50">
            <v>0</v>
          </cell>
        </row>
        <row r="51">
          <cell r="B51" t="str">
            <v>GW 397339</v>
          </cell>
          <cell r="C51" t="str">
            <v>PL</v>
          </cell>
          <cell r="D51" t="str">
            <v>Obs</v>
          </cell>
          <cell r="K51">
            <v>0</v>
          </cell>
          <cell r="O51">
            <v>0</v>
          </cell>
          <cell r="Q51">
            <v>0</v>
          </cell>
        </row>
        <row r="52">
          <cell r="B52" t="str">
            <v>GW 801144X</v>
          </cell>
          <cell r="C52" t="str">
            <v>PL</v>
          </cell>
          <cell r="D52" t="str">
            <v>Slow Mvg</v>
          </cell>
          <cell r="G52">
            <v>4</v>
          </cell>
          <cell r="K52">
            <v>4</v>
          </cell>
          <cell r="L52">
            <v>4</v>
          </cell>
          <cell r="O52">
            <v>-4</v>
          </cell>
          <cell r="Q52">
            <v>0</v>
          </cell>
        </row>
        <row r="53">
          <cell r="B53" t="str">
            <v>ICOS 1576</v>
          </cell>
          <cell r="C53" t="str">
            <v>PL</v>
          </cell>
          <cell r="D53" t="str">
            <v>Obs</v>
          </cell>
          <cell r="K53">
            <v>0</v>
          </cell>
          <cell r="O53">
            <v>0</v>
          </cell>
          <cell r="Q53">
            <v>0</v>
          </cell>
        </row>
        <row r="54">
          <cell r="B54" t="str">
            <v>ICOS 485</v>
          </cell>
          <cell r="C54" t="str">
            <v>PL</v>
          </cell>
          <cell r="D54" t="str">
            <v>Obs</v>
          </cell>
          <cell r="K54">
            <v>0</v>
          </cell>
          <cell r="O54">
            <v>0</v>
          </cell>
          <cell r="Q54">
            <v>0</v>
          </cell>
        </row>
        <row r="55">
          <cell r="B55" t="str">
            <v>Iloperidone</v>
          </cell>
          <cell r="C55" t="str">
            <v>PL</v>
          </cell>
          <cell r="D55" t="str">
            <v>Active</v>
          </cell>
          <cell r="G55">
            <v>14</v>
          </cell>
          <cell r="H55">
            <v>143</v>
          </cell>
          <cell r="J55">
            <v>588</v>
          </cell>
          <cell r="K55">
            <v>745</v>
          </cell>
          <cell r="L55">
            <v>14</v>
          </cell>
          <cell r="M55">
            <v>143</v>
          </cell>
          <cell r="N55">
            <v>588</v>
          </cell>
          <cell r="O55">
            <v>-745</v>
          </cell>
          <cell r="Q55">
            <v>0</v>
          </cell>
        </row>
        <row r="56">
          <cell r="B56" t="str">
            <v>KAN 747</v>
          </cell>
          <cell r="C56" t="str">
            <v>PL</v>
          </cell>
          <cell r="D56" t="str">
            <v>Slow Mvg</v>
          </cell>
          <cell r="K56">
            <v>0</v>
          </cell>
          <cell r="O56">
            <v>0</v>
          </cell>
          <cell r="Q56">
            <v>0</v>
          </cell>
        </row>
        <row r="57">
          <cell r="B57" t="str">
            <v>Memory 1003</v>
          </cell>
          <cell r="C57" t="str">
            <v>PL</v>
          </cell>
          <cell r="D57" t="str">
            <v>Active</v>
          </cell>
          <cell r="G57">
            <v>5</v>
          </cell>
          <cell r="H57">
            <v>1</v>
          </cell>
          <cell r="J57">
            <v>199</v>
          </cell>
          <cell r="K57">
            <v>205</v>
          </cell>
          <cell r="L57">
            <v>5</v>
          </cell>
          <cell r="M57">
            <v>1</v>
          </cell>
          <cell r="N57">
            <v>199</v>
          </cell>
          <cell r="O57">
            <v>-205</v>
          </cell>
          <cell r="Q57">
            <v>0</v>
          </cell>
        </row>
        <row r="58">
          <cell r="B58" t="str">
            <v>Methyl Acetonide</v>
          </cell>
          <cell r="C58" t="str">
            <v>PL</v>
          </cell>
          <cell r="D58" t="str">
            <v>Slow Mvg</v>
          </cell>
          <cell r="J58">
            <v>17</v>
          </cell>
          <cell r="K58">
            <v>17</v>
          </cell>
          <cell r="N58">
            <v>17</v>
          </cell>
          <cell r="O58">
            <v>-17</v>
          </cell>
          <cell r="Q58">
            <v>0</v>
          </cell>
        </row>
        <row r="59">
          <cell r="B59" t="str">
            <v>Mill. Lactone</v>
          </cell>
          <cell r="C59" t="str">
            <v>PL</v>
          </cell>
          <cell r="D59" t="str">
            <v>Obs</v>
          </cell>
          <cell r="G59">
            <v>13</v>
          </cell>
          <cell r="K59">
            <v>13</v>
          </cell>
          <cell r="L59">
            <v>13</v>
          </cell>
          <cell r="O59">
            <v>-13</v>
          </cell>
          <cell r="Q59">
            <v>0</v>
          </cell>
        </row>
        <row r="60">
          <cell r="B60" t="str">
            <v>PTC</v>
          </cell>
          <cell r="C60" t="str">
            <v>PL</v>
          </cell>
          <cell r="D60" t="str">
            <v>Slow Mvg</v>
          </cell>
          <cell r="H60">
            <v>12</v>
          </cell>
          <cell r="K60">
            <v>12</v>
          </cell>
          <cell r="M60">
            <v>12</v>
          </cell>
          <cell r="O60">
            <v>-12</v>
          </cell>
          <cell r="Q60">
            <v>0</v>
          </cell>
        </row>
        <row r="61">
          <cell r="B61" t="str">
            <v>RCX 2037</v>
          </cell>
          <cell r="C61" t="str">
            <v>PL</v>
          </cell>
          <cell r="D61" t="str">
            <v>Obs</v>
          </cell>
          <cell r="K61">
            <v>0</v>
          </cell>
          <cell r="O61">
            <v>0</v>
          </cell>
          <cell r="Q61">
            <v>0</v>
          </cell>
        </row>
        <row r="62">
          <cell r="B62" t="str">
            <v>RCX 2047</v>
          </cell>
          <cell r="C62" t="str">
            <v>PL</v>
          </cell>
          <cell r="D62" t="str">
            <v>Obs</v>
          </cell>
          <cell r="G62">
            <v>12</v>
          </cell>
          <cell r="J62">
            <v>20</v>
          </cell>
          <cell r="K62">
            <v>32</v>
          </cell>
          <cell r="L62">
            <v>12</v>
          </cell>
          <cell r="N62">
            <v>20</v>
          </cell>
          <cell r="O62">
            <v>-32</v>
          </cell>
          <cell r="Q62">
            <v>0</v>
          </cell>
        </row>
        <row r="63">
          <cell r="B63" t="str">
            <v>SB 580254</v>
          </cell>
          <cell r="C63" t="str">
            <v>PL</v>
          </cell>
          <cell r="D63" t="str">
            <v>Active</v>
          </cell>
          <cell r="G63">
            <v>2</v>
          </cell>
          <cell r="K63">
            <v>2</v>
          </cell>
          <cell r="L63">
            <v>2</v>
          </cell>
          <cell r="O63">
            <v>-2</v>
          </cell>
          <cell r="Q63">
            <v>0</v>
          </cell>
        </row>
        <row r="64">
          <cell r="B64" t="str">
            <v>SB 748534A</v>
          </cell>
          <cell r="C64" t="str">
            <v>PL</v>
          </cell>
          <cell r="D64" t="str">
            <v>Slow Mvg</v>
          </cell>
          <cell r="K64">
            <v>0</v>
          </cell>
          <cell r="O64">
            <v>0</v>
          </cell>
          <cell r="Q64">
            <v>0</v>
          </cell>
        </row>
        <row r="65">
          <cell r="B65" t="str">
            <v>SB 7973131</v>
          </cell>
          <cell r="C65" t="str">
            <v>PL</v>
          </cell>
          <cell r="D65" t="str">
            <v>Slow Mvg</v>
          </cell>
          <cell r="G65">
            <v>5</v>
          </cell>
          <cell r="J65">
            <v>29</v>
          </cell>
          <cell r="K65">
            <v>34</v>
          </cell>
          <cell r="L65">
            <v>5</v>
          </cell>
          <cell r="N65">
            <v>29</v>
          </cell>
          <cell r="O65">
            <v>-34</v>
          </cell>
          <cell r="Q65">
            <v>0</v>
          </cell>
        </row>
        <row r="66">
          <cell r="B66" t="str">
            <v>Sestamibi</v>
          </cell>
          <cell r="C66" t="str">
            <v>PL</v>
          </cell>
          <cell r="D66" t="str">
            <v>Active</v>
          </cell>
          <cell r="G66">
            <v>1</v>
          </cell>
          <cell r="H66">
            <v>1</v>
          </cell>
          <cell r="J66">
            <v>6</v>
          </cell>
          <cell r="K66">
            <v>8</v>
          </cell>
          <cell r="L66">
            <v>1</v>
          </cell>
          <cell r="M66">
            <v>1</v>
          </cell>
          <cell r="N66">
            <v>6</v>
          </cell>
          <cell r="O66">
            <v>-8</v>
          </cell>
          <cell r="Q66">
            <v>0</v>
          </cell>
        </row>
        <row r="67">
          <cell r="B67" t="str">
            <v xml:space="preserve">Scios 469 </v>
          </cell>
          <cell r="C67" t="str">
            <v>PL</v>
          </cell>
          <cell r="D67" t="str">
            <v>Slow Mvg</v>
          </cell>
          <cell r="G67">
            <v>1</v>
          </cell>
          <cell r="K67">
            <v>1</v>
          </cell>
          <cell r="L67">
            <v>1</v>
          </cell>
          <cell r="O67">
            <v>-1</v>
          </cell>
          <cell r="Q67">
            <v>0</v>
          </cell>
        </row>
        <row r="68">
          <cell r="B68" t="str">
            <v>SR-28043</v>
          </cell>
          <cell r="C68" t="str">
            <v>PL</v>
          </cell>
          <cell r="D68" t="str">
            <v>Slow Mvg</v>
          </cell>
          <cell r="G68">
            <v>180</v>
          </cell>
          <cell r="H68">
            <v>161</v>
          </cell>
          <cell r="K68">
            <v>341</v>
          </cell>
          <cell r="L68">
            <v>8</v>
          </cell>
          <cell r="O68">
            <v>-8</v>
          </cell>
          <cell r="Q68">
            <v>333</v>
          </cell>
        </row>
        <row r="69">
          <cell r="B69" t="str">
            <v>T-Baus</v>
          </cell>
          <cell r="C69" t="str">
            <v>PL</v>
          </cell>
          <cell r="D69" t="str">
            <v>Obs</v>
          </cell>
          <cell r="K69">
            <v>0</v>
          </cell>
          <cell r="O69">
            <v>0</v>
          </cell>
          <cell r="Q69">
            <v>0</v>
          </cell>
        </row>
        <row r="70">
          <cell r="B70" t="str">
            <v>Telik 19781</v>
          </cell>
          <cell r="C70" t="str">
            <v>PL</v>
          </cell>
          <cell r="D70" t="str">
            <v>Obs</v>
          </cell>
          <cell r="K70">
            <v>0</v>
          </cell>
          <cell r="O70">
            <v>0</v>
          </cell>
          <cell r="Q70">
            <v>0</v>
          </cell>
        </row>
        <row r="71">
          <cell r="B71" t="str">
            <v>Valrocemide</v>
          </cell>
          <cell r="C71" t="str">
            <v>PL</v>
          </cell>
          <cell r="D71" t="str">
            <v>Active</v>
          </cell>
          <cell r="G71">
            <v>6</v>
          </cell>
          <cell r="H71">
            <v>14</v>
          </cell>
          <cell r="K71">
            <v>20</v>
          </cell>
          <cell r="L71">
            <v>6</v>
          </cell>
          <cell r="M71">
            <v>14</v>
          </cell>
          <cell r="O71">
            <v>-20</v>
          </cell>
          <cell r="Q71">
            <v>0</v>
          </cell>
        </row>
        <row r="72">
          <cell r="B72" t="str">
            <v>VEC 162</v>
          </cell>
          <cell r="C72" t="str">
            <v>PL</v>
          </cell>
          <cell r="D72" t="str">
            <v>Active</v>
          </cell>
          <cell r="G72">
            <v>65</v>
          </cell>
          <cell r="H72">
            <v>143</v>
          </cell>
          <cell r="I72">
            <v>143</v>
          </cell>
          <cell r="J72">
            <v>350</v>
          </cell>
          <cell r="K72">
            <v>701</v>
          </cell>
          <cell r="L72">
            <v>28</v>
          </cell>
          <cell r="M72">
            <v>129</v>
          </cell>
          <cell r="N72">
            <v>195</v>
          </cell>
          <cell r="O72">
            <v>-352</v>
          </cell>
          <cell r="Q72">
            <v>349</v>
          </cell>
        </row>
        <row r="73">
          <cell r="B73" t="str">
            <v>Vertex 148</v>
          </cell>
          <cell r="C73" t="str">
            <v>PL</v>
          </cell>
          <cell r="D73" t="str">
            <v>Obs</v>
          </cell>
          <cell r="H73">
            <v>1</v>
          </cell>
          <cell r="J73">
            <v>91</v>
          </cell>
          <cell r="K73">
            <v>92</v>
          </cell>
          <cell r="M73">
            <v>1</v>
          </cell>
          <cell r="N73">
            <v>91</v>
          </cell>
          <cell r="O73">
            <v>-92</v>
          </cell>
          <cell r="Q73">
            <v>0</v>
          </cell>
        </row>
        <row r="74">
          <cell r="B74" t="str">
            <v>Vertex 497</v>
          </cell>
          <cell r="C74" t="str">
            <v>PL</v>
          </cell>
          <cell r="D74" t="str">
            <v>Obs</v>
          </cell>
          <cell r="G74">
            <v>3</v>
          </cell>
          <cell r="H74">
            <v>127</v>
          </cell>
          <cell r="K74">
            <v>130</v>
          </cell>
          <cell r="L74">
            <v>3</v>
          </cell>
          <cell r="M74">
            <v>127</v>
          </cell>
          <cell r="O74">
            <v>-130</v>
          </cell>
          <cell r="Q74">
            <v>0</v>
          </cell>
        </row>
        <row r="75">
          <cell r="B75" t="str">
            <v>Vertex 770</v>
          </cell>
          <cell r="C75" t="str">
            <v>PL</v>
          </cell>
          <cell r="D75" t="str">
            <v>Slow Mvg</v>
          </cell>
          <cell r="G75">
            <v>1</v>
          </cell>
          <cell r="K75">
            <v>1</v>
          </cell>
          <cell r="L75">
            <v>1</v>
          </cell>
          <cell r="O75">
            <v>-1</v>
          </cell>
          <cell r="Q75">
            <v>0</v>
          </cell>
        </row>
        <row r="76">
          <cell r="B76" t="str">
            <v>Vertex 950</v>
          </cell>
          <cell r="C76" t="str">
            <v>PL</v>
          </cell>
          <cell r="D76" t="str">
            <v>Active</v>
          </cell>
          <cell r="G76">
            <v>375</v>
          </cell>
          <cell r="H76">
            <v>183</v>
          </cell>
          <cell r="I76">
            <v>11</v>
          </cell>
          <cell r="K76">
            <v>569</v>
          </cell>
          <cell r="L76">
            <v>112</v>
          </cell>
          <cell r="M76">
            <v>-36</v>
          </cell>
          <cell r="O76">
            <v>-76</v>
          </cell>
          <cell r="Q76">
            <v>493</v>
          </cell>
        </row>
        <row r="77">
          <cell r="B77" t="str">
            <v>ZD0947</v>
          </cell>
          <cell r="C77" t="str">
            <v>PL</v>
          </cell>
          <cell r="D77" t="str">
            <v>Obs</v>
          </cell>
          <cell r="K77">
            <v>0</v>
          </cell>
          <cell r="O77">
            <v>0</v>
          </cell>
          <cell r="Q77">
            <v>0</v>
          </cell>
        </row>
        <row r="78">
          <cell r="B78" t="str">
            <v>ZT-1</v>
          </cell>
          <cell r="C78" t="str">
            <v>PL</v>
          </cell>
          <cell r="D78" t="str">
            <v>Active</v>
          </cell>
          <cell r="K78">
            <v>0</v>
          </cell>
          <cell r="O78">
            <v>0</v>
          </cell>
          <cell r="Q78">
            <v>0</v>
          </cell>
        </row>
        <row r="79">
          <cell r="O79">
            <v>0</v>
          </cell>
        </row>
        <row r="80">
          <cell r="C80" t="str">
            <v>Pre Launch</v>
          </cell>
          <cell r="D80" t="str">
            <v>Total</v>
          </cell>
          <cell r="G80">
            <v>988</v>
          </cell>
          <cell r="H80">
            <v>832</v>
          </cell>
          <cell r="I80">
            <v>163</v>
          </cell>
          <cell r="J80">
            <v>1672</v>
          </cell>
          <cell r="K80">
            <v>3655</v>
          </cell>
          <cell r="L80">
            <v>294</v>
          </cell>
          <cell r="M80">
            <v>438</v>
          </cell>
          <cell r="N80">
            <v>1309</v>
          </cell>
          <cell r="O80">
            <v>-2041</v>
          </cell>
          <cell r="P80">
            <v>0</v>
          </cell>
          <cell r="Q80">
            <v>1614</v>
          </cell>
        </row>
        <row r="81">
          <cell r="O81">
            <v>0</v>
          </cell>
        </row>
        <row r="82">
          <cell r="B82" t="str">
            <v>(DHQ) 2 PHAL</v>
          </cell>
          <cell r="C82" t="str">
            <v>T</v>
          </cell>
          <cell r="D82" t="str">
            <v>Slow Mvg</v>
          </cell>
          <cell r="H82">
            <v>8</v>
          </cell>
          <cell r="K82">
            <v>8</v>
          </cell>
          <cell r="O82">
            <v>0</v>
          </cell>
          <cell r="Q82">
            <v>8</v>
          </cell>
        </row>
        <row r="83">
          <cell r="B83" t="str">
            <v>Amino Indanol</v>
          </cell>
          <cell r="C83" t="str">
            <v>T</v>
          </cell>
          <cell r="D83" t="str">
            <v>Slow Mvg</v>
          </cell>
          <cell r="H83">
            <v>109</v>
          </cell>
          <cell r="K83">
            <v>109</v>
          </cell>
          <cell r="M83">
            <v>109</v>
          </cell>
          <cell r="O83">
            <v>-109</v>
          </cell>
          <cell r="Q83">
            <v>0</v>
          </cell>
        </row>
        <row r="84">
          <cell r="B84" t="str">
            <v>ANFP</v>
          </cell>
          <cell r="C84" t="str">
            <v>T</v>
          </cell>
          <cell r="D84" t="str">
            <v>Active</v>
          </cell>
          <cell r="G84">
            <v>75</v>
          </cell>
          <cell r="I84">
            <v>11</v>
          </cell>
          <cell r="J84">
            <v>88</v>
          </cell>
          <cell r="K84">
            <v>174</v>
          </cell>
          <cell r="O84">
            <v>0</v>
          </cell>
          <cell r="Q84">
            <v>174</v>
          </cell>
        </row>
        <row r="85">
          <cell r="B85" t="str">
            <v>Butanol</v>
          </cell>
          <cell r="C85" t="str">
            <v>T</v>
          </cell>
          <cell r="D85" t="str">
            <v>Slow Mvg</v>
          </cell>
          <cell r="G85">
            <v>23</v>
          </cell>
          <cell r="J85">
            <v>88</v>
          </cell>
          <cell r="K85">
            <v>111</v>
          </cell>
          <cell r="L85">
            <v>23</v>
          </cell>
          <cell r="N85">
            <v>88</v>
          </cell>
          <cell r="O85">
            <v>-111</v>
          </cell>
          <cell r="Q85">
            <v>0</v>
          </cell>
        </row>
        <row r="86">
          <cell r="B86" t="str">
            <v>CBDA</v>
          </cell>
          <cell r="C86" t="str">
            <v>T</v>
          </cell>
          <cell r="D86" t="str">
            <v>Active</v>
          </cell>
          <cell r="G86">
            <v>2</v>
          </cell>
          <cell r="H86">
            <v>2</v>
          </cell>
          <cell r="K86">
            <v>4</v>
          </cell>
          <cell r="L86">
            <v>2</v>
          </cell>
          <cell r="M86">
            <v>2</v>
          </cell>
          <cell r="O86">
            <v>-4</v>
          </cell>
          <cell r="Q86">
            <v>0</v>
          </cell>
        </row>
        <row r="87">
          <cell r="B87" t="str">
            <v>CDFA Me</v>
          </cell>
          <cell r="C87" t="str">
            <v>T</v>
          </cell>
          <cell r="D87" t="str">
            <v>Slow Mvg</v>
          </cell>
          <cell r="G87">
            <v>3</v>
          </cell>
          <cell r="K87">
            <v>3</v>
          </cell>
          <cell r="L87">
            <v>3</v>
          </cell>
          <cell r="O87">
            <v>-3</v>
          </cell>
          <cell r="Q87">
            <v>0</v>
          </cell>
        </row>
        <row r="88">
          <cell r="B88" t="str">
            <v>CPD</v>
          </cell>
          <cell r="C88" t="str">
            <v>T</v>
          </cell>
          <cell r="D88" t="str">
            <v>Slow Mvg</v>
          </cell>
          <cell r="J88">
            <v>44</v>
          </cell>
          <cell r="K88">
            <v>44</v>
          </cell>
          <cell r="N88">
            <v>18</v>
          </cell>
          <cell r="O88">
            <v>-18</v>
          </cell>
          <cell r="Q88">
            <v>26</v>
          </cell>
        </row>
        <row r="89">
          <cell r="B89" t="str">
            <v>DESMP</v>
          </cell>
          <cell r="C89" t="str">
            <v>T</v>
          </cell>
          <cell r="D89" t="str">
            <v>Obs</v>
          </cell>
          <cell r="K89">
            <v>0</v>
          </cell>
          <cell r="O89">
            <v>0</v>
          </cell>
          <cell r="Q89">
            <v>0</v>
          </cell>
        </row>
        <row r="90">
          <cell r="B90" t="str">
            <v>DHQD</v>
          </cell>
          <cell r="C90" t="str">
            <v>T</v>
          </cell>
          <cell r="D90" t="str">
            <v>Slow Mvg</v>
          </cell>
          <cell r="G90">
            <v>3</v>
          </cell>
          <cell r="J90">
            <v>50</v>
          </cell>
          <cell r="K90">
            <v>53</v>
          </cell>
          <cell r="N90">
            <v>2</v>
          </cell>
          <cell r="O90">
            <v>-2</v>
          </cell>
          <cell r="Q90">
            <v>51</v>
          </cell>
        </row>
        <row r="91">
          <cell r="B91" t="str">
            <v>EPI</v>
          </cell>
          <cell r="C91" t="str">
            <v>T</v>
          </cell>
          <cell r="D91" t="str">
            <v>Slow Mvg</v>
          </cell>
          <cell r="G91">
            <v>6</v>
          </cell>
          <cell r="H91">
            <v>75</v>
          </cell>
          <cell r="J91">
            <v>47</v>
          </cell>
          <cell r="K91">
            <v>128</v>
          </cell>
          <cell r="L91">
            <v>1</v>
          </cell>
          <cell r="M91">
            <v>54</v>
          </cell>
          <cell r="N91">
            <v>29</v>
          </cell>
          <cell r="O91">
            <v>-84</v>
          </cell>
          <cell r="Q91">
            <v>44</v>
          </cell>
        </row>
        <row r="92">
          <cell r="B92" t="str">
            <v>ETFA</v>
          </cell>
          <cell r="C92" t="str">
            <v>T</v>
          </cell>
          <cell r="D92" t="str">
            <v>Active</v>
          </cell>
          <cell r="G92">
            <v>2</v>
          </cell>
          <cell r="J92">
            <v>22</v>
          </cell>
          <cell r="K92">
            <v>24</v>
          </cell>
          <cell r="L92">
            <v>2</v>
          </cell>
          <cell r="N92">
            <v>6</v>
          </cell>
          <cell r="O92">
            <v>-8</v>
          </cell>
          <cell r="Q92">
            <v>16</v>
          </cell>
        </row>
        <row r="93">
          <cell r="B93" t="str">
            <v>Glycidyl Nosylate</v>
          </cell>
          <cell r="C93" t="str">
            <v>T</v>
          </cell>
          <cell r="D93" t="str">
            <v>Slow Mvg</v>
          </cell>
          <cell r="G93">
            <v>3</v>
          </cell>
          <cell r="K93">
            <v>3</v>
          </cell>
          <cell r="L93">
            <v>3</v>
          </cell>
          <cell r="O93">
            <v>-3</v>
          </cell>
          <cell r="Q93">
            <v>0</v>
          </cell>
        </row>
        <row r="94">
          <cell r="B94" t="str">
            <v>Glycidyl Phthalimide</v>
          </cell>
          <cell r="C94" t="str">
            <v>T</v>
          </cell>
          <cell r="D94" t="str">
            <v>Active</v>
          </cell>
          <cell r="G94">
            <v>11</v>
          </cell>
          <cell r="I94">
            <v>7</v>
          </cell>
          <cell r="J94">
            <v>98</v>
          </cell>
          <cell r="K94">
            <v>116</v>
          </cell>
          <cell r="L94">
            <v>2</v>
          </cell>
          <cell r="N94">
            <v>98</v>
          </cell>
          <cell r="O94">
            <v>-100</v>
          </cell>
          <cell r="Q94">
            <v>16</v>
          </cell>
        </row>
        <row r="95">
          <cell r="B95" t="str">
            <v>Glycidyl Tosylate</v>
          </cell>
          <cell r="C95" t="str">
            <v>T</v>
          </cell>
          <cell r="D95" t="str">
            <v>Slow Mvg</v>
          </cell>
          <cell r="H95">
            <v>4</v>
          </cell>
          <cell r="K95">
            <v>4</v>
          </cell>
          <cell r="M95">
            <v>4</v>
          </cell>
          <cell r="O95">
            <v>-4</v>
          </cell>
          <cell r="Q95">
            <v>0</v>
          </cell>
        </row>
        <row r="96">
          <cell r="B96" t="str">
            <v>Isovanillin</v>
          </cell>
          <cell r="C96" t="str">
            <v>T</v>
          </cell>
          <cell r="D96" t="str">
            <v>Obs</v>
          </cell>
          <cell r="K96">
            <v>0</v>
          </cell>
          <cell r="O96">
            <v>0</v>
          </cell>
          <cell r="Q96">
            <v>0</v>
          </cell>
        </row>
        <row r="97">
          <cell r="B97" t="str">
            <v>Jacobsen Catalyst</v>
          </cell>
          <cell r="C97" t="str">
            <v>T</v>
          </cell>
          <cell r="D97" t="str">
            <v>Slow Mvg</v>
          </cell>
          <cell r="G97">
            <v>10</v>
          </cell>
          <cell r="H97">
            <v>226</v>
          </cell>
          <cell r="K97">
            <v>236</v>
          </cell>
          <cell r="L97">
            <v>10</v>
          </cell>
          <cell r="M97">
            <v>26</v>
          </cell>
          <cell r="O97">
            <v>-36</v>
          </cell>
          <cell r="Q97">
            <v>200</v>
          </cell>
        </row>
        <row r="98">
          <cell r="B98" t="str">
            <v>L-Carnitine</v>
          </cell>
          <cell r="C98" t="str">
            <v>T</v>
          </cell>
          <cell r="D98" t="str">
            <v>Slow Mvg</v>
          </cell>
          <cell r="G98">
            <v>4</v>
          </cell>
          <cell r="H98">
            <v>184</v>
          </cell>
          <cell r="J98">
            <v>114</v>
          </cell>
          <cell r="K98">
            <v>302</v>
          </cell>
          <cell r="L98">
            <v>4</v>
          </cell>
          <cell r="M98">
            <v>184</v>
          </cell>
          <cell r="N98">
            <v>114</v>
          </cell>
          <cell r="O98">
            <v>-302</v>
          </cell>
          <cell r="Q98">
            <v>0</v>
          </cell>
        </row>
        <row r="99">
          <cell r="B99" t="str">
            <v>Methyl Glycidate</v>
          </cell>
          <cell r="C99" t="str">
            <v>T</v>
          </cell>
          <cell r="D99" t="str">
            <v>Slow Mvg</v>
          </cell>
          <cell r="J99">
            <v>18</v>
          </cell>
          <cell r="K99">
            <v>18</v>
          </cell>
          <cell r="N99">
            <v>18</v>
          </cell>
          <cell r="O99">
            <v>-18</v>
          </cell>
          <cell r="Q99">
            <v>0</v>
          </cell>
        </row>
        <row r="100">
          <cell r="B100" t="str">
            <v>OADPE</v>
          </cell>
          <cell r="C100" t="str">
            <v>T</v>
          </cell>
          <cell r="D100" t="str">
            <v>Slow Mvg</v>
          </cell>
          <cell r="K100">
            <v>0</v>
          </cell>
          <cell r="O100">
            <v>0</v>
          </cell>
          <cell r="Q100">
            <v>0</v>
          </cell>
        </row>
        <row r="101">
          <cell r="B101" t="str">
            <v>Oligomeric Cat</v>
          </cell>
          <cell r="C101" t="str">
            <v>T</v>
          </cell>
          <cell r="D101" t="str">
            <v>Slow Mvg</v>
          </cell>
          <cell r="G101">
            <v>6</v>
          </cell>
          <cell r="H101">
            <v>281</v>
          </cell>
          <cell r="I101">
            <v>4</v>
          </cell>
          <cell r="K101">
            <v>291</v>
          </cell>
          <cell r="L101">
            <v>6</v>
          </cell>
          <cell r="M101">
            <v>105</v>
          </cell>
          <cell r="O101">
            <v>-111</v>
          </cell>
          <cell r="Q101">
            <v>180</v>
          </cell>
        </row>
        <row r="102">
          <cell r="B102" t="str">
            <v>Pfizer Diol</v>
          </cell>
          <cell r="C102" t="str">
            <v>T</v>
          </cell>
          <cell r="D102" t="str">
            <v>Obs</v>
          </cell>
          <cell r="K102">
            <v>0</v>
          </cell>
          <cell r="O102">
            <v>0</v>
          </cell>
          <cell r="Q102">
            <v>0</v>
          </cell>
        </row>
        <row r="103">
          <cell r="B103" t="str">
            <v>PG Carbonate</v>
          </cell>
          <cell r="C103" t="str">
            <v>T</v>
          </cell>
          <cell r="D103" t="str">
            <v>Slow Mvg</v>
          </cell>
          <cell r="J103">
            <v>257</v>
          </cell>
          <cell r="K103">
            <v>257</v>
          </cell>
          <cell r="N103">
            <v>257</v>
          </cell>
          <cell r="O103">
            <v>-257</v>
          </cell>
          <cell r="Q103">
            <v>0</v>
          </cell>
        </row>
        <row r="104">
          <cell r="B104" t="str">
            <v>Propylene Oxide</v>
          </cell>
          <cell r="C104" t="str">
            <v>T</v>
          </cell>
          <cell r="D104" t="str">
            <v>Slow Mvg</v>
          </cell>
          <cell r="G104">
            <v>1</v>
          </cell>
          <cell r="H104">
            <v>47</v>
          </cell>
          <cell r="K104">
            <v>48</v>
          </cell>
          <cell r="M104">
            <v>31</v>
          </cell>
          <cell r="O104">
            <v>-31</v>
          </cell>
          <cell r="Q104">
            <v>17</v>
          </cell>
        </row>
        <row r="105">
          <cell r="B105" t="str">
            <v>RUPHOS</v>
          </cell>
          <cell r="C105" t="str">
            <v>T</v>
          </cell>
          <cell r="D105" t="str">
            <v>Slow Mvg</v>
          </cell>
          <cell r="K105">
            <v>0</v>
          </cell>
          <cell r="O105">
            <v>0</v>
          </cell>
          <cell r="Q105">
            <v>0</v>
          </cell>
        </row>
        <row r="106">
          <cell r="B106" t="str">
            <v>S-Phos</v>
          </cell>
          <cell r="C106" t="str">
            <v>T</v>
          </cell>
          <cell r="D106" t="str">
            <v>Slow Mvg</v>
          </cell>
          <cell r="J106">
            <v>6</v>
          </cell>
          <cell r="K106">
            <v>6</v>
          </cell>
          <cell r="O106">
            <v>0</v>
          </cell>
          <cell r="Q106">
            <v>6</v>
          </cell>
        </row>
        <row r="107">
          <cell r="B107" t="str">
            <v>Styrene Oxide</v>
          </cell>
          <cell r="C107" t="str">
            <v>T</v>
          </cell>
          <cell r="D107" t="str">
            <v>Slow Mvg</v>
          </cell>
          <cell r="G107">
            <v>3</v>
          </cell>
          <cell r="K107">
            <v>3</v>
          </cell>
          <cell r="L107">
            <v>3</v>
          </cell>
          <cell r="O107">
            <v>-3</v>
          </cell>
          <cell r="Q107">
            <v>0</v>
          </cell>
        </row>
        <row r="108">
          <cell r="B108" t="str">
            <v>TBGE</v>
          </cell>
          <cell r="C108" t="str">
            <v>T</v>
          </cell>
          <cell r="D108" t="str">
            <v>Active</v>
          </cell>
          <cell r="J108">
            <v>10</v>
          </cell>
          <cell r="K108">
            <v>10</v>
          </cell>
          <cell r="O108">
            <v>0</v>
          </cell>
          <cell r="Q108">
            <v>10</v>
          </cell>
        </row>
        <row r="109">
          <cell r="B109" t="str">
            <v>WS 23</v>
          </cell>
          <cell r="C109" t="str">
            <v>T</v>
          </cell>
          <cell r="D109" t="str">
            <v>Active</v>
          </cell>
          <cell r="G109">
            <v>183</v>
          </cell>
          <cell r="H109">
            <v>136</v>
          </cell>
          <cell r="I109">
            <v>158</v>
          </cell>
          <cell r="J109">
            <v>387</v>
          </cell>
          <cell r="K109">
            <v>864</v>
          </cell>
          <cell r="O109">
            <v>0</v>
          </cell>
          <cell r="P109">
            <v>-7</v>
          </cell>
          <cell r="Q109">
            <v>857</v>
          </cell>
        </row>
        <row r="110">
          <cell r="B110" t="str">
            <v>ETFA Held in Hong Kong</v>
          </cell>
          <cell r="C110" t="str">
            <v>TM</v>
          </cell>
          <cell r="D110" t="str">
            <v>Obs</v>
          </cell>
          <cell r="K110">
            <v>0</v>
          </cell>
          <cell r="O110">
            <v>0</v>
          </cell>
          <cell r="Q110">
            <v>0</v>
          </cell>
        </row>
        <row r="111">
          <cell r="B111" t="str">
            <v>3-NPP</v>
          </cell>
          <cell r="C111" t="str">
            <v>TM</v>
          </cell>
          <cell r="D111" t="str">
            <v>Obs</v>
          </cell>
          <cell r="K111">
            <v>0</v>
          </cell>
          <cell r="O111">
            <v>0</v>
          </cell>
          <cell r="Q111">
            <v>0</v>
          </cell>
        </row>
        <row r="112">
          <cell r="B112" t="str">
            <v>ANFP.</v>
          </cell>
          <cell r="C112" t="str">
            <v>TM</v>
          </cell>
          <cell r="D112" t="str">
            <v>Active</v>
          </cell>
          <cell r="K112">
            <v>0</v>
          </cell>
          <cell r="O112">
            <v>0</v>
          </cell>
          <cell r="Q112">
            <v>0</v>
          </cell>
        </row>
        <row r="113">
          <cell r="B113" t="str">
            <v>DESMP.</v>
          </cell>
          <cell r="C113" t="str">
            <v>TM</v>
          </cell>
          <cell r="D113" t="str">
            <v>Obs</v>
          </cell>
          <cell r="K113">
            <v>0</v>
          </cell>
          <cell r="O113">
            <v>0</v>
          </cell>
          <cell r="Q113">
            <v>0</v>
          </cell>
        </row>
        <row r="114">
          <cell r="B114" t="str">
            <v>L-Thyroxine</v>
          </cell>
          <cell r="C114" t="str">
            <v>TM</v>
          </cell>
          <cell r="D114" t="str">
            <v>Active</v>
          </cell>
          <cell r="K114">
            <v>0</v>
          </cell>
          <cell r="O114">
            <v>0</v>
          </cell>
          <cell r="Q114">
            <v>0</v>
          </cell>
        </row>
        <row r="115">
          <cell r="B115" t="str">
            <v>NAAGA</v>
          </cell>
          <cell r="C115" t="str">
            <v>TM</v>
          </cell>
          <cell r="D115" t="str">
            <v>Active</v>
          </cell>
          <cell r="K115">
            <v>0</v>
          </cell>
          <cell r="O115">
            <v>0</v>
          </cell>
          <cell r="Q115">
            <v>0</v>
          </cell>
        </row>
        <row r="116">
          <cell r="B116" t="str">
            <v>NTFMA</v>
          </cell>
          <cell r="C116" t="str">
            <v>TM</v>
          </cell>
          <cell r="D116" t="str">
            <v>Obs</v>
          </cell>
          <cell r="K116">
            <v>0</v>
          </cell>
          <cell r="O116">
            <v>0</v>
          </cell>
          <cell r="Q116">
            <v>0</v>
          </cell>
        </row>
        <row r="117">
          <cell r="B117" t="str">
            <v>OADPE</v>
          </cell>
          <cell r="C117" t="str">
            <v>TM</v>
          </cell>
          <cell r="D117" t="str">
            <v>Active</v>
          </cell>
          <cell r="K117">
            <v>0</v>
          </cell>
          <cell r="O117">
            <v>0</v>
          </cell>
          <cell r="Q117">
            <v>0</v>
          </cell>
        </row>
        <row r="118">
          <cell r="B118" t="str">
            <v>PTFMXA</v>
          </cell>
          <cell r="C118" t="str">
            <v>TM</v>
          </cell>
          <cell r="D118" t="str">
            <v>Obs</v>
          </cell>
          <cell r="K118">
            <v>0</v>
          </cell>
          <cell r="O118">
            <v>0</v>
          </cell>
          <cell r="Q118">
            <v>0</v>
          </cell>
        </row>
        <row r="119">
          <cell r="B119" t="str">
            <v>SR-28043.</v>
          </cell>
          <cell r="C119" t="str">
            <v>TM</v>
          </cell>
          <cell r="D119" t="str">
            <v>Slow Mvg</v>
          </cell>
          <cell r="K119">
            <v>0</v>
          </cell>
          <cell r="O119">
            <v>0</v>
          </cell>
          <cell r="Q119">
            <v>0</v>
          </cell>
        </row>
        <row r="120">
          <cell r="B120" t="str">
            <v>TFBA</v>
          </cell>
          <cell r="C120" t="str">
            <v>TM</v>
          </cell>
          <cell r="D120" t="str">
            <v>Obs</v>
          </cell>
          <cell r="K120">
            <v>0</v>
          </cell>
          <cell r="O120">
            <v>0</v>
          </cell>
          <cell r="Q120">
            <v>0</v>
          </cell>
        </row>
        <row r="121">
          <cell r="B121" t="str">
            <v>Fixed cost others</v>
          </cell>
          <cell r="C121" t="str">
            <v>TM</v>
          </cell>
          <cell r="D121" t="str">
            <v>Obs</v>
          </cell>
          <cell r="K121">
            <v>0</v>
          </cell>
          <cell r="O121">
            <v>0</v>
          </cell>
          <cell r="Q121">
            <v>0</v>
          </cell>
        </row>
        <row r="122">
          <cell r="B122" t="str">
            <v>Others.</v>
          </cell>
          <cell r="C122" t="str">
            <v>TM</v>
          </cell>
          <cell r="D122" t="str">
            <v>Obs</v>
          </cell>
          <cell r="K122">
            <v>0</v>
          </cell>
          <cell r="O122">
            <v>0</v>
          </cell>
          <cell r="Q122">
            <v>0</v>
          </cell>
        </row>
        <row r="124">
          <cell r="C124" t="str">
            <v>Technology</v>
          </cell>
          <cell r="D124" t="str">
            <v>Total</v>
          </cell>
          <cell r="G124">
            <v>335</v>
          </cell>
          <cell r="H124">
            <v>1072</v>
          </cell>
          <cell r="I124">
            <v>180</v>
          </cell>
          <cell r="J124">
            <v>1229</v>
          </cell>
          <cell r="K124">
            <v>2816</v>
          </cell>
          <cell r="L124">
            <v>59</v>
          </cell>
          <cell r="M124">
            <v>515</v>
          </cell>
          <cell r="N124">
            <v>630</v>
          </cell>
          <cell r="O124">
            <v>-1204</v>
          </cell>
          <cell r="P124">
            <v>-7</v>
          </cell>
          <cell r="Q124">
            <v>1605</v>
          </cell>
        </row>
        <row r="126">
          <cell r="B126" t="str">
            <v>Non Allocated</v>
          </cell>
          <cell r="G126">
            <v>607</v>
          </cell>
          <cell r="H126">
            <v>-19</v>
          </cell>
          <cell r="I126">
            <v>4</v>
          </cell>
          <cell r="J126">
            <v>27</v>
          </cell>
          <cell r="K126">
            <v>619</v>
          </cell>
          <cell r="L126">
            <v>207</v>
          </cell>
          <cell r="N126">
            <v>27</v>
          </cell>
          <cell r="O126">
            <v>-234</v>
          </cell>
          <cell r="P126">
            <v>5</v>
          </cell>
          <cell r="Q126">
            <v>390</v>
          </cell>
        </row>
        <row r="127">
          <cell r="B127" t="str">
            <v>Cleanouts</v>
          </cell>
          <cell r="K127">
            <v>0</v>
          </cell>
          <cell r="O127">
            <v>0</v>
          </cell>
          <cell r="P127">
            <v>-45</v>
          </cell>
          <cell r="Q127">
            <v>-45</v>
          </cell>
        </row>
        <row r="128">
          <cell r="B128" t="str">
            <v>Engineering Stores</v>
          </cell>
          <cell r="G128">
            <v>2403</v>
          </cell>
          <cell r="K128">
            <v>2403</v>
          </cell>
          <cell r="L128">
            <v>1438</v>
          </cell>
          <cell r="O128">
            <v>-1438</v>
          </cell>
          <cell r="Q128">
            <v>965</v>
          </cell>
        </row>
        <row r="129">
          <cell r="B129" t="str">
            <v>Base Stocks</v>
          </cell>
          <cell r="G129">
            <v>321</v>
          </cell>
          <cell r="K129">
            <v>321</v>
          </cell>
          <cell r="L129">
            <v>160</v>
          </cell>
          <cell r="O129">
            <v>-160</v>
          </cell>
          <cell r="Q129">
            <v>161</v>
          </cell>
        </row>
        <row r="130">
          <cell r="B130" t="str">
            <v>Op Supplies/Ret Cont/Packaging/Waste</v>
          </cell>
          <cell r="G130">
            <v>599</v>
          </cell>
          <cell r="K130">
            <v>599</v>
          </cell>
          <cell r="L130">
            <v>115</v>
          </cell>
          <cell r="M130">
            <v>3</v>
          </cell>
          <cell r="O130">
            <v>-118</v>
          </cell>
          <cell r="Q130">
            <v>481</v>
          </cell>
        </row>
        <row r="131">
          <cell r="B131" t="str">
            <v>Palladium/Platinum/Rhodium</v>
          </cell>
          <cell r="G131">
            <v>340</v>
          </cell>
          <cell r="K131">
            <v>340</v>
          </cell>
          <cell r="O131">
            <v>0</v>
          </cell>
          <cell r="Q131">
            <v>340</v>
          </cell>
        </row>
      </sheetData>
      <sheetData sheetId="7" refreshError="1"/>
      <sheetData sheetId="8" refreshError="1"/>
      <sheetData sheetId="9" refreshError="1"/>
      <sheetData sheetId="10" refreshError="1"/>
      <sheetData sheetId="11"/>
      <sheetData sheetId="12"/>
      <sheetData sheetId="13"/>
      <sheetData sheetId="14" refreshError="1"/>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refreshError="1"/>
      <sheetData sheetId="44" refreshError="1"/>
      <sheetData sheetId="45" refreshError="1"/>
      <sheetData sheetId="4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sts1290"/>
      <sheetName val="wsts1291"/>
      <sheetName val="wsts1292"/>
      <sheetName val="wsts1293"/>
      <sheetName val="wsts1294"/>
      <sheetName val="wsts1295"/>
      <sheetName val="wsts1296"/>
      <sheetName val="wsts97"/>
      <sheetName val="wsts98"/>
      <sheetName val="wsts99"/>
      <sheetName val="wsts00"/>
      <sheetName val="Industry Trends"/>
      <sheetName val="Historic_monthly_rev"/>
      <sheetName val="Historic_monthly_units"/>
      <sheetName val="Historic_quarterly"/>
      <sheetName val="Quarterly graphs"/>
      <sheetName val="Yearly graphs"/>
      <sheetName val="cycle growth patterns"/>
      <sheetName val="Bb0898"/>
      <sheetName val="1998"/>
      <sheetName val="Historic_monthly"/>
    </sheetNames>
    <sheetDataSet>
      <sheetData sheetId="0" refreshError="1"/>
      <sheetData sheetId="1" refreshError="1"/>
      <sheetData sheetId="2" refreshError="1">
        <row r="1">
          <cell r="A1" t="str">
            <v xml:space="preserve">                                                      Semiconductor Trade Statistics - 1992</v>
          </cell>
        </row>
        <row r="2">
          <cell r="A2" t="str">
            <v xml:space="preserve">                                                                  Sales 000's Omitted</v>
          </cell>
        </row>
        <row r="3">
          <cell r="A3" t="str">
            <v>TOTAL DIODES</v>
          </cell>
        </row>
        <row r="6">
          <cell r="A6" t="str">
            <v xml:space="preserve"> OEM</v>
          </cell>
        </row>
        <row r="7">
          <cell r="A7" t="str">
            <v xml:space="preserve"> Distributor</v>
          </cell>
        </row>
        <row r="8">
          <cell r="A8" t="str">
            <v xml:space="preserve"> USA/Canada</v>
          </cell>
        </row>
        <row r="9">
          <cell r="A9" t="str">
            <v xml:space="preserve"> W. Europe OEM</v>
          </cell>
        </row>
        <row r="10">
          <cell r="A10" t="str">
            <v xml:space="preserve"> W. Europe Dist</v>
          </cell>
        </row>
        <row r="11">
          <cell r="A11" t="str">
            <v xml:space="preserve"> Western Europe</v>
          </cell>
        </row>
        <row r="12">
          <cell r="A12" t="str">
            <v xml:space="preserve"> Japan</v>
          </cell>
        </row>
        <row r="13">
          <cell r="A13" t="str">
            <v xml:space="preserve"> Asia Pacific +</v>
          </cell>
        </row>
        <row r="14">
          <cell r="A14" t="str">
            <v xml:space="preserve"> World-Wide</v>
          </cell>
        </row>
        <row r="15">
          <cell r="A15" t="str">
            <v xml:space="preserve">    Dollars</v>
          </cell>
        </row>
        <row r="16">
          <cell r="A16" t="str">
            <v xml:space="preserve">    Units</v>
          </cell>
        </row>
        <row r="17">
          <cell r="A17" t="str">
            <v xml:space="preserve">  - - - - - - - -</v>
          </cell>
        </row>
        <row r="18">
          <cell r="A18" t="str">
            <v>SMALL SIGNAL JUNCTION DIODE</v>
          </cell>
        </row>
        <row r="19">
          <cell r="A19" t="str">
            <v xml:space="preserve">    Dollars</v>
          </cell>
        </row>
        <row r="20">
          <cell r="A20" t="str">
            <v xml:space="preserve">    Units</v>
          </cell>
        </row>
        <row r="21">
          <cell r="A21" t="str">
            <v>DIS VOL REF AND REG DIODES</v>
          </cell>
        </row>
        <row r="22">
          <cell r="A22" t="str">
            <v xml:space="preserve">    Dollars</v>
          </cell>
        </row>
        <row r="23">
          <cell r="A23" t="str">
            <v xml:space="preserve">    Units</v>
          </cell>
        </row>
        <row r="27">
          <cell r="A27" t="str">
            <v xml:space="preserve">                                                      Semiconductor Trade Statistics - 1992</v>
          </cell>
        </row>
        <row r="28">
          <cell r="A28" t="str">
            <v xml:space="preserve">                                                                  Sales 000's Omitted</v>
          </cell>
        </row>
        <row r="29">
          <cell r="A29" t="str">
            <v>SMALL SIGNAL TRANSISTORS</v>
          </cell>
        </row>
        <row r="32">
          <cell r="A32" t="str">
            <v xml:space="preserve"> OEM</v>
          </cell>
        </row>
        <row r="33">
          <cell r="A33" t="str">
            <v xml:space="preserve"> Distributor</v>
          </cell>
        </row>
        <row r="34">
          <cell r="A34" t="str">
            <v xml:space="preserve"> USA/Canada</v>
          </cell>
        </row>
        <row r="35">
          <cell r="A35" t="str">
            <v xml:space="preserve"> W. Europe OEM</v>
          </cell>
        </row>
        <row r="36">
          <cell r="A36" t="str">
            <v xml:space="preserve"> W. Europe Dist</v>
          </cell>
        </row>
        <row r="37">
          <cell r="A37" t="str">
            <v xml:space="preserve"> Western Europe</v>
          </cell>
        </row>
        <row r="38">
          <cell r="A38" t="str">
            <v xml:space="preserve"> Japan</v>
          </cell>
        </row>
        <row r="39">
          <cell r="A39" t="str">
            <v xml:space="preserve"> Asia Pacific +</v>
          </cell>
        </row>
        <row r="40">
          <cell r="A40" t="str">
            <v xml:space="preserve"> World-Wide</v>
          </cell>
        </row>
        <row r="41">
          <cell r="A41" t="str">
            <v xml:space="preserve">    Dollars</v>
          </cell>
        </row>
        <row r="42">
          <cell r="A42" t="str">
            <v xml:space="preserve">    Units</v>
          </cell>
        </row>
        <row r="43">
          <cell r="A43" t="str">
            <v xml:space="preserve">  - - - - - - - -</v>
          </cell>
        </row>
        <row r="44">
          <cell r="A44" t="str">
            <v>BIPOLAR SMALL SIGNAL TRANS.</v>
          </cell>
        </row>
        <row r="45">
          <cell r="A45" t="str">
            <v xml:space="preserve">    Dollars</v>
          </cell>
        </row>
        <row r="46">
          <cell r="A46" t="str">
            <v xml:space="preserve">    Units</v>
          </cell>
        </row>
        <row r="47">
          <cell r="A47" t="str">
            <v>FIELD EFFECT TRANSISTORS</v>
          </cell>
        </row>
        <row r="48">
          <cell r="A48" t="str">
            <v xml:space="preserve">    Dollars</v>
          </cell>
        </row>
        <row r="49">
          <cell r="A49" t="str">
            <v xml:space="preserve">    Units</v>
          </cell>
        </row>
        <row r="53">
          <cell r="A53" t="str">
            <v xml:space="preserve">                                                      Semiconductor Trade Statistics - 1992</v>
          </cell>
        </row>
        <row r="54">
          <cell r="A54" t="str">
            <v xml:space="preserve">                                                                  Sales 000's Omitted</v>
          </cell>
        </row>
        <row r="55">
          <cell r="A55" t="str">
            <v>TOTAL POWER TRANSISTORS</v>
          </cell>
        </row>
        <row r="58">
          <cell r="A58" t="str">
            <v xml:space="preserve"> OEM</v>
          </cell>
        </row>
        <row r="59">
          <cell r="A59" t="str">
            <v xml:space="preserve"> Distributor</v>
          </cell>
        </row>
        <row r="60">
          <cell r="A60" t="str">
            <v xml:space="preserve"> USA/Canada</v>
          </cell>
        </row>
        <row r="61">
          <cell r="A61" t="str">
            <v xml:space="preserve"> W. Europe OEM</v>
          </cell>
        </row>
        <row r="62">
          <cell r="A62" t="str">
            <v xml:space="preserve"> W. Europe Dist</v>
          </cell>
        </row>
        <row r="63">
          <cell r="A63" t="str">
            <v xml:space="preserve"> Western Europe</v>
          </cell>
        </row>
        <row r="64">
          <cell r="A64" t="str">
            <v xml:space="preserve"> Japan</v>
          </cell>
        </row>
        <row r="65">
          <cell r="A65" t="str">
            <v xml:space="preserve"> Asia Pacific +</v>
          </cell>
        </row>
        <row r="66">
          <cell r="A66" t="str">
            <v xml:space="preserve"> World-Wide</v>
          </cell>
        </row>
        <row r="67">
          <cell r="A67" t="str">
            <v xml:space="preserve">    Dollars</v>
          </cell>
        </row>
        <row r="68">
          <cell r="A68" t="str">
            <v xml:space="preserve">    Units</v>
          </cell>
        </row>
        <row r="69">
          <cell r="A69" t="str">
            <v xml:space="preserve">  - - - - - - - -</v>
          </cell>
        </row>
        <row r="70">
          <cell r="A70" t="str">
            <v>RF AND MICROWAVE POWER TRAN</v>
          </cell>
        </row>
        <row r="71">
          <cell r="A71" t="str">
            <v xml:space="preserve">    Dollars</v>
          </cell>
        </row>
        <row r="72">
          <cell r="A72" t="str">
            <v xml:space="preserve">    Units</v>
          </cell>
        </row>
        <row r="73">
          <cell r="A73" t="str">
            <v>REGULAR POWER TRANSISTORS</v>
          </cell>
        </row>
        <row r="74">
          <cell r="A74" t="str">
            <v xml:space="preserve">    Dollars</v>
          </cell>
        </row>
        <row r="75">
          <cell r="A75" t="str">
            <v xml:space="preserve">    Units</v>
          </cell>
        </row>
        <row r="76">
          <cell r="A76" t="str">
            <v>FIELD EFFECT GEN. PUR. TRAN</v>
          </cell>
        </row>
        <row r="77">
          <cell r="A77" t="str">
            <v xml:space="preserve">    Dollars</v>
          </cell>
        </row>
        <row r="78">
          <cell r="A78" t="str">
            <v xml:space="preserve">    Units</v>
          </cell>
        </row>
        <row r="82">
          <cell r="A82" t="str">
            <v xml:space="preserve">                                                      Semiconductor Trade Statistics - 1992</v>
          </cell>
        </row>
        <row r="83">
          <cell r="A83" t="str">
            <v xml:space="preserve">                                                                  Sales 000's Omitted</v>
          </cell>
        </row>
        <row r="84">
          <cell r="A84" t="str">
            <v>TOTAL RECTIFIERS</v>
          </cell>
        </row>
        <row r="87">
          <cell r="A87" t="str">
            <v xml:space="preserve"> OEM</v>
          </cell>
        </row>
        <row r="88">
          <cell r="A88" t="str">
            <v xml:space="preserve"> Distributor</v>
          </cell>
        </row>
        <row r="89">
          <cell r="A89" t="str">
            <v xml:space="preserve"> USA/Canada</v>
          </cell>
        </row>
        <row r="90">
          <cell r="A90" t="str">
            <v xml:space="preserve"> W. Europe OEM</v>
          </cell>
        </row>
        <row r="91">
          <cell r="A91" t="str">
            <v xml:space="preserve"> W. Europe Dist</v>
          </cell>
        </row>
        <row r="92">
          <cell r="A92" t="str">
            <v xml:space="preserve"> Western Europe</v>
          </cell>
        </row>
        <row r="93">
          <cell r="A93" t="str">
            <v xml:space="preserve"> Japan</v>
          </cell>
        </row>
        <row r="94">
          <cell r="A94" t="str">
            <v xml:space="preserve"> Asia Pacific +</v>
          </cell>
        </row>
        <row r="95">
          <cell r="A95" t="str">
            <v xml:space="preserve"> World-Wide</v>
          </cell>
        </row>
        <row r="96">
          <cell r="A96" t="str">
            <v xml:space="preserve">    Dollars</v>
          </cell>
        </row>
        <row r="97">
          <cell r="A97" t="str">
            <v xml:space="preserve">    Units</v>
          </cell>
        </row>
        <row r="98">
          <cell r="A98" t="str">
            <v xml:space="preserve">  - - - - - - - -</v>
          </cell>
        </row>
        <row r="99">
          <cell r="A99" t="str">
            <v>RECTIFIERS, 0.5 - 3.0 AMPS</v>
          </cell>
        </row>
        <row r="100">
          <cell r="A100" t="str">
            <v xml:space="preserve">    Dollars</v>
          </cell>
        </row>
        <row r="101">
          <cell r="A101" t="str">
            <v xml:space="preserve">    Units</v>
          </cell>
        </row>
        <row r="102">
          <cell r="A102" t="str">
            <v>RECTIFIERS, 3.1 - 35 AMPS</v>
          </cell>
        </row>
        <row r="103">
          <cell r="A103" t="str">
            <v xml:space="preserve">    Dollars</v>
          </cell>
        </row>
        <row r="104">
          <cell r="A104" t="str">
            <v xml:space="preserve">    Units</v>
          </cell>
        </row>
        <row r="105">
          <cell r="A105" t="str">
            <v>RECTIFIERS, ABOVE 35 AMPS</v>
          </cell>
        </row>
        <row r="106">
          <cell r="A106" t="str">
            <v xml:space="preserve">    Dollars</v>
          </cell>
        </row>
        <row r="107">
          <cell r="A107" t="str">
            <v xml:space="preserve">    Units</v>
          </cell>
        </row>
        <row r="111">
          <cell r="A111" t="str">
            <v xml:space="preserve">                                                      Semiconductor Trade Statistics - 1992</v>
          </cell>
        </row>
        <row r="112">
          <cell r="A112" t="str">
            <v xml:space="preserve">                                                                  Sales 000's Omitted</v>
          </cell>
        </row>
        <row r="113">
          <cell r="A113" t="str">
            <v>TOTAL THYRISTORS</v>
          </cell>
        </row>
        <row r="116">
          <cell r="A116" t="str">
            <v xml:space="preserve"> OEM</v>
          </cell>
        </row>
        <row r="117">
          <cell r="A117" t="str">
            <v xml:space="preserve"> Distributor</v>
          </cell>
        </row>
        <row r="118">
          <cell r="A118" t="str">
            <v xml:space="preserve"> USA/Canada</v>
          </cell>
        </row>
        <row r="119">
          <cell r="A119" t="str">
            <v xml:space="preserve"> W. Europe OEM</v>
          </cell>
        </row>
        <row r="120">
          <cell r="A120" t="str">
            <v xml:space="preserve"> W. Europe Dist</v>
          </cell>
        </row>
        <row r="121">
          <cell r="A121" t="str">
            <v xml:space="preserve"> Western Europe</v>
          </cell>
        </row>
        <row r="122">
          <cell r="A122" t="str">
            <v xml:space="preserve"> Japan</v>
          </cell>
        </row>
        <row r="123">
          <cell r="A123" t="str">
            <v xml:space="preserve"> Asia Pacific +</v>
          </cell>
        </row>
        <row r="124">
          <cell r="A124" t="str">
            <v xml:space="preserve"> World-Wide</v>
          </cell>
        </row>
        <row r="125">
          <cell r="A125" t="str">
            <v xml:space="preserve">    Dollars</v>
          </cell>
        </row>
        <row r="126">
          <cell r="A126" t="str">
            <v xml:space="preserve">    Units</v>
          </cell>
        </row>
        <row r="127">
          <cell r="A127" t="str">
            <v xml:space="preserve">  - - - - - - - -</v>
          </cell>
        </row>
        <row r="128">
          <cell r="A128" t="str">
            <v>THYRISTORS, 0 - 55 AMPS</v>
          </cell>
        </row>
        <row r="129">
          <cell r="A129" t="str">
            <v xml:space="preserve">    Dollars</v>
          </cell>
        </row>
        <row r="130">
          <cell r="A130" t="str">
            <v xml:space="preserve">    Units</v>
          </cell>
        </row>
        <row r="131">
          <cell r="A131" t="str">
            <v>THYRISTORS, ABOVE 55 AMPS</v>
          </cell>
        </row>
        <row r="132">
          <cell r="A132" t="str">
            <v xml:space="preserve">    Dollars</v>
          </cell>
        </row>
        <row r="133">
          <cell r="A133" t="str">
            <v xml:space="preserve">    Units</v>
          </cell>
        </row>
        <row r="137">
          <cell r="A137" t="str">
            <v xml:space="preserve">                                                      Semiconductor Trade Statistics - 1992</v>
          </cell>
        </row>
        <row r="138">
          <cell r="A138" t="str">
            <v xml:space="preserve">                                                                  Sales 000's Omitted</v>
          </cell>
        </row>
        <row r="139">
          <cell r="A139" t="str">
            <v>TOTAL OTHER DISCRETE</v>
          </cell>
        </row>
        <row r="142">
          <cell r="A142" t="str">
            <v xml:space="preserve"> OEM</v>
          </cell>
        </row>
        <row r="143">
          <cell r="A143" t="str">
            <v xml:space="preserve"> Distributor</v>
          </cell>
        </row>
        <row r="144">
          <cell r="A144" t="str">
            <v xml:space="preserve"> USA/Canada</v>
          </cell>
        </row>
        <row r="145">
          <cell r="A145" t="str">
            <v xml:space="preserve"> W. Europe OEM</v>
          </cell>
        </row>
        <row r="146">
          <cell r="A146" t="str">
            <v xml:space="preserve"> W. Europe Dist</v>
          </cell>
        </row>
        <row r="147">
          <cell r="A147" t="str">
            <v xml:space="preserve"> Western Europe</v>
          </cell>
        </row>
        <row r="148">
          <cell r="A148" t="str">
            <v xml:space="preserve"> Japan</v>
          </cell>
        </row>
        <row r="149">
          <cell r="A149" t="str">
            <v xml:space="preserve"> Asia Pacific +</v>
          </cell>
        </row>
        <row r="150">
          <cell r="A150" t="str">
            <v xml:space="preserve"> World-Wide</v>
          </cell>
        </row>
        <row r="151">
          <cell r="A151" t="str">
            <v xml:space="preserve">    Dollars</v>
          </cell>
        </row>
        <row r="152">
          <cell r="A152" t="str">
            <v xml:space="preserve">    Units</v>
          </cell>
        </row>
        <row r="153">
          <cell r="A153" t="str">
            <v xml:space="preserve">  - - - - - - - -</v>
          </cell>
        </row>
        <row r="154">
          <cell r="A154" t="str">
            <v>MICROWAVE DIODES</v>
          </cell>
        </row>
        <row r="155">
          <cell r="A155" t="str">
            <v xml:space="preserve">    Dollars</v>
          </cell>
        </row>
        <row r="156">
          <cell r="A156" t="str">
            <v xml:space="preserve">    Units</v>
          </cell>
        </row>
        <row r="157">
          <cell r="A157" t="str">
            <v>ALL OTHER DISCRETE</v>
          </cell>
        </row>
        <row r="158">
          <cell r="A158" t="str">
            <v xml:space="preserve">    Dollars</v>
          </cell>
        </row>
        <row r="159">
          <cell r="A159" t="str">
            <v xml:space="preserve">    Units</v>
          </cell>
        </row>
        <row r="163">
          <cell r="A163" t="str">
            <v xml:space="preserve">                                                      Semiconductor Trade Statistics - 1992</v>
          </cell>
        </row>
        <row r="164">
          <cell r="A164" t="str">
            <v xml:space="preserve">                                                                  Sales 000's Omitted</v>
          </cell>
        </row>
        <row r="165">
          <cell r="A165" t="str">
            <v>TOTAL OPTOELECTRONICS</v>
          </cell>
        </row>
        <row r="168">
          <cell r="A168" t="str">
            <v xml:space="preserve"> OEM</v>
          </cell>
        </row>
        <row r="169">
          <cell r="A169" t="str">
            <v xml:space="preserve"> Distributor</v>
          </cell>
        </row>
        <row r="170">
          <cell r="A170" t="str">
            <v xml:space="preserve"> USA/Canada</v>
          </cell>
        </row>
        <row r="171">
          <cell r="A171" t="str">
            <v xml:space="preserve"> W. Europe OEM</v>
          </cell>
        </row>
        <row r="172">
          <cell r="A172" t="str">
            <v xml:space="preserve"> W. Europe Dist</v>
          </cell>
        </row>
        <row r="173">
          <cell r="A173" t="str">
            <v xml:space="preserve"> Western Europe</v>
          </cell>
        </row>
        <row r="174">
          <cell r="A174" t="str">
            <v xml:space="preserve"> Japan</v>
          </cell>
        </row>
        <row r="175">
          <cell r="A175" t="str">
            <v xml:space="preserve"> Asia Pacific +</v>
          </cell>
        </row>
        <row r="176">
          <cell r="A176" t="str">
            <v xml:space="preserve"> World-Wide</v>
          </cell>
        </row>
        <row r="177">
          <cell r="A177" t="str">
            <v xml:space="preserve">    Dollars</v>
          </cell>
        </row>
        <row r="178">
          <cell r="A178" t="str">
            <v xml:space="preserve">    Units</v>
          </cell>
        </row>
        <row r="179">
          <cell r="A179" t="str">
            <v xml:space="preserve">  - - - - - - - -</v>
          </cell>
        </row>
        <row r="180">
          <cell r="A180" t="str">
            <v>DISPLAYS</v>
          </cell>
        </row>
        <row r="181">
          <cell r="A181" t="str">
            <v xml:space="preserve">    Dollars</v>
          </cell>
        </row>
        <row r="182">
          <cell r="A182" t="str">
            <v xml:space="preserve">    Units</v>
          </cell>
        </row>
        <row r="183">
          <cell r="A183" t="str">
            <v>LAMPS</v>
          </cell>
        </row>
        <row r="184">
          <cell r="A184" t="str">
            <v xml:space="preserve">    Dollars</v>
          </cell>
        </row>
        <row r="185">
          <cell r="A185" t="str">
            <v xml:space="preserve">    Units</v>
          </cell>
        </row>
        <row r="186">
          <cell r="A186" t="str">
            <v>COUPLERS</v>
          </cell>
        </row>
        <row r="187">
          <cell r="A187" t="str">
            <v xml:space="preserve">    Dollars</v>
          </cell>
        </row>
        <row r="188">
          <cell r="A188" t="str">
            <v xml:space="preserve">    Units</v>
          </cell>
        </row>
        <row r="189">
          <cell r="A189" t="str">
            <v>LASER DEVICES</v>
          </cell>
        </row>
        <row r="190">
          <cell r="A190" t="str">
            <v xml:space="preserve">    Dollars</v>
          </cell>
        </row>
        <row r="191">
          <cell r="A191" t="str">
            <v xml:space="preserve">    Units</v>
          </cell>
        </row>
        <row r="192">
          <cell r="A192" t="str">
            <v>CCD &amp; OTHER IMAGE SENSORS</v>
          </cell>
        </row>
        <row r="193">
          <cell r="A193" t="str">
            <v xml:space="preserve">    Dollars</v>
          </cell>
        </row>
        <row r="194">
          <cell r="A194" t="str">
            <v xml:space="preserve">    Units</v>
          </cell>
        </row>
        <row r="195">
          <cell r="A195" t="str">
            <v>OTHER OPTOELECTRONICS</v>
          </cell>
        </row>
        <row r="196">
          <cell r="A196" t="str">
            <v xml:space="preserve">    Dollars</v>
          </cell>
        </row>
        <row r="197">
          <cell r="A197" t="str">
            <v xml:space="preserve">    Units</v>
          </cell>
        </row>
        <row r="201">
          <cell r="A201" t="str">
            <v xml:space="preserve">                                                      Semiconductor Trade Statistics - 1992</v>
          </cell>
        </row>
        <row r="202">
          <cell r="A202" t="str">
            <v xml:space="preserve">                                                                  Sales 000's Omitted</v>
          </cell>
        </row>
        <row r="203">
          <cell r="A203" t="str">
            <v>TOTAL DISC &amp; OPTOELECTRONICS</v>
          </cell>
        </row>
        <row r="206">
          <cell r="A206" t="str">
            <v xml:space="preserve"> OEM</v>
          </cell>
        </row>
        <row r="207">
          <cell r="A207" t="str">
            <v xml:space="preserve"> Distributor</v>
          </cell>
        </row>
        <row r="208">
          <cell r="A208" t="str">
            <v xml:space="preserve"> USA/Canada</v>
          </cell>
        </row>
        <row r="209">
          <cell r="A209" t="str">
            <v xml:space="preserve"> W. Europe OEM</v>
          </cell>
        </row>
        <row r="210">
          <cell r="A210" t="str">
            <v xml:space="preserve"> W. Europe Dist</v>
          </cell>
        </row>
        <row r="211">
          <cell r="A211" t="str">
            <v xml:space="preserve"> Western Europe</v>
          </cell>
        </row>
        <row r="212">
          <cell r="A212" t="str">
            <v xml:space="preserve"> Japan</v>
          </cell>
        </row>
        <row r="213">
          <cell r="A213" t="str">
            <v xml:space="preserve"> Asia Pacific +</v>
          </cell>
        </row>
        <row r="214">
          <cell r="A214" t="str">
            <v xml:space="preserve"> World-Wide</v>
          </cell>
        </row>
        <row r="215">
          <cell r="A215" t="str">
            <v xml:space="preserve">    Dollars</v>
          </cell>
        </row>
        <row r="216">
          <cell r="A216" t="str">
            <v xml:space="preserve">    Units</v>
          </cell>
        </row>
        <row r="220">
          <cell r="A220" t="str">
            <v xml:space="preserve">                                                      Semiconductor Trade Statistics - 1992</v>
          </cell>
        </row>
        <row r="221">
          <cell r="A221" t="str">
            <v xml:space="preserve">                                                                  Sales 000's Omitted</v>
          </cell>
        </row>
        <row r="222">
          <cell r="A222" t="str">
            <v>ECL GENERAL PURPOSE LOGIC</v>
          </cell>
        </row>
        <row r="225">
          <cell r="A225" t="str">
            <v xml:space="preserve"> OEM</v>
          </cell>
        </row>
        <row r="226">
          <cell r="A226" t="str">
            <v xml:space="preserve"> Distributor</v>
          </cell>
        </row>
        <row r="227">
          <cell r="A227" t="str">
            <v xml:space="preserve"> USA/Canada</v>
          </cell>
        </row>
        <row r="228">
          <cell r="A228" t="str">
            <v xml:space="preserve"> W. Europe OEM</v>
          </cell>
        </row>
        <row r="229">
          <cell r="A229" t="str">
            <v xml:space="preserve"> W. Europe Dist</v>
          </cell>
        </row>
        <row r="230">
          <cell r="A230" t="str">
            <v xml:space="preserve"> Western Europe</v>
          </cell>
        </row>
        <row r="231">
          <cell r="A231" t="str">
            <v xml:space="preserve"> Japan</v>
          </cell>
        </row>
        <row r="232">
          <cell r="A232" t="str">
            <v xml:space="preserve"> Asia Pacific +</v>
          </cell>
        </row>
        <row r="233">
          <cell r="A233" t="str">
            <v xml:space="preserve"> World-Wide</v>
          </cell>
        </row>
        <row r="234">
          <cell r="A234" t="str">
            <v xml:space="preserve">    Dollars</v>
          </cell>
        </row>
        <row r="235">
          <cell r="A235" t="str">
            <v xml:space="preserve">    Units</v>
          </cell>
        </row>
        <row r="236">
          <cell r="A236" t="str">
            <v>SCHOTTKY/OTHER GEN PUR LOGIC</v>
          </cell>
        </row>
        <row r="239">
          <cell r="A239" t="str">
            <v xml:space="preserve"> OEM</v>
          </cell>
        </row>
        <row r="240">
          <cell r="A240" t="str">
            <v xml:space="preserve"> Distributor</v>
          </cell>
        </row>
        <row r="241">
          <cell r="A241" t="str">
            <v xml:space="preserve"> USA/Canada</v>
          </cell>
        </row>
        <row r="242">
          <cell r="A242" t="str">
            <v xml:space="preserve"> W. Europe OEM</v>
          </cell>
        </row>
        <row r="243">
          <cell r="A243" t="str">
            <v xml:space="preserve"> W. Europe Dist</v>
          </cell>
        </row>
        <row r="244">
          <cell r="A244" t="str">
            <v xml:space="preserve"> Western Europe</v>
          </cell>
        </row>
        <row r="245">
          <cell r="A245" t="str">
            <v xml:space="preserve"> Japan</v>
          </cell>
        </row>
        <row r="246">
          <cell r="A246" t="str">
            <v xml:space="preserve"> Asia Pacific +</v>
          </cell>
        </row>
        <row r="247">
          <cell r="A247" t="str">
            <v xml:space="preserve"> World-Wide</v>
          </cell>
        </row>
        <row r="248">
          <cell r="A248" t="str">
            <v xml:space="preserve">    Dollars</v>
          </cell>
        </row>
        <row r="249">
          <cell r="A249" t="str">
            <v xml:space="preserve">    Units</v>
          </cell>
        </row>
        <row r="253">
          <cell r="A253" t="str">
            <v xml:space="preserve">                                                      Semiconductor Trade Statistics - 1992</v>
          </cell>
        </row>
        <row r="254">
          <cell r="A254" t="str">
            <v xml:space="preserve">                                                                  Sales 000's Omitted</v>
          </cell>
        </row>
        <row r="255">
          <cell r="A255" t="str">
            <v>GATE ARRAY AND STANDARD CELL</v>
          </cell>
        </row>
        <row r="258">
          <cell r="A258" t="str">
            <v xml:space="preserve"> OEM</v>
          </cell>
        </row>
        <row r="259">
          <cell r="A259" t="str">
            <v xml:space="preserve"> Distributor</v>
          </cell>
        </row>
        <row r="260">
          <cell r="A260" t="str">
            <v xml:space="preserve"> USA/Canada</v>
          </cell>
        </row>
        <row r="261">
          <cell r="A261" t="str">
            <v xml:space="preserve"> W. Europe OEM</v>
          </cell>
        </row>
        <row r="262">
          <cell r="A262" t="str">
            <v xml:space="preserve"> W. Europe Dist</v>
          </cell>
        </row>
        <row r="263">
          <cell r="A263" t="str">
            <v xml:space="preserve"> Western Europe</v>
          </cell>
        </row>
        <row r="264">
          <cell r="A264" t="str">
            <v xml:space="preserve"> Japan</v>
          </cell>
        </row>
        <row r="265">
          <cell r="A265" t="str">
            <v xml:space="preserve"> Asia Pacific +</v>
          </cell>
        </row>
        <row r="266">
          <cell r="A266" t="str">
            <v xml:space="preserve"> World-Wide</v>
          </cell>
        </row>
        <row r="267">
          <cell r="A267" t="str">
            <v xml:space="preserve">    Dollars</v>
          </cell>
        </row>
        <row r="268">
          <cell r="A268" t="str">
            <v xml:space="preserve">    Units</v>
          </cell>
        </row>
        <row r="269">
          <cell r="A269" t="str">
            <v xml:space="preserve">  - - - - - - - -</v>
          </cell>
        </row>
        <row r="270">
          <cell r="A270" t="str">
            <v>ECL</v>
          </cell>
        </row>
        <row r="271">
          <cell r="A271" t="str">
            <v xml:space="preserve">    Dollars</v>
          </cell>
        </row>
        <row r="272">
          <cell r="A272" t="str">
            <v xml:space="preserve">    Units</v>
          </cell>
        </row>
        <row r="273">
          <cell r="A273" t="str">
            <v>SCHOTTKY &amp; OTHER</v>
          </cell>
        </row>
        <row r="274">
          <cell r="A274" t="str">
            <v xml:space="preserve">    Dollars</v>
          </cell>
        </row>
        <row r="275">
          <cell r="A275" t="str">
            <v xml:space="preserve">    Units</v>
          </cell>
        </row>
        <row r="279">
          <cell r="A279" t="str">
            <v xml:space="preserve">                                                      Semiconductor Trade Statistics - 1992</v>
          </cell>
        </row>
        <row r="280">
          <cell r="A280" t="str">
            <v xml:space="preserve">                                                                  Sales 000's Omitted</v>
          </cell>
        </row>
        <row r="281">
          <cell r="A281" t="str">
            <v>MPU/MCU/MPR</v>
          </cell>
        </row>
        <row r="284">
          <cell r="A284" t="str">
            <v xml:space="preserve"> OEM</v>
          </cell>
        </row>
        <row r="285">
          <cell r="A285" t="str">
            <v xml:space="preserve"> Distributor</v>
          </cell>
        </row>
        <row r="286">
          <cell r="A286" t="str">
            <v xml:space="preserve"> USA/Canada</v>
          </cell>
        </row>
        <row r="287">
          <cell r="A287" t="str">
            <v xml:space="preserve"> W. Europe OEM</v>
          </cell>
        </row>
        <row r="288">
          <cell r="A288" t="str">
            <v xml:space="preserve"> W. Europe Dist</v>
          </cell>
        </row>
        <row r="289">
          <cell r="A289" t="str">
            <v xml:space="preserve"> Western Europe</v>
          </cell>
        </row>
        <row r="290">
          <cell r="A290" t="str">
            <v xml:space="preserve"> Japan</v>
          </cell>
        </row>
        <row r="291">
          <cell r="A291" t="str">
            <v xml:space="preserve"> Asia Pacific +</v>
          </cell>
        </row>
        <row r="292">
          <cell r="A292" t="str">
            <v xml:space="preserve"> World-Wide</v>
          </cell>
        </row>
        <row r="293">
          <cell r="A293" t="str">
            <v xml:space="preserve">    Dollars</v>
          </cell>
        </row>
        <row r="294">
          <cell r="A294" t="str">
            <v xml:space="preserve">    Units</v>
          </cell>
        </row>
        <row r="295">
          <cell r="A295" t="str">
            <v>FIELD PROGRAMMABLE LOGIC</v>
          </cell>
        </row>
        <row r="298">
          <cell r="A298" t="str">
            <v xml:space="preserve"> OEM</v>
          </cell>
        </row>
        <row r="299">
          <cell r="A299" t="str">
            <v xml:space="preserve"> Distributor</v>
          </cell>
        </row>
        <row r="300">
          <cell r="A300" t="str">
            <v xml:space="preserve"> USA/Canada</v>
          </cell>
        </row>
        <row r="301">
          <cell r="A301" t="str">
            <v xml:space="preserve"> W. Europe OEM</v>
          </cell>
        </row>
        <row r="302">
          <cell r="A302" t="str">
            <v xml:space="preserve"> W. Europe Dist</v>
          </cell>
        </row>
        <row r="303">
          <cell r="A303" t="str">
            <v xml:space="preserve"> Western Europe</v>
          </cell>
        </row>
        <row r="304">
          <cell r="A304" t="str">
            <v xml:space="preserve"> Japan</v>
          </cell>
        </row>
        <row r="305">
          <cell r="A305" t="str">
            <v xml:space="preserve"> Asia Pacific +</v>
          </cell>
        </row>
        <row r="306">
          <cell r="A306" t="str">
            <v xml:space="preserve"> World-Wide</v>
          </cell>
        </row>
        <row r="307">
          <cell r="A307" t="str">
            <v xml:space="preserve">    Dollars</v>
          </cell>
        </row>
        <row r="308">
          <cell r="A308" t="str">
            <v xml:space="preserve">    Units</v>
          </cell>
        </row>
        <row r="312">
          <cell r="A312" t="str">
            <v xml:space="preserve">                                                      Semiconductor Trade Statistics - 1992</v>
          </cell>
        </row>
        <row r="313">
          <cell r="A313" t="str">
            <v xml:space="preserve">                                                                  Sales 000's Omitted</v>
          </cell>
        </row>
        <row r="314">
          <cell r="A314" t="str">
            <v>OTHER SPECIAL PURPOSE LOGIC</v>
          </cell>
        </row>
        <row r="317">
          <cell r="A317" t="str">
            <v xml:space="preserve"> OEM</v>
          </cell>
        </row>
        <row r="318">
          <cell r="A318" t="str">
            <v xml:space="preserve"> Distributor</v>
          </cell>
        </row>
        <row r="319">
          <cell r="A319" t="str">
            <v xml:space="preserve"> USA/Canada</v>
          </cell>
        </row>
        <row r="320">
          <cell r="A320" t="str">
            <v xml:space="preserve"> W. Europe OEM</v>
          </cell>
        </row>
        <row r="321">
          <cell r="A321" t="str">
            <v xml:space="preserve"> W. Europe Dist</v>
          </cell>
        </row>
        <row r="322">
          <cell r="A322" t="str">
            <v xml:space="preserve"> Western Europe</v>
          </cell>
        </row>
        <row r="323">
          <cell r="A323" t="str">
            <v xml:space="preserve"> Japan</v>
          </cell>
        </row>
        <row r="324">
          <cell r="A324" t="str">
            <v xml:space="preserve"> Asia Pacific +</v>
          </cell>
        </row>
        <row r="325">
          <cell r="A325" t="str">
            <v xml:space="preserve"> World-Wide</v>
          </cell>
        </row>
        <row r="326">
          <cell r="A326" t="str">
            <v xml:space="preserve">    Dollars</v>
          </cell>
        </row>
        <row r="327">
          <cell r="A327" t="str">
            <v xml:space="preserve">    Units</v>
          </cell>
        </row>
        <row r="328">
          <cell r="A328" t="str">
            <v xml:space="preserve">  - - - - - - - -</v>
          </cell>
        </row>
        <row r="329">
          <cell r="A329" t="str">
            <v>ECL</v>
          </cell>
        </row>
        <row r="330">
          <cell r="A330" t="str">
            <v xml:space="preserve">    Dollars</v>
          </cell>
        </row>
        <row r="331">
          <cell r="A331" t="str">
            <v xml:space="preserve">    Units</v>
          </cell>
        </row>
        <row r="332">
          <cell r="A332" t="str">
            <v>SCHOTTKY &amp; OTHER</v>
          </cell>
        </row>
        <row r="333">
          <cell r="A333" t="str">
            <v xml:space="preserve">    Dollars</v>
          </cell>
        </row>
        <row r="334">
          <cell r="A334" t="str">
            <v xml:space="preserve">    Units</v>
          </cell>
        </row>
        <row r="338">
          <cell r="A338" t="str">
            <v xml:space="preserve">                                                      Semiconductor Trade Statistics - 1992</v>
          </cell>
        </row>
        <row r="339">
          <cell r="A339" t="str">
            <v xml:space="preserve">                                                                  Sales 000's Omitted</v>
          </cell>
        </row>
        <row r="340">
          <cell r="A340" t="str">
            <v>BIPOLAR MEMORY</v>
          </cell>
        </row>
        <row r="343">
          <cell r="A343" t="str">
            <v xml:space="preserve"> OEM</v>
          </cell>
        </row>
        <row r="344">
          <cell r="A344" t="str">
            <v xml:space="preserve"> Distributor</v>
          </cell>
        </row>
        <row r="345">
          <cell r="A345" t="str">
            <v xml:space="preserve"> USA/Canada</v>
          </cell>
        </row>
        <row r="346">
          <cell r="A346" t="str">
            <v xml:space="preserve"> W. Europe OEM</v>
          </cell>
        </row>
        <row r="347">
          <cell r="A347" t="str">
            <v xml:space="preserve"> W. Europe Dist</v>
          </cell>
        </row>
        <row r="348">
          <cell r="A348" t="str">
            <v xml:space="preserve"> Western Europe</v>
          </cell>
        </row>
        <row r="349">
          <cell r="A349" t="str">
            <v xml:space="preserve"> Japan</v>
          </cell>
        </row>
        <row r="350">
          <cell r="A350" t="str">
            <v xml:space="preserve"> Asia Pacific +</v>
          </cell>
        </row>
        <row r="351">
          <cell r="A351" t="str">
            <v xml:space="preserve"> World-Wide</v>
          </cell>
        </row>
        <row r="352">
          <cell r="A352" t="str">
            <v xml:space="preserve">    Dollars</v>
          </cell>
        </row>
        <row r="353">
          <cell r="A353" t="str">
            <v xml:space="preserve">    Units</v>
          </cell>
        </row>
        <row r="354">
          <cell r="A354" t="str">
            <v xml:space="preserve">  - - - - - - - -</v>
          </cell>
        </row>
        <row r="355">
          <cell r="A355" t="str">
            <v>RAM</v>
          </cell>
        </row>
        <row r="356">
          <cell r="A356" t="str">
            <v xml:space="preserve">    Dollars</v>
          </cell>
        </row>
        <row r="357">
          <cell r="A357" t="str">
            <v xml:space="preserve">    Units</v>
          </cell>
        </row>
        <row r="358">
          <cell r="A358" t="str">
            <v>OTHER MEMORY</v>
          </cell>
        </row>
        <row r="359">
          <cell r="A359" t="str">
            <v xml:space="preserve">    Dollars</v>
          </cell>
        </row>
        <row r="360">
          <cell r="A360" t="str">
            <v xml:space="preserve">    Units</v>
          </cell>
        </row>
        <row r="364">
          <cell r="A364" t="str">
            <v xml:space="preserve">                                                      Semiconductor Trade Statistics - 1992</v>
          </cell>
        </row>
        <row r="365">
          <cell r="A365" t="str">
            <v xml:space="preserve">                                                                  Sales 000's Omitted</v>
          </cell>
        </row>
        <row r="366">
          <cell r="A366" t="str">
            <v>TOTAL DIGITAL BIPOLAR</v>
          </cell>
        </row>
        <row r="369">
          <cell r="A369" t="str">
            <v xml:space="preserve"> OEM</v>
          </cell>
        </row>
        <row r="370">
          <cell r="A370" t="str">
            <v xml:space="preserve"> Distributor</v>
          </cell>
        </row>
        <row r="371">
          <cell r="A371" t="str">
            <v xml:space="preserve"> USA/Canada</v>
          </cell>
        </row>
        <row r="372">
          <cell r="A372" t="str">
            <v xml:space="preserve"> W. Europe OEM</v>
          </cell>
        </row>
        <row r="373">
          <cell r="A373" t="str">
            <v xml:space="preserve"> W. Europe Dist</v>
          </cell>
        </row>
        <row r="374">
          <cell r="A374" t="str">
            <v xml:space="preserve"> Western Europe</v>
          </cell>
        </row>
        <row r="375">
          <cell r="A375" t="str">
            <v xml:space="preserve"> Japan</v>
          </cell>
        </row>
        <row r="376">
          <cell r="A376" t="str">
            <v xml:space="preserve"> Asia Pacific +</v>
          </cell>
        </row>
        <row r="377">
          <cell r="A377" t="str">
            <v xml:space="preserve"> World-Wide</v>
          </cell>
        </row>
        <row r="378">
          <cell r="A378" t="str">
            <v xml:space="preserve">    Dollars</v>
          </cell>
        </row>
        <row r="379">
          <cell r="A379" t="str">
            <v xml:space="preserve">    Units</v>
          </cell>
        </row>
        <row r="380">
          <cell r="A380" t="str">
            <v xml:space="preserve">  - - - - - - - -</v>
          </cell>
        </row>
        <row r="381">
          <cell r="A381" t="str">
            <v>ECL GENERAL PURPOSE LOGIC</v>
          </cell>
        </row>
        <row r="382">
          <cell r="A382" t="str">
            <v xml:space="preserve">    Dollars</v>
          </cell>
        </row>
        <row r="383">
          <cell r="A383" t="str">
            <v xml:space="preserve">    Units</v>
          </cell>
        </row>
        <row r="384">
          <cell r="A384" t="str">
            <v>SCHOTTKY/OTHER GEN PUR LOGIC</v>
          </cell>
        </row>
        <row r="385">
          <cell r="A385" t="str">
            <v xml:space="preserve">    Dollars</v>
          </cell>
        </row>
        <row r="386">
          <cell r="A386" t="str">
            <v xml:space="preserve">    Units</v>
          </cell>
        </row>
        <row r="387">
          <cell r="A387" t="str">
            <v>GATE ARRAY AND STANDARD CELL</v>
          </cell>
        </row>
        <row r="388">
          <cell r="A388" t="str">
            <v xml:space="preserve">    Dollars</v>
          </cell>
        </row>
        <row r="389">
          <cell r="A389" t="str">
            <v xml:space="preserve">    Units</v>
          </cell>
        </row>
        <row r="390">
          <cell r="A390" t="str">
            <v>MPU/MCU/MPR</v>
          </cell>
        </row>
        <row r="391">
          <cell r="A391" t="str">
            <v xml:space="preserve">    Dollars</v>
          </cell>
        </row>
        <row r="392">
          <cell r="A392" t="str">
            <v xml:space="preserve">    Units</v>
          </cell>
        </row>
        <row r="393">
          <cell r="A393" t="str">
            <v>FIELD PROGRAMMABLE LOGIC</v>
          </cell>
        </row>
        <row r="394">
          <cell r="A394" t="str">
            <v xml:space="preserve">    Dollars</v>
          </cell>
        </row>
        <row r="395">
          <cell r="A395" t="str">
            <v xml:space="preserve">    Units</v>
          </cell>
        </row>
        <row r="396">
          <cell r="A396" t="str">
            <v>OTHER SPECIAL PURPOSE LOGIC</v>
          </cell>
        </row>
        <row r="397">
          <cell r="A397" t="str">
            <v xml:space="preserve">    Dollars</v>
          </cell>
        </row>
        <row r="398">
          <cell r="A398" t="str">
            <v xml:space="preserve">    Units</v>
          </cell>
        </row>
        <row r="399">
          <cell r="A399" t="str">
            <v>BIPOLAR MEMORY</v>
          </cell>
        </row>
        <row r="400">
          <cell r="A400" t="str">
            <v xml:space="preserve">    Dollars</v>
          </cell>
        </row>
        <row r="401">
          <cell r="A401" t="str">
            <v xml:space="preserve">    Units</v>
          </cell>
        </row>
        <row r="405">
          <cell r="A405" t="str">
            <v xml:space="preserve">                                                      Semiconductor Trade Statistics - 1992</v>
          </cell>
        </row>
        <row r="406">
          <cell r="A406" t="str">
            <v xml:space="preserve">                                                                  Sales 000's Omitted</v>
          </cell>
        </row>
        <row r="407">
          <cell r="A407" t="str">
            <v>AMPLIFIERS</v>
          </cell>
        </row>
        <row r="410">
          <cell r="A410" t="str">
            <v xml:space="preserve"> OEM</v>
          </cell>
        </row>
        <row r="411">
          <cell r="A411" t="str">
            <v xml:space="preserve"> Distributor</v>
          </cell>
        </row>
        <row r="412">
          <cell r="A412" t="str">
            <v xml:space="preserve"> USA/Canada</v>
          </cell>
        </row>
        <row r="413">
          <cell r="A413" t="str">
            <v xml:space="preserve"> W. Europe OEM</v>
          </cell>
        </row>
        <row r="414">
          <cell r="A414" t="str">
            <v xml:space="preserve"> W. Europe Dist</v>
          </cell>
        </row>
        <row r="415">
          <cell r="A415" t="str">
            <v xml:space="preserve"> Western Europe</v>
          </cell>
        </row>
        <row r="416">
          <cell r="A416" t="str">
            <v xml:space="preserve"> Japan</v>
          </cell>
        </row>
        <row r="417">
          <cell r="A417" t="str">
            <v xml:space="preserve"> Asia Pacific +</v>
          </cell>
        </row>
        <row r="418">
          <cell r="A418" t="str">
            <v xml:space="preserve"> World-Wide</v>
          </cell>
        </row>
        <row r="419">
          <cell r="A419" t="str">
            <v xml:space="preserve">    Dollars</v>
          </cell>
        </row>
        <row r="420">
          <cell r="A420" t="str">
            <v xml:space="preserve">    Units</v>
          </cell>
        </row>
        <row r="421">
          <cell r="A421" t="str">
            <v>INTERFACE</v>
          </cell>
        </row>
        <row r="424">
          <cell r="A424" t="str">
            <v xml:space="preserve"> OEM</v>
          </cell>
        </row>
        <row r="425">
          <cell r="A425" t="str">
            <v xml:space="preserve"> Distributor</v>
          </cell>
        </row>
        <row r="426">
          <cell r="A426" t="str">
            <v xml:space="preserve"> USA/Canada</v>
          </cell>
        </row>
        <row r="427">
          <cell r="A427" t="str">
            <v xml:space="preserve"> W. Europe OEM</v>
          </cell>
        </row>
        <row r="428">
          <cell r="A428" t="str">
            <v xml:space="preserve"> W. Europe Dist</v>
          </cell>
        </row>
        <row r="429">
          <cell r="A429" t="str">
            <v xml:space="preserve"> Western Europe</v>
          </cell>
        </row>
        <row r="430">
          <cell r="A430" t="str">
            <v xml:space="preserve"> Japan</v>
          </cell>
        </row>
        <row r="431">
          <cell r="A431" t="str">
            <v xml:space="preserve"> Asia Pacific +</v>
          </cell>
        </row>
        <row r="432">
          <cell r="A432" t="str">
            <v xml:space="preserve"> World-Wide</v>
          </cell>
        </row>
        <row r="433">
          <cell r="A433" t="str">
            <v xml:space="preserve">    Dollars</v>
          </cell>
        </row>
        <row r="434">
          <cell r="A434" t="str">
            <v xml:space="preserve">    Units</v>
          </cell>
        </row>
        <row r="438">
          <cell r="A438" t="str">
            <v xml:space="preserve">                                                      Semiconductor Trade Statistics - 1992</v>
          </cell>
        </row>
        <row r="439">
          <cell r="A439" t="str">
            <v xml:space="preserve">                                                                  Sales 000's Omitted</v>
          </cell>
        </row>
        <row r="440">
          <cell r="A440" t="str">
            <v>SPECIAL CONSUMER CIRCUITS</v>
          </cell>
        </row>
        <row r="443">
          <cell r="A443" t="str">
            <v xml:space="preserve"> OEM</v>
          </cell>
        </row>
        <row r="444">
          <cell r="A444" t="str">
            <v xml:space="preserve"> Distributor</v>
          </cell>
        </row>
        <row r="445">
          <cell r="A445" t="str">
            <v xml:space="preserve"> USA/Canada</v>
          </cell>
        </row>
        <row r="446">
          <cell r="A446" t="str">
            <v xml:space="preserve"> W. Europe OEM</v>
          </cell>
        </row>
        <row r="447">
          <cell r="A447" t="str">
            <v xml:space="preserve"> W. Europe Dist</v>
          </cell>
        </row>
        <row r="448">
          <cell r="A448" t="str">
            <v xml:space="preserve"> Western Europe</v>
          </cell>
        </row>
        <row r="449">
          <cell r="A449" t="str">
            <v xml:space="preserve"> Japan</v>
          </cell>
        </row>
        <row r="450">
          <cell r="A450" t="str">
            <v xml:space="preserve"> Asia Pacific +</v>
          </cell>
        </row>
        <row r="451">
          <cell r="A451" t="str">
            <v xml:space="preserve"> World-Wide</v>
          </cell>
        </row>
        <row r="452">
          <cell r="A452" t="str">
            <v xml:space="preserve">    Dollars</v>
          </cell>
        </row>
        <row r="453">
          <cell r="A453" t="str">
            <v xml:space="preserve">    Units</v>
          </cell>
        </row>
        <row r="454">
          <cell r="A454" t="str">
            <v>VOLTAGE REGULATORS AND REF</v>
          </cell>
        </row>
        <row r="457">
          <cell r="A457" t="str">
            <v xml:space="preserve"> OEM</v>
          </cell>
        </row>
        <row r="458">
          <cell r="A458" t="str">
            <v xml:space="preserve"> Distributor</v>
          </cell>
        </row>
        <row r="459">
          <cell r="A459" t="str">
            <v xml:space="preserve"> USA/Canada</v>
          </cell>
        </row>
        <row r="460">
          <cell r="A460" t="str">
            <v xml:space="preserve"> W. Europe OEM</v>
          </cell>
        </row>
        <row r="461">
          <cell r="A461" t="str">
            <v xml:space="preserve"> W. Europe Dist</v>
          </cell>
        </row>
        <row r="462">
          <cell r="A462" t="str">
            <v xml:space="preserve"> Western Europe</v>
          </cell>
        </row>
        <row r="463">
          <cell r="A463" t="str">
            <v xml:space="preserve"> Japan</v>
          </cell>
        </row>
        <row r="464">
          <cell r="A464" t="str">
            <v xml:space="preserve"> Asia Pacific +</v>
          </cell>
        </row>
        <row r="465">
          <cell r="A465" t="str">
            <v xml:space="preserve"> World-Wide</v>
          </cell>
        </row>
        <row r="466">
          <cell r="A466" t="str">
            <v xml:space="preserve">    Dollars</v>
          </cell>
        </row>
        <row r="467">
          <cell r="A467" t="str">
            <v xml:space="preserve">    Units</v>
          </cell>
        </row>
        <row r="471">
          <cell r="A471" t="str">
            <v xml:space="preserve">                                                      Semiconductor Trade Statistics - 1992</v>
          </cell>
        </row>
        <row r="472">
          <cell r="A472" t="str">
            <v xml:space="preserve">                                                                  Sales 000's Omitted</v>
          </cell>
        </row>
        <row r="473">
          <cell r="A473" t="str">
            <v>DATA CONVERSION CIRCUITS</v>
          </cell>
        </row>
        <row r="476">
          <cell r="A476" t="str">
            <v xml:space="preserve"> OEM</v>
          </cell>
        </row>
        <row r="477">
          <cell r="A477" t="str">
            <v xml:space="preserve"> Distributor</v>
          </cell>
        </row>
        <row r="478">
          <cell r="A478" t="str">
            <v xml:space="preserve"> USA/Canada</v>
          </cell>
        </row>
        <row r="479">
          <cell r="A479" t="str">
            <v xml:space="preserve"> W. Europe OEM</v>
          </cell>
        </row>
        <row r="480">
          <cell r="A480" t="str">
            <v xml:space="preserve"> W. Europe Dist</v>
          </cell>
        </row>
        <row r="481">
          <cell r="A481" t="str">
            <v xml:space="preserve"> Western Europe</v>
          </cell>
        </row>
        <row r="482">
          <cell r="A482" t="str">
            <v xml:space="preserve"> Japan</v>
          </cell>
        </row>
        <row r="483">
          <cell r="A483" t="str">
            <v xml:space="preserve"> Asia Pacific +</v>
          </cell>
        </row>
        <row r="484">
          <cell r="A484" t="str">
            <v xml:space="preserve"> World-Wide</v>
          </cell>
        </row>
        <row r="485">
          <cell r="A485" t="str">
            <v xml:space="preserve">    Dollars</v>
          </cell>
        </row>
        <row r="486">
          <cell r="A486" t="str">
            <v xml:space="preserve">    Units</v>
          </cell>
        </row>
        <row r="487">
          <cell r="A487" t="str">
            <v>COMPARATORS</v>
          </cell>
        </row>
        <row r="490">
          <cell r="A490" t="str">
            <v xml:space="preserve"> OEM</v>
          </cell>
        </row>
        <row r="491">
          <cell r="A491" t="str">
            <v xml:space="preserve"> Distributor</v>
          </cell>
        </row>
        <row r="492">
          <cell r="A492" t="str">
            <v xml:space="preserve"> USA/Canada</v>
          </cell>
        </row>
        <row r="493">
          <cell r="A493" t="str">
            <v xml:space="preserve"> W. Europe OEM</v>
          </cell>
        </row>
        <row r="494">
          <cell r="A494" t="str">
            <v xml:space="preserve"> W. Europe Dist</v>
          </cell>
        </row>
        <row r="495">
          <cell r="A495" t="str">
            <v xml:space="preserve"> Western Europe</v>
          </cell>
        </row>
        <row r="496">
          <cell r="A496" t="str">
            <v xml:space="preserve"> Japan</v>
          </cell>
        </row>
        <row r="497">
          <cell r="A497" t="str">
            <v xml:space="preserve"> Asia Pacific +</v>
          </cell>
        </row>
        <row r="498">
          <cell r="A498" t="str">
            <v xml:space="preserve"> World-Wide</v>
          </cell>
        </row>
        <row r="499">
          <cell r="A499" t="str">
            <v xml:space="preserve">    Dollars</v>
          </cell>
        </row>
        <row r="500">
          <cell r="A500" t="str">
            <v xml:space="preserve">    Units</v>
          </cell>
        </row>
        <row r="504">
          <cell r="A504" t="str">
            <v xml:space="preserve">                                                      Semiconductor Trade Statistics - 1992</v>
          </cell>
        </row>
        <row r="505">
          <cell r="A505" t="str">
            <v xml:space="preserve">                                                                  Sales 000's Omitted</v>
          </cell>
        </row>
        <row r="506">
          <cell r="A506" t="str">
            <v>OTHER LINEAR</v>
          </cell>
        </row>
        <row r="509">
          <cell r="A509" t="str">
            <v xml:space="preserve"> OEM</v>
          </cell>
        </row>
        <row r="510">
          <cell r="A510" t="str">
            <v xml:space="preserve"> Distributor</v>
          </cell>
        </row>
        <row r="511">
          <cell r="A511" t="str">
            <v xml:space="preserve"> USA/Canada</v>
          </cell>
        </row>
        <row r="512">
          <cell r="A512" t="str">
            <v xml:space="preserve"> W. Europe OEM</v>
          </cell>
        </row>
        <row r="513">
          <cell r="A513" t="str">
            <v xml:space="preserve"> W. Europe Dist</v>
          </cell>
        </row>
        <row r="514">
          <cell r="A514" t="str">
            <v xml:space="preserve"> Western Europe</v>
          </cell>
        </row>
        <row r="515">
          <cell r="A515" t="str">
            <v xml:space="preserve"> Japan</v>
          </cell>
        </row>
        <row r="516">
          <cell r="A516" t="str">
            <v xml:space="preserve"> Asia Pacific +</v>
          </cell>
        </row>
        <row r="517">
          <cell r="A517" t="str">
            <v xml:space="preserve"> World-Wide</v>
          </cell>
        </row>
        <row r="518">
          <cell r="A518" t="str">
            <v xml:space="preserve">    Dollars</v>
          </cell>
        </row>
        <row r="519">
          <cell r="A519" t="str">
            <v xml:space="preserve">    Units</v>
          </cell>
        </row>
        <row r="523">
          <cell r="A523" t="str">
            <v xml:space="preserve">                                                      Semiconductor Trade Statistics - 1992</v>
          </cell>
        </row>
        <row r="524">
          <cell r="A524" t="str">
            <v xml:space="preserve">                                                                  Sales 000's Omitted</v>
          </cell>
        </row>
        <row r="525">
          <cell r="A525" t="str">
            <v>TOTAL ANALOG</v>
          </cell>
        </row>
        <row r="528">
          <cell r="A528" t="str">
            <v xml:space="preserve"> OEM</v>
          </cell>
        </row>
        <row r="529">
          <cell r="A529" t="str">
            <v xml:space="preserve"> Distributor</v>
          </cell>
        </row>
        <row r="530">
          <cell r="A530" t="str">
            <v xml:space="preserve"> USA/Canada</v>
          </cell>
        </row>
        <row r="531">
          <cell r="A531" t="str">
            <v xml:space="preserve"> W. Europe OEM</v>
          </cell>
        </row>
        <row r="532">
          <cell r="A532" t="str">
            <v xml:space="preserve"> W. Europe Dist</v>
          </cell>
        </row>
        <row r="533">
          <cell r="A533" t="str">
            <v xml:space="preserve"> Western Europe</v>
          </cell>
        </row>
        <row r="534">
          <cell r="A534" t="str">
            <v xml:space="preserve"> Japan</v>
          </cell>
        </row>
        <row r="535">
          <cell r="A535" t="str">
            <v xml:space="preserve"> Asia Pacific +</v>
          </cell>
        </row>
        <row r="536">
          <cell r="A536" t="str">
            <v xml:space="preserve"> World-Wide</v>
          </cell>
        </row>
        <row r="537">
          <cell r="A537" t="str">
            <v xml:space="preserve">    Dollars</v>
          </cell>
        </row>
        <row r="538">
          <cell r="A538" t="str">
            <v xml:space="preserve">    Units</v>
          </cell>
        </row>
        <row r="539">
          <cell r="A539" t="str">
            <v xml:space="preserve">  - - - - - - - -</v>
          </cell>
        </row>
        <row r="540">
          <cell r="A540" t="str">
            <v>AMPLIFIERS</v>
          </cell>
        </row>
        <row r="541">
          <cell r="A541" t="str">
            <v xml:space="preserve">    Dollars</v>
          </cell>
        </row>
        <row r="542">
          <cell r="A542" t="str">
            <v xml:space="preserve">    Units</v>
          </cell>
        </row>
        <row r="543">
          <cell r="A543" t="str">
            <v>INTERFACE</v>
          </cell>
        </row>
        <row r="544">
          <cell r="A544" t="str">
            <v xml:space="preserve">    Dollars</v>
          </cell>
        </row>
        <row r="545">
          <cell r="A545" t="str">
            <v xml:space="preserve">    Units</v>
          </cell>
        </row>
        <row r="546">
          <cell r="A546" t="str">
            <v>SPECIAL CONSUMER CIRCUITS</v>
          </cell>
        </row>
        <row r="547">
          <cell r="A547" t="str">
            <v xml:space="preserve">    Dollars</v>
          </cell>
        </row>
        <row r="548">
          <cell r="A548" t="str">
            <v xml:space="preserve">    Units</v>
          </cell>
        </row>
        <row r="549">
          <cell r="A549" t="str">
            <v>VOLTAGE REGULATORS AND REF</v>
          </cell>
        </row>
        <row r="550">
          <cell r="A550" t="str">
            <v xml:space="preserve">    Dollars</v>
          </cell>
        </row>
        <row r="551">
          <cell r="A551" t="str">
            <v xml:space="preserve">    Units</v>
          </cell>
        </row>
        <row r="552">
          <cell r="A552" t="str">
            <v>DATA CONVERSION CIRCUITS</v>
          </cell>
        </row>
        <row r="553">
          <cell r="A553" t="str">
            <v xml:space="preserve">    Dollars</v>
          </cell>
        </row>
        <row r="554">
          <cell r="A554" t="str">
            <v xml:space="preserve">    Units</v>
          </cell>
        </row>
        <row r="555">
          <cell r="A555" t="str">
            <v>COMPARATORS</v>
          </cell>
        </row>
        <row r="556">
          <cell r="A556" t="str">
            <v xml:space="preserve">    Dollars</v>
          </cell>
        </row>
        <row r="557">
          <cell r="A557" t="str">
            <v xml:space="preserve">    Units</v>
          </cell>
        </row>
        <row r="558">
          <cell r="A558" t="str">
            <v>OTHER LINEAR</v>
          </cell>
        </row>
        <row r="559">
          <cell r="A559" t="str">
            <v xml:space="preserve">    Dollars</v>
          </cell>
        </row>
        <row r="560">
          <cell r="A560" t="str">
            <v xml:space="preserve">    Units</v>
          </cell>
        </row>
        <row r="564">
          <cell r="A564" t="str">
            <v xml:space="preserve">                                                      Semiconductor Trade Statistics - 1992</v>
          </cell>
        </row>
        <row r="565">
          <cell r="A565" t="str">
            <v xml:space="preserve">                                                                  Sales 000's Omitted</v>
          </cell>
        </row>
        <row r="566">
          <cell r="A566" t="str">
            <v xml:space="preserve"> MOS MPU</v>
          </cell>
        </row>
        <row r="569">
          <cell r="A569" t="str">
            <v xml:space="preserve"> OEM</v>
          </cell>
        </row>
        <row r="570">
          <cell r="A570" t="str">
            <v xml:space="preserve"> Distributor</v>
          </cell>
        </row>
        <row r="571">
          <cell r="A571" t="str">
            <v xml:space="preserve"> USA/Canada</v>
          </cell>
        </row>
        <row r="572">
          <cell r="A572" t="str">
            <v xml:space="preserve"> W. Europe OEM</v>
          </cell>
        </row>
        <row r="573">
          <cell r="A573" t="str">
            <v xml:space="preserve"> W. Europe Dist</v>
          </cell>
        </row>
        <row r="574">
          <cell r="A574" t="str">
            <v xml:space="preserve"> Western Europe</v>
          </cell>
        </row>
        <row r="575">
          <cell r="A575" t="str">
            <v xml:space="preserve"> Japan</v>
          </cell>
        </row>
        <row r="576">
          <cell r="A576" t="str">
            <v xml:space="preserve"> Asia Pacific +</v>
          </cell>
        </row>
        <row r="577">
          <cell r="A577" t="str">
            <v xml:space="preserve"> World-Wide</v>
          </cell>
        </row>
        <row r="578">
          <cell r="A578" t="str">
            <v xml:space="preserve">    Dollars</v>
          </cell>
        </row>
        <row r="579">
          <cell r="A579" t="str">
            <v xml:space="preserve">    Units</v>
          </cell>
        </row>
        <row r="580">
          <cell r="A580" t="str">
            <v xml:space="preserve">  - - - - - - - -</v>
          </cell>
        </row>
        <row r="581">
          <cell r="A581" t="str">
            <v xml:space="preserve"> 8 BIT</v>
          </cell>
        </row>
        <row r="582">
          <cell r="A582" t="str">
            <v xml:space="preserve">    Dollars</v>
          </cell>
        </row>
        <row r="583">
          <cell r="A583" t="str">
            <v xml:space="preserve">    Units</v>
          </cell>
        </row>
        <row r="584">
          <cell r="A584" t="str">
            <v xml:space="preserve"> 16 BIT</v>
          </cell>
        </row>
        <row r="585">
          <cell r="A585" t="str">
            <v xml:space="preserve">    Dollars</v>
          </cell>
        </row>
        <row r="586">
          <cell r="A586" t="str">
            <v xml:space="preserve">    Units</v>
          </cell>
        </row>
        <row r="587">
          <cell r="A587" t="str">
            <v xml:space="preserve"> 32 BIT OR GREATER CISC</v>
          </cell>
        </row>
        <row r="588">
          <cell r="A588" t="str">
            <v xml:space="preserve">    Dollars</v>
          </cell>
        </row>
        <row r="589">
          <cell r="A589" t="str">
            <v xml:space="preserve">    Units</v>
          </cell>
        </row>
        <row r="590">
          <cell r="A590" t="str">
            <v xml:space="preserve"> 32 BIT OR GREATER RISC</v>
          </cell>
        </row>
        <row r="591">
          <cell r="A591" t="str">
            <v xml:space="preserve">    Dollars</v>
          </cell>
        </row>
        <row r="592">
          <cell r="A592" t="str">
            <v xml:space="preserve">    Units</v>
          </cell>
        </row>
        <row r="596">
          <cell r="A596" t="str">
            <v xml:space="preserve">                                                      Semiconductor Trade Statistics - 1992</v>
          </cell>
        </row>
        <row r="597">
          <cell r="A597" t="str">
            <v xml:space="preserve">                                                                  Sales 000's Omitted</v>
          </cell>
        </row>
        <row r="598">
          <cell r="A598" t="str">
            <v xml:space="preserve"> MOS MCU</v>
          </cell>
        </row>
        <row r="601">
          <cell r="A601" t="str">
            <v xml:space="preserve"> OEM</v>
          </cell>
        </row>
        <row r="602">
          <cell r="A602" t="str">
            <v xml:space="preserve"> Distributor</v>
          </cell>
        </row>
        <row r="603">
          <cell r="A603" t="str">
            <v xml:space="preserve"> USA/Canada</v>
          </cell>
        </row>
        <row r="604">
          <cell r="A604" t="str">
            <v xml:space="preserve"> W. Europe OEM</v>
          </cell>
        </row>
        <row r="605">
          <cell r="A605" t="str">
            <v xml:space="preserve"> W. Europe Dist</v>
          </cell>
        </row>
        <row r="606">
          <cell r="A606" t="str">
            <v xml:space="preserve"> Western Europe</v>
          </cell>
        </row>
        <row r="607">
          <cell r="A607" t="str">
            <v xml:space="preserve"> Japan</v>
          </cell>
        </row>
        <row r="608">
          <cell r="A608" t="str">
            <v xml:space="preserve"> Asia Pacific +</v>
          </cell>
        </row>
        <row r="609">
          <cell r="A609" t="str">
            <v xml:space="preserve"> World-Wide</v>
          </cell>
        </row>
        <row r="610">
          <cell r="A610" t="str">
            <v xml:space="preserve">    Dollars</v>
          </cell>
        </row>
        <row r="611">
          <cell r="A611" t="str">
            <v xml:space="preserve">    Units</v>
          </cell>
        </row>
        <row r="612">
          <cell r="A612" t="str">
            <v xml:space="preserve">  - - - - - - - -</v>
          </cell>
        </row>
        <row r="613">
          <cell r="A613" t="str">
            <v xml:space="preserve"> 4 BIT</v>
          </cell>
        </row>
        <row r="614">
          <cell r="A614" t="str">
            <v xml:space="preserve">    Dollars</v>
          </cell>
        </row>
        <row r="615">
          <cell r="A615" t="str">
            <v xml:space="preserve">    Units</v>
          </cell>
        </row>
        <row r="616">
          <cell r="A616" t="str">
            <v xml:space="preserve"> 8 BIT</v>
          </cell>
        </row>
        <row r="617">
          <cell r="A617" t="str">
            <v xml:space="preserve">    Dollars</v>
          </cell>
        </row>
        <row r="618">
          <cell r="A618" t="str">
            <v xml:space="preserve">    Units</v>
          </cell>
        </row>
        <row r="619">
          <cell r="A619" t="str">
            <v xml:space="preserve"> 16 BIT OR GREATER</v>
          </cell>
        </row>
        <row r="620">
          <cell r="A620" t="str">
            <v xml:space="preserve">    Dollars</v>
          </cell>
        </row>
        <row r="621">
          <cell r="A621" t="str">
            <v xml:space="preserve">    Units</v>
          </cell>
        </row>
        <row r="622">
          <cell r="A622" t="str">
            <v xml:space="preserve"> DSP</v>
          </cell>
        </row>
        <row r="623">
          <cell r="A623" t="str">
            <v xml:space="preserve">    Dollars</v>
          </cell>
        </row>
        <row r="624">
          <cell r="A624" t="str">
            <v xml:space="preserve">    Units</v>
          </cell>
        </row>
        <row r="628">
          <cell r="A628" t="str">
            <v xml:space="preserve">                                                      Semiconductor Trade Statistics - 1992</v>
          </cell>
        </row>
        <row r="629">
          <cell r="A629" t="str">
            <v xml:space="preserve">                                                                  Sales 000's Omitted</v>
          </cell>
        </row>
        <row r="630">
          <cell r="A630" t="str">
            <v xml:space="preserve"> MOS MPR</v>
          </cell>
        </row>
        <row r="633">
          <cell r="A633" t="str">
            <v xml:space="preserve"> OEM</v>
          </cell>
        </row>
        <row r="634">
          <cell r="A634" t="str">
            <v xml:space="preserve"> Distributor</v>
          </cell>
        </row>
        <row r="635">
          <cell r="A635" t="str">
            <v xml:space="preserve"> USA/Canada</v>
          </cell>
        </row>
        <row r="636">
          <cell r="A636" t="str">
            <v xml:space="preserve"> W. Europe OEM</v>
          </cell>
        </row>
        <row r="637">
          <cell r="A637" t="str">
            <v xml:space="preserve"> W. Europe Dist</v>
          </cell>
        </row>
        <row r="638">
          <cell r="A638" t="str">
            <v xml:space="preserve"> Western Europe</v>
          </cell>
        </row>
        <row r="639">
          <cell r="A639" t="str">
            <v xml:space="preserve"> Japan</v>
          </cell>
        </row>
        <row r="640">
          <cell r="A640" t="str">
            <v xml:space="preserve"> Asia Pacific +</v>
          </cell>
        </row>
        <row r="641">
          <cell r="A641" t="str">
            <v xml:space="preserve"> World-Wide</v>
          </cell>
        </row>
        <row r="642">
          <cell r="A642" t="str">
            <v xml:space="preserve">    Dollars</v>
          </cell>
        </row>
        <row r="643">
          <cell r="A643" t="str">
            <v xml:space="preserve">    Units</v>
          </cell>
        </row>
        <row r="644">
          <cell r="A644" t="str">
            <v xml:space="preserve">  - - - - - - - -</v>
          </cell>
        </row>
        <row r="645">
          <cell r="A645" t="str">
            <v xml:space="preserve"> SYSTEMS SUPPORT</v>
          </cell>
        </row>
        <row r="646">
          <cell r="A646" t="str">
            <v xml:space="preserve">    Dollars</v>
          </cell>
        </row>
        <row r="647">
          <cell r="A647" t="str">
            <v xml:space="preserve">    Units</v>
          </cell>
        </row>
        <row r="648">
          <cell r="A648" t="str">
            <v xml:space="preserve"> COMMUNICATIONS</v>
          </cell>
        </row>
        <row r="649">
          <cell r="A649" t="str">
            <v xml:space="preserve">    Dollars</v>
          </cell>
        </row>
        <row r="650">
          <cell r="A650" t="str">
            <v xml:space="preserve">    Units</v>
          </cell>
        </row>
        <row r="651">
          <cell r="A651" t="str">
            <v xml:space="preserve"> GRAPHICS/IMAGES</v>
          </cell>
        </row>
        <row r="652">
          <cell r="A652" t="str">
            <v xml:space="preserve">    Dollars</v>
          </cell>
        </row>
        <row r="653">
          <cell r="A653" t="str">
            <v xml:space="preserve">    Units</v>
          </cell>
        </row>
        <row r="654">
          <cell r="A654" t="str">
            <v xml:space="preserve"> MASS STORAGE</v>
          </cell>
        </row>
        <row r="655">
          <cell r="A655" t="str">
            <v xml:space="preserve">    Dollars</v>
          </cell>
        </row>
        <row r="656">
          <cell r="A656" t="str">
            <v xml:space="preserve">    Units</v>
          </cell>
        </row>
        <row r="657">
          <cell r="A657" t="str">
            <v xml:space="preserve"> VOICE &amp; OTHER</v>
          </cell>
        </row>
        <row r="658">
          <cell r="A658" t="str">
            <v xml:space="preserve">    Dollars</v>
          </cell>
        </row>
        <row r="659">
          <cell r="A659" t="str">
            <v xml:space="preserve">    Units</v>
          </cell>
        </row>
        <row r="663">
          <cell r="A663" t="str">
            <v xml:space="preserve">                                                      Semiconductor Trade Statistics - 1992</v>
          </cell>
        </row>
        <row r="664">
          <cell r="A664" t="str">
            <v xml:space="preserve">                                                                  Sales 000's Omitted</v>
          </cell>
        </row>
        <row r="665">
          <cell r="A665" t="str">
            <v>TOTAL MOS MICRO</v>
          </cell>
        </row>
        <row r="668">
          <cell r="A668" t="str">
            <v xml:space="preserve"> OEM</v>
          </cell>
        </row>
        <row r="669">
          <cell r="A669" t="str">
            <v xml:space="preserve"> Distributor</v>
          </cell>
        </row>
        <row r="670">
          <cell r="A670" t="str">
            <v xml:space="preserve"> USA/Canada</v>
          </cell>
        </row>
        <row r="671">
          <cell r="A671" t="str">
            <v xml:space="preserve"> W. Europe OEM</v>
          </cell>
        </row>
        <row r="672">
          <cell r="A672" t="str">
            <v xml:space="preserve"> W. Europe Dist</v>
          </cell>
        </row>
        <row r="673">
          <cell r="A673" t="str">
            <v xml:space="preserve"> Western Europe</v>
          </cell>
        </row>
        <row r="674">
          <cell r="A674" t="str">
            <v xml:space="preserve"> Japan</v>
          </cell>
        </row>
        <row r="675">
          <cell r="A675" t="str">
            <v xml:space="preserve"> Asia Pacific +</v>
          </cell>
        </row>
        <row r="676">
          <cell r="A676" t="str">
            <v xml:space="preserve"> World-Wide</v>
          </cell>
        </row>
        <row r="677">
          <cell r="A677" t="str">
            <v xml:space="preserve">    Dollars</v>
          </cell>
        </row>
        <row r="678">
          <cell r="A678" t="str">
            <v xml:space="preserve">    Units</v>
          </cell>
        </row>
        <row r="679">
          <cell r="A679" t="str">
            <v xml:space="preserve">  - - - - - - - -</v>
          </cell>
        </row>
        <row r="680">
          <cell r="A680" t="str">
            <v xml:space="preserve"> MOS MPU</v>
          </cell>
        </row>
        <row r="681">
          <cell r="A681" t="str">
            <v xml:space="preserve">    Dollars</v>
          </cell>
        </row>
        <row r="682">
          <cell r="A682" t="str">
            <v xml:space="preserve">    Units</v>
          </cell>
        </row>
        <row r="683">
          <cell r="A683" t="str">
            <v xml:space="preserve"> MOS MCU</v>
          </cell>
        </row>
        <row r="684">
          <cell r="A684" t="str">
            <v xml:space="preserve">    Dollars</v>
          </cell>
        </row>
        <row r="685">
          <cell r="A685" t="str">
            <v xml:space="preserve">    Units</v>
          </cell>
        </row>
        <row r="686">
          <cell r="A686" t="str">
            <v xml:space="preserve"> MOS MPR</v>
          </cell>
        </row>
        <row r="687">
          <cell r="A687" t="str">
            <v xml:space="preserve">    Dollars</v>
          </cell>
        </row>
        <row r="688">
          <cell r="A688" t="str">
            <v xml:space="preserve">    Units</v>
          </cell>
        </row>
        <row r="692">
          <cell r="A692" t="str">
            <v xml:space="preserve">                                                      Semiconductor Trade Statistics - 1992</v>
          </cell>
        </row>
        <row r="693">
          <cell r="A693" t="str">
            <v xml:space="preserve">                                                                  Sales 000's Omitted</v>
          </cell>
        </row>
        <row r="694">
          <cell r="A694" t="str">
            <v>TOTAL N+PMOS LOGIC</v>
          </cell>
        </row>
        <row r="697">
          <cell r="A697" t="str">
            <v xml:space="preserve"> OEM</v>
          </cell>
        </row>
        <row r="698">
          <cell r="A698" t="str">
            <v xml:space="preserve"> Distributor</v>
          </cell>
        </row>
        <row r="699">
          <cell r="A699" t="str">
            <v xml:space="preserve"> USA/Canada</v>
          </cell>
        </row>
        <row r="700">
          <cell r="A700" t="str">
            <v xml:space="preserve"> W. Europe OEM</v>
          </cell>
        </row>
        <row r="701">
          <cell r="A701" t="str">
            <v xml:space="preserve"> W. Europe Dist</v>
          </cell>
        </row>
        <row r="702">
          <cell r="A702" t="str">
            <v xml:space="preserve"> Western Europe</v>
          </cell>
        </row>
        <row r="703">
          <cell r="A703" t="str">
            <v xml:space="preserve"> Japan</v>
          </cell>
        </row>
        <row r="704">
          <cell r="A704" t="str">
            <v xml:space="preserve"> Asia Pacific +</v>
          </cell>
        </row>
        <row r="705">
          <cell r="A705" t="str">
            <v xml:space="preserve"> World-Wide</v>
          </cell>
        </row>
        <row r="706">
          <cell r="A706" t="str">
            <v xml:space="preserve">    Dollars</v>
          </cell>
        </row>
        <row r="707">
          <cell r="A707" t="str">
            <v xml:space="preserve">    Units</v>
          </cell>
        </row>
        <row r="708">
          <cell r="A708" t="str">
            <v xml:space="preserve">  - - - - - - - -</v>
          </cell>
        </row>
        <row r="709">
          <cell r="A709" t="str">
            <v>N+PMOS GENERAL PURPOSE LOGIC</v>
          </cell>
        </row>
        <row r="710">
          <cell r="A710" t="str">
            <v xml:space="preserve">    Dollars</v>
          </cell>
        </row>
        <row r="711">
          <cell r="A711" t="str">
            <v xml:space="preserve">    Units</v>
          </cell>
        </row>
        <row r="712">
          <cell r="A712" t="str">
            <v>N+PMOS GATE ARRAY</v>
          </cell>
        </row>
        <row r="713">
          <cell r="A713" t="str">
            <v xml:space="preserve">    Dollars</v>
          </cell>
        </row>
        <row r="714">
          <cell r="A714" t="str">
            <v xml:space="preserve">    Units</v>
          </cell>
        </row>
        <row r="715">
          <cell r="A715" t="str">
            <v>N+PMOS STANDARD CELL</v>
          </cell>
        </row>
        <row r="716">
          <cell r="A716" t="str">
            <v xml:space="preserve">    Dollars</v>
          </cell>
        </row>
        <row r="717">
          <cell r="A717" t="str">
            <v xml:space="preserve">    Units</v>
          </cell>
        </row>
        <row r="718">
          <cell r="A718" t="str">
            <v>N+PMOS OTHER SPECIAL PURPOSE</v>
          </cell>
        </row>
        <row r="719">
          <cell r="A719" t="str">
            <v xml:space="preserve">    Dollars</v>
          </cell>
        </row>
        <row r="720">
          <cell r="A720" t="str">
            <v xml:space="preserve">    Units</v>
          </cell>
        </row>
        <row r="724">
          <cell r="A724" t="str">
            <v xml:space="preserve">                                                      Semiconductor Trade Statistics - 1992</v>
          </cell>
        </row>
        <row r="725">
          <cell r="A725" t="str">
            <v xml:space="preserve">                                                                  Sales 000's Omitted</v>
          </cell>
        </row>
        <row r="726">
          <cell r="A726" t="str">
            <v>TOTAL CMOS LOGIC</v>
          </cell>
        </row>
        <row r="729">
          <cell r="A729" t="str">
            <v xml:space="preserve"> OEM</v>
          </cell>
        </row>
        <row r="730">
          <cell r="A730" t="str">
            <v xml:space="preserve"> Distributor</v>
          </cell>
        </row>
        <row r="731">
          <cell r="A731" t="str">
            <v xml:space="preserve"> USA/Canada</v>
          </cell>
        </row>
        <row r="732">
          <cell r="A732" t="str">
            <v xml:space="preserve"> W. Europe OEM</v>
          </cell>
        </row>
        <row r="733">
          <cell r="A733" t="str">
            <v xml:space="preserve"> W. Europe Dist</v>
          </cell>
        </row>
        <row r="734">
          <cell r="A734" t="str">
            <v xml:space="preserve"> Western Europe</v>
          </cell>
        </row>
        <row r="735">
          <cell r="A735" t="str">
            <v xml:space="preserve"> Japan</v>
          </cell>
        </row>
        <row r="736">
          <cell r="A736" t="str">
            <v xml:space="preserve"> Asia Pacific +</v>
          </cell>
        </row>
        <row r="737">
          <cell r="A737" t="str">
            <v xml:space="preserve"> World-Wide</v>
          </cell>
        </row>
        <row r="738">
          <cell r="A738" t="str">
            <v xml:space="preserve">    Dollars</v>
          </cell>
        </row>
        <row r="739">
          <cell r="A739" t="str">
            <v xml:space="preserve">    Units</v>
          </cell>
        </row>
        <row r="740">
          <cell r="A740" t="str">
            <v xml:space="preserve">  - - - - - - - -</v>
          </cell>
        </row>
        <row r="741">
          <cell r="A741" t="str">
            <v>CMOS GENERAL PURPOSE LOGIC</v>
          </cell>
        </row>
        <row r="742">
          <cell r="A742" t="str">
            <v xml:space="preserve">    Dollars</v>
          </cell>
        </row>
        <row r="743">
          <cell r="A743" t="str">
            <v xml:space="preserve">    Units</v>
          </cell>
        </row>
        <row r="744">
          <cell r="A744" t="str">
            <v>CMOS GATE ARRAY</v>
          </cell>
        </row>
        <row r="745">
          <cell r="A745" t="str">
            <v xml:space="preserve">    Dollars</v>
          </cell>
        </row>
        <row r="746">
          <cell r="A746" t="str">
            <v xml:space="preserve">    Units</v>
          </cell>
        </row>
        <row r="747">
          <cell r="A747" t="str">
            <v>CMOS STANDARD CELL</v>
          </cell>
        </row>
        <row r="748">
          <cell r="A748" t="str">
            <v xml:space="preserve">    Dollars</v>
          </cell>
        </row>
        <row r="749">
          <cell r="A749" t="str">
            <v xml:space="preserve">    Units</v>
          </cell>
        </row>
        <row r="750">
          <cell r="A750" t="str">
            <v>CMOS FIELD PROGRAMMABLE</v>
          </cell>
        </row>
        <row r="751">
          <cell r="A751" t="str">
            <v xml:space="preserve">    Dollars</v>
          </cell>
        </row>
        <row r="752">
          <cell r="A752" t="str">
            <v xml:space="preserve">    Units</v>
          </cell>
        </row>
        <row r="753">
          <cell r="A753" t="str">
            <v>CMOS OTHER SPECIAL PURPOSE</v>
          </cell>
        </row>
        <row r="754">
          <cell r="A754" t="str">
            <v xml:space="preserve">    Dollars</v>
          </cell>
        </row>
        <row r="755">
          <cell r="A755" t="str">
            <v xml:space="preserve">    Units</v>
          </cell>
        </row>
        <row r="759">
          <cell r="A759" t="str">
            <v xml:space="preserve">                                                      Semiconductor Trade Statistics - 1992</v>
          </cell>
        </row>
        <row r="760">
          <cell r="A760" t="str">
            <v xml:space="preserve">                                                                  Sales 000's Omitted</v>
          </cell>
        </row>
        <row r="761">
          <cell r="A761" t="str">
            <v>TOTAL MOS LOGIC</v>
          </cell>
        </row>
        <row r="764">
          <cell r="A764" t="str">
            <v xml:space="preserve"> OEM</v>
          </cell>
        </row>
        <row r="765">
          <cell r="A765" t="str">
            <v xml:space="preserve"> Distributor</v>
          </cell>
        </row>
        <row r="766">
          <cell r="A766" t="str">
            <v xml:space="preserve"> USA/Canada</v>
          </cell>
        </row>
        <row r="767">
          <cell r="A767" t="str">
            <v xml:space="preserve"> W. Europe OEM</v>
          </cell>
        </row>
        <row r="768">
          <cell r="A768" t="str">
            <v xml:space="preserve"> W. Europe Dist</v>
          </cell>
        </row>
        <row r="769">
          <cell r="A769" t="str">
            <v xml:space="preserve"> Western Europe</v>
          </cell>
        </row>
        <row r="770">
          <cell r="A770" t="str">
            <v xml:space="preserve"> Japan</v>
          </cell>
        </row>
        <row r="771">
          <cell r="A771" t="str">
            <v xml:space="preserve"> Asia Pacific +</v>
          </cell>
        </row>
        <row r="772">
          <cell r="A772" t="str">
            <v xml:space="preserve"> World-Wide</v>
          </cell>
        </row>
        <row r="773">
          <cell r="A773" t="str">
            <v xml:space="preserve">    Dollars</v>
          </cell>
        </row>
        <row r="774">
          <cell r="A774" t="str">
            <v xml:space="preserve">    Units</v>
          </cell>
        </row>
        <row r="775">
          <cell r="A775" t="str">
            <v xml:space="preserve">  - - - - - - - -</v>
          </cell>
        </row>
        <row r="776">
          <cell r="A776" t="str">
            <v>GENERAL PURPOSE LOGIC</v>
          </cell>
        </row>
        <row r="777">
          <cell r="A777" t="str">
            <v xml:space="preserve">    Dollars</v>
          </cell>
        </row>
        <row r="778">
          <cell r="A778" t="str">
            <v xml:space="preserve">    Units</v>
          </cell>
        </row>
        <row r="779">
          <cell r="A779" t="str">
            <v>GATE ARRAY</v>
          </cell>
        </row>
        <row r="780">
          <cell r="A780" t="str">
            <v xml:space="preserve">    Dollars</v>
          </cell>
        </row>
        <row r="781">
          <cell r="A781" t="str">
            <v xml:space="preserve">    Units</v>
          </cell>
        </row>
        <row r="782">
          <cell r="A782" t="str">
            <v>STANDARD CELL</v>
          </cell>
        </row>
        <row r="783">
          <cell r="A783" t="str">
            <v xml:space="preserve">    Dollars</v>
          </cell>
        </row>
        <row r="784">
          <cell r="A784" t="str">
            <v xml:space="preserve">    Units</v>
          </cell>
        </row>
        <row r="785">
          <cell r="A785" t="str">
            <v>FIELD PROGRAMMABLE</v>
          </cell>
        </row>
        <row r="786">
          <cell r="A786" t="str">
            <v xml:space="preserve">    Dollars</v>
          </cell>
        </row>
        <row r="787">
          <cell r="A787" t="str">
            <v xml:space="preserve">    Units</v>
          </cell>
        </row>
        <row r="788">
          <cell r="A788" t="str">
            <v>OTHER SPECIAL PURPOSE</v>
          </cell>
        </row>
        <row r="789">
          <cell r="A789" t="str">
            <v xml:space="preserve">    Dollars</v>
          </cell>
        </row>
        <row r="790">
          <cell r="A790" t="str">
            <v xml:space="preserve">    Units</v>
          </cell>
        </row>
        <row r="794">
          <cell r="A794" t="str">
            <v xml:space="preserve">                                                      Semiconductor Trade Statistics - 1992</v>
          </cell>
        </row>
        <row r="795">
          <cell r="A795" t="str">
            <v xml:space="preserve">                                                                  Sales 000's Omitted</v>
          </cell>
        </row>
        <row r="796">
          <cell r="A796" t="str">
            <v>TOTAL MOS LOGIC &amp; MICRO</v>
          </cell>
        </row>
        <row r="799">
          <cell r="A799" t="str">
            <v xml:space="preserve"> OEM</v>
          </cell>
        </row>
        <row r="800">
          <cell r="A800" t="str">
            <v xml:space="preserve"> Distributor</v>
          </cell>
        </row>
        <row r="801">
          <cell r="A801" t="str">
            <v xml:space="preserve"> USA/Canada</v>
          </cell>
        </row>
        <row r="802">
          <cell r="A802" t="str">
            <v xml:space="preserve"> W. Europe OEM</v>
          </cell>
        </row>
        <row r="803">
          <cell r="A803" t="str">
            <v xml:space="preserve"> W. Europe Dist</v>
          </cell>
        </row>
        <row r="804">
          <cell r="A804" t="str">
            <v xml:space="preserve"> Western Europe</v>
          </cell>
        </row>
        <row r="805">
          <cell r="A805" t="str">
            <v xml:space="preserve"> Japan</v>
          </cell>
        </row>
        <row r="806">
          <cell r="A806" t="str">
            <v xml:space="preserve"> Asia Pacific +</v>
          </cell>
        </row>
        <row r="807">
          <cell r="A807" t="str">
            <v xml:space="preserve"> World-Wide</v>
          </cell>
        </row>
        <row r="808">
          <cell r="A808" t="str">
            <v xml:space="preserve">    Dollars</v>
          </cell>
        </row>
        <row r="809">
          <cell r="A809" t="str">
            <v xml:space="preserve">    Units</v>
          </cell>
        </row>
        <row r="813">
          <cell r="A813" t="str">
            <v xml:space="preserve">                                                      Semiconductor Trade Statistics - 1992</v>
          </cell>
        </row>
        <row r="814">
          <cell r="A814" t="str">
            <v xml:space="preserve">                                                                  Sales 000's Omitted</v>
          </cell>
        </row>
        <row r="815">
          <cell r="A815" t="str">
            <v>TOTAL MOS DRAM</v>
          </cell>
        </row>
        <row r="818">
          <cell r="A818" t="str">
            <v xml:space="preserve"> OEM</v>
          </cell>
        </row>
        <row r="819">
          <cell r="A819" t="str">
            <v xml:space="preserve"> Distributor</v>
          </cell>
        </row>
        <row r="820">
          <cell r="A820" t="str">
            <v xml:space="preserve"> USA/Canada</v>
          </cell>
        </row>
        <row r="821">
          <cell r="A821" t="str">
            <v xml:space="preserve"> W. Europe OEM</v>
          </cell>
        </row>
        <row r="822">
          <cell r="A822" t="str">
            <v xml:space="preserve"> W. Europe Dist</v>
          </cell>
        </row>
        <row r="823">
          <cell r="A823" t="str">
            <v xml:space="preserve"> Western Europe</v>
          </cell>
        </row>
        <row r="824">
          <cell r="A824" t="str">
            <v xml:space="preserve"> Japan</v>
          </cell>
        </row>
        <row r="825">
          <cell r="A825" t="str">
            <v xml:space="preserve"> Asia Pacific +</v>
          </cell>
        </row>
        <row r="826">
          <cell r="A826" t="str">
            <v xml:space="preserve"> World-Wide</v>
          </cell>
        </row>
        <row r="827">
          <cell r="A827" t="str">
            <v xml:space="preserve">    Dollars</v>
          </cell>
        </row>
        <row r="828">
          <cell r="A828" t="str">
            <v xml:space="preserve">    Units</v>
          </cell>
        </row>
        <row r="829">
          <cell r="A829" t="str">
            <v xml:space="preserve">  - - - - - - - -</v>
          </cell>
        </row>
        <row r="830">
          <cell r="A830" t="str">
            <v>256K BIT AND LESS</v>
          </cell>
        </row>
        <row r="831">
          <cell r="A831" t="str">
            <v xml:space="preserve">    Dollars</v>
          </cell>
        </row>
        <row r="832">
          <cell r="A832" t="str">
            <v xml:space="preserve">    Units</v>
          </cell>
        </row>
        <row r="833">
          <cell r="A833" t="str">
            <v>1 MEGABIT</v>
          </cell>
        </row>
        <row r="834">
          <cell r="A834" t="str">
            <v xml:space="preserve">    Dollars</v>
          </cell>
        </row>
        <row r="835">
          <cell r="A835" t="str">
            <v xml:space="preserve">    Units</v>
          </cell>
        </row>
        <row r="836">
          <cell r="A836" t="str">
            <v>4 MEGABIT AND GREATER</v>
          </cell>
        </row>
        <row r="837">
          <cell r="A837" t="str">
            <v xml:space="preserve">    Dollars</v>
          </cell>
        </row>
        <row r="838">
          <cell r="A838" t="str">
            <v xml:space="preserve">    Units</v>
          </cell>
        </row>
        <row r="842">
          <cell r="A842" t="str">
            <v xml:space="preserve">                                                      Semiconductor Trade Statistics - 1992</v>
          </cell>
        </row>
        <row r="843">
          <cell r="A843" t="str">
            <v xml:space="preserve">                                                                  Sales 000's Omitted</v>
          </cell>
        </row>
        <row r="844">
          <cell r="A844" t="str">
            <v>TOTAL MOS SRAM</v>
          </cell>
        </row>
        <row r="847">
          <cell r="A847" t="str">
            <v xml:space="preserve"> OEM</v>
          </cell>
        </row>
        <row r="848">
          <cell r="A848" t="str">
            <v xml:space="preserve"> Distributor</v>
          </cell>
        </row>
        <row r="849">
          <cell r="A849" t="str">
            <v xml:space="preserve"> USA/Canada</v>
          </cell>
        </row>
        <row r="850">
          <cell r="A850" t="str">
            <v xml:space="preserve"> W. Europe OEM</v>
          </cell>
        </row>
        <row r="851">
          <cell r="A851" t="str">
            <v xml:space="preserve"> W. Europe Dist</v>
          </cell>
        </row>
        <row r="852">
          <cell r="A852" t="str">
            <v xml:space="preserve"> Western Europe</v>
          </cell>
        </row>
        <row r="853">
          <cell r="A853" t="str">
            <v xml:space="preserve"> Japan</v>
          </cell>
        </row>
        <row r="854">
          <cell r="A854" t="str">
            <v xml:space="preserve"> Asia Pacific +</v>
          </cell>
        </row>
        <row r="855">
          <cell r="A855" t="str">
            <v xml:space="preserve"> World-Wide</v>
          </cell>
        </row>
        <row r="856">
          <cell r="A856" t="str">
            <v xml:space="preserve">    Dollars</v>
          </cell>
        </row>
        <row r="857">
          <cell r="A857" t="str">
            <v xml:space="preserve">    Units</v>
          </cell>
        </row>
        <row r="858">
          <cell r="A858" t="str">
            <v xml:space="preserve">  - - - - - - - -</v>
          </cell>
        </row>
        <row r="859">
          <cell r="A859" t="str">
            <v>64K BIT AND LESS</v>
          </cell>
        </row>
        <row r="860">
          <cell r="A860" t="str">
            <v xml:space="preserve">    Dollars</v>
          </cell>
        </row>
        <row r="861">
          <cell r="A861" t="str">
            <v xml:space="preserve">    Units</v>
          </cell>
        </row>
        <row r="862">
          <cell r="A862" t="str">
            <v>256K BIT</v>
          </cell>
        </row>
        <row r="863">
          <cell r="A863" t="str">
            <v xml:space="preserve">    Dollars</v>
          </cell>
        </row>
        <row r="864">
          <cell r="A864" t="str">
            <v xml:space="preserve">    Units</v>
          </cell>
        </row>
        <row r="865">
          <cell r="A865" t="str">
            <v>1 MEGABIT AND GREATER</v>
          </cell>
        </row>
        <row r="866">
          <cell r="A866" t="str">
            <v xml:space="preserve">    Dollars</v>
          </cell>
        </row>
        <row r="867">
          <cell r="A867" t="str">
            <v xml:space="preserve">    Units</v>
          </cell>
        </row>
        <row r="871">
          <cell r="A871" t="str">
            <v xml:space="preserve">                                                      Semiconductor Trade Statistics - 1992</v>
          </cell>
        </row>
        <row r="872">
          <cell r="A872" t="str">
            <v xml:space="preserve">                                                                  Sales 000's Omitted</v>
          </cell>
        </row>
        <row r="873">
          <cell r="A873" t="str">
            <v>TOTAL MOS MASK PROG ROM</v>
          </cell>
        </row>
        <row r="876">
          <cell r="A876" t="str">
            <v xml:space="preserve"> OEM</v>
          </cell>
        </row>
        <row r="877">
          <cell r="A877" t="str">
            <v xml:space="preserve"> Distributor</v>
          </cell>
        </row>
        <row r="878">
          <cell r="A878" t="str">
            <v xml:space="preserve"> USA/Canada</v>
          </cell>
        </row>
        <row r="879">
          <cell r="A879" t="str">
            <v xml:space="preserve"> W. Europe OEM</v>
          </cell>
        </row>
        <row r="880">
          <cell r="A880" t="str">
            <v xml:space="preserve"> W. Europe Dist</v>
          </cell>
        </row>
        <row r="881">
          <cell r="A881" t="str">
            <v xml:space="preserve"> Western Europe</v>
          </cell>
        </row>
        <row r="882">
          <cell r="A882" t="str">
            <v xml:space="preserve"> Japan</v>
          </cell>
        </row>
        <row r="883">
          <cell r="A883" t="str">
            <v xml:space="preserve"> Asia Pacific +</v>
          </cell>
        </row>
        <row r="884">
          <cell r="A884" t="str">
            <v xml:space="preserve"> World-Wide</v>
          </cell>
        </row>
        <row r="885">
          <cell r="A885" t="str">
            <v xml:space="preserve">    Dollars</v>
          </cell>
        </row>
        <row r="886">
          <cell r="A886" t="str">
            <v xml:space="preserve">    Units</v>
          </cell>
        </row>
        <row r="887">
          <cell r="A887" t="str">
            <v xml:space="preserve">  - - - - - - - -</v>
          </cell>
        </row>
        <row r="888">
          <cell r="A888" t="str">
            <v>256K BIT AND LESS</v>
          </cell>
        </row>
        <row r="889">
          <cell r="A889" t="str">
            <v xml:space="preserve">    Dollars</v>
          </cell>
        </row>
        <row r="890">
          <cell r="A890" t="str">
            <v xml:space="preserve">    Units</v>
          </cell>
        </row>
        <row r="891">
          <cell r="A891" t="str">
            <v>1 MEGABIT</v>
          </cell>
        </row>
        <row r="892">
          <cell r="A892" t="str">
            <v xml:space="preserve">    Dollars</v>
          </cell>
        </row>
        <row r="893">
          <cell r="A893" t="str">
            <v xml:space="preserve">    Units</v>
          </cell>
        </row>
        <row r="894">
          <cell r="A894" t="str">
            <v>4 MEGABIT &amp; GREATER</v>
          </cell>
        </row>
        <row r="895">
          <cell r="A895" t="str">
            <v xml:space="preserve">    Dollars</v>
          </cell>
        </row>
        <row r="896">
          <cell r="A896" t="str">
            <v xml:space="preserve">    Units</v>
          </cell>
        </row>
        <row r="900">
          <cell r="A900" t="str">
            <v xml:space="preserve">                                                      Semiconductor Trade Statistics - 1992</v>
          </cell>
        </row>
        <row r="901">
          <cell r="A901" t="str">
            <v xml:space="preserve">                                                                  Sales 000's Omitted</v>
          </cell>
        </row>
        <row r="902">
          <cell r="A902" t="str">
            <v>MOS EPROM</v>
          </cell>
        </row>
        <row r="905">
          <cell r="A905" t="str">
            <v xml:space="preserve"> OEM</v>
          </cell>
        </row>
        <row r="906">
          <cell r="A906" t="str">
            <v xml:space="preserve"> Distributor</v>
          </cell>
        </row>
        <row r="907">
          <cell r="A907" t="str">
            <v xml:space="preserve"> USA/Canada</v>
          </cell>
        </row>
        <row r="908">
          <cell r="A908" t="str">
            <v xml:space="preserve"> W. Europe OEM</v>
          </cell>
        </row>
        <row r="909">
          <cell r="A909" t="str">
            <v xml:space="preserve"> W. Europe Dist</v>
          </cell>
        </row>
        <row r="910">
          <cell r="A910" t="str">
            <v xml:space="preserve"> Western Europe</v>
          </cell>
        </row>
        <row r="911">
          <cell r="A911" t="str">
            <v xml:space="preserve"> Japan</v>
          </cell>
        </row>
        <row r="912">
          <cell r="A912" t="str">
            <v xml:space="preserve"> Asia Pacific +</v>
          </cell>
        </row>
        <row r="913">
          <cell r="A913" t="str">
            <v xml:space="preserve"> World-Wide</v>
          </cell>
        </row>
        <row r="914">
          <cell r="A914" t="str">
            <v xml:space="preserve">    Dollars</v>
          </cell>
        </row>
        <row r="915">
          <cell r="A915" t="str">
            <v xml:space="preserve">    Units</v>
          </cell>
        </row>
        <row r="916">
          <cell r="A916" t="str">
            <v xml:space="preserve">  - - - - - - - -</v>
          </cell>
        </row>
        <row r="917">
          <cell r="A917" t="str">
            <v>128K BIT AND LESS</v>
          </cell>
        </row>
        <row r="918">
          <cell r="A918" t="str">
            <v xml:space="preserve">    Dollars</v>
          </cell>
        </row>
        <row r="919">
          <cell r="A919" t="str">
            <v xml:space="preserve">    Units</v>
          </cell>
        </row>
        <row r="920">
          <cell r="A920" t="str">
            <v>256K BIT</v>
          </cell>
        </row>
        <row r="921">
          <cell r="A921" t="str">
            <v xml:space="preserve">    Dollars</v>
          </cell>
        </row>
        <row r="922">
          <cell r="A922" t="str">
            <v xml:space="preserve">    Units</v>
          </cell>
        </row>
        <row r="923">
          <cell r="A923" t="str">
            <v>512K BIT</v>
          </cell>
        </row>
        <row r="924">
          <cell r="A924" t="str">
            <v xml:space="preserve">    Dollars</v>
          </cell>
        </row>
        <row r="925">
          <cell r="A925" t="str">
            <v xml:space="preserve">    Units</v>
          </cell>
        </row>
        <row r="926">
          <cell r="A926" t="str">
            <v>1 MEGABIT AND GREATER</v>
          </cell>
        </row>
        <row r="927">
          <cell r="A927" t="str">
            <v xml:space="preserve">    Dollars</v>
          </cell>
        </row>
        <row r="928">
          <cell r="A928" t="str">
            <v xml:space="preserve">    Units</v>
          </cell>
        </row>
        <row r="932">
          <cell r="A932" t="str">
            <v xml:space="preserve">                                                      Semiconductor Trade Statistics - 1992</v>
          </cell>
        </row>
        <row r="933">
          <cell r="A933" t="str">
            <v xml:space="preserve">                                                                  Sales 000's Omitted</v>
          </cell>
        </row>
        <row r="934">
          <cell r="A934" t="str">
            <v>MOS EEPROM AND OTHER MEMORY</v>
          </cell>
        </row>
        <row r="937">
          <cell r="A937" t="str">
            <v xml:space="preserve"> OEM</v>
          </cell>
        </row>
        <row r="938">
          <cell r="A938" t="str">
            <v xml:space="preserve"> Distributor</v>
          </cell>
        </row>
        <row r="939">
          <cell r="A939" t="str">
            <v xml:space="preserve"> USA/Canada</v>
          </cell>
        </row>
        <row r="940">
          <cell r="A940" t="str">
            <v xml:space="preserve"> W. Europe OEM</v>
          </cell>
        </row>
        <row r="941">
          <cell r="A941" t="str">
            <v xml:space="preserve"> W. Europe Dist</v>
          </cell>
        </row>
        <row r="942">
          <cell r="A942" t="str">
            <v xml:space="preserve"> Western Europe</v>
          </cell>
        </row>
        <row r="943">
          <cell r="A943" t="str">
            <v xml:space="preserve"> Japan</v>
          </cell>
        </row>
        <row r="944">
          <cell r="A944" t="str">
            <v xml:space="preserve"> Asia Pacific +</v>
          </cell>
        </row>
        <row r="945">
          <cell r="A945" t="str">
            <v xml:space="preserve"> World-Wide</v>
          </cell>
        </row>
        <row r="946">
          <cell r="A946" t="str">
            <v xml:space="preserve">    Dollars</v>
          </cell>
        </row>
        <row r="947">
          <cell r="A947" t="str">
            <v xml:space="preserve">    Units</v>
          </cell>
        </row>
        <row r="951">
          <cell r="A951" t="str">
            <v xml:space="preserve">                                                      Semiconductor Trade Statistics - 1992</v>
          </cell>
        </row>
        <row r="952">
          <cell r="A952" t="str">
            <v xml:space="preserve">                                                                  Sales 000's Omitted</v>
          </cell>
        </row>
        <row r="953">
          <cell r="A953" t="str">
            <v>TOTAL DIGITAL MOS MEMORY</v>
          </cell>
        </row>
        <row r="956">
          <cell r="A956" t="str">
            <v xml:space="preserve"> OEM</v>
          </cell>
        </row>
        <row r="957">
          <cell r="A957" t="str">
            <v xml:space="preserve"> Distributor</v>
          </cell>
        </row>
        <row r="958">
          <cell r="A958" t="str">
            <v xml:space="preserve"> USA/Canada</v>
          </cell>
        </row>
        <row r="959">
          <cell r="A959" t="str">
            <v xml:space="preserve"> W. Europe OEM</v>
          </cell>
        </row>
        <row r="960">
          <cell r="A960" t="str">
            <v xml:space="preserve"> W. Europe Dist</v>
          </cell>
        </row>
        <row r="961">
          <cell r="A961" t="str">
            <v xml:space="preserve"> Western Europe</v>
          </cell>
        </row>
        <row r="962">
          <cell r="A962" t="str">
            <v xml:space="preserve"> Japan</v>
          </cell>
        </row>
        <row r="963">
          <cell r="A963" t="str">
            <v xml:space="preserve"> Asia Pacific +</v>
          </cell>
        </row>
        <row r="964">
          <cell r="A964" t="str">
            <v xml:space="preserve"> World-Wide</v>
          </cell>
        </row>
        <row r="965">
          <cell r="A965" t="str">
            <v xml:space="preserve">    Dollars</v>
          </cell>
        </row>
        <row r="966">
          <cell r="A966" t="str">
            <v xml:space="preserve">    Units</v>
          </cell>
        </row>
        <row r="967">
          <cell r="A967" t="str">
            <v xml:space="preserve">  - - - - - - - -</v>
          </cell>
        </row>
        <row r="968">
          <cell r="A968" t="str">
            <v>TOTAL MOS DRAM</v>
          </cell>
        </row>
        <row r="969">
          <cell r="A969" t="str">
            <v xml:space="preserve">    Dollars</v>
          </cell>
        </row>
        <row r="970">
          <cell r="A970" t="str">
            <v xml:space="preserve">    Units</v>
          </cell>
        </row>
        <row r="971">
          <cell r="A971" t="str">
            <v>TOTAL MOS SRAM</v>
          </cell>
        </row>
        <row r="972">
          <cell r="A972" t="str">
            <v xml:space="preserve">    Dollars</v>
          </cell>
        </row>
        <row r="973">
          <cell r="A973" t="str">
            <v xml:space="preserve">    Units</v>
          </cell>
        </row>
        <row r="974">
          <cell r="A974" t="str">
            <v>TOTAL MOS MASK PROG ROM</v>
          </cell>
        </row>
        <row r="975">
          <cell r="A975" t="str">
            <v xml:space="preserve">    Dollars</v>
          </cell>
        </row>
        <row r="976">
          <cell r="A976" t="str">
            <v xml:space="preserve">    Units</v>
          </cell>
        </row>
        <row r="977">
          <cell r="A977" t="str">
            <v>MOS EPROM</v>
          </cell>
        </row>
        <row r="978">
          <cell r="A978" t="str">
            <v xml:space="preserve">    Dollars</v>
          </cell>
        </row>
        <row r="979">
          <cell r="A979" t="str">
            <v xml:space="preserve">    Units</v>
          </cell>
        </row>
        <row r="980">
          <cell r="A980" t="str">
            <v>MOS EEPROM AND OTHER MEMORY</v>
          </cell>
        </row>
        <row r="981">
          <cell r="A981" t="str">
            <v xml:space="preserve">    Dollars</v>
          </cell>
        </row>
        <row r="982">
          <cell r="A982" t="str">
            <v xml:space="preserve">    Units</v>
          </cell>
        </row>
        <row r="986">
          <cell r="A986" t="str">
            <v xml:space="preserve">                                                      Semiconductor Trade Statistics - 1992</v>
          </cell>
        </row>
        <row r="987">
          <cell r="A987" t="str">
            <v xml:space="preserve">                                                                  Sales 000's Omitted</v>
          </cell>
        </row>
        <row r="988">
          <cell r="A988" t="str">
            <v>TOTAL MONOLITHIC INTEGRATED</v>
          </cell>
        </row>
        <row r="991">
          <cell r="A991" t="str">
            <v xml:space="preserve"> OEM</v>
          </cell>
        </row>
        <row r="992">
          <cell r="A992" t="str">
            <v xml:space="preserve"> Distributor</v>
          </cell>
        </row>
        <row r="993">
          <cell r="A993" t="str">
            <v xml:space="preserve"> USA/Canada</v>
          </cell>
        </row>
        <row r="994">
          <cell r="A994" t="str">
            <v xml:space="preserve"> W. Europe OEM</v>
          </cell>
        </row>
        <row r="995">
          <cell r="A995" t="str">
            <v xml:space="preserve"> W. Europe Dist</v>
          </cell>
        </row>
        <row r="996">
          <cell r="A996" t="str">
            <v xml:space="preserve"> Western Europe</v>
          </cell>
        </row>
        <row r="997">
          <cell r="A997" t="str">
            <v xml:space="preserve"> Japan</v>
          </cell>
        </row>
        <row r="998">
          <cell r="A998" t="str">
            <v xml:space="preserve"> Asia Pacific +</v>
          </cell>
        </row>
        <row r="999">
          <cell r="A999" t="str">
            <v xml:space="preserve"> World-Wide</v>
          </cell>
        </row>
        <row r="1000">
          <cell r="A1000" t="str">
            <v xml:space="preserve">    Dollars</v>
          </cell>
        </row>
        <row r="1001">
          <cell r="A1001" t="str">
            <v xml:space="preserve">    Units</v>
          </cell>
        </row>
        <row r="1005">
          <cell r="A1005" t="str">
            <v xml:space="preserve">                                                      Semiconductor Trade Statistics - 1992</v>
          </cell>
        </row>
        <row r="1006">
          <cell r="A1006" t="str">
            <v xml:space="preserve">                                                                  Sales 000's Omitted</v>
          </cell>
        </row>
        <row r="1007">
          <cell r="A1007" t="str">
            <v>TOTAL SEMICONDUCTOR</v>
          </cell>
        </row>
        <row r="1010">
          <cell r="A1010" t="str">
            <v xml:space="preserve"> OEM</v>
          </cell>
        </row>
        <row r="1011">
          <cell r="A1011" t="str">
            <v xml:space="preserve"> Distributor</v>
          </cell>
        </row>
        <row r="1012">
          <cell r="A1012" t="str">
            <v xml:space="preserve"> USA/Canada</v>
          </cell>
        </row>
        <row r="1013">
          <cell r="A1013" t="str">
            <v xml:space="preserve"> W. Europe OEM</v>
          </cell>
        </row>
        <row r="1014">
          <cell r="A1014" t="str">
            <v xml:space="preserve"> W. Europe Dist</v>
          </cell>
        </row>
        <row r="1015">
          <cell r="A1015" t="str">
            <v xml:space="preserve"> Western Europe</v>
          </cell>
        </row>
        <row r="1016">
          <cell r="A1016" t="str">
            <v xml:space="preserve"> Japan</v>
          </cell>
        </row>
        <row r="1017">
          <cell r="A1017" t="str">
            <v xml:space="preserve"> Asia Pacific +</v>
          </cell>
        </row>
        <row r="1018">
          <cell r="A1018" t="str">
            <v xml:space="preserve"> World-Wide</v>
          </cell>
        </row>
        <row r="1019">
          <cell r="A1019" t="str">
            <v xml:space="preserve">    Dollars</v>
          </cell>
        </row>
        <row r="1020">
          <cell r="A1020" t="str">
            <v xml:space="preserve">    Units</v>
          </cell>
        </row>
        <row r="1025">
          <cell r="A1025" t="str">
            <v xml:space="preserve">                                                            ORDERS (3 MONTH AVERAGE) 000's OMITTED</v>
          </cell>
        </row>
        <row r="1028">
          <cell r="A1028" t="str">
            <v>TOTAL DISC &amp; OPTOELECTRONICS</v>
          </cell>
        </row>
        <row r="1029">
          <cell r="A1029" t="str">
            <v>OEM USA/CAN</v>
          </cell>
        </row>
        <row r="1030">
          <cell r="A1030" t="str">
            <v>DIST USA/CAN</v>
          </cell>
        </row>
        <row r="1031">
          <cell r="A1031" t="str">
            <v>*USA/CANADA</v>
          </cell>
        </row>
        <row r="1032">
          <cell r="A1032" t="str">
            <v>WEST EUROPE</v>
          </cell>
        </row>
        <row r="1033">
          <cell r="A1033" t="str">
            <v>JAPAN</v>
          </cell>
        </row>
        <row r="1034">
          <cell r="A1034" t="str">
            <v>ASIA PACIFIC+</v>
          </cell>
        </row>
        <row r="1035">
          <cell r="A1035" t="str">
            <v>**WORLD-WIDE</v>
          </cell>
        </row>
        <row r="1036">
          <cell r="A1036" t="str">
            <v xml:space="preserve">   DOLLARS</v>
          </cell>
        </row>
        <row r="1037">
          <cell r="A1037" t="str">
            <v>-  -  -  -  -  -</v>
          </cell>
        </row>
        <row r="1038">
          <cell r="A1038" t="str">
            <v>OEM USA</v>
          </cell>
        </row>
        <row r="1039">
          <cell r="A1039" t="str">
            <v>DISTRIBUTOR USA</v>
          </cell>
        </row>
        <row r="1040">
          <cell r="A1040" t="str">
            <v>*USA/CANADA</v>
          </cell>
        </row>
        <row r="1041">
          <cell r="A1041" t="str">
            <v>WEST EUROPE</v>
          </cell>
        </row>
        <row r="1042">
          <cell r="A1042" t="str">
            <v>JAPAN</v>
          </cell>
        </row>
        <row r="1043">
          <cell r="A1043" t="str">
            <v>ASIA PACIFIC+</v>
          </cell>
        </row>
        <row r="1044">
          <cell r="A1044" t="str">
            <v>**WORLD-WIDE DOLLARS</v>
          </cell>
        </row>
        <row r="1049">
          <cell r="A1049" t="str">
            <v xml:space="preserve">                                                            ORDERS (3 MONTH AVERAGE) 000's OMITTED</v>
          </cell>
        </row>
        <row r="1052">
          <cell r="A1052" t="str">
            <v>TOTAL DIGITAL BIPOLAR</v>
          </cell>
        </row>
        <row r="1053">
          <cell r="A1053" t="str">
            <v>OEM USA/CAN</v>
          </cell>
        </row>
        <row r="1054">
          <cell r="A1054" t="str">
            <v>DIST USA/CAN</v>
          </cell>
        </row>
        <row r="1055">
          <cell r="A1055" t="str">
            <v>*USA/CANADA</v>
          </cell>
        </row>
        <row r="1056">
          <cell r="A1056" t="str">
            <v>WEST EUROPE</v>
          </cell>
        </row>
        <row r="1057">
          <cell r="A1057" t="str">
            <v>JAPAN</v>
          </cell>
        </row>
        <row r="1058">
          <cell r="A1058" t="str">
            <v>ASIA PACIFIC+</v>
          </cell>
        </row>
        <row r="1059">
          <cell r="A1059" t="str">
            <v>**WORLD-WIDE</v>
          </cell>
        </row>
        <row r="1060">
          <cell r="A1060" t="str">
            <v xml:space="preserve">   DOLLARS</v>
          </cell>
        </row>
        <row r="1061">
          <cell r="A1061" t="str">
            <v>-  -  -  -  -  -</v>
          </cell>
        </row>
        <row r="1062">
          <cell r="A1062" t="str">
            <v>OEM USA</v>
          </cell>
        </row>
        <row r="1063">
          <cell r="A1063" t="str">
            <v>DISTRIBUTOR USA</v>
          </cell>
        </row>
        <row r="1064">
          <cell r="A1064" t="str">
            <v>*USA/CANADA</v>
          </cell>
        </row>
        <row r="1065">
          <cell r="A1065" t="str">
            <v>WEST EUROPE</v>
          </cell>
        </row>
        <row r="1066">
          <cell r="A1066" t="str">
            <v>JAPAN</v>
          </cell>
        </row>
        <row r="1067">
          <cell r="A1067" t="str">
            <v>ASIA PACIFIC+</v>
          </cell>
        </row>
        <row r="1068">
          <cell r="A1068" t="str">
            <v>**WORLD-WIDE DOLLARS</v>
          </cell>
        </row>
        <row r="1073">
          <cell r="A1073" t="str">
            <v xml:space="preserve">                                                            ORDERS (3 MONTH AVERAGE) 000's OMITTED</v>
          </cell>
        </row>
        <row r="1076">
          <cell r="A1076" t="str">
            <v>TOTAL ANALOG</v>
          </cell>
        </row>
        <row r="1077">
          <cell r="A1077" t="str">
            <v>OEM USA/CAN</v>
          </cell>
        </row>
        <row r="1078">
          <cell r="A1078" t="str">
            <v>DIST USA/CAN</v>
          </cell>
        </row>
        <row r="1079">
          <cell r="A1079" t="str">
            <v>*USA/CANADA</v>
          </cell>
        </row>
        <row r="1080">
          <cell r="A1080" t="str">
            <v>WEST EUROPE</v>
          </cell>
        </row>
        <row r="1081">
          <cell r="A1081" t="str">
            <v>JAPAN</v>
          </cell>
        </row>
        <row r="1082">
          <cell r="A1082" t="str">
            <v>ASIA PACIFIC+</v>
          </cell>
        </row>
        <row r="1083">
          <cell r="A1083" t="str">
            <v>**WORLD-WIDE</v>
          </cell>
        </row>
        <row r="1084">
          <cell r="A1084" t="str">
            <v xml:space="preserve">   DOLLARS</v>
          </cell>
        </row>
        <row r="1085">
          <cell r="A1085" t="str">
            <v>-  -  -  -  -  -</v>
          </cell>
        </row>
        <row r="1086">
          <cell r="A1086" t="str">
            <v>OEM USA</v>
          </cell>
        </row>
        <row r="1087">
          <cell r="A1087" t="str">
            <v>DISTRIBUTOR USA</v>
          </cell>
        </row>
        <row r="1088">
          <cell r="A1088" t="str">
            <v>*USA/CANADA</v>
          </cell>
        </row>
        <row r="1089">
          <cell r="A1089" t="str">
            <v>WEST EUROPE</v>
          </cell>
        </row>
        <row r="1090">
          <cell r="A1090" t="str">
            <v>JAPAN</v>
          </cell>
        </row>
        <row r="1091">
          <cell r="A1091" t="str">
            <v>ASIA PACIFIC+</v>
          </cell>
        </row>
        <row r="1092">
          <cell r="A1092" t="str">
            <v>**WORLD-WIDE DOLLARS</v>
          </cell>
        </row>
        <row r="1097">
          <cell r="A1097" t="str">
            <v xml:space="preserve">                                                            ORDERS (3 MONTH AVERAGE) 000's OMITTED</v>
          </cell>
        </row>
        <row r="1100">
          <cell r="A1100" t="str">
            <v>TOTAL MOS MICRO</v>
          </cell>
        </row>
        <row r="1101">
          <cell r="A1101" t="str">
            <v>OEM USA/CAN</v>
          </cell>
        </row>
        <row r="1102">
          <cell r="A1102" t="str">
            <v>DIST USA/CAN</v>
          </cell>
        </row>
        <row r="1103">
          <cell r="A1103" t="str">
            <v>*USA/CANADA</v>
          </cell>
        </row>
        <row r="1104">
          <cell r="A1104" t="str">
            <v>WEST EUROPE</v>
          </cell>
        </row>
        <row r="1105">
          <cell r="A1105" t="str">
            <v>JAPAN</v>
          </cell>
        </row>
        <row r="1106">
          <cell r="A1106" t="str">
            <v>ASIA PACIFIC+</v>
          </cell>
        </row>
        <row r="1107">
          <cell r="A1107" t="str">
            <v>**WORLD-WIDE</v>
          </cell>
        </row>
        <row r="1108">
          <cell r="A1108" t="str">
            <v xml:space="preserve">   DOLLARS</v>
          </cell>
        </row>
        <row r="1109">
          <cell r="A1109" t="str">
            <v>-  -  -  -  -  -</v>
          </cell>
        </row>
        <row r="1110">
          <cell r="A1110" t="str">
            <v>OEM USA</v>
          </cell>
        </row>
        <row r="1111">
          <cell r="A1111" t="str">
            <v>DISTRIBUTOR USA</v>
          </cell>
        </row>
        <row r="1112">
          <cell r="A1112" t="str">
            <v>*USA/CANADA</v>
          </cell>
        </row>
        <row r="1113">
          <cell r="A1113" t="str">
            <v>WEST EUROPE</v>
          </cell>
        </row>
        <row r="1114">
          <cell r="A1114" t="str">
            <v>JAPAN</v>
          </cell>
        </row>
        <row r="1115">
          <cell r="A1115" t="str">
            <v>ASIA PACIFIC+</v>
          </cell>
        </row>
        <row r="1116">
          <cell r="A1116" t="str">
            <v>**WORLD-WIDE DOLLARS</v>
          </cell>
        </row>
        <row r="1121">
          <cell r="A1121" t="str">
            <v xml:space="preserve">                                                            ORDERS (3 MONTH AVERAGE) 000's OMITTED</v>
          </cell>
        </row>
        <row r="1124">
          <cell r="A1124" t="str">
            <v>TOTAL N+PMOS LOGIC</v>
          </cell>
        </row>
        <row r="1125">
          <cell r="A1125" t="str">
            <v>OEM USA/CAN</v>
          </cell>
        </row>
        <row r="1126">
          <cell r="A1126" t="str">
            <v>DIST USA/CAN</v>
          </cell>
        </row>
        <row r="1127">
          <cell r="A1127" t="str">
            <v>*USA/CANADA</v>
          </cell>
        </row>
        <row r="1128">
          <cell r="A1128" t="str">
            <v>WEST EUROPE</v>
          </cell>
        </row>
        <row r="1129">
          <cell r="A1129" t="str">
            <v>JAPAN</v>
          </cell>
        </row>
        <row r="1130">
          <cell r="A1130" t="str">
            <v>ASIA PACIFIC+</v>
          </cell>
        </row>
        <row r="1131">
          <cell r="A1131" t="str">
            <v>**WORLD-WIDE</v>
          </cell>
        </row>
        <row r="1132">
          <cell r="A1132" t="str">
            <v xml:space="preserve">   DOLLARS</v>
          </cell>
        </row>
        <row r="1133">
          <cell r="A1133" t="str">
            <v>-  -  -  -  -  -</v>
          </cell>
        </row>
        <row r="1134">
          <cell r="A1134" t="str">
            <v>OEM USA</v>
          </cell>
        </row>
        <row r="1135">
          <cell r="A1135" t="str">
            <v>DISTRIBUTOR USA</v>
          </cell>
        </row>
        <row r="1136">
          <cell r="A1136" t="str">
            <v>*USA/CANADA</v>
          </cell>
        </row>
        <row r="1137">
          <cell r="A1137" t="str">
            <v>WEST EUROPE</v>
          </cell>
        </row>
        <row r="1138">
          <cell r="A1138" t="str">
            <v>JAPAN</v>
          </cell>
        </row>
        <row r="1139">
          <cell r="A1139" t="str">
            <v>ASIA PACIFIC+</v>
          </cell>
        </row>
        <row r="1140">
          <cell r="A1140" t="str">
            <v>**WORLD-WIDE DOLLARS</v>
          </cell>
        </row>
        <row r="1145">
          <cell r="A1145" t="str">
            <v xml:space="preserve">                                                            ORDERS (3 MONTH AVERAGE) 000's OMITTED</v>
          </cell>
        </row>
        <row r="1148">
          <cell r="A1148" t="str">
            <v>TOTAL CMOS LOGIC</v>
          </cell>
        </row>
        <row r="1149">
          <cell r="A1149" t="str">
            <v>OEM USA/CAN</v>
          </cell>
        </row>
        <row r="1150">
          <cell r="A1150" t="str">
            <v>DIST USA/CAN</v>
          </cell>
        </row>
        <row r="1151">
          <cell r="A1151" t="str">
            <v>*USA/CANADA</v>
          </cell>
        </row>
        <row r="1152">
          <cell r="A1152" t="str">
            <v>WEST EUROPE</v>
          </cell>
        </row>
        <row r="1153">
          <cell r="A1153" t="str">
            <v>JAPAN</v>
          </cell>
        </row>
        <row r="1154">
          <cell r="A1154" t="str">
            <v>ASIA PACIFIC+</v>
          </cell>
        </row>
        <row r="1155">
          <cell r="A1155" t="str">
            <v>**WORLD-WIDE</v>
          </cell>
        </row>
        <row r="1156">
          <cell r="A1156" t="str">
            <v xml:space="preserve">   DOLLARS</v>
          </cell>
        </row>
        <row r="1157">
          <cell r="A1157" t="str">
            <v>-  -  -  -  -  -</v>
          </cell>
        </row>
        <row r="1158">
          <cell r="A1158" t="str">
            <v>OEM USA</v>
          </cell>
        </row>
        <row r="1159">
          <cell r="A1159" t="str">
            <v>DISTRIBUTOR USA</v>
          </cell>
        </row>
        <row r="1160">
          <cell r="A1160" t="str">
            <v>*USA/CANADA</v>
          </cell>
        </row>
        <row r="1161">
          <cell r="A1161" t="str">
            <v>WEST EUROPE</v>
          </cell>
        </row>
        <row r="1162">
          <cell r="A1162" t="str">
            <v>JAPAN</v>
          </cell>
        </row>
        <row r="1163">
          <cell r="A1163" t="str">
            <v>ASIA PACIFIC+</v>
          </cell>
        </row>
        <row r="1164">
          <cell r="A1164" t="str">
            <v>**WORLD-WIDE DOLLARS</v>
          </cell>
        </row>
        <row r="1169">
          <cell r="A1169" t="str">
            <v xml:space="preserve">                                                            ORDERS (3 MONTH AVERAGE) 000's OMITTED</v>
          </cell>
        </row>
        <row r="1172">
          <cell r="A1172" t="str">
            <v>TOTAL MOS LOGIC</v>
          </cell>
        </row>
        <row r="1173">
          <cell r="A1173" t="str">
            <v>OEM USA/CAN</v>
          </cell>
        </row>
        <row r="1174">
          <cell r="A1174" t="str">
            <v>DIST USA/CAN</v>
          </cell>
        </row>
        <row r="1175">
          <cell r="A1175" t="str">
            <v>*USA/CANADA</v>
          </cell>
        </row>
        <row r="1176">
          <cell r="A1176" t="str">
            <v>WEST EUROPE</v>
          </cell>
        </row>
        <row r="1177">
          <cell r="A1177" t="str">
            <v>JAPAN</v>
          </cell>
        </row>
        <row r="1178">
          <cell r="A1178" t="str">
            <v>ASIA PACIFIC+</v>
          </cell>
        </row>
        <row r="1179">
          <cell r="A1179" t="str">
            <v>**WORLD-WIDE</v>
          </cell>
        </row>
        <row r="1180">
          <cell r="A1180" t="str">
            <v xml:space="preserve">   DOLLARS</v>
          </cell>
        </row>
        <row r="1181">
          <cell r="A1181" t="str">
            <v>-  -  -  -  -  -</v>
          </cell>
        </row>
        <row r="1182">
          <cell r="A1182" t="str">
            <v>OEM USA</v>
          </cell>
        </row>
        <row r="1183">
          <cell r="A1183" t="str">
            <v>DISTRIBUTOR USA</v>
          </cell>
        </row>
        <row r="1184">
          <cell r="A1184" t="str">
            <v>*USA/CANADA</v>
          </cell>
        </row>
        <row r="1185">
          <cell r="A1185" t="str">
            <v>WEST EUROPE</v>
          </cell>
        </row>
        <row r="1186">
          <cell r="A1186" t="str">
            <v>JAPAN</v>
          </cell>
        </row>
        <row r="1187">
          <cell r="A1187" t="str">
            <v>ASIA PACIFIC+</v>
          </cell>
        </row>
        <row r="1188">
          <cell r="A1188" t="str">
            <v>**WORLD-WIDE DOLLARS</v>
          </cell>
        </row>
        <row r="1193">
          <cell r="A1193" t="str">
            <v xml:space="preserve">                                                            ORDERS (3 MONTH AVERAGE) 000's OMITTED</v>
          </cell>
        </row>
        <row r="1196">
          <cell r="A1196" t="str">
            <v>TOTAL MOS LOGIC &amp; MICRO</v>
          </cell>
        </row>
        <row r="1197">
          <cell r="A1197" t="str">
            <v>OEM USA/CAN</v>
          </cell>
        </row>
        <row r="1198">
          <cell r="A1198" t="str">
            <v>DIST USA/CAN</v>
          </cell>
        </row>
        <row r="1199">
          <cell r="A1199" t="str">
            <v>*USA/CANADA</v>
          </cell>
        </row>
        <row r="1200">
          <cell r="A1200" t="str">
            <v>WEST EUROPE</v>
          </cell>
        </row>
        <row r="1201">
          <cell r="A1201" t="str">
            <v>JAPAN</v>
          </cell>
        </row>
        <row r="1202">
          <cell r="A1202" t="str">
            <v>ASIA PACIFIC+</v>
          </cell>
        </row>
        <row r="1203">
          <cell r="A1203" t="str">
            <v>**WORLD-WIDE</v>
          </cell>
        </row>
        <row r="1204">
          <cell r="A1204" t="str">
            <v xml:space="preserve">   DOLLARS</v>
          </cell>
        </row>
        <row r="1205">
          <cell r="A1205" t="str">
            <v>-  -  -  -  -  -</v>
          </cell>
        </row>
        <row r="1206">
          <cell r="A1206" t="str">
            <v>OEM USA</v>
          </cell>
        </row>
        <row r="1207">
          <cell r="A1207" t="str">
            <v>DISTRIBUTOR USA</v>
          </cell>
        </row>
        <row r="1208">
          <cell r="A1208" t="str">
            <v>*USA/CANADA</v>
          </cell>
        </row>
        <row r="1209">
          <cell r="A1209" t="str">
            <v>WEST EUROPE</v>
          </cell>
        </row>
        <row r="1210">
          <cell r="A1210" t="str">
            <v>JAPAN</v>
          </cell>
        </row>
        <row r="1211">
          <cell r="A1211" t="str">
            <v>ASIA PACIFIC+</v>
          </cell>
        </row>
        <row r="1212">
          <cell r="A1212" t="str">
            <v>**WORLD-WIDE DOLLARS</v>
          </cell>
        </row>
        <row r="1217">
          <cell r="A1217" t="str">
            <v xml:space="preserve">                                                            ORDERS (3 MONTH AVERAGE) 000's OMITTED</v>
          </cell>
        </row>
        <row r="1220">
          <cell r="A1220" t="str">
            <v>TOTAL DIGITAL MOS MEMORY</v>
          </cell>
        </row>
        <row r="1221">
          <cell r="A1221" t="str">
            <v>OEM USA/CAN</v>
          </cell>
        </row>
        <row r="1222">
          <cell r="A1222" t="str">
            <v>DIST USA/CAN</v>
          </cell>
        </row>
        <row r="1223">
          <cell r="A1223" t="str">
            <v>*USA/CANADA</v>
          </cell>
        </row>
        <row r="1224">
          <cell r="A1224" t="str">
            <v>WEST EUROPE</v>
          </cell>
        </row>
        <row r="1225">
          <cell r="A1225" t="str">
            <v>JAPAN</v>
          </cell>
        </row>
        <row r="1226">
          <cell r="A1226" t="str">
            <v>ASIA PACIFIC+</v>
          </cell>
        </row>
        <row r="1227">
          <cell r="A1227" t="str">
            <v>**WORLD-WIDE</v>
          </cell>
        </row>
        <row r="1228">
          <cell r="A1228" t="str">
            <v xml:space="preserve">   DOLLARS</v>
          </cell>
        </row>
        <row r="1229">
          <cell r="A1229" t="str">
            <v>-  -  -  -  -  -</v>
          </cell>
        </row>
        <row r="1230">
          <cell r="A1230" t="str">
            <v>OEM USA</v>
          </cell>
        </row>
        <row r="1231">
          <cell r="A1231" t="str">
            <v>DISTRIBUTOR USA</v>
          </cell>
        </row>
        <row r="1232">
          <cell r="A1232" t="str">
            <v>*USA/CANADA</v>
          </cell>
        </row>
        <row r="1233">
          <cell r="A1233" t="str">
            <v>WEST EUROPE</v>
          </cell>
        </row>
        <row r="1234">
          <cell r="A1234" t="str">
            <v>JAPAN</v>
          </cell>
        </row>
        <row r="1235">
          <cell r="A1235" t="str">
            <v>ASIA PACIFIC+</v>
          </cell>
        </row>
        <row r="1236">
          <cell r="A1236" t="str">
            <v>**WORLD-WIDE DOLLARS</v>
          </cell>
        </row>
        <row r="1241">
          <cell r="A1241" t="str">
            <v xml:space="preserve">                                                            ORDERS (3 MONTH AVERAGE) 000's OMITTED</v>
          </cell>
        </row>
        <row r="1244">
          <cell r="A1244" t="str">
            <v>TOTAL MONOLITHIC INTEGRATED</v>
          </cell>
        </row>
        <row r="1245">
          <cell r="A1245" t="str">
            <v>OEM USA/CAN</v>
          </cell>
        </row>
        <row r="1246">
          <cell r="A1246" t="str">
            <v>DIST USA/CAN</v>
          </cell>
        </row>
        <row r="1247">
          <cell r="A1247" t="str">
            <v>*USA/CANADA</v>
          </cell>
        </row>
        <row r="1248">
          <cell r="A1248" t="str">
            <v>WEST EUROPE</v>
          </cell>
        </row>
        <row r="1249">
          <cell r="A1249" t="str">
            <v>JAPAN</v>
          </cell>
        </row>
        <row r="1250">
          <cell r="A1250" t="str">
            <v>ASIA PACIFIC+</v>
          </cell>
        </row>
        <row r="1251">
          <cell r="A1251" t="str">
            <v>**WORLD-WIDE</v>
          </cell>
        </row>
        <row r="1252">
          <cell r="A1252" t="str">
            <v xml:space="preserve">   DOLLARS</v>
          </cell>
        </row>
        <row r="1253">
          <cell r="A1253" t="str">
            <v>-  -  -  -  -  -</v>
          </cell>
        </row>
        <row r="1254">
          <cell r="A1254" t="str">
            <v>OEM USA</v>
          </cell>
        </row>
        <row r="1255">
          <cell r="A1255" t="str">
            <v>DISTRIBUTOR USA</v>
          </cell>
        </row>
        <row r="1256">
          <cell r="A1256" t="str">
            <v>*USA/CANADA</v>
          </cell>
        </row>
        <row r="1257">
          <cell r="A1257" t="str">
            <v>WEST EUROPE</v>
          </cell>
        </row>
        <row r="1258">
          <cell r="A1258" t="str">
            <v>JAPAN</v>
          </cell>
        </row>
        <row r="1259">
          <cell r="A1259" t="str">
            <v>ASIA PACIFIC+</v>
          </cell>
        </row>
        <row r="1260">
          <cell r="A1260" t="str">
            <v>**WORLD-WIDE DOLLARS</v>
          </cell>
        </row>
        <row r="1265">
          <cell r="A1265" t="str">
            <v xml:space="preserve">                                                            ORDERS (3 MONTH AVERAGE) 000's OMITTED</v>
          </cell>
        </row>
        <row r="1268">
          <cell r="A1268" t="str">
            <v>TOTAL SEMICONDUCTOR</v>
          </cell>
        </row>
        <row r="1269">
          <cell r="A1269" t="str">
            <v>OEM USA/CAN</v>
          </cell>
        </row>
        <row r="1270">
          <cell r="A1270" t="str">
            <v>DIST USA/CAN</v>
          </cell>
        </row>
        <row r="1271">
          <cell r="A1271" t="str">
            <v>*USA/CANADA</v>
          </cell>
        </row>
        <row r="1272">
          <cell r="A1272" t="str">
            <v>WEST EUROPE</v>
          </cell>
        </row>
        <row r="1273">
          <cell r="A1273" t="str">
            <v>JAPAN</v>
          </cell>
        </row>
        <row r="1274">
          <cell r="A1274" t="str">
            <v>ASIA PACIFIC+</v>
          </cell>
        </row>
        <row r="1275">
          <cell r="A1275" t="str">
            <v>**WORLD-WIDE</v>
          </cell>
        </row>
        <row r="1276">
          <cell r="A1276" t="str">
            <v xml:space="preserve">   DOLLARS</v>
          </cell>
        </row>
        <row r="1277">
          <cell r="A1277" t="str">
            <v>-  -  -  -  -  -</v>
          </cell>
        </row>
        <row r="1278">
          <cell r="A1278" t="str">
            <v>OEM USA</v>
          </cell>
        </row>
        <row r="1279">
          <cell r="A1279" t="str">
            <v>DISTRIBUTOR USA</v>
          </cell>
        </row>
        <row r="1280">
          <cell r="A1280" t="str">
            <v>*USA/CANADA</v>
          </cell>
        </row>
        <row r="1281">
          <cell r="A1281" t="str">
            <v>WEST EUROPE</v>
          </cell>
        </row>
        <row r="1282">
          <cell r="A1282" t="str">
            <v>JAPAN</v>
          </cell>
        </row>
        <row r="1283">
          <cell r="A1283" t="str">
            <v>ASIA PACIFIC+</v>
          </cell>
        </row>
        <row r="1284">
          <cell r="A1284" t="str">
            <v>**WORLD-WIDE DOLLARS</v>
          </cell>
        </row>
        <row r="1291">
          <cell r="A1291" t="str">
            <v>Cell Name</v>
          </cell>
        </row>
        <row r="1292">
          <cell r="A1292" t="str">
            <v>-----------------</v>
          </cell>
        </row>
        <row r="1293">
          <cell r="A1293" t="str">
            <v>TOTAL DIODES</v>
          </cell>
        </row>
        <row r="1294">
          <cell r="A1294" t="str">
            <v xml:space="preserve"> SMALL SIGNAL JUNCTION DIODE</v>
          </cell>
        </row>
        <row r="1295">
          <cell r="A1295" t="str">
            <v xml:space="preserve"> DIS VOL REF AND REG DIODES</v>
          </cell>
        </row>
        <row r="1296">
          <cell r="A1296" t="str">
            <v>SMALL SIGNAL TRANSISTORS</v>
          </cell>
        </row>
        <row r="1297">
          <cell r="A1297" t="str">
            <v xml:space="preserve"> BIPOLAR SMALL SIGNAL TRANS.</v>
          </cell>
        </row>
        <row r="1298">
          <cell r="A1298" t="str">
            <v xml:space="preserve"> FIELD EFFECT TRANSISTORS</v>
          </cell>
        </row>
        <row r="1299">
          <cell r="A1299" t="str">
            <v>TOTAL POWER TRANSISTORS</v>
          </cell>
        </row>
        <row r="1300">
          <cell r="A1300" t="str">
            <v xml:space="preserve"> RF AND MICROWAVE POWER TRAN</v>
          </cell>
        </row>
        <row r="1301">
          <cell r="A1301" t="str">
            <v xml:space="preserve"> REGULAR POWER TRANSISTORS</v>
          </cell>
        </row>
        <row r="1302">
          <cell r="A1302" t="str">
            <v xml:space="preserve"> FIELD EFFECT GEN. PUR. TRAN</v>
          </cell>
        </row>
        <row r="1303">
          <cell r="A1303" t="str">
            <v>TOTAL RECTIFIERS</v>
          </cell>
        </row>
        <row r="1304">
          <cell r="A1304" t="str">
            <v xml:space="preserve"> RECTIFIERS, 0.5 - 3.0 AMPS</v>
          </cell>
        </row>
        <row r="1305">
          <cell r="A1305" t="str">
            <v xml:space="preserve"> RECTIFIERS, 3.1 - 35 AMPS</v>
          </cell>
        </row>
        <row r="1306">
          <cell r="A1306" t="str">
            <v xml:space="preserve"> RECTIFIERS, ABOVE 35 AMPS</v>
          </cell>
        </row>
        <row r="1307">
          <cell r="A1307" t="str">
            <v>TOTAL THYRISTORS</v>
          </cell>
        </row>
        <row r="1308">
          <cell r="A1308" t="str">
            <v xml:space="preserve"> THYRISTORS, 0 - 55 AMPS</v>
          </cell>
        </row>
        <row r="1309">
          <cell r="A1309" t="str">
            <v xml:space="preserve"> THYRISTORS, ABOVE 55 AMPS</v>
          </cell>
        </row>
        <row r="1310">
          <cell r="A1310" t="str">
            <v>TOTAL OTHER DISCRETE</v>
          </cell>
        </row>
        <row r="1311">
          <cell r="A1311" t="str">
            <v xml:space="preserve"> MICROWAVE DIODES</v>
          </cell>
        </row>
        <row r="1312">
          <cell r="A1312" t="str">
            <v xml:space="preserve"> ALL OTHER DISCRETE</v>
          </cell>
        </row>
        <row r="1313">
          <cell r="A1313" t="str">
            <v xml:space="preserve"> TOTAL OPTOELECTRONICS</v>
          </cell>
        </row>
        <row r="1314">
          <cell r="A1314" t="str">
            <v xml:space="preserve"> DISPLAYS</v>
          </cell>
        </row>
        <row r="1315">
          <cell r="A1315" t="str">
            <v xml:space="preserve"> LAMPS</v>
          </cell>
        </row>
        <row r="1316">
          <cell r="A1316" t="str">
            <v xml:space="preserve"> COUPLERS</v>
          </cell>
        </row>
        <row r="1317">
          <cell r="A1317" t="str">
            <v xml:space="preserve"> LASER DEVICES</v>
          </cell>
        </row>
        <row r="1318">
          <cell r="A1318" t="str">
            <v xml:space="preserve"> CCD &amp; OTHER IMAGE SENSORS</v>
          </cell>
        </row>
        <row r="1319">
          <cell r="A1319" t="str">
            <v xml:space="preserve"> OTHER OPTOELECTRONICS</v>
          </cell>
        </row>
        <row r="1320">
          <cell r="A1320" t="str">
            <v>TOTAL DISC &amp; OPTOELECTRONICS</v>
          </cell>
        </row>
        <row r="1321">
          <cell r="A1321" t="str">
            <v>TOTAL DIGITAL BIPOLAR</v>
          </cell>
        </row>
        <row r="1322">
          <cell r="A1322" t="str">
            <v xml:space="preserve"> _x000C_ 1/30/93</v>
          </cell>
        </row>
        <row r="1325">
          <cell r="A1325" t="str">
            <v>Cell Name</v>
          </cell>
        </row>
        <row r="1326">
          <cell r="A1326" t="str">
            <v>-----------------</v>
          </cell>
        </row>
        <row r="1327">
          <cell r="A1327" t="str">
            <v xml:space="preserve"> ECL GENERAL PURPOSE LOGIC</v>
          </cell>
        </row>
        <row r="1328">
          <cell r="A1328" t="str">
            <v xml:space="preserve"> SCHOTTKY/OTHER GEN PUR LOGI</v>
          </cell>
        </row>
        <row r="1329">
          <cell r="A1329" t="str">
            <v xml:space="preserve"> GATE ARRAY AND STANDARD CEL</v>
          </cell>
        </row>
        <row r="1330">
          <cell r="A1330" t="str">
            <v xml:space="preserve"> MPU/MCU/MPR</v>
          </cell>
        </row>
        <row r="1331">
          <cell r="A1331" t="str">
            <v xml:space="preserve"> FIELD PROGRAMMABLE LOGIC</v>
          </cell>
        </row>
        <row r="1332">
          <cell r="A1332" t="str">
            <v xml:space="preserve"> OTHER SPECIAL PURPOSE LOGIC</v>
          </cell>
        </row>
        <row r="1333">
          <cell r="A1333" t="str">
            <v xml:space="preserve">   BIPOLAR MEMORY</v>
          </cell>
        </row>
        <row r="1334">
          <cell r="A1334" t="str">
            <v>TOTAL ANALOG</v>
          </cell>
        </row>
        <row r="1335">
          <cell r="A1335" t="str">
            <v xml:space="preserve"> AMPLIFIERS</v>
          </cell>
        </row>
        <row r="1336">
          <cell r="A1336" t="str">
            <v xml:space="preserve"> INTERFACE</v>
          </cell>
        </row>
        <row r="1337">
          <cell r="A1337" t="str">
            <v xml:space="preserve"> SPECIAL CONSUMER CIRCUITS</v>
          </cell>
        </row>
        <row r="1338">
          <cell r="A1338" t="str">
            <v xml:space="preserve"> VOLTAGE REGULATORS AND REF</v>
          </cell>
        </row>
        <row r="1339">
          <cell r="A1339" t="str">
            <v xml:space="preserve"> DATA CONVERSION CIRCUITS</v>
          </cell>
        </row>
        <row r="1340">
          <cell r="A1340" t="str">
            <v xml:space="preserve"> COMPARATORS</v>
          </cell>
        </row>
        <row r="1341">
          <cell r="A1341" t="str">
            <v xml:space="preserve"> OTHER LINEAR</v>
          </cell>
        </row>
        <row r="1342">
          <cell r="A1342" t="str">
            <v>TOTAL MOS MICRO</v>
          </cell>
        </row>
        <row r="1343">
          <cell r="A1343" t="str">
            <v xml:space="preserve">  MOS MPU</v>
          </cell>
        </row>
        <row r="1344">
          <cell r="A1344" t="str">
            <v xml:space="preserve">    8 BIT</v>
          </cell>
        </row>
        <row r="1345">
          <cell r="A1345" t="str">
            <v xml:space="preserve">    16 BIT</v>
          </cell>
        </row>
        <row r="1346">
          <cell r="A1346" t="str">
            <v xml:space="preserve">    32 BIT OR GREATER CISC</v>
          </cell>
        </row>
        <row r="1347">
          <cell r="A1347" t="str">
            <v xml:space="preserve">    32 BIT OR GREATER RISC</v>
          </cell>
        </row>
        <row r="1348">
          <cell r="A1348" t="str">
            <v xml:space="preserve">  MOS MCU</v>
          </cell>
        </row>
        <row r="1349">
          <cell r="A1349" t="str">
            <v xml:space="preserve">    4 BIT</v>
          </cell>
        </row>
        <row r="1350">
          <cell r="A1350" t="str">
            <v xml:space="preserve">    8 BIT</v>
          </cell>
        </row>
        <row r="1351">
          <cell r="A1351" t="str">
            <v xml:space="preserve">    16 BIT OR GREATER</v>
          </cell>
        </row>
        <row r="1352">
          <cell r="A1352" t="str">
            <v xml:space="preserve">    DSP</v>
          </cell>
        </row>
        <row r="1353">
          <cell r="A1353" t="str">
            <v xml:space="preserve">  MOS MPR</v>
          </cell>
        </row>
        <row r="1354">
          <cell r="A1354" t="str">
            <v>TOTAL N+PMOS LOGIC</v>
          </cell>
        </row>
        <row r="1355">
          <cell r="A1355" t="str">
            <v>TOTAL CMOS LOGIC</v>
          </cell>
        </row>
        <row r="1356">
          <cell r="A1356" t="str">
            <v>TOTAL MOS LOGIC</v>
          </cell>
        </row>
        <row r="1357">
          <cell r="A1357" t="str">
            <v>TOTAL MOS AND MICRO</v>
          </cell>
        </row>
        <row r="1358">
          <cell r="A1358" t="str">
            <v xml:space="preserve"> _x000C_ 1/30/93</v>
          </cell>
        </row>
        <row r="1361">
          <cell r="A1361" t="str">
            <v>Cell Name</v>
          </cell>
        </row>
        <row r="1362">
          <cell r="A1362" t="str">
            <v>-----------------</v>
          </cell>
        </row>
        <row r="1363">
          <cell r="A1363" t="str">
            <v>TOTAL MOS MEMORY</v>
          </cell>
        </row>
        <row r="1364">
          <cell r="A1364" t="str">
            <v xml:space="preserve"> TOTAL MOS DRAM</v>
          </cell>
        </row>
        <row r="1365">
          <cell r="A1365" t="str">
            <v xml:space="preserve"> TOTAL MOS SRAM</v>
          </cell>
        </row>
        <row r="1366">
          <cell r="A1366" t="str">
            <v xml:space="preserve"> TOTAL MOS MASK PROG ROM</v>
          </cell>
        </row>
        <row r="1367">
          <cell r="A1367" t="str">
            <v xml:space="preserve"> MOS EPROM</v>
          </cell>
        </row>
        <row r="1368">
          <cell r="A1368" t="str">
            <v xml:space="preserve"> MOS EEPROM &amp; OTHER MEMORY</v>
          </cell>
        </row>
        <row r="1369">
          <cell r="A1369" t="str">
            <v>TOTAL MONOLITHIC INTEGRATED</v>
          </cell>
        </row>
        <row r="1370">
          <cell r="A1370" t="str">
            <v>TOTAL SEMICONDUCTOR</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N"/>
      <sheetName val="Income Statement"/>
      <sheetName val="Balance Sheet &amp; CF"/>
      <sheetName val="Sheet1"/>
      <sheetName val="ION"/>
      <sheetName val="Summary"/>
      <sheetName val="#REF"/>
    </sheetNames>
    <sheetDataSet>
      <sheetData sheetId="0"/>
      <sheetData sheetId="1" refreshError="1">
        <row r="17">
          <cell r="AY17">
            <v>17014.300000000003</v>
          </cell>
          <cell r="BD17">
            <v>18033.575961554536</v>
          </cell>
        </row>
        <row r="66">
          <cell r="AY66">
            <v>5162.4000000000042</v>
          </cell>
          <cell r="BD66">
            <v>5246.3929020075229</v>
          </cell>
        </row>
      </sheetData>
      <sheetData sheetId="2"/>
      <sheetData sheetId="3"/>
      <sheetData sheetId="4"/>
      <sheetData sheetId="5" refreshError="1"/>
      <sheetData sheetId="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EP99"/>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U3 - 1"/>
      <sheetName val="U3 - 2"/>
      <sheetName val="U3 - 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 Image 1"/>
      <sheetName val="Kühne&amp;Nagel"/>
      <sheetName val="DiviGeog"/>
      <sheetName val="Valuation"/>
      <sheetName val="DCF"/>
      <sheetName val="PrintOut"/>
      <sheetName val="WDR EVA"/>
      <sheetName val="H1&amp;H2"/>
      <sheetName val="Bullet"/>
      <sheetName val="CurrencySens"/>
      <sheetName val="BS"/>
      <sheetName val="PnL"/>
      <sheetName val="Sheet3"/>
      <sheetName val="Sheet1"/>
      <sheetName val="HSM"/>
      <sheetName val="Input"/>
      <sheetName val="P and L"/>
      <sheetName val="Shipments"/>
      <sheetName val="BOF"/>
      <sheetName val="Ship Input"/>
      <sheetName val="Transfers"/>
      <sheetName val="Iron"/>
      <sheetName val="KG-DWN"/>
    </sheetNames>
    <sheetDataSet>
      <sheetData sheetId="0"/>
      <sheetData sheetId="1" refreshError="1">
        <row r="9">
          <cell r="I9">
            <v>950</v>
          </cell>
        </row>
        <row r="25">
          <cell r="B25" t="str">
            <v>Net Sales</v>
          </cell>
          <cell r="C25">
            <v>2920.8</v>
          </cell>
          <cell r="D25">
            <v>3221.6000000000004</v>
          </cell>
          <cell r="E25">
            <v>3577.5999999999995</v>
          </cell>
          <cell r="F25">
            <v>3844.3999999999996</v>
          </cell>
          <cell r="G25">
            <v>3937.8</v>
          </cell>
          <cell r="H25">
            <v>4779.3</v>
          </cell>
          <cell r="I25">
            <v>5078.58</v>
          </cell>
          <cell r="J25">
            <v>5053.2060000000001</v>
          </cell>
          <cell r="K25">
            <v>5489.5236542154389</v>
          </cell>
          <cell r="L25">
            <v>5918.7312309584158</v>
          </cell>
          <cell r="M25">
            <v>6366.1813487504933</v>
          </cell>
          <cell r="AB25" t="str">
            <v>Net Sales</v>
          </cell>
          <cell r="AC25">
            <v>0.10298548342919744</v>
          </cell>
          <cell r="AD25">
            <v>0.11050409734293498</v>
          </cell>
          <cell r="AE25">
            <v>7.4575134168157531E-2</v>
          </cell>
          <cell r="AF25">
            <v>2.4295078555821581E-2</v>
          </cell>
          <cell r="AG25">
            <v>0.21369800396160299</v>
          </cell>
        </row>
        <row r="90">
          <cell r="H90">
            <v>-48.3</v>
          </cell>
          <cell r="I90">
            <v>-41.95</v>
          </cell>
          <cell r="K90">
            <v>-55.924500000000002</v>
          </cell>
        </row>
        <row r="99">
          <cell r="B99" t="str">
            <v>Stated Net Profit</v>
          </cell>
          <cell r="C99">
            <v>38.627000000000116</v>
          </cell>
          <cell r="D99">
            <v>44.600000000000577</v>
          </cell>
          <cell r="E99">
            <v>53.099999999999277</v>
          </cell>
          <cell r="F99">
            <v>59.161999999999637</v>
          </cell>
          <cell r="G99">
            <v>66.498000000000332</v>
          </cell>
          <cell r="H99">
            <v>76.861999999999895</v>
          </cell>
          <cell r="I99">
            <v>82.340999999999624</v>
          </cell>
          <cell r="J99">
            <v>95.221999999999895</v>
          </cell>
          <cell r="K99">
            <v>105.10765000000004</v>
          </cell>
          <cell r="L99">
            <v>120.18475749999989</v>
          </cell>
          <cell r="M99">
            <v>134.27669537499997</v>
          </cell>
          <cell r="N99" t="str">
            <v>Net profit</v>
          </cell>
          <cell r="O99" t="str">
            <v>Net profit</v>
          </cell>
          <cell r="P99" t="str">
            <v>Net profit</v>
          </cell>
          <cell r="Q99" t="str">
            <v>Net profit</v>
          </cell>
          <cell r="R99" t="str">
            <v>Net profit</v>
          </cell>
          <cell r="S99" t="e">
            <v>#VALUE!</v>
          </cell>
          <cell r="T99" t="e">
            <v>#VALUE!</v>
          </cell>
          <cell r="U99" t="e">
            <v>#VALUE!</v>
          </cell>
          <cell r="AD99">
            <v>86.8</v>
          </cell>
          <cell r="AE99">
            <v>99.9</v>
          </cell>
          <cell r="AF99">
            <v>112.8</v>
          </cell>
        </row>
        <row r="197">
          <cell r="B197" t="str">
            <v>Capex</v>
          </cell>
          <cell r="C197">
            <v>-28.9</v>
          </cell>
          <cell r="D197">
            <v>-20.100000000000001</v>
          </cell>
          <cell r="E197">
            <v>-43.7</v>
          </cell>
          <cell r="F197">
            <v>-69</v>
          </cell>
          <cell r="G197">
            <v>-88.3</v>
          </cell>
          <cell r="H197">
            <v>-77</v>
          </cell>
          <cell r="I197">
            <v>-76</v>
          </cell>
          <cell r="J197">
            <v>-79.703000000000003</v>
          </cell>
          <cell r="K197">
            <v>-100</v>
          </cell>
          <cell r="L197">
            <v>-110</v>
          </cell>
          <cell r="M197">
            <v>-120</v>
          </cell>
          <cell r="AB197" t="str">
            <v>Minorities</v>
          </cell>
          <cell r="AC197">
            <v>0.7</v>
          </cell>
          <cell r="AD197">
            <v>-88.3</v>
          </cell>
          <cell r="AE197">
            <v>-77</v>
          </cell>
          <cell r="AF197">
            <v>-76</v>
          </cell>
          <cell r="AG197">
            <v>-79.703000000000003</v>
          </cell>
          <cell r="AH197">
            <v>-100</v>
          </cell>
          <cell r="AI197">
            <v>-110</v>
          </cell>
        </row>
      </sheetData>
      <sheetData sheetId="2"/>
      <sheetData sheetId="3"/>
      <sheetData sheetId="4"/>
      <sheetData sheetId="5"/>
      <sheetData sheetId="6" refreshError="1">
        <row r="27">
          <cell r="H27">
            <v>0.17500072457567181</v>
          </cell>
        </row>
      </sheetData>
      <sheetData sheetId="7"/>
      <sheetData sheetId="8"/>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r'03 corporate global DRC-mai"/>
      <sheetName val="#REF"/>
      <sheetName val="Data Entry"/>
      <sheetName val="Summary"/>
      <sheetName val="Collection"/>
      <sheetName val="Glo_Sales"/>
      <sheetName val="mktgwise"/>
      <sheetName val="PBCMemberwise"/>
      <sheetName val="Global"/>
      <sheetName val="Strt Archi"/>
      <sheetName val="d_mktgwise"/>
      <sheetName val="mktgwise(2)"/>
      <sheetName val="Global m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pr'03 corporate global DRC-mai"/>
      <sheetName val="#REF"/>
      <sheetName val="Data Entry"/>
      <sheetName val="Summary"/>
      <sheetName val="Collection"/>
      <sheetName val="Glo_Sales"/>
      <sheetName val="mktgwise"/>
      <sheetName val="PBCMemberwise"/>
      <sheetName val="Global"/>
      <sheetName val="Strt Archi"/>
      <sheetName val="d_mktgwise"/>
      <sheetName val="mktgwise(2)"/>
      <sheetName val="Global mt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tails"/>
      <sheetName val="Book228"/>
      <sheetName val="#REF"/>
    </sheetNames>
    <definedNames>
      <definedName name="aaasss" refersTo="#REF!"/>
      <definedName name="ass" refersTo="#REF!"/>
      <definedName name="cva" refersTo="#REF!"/>
      <definedName name="eeee" refersTo="#REF!"/>
      <definedName name="ggdjasgj" refersTo="#REF!"/>
      <definedName name="GoAssetChart" refersTo="#REF!"/>
      <definedName name="GoBack" refersTo="#REF!"/>
      <definedName name="GoBalanceSheet" refersTo="#REF!"/>
      <definedName name="GoCashFlow" refersTo="#REF!"/>
      <definedName name="GoData" refersTo="#REF!"/>
      <definedName name="GoIncomeChart" refersTo="#REF!"/>
      <definedName name="mnmfbas" refersTo="#REF!"/>
      <definedName name="vhasdfas" refersTo="#REF!"/>
    </definedNames>
    <sheetDataSet>
      <sheetData sheetId="0" refreshError="1"/>
      <sheetData sheetId="1" refreshError="1"/>
      <sheetData sheetId="2"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cess Calc"/>
      <sheetName val="Sheet1"/>
      <sheetName val="Sheet2"/>
      <sheetName val="Sheet3"/>
      <sheetName val="expectation workings"/>
    </sheetNames>
    <sheetDataSet>
      <sheetData sheetId="0"/>
      <sheetData sheetId="1" refreshError="1"/>
      <sheetData sheetId="2" refreshError="1"/>
      <sheetData sheetId="3" refreshError="1"/>
      <sheetData sheetId="4"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CMAHAD"/>
    </sheetNames>
    <sheetDataSet>
      <sheetData sheetId="0"/>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sheetName val="Leadsheet"/>
      <sheetName val="Test Asset"/>
      <sheetName val="Workings"/>
      <sheetName val="2565 &amp; 2568 (2)"/>
      <sheetName val="2244"/>
      <sheetName val="Confirmation "/>
      <sheetName val="Sample-Confirms"/>
      <sheetName val="Valuation"/>
      <sheetName val="Sample-Valn"/>
      <sheetName val="Cutoff"/>
      <sheetName val="Excess Calc"/>
      <sheetName val="Tickmarks"/>
      <sheetName val="Threshold Cal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sheetName val="Leadsheet"/>
      <sheetName val="Analytic"/>
      <sheetName val="Counts"/>
      <sheetName val="Sample-Counts"/>
      <sheetName val="Valuation"/>
      <sheetName val="Rollfwd"/>
      <sheetName val="Provision"/>
      <sheetName val="Excess Calc"/>
      <sheetName val="Tickmarks"/>
      <sheetName val="Threshold Calc"/>
      <sheetName val="ExcessCalc"/>
      <sheetName val="Cost vs NRV"/>
      <sheetName val="Selling expenses"/>
      <sheetName val="schedule"/>
      <sheetName val="SCM"/>
      <sheetName val="Detail - PUR"/>
      <sheetName val="Sample-Pur"/>
      <sheetName val="Excess_Calc1"/>
      <sheetName val="Threshold_Calc1"/>
      <sheetName val="Cost_vs_NRV1"/>
      <sheetName val="Selling_expenses1"/>
      <sheetName val="Detail_-_PUR1"/>
      <sheetName val="Excess_Calc"/>
      <sheetName val="Threshold_Calc"/>
      <sheetName val="Cost_vs_NRV"/>
      <sheetName val="Selling_expenses"/>
      <sheetName val="Detail_-_PUR"/>
      <sheetName val="Excess_Calc2"/>
      <sheetName val="Threshold_Calc2"/>
      <sheetName val="Cost_vs_NRV2"/>
      <sheetName val="Selling_expenses2"/>
      <sheetName val="Detail_-_PUR2"/>
      <sheetName val="Excess_Calc3"/>
      <sheetName val="Threshold_Calc3"/>
      <sheetName val="Cost_vs_NRV3"/>
      <sheetName val="Selling_expenses3"/>
      <sheetName val="Detail_-_PUR3"/>
      <sheetName val="Stockchange"/>
      <sheetName val="LS-1"/>
      <sheetName val="Inventories"/>
      <sheetName val="LS-2"/>
      <sheetName val="XREF"/>
      <sheetName val="Price Testing - Used - 1"/>
      <sheetName val="cost of sales"/>
      <sheetName val="Excess_Calc4"/>
      <sheetName val="Threshold_Calc4"/>
      <sheetName val="Cost_vs_NRV4"/>
      <sheetName val="Selling_expenses4"/>
      <sheetName val="Detail_-_PUR4"/>
      <sheetName val="Excess_Calc5"/>
      <sheetName val="Threshold_Calc5"/>
      <sheetName val="Cost_vs_NRV5"/>
      <sheetName val="Selling_expenses5"/>
      <sheetName val="Detail_-_PUR5"/>
      <sheetName val="Excess_Calc6"/>
      <sheetName val="Threshold_Calc6"/>
      <sheetName val="Cost_vs_NRV6"/>
      <sheetName val="Selling_expenses6"/>
      <sheetName val="Detail_-_PUR6"/>
      <sheetName val="Customize Your Invoice"/>
      <sheetName val="Lea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 sheetId="39" refreshError="1"/>
      <sheetData sheetId="40" refreshError="1"/>
      <sheetData sheetId="41" refreshError="1"/>
      <sheetData sheetId="42"/>
      <sheetData sheetId="43" refreshError="1"/>
      <sheetData sheetId="44" refreshError="1"/>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refreshError="1"/>
      <sheetData sheetId="61"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S"/>
      <sheetName val="PNL"/>
      <sheetName val="CHL"/>
      <sheetName val="GRL"/>
      <sheetName val="Recon"/>
      <sheetName val="ZPL"/>
      <sheetName val="Eliminations"/>
      <sheetName val="SALES"/>
      <sheetName val="Contribution"/>
      <sheetName val="Profit"/>
      <sheetName val="Details"/>
      <sheetName val="shn"/>
    </sheetNames>
    <sheetDataSet>
      <sheetData sheetId="0" refreshError="1"/>
      <sheetData sheetId="1" refreshError="1">
        <row r="2">
          <cell r="A2" t="str">
            <v>Particulars</v>
          </cell>
          <cell r="B2">
            <v>37712</v>
          </cell>
          <cell r="C2">
            <v>37742</v>
          </cell>
          <cell r="D2">
            <v>37773</v>
          </cell>
          <cell r="E2">
            <v>37803</v>
          </cell>
          <cell r="F2">
            <v>37834</v>
          </cell>
          <cell r="G2">
            <v>37865</v>
          </cell>
          <cell r="H2">
            <v>37895</v>
          </cell>
          <cell r="I2">
            <v>37926</v>
          </cell>
          <cell r="J2">
            <v>37956</v>
          </cell>
          <cell r="K2">
            <v>37987</v>
          </cell>
          <cell r="L2">
            <v>38018</v>
          </cell>
          <cell r="M2">
            <v>38047</v>
          </cell>
          <cell r="N2">
            <v>37712</v>
          </cell>
          <cell r="O2">
            <v>37712</v>
          </cell>
          <cell r="P2">
            <v>37742</v>
          </cell>
          <cell r="Q2">
            <v>37773</v>
          </cell>
          <cell r="R2">
            <v>37803</v>
          </cell>
          <cell r="S2">
            <v>37834</v>
          </cell>
          <cell r="T2">
            <v>37865</v>
          </cell>
          <cell r="U2">
            <v>37895</v>
          </cell>
          <cell r="V2">
            <v>37926</v>
          </cell>
          <cell r="W2">
            <v>37956</v>
          </cell>
          <cell r="X2">
            <v>37987</v>
          </cell>
          <cell r="Y2">
            <v>38018</v>
          </cell>
          <cell r="Z2">
            <v>38047</v>
          </cell>
        </row>
        <row r="4">
          <cell r="A4" t="str">
            <v xml:space="preserve">Actual Data for Monthly Profit &amp; Loss Account  of Zydus Cadila </v>
          </cell>
        </row>
        <row r="6">
          <cell r="A6" t="str">
            <v>Sales</v>
          </cell>
          <cell r="B6">
            <v>8272.5300000000007</v>
          </cell>
          <cell r="C6">
            <v>9699.98</v>
          </cell>
          <cell r="D6">
            <v>10247.049999999999</v>
          </cell>
          <cell r="E6">
            <v>10008.34</v>
          </cell>
          <cell r="F6">
            <v>10202.789999999999</v>
          </cell>
          <cell r="G6">
            <v>9987.65</v>
          </cell>
          <cell r="H6">
            <v>9103.0399999999991</v>
          </cell>
          <cell r="I6">
            <v>9630.7000000000007</v>
          </cell>
          <cell r="J6">
            <v>9851.5499999999993</v>
          </cell>
          <cell r="K6">
            <v>0</v>
          </cell>
          <cell r="L6">
            <v>0</v>
          </cell>
          <cell r="M6">
            <v>0</v>
          </cell>
          <cell r="N6">
            <v>87003.63</v>
          </cell>
          <cell r="O6">
            <v>8272.5300000000007</v>
          </cell>
          <cell r="P6">
            <v>17972.510000000002</v>
          </cell>
          <cell r="Q6">
            <v>28219.56</v>
          </cell>
          <cell r="R6">
            <v>38227.9</v>
          </cell>
          <cell r="S6">
            <v>48430.69</v>
          </cell>
          <cell r="T6">
            <v>58418.340000000004</v>
          </cell>
          <cell r="U6">
            <v>67521.38</v>
          </cell>
          <cell r="V6">
            <v>77152.08</v>
          </cell>
          <cell r="W6">
            <v>87003.63</v>
          </cell>
          <cell r="X6">
            <v>87003.63</v>
          </cell>
          <cell r="Y6">
            <v>87003.63</v>
          </cell>
          <cell r="Z6">
            <v>87003.63</v>
          </cell>
        </row>
        <row r="7">
          <cell r="A7" t="str">
            <v>Manufactured</v>
          </cell>
          <cell r="B7">
            <v>5813.3</v>
          </cell>
          <cell r="C7">
            <v>6958.87</v>
          </cell>
          <cell r="D7">
            <v>7706.0499999999993</v>
          </cell>
          <cell r="E7">
            <v>7385.79</v>
          </cell>
          <cell r="F7">
            <v>7508.9299999999994</v>
          </cell>
          <cell r="G7">
            <v>7446.68</v>
          </cell>
          <cell r="H7">
            <v>6637.65</v>
          </cell>
          <cell r="I7">
            <v>7321.170000000001</v>
          </cell>
          <cell r="J7">
            <v>6854.46</v>
          </cell>
          <cell r="K7">
            <v>0</v>
          </cell>
          <cell r="L7">
            <v>0</v>
          </cell>
          <cell r="M7">
            <v>0</v>
          </cell>
          <cell r="N7">
            <v>63632.9</v>
          </cell>
          <cell r="O7">
            <v>5813.3</v>
          </cell>
          <cell r="P7">
            <v>12772.17</v>
          </cell>
          <cell r="Q7">
            <v>20478.22</v>
          </cell>
          <cell r="R7">
            <v>27864.010000000002</v>
          </cell>
          <cell r="S7">
            <v>35372.94</v>
          </cell>
          <cell r="T7">
            <v>42819.62</v>
          </cell>
          <cell r="U7">
            <v>49457.270000000004</v>
          </cell>
          <cell r="V7">
            <v>56778.44</v>
          </cell>
          <cell r="W7">
            <v>63632.9</v>
          </cell>
          <cell r="X7">
            <v>63632.9</v>
          </cell>
          <cell r="Y7">
            <v>63632.9</v>
          </cell>
          <cell r="Z7">
            <v>63632.9</v>
          </cell>
        </row>
        <row r="8">
          <cell r="A8" t="str">
            <v>Traded</v>
          </cell>
          <cell r="B8">
            <v>2459.2300000000005</v>
          </cell>
          <cell r="C8">
            <v>2741.11</v>
          </cell>
          <cell r="D8">
            <v>2541</v>
          </cell>
          <cell r="E8">
            <v>2622.5499999999997</v>
          </cell>
          <cell r="F8">
            <v>2693.86</v>
          </cell>
          <cell r="G8">
            <v>2540.9699999999998</v>
          </cell>
          <cell r="H8">
            <v>2465.39</v>
          </cell>
          <cell r="I8">
            <v>2309.5300000000002</v>
          </cell>
          <cell r="J8">
            <v>2997.09</v>
          </cell>
          <cell r="K8">
            <v>0</v>
          </cell>
          <cell r="L8">
            <v>0</v>
          </cell>
          <cell r="M8">
            <v>0</v>
          </cell>
          <cell r="N8">
            <v>23370.73</v>
          </cell>
          <cell r="O8">
            <v>2459.2300000000005</v>
          </cell>
          <cell r="P8">
            <v>5200.34</v>
          </cell>
          <cell r="Q8">
            <v>7741.34</v>
          </cell>
          <cell r="R8">
            <v>10363.89</v>
          </cell>
          <cell r="S8">
            <v>13057.75</v>
          </cell>
          <cell r="T8">
            <v>15598.72</v>
          </cell>
          <cell r="U8">
            <v>18064.11</v>
          </cell>
          <cell r="V8">
            <v>20373.64</v>
          </cell>
          <cell r="W8">
            <v>23370.73</v>
          </cell>
          <cell r="X8">
            <v>23370.73</v>
          </cell>
          <cell r="Y8">
            <v>23370.73</v>
          </cell>
          <cell r="Z8">
            <v>23370.73</v>
          </cell>
        </row>
        <row r="11">
          <cell r="A11" t="str">
            <v>Cost of Sales</v>
          </cell>
          <cell r="B11">
            <v>3799.84</v>
          </cell>
          <cell r="C11">
            <v>4326</v>
          </cell>
          <cell r="D11">
            <v>4712.5400000000009</v>
          </cell>
          <cell r="E11">
            <v>4620.17</v>
          </cell>
          <cell r="F11">
            <v>4526.4400000000005</v>
          </cell>
          <cell r="G11">
            <v>4456.09</v>
          </cell>
          <cell r="H11">
            <v>4201.2299999999996</v>
          </cell>
          <cell r="I11">
            <v>4269.5</v>
          </cell>
          <cell r="J11">
            <v>4256.12</v>
          </cell>
          <cell r="K11">
            <v>0</v>
          </cell>
          <cell r="L11">
            <v>0</v>
          </cell>
          <cell r="M11">
            <v>0</v>
          </cell>
          <cell r="N11">
            <v>39167.93</v>
          </cell>
          <cell r="O11">
            <v>3799.84</v>
          </cell>
          <cell r="P11">
            <v>8125.84</v>
          </cell>
          <cell r="Q11">
            <v>12838.380000000001</v>
          </cell>
          <cell r="R11">
            <v>17458.550000000003</v>
          </cell>
          <cell r="S11">
            <v>21984.99</v>
          </cell>
          <cell r="T11">
            <v>26441.08</v>
          </cell>
          <cell r="U11">
            <v>30642.31</v>
          </cell>
          <cell r="V11">
            <v>34911.81</v>
          </cell>
          <cell r="W11">
            <v>39167.93</v>
          </cell>
          <cell r="X11">
            <v>39167.93</v>
          </cell>
          <cell r="Y11">
            <v>39167.93</v>
          </cell>
          <cell r="Z11">
            <v>39167.93</v>
          </cell>
        </row>
        <row r="12">
          <cell r="A12" t="str">
            <v>COG for Manufactured Goods</v>
          </cell>
          <cell r="B12">
            <v>2687.02</v>
          </cell>
          <cell r="C12">
            <v>2845.83</v>
          </cell>
          <cell r="D12">
            <v>3481.4800000000005</v>
          </cell>
          <cell r="E12">
            <v>3215.7400000000002</v>
          </cell>
          <cell r="F12">
            <v>3052.1800000000003</v>
          </cell>
          <cell r="G12">
            <v>3137.38</v>
          </cell>
          <cell r="H12">
            <v>2903.79</v>
          </cell>
          <cell r="I12">
            <v>3123.6</v>
          </cell>
          <cell r="J12">
            <v>2940.7400000000002</v>
          </cell>
          <cell r="K12">
            <v>0</v>
          </cell>
          <cell r="L12">
            <v>0</v>
          </cell>
          <cell r="M12">
            <v>0</v>
          </cell>
          <cell r="N12">
            <v>27387.760000000002</v>
          </cell>
          <cell r="O12">
            <v>2687.02</v>
          </cell>
          <cell r="P12">
            <v>5532.85</v>
          </cell>
          <cell r="Q12">
            <v>9014.3300000000017</v>
          </cell>
          <cell r="R12">
            <v>12230.070000000002</v>
          </cell>
          <cell r="S12">
            <v>15282.250000000002</v>
          </cell>
          <cell r="T12">
            <v>18419.63</v>
          </cell>
          <cell r="U12">
            <v>21323.420000000002</v>
          </cell>
          <cell r="V12">
            <v>24447.02</v>
          </cell>
          <cell r="W12">
            <v>27387.760000000002</v>
          </cell>
          <cell r="X12">
            <v>27387.760000000002</v>
          </cell>
          <cell r="Y12">
            <v>27387.760000000002</v>
          </cell>
          <cell r="Z12">
            <v>27387.760000000002</v>
          </cell>
        </row>
        <row r="13">
          <cell r="A13" t="str">
            <v>COG for Traded Goods</v>
          </cell>
          <cell r="B13">
            <v>1112.8200000000002</v>
          </cell>
          <cell r="C13">
            <v>1480.17</v>
          </cell>
          <cell r="D13">
            <v>1231.0600000000002</v>
          </cell>
          <cell r="E13">
            <v>1404.4299999999998</v>
          </cell>
          <cell r="F13">
            <v>1474.26</v>
          </cell>
          <cell r="G13">
            <v>1318.71</v>
          </cell>
          <cell r="H13">
            <v>1297.44</v>
          </cell>
          <cell r="I13">
            <v>1145.9000000000001</v>
          </cell>
          <cell r="J13">
            <v>1315.3799999999999</v>
          </cell>
          <cell r="K13">
            <v>0</v>
          </cell>
          <cell r="L13">
            <v>0</v>
          </cell>
          <cell r="M13">
            <v>0</v>
          </cell>
          <cell r="N13">
            <v>11780.169999999998</v>
          </cell>
          <cell r="O13">
            <v>1112.8200000000002</v>
          </cell>
          <cell r="P13">
            <v>2592.9900000000002</v>
          </cell>
          <cell r="Q13">
            <v>3824.05</v>
          </cell>
          <cell r="R13">
            <v>5228.4799999999996</v>
          </cell>
          <cell r="S13">
            <v>6702.74</v>
          </cell>
          <cell r="T13">
            <v>8021.45</v>
          </cell>
          <cell r="U13">
            <v>9318.89</v>
          </cell>
          <cell r="V13">
            <v>10464.789999999999</v>
          </cell>
          <cell r="W13">
            <v>11780.169999999998</v>
          </cell>
          <cell r="X13">
            <v>11780.169999999998</v>
          </cell>
          <cell r="Y13">
            <v>11780.169999999998</v>
          </cell>
          <cell r="Z13">
            <v>11780.169999999998</v>
          </cell>
        </row>
        <row r="16">
          <cell r="A16" t="str">
            <v>Contribution</v>
          </cell>
          <cell r="B16">
            <v>4472.6900000000005</v>
          </cell>
          <cell r="C16">
            <v>5373.98</v>
          </cell>
          <cell r="D16">
            <v>5534.5099999999984</v>
          </cell>
          <cell r="E16">
            <v>5388.1699999999992</v>
          </cell>
          <cell r="F16">
            <v>5676.3499999999995</v>
          </cell>
          <cell r="G16">
            <v>5531.5599999999995</v>
          </cell>
          <cell r="H16">
            <v>4901.8099999999995</v>
          </cell>
          <cell r="I16">
            <v>5361.2000000000016</v>
          </cell>
          <cell r="J16">
            <v>5595.43</v>
          </cell>
          <cell r="K16">
            <v>0</v>
          </cell>
          <cell r="L16">
            <v>0</v>
          </cell>
          <cell r="M16">
            <v>0</v>
          </cell>
          <cell r="N16">
            <v>47835.7</v>
          </cell>
          <cell r="O16">
            <v>4472.6900000000005</v>
          </cell>
          <cell r="P16">
            <v>9846.67</v>
          </cell>
          <cell r="Q16">
            <v>15381.18</v>
          </cell>
          <cell r="R16">
            <v>20769.349999999999</v>
          </cell>
          <cell r="S16">
            <v>26445.700000000004</v>
          </cell>
          <cell r="T16">
            <v>31977.260000000002</v>
          </cell>
          <cell r="U16">
            <v>36879.070000000007</v>
          </cell>
          <cell r="V16">
            <v>42240.270000000004</v>
          </cell>
          <cell r="W16">
            <v>47835.7</v>
          </cell>
          <cell r="X16">
            <v>47835.7</v>
          </cell>
          <cell r="Y16">
            <v>47835.7</v>
          </cell>
          <cell r="Z16">
            <v>47835.7</v>
          </cell>
        </row>
        <row r="17">
          <cell r="A17" t="str">
            <v>Manufactured gc</v>
          </cell>
          <cell r="B17">
            <v>3126.28</v>
          </cell>
          <cell r="C17">
            <v>4113.04</v>
          </cell>
          <cell r="D17">
            <v>4224.5699999999988</v>
          </cell>
          <cell r="E17">
            <v>4170.0499999999993</v>
          </cell>
          <cell r="F17">
            <v>4456.7499999999991</v>
          </cell>
          <cell r="G17">
            <v>4309.3</v>
          </cell>
          <cell r="H17">
            <v>3733.8599999999997</v>
          </cell>
          <cell r="I17">
            <v>4197.5700000000015</v>
          </cell>
          <cell r="J17">
            <v>3913.72</v>
          </cell>
          <cell r="K17">
            <v>0</v>
          </cell>
          <cell r="L17">
            <v>0</v>
          </cell>
          <cell r="M17">
            <v>0</v>
          </cell>
          <cell r="N17">
            <v>36245.14</v>
          </cell>
          <cell r="O17">
            <v>3126.28</v>
          </cell>
          <cell r="P17">
            <v>7239.32</v>
          </cell>
          <cell r="Q17">
            <v>11463.89</v>
          </cell>
          <cell r="R17">
            <v>15633.94</v>
          </cell>
          <cell r="S17">
            <v>20090.690000000002</v>
          </cell>
          <cell r="T17">
            <v>24399.99</v>
          </cell>
          <cell r="U17">
            <v>28133.850000000002</v>
          </cell>
          <cell r="V17">
            <v>32331.420000000002</v>
          </cell>
          <cell r="W17">
            <v>36245.14</v>
          </cell>
          <cell r="X17">
            <v>36245.14</v>
          </cell>
          <cell r="Y17">
            <v>36245.14</v>
          </cell>
          <cell r="Z17">
            <v>36245.14</v>
          </cell>
        </row>
        <row r="18">
          <cell r="A18" t="str">
            <v>Traded gc</v>
          </cell>
          <cell r="B18">
            <v>1346.4100000000003</v>
          </cell>
          <cell r="C18">
            <v>1260.94</v>
          </cell>
          <cell r="D18">
            <v>1309.9399999999998</v>
          </cell>
          <cell r="E18">
            <v>1218.1199999999999</v>
          </cell>
          <cell r="F18">
            <v>1219.6000000000001</v>
          </cell>
          <cell r="G18">
            <v>1222.2599999999998</v>
          </cell>
          <cell r="H18">
            <v>1167.9499999999998</v>
          </cell>
          <cell r="I18">
            <v>1163.6300000000001</v>
          </cell>
          <cell r="J18">
            <v>1681.7100000000003</v>
          </cell>
          <cell r="K18">
            <v>0</v>
          </cell>
          <cell r="L18">
            <v>0</v>
          </cell>
          <cell r="M18">
            <v>0</v>
          </cell>
          <cell r="N18">
            <v>11590.560000000001</v>
          </cell>
          <cell r="O18">
            <v>1346.4100000000003</v>
          </cell>
          <cell r="P18">
            <v>2607.35</v>
          </cell>
          <cell r="Q18">
            <v>3917.29</v>
          </cell>
          <cell r="R18">
            <v>5135.41</v>
          </cell>
          <cell r="S18">
            <v>6355.01</v>
          </cell>
          <cell r="T18">
            <v>7577.2699999999995</v>
          </cell>
          <cell r="U18">
            <v>8745.2200000000012</v>
          </cell>
          <cell r="V18">
            <v>9908.85</v>
          </cell>
          <cell r="W18">
            <v>11590.560000000001</v>
          </cell>
          <cell r="X18">
            <v>11590.560000000001</v>
          </cell>
          <cell r="Y18">
            <v>11590.560000000001</v>
          </cell>
          <cell r="Z18">
            <v>11590.560000000001</v>
          </cell>
        </row>
        <row r="21">
          <cell r="A21" t="str">
            <v>Other Income</v>
          </cell>
          <cell r="B21">
            <v>115.57000000000001</v>
          </cell>
          <cell r="C21">
            <v>145.57000000000002</v>
          </cell>
          <cell r="D21">
            <v>114.52999999999999</v>
          </cell>
          <cell r="E21">
            <v>136.43</v>
          </cell>
          <cell r="F21">
            <v>133.57</v>
          </cell>
          <cell r="G21">
            <v>176.34</v>
          </cell>
          <cell r="H21">
            <v>137.1</v>
          </cell>
          <cell r="I21">
            <v>159.83000000000001</v>
          </cell>
          <cell r="J21">
            <v>128.36999999999998</v>
          </cell>
          <cell r="K21">
            <v>0</v>
          </cell>
          <cell r="L21">
            <v>0</v>
          </cell>
          <cell r="M21">
            <v>0</v>
          </cell>
          <cell r="N21">
            <v>1247.31</v>
          </cell>
          <cell r="O21">
            <v>115.57000000000001</v>
          </cell>
          <cell r="P21">
            <v>261.14000000000004</v>
          </cell>
          <cell r="Q21">
            <v>375.67</v>
          </cell>
          <cell r="R21">
            <v>512.1</v>
          </cell>
          <cell r="S21">
            <v>645.67000000000007</v>
          </cell>
          <cell r="T21">
            <v>822.0100000000001</v>
          </cell>
          <cell r="U21">
            <v>959.11000000000013</v>
          </cell>
          <cell r="V21">
            <v>1118.94</v>
          </cell>
          <cell r="W21">
            <v>1247.31</v>
          </cell>
          <cell r="X21">
            <v>1247.31</v>
          </cell>
          <cell r="Y21">
            <v>1247.31</v>
          </cell>
          <cell r="Z21">
            <v>1247.31</v>
          </cell>
        </row>
        <row r="23">
          <cell r="A23" t="str">
            <v>Overheads</v>
          </cell>
          <cell r="B23">
            <v>4021.3300000000004</v>
          </cell>
          <cell r="C23">
            <v>4011.9600000000009</v>
          </cell>
          <cell r="D23">
            <v>3962.8000000000006</v>
          </cell>
          <cell r="E23">
            <v>3638.4</v>
          </cell>
          <cell r="F23">
            <v>3803.0699999999997</v>
          </cell>
          <cell r="G23">
            <v>3868.75</v>
          </cell>
          <cell r="H23">
            <v>4477.03</v>
          </cell>
          <cell r="I23">
            <v>3317.16</v>
          </cell>
          <cell r="J23">
            <v>3578.2200000000003</v>
          </cell>
          <cell r="K23">
            <v>0</v>
          </cell>
          <cell r="L23">
            <v>0</v>
          </cell>
          <cell r="M23">
            <v>0</v>
          </cell>
          <cell r="N23">
            <v>34678.719999999994</v>
          </cell>
          <cell r="O23">
            <v>4021.3300000000004</v>
          </cell>
          <cell r="P23">
            <v>8033.29</v>
          </cell>
          <cell r="Q23">
            <v>11996.09</v>
          </cell>
          <cell r="R23">
            <v>15634.490000000002</v>
          </cell>
          <cell r="S23">
            <v>19437.560000000001</v>
          </cell>
          <cell r="T23">
            <v>23306.31</v>
          </cell>
          <cell r="U23">
            <v>27783.339999999997</v>
          </cell>
          <cell r="V23">
            <v>31100.5</v>
          </cell>
          <cell r="W23">
            <v>34678.719999999994</v>
          </cell>
          <cell r="X23">
            <v>34678.719999999994</v>
          </cell>
          <cell r="Y23">
            <v>34678.719999999994</v>
          </cell>
          <cell r="Z23">
            <v>34678.719999999994</v>
          </cell>
        </row>
        <row r="24">
          <cell r="A24" t="str">
            <v>Personal Cost</v>
          </cell>
          <cell r="B24">
            <v>1094.5600000000002</v>
          </cell>
          <cell r="C24">
            <v>996.40000000000009</v>
          </cell>
          <cell r="D24">
            <v>1019.52</v>
          </cell>
          <cell r="E24">
            <v>976.32999999999993</v>
          </cell>
          <cell r="F24">
            <v>904.94999999999993</v>
          </cell>
          <cell r="G24">
            <v>1054.69</v>
          </cell>
          <cell r="H24">
            <v>1292.53</v>
          </cell>
          <cell r="I24">
            <v>912.82999999999993</v>
          </cell>
          <cell r="J24">
            <v>984.72</v>
          </cell>
          <cell r="K24">
            <v>0</v>
          </cell>
          <cell r="L24">
            <v>0</v>
          </cell>
          <cell r="M24">
            <v>0</v>
          </cell>
          <cell r="N24">
            <v>9236.5300000000007</v>
          </cell>
          <cell r="O24">
            <v>1094.5600000000002</v>
          </cell>
          <cell r="P24">
            <v>2090.96</v>
          </cell>
          <cell r="Q24">
            <v>3110.48</v>
          </cell>
          <cell r="R24">
            <v>4086.81</v>
          </cell>
          <cell r="S24">
            <v>4991.76</v>
          </cell>
          <cell r="T24">
            <v>6046.4500000000007</v>
          </cell>
          <cell r="U24">
            <v>7338.9800000000005</v>
          </cell>
          <cell r="V24">
            <v>8251.8100000000013</v>
          </cell>
          <cell r="W24">
            <v>9236.5300000000007</v>
          </cell>
          <cell r="X24">
            <v>9236.5300000000007</v>
          </cell>
          <cell r="Y24">
            <v>9236.5300000000007</v>
          </cell>
          <cell r="Z24">
            <v>9236.5300000000007</v>
          </cell>
        </row>
        <row r="25">
          <cell r="A25" t="str">
            <v>Charge to Manufacturing SBU</v>
          </cell>
          <cell r="B25">
            <v>0</v>
          </cell>
          <cell r="C25">
            <v>0</v>
          </cell>
          <cell r="D25">
            <v>0</v>
          </cell>
          <cell r="E25">
            <v>4.7699999999999996</v>
          </cell>
          <cell r="F25">
            <v>-15.12</v>
          </cell>
          <cell r="G25">
            <v>-0.12999999999999901</v>
          </cell>
          <cell r="H25">
            <v>-0.12999999999999901</v>
          </cell>
          <cell r="I25">
            <v>-0.12999999999999901</v>
          </cell>
          <cell r="J25">
            <v>-0.12999999999999901</v>
          </cell>
          <cell r="K25">
            <v>0</v>
          </cell>
          <cell r="L25">
            <v>0</v>
          </cell>
          <cell r="M25">
            <v>0</v>
          </cell>
          <cell r="N25">
            <v>-10.869999999999996</v>
          </cell>
          <cell r="O25">
            <v>0</v>
          </cell>
          <cell r="P25">
            <v>0</v>
          </cell>
          <cell r="Q25">
            <v>0</v>
          </cell>
          <cell r="R25">
            <v>4.7699999999999996</v>
          </cell>
          <cell r="S25">
            <v>-10.35</v>
          </cell>
          <cell r="T25">
            <v>-10.479999999999999</v>
          </cell>
          <cell r="U25">
            <v>-10.609999999999998</v>
          </cell>
          <cell r="V25">
            <v>-10.739999999999997</v>
          </cell>
          <cell r="W25">
            <v>-10.869999999999996</v>
          </cell>
          <cell r="X25">
            <v>-10.869999999999996</v>
          </cell>
          <cell r="Y25">
            <v>-10.869999999999996</v>
          </cell>
          <cell r="Z25">
            <v>-10.869999999999996</v>
          </cell>
        </row>
        <row r="26">
          <cell r="A26" t="str">
            <v>Corporate Expenses</v>
          </cell>
          <cell r="B26">
            <v>23.05</v>
          </cell>
          <cell r="C26">
            <v>24.96</v>
          </cell>
          <cell r="D26">
            <v>26.740000000000002</v>
          </cell>
          <cell r="E26">
            <v>20.99</v>
          </cell>
          <cell r="F26">
            <v>23.15</v>
          </cell>
          <cell r="G26">
            <v>27.6</v>
          </cell>
          <cell r="H26">
            <v>16.02</v>
          </cell>
          <cell r="I26">
            <v>-144.32999999999998</v>
          </cell>
          <cell r="J26">
            <v>-11.440000000000003</v>
          </cell>
          <cell r="K26">
            <v>0</v>
          </cell>
          <cell r="L26">
            <v>0</v>
          </cell>
          <cell r="M26">
            <v>0</v>
          </cell>
          <cell r="N26">
            <v>6.7400000000000038</v>
          </cell>
          <cell r="O26">
            <v>23.05</v>
          </cell>
          <cell r="P26">
            <v>48.010000000000005</v>
          </cell>
          <cell r="Q26">
            <v>74.75</v>
          </cell>
          <cell r="R26">
            <v>95.74</v>
          </cell>
          <cell r="S26">
            <v>118.88999999999999</v>
          </cell>
          <cell r="T26">
            <v>146.48999999999998</v>
          </cell>
          <cell r="U26">
            <v>162.51</v>
          </cell>
          <cell r="V26">
            <v>18.180000000000007</v>
          </cell>
          <cell r="W26">
            <v>6.7400000000000038</v>
          </cell>
          <cell r="X26">
            <v>6.7400000000000038</v>
          </cell>
          <cell r="Y26">
            <v>6.7400000000000038</v>
          </cell>
          <cell r="Z26">
            <v>6.7400000000000038</v>
          </cell>
        </row>
        <row r="27">
          <cell r="A27" t="str">
            <v>Administration Expenses</v>
          </cell>
          <cell r="B27">
            <v>478.21</v>
          </cell>
          <cell r="C27">
            <v>482.45999999999992</v>
          </cell>
          <cell r="D27">
            <v>702.71999999999991</v>
          </cell>
          <cell r="E27">
            <v>311.60000000000002</v>
          </cell>
          <cell r="F27">
            <v>534.69999999999993</v>
          </cell>
          <cell r="G27">
            <v>554.4799999999999</v>
          </cell>
          <cell r="H27">
            <v>392.43</v>
          </cell>
          <cell r="I27">
            <v>491.89000000000004</v>
          </cell>
          <cell r="J27">
            <v>582.0100000000001</v>
          </cell>
          <cell r="K27">
            <v>0</v>
          </cell>
          <cell r="L27">
            <v>0</v>
          </cell>
          <cell r="M27">
            <v>0</v>
          </cell>
          <cell r="N27">
            <v>4530.4999999999991</v>
          </cell>
          <cell r="O27">
            <v>478.21</v>
          </cell>
          <cell r="P27">
            <v>960.66999999999985</v>
          </cell>
          <cell r="Q27">
            <v>1663.3899999999999</v>
          </cell>
          <cell r="R27">
            <v>1974.9899999999998</v>
          </cell>
          <cell r="S27">
            <v>2509.6899999999996</v>
          </cell>
          <cell r="T27">
            <v>3064.1699999999996</v>
          </cell>
          <cell r="U27">
            <v>3456.5999999999995</v>
          </cell>
          <cell r="V27">
            <v>3948.4899999999993</v>
          </cell>
          <cell r="W27">
            <v>4530.4999999999991</v>
          </cell>
          <cell r="X27">
            <v>4530.4999999999991</v>
          </cell>
          <cell r="Y27">
            <v>4530.4999999999991</v>
          </cell>
          <cell r="Z27">
            <v>4530.4999999999991</v>
          </cell>
        </row>
        <row r="28">
          <cell r="A28" t="str">
            <v>Production Expense</v>
          </cell>
          <cell r="B28">
            <v>824.34</v>
          </cell>
          <cell r="C28">
            <v>663.12000000000012</v>
          </cell>
          <cell r="D28">
            <v>589.11</v>
          </cell>
          <cell r="E28">
            <v>828.88</v>
          </cell>
          <cell r="F28">
            <v>828.46</v>
          </cell>
          <cell r="G28">
            <v>630.03</v>
          </cell>
          <cell r="H28">
            <v>1143.6500000000001</v>
          </cell>
          <cell r="I28">
            <v>525.32000000000005</v>
          </cell>
          <cell r="J28">
            <v>616.1</v>
          </cell>
          <cell r="K28">
            <v>0</v>
          </cell>
          <cell r="L28">
            <v>0</v>
          </cell>
          <cell r="M28">
            <v>0</v>
          </cell>
          <cell r="N28">
            <v>6649.01</v>
          </cell>
          <cell r="O28">
            <v>824.34</v>
          </cell>
          <cell r="P28">
            <v>1487.46</v>
          </cell>
          <cell r="Q28">
            <v>2076.5700000000002</v>
          </cell>
          <cell r="R28">
            <v>2905.4500000000003</v>
          </cell>
          <cell r="S28">
            <v>3733.9100000000003</v>
          </cell>
          <cell r="T28">
            <v>4363.9400000000005</v>
          </cell>
          <cell r="U28">
            <v>5507.59</v>
          </cell>
          <cell r="V28">
            <v>6032.91</v>
          </cell>
          <cell r="W28">
            <v>6649.01</v>
          </cell>
          <cell r="X28">
            <v>6649.01</v>
          </cell>
          <cell r="Y28">
            <v>6649.01</v>
          </cell>
          <cell r="Z28">
            <v>6649.01</v>
          </cell>
        </row>
        <row r="29">
          <cell r="A29" t="str">
            <v xml:space="preserve">Research &amp; Development </v>
          </cell>
          <cell r="B29">
            <v>115.58999999999999</v>
          </cell>
          <cell r="C29">
            <v>86.320000000000007</v>
          </cell>
          <cell r="D29">
            <v>90.61999999999999</v>
          </cell>
          <cell r="E29">
            <v>91.719999999999985</v>
          </cell>
          <cell r="F29">
            <v>72.960000000000008</v>
          </cell>
          <cell r="G29">
            <v>79.89</v>
          </cell>
          <cell r="H29">
            <v>86.52</v>
          </cell>
          <cell r="I29">
            <v>169.58</v>
          </cell>
          <cell r="J29">
            <v>98.350000000000009</v>
          </cell>
          <cell r="K29">
            <v>0</v>
          </cell>
          <cell r="L29">
            <v>0</v>
          </cell>
          <cell r="M29">
            <v>0</v>
          </cell>
          <cell r="N29">
            <v>891.55</v>
          </cell>
          <cell r="O29">
            <v>115.58999999999999</v>
          </cell>
          <cell r="P29">
            <v>201.91</v>
          </cell>
          <cell r="Q29">
            <v>292.52999999999997</v>
          </cell>
          <cell r="R29">
            <v>384.24999999999994</v>
          </cell>
          <cell r="S29">
            <v>457.20999999999992</v>
          </cell>
          <cell r="T29">
            <v>537.09999999999991</v>
          </cell>
          <cell r="U29">
            <v>623.61999999999989</v>
          </cell>
          <cell r="V29">
            <v>793.19999999999993</v>
          </cell>
          <cell r="W29">
            <v>891.55</v>
          </cell>
          <cell r="X29">
            <v>891.55</v>
          </cell>
          <cell r="Y29">
            <v>891.55</v>
          </cell>
          <cell r="Z29">
            <v>891.55</v>
          </cell>
        </row>
        <row r="30">
          <cell r="A30" t="str">
            <v>Marketing Expenses</v>
          </cell>
          <cell r="B30">
            <v>1217.18</v>
          </cell>
          <cell r="C30">
            <v>1463.1899999999998</v>
          </cell>
          <cell r="D30">
            <v>1246.0200000000002</v>
          </cell>
          <cell r="E30">
            <v>1113.8800000000001</v>
          </cell>
          <cell r="F30">
            <v>1177.3699999999999</v>
          </cell>
          <cell r="G30">
            <v>1246.3599999999999</v>
          </cell>
          <cell r="H30">
            <v>1309.26</v>
          </cell>
          <cell r="I30">
            <v>1072.4599999999998</v>
          </cell>
          <cell r="J30">
            <v>1023.9000000000001</v>
          </cell>
          <cell r="K30">
            <v>0</v>
          </cell>
          <cell r="L30">
            <v>0</v>
          </cell>
          <cell r="M30">
            <v>0</v>
          </cell>
          <cell r="N30">
            <v>10869.619999999999</v>
          </cell>
          <cell r="O30">
            <v>1217.18</v>
          </cell>
          <cell r="P30">
            <v>2680.37</v>
          </cell>
          <cell r="Q30">
            <v>3926.3900000000003</v>
          </cell>
          <cell r="R30">
            <v>5040.2700000000004</v>
          </cell>
          <cell r="S30">
            <v>6217.64</v>
          </cell>
          <cell r="T30">
            <v>7464</v>
          </cell>
          <cell r="U30">
            <v>8773.26</v>
          </cell>
          <cell r="V30">
            <v>9845.7199999999993</v>
          </cell>
          <cell r="W30">
            <v>10869.619999999999</v>
          </cell>
          <cell r="X30">
            <v>10869.619999999999</v>
          </cell>
          <cell r="Y30">
            <v>10869.619999999999</v>
          </cell>
          <cell r="Z30">
            <v>10869.619999999999</v>
          </cell>
        </row>
        <row r="31">
          <cell r="A31" t="str">
            <v>Sales &amp; Distribution Expenses</v>
          </cell>
          <cell r="B31">
            <v>268.40000000000003</v>
          </cell>
          <cell r="C31">
            <v>295.51000000000005</v>
          </cell>
          <cell r="D31">
            <v>288.07</v>
          </cell>
          <cell r="E31">
            <v>290.23</v>
          </cell>
          <cell r="F31">
            <v>276.59999999999997</v>
          </cell>
          <cell r="G31">
            <v>275.83</v>
          </cell>
          <cell r="H31">
            <v>236.75000000000003</v>
          </cell>
          <cell r="I31">
            <v>289.54000000000002</v>
          </cell>
          <cell r="J31">
            <v>284.70999999999998</v>
          </cell>
          <cell r="K31">
            <v>0</v>
          </cell>
          <cell r="L31">
            <v>0</v>
          </cell>
          <cell r="M31">
            <v>0</v>
          </cell>
          <cell r="N31">
            <v>2505.64</v>
          </cell>
          <cell r="O31">
            <v>268.40000000000003</v>
          </cell>
          <cell r="P31">
            <v>563.91000000000008</v>
          </cell>
          <cell r="Q31">
            <v>851.98</v>
          </cell>
          <cell r="R31">
            <v>1142.21</v>
          </cell>
          <cell r="S31">
            <v>1418.81</v>
          </cell>
          <cell r="T31">
            <v>1694.6399999999999</v>
          </cell>
          <cell r="U31">
            <v>1931.3899999999999</v>
          </cell>
          <cell r="V31">
            <v>2220.9299999999998</v>
          </cell>
          <cell r="W31">
            <v>2505.64</v>
          </cell>
          <cell r="X31">
            <v>2505.64</v>
          </cell>
          <cell r="Y31">
            <v>2505.64</v>
          </cell>
          <cell r="Z31">
            <v>2505.64</v>
          </cell>
        </row>
        <row r="34">
          <cell r="A34" t="str">
            <v>Operating Profit</v>
          </cell>
          <cell r="B34">
            <v>566.92999999999984</v>
          </cell>
          <cell r="C34">
            <v>1507.5899999999983</v>
          </cell>
          <cell r="D34">
            <v>1686.2399999999975</v>
          </cell>
          <cell r="E34">
            <v>1886.1999999999994</v>
          </cell>
          <cell r="F34">
            <v>2006.8499999999995</v>
          </cell>
          <cell r="G34">
            <v>1839.1499999999996</v>
          </cell>
          <cell r="H34">
            <v>561.88000000000011</v>
          </cell>
          <cell r="I34">
            <v>2203.8700000000017</v>
          </cell>
          <cell r="J34">
            <v>2145.58</v>
          </cell>
          <cell r="K34">
            <v>0</v>
          </cell>
          <cell r="L34">
            <v>0</v>
          </cell>
          <cell r="M34">
            <v>0</v>
          </cell>
          <cell r="N34">
            <v>14404.29</v>
          </cell>
          <cell r="O34">
            <v>566.92999999999984</v>
          </cell>
          <cell r="P34">
            <v>2074.5199999999995</v>
          </cell>
          <cell r="Q34">
            <v>3760.76</v>
          </cell>
          <cell r="R34">
            <v>5646.9599999999955</v>
          </cell>
          <cell r="S34">
            <v>7653.8100000000013</v>
          </cell>
          <cell r="T34">
            <v>9492.9600000000028</v>
          </cell>
          <cell r="U34">
            <v>10054.840000000011</v>
          </cell>
          <cell r="V34">
            <v>12258.710000000006</v>
          </cell>
          <cell r="W34">
            <v>14404.29</v>
          </cell>
          <cell r="X34">
            <v>14404.29</v>
          </cell>
          <cell r="Y34">
            <v>14404.29</v>
          </cell>
          <cell r="Z34">
            <v>14404.29</v>
          </cell>
        </row>
        <row r="36">
          <cell r="A36" t="str">
            <v>Interest &amp; Depreciation</v>
          </cell>
          <cell r="B36">
            <v>682.74</v>
          </cell>
          <cell r="C36">
            <v>723.5</v>
          </cell>
          <cell r="D36">
            <v>731.51</v>
          </cell>
          <cell r="E36">
            <v>743.84</v>
          </cell>
          <cell r="F36">
            <v>712.51</v>
          </cell>
          <cell r="G36">
            <v>727.68000000000006</v>
          </cell>
          <cell r="H36">
            <v>780.38</v>
          </cell>
          <cell r="I36">
            <v>608.26</v>
          </cell>
          <cell r="J36">
            <v>713.07</v>
          </cell>
          <cell r="K36">
            <v>0</v>
          </cell>
          <cell r="L36">
            <v>0</v>
          </cell>
          <cell r="M36">
            <v>0</v>
          </cell>
          <cell r="N36">
            <v>6423.49</v>
          </cell>
          <cell r="O36">
            <v>682.74</v>
          </cell>
          <cell r="P36">
            <v>1406.24</v>
          </cell>
          <cell r="Q36">
            <v>2137.75</v>
          </cell>
          <cell r="R36">
            <v>2881.59</v>
          </cell>
          <cell r="S36">
            <v>3594.1</v>
          </cell>
          <cell r="T36">
            <v>4321.78</v>
          </cell>
          <cell r="U36">
            <v>5102.16</v>
          </cell>
          <cell r="V36">
            <v>5710.42</v>
          </cell>
          <cell r="W36">
            <v>6423.49</v>
          </cell>
          <cell r="X36">
            <v>6423.49</v>
          </cell>
          <cell r="Y36">
            <v>6423.49</v>
          </cell>
          <cell r="Z36">
            <v>6423.49</v>
          </cell>
        </row>
        <row r="37">
          <cell r="A37" t="str">
            <v>Variable Interest</v>
          </cell>
          <cell r="B37">
            <v>112.46</v>
          </cell>
          <cell r="C37">
            <v>153.25</v>
          </cell>
          <cell r="D37">
            <v>159.17999999999998</v>
          </cell>
          <cell r="E37">
            <v>166.92000000000002</v>
          </cell>
          <cell r="F37">
            <v>151.28000000000003</v>
          </cell>
          <cell r="G37">
            <v>116.28</v>
          </cell>
          <cell r="H37">
            <v>199.26</v>
          </cell>
          <cell r="I37">
            <v>27.03</v>
          </cell>
          <cell r="J37">
            <v>131.97999999999999</v>
          </cell>
          <cell r="K37">
            <v>0</v>
          </cell>
          <cell r="L37">
            <v>0</v>
          </cell>
          <cell r="M37">
            <v>0</v>
          </cell>
          <cell r="N37">
            <v>1217.6399999999999</v>
          </cell>
          <cell r="O37">
            <v>112.46</v>
          </cell>
          <cell r="P37">
            <v>265.70999999999998</v>
          </cell>
          <cell r="Q37">
            <v>424.89</v>
          </cell>
          <cell r="R37">
            <v>591.80999999999995</v>
          </cell>
          <cell r="S37">
            <v>743.08999999999992</v>
          </cell>
          <cell r="T37">
            <v>859.36999999999989</v>
          </cell>
          <cell r="U37">
            <v>1058.6299999999999</v>
          </cell>
          <cell r="V37">
            <v>1085.6599999999999</v>
          </cell>
          <cell r="W37">
            <v>1217.6399999999999</v>
          </cell>
          <cell r="X37">
            <v>1217.6399999999999</v>
          </cell>
          <cell r="Y37">
            <v>1217.6399999999999</v>
          </cell>
          <cell r="Z37">
            <v>1217.6399999999999</v>
          </cell>
        </row>
        <row r="38">
          <cell r="A38" t="str">
            <v>Fixed Interest</v>
          </cell>
          <cell r="B38">
            <v>137.61000000000001</v>
          </cell>
          <cell r="C38">
            <v>137.57999999999998</v>
          </cell>
          <cell r="D38">
            <v>137.44</v>
          </cell>
          <cell r="E38">
            <v>137.41</v>
          </cell>
          <cell r="F38">
            <v>137.33000000000001</v>
          </cell>
          <cell r="G38">
            <v>137.32</v>
          </cell>
          <cell r="H38">
            <v>137.41</v>
          </cell>
          <cell r="I38">
            <v>137.37</v>
          </cell>
          <cell r="J38">
            <v>137.37</v>
          </cell>
          <cell r="K38">
            <v>0</v>
          </cell>
          <cell r="L38">
            <v>0</v>
          </cell>
          <cell r="M38">
            <v>0</v>
          </cell>
          <cell r="N38">
            <v>1236.8400000000001</v>
          </cell>
          <cell r="O38">
            <v>137.61000000000001</v>
          </cell>
          <cell r="P38">
            <v>275.19</v>
          </cell>
          <cell r="Q38">
            <v>412.63</v>
          </cell>
          <cell r="R38">
            <v>550.04</v>
          </cell>
          <cell r="S38">
            <v>687.37</v>
          </cell>
          <cell r="T38">
            <v>824.69</v>
          </cell>
          <cell r="U38">
            <v>962.1</v>
          </cell>
          <cell r="V38">
            <v>1099.47</v>
          </cell>
          <cell r="W38">
            <v>1236.8400000000001</v>
          </cell>
          <cell r="X38">
            <v>1236.8400000000001</v>
          </cell>
          <cell r="Y38">
            <v>1236.8400000000001</v>
          </cell>
          <cell r="Z38">
            <v>1236.8400000000001</v>
          </cell>
        </row>
        <row r="39">
          <cell r="A39" t="str">
            <v>Total Interest</v>
          </cell>
          <cell r="B39">
            <v>250.07</v>
          </cell>
          <cell r="C39">
            <v>290.83</v>
          </cell>
          <cell r="D39">
            <v>296.62</v>
          </cell>
          <cell r="E39">
            <v>304.33000000000004</v>
          </cell>
          <cell r="F39">
            <v>288.61</v>
          </cell>
          <cell r="G39">
            <v>253.6</v>
          </cell>
          <cell r="H39">
            <v>336.66999999999996</v>
          </cell>
          <cell r="I39">
            <v>164.4</v>
          </cell>
          <cell r="J39">
            <v>269.35000000000002</v>
          </cell>
          <cell r="K39">
            <v>0</v>
          </cell>
          <cell r="L39">
            <v>0</v>
          </cell>
          <cell r="M39">
            <v>0</v>
          </cell>
          <cell r="N39">
            <v>2454.48</v>
          </cell>
          <cell r="O39">
            <v>250.07</v>
          </cell>
          <cell r="P39">
            <v>540.9</v>
          </cell>
          <cell r="Q39">
            <v>837.52</v>
          </cell>
          <cell r="R39">
            <v>1141.8499999999999</v>
          </cell>
          <cell r="S39">
            <v>1430.46</v>
          </cell>
          <cell r="T39">
            <v>1684.06</v>
          </cell>
          <cell r="U39">
            <v>2020.73</v>
          </cell>
          <cell r="V39">
            <v>2185.13</v>
          </cell>
          <cell r="W39">
            <v>2454.48</v>
          </cell>
          <cell r="X39">
            <v>2454.48</v>
          </cell>
          <cell r="Y39">
            <v>2454.48</v>
          </cell>
          <cell r="Z39">
            <v>2454.48</v>
          </cell>
        </row>
        <row r="40">
          <cell r="A40" t="str">
            <v>Depreciation</v>
          </cell>
          <cell r="B40">
            <v>432.67</v>
          </cell>
          <cell r="C40">
            <v>432.67</v>
          </cell>
          <cell r="D40">
            <v>434.89</v>
          </cell>
          <cell r="E40">
            <v>439.51</v>
          </cell>
          <cell r="F40">
            <v>423.9</v>
          </cell>
          <cell r="G40">
            <v>474.08000000000004</v>
          </cell>
          <cell r="H40">
            <v>443.71000000000004</v>
          </cell>
          <cell r="I40">
            <v>443.86</v>
          </cell>
          <cell r="J40">
            <v>443.72</v>
          </cell>
          <cell r="K40">
            <v>0</v>
          </cell>
          <cell r="L40">
            <v>0</v>
          </cell>
          <cell r="M40">
            <v>0</v>
          </cell>
          <cell r="N40">
            <v>3969.01</v>
          </cell>
          <cell r="O40">
            <v>432.67</v>
          </cell>
          <cell r="P40">
            <v>865.34</v>
          </cell>
          <cell r="Q40">
            <v>1300.23</v>
          </cell>
          <cell r="R40">
            <v>1739.74</v>
          </cell>
          <cell r="S40">
            <v>2163.64</v>
          </cell>
          <cell r="T40">
            <v>2637.72</v>
          </cell>
          <cell r="U40">
            <v>3081.43</v>
          </cell>
          <cell r="V40">
            <v>3525.29</v>
          </cell>
          <cell r="W40">
            <v>3969.01</v>
          </cell>
          <cell r="X40">
            <v>3969.01</v>
          </cell>
          <cell r="Y40">
            <v>3969.01</v>
          </cell>
          <cell r="Z40">
            <v>3969.01</v>
          </cell>
        </row>
        <row r="42">
          <cell r="A42" t="str">
            <v>Tresury Income</v>
          </cell>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row>
        <row r="44">
          <cell r="A44" t="str">
            <v>Exceptional Item</v>
          </cell>
          <cell r="B44">
            <v>0</v>
          </cell>
          <cell r="C44">
            <v>0</v>
          </cell>
          <cell r="D44">
            <v>0</v>
          </cell>
          <cell r="E44">
            <v>0</v>
          </cell>
          <cell r="F44">
            <v>104.1</v>
          </cell>
          <cell r="G44">
            <v>104</v>
          </cell>
          <cell r="H44">
            <v>103.07</v>
          </cell>
          <cell r="I44">
            <v>105.16</v>
          </cell>
          <cell r="J44">
            <v>104.69</v>
          </cell>
          <cell r="K44">
            <v>0</v>
          </cell>
          <cell r="L44">
            <v>0</v>
          </cell>
          <cell r="M44">
            <v>0</v>
          </cell>
          <cell r="N44">
            <v>521.02</v>
          </cell>
          <cell r="O44">
            <v>0</v>
          </cell>
          <cell r="P44">
            <v>0</v>
          </cell>
          <cell r="Q44">
            <v>0</v>
          </cell>
          <cell r="R44">
            <v>0</v>
          </cell>
          <cell r="S44">
            <v>104.1</v>
          </cell>
          <cell r="T44">
            <v>208.1</v>
          </cell>
          <cell r="U44">
            <v>311.16999999999996</v>
          </cell>
          <cell r="V44">
            <v>416.32999999999993</v>
          </cell>
          <cell r="W44">
            <v>521.02</v>
          </cell>
          <cell r="X44">
            <v>521.02</v>
          </cell>
          <cell r="Y44">
            <v>521.02</v>
          </cell>
          <cell r="Z44">
            <v>521.02</v>
          </cell>
        </row>
        <row r="45">
          <cell r="A45" t="str">
            <v>VRS Cost</v>
          </cell>
          <cell r="B45">
            <v>0</v>
          </cell>
          <cell r="C45">
            <v>0</v>
          </cell>
          <cell r="D45">
            <v>0</v>
          </cell>
          <cell r="E45">
            <v>0</v>
          </cell>
          <cell r="F45">
            <v>104.1</v>
          </cell>
          <cell r="G45">
            <v>104</v>
          </cell>
          <cell r="H45">
            <v>103.07</v>
          </cell>
          <cell r="I45">
            <v>105.16</v>
          </cell>
          <cell r="J45">
            <v>104.69</v>
          </cell>
          <cell r="K45">
            <v>0</v>
          </cell>
          <cell r="L45">
            <v>0</v>
          </cell>
          <cell r="M45">
            <v>0</v>
          </cell>
          <cell r="N45">
            <v>521.02</v>
          </cell>
          <cell r="O45">
            <v>0</v>
          </cell>
          <cell r="P45">
            <v>0</v>
          </cell>
          <cell r="Q45">
            <v>0</v>
          </cell>
          <cell r="R45">
            <v>0</v>
          </cell>
          <cell r="S45">
            <v>104.1</v>
          </cell>
          <cell r="T45">
            <v>208.1</v>
          </cell>
          <cell r="U45">
            <v>311.16999999999996</v>
          </cell>
          <cell r="V45">
            <v>416.32999999999993</v>
          </cell>
          <cell r="W45">
            <v>521.02</v>
          </cell>
          <cell r="X45">
            <v>521.02</v>
          </cell>
          <cell r="Y45">
            <v>521.02</v>
          </cell>
          <cell r="Z45">
            <v>521.02</v>
          </cell>
        </row>
        <row r="46">
          <cell r="A46" t="str">
            <v>Delta / Prism Provision</v>
          </cell>
          <cell r="B46">
            <v>0</v>
          </cell>
          <cell r="C46">
            <v>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row>
        <row r="48">
          <cell r="A48" t="str">
            <v>Net Profit</v>
          </cell>
          <cell r="B48">
            <v>-115.81000000000017</v>
          </cell>
          <cell r="C48">
            <v>784.08999999999833</v>
          </cell>
          <cell r="D48">
            <v>954.72999999999752</v>
          </cell>
          <cell r="E48">
            <v>1142.3599999999992</v>
          </cell>
          <cell r="F48">
            <v>1190.2399999999996</v>
          </cell>
          <cell r="G48">
            <v>1007.4699999999996</v>
          </cell>
          <cell r="H48">
            <v>-321.56999999999988</v>
          </cell>
          <cell r="I48">
            <v>1490.4500000000016</v>
          </cell>
          <cell r="J48">
            <v>1327.8199999999997</v>
          </cell>
          <cell r="K48">
            <v>0</v>
          </cell>
          <cell r="L48">
            <v>0</v>
          </cell>
          <cell r="M48">
            <v>0</v>
          </cell>
          <cell r="N48">
            <v>7459.7800000000007</v>
          </cell>
          <cell r="O48">
            <v>-115.81000000000017</v>
          </cell>
          <cell r="P48">
            <v>668.27999999999952</v>
          </cell>
          <cell r="Q48">
            <v>1623.0100000000002</v>
          </cell>
          <cell r="R48">
            <v>2765.3699999999953</v>
          </cell>
          <cell r="S48">
            <v>3955.6100000000015</v>
          </cell>
          <cell r="T48">
            <v>4963.0800000000027</v>
          </cell>
          <cell r="U48">
            <v>4641.5100000000111</v>
          </cell>
          <cell r="V48">
            <v>6131.9600000000064</v>
          </cell>
          <cell r="W48">
            <v>7459.7800000000007</v>
          </cell>
          <cell r="X48">
            <v>7459.7800000000007</v>
          </cell>
          <cell r="Y48">
            <v>7459.7800000000007</v>
          </cell>
          <cell r="Z48">
            <v>7459.7800000000007</v>
          </cell>
        </row>
        <row r="50">
          <cell r="B50">
            <v>1</v>
          </cell>
          <cell r="C50">
            <v>2</v>
          </cell>
          <cell r="D50">
            <v>3</v>
          </cell>
          <cell r="E50">
            <v>4</v>
          </cell>
          <cell r="F50">
            <v>5</v>
          </cell>
          <cell r="G50">
            <v>6</v>
          </cell>
          <cell r="H50">
            <v>7</v>
          </cell>
          <cell r="I50">
            <v>8</v>
          </cell>
          <cell r="J50">
            <v>9</v>
          </cell>
          <cell r="K50">
            <v>10</v>
          </cell>
          <cell r="L50">
            <v>11</v>
          </cell>
          <cell r="M50">
            <v>12</v>
          </cell>
          <cell r="N50">
            <v>13</v>
          </cell>
          <cell r="O50">
            <v>14</v>
          </cell>
          <cell r="P50">
            <v>15</v>
          </cell>
          <cell r="Q50">
            <v>16</v>
          </cell>
          <cell r="R50">
            <v>17</v>
          </cell>
          <cell r="S50">
            <v>18</v>
          </cell>
          <cell r="T50">
            <v>19</v>
          </cell>
          <cell r="U50">
            <v>20</v>
          </cell>
          <cell r="V50">
            <v>21</v>
          </cell>
          <cell r="W50">
            <v>22</v>
          </cell>
          <cell r="X50">
            <v>23</v>
          </cell>
          <cell r="Y50">
            <v>24</v>
          </cell>
          <cell r="Z50">
            <v>25</v>
          </cell>
        </row>
        <row r="99">
          <cell r="A99" t="str">
            <v>Actual Data for Previous year Profit &amp; Loss Account  of Zydus Cadila</v>
          </cell>
        </row>
        <row r="101">
          <cell r="B101">
            <v>37347</v>
          </cell>
          <cell r="C101">
            <v>37377</v>
          </cell>
          <cell r="D101">
            <v>37408</v>
          </cell>
          <cell r="E101">
            <v>37438</v>
          </cell>
          <cell r="F101">
            <v>37469</v>
          </cell>
          <cell r="G101">
            <v>37500</v>
          </cell>
          <cell r="H101">
            <v>37530</v>
          </cell>
          <cell r="I101">
            <v>37561</v>
          </cell>
          <cell r="J101">
            <v>37591</v>
          </cell>
          <cell r="K101">
            <v>37622</v>
          </cell>
          <cell r="L101">
            <v>37653</v>
          </cell>
          <cell r="M101">
            <v>37681</v>
          </cell>
          <cell r="N101" t="str">
            <v>Total</v>
          </cell>
          <cell r="O101">
            <v>37347</v>
          </cell>
          <cell r="P101">
            <v>37377</v>
          </cell>
          <cell r="Q101">
            <v>37408</v>
          </cell>
          <cell r="R101">
            <v>37438</v>
          </cell>
          <cell r="S101">
            <v>37469</v>
          </cell>
          <cell r="T101">
            <v>37500</v>
          </cell>
          <cell r="U101">
            <v>37530</v>
          </cell>
          <cell r="V101">
            <v>37561</v>
          </cell>
          <cell r="W101">
            <v>37591</v>
          </cell>
          <cell r="X101">
            <v>37622</v>
          </cell>
          <cell r="Y101">
            <v>37653</v>
          </cell>
          <cell r="Z101">
            <v>37681</v>
          </cell>
        </row>
        <row r="103">
          <cell r="A103" t="str">
            <v>Sales</v>
          </cell>
          <cell r="B103">
            <v>6818.42</v>
          </cell>
          <cell r="C103">
            <v>8139.19</v>
          </cell>
          <cell r="D103">
            <v>8547.7200000000012</v>
          </cell>
          <cell r="E103">
            <v>8696.02</v>
          </cell>
          <cell r="F103">
            <v>9180.4500000000007</v>
          </cell>
          <cell r="G103">
            <v>9419.6699999999983</v>
          </cell>
          <cell r="H103">
            <v>8913.98</v>
          </cell>
          <cell r="I103">
            <v>8091.8000000000011</v>
          </cell>
          <cell r="J103">
            <v>8244.369999999999</v>
          </cell>
          <cell r="K103">
            <v>0</v>
          </cell>
          <cell r="L103">
            <v>0</v>
          </cell>
          <cell r="M103">
            <v>0</v>
          </cell>
          <cell r="N103">
            <v>76051.62</v>
          </cell>
          <cell r="O103">
            <v>6818.42</v>
          </cell>
          <cell r="P103">
            <v>14957.609999999999</v>
          </cell>
          <cell r="Q103">
            <v>23505.33</v>
          </cell>
          <cell r="R103">
            <v>32201.35</v>
          </cell>
          <cell r="S103">
            <v>41381.800000000003</v>
          </cell>
          <cell r="T103">
            <v>50801.47</v>
          </cell>
          <cell r="U103">
            <v>59715.45</v>
          </cell>
          <cell r="V103">
            <v>67807.25</v>
          </cell>
          <cell r="W103">
            <v>76051.62</v>
          </cell>
          <cell r="X103">
            <v>76051.62</v>
          </cell>
          <cell r="Y103">
            <v>76051.62</v>
          </cell>
          <cell r="Z103">
            <v>76051.62</v>
          </cell>
        </row>
        <row r="104">
          <cell r="A104" t="str">
            <v>Manufactured</v>
          </cell>
          <cell r="B104">
            <v>5093.92</v>
          </cell>
          <cell r="C104">
            <v>6232.29</v>
          </cell>
          <cell r="D104">
            <v>6198.670000000001</v>
          </cell>
          <cell r="E104">
            <v>6389.07</v>
          </cell>
          <cell r="F104">
            <v>6468.56</v>
          </cell>
          <cell r="G104">
            <v>6738.3499999999995</v>
          </cell>
          <cell r="H104">
            <v>6509.4500000000007</v>
          </cell>
          <cell r="I104">
            <v>5690.1</v>
          </cell>
          <cell r="J104">
            <v>7213.7</v>
          </cell>
          <cell r="K104">
            <v>0</v>
          </cell>
          <cell r="L104">
            <v>0</v>
          </cell>
          <cell r="M104">
            <v>0</v>
          </cell>
          <cell r="N104">
            <v>56534.109999999993</v>
          </cell>
          <cell r="O104">
            <v>5093.92</v>
          </cell>
          <cell r="P104">
            <v>11326.21</v>
          </cell>
          <cell r="Q104">
            <v>17524.88</v>
          </cell>
          <cell r="R104">
            <v>23913.95</v>
          </cell>
          <cell r="S104">
            <v>30382.510000000002</v>
          </cell>
          <cell r="T104">
            <v>37120.86</v>
          </cell>
          <cell r="U104">
            <v>43630.31</v>
          </cell>
          <cell r="V104">
            <v>49320.409999999996</v>
          </cell>
          <cell r="W104">
            <v>56534.109999999993</v>
          </cell>
          <cell r="X104">
            <v>56534.109999999993</v>
          </cell>
          <cell r="Y104">
            <v>56534.109999999993</v>
          </cell>
          <cell r="Z104">
            <v>56534.109999999993</v>
          </cell>
        </row>
        <row r="105">
          <cell r="A105" t="str">
            <v>Traded</v>
          </cell>
          <cell r="B105">
            <v>1724.5</v>
          </cell>
          <cell r="C105">
            <v>1906.8999999999999</v>
          </cell>
          <cell r="D105">
            <v>2349.0500000000002</v>
          </cell>
          <cell r="E105">
            <v>2306.9499999999998</v>
          </cell>
          <cell r="F105">
            <v>2711.8900000000003</v>
          </cell>
          <cell r="G105">
            <v>2681.3199999999997</v>
          </cell>
          <cell r="H105">
            <v>2404.5299999999997</v>
          </cell>
          <cell r="I105">
            <v>2401.7000000000003</v>
          </cell>
          <cell r="J105">
            <v>1030.6699999999998</v>
          </cell>
          <cell r="K105">
            <v>0</v>
          </cell>
          <cell r="L105">
            <v>0</v>
          </cell>
          <cell r="M105">
            <v>0</v>
          </cell>
          <cell r="N105">
            <v>19517.509999999998</v>
          </cell>
          <cell r="O105">
            <v>1724.5</v>
          </cell>
          <cell r="P105">
            <v>3631.3999999999996</v>
          </cell>
          <cell r="Q105">
            <v>5980.45</v>
          </cell>
          <cell r="R105">
            <v>8287.4</v>
          </cell>
          <cell r="S105">
            <v>10999.29</v>
          </cell>
          <cell r="T105">
            <v>13680.61</v>
          </cell>
          <cell r="U105">
            <v>16085.14</v>
          </cell>
          <cell r="V105">
            <v>18486.84</v>
          </cell>
          <cell r="W105">
            <v>19517.509999999998</v>
          </cell>
          <cell r="X105">
            <v>19517.509999999998</v>
          </cell>
          <cell r="Y105">
            <v>19517.509999999998</v>
          </cell>
          <cell r="Z105">
            <v>19517.509999999998</v>
          </cell>
        </row>
        <row r="108">
          <cell r="A108" t="str">
            <v>Cost of Sales</v>
          </cell>
          <cell r="B108">
            <v>3339.31</v>
          </cell>
          <cell r="C108">
            <v>3909.9700000000003</v>
          </cell>
          <cell r="D108">
            <v>4024.6699999999996</v>
          </cell>
          <cell r="E108">
            <v>4188.03</v>
          </cell>
          <cell r="F108">
            <v>4608.66</v>
          </cell>
          <cell r="G108">
            <v>4610.97</v>
          </cell>
          <cell r="H108">
            <v>4524.03</v>
          </cell>
          <cell r="I108">
            <v>3912.35</v>
          </cell>
          <cell r="J108">
            <v>3917.56</v>
          </cell>
          <cell r="K108">
            <v>0</v>
          </cell>
          <cell r="L108">
            <v>0</v>
          </cell>
          <cell r="M108">
            <v>0</v>
          </cell>
          <cell r="N108">
            <v>37035.550000000003</v>
          </cell>
          <cell r="O108">
            <v>3339.31</v>
          </cell>
          <cell r="P108">
            <v>7249.2800000000007</v>
          </cell>
          <cell r="Q108">
            <v>11273.95</v>
          </cell>
          <cell r="R108">
            <v>15461.98</v>
          </cell>
          <cell r="S108">
            <v>20070.64</v>
          </cell>
          <cell r="T108">
            <v>24681.61</v>
          </cell>
          <cell r="U108">
            <v>29205.640000000003</v>
          </cell>
          <cell r="V108">
            <v>33117.990000000005</v>
          </cell>
          <cell r="W108">
            <v>37035.550000000003</v>
          </cell>
          <cell r="X108">
            <v>37035.550000000003</v>
          </cell>
          <cell r="Y108">
            <v>37035.550000000003</v>
          </cell>
          <cell r="Z108">
            <v>37035.550000000003</v>
          </cell>
        </row>
        <row r="109">
          <cell r="A109" t="str">
            <v>COG for Manufactured Goods</v>
          </cell>
          <cell r="B109">
            <v>2517.5</v>
          </cell>
          <cell r="C109">
            <v>2956.69</v>
          </cell>
          <cell r="D109">
            <v>2728.6499999999996</v>
          </cell>
          <cell r="E109">
            <v>2865.8399999999997</v>
          </cell>
          <cell r="F109">
            <v>2905.2599999999998</v>
          </cell>
          <cell r="G109">
            <v>2893.37</v>
          </cell>
          <cell r="H109">
            <v>3029.06</v>
          </cell>
          <cell r="I109">
            <v>2448.4299999999998</v>
          </cell>
          <cell r="J109">
            <v>3560.98</v>
          </cell>
          <cell r="K109">
            <v>0</v>
          </cell>
          <cell r="L109">
            <v>0</v>
          </cell>
          <cell r="M109">
            <v>0</v>
          </cell>
          <cell r="N109">
            <v>25905.780000000002</v>
          </cell>
          <cell r="O109">
            <v>2517.5</v>
          </cell>
          <cell r="P109">
            <v>5474.1900000000005</v>
          </cell>
          <cell r="Q109">
            <v>8202.84</v>
          </cell>
          <cell r="R109">
            <v>11068.68</v>
          </cell>
          <cell r="S109">
            <v>13973.94</v>
          </cell>
          <cell r="T109">
            <v>16867.310000000001</v>
          </cell>
          <cell r="U109">
            <v>19896.370000000003</v>
          </cell>
          <cell r="V109">
            <v>22344.800000000003</v>
          </cell>
          <cell r="W109">
            <v>25905.780000000002</v>
          </cell>
          <cell r="X109">
            <v>25905.780000000002</v>
          </cell>
          <cell r="Y109">
            <v>25905.780000000002</v>
          </cell>
          <cell r="Z109">
            <v>25905.780000000002</v>
          </cell>
        </row>
        <row r="110">
          <cell r="A110" t="str">
            <v>COG for Traded Goods</v>
          </cell>
          <cell r="B110">
            <v>821.81000000000006</v>
          </cell>
          <cell r="C110">
            <v>953.28</v>
          </cell>
          <cell r="D110">
            <v>1296.02</v>
          </cell>
          <cell r="E110">
            <v>1322.19</v>
          </cell>
          <cell r="F110">
            <v>1703.3999999999999</v>
          </cell>
          <cell r="G110">
            <v>1717.6000000000001</v>
          </cell>
          <cell r="H110">
            <v>1494.9699999999998</v>
          </cell>
          <cell r="I110">
            <v>1463.92</v>
          </cell>
          <cell r="J110">
            <v>356.58</v>
          </cell>
          <cell r="K110">
            <v>0</v>
          </cell>
          <cell r="L110">
            <v>0</v>
          </cell>
          <cell r="M110">
            <v>0</v>
          </cell>
          <cell r="N110">
            <v>11129.77</v>
          </cell>
          <cell r="O110">
            <v>821.81000000000006</v>
          </cell>
          <cell r="P110">
            <v>1775.0900000000001</v>
          </cell>
          <cell r="Q110">
            <v>3071.11</v>
          </cell>
          <cell r="R110">
            <v>4393.3</v>
          </cell>
          <cell r="S110">
            <v>6096.7</v>
          </cell>
          <cell r="T110">
            <v>7814.3</v>
          </cell>
          <cell r="U110">
            <v>9309.27</v>
          </cell>
          <cell r="V110">
            <v>10773.19</v>
          </cell>
          <cell r="W110">
            <v>11129.77</v>
          </cell>
          <cell r="X110">
            <v>11129.77</v>
          </cell>
          <cell r="Y110">
            <v>11129.77</v>
          </cell>
          <cell r="Z110">
            <v>11129.77</v>
          </cell>
        </row>
        <row r="113">
          <cell r="A113" t="str">
            <v>Contribution</v>
          </cell>
          <cell r="B113">
            <v>3479.11</v>
          </cell>
          <cell r="C113">
            <v>4229.2199999999993</v>
          </cell>
          <cell r="D113">
            <v>4523.0500000000011</v>
          </cell>
          <cell r="E113">
            <v>4507.99</v>
          </cell>
          <cell r="F113">
            <v>4571.7900000000009</v>
          </cell>
          <cell r="G113">
            <v>4808.6999999999989</v>
          </cell>
          <cell r="H113">
            <v>4389.9500000000007</v>
          </cell>
          <cell r="I113">
            <v>4179.4500000000007</v>
          </cell>
          <cell r="J113">
            <v>4326.8099999999995</v>
          </cell>
          <cell r="K113">
            <v>0</v>
          </cell>
          <cell r="L113">
            <v>0</v>
          </cell>
          <cell r="M113">
            <v>0</v>
          </cell>
          <cell r="N113">
            <v>39016.069999999992</v>
          </cell>
          <cell r="O113">
            <v>3479.11</v>
          </cell>
          <cell r="P113">
            <v>7708.3299999999981</v>
          </cell>
          <cell r="Q113">
            <v>12231.380000000001</v>
          </cell>
          <cell r="R113">
            <v>16739.37</v>
          </cell>
          <cell r="S113">
            <v>21311.16</v>
          </cell>
          <cell r="T113">
            <v>26119.86</v>
          </cell>
          <cell r="U113">
            <v>30509.809999999994</v>
          </cell>
          <cell r="V113">
            <v>34689.259999999995</v>
          </cell>
          <cell r="W113">
            <v>39016.069999999992</v>
          </cell>
          <cell r="X113">
            <v>39016.069999999992</v>
          </cell>
          <cell r="Y113">
            <v>39016.069999999992</v>
          </cell>
          <cell r="Z113">
            <v>39016.069999999992</v>
          </cell>
        </row>
        <row r="114">
          <cell r="A114" t="str">
            <v>Manufactured gc</v>
          </cell>
          <cell r="B114">
            <v>2576.42</v>
          </cell>
          <cell r="C114">
            <v>3275.6</v>
          </cell>
          <cell r="D114">
            <v>3470.0200000000013</v>
          </cell>
          <cell r="E114">
            <v>3523.23</v>
          </cell>
          <cell r="F114">
            <v>3563.3000000000006</v>
          </cell>
          <cell r="G114">
            <v>3844.9799999999996</v>
          </cell>
          <cell r="H114">
            <v>3480.3900000000008</v>
          </cell>
          <cell r="I114">
            <v>3241.6700000000005</v>
          </cell>
          <cell r="J114">
            <v>3652.72</v>
          </cell>
          <cell r="K114">
            <v>0</v>
          </cell>
          <cell r="L114">
            <v>0</v>
          </cell>
          <cell r="M114">
            <v>0</v>
          </cell>
          <cell r="N114">
            <v>30628.329999999991</v>
          </cell>
          <cell r="O114">
            <v>2576.42</v>
          </cell>
          <cell r="P114">
            <v>5852.0199999999986</v>
          </cell>
          <cell r="Q114">
            <v>9322.0400000000009</v>
          </cell>
          <cell r="R114">
            <v>12845.27</v>
          </cell>
          <cell r="S114">
            <v>16408.57</v>
          </cell>
          <cell r="T114">
            <v>20253.55</v>
          </cell>
          <cell r="U114">
            <v>23733.939999999995</v>
          </cell>
          <cell r="V114">
            <v>26975.609999999993</v>
          </cell>
          <cell r="W114">
            <v>30628.329999999991</v>
          </cell>
          <cell r="X114">
            <v>30628.329999999991</v>
          </cell>
          <cell r="Y114">
            <v>30628.329999999991</v>
          </cell>
          <cell r="Z114">
            <v>30628.329999999991</v>
          </cell>
        </row>
        <row r="115">
          <cell r="A115" t="str">
            <v>Traded gc</v>
          </cell>
          <cell r="B115">
            <v>902.68999999999994</v>
          </cell>
          <cell r="C115">
            <v>953.61999999999989</v>
          </cell>
          <cell r="D115">
            <v>1053.0300000000002</v>
          </cell>
          <cell r="E115">
            <v>984.75999999999976</v>
          </cell>
          <cell r="F115">
            <v>1008.4900000000005</v>
          </cell>
          <cell r="G115">
            <v>963.71999999999957</v>
          </cell>
          <cell r="H115">
            <v>909.56</v>
          </cell>
          <cell r="I115">
            <v>937.7800000000002</v>
          </cell>
          <cell r="J115">
            <v>674.08999999999992</v>
          </cell>
          <cell r="K115">
            <v>0</v>
          </cell>
          <cell r="L115">
            <v>0</v>
          </cell>
          <cell r="M115">
            <v>0</v>
          </cell>
          <cell r="N115">
            <v>8387.739999999998</v>
          </cell>
          <cell r="O115">
            <v>902.68999999999994</v>
          </cell>
          <cell r="P115">
            <v>1856.3099999999995</v>
          </cell>
          <cell r="Q115">
            <v>2909.3399999999997</v>
          </cell>
          <cell r="R115">
            <v>3894.0999999999995</v>
          </cell>
          <cell r="S115">
            <v>4902.5900000000011</v>
          </cell>
          <cell r="T115">
            <v>5866.31</v>
          </cell>
          <cell r="U115">
            <v>6775.869999999999</v>
          </cell>
          <cell r="V115">
            <v>7713.65</v>
          </cell>
          <cell r="W115">
            <v>8387.739999999998</v>
          </cell>
          <cell r="X115">
            <v>8387.739999999998</v>
          </cell>
          <cell r="Y115">
            <v>8387.739999999998</v>
          </cell>
          <cell r="Z115">
            <v>8387.739999999998</v>
          </cell>
        </row>
        <row r="118">
          <cell r="A118" t="str">
            <v>Other Income</v>
          </cell>
          <cell r="B118">
            <v>51.94</v>
          </cell>
          <cell r="C118">
            <v>121.28</v>
          </cell>
          <cell r="D118">
            <v>118.96999999999998</v>
          </cell>
          <cell r="E118">
            <v>137.66</v>
          </cell>
          <cell r="F118">
            <v>272.02000000000004</v>
          </cell>
          <cell r="G118">
            <v>156.04999999999998</v>
          </cell>
          <cell r="H118">
            <v>152.26</v>
          </cell>
          <cell r="I118">
            <v>95.81</v>
          </cell>
          <cell r="J118">
            <v>207.87</v>
          </cell>
          <cell r="K118">
            <v>0</v>
          </cell>
          <cell r="L118">
            <v>0</v>
          </cell>
          <cell r="M118">
            <v>0</v>
          </cell>
          <cell r="N118">
            <v>1313.8600000000001</v>
          </cell>
          <cell r="O118">
            <v>51.94</v>
          </cell>
          <cell r="P118">
            <v>173.22</v>
          </cell>
          <cell r="Q118">
            <v>292.19</v>
          </cell>
          <cell r="R118">
            <v>429.85</v>
          </cell>
          <cell r="S118">
            <v>701.87000000000012</v>
          </cell>
          <cell r="T118">
            <v>857.92000000000007</v>
          </cell>
          <cell r="U118">
            <v>1010.1800000000001</v>
          </cell>
          <cell r="V118">
            <v>1105.99</v>
          </cell>
          <cell r="W118">
            <v>1313.8600000000001</v>
          </cell>
          <cell r="X118">
            <v>1313.8600000000001</v>
          </cell>
          <cell r="Y118">
            <v>1313.8600000000001</v>
          </cell>
          <cell r="Z118">
            <v>1313.8600000000001</v>
          </cell>
        </row>
        <row r="120">
          <cell r="A120" t="str">
            <v>Overheads</v>
          </cell>
          <cell r="B120">
            <v>3158.7400000000002</v>
          </cell>
          <cell r="C120">
            <v>3070.36</v>
          </cell>
          <cell r="D120">
            <v>2954.2299999999996</v>
          </cell>
          <cell r="E120">
            <v>2892.1000000000004</v>
          </cell>
          <cell r="F120">
            <v>3012.9199999999996</v>
          </cell>
          <cell r="G120">
            <v>3192.4300000000003</v>
          </cell>
          <cell r="H120">
            <v>3298.09</v>
          </cell>
          <cell r="I120">
            <v>2939.35</v>
          </cell>
          <cell r="J120">
            <v>3233.7799999999997</v>
          </cell>
          <cell r="K120">
            <v>0</v>
          </cell>
          <cell r="L120">
            <v>0</v>
          </cell>
          <cell r="M120">
            <v>0</v>
          </cell>
          <cell r="N120">
            <v>27752</v>
          </cell>
          <cell r="O120">
            <v>3158.7400000000002</v>
          </cell>
          <cell r="P120">
            <v>6229.1</v>
          </cell>
          <cell r="Q120">
            <v>9183.3300000000017</v>
          </cell>
          <cell r="R120">
            <v>12075.43</v>
          </cell>
          <cell r="S120">
            <v>15088.35</v>
          </cell>
          <cell r="T120">
            <v>18280.780000000002</v>
          </cell>
          <cell r="U120">
            <v>21578.869999999995</v>
          </cell>
          <cell r="V120">
            <v>24518.22</v>
          </cell>
          <cell r="W120">
            <v>27752</v>
          </cell>
          <cell r="X120">
            <v>27752</v>
          </cell>
          <cell r="Y120">
            <v>27752</v>
          </cell>
          <cell r="Z120">
            <v>27752</v>
          </cell>
        </row>
        <row r="121">
          <cell r="A121" t="str">
            <v>Personal Cost</v>
          </cell>
          <cell r="B121">
            <v>896.4899999999999</v>
          </cell>
          <cell r="C121">
            <v>928.49999999999989</v>
          </cell>
          <cell r="D121">
            <v>891.87</v>
          </cell>
          <cell r="E121">
            <v>874.83</v>
          </cell>
          <cell r="F121">
            <v>887.77</v>
          </cell>
          <cell r="G121">
            <v>940.79</v>
          </cell>
          <cell r="H121">
            <v>984.89999999999986</v>
          </cell>
          <cell r="I121">
            <v>896.65</v>
          </cell>
          <cell r="J121">
            <v>979.44</v>
          </cell>
          <cell r="K121">
            <v>0</v>
          </cell>
          <cell r="L121">
            <v>0</v>
          </cell>
          <cell r="M121">
            <v>0</v>
          </cell>
          <cell r="N121">
            <v>8281.239999999998</v>
          </cell>
          <cell r="O121">
            <v>896.4899999999999</v>
          </cell>
          <cell r="P121">
            <v>1824.9899999999998</v>
          </cell>
          <cell r="Q121">
            <v>2716.8599999999997</v>
          </cell>
          <cell r="R121">
            <v>3591.6899999999996</v>
          </cell>
          <cell r="S121">
            <v>4479.4599999999991</v>
          </cell>
          <cell r="T121">
            <v>5420.2499999999991</v>
          </cell>
          <cell r="U121">
            <v>6405.1499999999987</v>
          </cell>
          <cell r="V121">
            <v>7301.7999999999984</v>
          </cell>
          <cell r="W121">
            <v>8281.239999999998</v>
          </cell>
          <cell r="X121">
            <v>8281.239999999998</v>
          </cell>
          <cell r="Y121">
            <v>8281.239999999998</v>
          </cell>
          <cell r="Z121">
            <v>8281.239999999998</v>
          </cell>
        </row>
        <row r="122">
          <cell r="A122" t="str">
            <v>Charge to Manufacturing SBU</v>
          </cell>
          <cell r="B122">
            <v>85.51</v>
          </cell>
          <cell r="C122">
            <v>0</v>
          </cell>
          <cell r="D122">
            <v>0</v>
          </cell>
          <cell r="E122">
            <v>0</v>
          </cell>
          <cell r="F122">
            <v>0</v>
          </cell>
          <cell r="G122">
            <v>0</v>
          </cell>
          <cell r="H122">
            <v>0</v>
          </cell>
          <cell r="I122">
            <v>0</v>
          </cell>
          <cell r="J122">
            <v>0</v>
          </cell>
          <cell r="K122">
            <v>0</v>
          </cell>
          <cell r="L122">
            <v>0</v>
          </cell>
          <cell r="M122">
            <v>0</v>
          </cell>
          <cell r="N122">
            <v>85.51</v>
          </cell>
          <cell r="O122">
            <v>85.51</v>
          </cell>
          <cell r="P122">
            <v>85.51</v>
          </cell>
          <cell r="Q122">
            <v>85.51</v>
          </cell>
          <cell r="R122">
            <v>85.51</v>
          </cell>
          <cell r="S122">
            <v>85.51</v>
          </cell>
          <cell r="T122">
            <v>85.51</v>
          </cell>
          <cell r="U122">
            <v>85.51</v>
          </cell>
          <cell r="V122">
            <v>85.51</v>
          </cell>
          <cell r="W122">
            <v>85.51</v>
          </cell>
          <cell r="X122">
            <v>85.51</v>
          </cell>
          <cell r="Y122">
            <v>85.51</v>
          </cell>
          <cell r="Z122">
            <v>85.51</v>
          </cell>
        </row>
        <row r="123">
          <cell r="A123" t="str">
            <v>Corporate Expenses</v>
          </cell>
          <cell r="B123">
            <v>21.77</v>
          </cell>
          <cell r="C123">
            <v>22.57</v>
          </cell>
          <cell r="D123">
            <v>23.17</v>
          </cell>
          <cell r="E123">
            <v>22.380000000000003</v>
          </cell>
          <cell r="F123">
            <v>24.380000000000003</v>
          </cell>
          <cell r="G123">
            <v>25.979999999999997</v>
          </cell>
          <cell r="H123">
            <v>24.37</v>
          </cell>
          <cell r="I123">
            <v>23.979999999999997</v>
          </cell>
          <cell r="J123">
            <v>23.97</v>
          </cell>
          <cell r="K123">
            <v>0</v>
          </cell>
          <cell r="L123">
            <v>0</v>
          </cell>
          <cell r="M123">
            <v>0</v>
          </cell>
          <cell r="N123">
            <v>212.57</v>
          </cell>
          <cell r="O123">
            <v>21.77</v>
          </cell>
          <cell r="P123">
            <v>44.34</v>
          </cell>
          <cell r="Q123">
            <v>67.510000000000005</v>
          </cell>
          <cell r="R123">
            <v>89.890000000000015</v>
          </cell>
          <cell r="S123">
            <v>114.27000000000001</v>
          </cell>
          <cell r="T123">
            <v>140.25</v>
          </cell>
          <cell r="U123">
            <v>164.62</v>
          </cell>
          <cell r="V123">
            <v>188.6</v>
          </cell>
          <cell r="W123">
            <v>212.57</v>
          </cell>
          <cell r="X123">
            <v>212.57</v>
          </cell>
          <cell r="Y123">
            <v>212.57</v>
          </cell>
          <cell r="Z123">
            <v>212.57</v>
          </cell>
        </row>
        <row r="124">
          <cell r="A124" t="str">
            <v>Administration Expenses</v>
          </cell>
          <cell r="B124">
            <v>311.47999999999996</v>
          </cell>
          <cell r="C124">
            <v>302.23</v>
          </cell>
          <cell r="D124">
            <v>218.79</v>
          </cell>
          <cell r="E124">
            <v>270.36</v>
          </cell>
          <cell r="F124">
            <v>298.34000000000003</v>
          </cell>
          <cell r="G124">
            <v>295.96000000000004</v>
          </cell>
          <cell r="H124">
            <v>364.34</v>
          </cell>
          <cell r="I124">
            <v>385.14</v>
          </cell>
          <cell r="J124">
            <v>270.84000000000003</v>
          </cell>
          <cell r="K124">
            <v>0</v>
          </cell>
          <cell r="L124">
            <v>0</v>
          </cell>
          <cell r="M124">
            <v>0</v>
          </cell>
          <cell r="N124">
            <v>2717.4800000000005</v>
          </cell>
          <cell r="O124">
            <v>311.47999999999996</v>
          </cell>
          <cell r="P124">
            <v>613.71</v>
          </cell>
          <cell r="Q124">
            <v>832.5</v>
          </cell>
          <cell r="R124">
            <v>1102.8600000000001</v>
          </cell>
          <cell r="S124">
            <v>1401.2000000000003</v>
          </cell>
          <cell r="T124">
            <v>1697.1600000000003</v>
          </cell>
          <cell r="U124">
            <v>2061.5000000000005</v>
          </cell>
          <cell r="V124">
            <v>2446.6400000000003</v>
          </cell>
          <cell r="W124">
            <v>2717.4800000000005</v>
          </cell>
          <cell r="X124">
            <v>2717.4800000000005</v>
          </cell>
          <cell r="Y124">
            <v>2717.4800000000005</v>
          </cell>
          <cell r="Z124">
            <v>2717.4800000000005</v>
          </cell>
        </row>
        <row r="125">
          <cell r="A125" t="str">
            <v>Production Expense</v>
          </cell>
          <cell r="B125">
            <v>460.71</v>
          </cell>
          <cell r="C125">
            <v>492.3</v>
          </cell>
          <cell r="D125">
            <v>513.07999999999993</v>
          </cell>
          <cell r="E125">
            <v>434.63</v>
          </cell>
          <cell r="F125">
            <v>442.91999999999996</v>
          </cell>
          <cell r="G125">
            <v>506.02</v>
          </cell>
          <cell r="H125">
            <v>459.98</v>
          </cell>
          <cell r="I125">
            <v>403.28999999999996</v>
          </cell>
          <cell r="J125">
            <v>568.14</v>
          </cell>
          <cell r="K125">
            <v>0</v>
          </cell>
          <cell r="L125">
            <v>0</v>
          </cell>
          <cell r="M125">
            <v>0</v>
          </cell>
          <cell r="N125">
            <v>4281.07</v>
          </cell>
          <cell r="O125">
            <v>460.71</v>
          </cell>
          <cell r="P125">
            <v>953.01</v>
          </cell>
          <cell r="Q125">
            <v>1466.09</v>
          </cell>
          <cell r="R125">
            <v>1900.7199999999998</v>
          </cell>
          <cell r="S125">
            <v>2343.64</v>
          </cell>
          <cell r="T125">
            <v>2849.66</v>
          </cell>
          <cell r="U125">
            <v>3309.64</v>
          </cell>
          <cell r="V125">
            <v>3712.93</v>
          </cell>
          <cell r="W125">
            <v>4281.07</v>
          </cell>
          <cell r="X125">
            <v>4281.07</v>
          </cell>
          <cell r="Y125">
            <v>4281.07</v>
          </cell>
          <cell r="Z125">
            <v>4281.07</v>
          </cell>
        </row>
        <row r="126">
          <cell r="A126" t="str">
            <v xml:space="preserve">Research &amp; Development </v>
          </cell>
          <cell r="B126">
            <v>105.50000000000001</v>
          </cell>
          <cell r="C126">
            <v>71.36</v>
          </cell>
          <cell r="D126">
            <v>72.73</v>
          </cell>
          <cell r="E126">
            <v>86.109999999999985</v>
          </cell>
          <cell r="F126">
            <v>64.73</v>
          </cell>
          <cell r="G126">
            <v>65.620000000000019</v>
          </cell>
          <cell r="H126">
            <v>80.910000000000011</v>
          </cell>
          <cell r="I126">
            <v>76.039999999999992</v>
          </cell>
          <cell r="J126">
            <v>89.47</v>
          </cell>
          <cell r="K126">
            <v>0</v>
          </cell>
          <cell r="L126">
            <v>0</v>
          </cell>
          <cell r="M126">
            <v>0</v>
          </cell>
          <cell r="N126">
            <v>712.47</v>
          </cell>
          <cell r="O126">
            <v>105.50000000000001</v>
          </cell>
          <cell r="P126">
            <v>176.86</v>
          </cell>
          <cell r="Q126">
            <v>249.59000000000003</v>
          </cell>
          <cell r="R126">
            <v>335.70000000000005</v>
          </cell>
          <cell r="S126">
            <v>400.43000000000006</v>
          </cell>
          <cell r="T126">
            <v>466.05000000000007</v>
          </cell>
          <cell r="U126">
            <v>546.96</v>
          </cell>
          <cell r="V126">
            <v>623</v>
          </cell>
          <cell r="W126">
            <v>712.47</v>
          </cell>
          <cell r="X126">
            <v>712.47</v>
          </cell>
          <cell r="Y126">
            <v>712.47</v>
          </cell>
          <cell r="Z126">
            <v>712.47</v>
          </cell>
        </row>
        <row r="127">
          <cell r="A127" t="str">
            <v>Marketing Expenses</v>
          </cell>
          <cell r="B127">
            <v>1046.46</v>
          </cell>
          <cell r="C127">
            <v>985.46</v>
          </cell>
          <cell r="D127">
            <v>989.14</v>
          </cell>
          <cell r="E127">
            <v>876</v>
          </cell>
          <cell r="F127">
            <v>965.47</v>
          </cell>
          <cell r="G127">
            <v>1032.56</v>
          </cell>
          <cell r="H127">
            <v>1085.8000000000002</v>
          </cell>
          <cell r="I127">
            <v>904.04</v>
          </cell>
          <cell r="J127">
            <v>1020.4799999999999</v>
          </cell>
          <cell r="K127">
            <v>0</v>
          </cell>
          <cell r="L127">
            <v>0</v>
          </cell>
          <cell r="M127">
            <v>0</v>
          </cell>
          <cell r="N127">
            <v>8905.41</v>
          </cell>
          <cell r="O127">
            <v>1046.46</v>
          </cell>
          <cell r="P127">
            <v>2031.92</v>
          </cell>
          <cell r="Q127">
            <v>3021.06</v>
          </cell>
          <cell r="R127">
            <v>3897.06</v>
          </cell>
          <cell r="S127">
            <v>4862.53</v>
          </cell>
          <cell r="T127">
            <v>5895.09</v>
          </cell>
          <cell r="U127">
            <v>6980.89</v>
          </cell>
          <cell r="V127">
            <v>7884.93</v>
          </cell>
          <cell r="W127">
            <v>8905.41</v>
          </cell>
          <cell r="X127">
            <v>8905.41</v>
          </cell>
          <cell r="Y127">
            <v>8905.41</v>
          </cell>
          <cell r="Z127">
            <v>8905.41</v>
          </cell>
        </row>
        <row r="128">
          <cell r="A128" t="str">
            <v>Sales &amp; Distribution Expenses</v>
          </cell>
          <cell r="B128">
            <v>230.82</v>
          </cell>
          <cell r="C128">
            <v>267.94</v>
          </cell>
          <cell r="D128">
            <v>245.45</v>
          </cell>
          <cell r="E128">
            <v>327.78999999999996</v>
          </cell>
          <cell r="F128">
            <v>329.30999999999995</v>
          </cell>
          <cell r="G128">
            <v>325.5</v>
          </cell>
          <cell r="H128">
            <v>297.78999999999996</v>
          </cell>
          <cell r="I128">
            <v>250.21</v>
          </cell>
          <cell r="J128">
            <v>281.44</v>
          </cell>
          <cell r="K128">
            <v>0</v>
          </cell>
          <cell r="L128">
            <v>0</v>
          </cell>
          <cell r="M128">
            <v>0</v>
          </cell>
          <cell r="N128">
            <v>2556.25</v>
          </cell>
          <cell r="O128">
            <v>230.82</v>
          </cell>
          <cell r="P128">
            <v>498.76</v>
          </cell>
          <cell r="Q128">
            <v>744.21</v>
          </cell>
          <cell r="R128">
            <v>1072</v>
          </cell>
          <cell r="S128">
            <v>1401.31</v>
          </cell>
          <cell r="T128">
            <v>1726.81</v>
          </cell>
          <cell r="U128">
            <v>2024.6</v>
          </cell>
          <cell r="V128">
            <v>2274.81</v>
          </cell>
          <cell r="W128">
            <v>2556.25</v>
          </cell>
          <cell r="X128">
            <v>2556.25</v>
          </cell>
          <cell r="Y128">
            <v>2556.25</v>
          </cell>
          <cell r="Z128">
            <v>2556.25</v>
          </cell>
        </row>
        <row r="131">
          <cell r="A131" t="str">
            <v>Operating Profit</v>
          </cell>
          <cell r="B131">
            <v>372.30999999999995</v>
          </cell>
          <cell r="C131">
            <v>1280.139999999999</v>
          </cell>
          <cell r="D131">
            <v>1687.7900000000018</v>
          </cell>
          <cell r="E131">
            <v>1753.5499999999993</v>
          </cell>
          <cell r="F131">
            <v>1830.8900000000017</v>
          </cell>
          <cell r="G131">
            <v>1772.3199999999988</v>
          </cell>
          <cell r="H131">
            <v>1244.1200000000008</v>
          </cell>
          <cell r="I131">
            <v>1335.9100000000012</v>
          </cell>
          <cell r="J131">
            <v>1300.8999999999996</v>
          </cell>
          <cell r="K131">
            <v>0</v>
          </cell>
          <cell r="L131">
            <v>0</v>
          </cell>
          <cell r="M131">
            <v>0</v>
          </cell>
          <cell r="N131">
            <v>12577.929999999993</v>
          </cell>
          <cell r="O131">
            <v>372.30999999999995</v>
          </cell>
          <cell r="P131">
            <v>1652.449999999998</v>
          </cell>
          <cell r="Q131">
            <v>3340.24</v>
          </cell>
          <cell r="R131">
            <v>5093.7899999999972</v>
          </cell>
          <cell r="S131">
            <v>6924.6799999999985</v>
          </cell>
          <cell r="T131">
            <v>8696.9999999999964</v>
          </cell>
          <cell r="U131">
            <v>9941.119999999999</v>
          </cell>
          <cell r="V131">
            <v>11277.029999999992</v>
          </cell>
          <cell r="W131">
            <v>12577.929999999993</v>
          </cell>
          <cell r="X131">
            <v>12577.929999999993</v>
          </cell>
          <cell r="Y131">
            <v>12577.929999999993</v>
          </cell>
          <cell r="Z131">
            <v>12577.929999999993</v>
          </cell>
        </row>
        <row r="133">
          <cell r="A133" t="str">
            <v>Interest &amp; Depreciation</v>
          </cell>
          <cell r="B133">
            <v>646.81999999999994</v>
          </cell>
          <cell r="C133">
            <v>656.47</v>
          </cell>
          <cell r="D133">
            <v>654.36</v>
          </cell>
          <cell r="E133">
            <v>647.03</v>
          </cell>
          <cell r="F133">
            <v>656.41000000000008</v>
          </cell>
          <cell r="G133">
            <v>651.68000000000006</v>
          </cell>
          <cell r="H133">
            <v>691.32999999999993</v>
          </cell>
          <cell r="I133">
            <v>674.86</v>
          </cell>
          <cell r="J133">
            <v>689.38000000000011</v>
          </cell>
          <cell r="K133">
            <v>0</v>
          </cell>
          <cell r="L133">
            <v>0</v>
          </cell>
          <cell r="M133">
            <v>0</v>
          </cell>
          <cell r="N133">
            <v>5968.34</v>
          </cell>
          <cell r="O133">
            <v>646.81999999999994</v>
          </cell>
          <cell r="P133">
            <v>1303.29</v>
          </cell>
          <cell r="Q133">
            <v>1957.6499999999999</v>
          </cell>
          <cell r="R133">
            <v>2604.6799999999998</v>
          </cell>
          <cell r="S133">
            <v>3261.09</v>
          </cell>
          <cell r="T133">
            <v>3912.77</v>
          </cell>
          <cell r="U133">
            <v>4604.1000000000004</v>
          </cell>
          <cell r="V133">
            <v>5278.96</v>
          </cell>
          <cell r="W133">
            <v>5968.34</v>
          </cell>
          <cell r="X133">
            <v>5968.34</v>
          </cell>
          <cell r="Y133">
            <v>5968.34</v>
          </cell>
          <cell r="Z133">
            <v>5968.34</v>
          </cell>
        </row>
        <row r="134">
          <cell r="A134" t="str">
            <v>Variable Interest</v>
          </cell>
          <cell r="B134">
            <v>148.51</v>
          </cell>
          <cell r="C134">
            <v>158.10000000000002</v>
          </cell>
          <cell r="D134">
            <v>157.48000000000002</v>
          </cell>
          <cell r="E134">
            <v>150.6</v>
          </cell>
          <cell r="F134">
            <v>158.18</v>
          </cell>
          <cell r="G134">
            <v>146.02000000000001</v>
          </cell>
          <cell r="H134">
            <v>149.32999999999998</v>
          </cell>
          <cell r="I134">
            <v>122.38</v>
          </cell>
          <cell r="J134">
            <v>115.27</v>
          </cell>
          <cell r="K134">
            <v>0</v>
          </cell>
          <cell r="L134">
            <v>0</v>
          </cell>
          <cell r="M134">
            <v>0</v>
          </cell>
          <cell r="N134">
            <v>1305.8699999999999</v>
          </cell>
          <cell r="O134">
            <v>148.51</v>
          </cell>
          <cell r="P134">
            <v>306.61</v>
          </cell>
          <cell r="Q134">
            <v>464.09000000000003</v>
          </cell>
          <cell r="R134">
            <v>614.69000000000005</v>
          </cell>
          <cell r="S134">
            <v>772.87000000000012</v>
          </cell>
          <cell r="T134">
            <v>918.8900000000001</v>
          </cell>
          <cell r="U134">
            <v>1068.22</v>
          </cell>
          <cell r="V134">
            <v>1190.5999999999999</v>
          </cell>
          <cell r="W134">
            <v>1305.8699999999999</v>
          </cell>
          <cell r="X134">
            <v>1305.8699999999999</v>
          </cell>
          <cell r="Y134">
            <v>1305.8699999999999</v>
          </cell>
          <cell r="Z134">
            <v>1305.8699999999999</v>
          </cell>
        </row>
        <row r="135">
          <cell r="A135" t="str">
            <v>Fixed Interest</v>
          </cell>
          <cell r="B135">
            <v>111.49</v>
          </cell>
          <cell r="C135">
            <v>111.57</v>
          </cell>
          <cell r="D135">
            <v>111.36</v>
          </cell>
          <cell r="E135">
            <v>111.35</v>
          </cell>
          <cell r="F135">
            <v>111.44000000000001</v>
          </cell>
          <cell r="G135">
            <v>111.72</v>
          </cell>
          <cell r="H135">
            <v>111.49000000000001</v>
          </cell>
          <cell r="I135">
            <v>111.49000000000001</v>
          </cell>
          <cell r="J135">
            <v>111.53</v>
          </cell>
          <cell r="K135">
            <v>0</v>
          </cell>
          <cell r="L135">
            <v>0</v>
          </cell>
          <cell r="M135">
            <v>0</v>
          </cell>
          <cell r="N135">
            <v>1003.44</v>
          </cell>
          <cell r="O135">
            <v>111.49</v>
          </cell>
          <cell r="P135">
            <v>223.06</v>
          </cell>
          <cell r="Q135">
            <v>334.42</v>
          </cell>
          <cell r="R135">
            <v>445.77</v>
          </cell>
          <cell r="S135">
            <v>557.21</v>
          </cell>
          <cell r="T135">
            <v>668.93000000000006</v>
          </cell>
          <cell r="U135">
            <v>780.42000000000007</v>
          </cell>
          <cell r="V135">
            <v>891.91000000000008</v>
          </cell>
          <cell r="W135">
            <v>1003.44</v>
          </cell>
          <cell r="X135">
            <v>1003.44</v>
          </cell>
          <cell r="Y135">
            <v>1003.44</v>
          </cell>
          <cell r="Z135">
            <v>1003.44</v>
          </cell>
        </row>
        <row r="136">
          <cell r="A136" t="str">
            <v>Total Interest</v>
          </cell>
          <cell r="B136">
            <v>260</v>
          </cell>
          <cell r="C136">
            <v>269.67</v>
          </cell>
          <cell r="D136">
            <v>268.84000000000003</v>
          </cell>
          <cell r="E136">
            <v>261.95</v>
          </cell>
          <cell r="F136">
            <v>269.62</v>
          </cell>
          <cell r="G136">
            <v>257.74</v>
          </cell>
          <cell r="H136">
            <v>260.82</v>
          </cell>
          <cell r="I136">
            <v>233.87</v>
          </cell>
          <cell r="J136">
            <v>226.8</v>
          </cell>
          <cell r="K136">
            <v>0</v>
          </cell>
          <cell r="L136">
            <v>0</v>
          </cell>
          <cell r="M136">
            <v>0</v>
          </cell>
          <cell r="N136">
            <v>2309.31</v>
          </cell>
          <cell r="O136">
            <v>260</v>
          </cell>
          <cell r="P136">
            <v>529.67000000000007</v>
          </cell>
          <cell r="Q136">
            <v>798.51</v>
          </cell>
          <cell r="R136">
            <v>1060.46</v>
          </cell>
          <cell r="S136">
            <v>1330.0800000000002</v>
          </cell>
          <cell r="T136">
            <v>1587.8200000000002</v>
          </cell>
          <cell r="U136">
            <v>1848.64</v>
          </cell>
          <cell r="V136">
            <v>2082.5100000000002</v>
          </cell>
          <cell r="W136">
            <v>2309.31</v>
          </cell>
          <cell r="X136">
            <v>2309.31</v>
          </cell>
          <cell r="Y136">
            <v>2309.31</v>
          </cell>
          <cell r="Z136">
            <v>2309.31</v>
          </cell>
        </row>
        <row r="137">
          <cell r="A137" t="str">
            <v>Depreciation</v>
          </cell>
          <cell r="B137">
            <v>386.82</v>
          </cell>
          <cell r="C137">
            <v>386.8</v>
          </cell>
          <cell r="D137">
            <v>385.52</v>
          </cell>
          <cell r="E137">
            <v>385.08000000000004</v>
          </cell>
          <cell r="F137">
            <v>386.79</v>
          </cell>
          <cell r="G137">
            <v>393.94</v>
          </cell>
          <cell r="H137">
            <v>430.51</v>
          </cell>
          <cell r="I137">
            <v>440.99</v>
          </cell>
          <cell r="J137">
            <v>462.58000000000004</v>
          </cell>
          <cell r="K137">
            <v>0</v>
          </cell>
          <cell r="L137">
            <v>0</v>
          </cell>
          <cell r="M137">
            <v>0</v>
          </cell>
          <cell r="N137">
            <v>3659.0299999999997</v>
          </cell>
          <cell r="O137">
            <v>386.82</v>
          </cell>
          <cell r="P137">
            <v>773.62</v>
          </cell>
          <cell r="Q137">
            <v>1159.1399999999999</v>
          </cell>
          <cell r="R137">
            <v>1544.2199999999998</v>
          </cell>
          <cell r="S137">
            <v>1931.0099999999998</v>
          </cell>
          <cell r="T137">
            <v>2324.9499999999998</v>
          </cell>
          <cell r="U137">
            <v>2755.46</v>
          </cell>
          <cell r="V137">
            <v>3196.45</v>
          </cell>
          <cell r="W137">
            <v>3659.0299999999997</v>
          </cell>
          <cell r="X137">
            <v>3659.0299999999997</v>
          </cell>
          <cell r="Y137">
            <v>3659.0299999999997</v>
          </cell>
          <cell r="Z137">
            <v>3659.0299999999997</v>
          </cell>
        </row>
        <row r="139">
          <cell r="A139" t="str">
            <v>Tresury Income</v>
          </cell>
          <cell r="B139">
            <v>0</v>
          </cell>
          <cell r="C139">
            <v>0</v>
          </cell>
          <cell r="D139">
            <v>0</v>
          </cell>
          <cell r="E139">
            <v>-84.55</v>
          </cell>
          <cell r="F139">
            <v>0</v>
          </cell>
          <cell r="G139">
            <v>198.57</v>
          </cell>
          <cell r="H139">
            <v>0</v>
          </cell>
          <cell r="I139">
            <v>0</v>
          </cell>
          <cell r="J139">
            <v>0</v>
          </cell>
          <cell r="K139">
            <v>0</v>
          </cell>
          <cell r="L139">
            <v>0</v>
          </cell>
          <cell r="M139">
            <v>0</v>
          </cell>
          <cell r="N139">
            <v>114.02</v>
          </cell>
          <cell r="O139">
            <v>0</v>
          </cell>
          <cell r="P139">
            <v>0</v>
          </cell>
          <cell r="Q139">
            <v>0</v>
          </cell>
          <cell r="R139">
            <v>-84.55</v>
          </cell>
          <cell r="S139">
            <v>-84.55</v>
          </cell>
          <cell r="T139">
            <v>114.02</v>
          </cell>
          <cell r="U139">
            <v>114.02</v>
          </cell>
          <cell r="V139">
            <v>114.02</v>
          </cell>
          <cell r="W139">
            <v>114.02</v>
          </cell>
          <cell r="X139">
            <v>114.02</v>
          </cell>
          <cell r="Y139">
            <v>114.02</v>
          </cell>
          <cell r="Z139">
            <v>114.02</v>
          </cell>
        </row>
        <row r="141">
          <cell r="A141" t="str">
            <v>Exceptional Item</v>
          </cell>
          <cell r="B141">
            <v>0</v>
          </cell>
          <cell r="C141">
            <v>0</v>
          </cell>
          <cell r="D141">
            <v>0</v>
          </cell>
          <cell r="E141">
            <v>0</v>
          </cell>
          <cell r="F141">
            <v>0</v>
          </cell>
          <cell r="G141">
            <v>523</v>
          </cell>
          <cell r="H141">
            <v>56</v>
          </cell>
          <cell r="I141">
            <v>0</v>
          </cell>
          <cell r="J141">
            <v>130</v>
          </cell>
          <cell r="K141">
            <v>0</v>
          </cell>
          <cell r="L141">
            <v>0</v>
          </cell>
          <cell r="M141">
            <v>0</v>
          </cell>
          <cell r="N141">
            <v>709</v>
          </cell>
          <cell r="O141">
            <v>0</v>
          </cell>
          <cell r="P141">
            <v>0</v>
          </cell>
          <cell r="Q141">
            <v>0</v>
          </cell>
          <cell r="R141">
            <v>0</v>
          </cell>
          <cell r="S141">
            <v>0</v>
          </cell>
          <cell r="T141">
            <v>523</v>
          </cell>
          <cell r="U141">
            <v>579</v>
          </cell>
          <cell r="V141">
            <v>579</v>
          </cell>
          <cell r="W141">
            <v>709</v>
          </cell>
          <cell r="X141">
            <v>709</v>
          </cell>
          <cell r="Y141">
            <v>709</v>
          </cell>
          <cell r="Z141">
            <v>709</v>
          </cell>
        </row>
        <row r="142">
          <cell r="A142" t="str">
            <v>VRS Cost</v>
          </cell>
          <cell r="B142">
            <v>0</v>
          </cell>
          <cell r="C142">
            <v>0</v>
          </cell>
          <cell r="D142">
            <v>0</v>
          </cell>
          <cell r="E142">
            <v>0</v>
          </cell>
          <cell r="F142">
            <v>0</v>
          </cell>
          <cell r="G142">
            <v>523</v>
          </cell>
          <cell r="H142">
            <v>56</v>
          </cell>
          <cell r="I142">
            <v>0</v>
          </cell>
          <cell r="J142">
            <v>130</v>
          </cell>
          <cell r="K142">
            <v>0</v>
          </cell>
          <cell r="L142">
            <v>0</v>
          </cell>
          <cell r="M142">
            <v>0</v>
          </cell>
          <cell r="N142">
            <v>709</v>
          </cell>
          <cell r="O142">
            <v>0</v>
          </cell>
          <cell r="P142">
            <v>0</v>
          </cell>
          <cell r="Q142">
            <v>0</v>
          </cell>
          <cell r="R142">
            <v>0</v>
          </cell>
          <cell r="S142">
            <v>0</v>
          </cell>
          <cell r="T142">
            <v>523</v>
          </cell>
          <cell r="U142">
            <v>579</v>
          </cell>
          <cell r="V142">
            <v>579</v>
          </cell>
          <cell r="W142">
            <v>709</v>
          </cell>
          <cell r="X142">
            <v>709</v>
          </cell>
          <cell r="Y142">
            <v>709</v>
          </cell>
          <cell r="Z142">
            <v>709</v>
          </cell>
        </row>
        <row r="143">
          <cell r="A143" t="str">
            <v>Delta / Prism Provision</v>
          </cell>
          <cell r="B143">
            <v>0</v>
          </cell>
          <cell r="C143">
            <v>0</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row>
        <row r="145">
          <cell r="A145" t="str">
            <v>Net Profit</v>
          </cell>
          <cell r="B145">
            <v>-274.51</v>
          </cell>
          <cell r="C145">
            <v>623.66999999999894</v>
          </cell>
          <cell r="D145">
            <v>1033.4300000000017</v>
          </cell>
          <cell r="E145">
            <v>1021.9699999999993</v>
          </cell>
          <cell r="F145">
            <v>1174.4800000000016</v>
          </cell>
          <cell r="G145">
            <v>796.20999999999867</v>
          </cell>
          <cell r="H145">
            <v>496.79000000000087</v>
          </cell>
          <cell r="I145">
            <v>661.05000000000121</v>
          </cell>
          <cell r="J145">
            <v>481.51999999999953</v>
          </cell>
          <cell r="K145">
            <v>0</v>
          </cell>
          <cell r="L145">
            <v>0</v>
          </cell>
          <cell r="M145">
            <v>0</v>
          </cell>
          <cell r="N145">
            <v>6014.6099999999933</v>
          </cell>
          <cell r="O145">
            <v>-274.51</v>
          </cell>
          <cell r="P145">
            <v>349.15999999999804</v>
          </cell>
          <cell r="Q145">
            <v>1382.59</v>
          </cell>
          <cell r="R145">
            <v>2404.5599999999972</v>
          </cell>
          <cell r="S145">
            <v>3579.0399999999981</v>
          </cell>
          <cell r="T145">
            <v>4375.2499999999964</v>
          </cell>
          <cell r="U145">
            <v>4872.0399999999991</v>
          </cell>
          <cell r="V145">
            <v>5533.089999999992</v>
          </cell>
          <cell r="W145">
            <v>6014.6099999999933</v>
          </cell>
          <cell r="X145">
            <v>6014.6099999999933</v>
          </cell>
          <cell r="Y145">
            <v>6014.6099999999933</v>
          </cell>
          <cell r="Z145">
            <v>6014.6099999999933</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s (2)"/>
      <sheetName val="org rank"/>
      <sheetName val="Profile"/>
      <sheetName val="Capital"/>
      <sheetName val="Form."/>
      <sheetName val="DCF"/>
      <sheetName val="RMC"/>
      <sheetName val="Top Brands"/>
      <sheetName val="US -data"/>
      <sheetName val="Caraco"/>
      <sheetName val="merged fin."/>
      <sheetName val="Debt"/>
      <sheetName val="Tax"/>
      <sheetName val="Sales"/>
      <sheetName val="CapEx"/>
      <sheetName val="Input"/>
      <sheetName val="Sheet1"/>
      <sheetName val="Formats"/>
      <sheetName val="WICarrDataV2"/>
      <sheetName val="4QFY01"/>
      <sheetName val="result"/>
      <sheetName val="MJ"/>
      <sheetName val="reptable"/>
      <sheetName val="Calc"/>
      <sheetName val="VarName"/>
      <sheetName val="I-tax"/>
      <sheetName val="CoSheet"/>
      <sheetName val="Half Yearly"/>
      <sheetName val="MJ3Q"/>
      <sheetName val="Financials "/>
      <sheetName val="Introduction"/>
      <sheetName val="Operating Statistics"/>
      <sheetName val="Market Info"/>
      <sheetName val="FS1"/>
      <sheetName val="FS2"/>
      <sheetName val="Capex &amp; Depreciation"/>
      <sheetName val="Reporting"/>
      <sheetName val="Cover"/>
      <sheetName val="System_Defaults"/>
      <sheetName val="demand"/>
      <sheetName val="Front"/>
      <sheetName val="RBS"/>
      <sheetName val="Sheet3"/>
      <sheetName val="bonny"/>
      <sheetName val="Figures"/>
      <sheetName val="projections"/>
      <sheetName val="Charts &amp; Tables"/>
      <sheetName val="Model"/>
      <sheetName val="Sales_(2)"/>
      <sheetName val="org_rank"/>
      <sheetName val="Form_"/>
      <sheetName val="Top_Brands"/>
      <sheetName val="US_-data"/>
      <sheetName val="merged_fin_"/>
      <sheetName val="Half_Yearly"/>
      <sheetName val="Financials_"/>
      <sheetName val="Operating_Statistics"/>
      <sheetName val="Market_Info"/>
      <sheetName val="Capex_&amp;_Depreciation"/>
      <sheetName val="DCF_VDF"/>
      <sheetName val="NOPAT_VDF"/>
      <sheetName val="Invested capital_VDF"/>
      <sheetName val="Summary Page_VDF"/>
      <sheetName val="Income Statement_VDF"/>
      <sheetName val="Download_Qtr_LT"/>
      <sheetName val="CHN WIP"/>
      <sheetName val="divmargins"/>
      <sheetName val="Balsheet"/>
      <sheetName val="Sales_(2)1"/>
      <sheetName val="org_rank1"/>
      <sheetName val="Form_1"/>
      <sheetName val="Top_Brands1"/>
      <sheetName val="US_-data1"/>
      <sheetName val="merged_fin_1"/>
      <sheetName val="Half_Yearly1"/>
      <sheetName val="Financials_1"/>
      <sheetName val="Operating_Statistics1"/>
      <sheetName val="Market_Info1"/>
      <sheetName val="Capex_&amp;_Depreciation1"/>
      <sheetName val="Charts_&amp;_Tables"/>
      <sheetName val="Invested_capital_VDF"/>
      <sheetName val="Summary_Page_VDF"/>
      <sheetName val="Income_Statement_VDF"/>
      <sheetName val="Staff Acco."/>
    </sheetNames>
    <sheetDataSet>
      <sheetData sheetId="0" refreshError="1"/>
      <sheetData sheetId="1" refreshError="1"/>
      <sheetData sheetId="2" refreshError="1">
        <row r="4">
          <cell r="D4" t="str">
            <v>Sun Pharmaceuticals</v>
          </cell>
        </row>
        <row r="5">
          <cell r="L5">
            <v>1993</v>
          </cell>
          <cell r="M5">
            <v>1994</v>
          </cell>
          <cell r="N5">
            <v>1995</v>
          </cell>
          <cell r="O5">
            <v>1996</v>
          </cell>
          <cell r="P5">
            <v>1997</v>
          </cell>
          <cell r="Q5" t="str">
            <v>1998E</v>
          </cell>
          <cell r="R5">
            <v>1998</v>
          </cell>
          <cell r="S5" t="str">
            <v>1999E</v>
          </cell>
          <cell r="T5">
            <v>1999</v>
          </cell>
          <cell r="U5" t="str">
            <v>2000E</v>
          </cell>
          <cell r="V5">
            <v>2000</v>
          </cell>
          <cell r="W5" t="str">
            <v>2001E</v>
          </cell>
          <cell r="X5">
            <v>2001</v>
          </cell>
          <cell r="Y5" t="str">
            <v>2002E</v>
          </cell>
          <cell r="Z5">
            <v>2002</v>
          </cell>
        </row>
        <row r="8">
          <cell r="K8" t="str">
            <v>Estimate</v>
          </cell>
        </row>
        <row r="13">
          <cell r="K13" t="str">
            <v>Estimate Basis</v>
          </cell>
          <cell r="Q13" t="str">
            <v>A</v>
          </cell>
          <cell r="S13" t="str">
            <v>A</v>
          </cell>
        </row>
        <row r="14">
          <cell r="H14">
            <v>499</v>
          </cell>
        </row>
        <row r="17">
          <cell r="K17" t="str">
            <v>Corporate Tax %</v>
          </cell>
          <cell r="L17">
            <v>43.5</v>
          </cell>
          <cell r="M17">
            <v>43.5</v>
          </cell>
          <cell r="N17">
            <v>43.5</v>
          </cell>
          <cell r="O17">
            <v>43.5</v>
          </cell>
          <cell r="P17">
            <v>43.5</v>
          </cell>
          <cell r="Q17">
            <v>35</v>
          </cell>
          <cell r="S17">
            <v>35</v>
          </cell>
          <cell r="U17">
            <v>35</v>
          </cell>
          <cell r="W17">
            <v>35</v>
          </cell>
          <cell r="Y17">
            <v>35</v>
          </cell>
        </row>
      </sheetData>
      <sheetData sheetId="3" refreshError="1">
        <row r="7">
          <cell r="L7">
            <v>0.9</v>
          </cell>
          <cell r="M7">
            <v>7.1849999999999996</v>
          </cell>
          <cell r="N7">
            <v>14.76</v>
          </cell>
          <cell r="O7">
            <v>14.7956</v>
          </cell>
          <cell r="P7">
            <v>14.7982</v>
          </cell>
          <cell r="Q7">
            <v>15.213199999999999</v>
          </cell>
          <cell r="R7">
            <v>15.213199999999999</v>
          </cell>
          <cell r="S7">
            <v>15.213199999999999</v>
          </cell>
          <cell r="T7">
            <v>15.213199999999999</v>
          </cell>
          <cell r="U7">
            <v>15.213199999999999</v>
          </cell>
          <cell r="V7">
            <v>15.213199999999999</v>
          </cell>
          <cell r="W7">
            <v>15.213199999999999</v>
          </cell>
          <cell r="X7">
            <v>15.213199999999999</v>
          </cell>
          <cell r="Y7">
            <v>15.213199999999999</v>
          </cell>
          <cell r="Z7">
            <v>15.213199999999999</v>
          </cell>
        </row>
        <row r="10">
          <cell r="L10">
            <v>0.9</v>
          </cell>
          <cell r="M10">
            <v>7.1849999999999996</v>
          </cell>
          <cell r="N10">
            <v>14.76</v>
          </cell>
          <cell r="O10">
            <v>14.7956</v>
          </cell>
          <cell r="P10">
            <v>14.7982</v>
          </cell>
          <cell r="Q10">
            <v>15.213199999999999</v>
          </cell>
          <cell r="R10">
            <v>15.213199999999999</v>
          </cell>
          <cell r="S10">
            <v>15.213199999999999</v>
          </cell>
          <cell r="T10">
            <v>15.213199999999999</v>
          </cell>
          <cell r="U10">
            <v>15.213199999999999</v>
          </cell>
          <cell r="V10">
            <v>15.213199999999999</v>
          </cell>
          <cell r="W10">
            <v>15.213199999999999</v>
          </cell>
          <cell r="X10">
            <v>15.213199999999999</v>
          </cell>
          <cell r="Y10">
            <v>15.213199999999999</v>
          </cell>
          <cell r="Z10">
            <v>15.213199999999999</v>
          </cell>
        </row>
        <row r="11">
          <cell r="L11">
            <v>0</v>
          </cell>
          <cell r="M11">
            <v>7.9754688048478686</v>
          </cell>
          <cell r="N11">
            <v>11.185520541046124</v>
          </cell>
          <cell r="O11">
            <v>19.243052287489451</v>
          </cell>
          <cell r="P11">
            <v>25.532174267068829</v>
          </cell>
          <cell r="Q11" t="e">
            <v>#NAME?</v>
          </cell>
          <cell r="R11">
            <v>0</v>
          </cell>
          <cell r="S11" t="e">
            <v>#NAME?</v>
          </cell>
          <cell r="T11">
            <v>0</v>
          </cell>
          <cell r="U11" t="e">
            <v>#NAME?</v>
          </cell>
          <cell r="V11">
            <v>0</v>
          </cell>
          <cell r="W11">
            <v>47.754075913831919</v>
          </cell>
          <cell r="X11" t="e">
            <v>#NAME?</v>
          </cell>
          <cell r="Y11">
            <v>62.10831757384603</v>
          </cell>
          <cell r="Z11">
            <v>0</v>
          </cell>
        </row>
        <row r="19">
          <cell r="L19">
            <v>0.9</v>
          </cell>
          <cell r="M19">
            <v>0.9</v>
          </cell>
          <cell r="N19">
            <v>7.1849999999999996</v>
          </cell>
          <cell r="O19">
            <v>14.76</v>
          </cell>
          <cell r="P19">
            <v>14.7956</v>
          </cell>
          <cell r="Q19">
            <v>15.213199999999999</v>
          </cell>
          <cell r="R19">
            <v>15.213199999999999</v>
          </cell>
          <cell r="S19">
            <v>15.213199999999999</v>
          </cell>
          <cell r="T19">
            <v>15.213199999999999</v>
          </cell>
          <cell r="U19">
            <v>15.213199999999999</v>
          </cell>
          <cell r="V19">
            <v>15.213199999999999</v>
          </cell>
          <cell r="W19">
            <v>15.213199999999999</v>
          </cell>
          <cell r="X19">
            <v>15.213199999999999</v>
          </cell>
          <cell r="Y19">
            <v>15.213199999999999</v>
          </cell>
          <cell r="Z19">
            <v>15.213199999999999</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row r="139">
          <cell r="L139">
            <v>85.16</v>
          </cell>
          <cell r="M139">
            <v>170.13</v>
          </cell>
          <cell r="N139">
            <v>95.274000000000001</v>
          </cell>
          <cell r="O139">
            <v>173.06200000000001</v>
          </cell>
          <cell r="P139">
            <v>92.155000000000001</v>
          </cell>
          <cell r="Q139">
            <v>92.155000000000001</v>
          </cell>
          <cell r="R139">
            <v>360.06</v>
          </cell>
          <cell r="S139">
            <v>360.06</v>
          </cell>
          <cell r="T139">
            <v>281.495</v>
          </cell>
          <cell r="U139">
            <v>98.294999999999987</v>
          </cell>
          <cell r="V139">
            <v>87.120999999999995</v>
          </cell>
          <cell r="W139">
            <v>87.120999999999995</v>
          </cell>
          <cell r="X139">
            <v>360.06</v>
          </cell>
          <cell r="Y139">
            <v>87.120999999999995</v>
          </cell>
          <cell r="Z139">
            <v>360.06</v>
          </cell>
        </row>
        <row r="150">
          <cell r="L150">
            <v>0</v>
          </cell>
          <cell r="M150">
            <v>0</v>
          </cell>
          <cell r="N150">
            <v>57.691000000000003</v>
          </cell>
          <cell r="O150">
            <v>7.87</v>
          </cell>
          <cell r="P150">
            <v>100.19999999999999</v>
          </cell>
          <cell r="Q150">
            <v>100.19999999999999</v>
          </cell>
          <cell r="R150">
            <v>47.930000000000007</v>
          </cell>
          <cell r="S150">
            <v>47.930000000000007</v>
          </cell>
          <cell r="T150">
            <v>388.827</v>
          </cell>
          <cell r="U150">
            <v>188.827</v>
          </cell>
          <cell r="V150">
            <v>399.05099999999999</v>
          </cell>
          <cell r="W150">
            <v>559.05099999999993</v>
          </cell>
          <cell r="X150">
            <v>47.930000000000007</v>
          </cell>
          <cell r="Y150">
            <v>759.05100000000004</v>
          </cell>
          <cell r="Z150">
            <v>47.930000000000007</v>
          </cell>
        </row>
        <row r="152">
          <cell r="L152">
            <v>85.156000000000006</v>
          </cell>
          <cell r="M152">
            <v>170.13399999999999</v>
          </cell>
          <cell r="N152">
            <v>152.965</v>
          </cell>
          <cell r="O152">
            <v>180.93200000000002</v>
          </cell>
          <cell r="P152">
            <v>192.35499999999999</v>
          </cell>
          <cell r="Q152">
            <v>192.35499999999999</v>
          </cell>
          <cell r="R152">
            <v>407.99</v>
          </cell>
          <cell r="S152">
            <v>407.99</v>
          </cell>
          <cell r="T152">
            <v>670.322</v>
          </cell>
          <cell r="U152">
            <v>287.12199999999996</v>
          </cell>
          <cell r="V152">
            <v>486.17199999999997</v>
          </cell>
          <cell r="W152">
            <v>646.17199999999991</v>
          </cell>
          <cell r="X152">
            <v>407.99</v>
          </cell>
          <cell r="Y152">
            <v>846.17200000000003</v>
          </cell>
          <cell r="Z152">
            <v>407.99</v>
          </cell>
        </row>
        <row r="247">
          <cell r="L247" t="e">
            <v>#NAME?</v>
          </cell>
          <cell r="M247" t="e">
            <v>#NAME?</v>
          </cell>
          <cell r="N247" t="e">
            <v>#NAME?</v>
          </cell>
          <cell r="O247" t="e">
            <v>#NAME?</v>
          </cell>
          <cell r="P247" t="e">
            <v>#NAME?</v>
          </cell>
          <cell r="Q247" t="e">
            <v>#NAME?</v>
          </cell>
          <cell r="R247">
            <v>94.961100000000002</v>
          </cell>
          <cell r="S247" t="e">
            <v>#NAME?</v>
          </cell>
          <cell r="T247">
            <v>119.43010000000001</v>
          </cell>
          <cell r="U247">
            <v>-8.3025500000000036</v>
          </cell>
          <cell r="V247" t="e">
            <v>#NAME?</v>
          </cell>
          <cell r="W247">
            <v>65.175849999999983</v>
          </cell>
          <cell r="X247" t="e">
            <v>#NAME?</v>
          </cell>
          <cell r="Y247">
            <v>99.109189999999998</v>
          </cell>
          <cell r="Z247" t="e">
            <v>#NAME?</v>
          </cell>
        </row>
        <row r="257">
          <cell r="L257">
            <v>0</v>
          </cell>
          <cell r="M257">
            <v>84.97</v>
          </cell>
          <cell r="N257">
            <v>-74.855999999999995</v>
          </cell>
          <cell r="O257">
            <v>77.788000000000011</v>
          </cell>
          <cell r="P257">
            <v>-80.907000000000011</v>
          </cell>
          <cell r="Q257">
            <v>0</v>
          </cell>
          <cell r="R257">
            <v>267.90499999999997</v>
          </cell>
          <cell r="S257">
            <v>0</v>
          </cell>
          <cell r="T257">
            <v>-78.564999999999998</v>
          </cell>
          <cell r="U257">
            <v>-261.76499999999999</v>
          </cell>
          <cell r="V257">
            <v>-194.37400000000002</v>
          </cell>
          <cell r="W257">
            <v>-11.173999999999992</v>
          </cell>
          <cell r="X257">
            <v>272.93900000000002</v>
          </cell>
          <cell r="Y257">
            <v>0</v>
          </cell>
          <cell r="Z257">
            <v>0</v>
          </cell>
        </row>
        <row r="258">
          <cell r="L258">
            <v>0</v>
          </cell>
          <cell r="M258">
            <v>0</v>
          </cell>
          <cell r="N258">
            <v>57.691000000000003</v>
          </cell>
          <cell r="O258">
            <v>-49.821000000000005</v>
          </cell>
          <cell r="P258">
            <v>92.329999999999984</v>
          </cell>
          <cell r="Q258">
            <v>0</v>
          </cell>
          <cell r="R258">
            <v>-52.269999999999982</v>
          </cell>
          <cell r="S258">
            <v>0</v>
          </cell>
          <cell r="T258">
            <v>340.89699999999999</v>
          </cell>
          <cell r="U258">
            <v>140.89699999999999</v>
          </cell>
          <cell r="V258">
            <v>10.22399999999999</v>
          </cell>
          <cell r="W258">
            <v>159.99999999999994</v>
          </cell>
          <cell r="X258">
            <v>-511.12099999999992</v>
          </cell>
          <cell r="Y258">
            <v>200.00000000000011</v>
          </cell>
          <cell r="Z258">
            <v>0</v>
          </cell>
        </row>
      </sheetData>
      <sheetData sheetId="12" refreshError="1">
        <row r="40">
          <cell r="N40">
            <v>3.5</v>
          </cell>
          <cell r="O40">
            <v>0</v>
          </cell>
          <cell r="P40">
            <v>16</v>
          </cell>
          <cell r="Q40" t="e">
            <v>#NAME?</v>
          </cell>
          <cell r="R40">
            <v>10</v>
          </cell>
          <cell r="S40" t="e">
            <v>#NAME?</v>
          </cell>
          <cell r="T40">
            <v>19.5</v>
          </cell>
          <cell r="U40">
            <v>66.376999999999995</v>
          </cell>
          <cell r="V40">
            <v>4.6482213438735149</v>
          </cell>
          <cell r="W40">
            <v>101.07300000000002</v>
          </cell>
          <cell r="X40" t="e">
            <v>#NAME?</v>
          </cell>
          <cell r="Y40">
            <v>142.27715837707697</v>
          </cell>
          <cell r="Z40">
            <v>10</v>
          </cell>
        </row>
      </sheetData>
      <sheetData sheetId="13" refreshError="1"/>
      <sheetData sheetId="14" refreshError="1">
        <row r="81">
          <cell r="L81">
            <v>0</v>
          </cell>
          <cell r="M81">
            <v>20.535999999999998</v>
          </cell>
          <cell r="N81">
            <v>0</v>
          </cell>
          <cell r="O81">
            <v>27.745000000000005</v>
          </cell>
          <cell r="P81">
            <v>38.754999999999995</v>
          </cell>
          <cell r="Q81" t="e">
            <v>#NAME?</v>
          </cell>
          <cell r="R81">
            <v>131.83800000000002</v>
          </cell>
          <cell r="S81" t="e">
            <v>#NAME?</v>
          </cell>
          <cell r="T81">
            <v>88.147999999999996</v>
          </cell>
          <cell r="U81">
            <v>122.52566500000002</v>
          </cell>
          <cell r="V81">
            <v>0</v>
          </cell>
          <cell r="W81">
            <v>184.05384549159592</v>
          </cell>
          <cell r="X81">
            <v>0</v>
          </cell>
          <cell r="Y81">
            <v>208.90384549159592</v>
          </cell>
          <cell r="Z81" t="e">
            <v>#NAME?</v>
          </cell>
        </row>
        <row r="106">
          <cell r="L106">
            <v>62.290999999999997</v>
          </cell>
          <cell r="M106">
            <v>177.29599999999999</v>
          </cell>
          <cell r="N106">
            <v>348.67399999999998</v>
          </cell>
          <cell r="O106">
            <v>526.05400000000009</v>
          </cell>
          <cell r="P106">
            <v>665.51599999999996</v>
          </cell>
          <cell r="Q106" t="e">
            <v>#NAME?</v>
          </cell>
          <cell r="R106">
            <v>1006.282</v>
          </cell>
          <cell r="S106" t="e">
            <v>#NAME?</v>
          </cell>
          <cell r="T106">
            <v>1517.4269999999999</v>
          </cell>
          <cell r="U106">
            <v>1698.5360000000003</v>
          </cell>
          <cell r="V106">
            <v>1595.06</v>
          </cell>
          <cell r="W106">
            <v>2094.7486829802242</v>
          </cell>
          <cell r="X106" t="e">
            <v>#NAME?</v>
          </cell>
          <cell r="Y106">
            <v>2444.7486829802247</v>
          </cell>
          <cell r="Z106" t="e">
            <v>#NAME?</v>
          </cell>
        </row>
        <row r="112">
          <cell r="L112">
            <v>1.1499999999999999</v>
          </cell>
          <cell r="M112">
            <v>26.483000000000001</v>
          </cell>
          <cell r="N112">
            <v>2.9409999999999998</v>
          </cell>
          <cell r="O112">
            <v>11.936999999999999</v>
          </cell>
          <cell r="P112">
            <v>191.03299999999999</v>
          </cell>
          <cell r="Q112">
            <v>1.032999999999987</v>
          </cell>
          <cell r="R112">
            <v>98.570999999999998</v>
          </cell>
          <cell r="S112">
            <v>48.571000000000026</v>
          </cell>
          <cell r="T112">
            <v>129.876</v>
          </cell>
          <cell r="U112">
            <v>130.61199999999999</v>
          </cell>
          <cell r="W112">
            <v>30.611999999999966</v>
          </cell>
          <cell r="X112">
            <v>98.570999999999998</v>
          </cell>
          <cell r="Y112">
            <v>80.611999999999966</v>
          </cell>
          <cell r="Z112">
            <v>98.570999999999998</v>
          </cell>
        </row>
        <row r="117">
          <cell r="M117">
            <v>115.005</v>
          </cell>
          <cell r="N117">
            <v>171.37799999999999</v>
          </cell>
          <cell r="O117">
            <v>177.38000000000011</v>
          </cell>
          <cell r="P117">
            <v>139.46199999999988</v>
          </cell>
          <cell r="Q117" t="e">
            <v>#NAME?</v>
          </cell>
          <cell r="R117">
            <v>340.76600000000008</v>
          </cell>
          <cell r="S117" t="e">
            <v>#NAME?</v>
          </cell>
          <cell r="T117">
            <v>511.14499999999987</v>
          </cell>
          <cell r="U117">
            <v>181.10900000000038</v>
          </cell>
          <cell r="V117">
            <v>-103.47600000000034</v>
          </cell>
          <cell r="W117">
            <v>396.21268298022392</v>
          </cell>
          <cell r="X117" t="e">
            <v>#NAME?</v>
          </cell>
          <cell r="Y117">
            <v>350.00000000000045</v>
          </cell>
          <cell r="Z117" t="e">
            <v>#NAME?</v>
          </cell>
        </row>
        <row r="118">
          <cell r="M118">
            <v>25.333000000000002</v>
          </cell>
          <cell r="N118">
            <v>-23.542000000000002</v>
          </cell>
          <cell r="O118">
            <v>8.9959999999999987</v>
          </cell>
          <cell r="P118">
            <v>179.09599999999998</v>
          </cell>
          <cell r="Q118">
            <v>-190</v>
          </cell>
          <cell r="R118">
            <v>-92.461999999999989</v>
          </cell>
          <cell r="S118">
            <v>-49.999999999999972</v>
          </cell>
          <cell r="T118">
            <v>31.305000000000007</v>
          </cell>
          <cell r="U118">
            <v>82.040999999999968</v>
          </cell>
          <cell r="V118">
            <v>-129.876</v>
          </cell>
          <cell r="W118">
            <v>-100.00000000000003</v>
          </cell>
          <cell r="X118">
            <v>98.570999999999998</v>
          </cell>
          <cell r="Y118">
            <v>50</v>
          </cell>
          <cell r="Z118">
            <v>0</v>
          </cell>
        </row>
      </sheetData>
      <sheetData sheetId="15" refreshError="1">
        <row r="30">
          <cell r="L30">
            <v>9</v>
          </cell>
          <cell r="M30">
            <v>71.849999999999994</v>
          </cell>
          <cell r="N30">
            <v>147.6</v>
          </cell>
          <cell r="O30">
            <v>147.95600000000002</v>
          </cell>
          <cell r="P30">
            <v>147.982</v>
          </cell>
          <cell r="Q30">
            <v>152.13199999999998</v>
          </cell>
          <cell r="R30">
            <v>152.13199999999998</v>
          </cell>
          <cell r="S30">
            <v>152.13199999999998</v>
          </cell>
          <cell r="T30">
            <v>655.96299999999997</v>
          </cell>
          <cell r="U30">
            <v>649.75</v>
          </cell>
          <cell r="V30">
            <v>953.34999999999991</v>
          </cell>
          <cell r="W30">
            <v>794.56666666666661</v>
          </cell>
          <cell r="X30">
            <v>958.15</v>
          </cell>
          <cell r="Y30">
            <v>467.4</v>
          </cell>
          <cell r="Z30">
            <v>152.13199999999998</v>
          </cell>
        </row>
        <row r="36">
          <cell r="L36">
            <v>0</v>
          </cell>
          <cell r="M36">
            <v>18.324999999999999</v>
          </cell>
          <cell r="N36">
            <v>538.99099999999999</v>
          </cell>
          <cell r="O36">
            <v>544.40299999999991</v>
          </cell>
          <cell r="P36">
            <v>544.76699999999994</v>
          </cell>
          <cell r="Q36">
            <v>544.76699999999994</v>
          </cell>
          <cell r="R36">
            <v>547.10799999999995</v>
          </cell>
          <cell r="S36">
            <v>547.10799999999995</v>
          </cell>
          <cell r="T36">
            <v>547.12299999999993</v>
          </cell>
          <cell r="U36">
            <v>565.1819999999999</v>
          </cell>
          <cell r="V36">
            <v>565.1819999999999</v>
          </cell>
          <cell r="W36">
            <v>565.1819999999999</v>
          </cell>
          <cell r="X36">
            <v>567.52299999999991</v>
          </cell>
          <cell r="Y36">
            <v>565.1819999999999</v>
          </cell>
          <cell r="Z36">
            <v>567.52299999999991</v>
          </cell>
        </row>
        <row r="42">
          <cell r="L42">
            <v>0</v>
          </cell>
          <cell r="M42">
            <v>77.289000000000001</v>
          </cell>
          <cell r="N42">
            <v>242.56100000000001</v>
          </cell>
          <cell r="O42">
            <v>578.1</v>
          </cell>
          <cell r="P42">
            <v>1002.263</v>
          </cell>
          <cell r="Q42" t="e">
            <v>#NAME?</v>
          </cell>
          <cell r="R42">
            <v>1477.9639999999999</v>
          </cell>
          <cell r="S42" t="e">
            <v>#NAME?</v>
          </cell>
          <cell r="T42">
            <v>1890.3340000000001</v>
          </cell>
          <cell r="U42">
            <v>2432.2529999999997</v>
          </cell>
          <cell r="V42">
            <v>1442.0155454545454</v>
          </cell>
          <cell r="W42">
            <v>3411.1987984374996</v>
          </cell>
          <cell r="X42" t="e">
            <v>#NAME?</v>
          </cell>
          <cell r="Y42">
            <v>4685.6889522964493</v>
          </cell>
          <cell r="Z42" t="e">
            <v>#NAME?</v>
          </cell>
        </row>
        <row r="46">
          <cell r="L46">
            <v>0</v>
          </cell>
          <cell r="M46">
            <v>62.849999999999994</v>
          </cell>
          <cell r="N46">
            <v>75.75</v>
          </cell>
          <cell r="O46">
            <v>0.35600000000002296</v>
          </cell>
          <cell r="P46">
            <v>2.5999999999982037E-2</v>
          </cell>
          <cell r="Q46">
            <v>4.1499999999999773</v>
          </cell>
          <cell r="R46">
            <v>0</v>
          </cell>
          <cell r="S46">
            <v>0</v>
          </cell>
          <cell r="T46">
            <v>503.83100000000002</v>
          </cell>
          <cell r="U46">
            <v>497.61800000000005</v>
          </cell>
          <cell r="V46">
            <v>297.38699999999994</v>
          </cell>
          <cell r="W46">
            <v>144.81666666666661</v>
          </cell>
          <cell r="X46">
            <v>4.8000000000000682</v>
          </cell>
          <cell r="Y46">
            <v>-327.16666666666663</v>
          </cell>
          <cell r="Z46">
            <v>-315.26800000000003</v>
          </cell>
        </row>
        <row r="47">
          <cell r="L47">
            <v>0</v>
          </cell>
          <cell r="M47">
            <v>18.324999999999999</v>
          </cell>
          <cell r="N47">
            <v>520.66599999999994</v>
          </cell>
          <cell r="O47">
            <v>5.4119999999999209</v>
          </cell>
          <cell r="P47">
            <v>0.36400000000003274</v>
          </cell>
          <cell r="Q47">
            <v>0</v>
          </cell>
          <cell r="R47">
            <v>2.3410000000000082</v>
          </cell>
          <cell r="S47">
            <v>0</v>
          </cell>
          <cell r="T47">
            <v>1.4999999999986358E-2</v>
          </cell>
          <cell r="U47">
            <v>18.073999999999955</v>
          </cell>
          <cell r="V47">
            <v>18.058999999999969</v>
          </cell>
          <cell r="W47">
            <v>0</v>
          </cell>
          <cell r="X47">
            <v>2.3410000000000082</v>
          </cell>
          <cell r="Y47">
            <v>0</v>
          </cell>
          <cell r="Z47">
            <v>0</v>
          </cell>
        </row>
        <row r="58">
          <cell r="L58">
            <v>0.16</v>
          </cell>
          <cell r="M58">
            <v>0.161</v>
          </cell>
          <cell r="N58">
            <v>31.954000000000001</v>
          </cell>
          <cell r="O58">
            <v>72.790000000000006</v>
          </cell>
          <cell r="P58">
            <v>169.08600000000001</v>
          </cell>
          <cell r="Q58">
            <v>395.08600000000001</v>
          </cell>
          <cell r="R58">
            <v>457.32600000000002</v>
          </cell>
          <cell r="S58">
            <v>617.32600000000002</v>
          </cell>
          <cell r="T58">
            <v>560.18700000000001</v>
          </cell>
          <cell r="U58">
            <v>501.142</v>
          </cell>
          <cell r="W58">
            <v>501.142</v>
          </cell>
          <cell r="X58">
            <v>180.52599999999998</v>
          </cell>
          <cell r="Y58">
            <v>501.142</v>
          </cell>
          <cell r="Z58">
            <v>180.52599999999998</v>
          </cell>
        </row>
        <row r="64">
          <cell r="L64">
            <v>52.384</v>
          </cell>
          <cell r="M64">
            <v>101.25599999999999</v>
          </cell>
          <cell r="N64">
            <v>133.27600000000001</v>
          </cell>
          <cell r="O64">
            <v>308.95699999999999</v>
          </cell>
          <cell r="P64">
            <v>330.40600000000001</v>
          </cell>
          <cell r="Q64" t="e">
            <v>#NAME?</v>
          </cell>
          <cell r="R64">
            <v>509.88</v>
          </cell>
          <cell r="S64" t="e">
            <v>#NAME?</v>
          </cell>
          <cell r="T64">
            <v>501.02900000000005</v>
          </cell>
          <cell r="U64">
            <v>723.75300000000004</v>
          </cell>
          <cell r="V64">
            <v>372.30200000000002</v>
          </cell>
          <cell r="W64">
            <v>1350.93</v>
          </cell>
          <cell r="X64">
            <v>0</v>
          </cell>
          <cell r="Y64">
            <v>1760</v>
          </cell>
          <cell r="Z64">
            <v>2003</v>
          </cell>
        </row>
        <row r="65">
          <cell r="L65" t="e">
            <v>#NAME?</v>
          </cell>
          <cell r="M65" t="e">
            <v>#NAME?</v>
          </cell>
          <cell r="N65" t="e">
            <v>#NAME?</v>
          </cell>
          <cell r="O65" t="e">
            <v>#NAME?</v>
          </cell>
          <cell r="P65" t="e">
            <v>#NAME?</v>
          </cell>
          <cell r="Q65" t="e">
            <v>#NAME?</v>
          </cell>
          <cell r="R65">
            <v>24.258510216348615</v>
          </cell>
          <cell r="S65" t="e">
            <v>#NAME?</v>
          </cell>
          <cell r="T65">
            <v>22.769979202801014</v>
          </cell>
          <cell r="U65" t="e">
            <v>#NAME?</v>
          </cell>
          <cell r="V65" t="e">
            <v>#DIV/0!</v>
          </cell>
          <cell r="W65">
            <v>29.728135580412093</v>
          </cell>
          <cell r="X65" t="e">
            <v>#DIV/0!</v>
          </cell>
          <cell r="Y65">
            <v>25.234022804468804</v>
          </cell>
          <cell r="Z65" t="e">
            <v>#NAME?</v>
          </cell>
        </row>
        <row r="81">
          <cell r="L81">
            <v>56.058</v>
          </cell>
          <cell r="M81">
            <v>74.213999999999999</v>
          </cell>
          <cell r="N81">
            <v>154.11600000000001</v>
          </cell>
          <cell r="O81">
            <v>203.65199999999999</v>
          </cell>
          <cell r="P81">
            <v>248.00899999999999</v>
          </cell>
          <cell r="Q81" t="e">
            <v>#NAME?</v>
          </cell>
          <cell r="R81">
            <v>403.33800000000002</v>
          </cell>
          <cell r="S81" t="e">
            <v>#NAME?</v>
          </cell>
          <cell r="T81">
            <v>823.67499999999995</v>
          </cell>
          <cell r="U81">
            <v>708.904</v>
          </cell>
          <cell r="V81">
            <v>0</v>
          </cell>
          <cell r="W81">
            <v>840</v>
          </cell>
          <cell r="X81">
            <v>0</v>
          </cell>
          <cell r="Y81">
            <v>1150</v>
          </cell>
          <cell r="Z81">
            <v>1400</v>
          </cell>
        </row>
        <row r="82">
          <cell r="L82" t="e">
            <v>#NAME?</v>
          </cell>
          <cell r="M82" t="e">
            <v>#NAME?</v>
          </cell>
          <cell r="N82" t="e">
            <v>#NAME?</v>
          </cell>
          <cell r="O82" t="e">
            <v>#NAME?</v>
          </cell>
          <cell r="P82" t="e">
            <v>#NAME?</v>
          </cell>
          <cell r="Q82" t="e">
            <v>#NAME?</v>
          </cell>
          <cell r="R82">
            <v>60.197486087201874</v>
          </cell>
          <cell r="S82" t="e">
            <v>#NAME?</v>
          </cell>
          <cell r="T82">
            <v>90.10662198520788</v>
          </cell>
          <cell r="U82" t="e">
            <v>#NAME?</v>
          </cell>
          <cell r="V82" t="e">
            <v>#DIV/0!</v>
          </cell>
          <cell r="W82">
            <v>54.286160625100344</v>
          </cell>
          <cell r="X82" t="e">
            <v>#DIV/0!</v>
          </cell>
          <cell r="Y82">
            <v>58.62449742452349</v>
          </cell>
          <cell r="Z82" t="e">
            <v>#NAME?</v>
          </cell>
        </row>
        <row r="86">
          <cell r="L86">
            <v>124.89999999999999</v>
          </cell>
          <cell r="M86">
            <v>229.45299999999997</v>
          </cell>
          <cell r="N86">
            <v>865.36</v>
          </cell>
          <cell r="O86">
            <v>1081.9739999999999</v>
          </cell>
          <cell r="P86">
            <v>1121.114</v>
          </cell>
          <cell r="Q86" t="e">
            <v>#NAME?</v>
          </cell>
          <cell r="R86">
            <v>1549.1370000000002</v>
          </cell>
          <cell r="S86" t="e">
            <v>#NAME?</v>
          </cell>
          <cell r="T86">
            <v>2252.6709999999998</v>
          </cell>
          <cell r="U86">
            <v>2481.8710000000001</v>
          </cell>
          <cell r="V86">
            <v>1377.9830000000002</v>
          </cell>
          <cell r="W86">
            <v>3333.8309999999997</v>
          </cell>
          <cell r="X86">
            <v>769.36</v>
          </cell>
          <cell r="Y86">
            <v>4000.2109999999998</v>
          </cell>
          <cell r="Z86">
            <v>4585.1400000000003</v>
          </cell>
        </row>
        <row r="89">
          <cell r="L89" t="e">
            <v>#NAME?</v>
          </cell>
          <cell r="M89" t="e">
            <v>#NAME?</v>
          </cell>
          <cell r="N89" t="e">
            <v>#NAME?</v>
          </cell>
          <cell r="O89" t="e">
            <v>#NAME?</v>
          </cell>
          <cell r="P89" t="e">
            <v>#NAME?</v>
          </cell>
          <cell r="Q89" t="e">
            <v>#NAME?</v>
          </cell>
          <cell r="R89">
            <v>14.90288437554946</v>
          </cell>
          <cell r="S89" t="e">
            <v>#NAME?</v>
          </cell>
          <cell r="T89">
            <v>16.418894070955044</v>
          </cell>
          <cell r="U89" t="e">
            <v>#NAME?</v>
          </cell>
          <cell r="V89" t="e">
            <v>#DIV/0!</v>
          </cell>
          <cell r="W89">
            <v>18.741650691998927</v>
          </cell>
          <cell r="X89" t="e">
            <v>#DIV/0!</v>
          </cell>
          <cell r="Y89">
            <v>15.293347154223518</v>
          </cell>
          <cell r="Z89" t="e">
            <v>#NAME?</v>
          </cell>
        </row>
        <row r="94">
          <cell r="L94">
            <v>39.415999999999997</v>
          </cell>
          <cell r="M94">
            <v>100.14599999999999</v>
          </cell>
          <cell r="N94">
            <v>166.80799999999999</v>
          </cell>
          <cell r="O94">
            <v>241.36099999999999</v>
          </cell>
          <cell r="P94">
            <v>259.37599999999998</v>
          </cell>
          <cell r="Q94" t="e">
            <v>#NAME?</v>
          </cell>
          <cell r="R94">
            <v>526.12400000000002</v>
          </cell>
          <cell r="S94" t="e">
            <v>#NAME?</v>
          </cell>
          <cell r="T94">
            <v>696.41599999999994</v>
          </cell>
          <cell r="U94">
            <v>678.79399999999998</v>
          </cell>
          <cell r="V94">
            <v>0</v>
          </cell>
          <cell r="W94">
            <v>879.21720156250001</v>
          </cell>
          <cell r="X94" t="e">
            <v>#NAME?</v>
          </cell>
          <cell r="Y94">
            <v>998.26862450207693</v>
          </cell>
          <cell r="Z94">
            <v>1039.1289999999999</v>
          </cell>
        </row>
        <row r="98">
          <cell r="L98">
            <v>0</v>
          </cell>
          <cell r="M98">
            <v>10.363999999999999</v>
          </cell>
          <cell r="N98">
            <v>39.816000000000003</v>
          </cell>
          <cell r="O98">
            <v>-26.248000000000001</v>
          </cell>
          <cell r="P98">
            <v>6.0479999999999983</v>
          </cell>
          <cell r="Q98">
            <v>22.636000000000003</v>
          </cell>
          <cell r="R98">
            <v>31.315000000000005</v>
          </cell>
          <cell r="S98">
            <v>1.320999999999998</v>
          </cell>
          <cell r="T98">
            <v>21.367999999999995</v>
          </cell>
          <cell r="U98">
            <v>-41.513999999999996</v>
          </cell>
          <cell r="V98">
            <v>-85.046999999999997</v>
          </cell>
          <cell r="W98">
            <v>93.686999999999998</v>
          </cell>
          <cell r="X98">
            <v>63.679000000000002</v>
          </cell>
          <cell r="Y98">
            <v>146.49999999999997</v>
          </cell>
          <cell r="Z98">
            <v>268.46100000000001</v>
          </cell>
        </row>
        <row r="99">
          <cell r="L99">
            <v>0</v>
          </cell>
          <cell r="M99">
            <v>1.0000000000000009E-3</v>
          </cell>
          <cell r="N99">
            <v>31.792999999999999</v>
          </cell>
          <cell r="O99">
            <v>40.836000000000006</v>
          </cell>
          <cell r="P99">
            <v>96.296000000000006</v>
          </cell>
          <cell r="Q99">
            <v>226</v>
          </cell>
          <cell r="R99">
            <v>288.24</v>
          </cell>
          <cell r="S99">
            <v>160</v>
          </cell>
          <cell r="T99">
            <v>102.86099999999999</v>
          </cell>
          <cell r="U99">
            <v>-59.045000000000016</v>
          </cell>
          <cell r="V99">
            <v>-560.18700000000001</v>
          </cell>
          <cell r="W99">
            <v>0</v>
          </cell>
          <cell r="X99">
            <v>180.52599999999998</v>
          </cell>
          <cell r="Y99">
            <v>0</v>
          </cell>
          <cell r="Z99">
            <v>0</v>
          </cell>
        </row>
        <row r="100">
          <cell r="L100">
            <v>0</v>
          </cell>
          <cell r="M100">
            <v>-1.0000000000000009E-3</v>
          </cell>
          <cell r="N100">
            <v>0</v>
          </cell>
          <cell r="O100">
            <v>0</v>
          </cell>
          <cell r="P100">
            <v>0</v>
          </cell>
          <cell r="Q100">
            <v>96.699999999999989</v>
          </cell>
          <cell r="R100">
            <v>0</v>
          </cell>
          <cell r="S100">
            <v>79.899999999999977</v>
          </cell>
          <cell r="T100">
            <v>0</v>
          </cell>
          <cell r="U100">
            <v>0</v>
          </cell>
          <cell r="V100">
            <v>105.07</v>
          </cell>
          <cell r="W100">
            <v>336.00000000000006</v>
          </cell>
          <cell r="X100">
            <v>507.726</v>
          </cell>
          <cell r="Y100">
            <v>200</v>
          </cell>
          <cell r="Z100">
            <v>-50</v>
          </cell>
        </row>
        <row r="101">
          <cell r="L101">
            <v>0</v>
          </cell>
          <cell r="M101">
            <v>43.822999999999993</v>
          </cell>
          <cell r="N101">
            <v>569.245</v>
          </cell>
          <cell r="O101">
            <v>142.06099999999992</v>
          </cell>
          <cell r="P101">
            <v>21.125000000000114</v>
          </cell>
          <cell r="Q101" t="e">
            <v>#NAME?</v>
          </cell>
          <cell r="R101">
            <v>161.27500000000009</v>
          </cell>
          <cell r="S101" t="e">
            <v>#NAME?</v>
          </cell>
          <cell r="T101">
            <v>533.24199999999973</v>
          </cell>
          <cell r="U101">
            <v>246.82200000000034</v>
          </cell>
          <cell r="V101">
            <v>-425.09400000000005</v>
          </cell>
          <cell r="W101">
            <v>651.53679843749933</v>
          </cell>
          <cell r="X101" t="e">
            <v>#NAME?</v>
          </cell>
          <cell r="Y101">
            <v>547.32857706042341</v>
          </cell>
          <cell r="Z101" t="e">
            <v>#NAME?</v>
          </cell>
        </row>
        <row r="116">
          <cell r="L116">
            <v>0</v>
          </cell>
          <cell r="M116">
            <v>0</v>
          </cell>
          <cell r="N116">
            <v>18.635000000000002</v>
          </cell>
          <cell r="O116">
            <v>102.32299999999999</v>
          </cell>
          <cell r="P116">
            <v>105.11199999999999</v>
          </cell>
          <cell r="Q116">
            <v>18.055555555555557</v>
          </cell>
          <cell r="R116">
            <v>5.6</v>
          </cell>
          <cell r="S116">
            <v>92.091999999999999</v>
          </cell>
          <cell r="T116">
            <v>27.567000000000007</v>
          </cell>
          <cell r="U116">
            <v>20.199999999999818</v>
          </cell>
          <cell r="V116">
            <v>58.102766798418941</v>
          </cell>
          <cell r="W116">
            <v>0</v>
          </cell>
          <cell r="X116">
            <v>108.39999999999999</v>
          </cell>
          <cell r="Y116">
            <v>0</v>
          </cell>
          <cell r="Z116">
            <v>108.39999999999999</v>
          </cell>
        </row>
        <row r="126">
          <cell r="M126">
            <v>11.5</v>
          </cell>
          <cell r="N126">
            <v>88.39500000000001</v>
          </cell>
          <cell r="O126">
            <v>135.53100000000001</v>
          </cell>
          <cell r="P126">
            <v>163.01400000000001</v>
          </cell>
          <cell r="Q126">
            <v>54</v>
          </cell>
          <cell r="R126">
            <v>149.19999999999999</v>
          </cell>
          <cell r="S126">
            <v>101</v>
          </cell>
          <cell r="T126">
            <v>81.302000000000007</v>
          </cell>
          <cell r="U126">
            <v>120.13500000000001</v>
          </cell>
          <cell r="V126">
            <v>0</v>
          </cell>
          <cell r="W126">
            <v>45</v>
          </cell>
          <cell r="X126">
            <v>149.19999999999999</v>
          </cell>
          <cell r="Y126">
            <v>70</v>
          </cell>
          <cell r="Z126">
            <v>149.19999999999999</v>
          </cell>
        </row>
        <row r="130">
          <cell r="M130">
            <v>3.5110000000000001</v>
          </cell>
          <cell r="N130">
            <v>11.737</v>
          </cell>
          <cell r="O130">
            <v>27.986999999999998</v>
          </cell>
          <cell r="P130">
            <v>38.860999999999997</v>
          </cell>
          <cell r="R130">
            <v>59.8</v>
          </cell>
          <cell r="T130">
            <v>86.69</v>
          </cell>
          <cell r="U130">
            <v>165.077</v>
          </cell>
          <cell r="X130">
            <v>59.8</v>
          </cell>
          <cell r="Z130">
            <v>59.8</v>
          </cell>
        </row>
        <row r="131">
          <cell r="M131">
            <v>12.8</v>
          </cell>
          <cell r="N131">
            <v>36.164999999999999</v>
          </cell>
          <cell r="O131">
            <v>46.62</v>
          </cell>
          <cell r="P131">
            <v>53.99</v>
          </cell>
          <cell r="Q131" t="e">
            <v>#NAME?</v>
          </cell>
          <cell r="R131">
            <v>110.6</v>
          </cell>
          <cell r="S131" t="e">
            <v>#NAME?</v>
          </cell>
          <cell r="T131">
            <v>119.453</v>
          </cell>
          <cell r="U131">
            <v>104.071</v>
          </cell>
          <cell r="W131">
            <v>11.511669598637864</v>
          </cell>
          <cell r="X131">
            <v>110.6</v>
          </cell>
          <cell r="Y131">
            <v>13.282351790203865</v>
          </cell>
          <cell r="Z131">
            <v>110.6</v>
          </cell>
        </row>
        <row r="137">
          <cell r="M137">
            <v>0</v>
          </cell>
          <cell r="N137">
            <v>22.9</v>
          </cell>
          <cell r="O137">
            <v>37.03</v>
          </cell>
          <cell r="P137">
            <v>51.804000000000002</v>
          </cell>
          <cell r="Q137">
            <v>68.445000000000007</v>
          </cell>
          <cell r="R137">
            <v>91.26</v>
          </cell>
          <cell r="S137">
            <v>129.285</v>
          </cell>
          <cell r="T137">
            <v>123.38300000000001</v>
          </cell>
          <cell r="U137">
            <v>154.22800000000001</v>
          </cell>
          <cell r="V137">
            <v>177.33</v>
          </cell>
          <cell r="W137">
            <v>280.5</v>
          </cell>
          <cell r="X137">
            <v>187</v>
          </cell>
          <cell r="Y137">
            <v>420.75</v>
          </cell>
          <cell r="Z137">
            <v>654.5</v>
          </cell>
        </row>
        <row r="138">
          <cell r="T138">
            <v>18.614999999999998</v>
          </cell>
          <cell r="U138">
            <v>52.683999999999997</v>
          </cell>
          <cell r="W138">
            <v>53.062343750000004</v>
          </cell>
          <cell r="X138">
            <v>51.528749999999995</v>
          </cell>
          <cell r="Y138">
            <v>11.917987500000002</v>
          </cell>
        </row>
        <row r="140">
          <cell r="L140">
            <v>0</v>
          </cell>
          <cell r="M140">
            <v>0</v>
          </cell>
          <cell r="N140">
            <v>0</v>
          </cell>
          <cell r="O140">
            <v>0</v>
          </cell>
          <cell r="P140">
            <v>0</v>
          </cell>
          <cell r="T140">
            <v>15.433999999999999</v>
          </cell>
          <cell r="U140">
            <v>22.76</v>
          </cell>
          <cell r="V140">
            <v>17.733000000000001</v>
          </cell>
          <cell r="W140">
            <v>30.855</v>
          </cell>
          <cell r="X140">
            <v>20.57</v>
          </cell>
          <cell r="Y140">
            <v>46.282499999999999</v>
          </cell>
          <cell r="Z140">
            <v>71.995000000000005</v>
          </cell>
        </row>
        <row r="141">
          <cell r="L141" t="e">
            <v>#NAME?</v>
          </cell>
          <cell r="N141">
            <v>0</v>
          </cell>
          <cell r="O141">
            <v>0</v>
          </cell>
          <cell r="P141">
            <v>0</v>
          </cell>
          <cell r="V141">
            <v>0</v>
          </cell>
          <cell r="W141">
            <v>5.8368578125000008</v>
          </cell>
          <cell r="X141">
            <v>5.6681624999999993</v>
          </cell>
          <cell r="Y141">
            <v>1.3109786250000002</v>
          </cell>
          <cell r="Z141">
            <v>0</v>
          </cell>
        </row>
        <row r="142">
          <cell r="L142" t="e">
            <v>#NAME?</v>
          </cell>
          <cell r="M142">
            <v>0</v>
          </cell>
          <cell r="N142">
            <v>22.9</v>
          </cell>
          <cell r="O142">
            <v>37.03</v>
          </cell>
          <cell r="P142">
            <v>51.804000000000002</v>
          </cell>
          <cell r="Q142">
            <v>68.445000000000007</v>
          </cell>
          <cell r="R142">
            <v>91.26</v>
          </cell>
          <cell r="S142">
            <v>129.285</v>
          </cell>
          <cell r="T142">
            <v>157.43200000000002</v>
          </cell>
          <cell r="U142">
            <v>229.672</v>
          </cell>
          <cell r="V142">
            <v>195.06300000000002</v>
          </cell>
          <cell r="W142">
            <v>370.25420156250004</v>
          </cell>
          <cell r="X142">
            <v>264.76691249999999</v>
          </cell>
          <cell r="Y142">
            <v>480.26146612500003</v>
          </cell>
          <cell r="Z142">
            <v>726.495</v>
          </cell>
          <cell r="AA142">
            <v>0</v>
          </cell>
        </row>
        <row r="300">
          <cell r="L300">
            <v>0</v>
          </cell>
          <cell r="M300">
            <v>538.38800000000003</v>
          </cell>
          <cell r="N300">
            <v>867.69500000000005</v>
          </cell>
          <cell r="O300">
            <v>1119.48</v>
          </cell>
          <cell r="P300">
            <v>1694.857</v>
          </cell>
          <cell r="Q300" t="e">
            <v>#NAME?</v>
          </cell>
          <cell r="R300">
            <v>2670.2</v>
          </cell>
          <cell r="S300">
            <v>3551.2000000000003</v>
          </cell>
          <cell r="T300">
            <v>3555.9160000000002</v>
          </cell>
          <cell r="U300" t="e">
            <v>#NAME?</v>
          </cell>
          <cell r="V300">
            <v>0</v>
          </cell>
          <cell r="W300">
            <v>6132.3000000000011</v>
          </cell>
          <cell r="X300">
            <v>0</v>
          </cell>
          <cell r="Y300">
            <v>7774.1325652500009</v>
          </cell>
          <cell r="Z300">
            <v>2670.2</v>
          </cell>
        </row>
        <row r="304">
          <cell r="M304">
            <v>28.2</v>
          </cell>
          <cell r="N304">
            <v>58.832000000000001</v>
          </cell>
          <cell r="O304">
            <v>90.724999999999994</v>
          </cell>
          <cell r="P304">
            <v>132.79499999999999</v>
          </cell>
          <cell r="Q304" t="e">
            <v>#NAME?</v>
          </cell>
          <cell r="R304">
            <v>224.61</v>
          </cell>
          <cell r="S304" t="e">
            <v>#NAME?</v>
          </cell>
          <cell r="T304">
            <v>219.40899999999999</v>
          </cell>
          <cell r="U304">
            <v>364.58100000000002</v>
          </cell>
          <cell r="V304">
            <v>0</v>
          </cell>
          <cell r="W304">
            <v>484.45170000000007</v>
          </cell>
          <cell r="X304">
            <v>0</v>
          </cell>
          <cell r="Y304">
            <v>614.15647265475013</v>
          </cell>
          <cell r="Z304">
            <v>224.61</v>
          </cell>
        </row>
        <row r="308">
          <cell r="L308">
            <v>0</v>
          </cell>
          <cell r="M308">
            <v>510.18800000000005</v>
          </cell>
          <cell r="N308">
            <v>808.86300000000006</v>
          </cell>
          <cell r="O308">
            <v>1028.7550000000001</v>
          </cell>
          <cell r="P308">
            <v>1562.0619999999999</v>
          </cell>
          <cell r="Q308" t="e">
            <v>#NAME?</v>
          </cell>
          <cell r="R308">
            <v>2445.5899999999997</v>
          </cell>
          <cell r="S308" t="e">
            <v>#NAME?</v>
          </cell>
          <cell r="T308">
            <v>3336.5070000000001</v>
          </cell>
          <cell r="U308" t="e">
            <v>#NAME?</v>
          </cell>
          <cell r="V308">
            <v>0</v>
          </cell>
          <cell r="W308">
            <v>5647.8483000000015</v>
          </cell>
          <cell r="X308">
            <v>0</v>
          </cell>
          <cell r="Y308">
            <v>7159.9760925952505</v>
          </cell>
          <cell r="Z308">
            <v>2445.5899999999997</v>
          </cell>
        </row>
        <row r="457">
          <cell r="L457">
            <v>0</v>
          </cell>
          <cell r="M457">
            <v>0</v>
          </cell>
          <cell r="N457">
            <v>425.98599999999999</v>
          </cell>
          <cell r="O457">
            <v>512.04</v>
          </cell>
          <cell r="P457">
            <v>827.25800000000004</v>
          </cell>
          <cell r="Q457" t="e">
            <v>#NAME?</v>
          </cell>
          <cell r="R457">
            <v>1175.7</v>
          </cell>
          <cell r="S457" t="e">
            <v>#NAME?</v>
          </cell>
          <cell r="T457">
            <v>1643.364</v>
          </cell>
          <cell r="U457">
            <v>2073.944</v>
          </cell>
          <cell r="V457">
            <v>0</v>
          </cell>
          <cell r="W457">
            <v>2682.7279425000006</v>
          </cell>
          <cell r="X457">
            <v>0</v>
          </cell>
          <cell r="Y457">
            <v>3400.9886439827437</v>
          </cell>
          <cell r="Z457">
            <v>1175.7</v>
          </cell>
        </row>
        <row r="501">
          <cell r="L501">
            <v>0</v>
          </cell>
          <cell r="M501">
            <v>4.3710000000000004</v>
          </cell>
          <cell r="N501">
            <v>13.962000000000002</v>
          </cell>
          <cell r="O501">
            <v>31.466000000000001</v>
          </cell>
          <cell r="P501">
            <v>54.862000000000002</v>
          </cell>
          <cell r="Q501" t="e">
            <v>#NAME?</v>
          </cell>
          <cell r="R501">
            <v>103.68</v>
          </cell>
          <cell r="S501" t="e">
            <v>#NAME?</v>
          </cell>
          <cell r="T501">
            <v>111.81400000000001</v>
          </cell>
          <cell r="U501">
            <v>255.50900000000001</v>
          </cell>
          <cell r="V501">
            <v>0</v>
          </cell>
          <cell r="W501">
            <v>288.04026330000005</v>
          </cell>
          <cell r="X501">
            <v>103.68</v>
          </cell>
          <cell r="Y501">
            <v>365.15878072235773</v>
          </cell>
          <cell r="Z501">
            <v>103.68</v>
          </cell>
        </row>
        <row r="517">
          <cell r="L517">
            <v>0</v>
          </cell>
          <cell r="M517">
            <v>73.433999999999997</v>
          </cell>
          <cell r="N517">
            <v>103.98500000000001</v>
          </cell>
          <cell r="O517">
            <v>129.608</v>
          </cell>
          <cell r="P517">
            <v>156.42600000000002</v>
          </cell>
          <cell r="Q517" t="e">
            <v>#NAME?</v>
          </cell>
          <cell r="R517">
            <v>308.13</v>
          </cell>
          <cell r="S517" t="e">
            <v>#NAME?</v>
          </cell>
          <cell r="T517">
            <v>333.036</v>
          </cell>
          <cell r="U517">
            <v>400.11299999999994</v>
          </cell>
          <cell r="V517">
            <v>0</v>
          </cell>
          <cell r="W517">
            <v>683.03749260000018</v>
          </cell>
          <cell r="X517">
            <v>308.13</v>
          </cell>
          <cell r="Y517">
            <v>867.51708329662051</v>
          </cell>
          <cell r="Z517">
            <v>308.13</v>
          </cell>
        </row>
        <row r="532">
          <cell r="L532">
            <v>0</v>
          </cell>
          <cell r="M532">
            <v>32.795000000000002</v>
          </cell>
          <cell r="N532">
            <v>55.732999999999997</v>
          </cell>
          <cell r="O532">
            <v>78.855000000000004</v>
          </cell>
          <cell r="P532">
            <v>104.038</v>
          </cell>
          <cell r="Q532" t="e">
            <v>#NAME?</v>
          </cell>
          <cell r="R532">
            <v>216.01000000000002</v>
          </cell>
          <cell r="S532" t="e">
            <v>#NAME?</v>
          </cell>
          <cell r="T532">
            <v>271.21499999999997</v>
          </cell>
          <cell r="U532">
            <v>291.44500000000005</v>
          </cell>
          <cell r="V532">
            <v>0</v>
          </cell>
          <cell r="W532">
            <v>370.65</v>
          </cell>
          <cell r="X532">
            <v>216.01000000000002</v>
          </cell>
          <cell r="Y532">
            <v>466.87</v>
          </cell>
          <cell r="Z532">
            <v>216.01000000000002</v>
          </cell>
        </row>
        <row r="548">
          <cell r="L548">
            <v>0</v>
          </cell>
          <cell r="M548">
            <v>42.231999999999999</v>
          </cell>
          <cell r="N548">
            <v>50.387</v>
          </cell>
          <cell r="O548">
            <v>70.234000000000009</v>
          </cell>
          <cell r="P548">
            <v>88.00800000000001</v>
          </cell>
          <cell r="Q548" t="e">
            <v>#NAME?</v>
          </cell>
          <cell r="R548">
            <v>158.07</v>
          </cell>
          <cell r="S548" t="e">
            <v>#NAME?</v>
          </cell>
          <cell r="T548">
            <v>269.84300000000002</v>
          </cell>
          <cell r="U548">
            <v>313.065</v>
          </cell>
          <cell r="V548">
            <v>0</v>
          </cell>
          <cell r="W548">
            <v>360.02474999999998</v>
          </cell>
          <cell r="X548">
            <v>158.07</v>
          </cell>
          <cell r="Y548">
            <v>414.02846249999993</v>
          </cell>
          <cell r="Z548">
            <v>158.07</v>
          </cell>
        </row>
        <row r="560">
          <cell r="U560">
            <v>-35.725000000000001</v>
          </cell>
        </row>
        <row r="567">
          <cell r="M567">
            <v>-56.41</v>
          </cell>
          <cell r="N567">
            <v>-17.579999999999998</v>
          </cell>
          <cell r="O567">
            <v>2.7399999999999993</v>
          </cell>
          <cell r="P567">
            <v>-14.77</v>
          </cell>
          <cell r="R567">
            <v>9.9000000000000057</v>
          </cell>
          <cell r="T567">
            <v>-32.35</v>
          </cell>
          <cell r="U567">
            <v>-147.12</v>
          </cell>
          <cell r="W567">
            <v>11.16</v>
          </cell>
          <cell r="X567">
            <v>9.9039999999999981</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ile"/>
      <sheetName val="Key Nos"/>
      <sheetName val="Earnings Sheet"/>
      <sheetName val="Formats"/>
      <sheetName val="Sales"/>
      <sheetName val="Results"/>
      <sheetName val="Input"/>
      <sheetName val="Calc"/>
      <sheetName val="Omeprazole"/>
      <sheetName val="DMFs"/>
      <sheetName val="CFC Inhaler"/>
      <sheetName val="GG"/>
      <sheetName val="Q-format"/>
      <sheetName val="Capital"/>
      <sheetName val="Charts"/>
      <sheetName val="Debt"/>
      <sheetName val="Tax"/>
      <sheetName val="CapEx"/>
      <sheetName val="QuanOP"/>
      <sheetName val="VarName"/>
      <sheetName val="Sheet1"/>
      <sheetName val="Qtrly_Template"/>
    </sheetNames>
    <sheetDataSet>
      <sheetData sheetId="0" refreshError="1">
        <row r="4">
          <cell r="D4" t="str">
            <v>Cipla</v>
          </cell>
        </row>
        <row r="5">
          <cell r="L5">
            <v>1993</v>
          </cell>
          <cell r="M5">
            <v>1994</v>
          </cell>
          <cell r="N5">
            <v>1995</v>
          </cell>
          <cell r="O5">
            <v>1996</v>
          </cell>
          <cell r="P5">
            <v>1997</v>
          </cell>
          <cell r="Q5" t="str">
            <v>1998E</v>
          </cell>
          <cell r="R5">
            <v>1998</v>
          </cell>
          <cell r="S5" t="str">
            <v>1999E</v>
          </cell>
          <cell r="T5">
            <v>1999</v>
          </cell>
          <cell r="U5" t="str">
            <v>2000E</v>
          </cell>
          <cell r="V5">
            <v>2000</v>
          </cell>
          <cell r="W5" t="str">
            <v>2001E</v>
          </cell>
          <cell r="X5">
            <v>2001</v>
          </cell>
          <cell r="Y5" t="str">
            <v>2002E</v>
          </cell>
          <cell r="Z5">
            <v>2002</v>
          </cell>
          <cell r="AA5" t="str">
            <v>2003E</v>
          </cell>
          <cell r="AB5">
            <v>2003</v>
          </cell>
          <cell r="AC5" t="str">
            <v>2004E</v>
          </cell>
          <cell r="AD5">
            <v>2004</v>
          </cell>
          <cell r="AI5" t="str">
            <v>Chemicals (incl Malt)</v>
          </cell>
          <cell r="AJ5" t="str">
            <v>Tonne</v>
          </cell>
          <cell r="AO5" t="str">
            <v>Purchased bulk drugs</v>
          </cell>
          <cell r="AP5" t="str">
            <v>Tonne</v>
          </cell>
          <cell r="AU5" t="str">
            <v>Manufactuirng expenses</v>
          </cell>
          <cell r="AV5" t="str">
            <v>Selling expenses</v>
          </cell>
          <cell r="AW5" t="str">
            <v>Salaries, Wages, Bonus etc</v>
          </cell>
          <cell r="AX5" t="str">
            <v>Insurance &amp; Donations</v>
          </cell>
          <cell r="BI5" t="str">
            <v>Term  Loans</v>
          </cell>
          <cell r="BO5" t="str">
            <v>Fixed Deposits</v>
          </cell>
          <cell r="BT5" t="str">
            <v>Job Work</v>
          </cell>
          <cell r="BX5" t="str">
            <v>Freehold Land</v>
          </cell>
        </row>
        <row r="6">
          <cell r="AI6" t="str">
            <v>Tablets and capsules</v>
          </cell>
          <cell r="AJ6" t="str">
            <v>Million</v>
          </cell>
          <cell r="AO6" t="str">
            <v>Solvents</v>
          </cell>
          <cell r="AP6" t="str">
            <v>Tonne</v>
          </cell>
          <cell r="AU6" t="str">
            <v>Store and spares</v>
          </cell>
          <cell r="AV6" t="str">
            <v>Freight and forwarding</v>
          </cell>
          <cell r="AW6" t="str">
            <v>PF and other funds</v>
          </cell>
          <cell r="AX6" t="str">
            <v>Printing and stationery</v>
          </cell>
          <cell r="BO6" t="str">
            <v>Cash Credit</v>
          </cell>
          <cell r="BT6" t="str">
            <v>Misc. Receipts</v>
          </cell>
          <cell r="BX6" t="str">
            <v>Leasehold Land</v>
          </cell>
        </row>
        <row r="7">
          <cell r="AI7" t="str">
            <v>Liquids</v>
          </cell>
          <cell r="AJ7" t="str">
            <v>Kilolitre</v>
          </cell>
          <cell r="AO7" t="str">
            <v>Farm Products</v>
          </cell>
          <cell r="AP7" t="str">
            <v>Tonne</v>
          </cell>
          <cell r="AU7" t="str">
            <v>Power and fuel</v>
          </cell>
          <cell r="AV7" t="str">
            <v>Commission on sales</v>
          </cell>
          <cell r="AW7" t="str">
            <v>Staff gratuity</v>
          </cell>
          <cell r="AX7" t="str">
            <v>Conveyance / vehicle / travelling expenses</v>
          </cell>
          <cell r="BO7" t="str">
            <v>CP</v>
          </cell>
          <cell r="BX7" t="str">
            <v>Building and Flats</v>
          </cell>
        </row>
        <row r="8">
          <cell r="D8">
            <v>10</v>
          </cell>
          <cell r="K8" t="str">
            <v>Entry</v>
          </cell>
          <cell r="AI8" t="str">
            <v>Creams</v>
          </cell>
          <cell r="AJ8" t="str">
            <v>Tonne</v>
          </cell>
          <cell r="AO8" t="str">
            <v>Capsules</v>
          </cell>
          <cell r="AP8" t="str">
            <v>Million</v>
          </cell>
          <cell r="AU8" t="str">
            <v>Rent, rates and taxex</v>
          </cell>
          <cell r="AV8" t="str">
            <v>Prov. For bad and doubtful expenses</v>
          </cell>
          <cell r="AW8" t="str">
            <v>Staff welfare</v>
          </cell>
          <cell r="AX8" t="str">
            <v>Auditors / professionals / Directors Fees</v>
          </cell>
          <cell r="BO8" t="str">
            <v>ICD</v>
          </cell>
          <cell r="BX8" t="str">
            <v>Plant and Machinery</v>
          </cell>
        </row>
        <row r="9">
          <cell r="K9" t="str">
            <v>B</v>
          </cell>
          <cell r="AI9" t="str">
            <v>Aerosols</v>
          </cell>
          <cell r="AJ9" t="str">
            <v>Thousands</v>
          </cell>
          <cell r="AO9" t="str">
            <v>Packing Material</v>
          </cell>
          <cell r="AU9" t="str">
            <v>Repairs and Maintenance</v>
          </cell>
          <cell r="AV9" t="str">
            <v>Stock Adjustment Account</v>
          </cell>
          <cell r="AW9" t="str">
            <v>Leave encashment</v>
          </cell>
          <cell r="AX9" t="str">
            <v>Telephone, postage and telegraphs</v>
          </cell>
          <cell r="BO9" t="str">
            <v>Loans</v>
          </cell>
          <cell r="BX9" t="str">
            <v>Furniture and fixtures</v>
          </cell>
        </row>
        <row r="10">
          <cell r="K10" t="str">
            <v>F</v>
          </cell>
          <cell r="L10" t="str">
            <v>F</v>
          </cell>
          <cell r="AE10" t="str">
            <v>L</v>
          </cell>
          <cell r="AI10" t="str">
            <v>Injections / Sterile solutions</v>
          </cell>
          <cell r="AJ10" t="str">
            <v>Kilolitre</v>
          </cell>
          <cell r="AO10" t="str">
            <v>Others</v>
          </cell>
          <cell r="AU10" t="str">
            <v>Lease rental</v>
          </cell>
          <cell r="AX10" t="str">
            <v>Bank and finance charges</v>
          </cell>
          <cell r="BX10" t="str">
            <v>Vehicles</v>
          </cell>
        </row>
        <row r="11">
          <cell r="L11" t="str">
            <v>N</v>
          </cell>
          <cell r="M11" t="str">
            <v>N</v>
          </cell>
          <cell r="N11" t="str">
            <v>N</v>
          </cell>
          <cell r="O11" t="str">
            <v>N</v>
          </cell>
          <cell r="P11" t="str">
            <v>N</v>
          </cell>
          <cell r="Q11" t="str">
            <v>N</v>
          </cell>
          <cell r="R11" t="str">
            <v>Y</v>
          </cell>
          <cell r="S11" t="str">
            <v>N</v>
          </cell>
          <cell r="T11" t="str">
            <v>Y</v>
          </cell>
          <cell r="U11" t="str">
            <v>N</v>
          </cell>
          <cell r="V11" t="str">
            <v>Y</v>
          </cell>
          <cell r="W11" t="str">
            <v>Y</v>
          </cell>
          <cell r="X11" t="str">
            <v>N</v>
          </cell>
          <cell r="Y11" t="str">
            <v>Y</v>
          </cell>
          <cell r="Z11" t="str">
            <v>N</v>
          </cell>
          <cell r="AA11" t="str">
            <v>Y</v>
          </cell>
          <cell r="AB11" t="str">
            <v>N</v>
          </cell>
          <cell r="AC11" t="str">
            <v>Y</v>
          </cell>
          <cell r="AD11" t="str">
            <v>N</v>
          </cell>
          <cell r="AE11" t="str">
            <v>N</v>
          </cell>
          <cell r="AU11" t="str">
            <v>R &amp; D Exp.</v>
          </cell>
          <cell r="AX11" t="str">
            <v>Misc. admn expenses</v>
          </cell>
        </row>
        <row r="12">
          <cell r="L12" t="str">
            <v>N</v>
          </cell>
          <cell r="M12" t="str">
            <v>N</v>
          </cell>
          <cell r="N12" t="str">
            <v>N</v>
          </cell>
          <cell r="O12" t="str">
            <v>N</v>
          </cell>
          <cell r="P12" t="str">
            <v>N</v>
          </cell>
          <cell r="Q12" t="str">
            <v>N</v>
          </cell>
          <cell r="R12" t="str">
            <v>Y</v>
          </cell>
          <cell r="S12" t="str">
            <v>N</v>
          </cell>
          <cell r="T12" t="str">
            <v>Y</v>
          </cell>
          <cell r="U12" t="str">
            <v>N</v>
          </cell>
          <cell r="V12" t="str">
            <v>Y</v>
          </cell>
          <cell r="W12" t="str">
            <v>Y</v>
          </cell>
          <cell r="X12" t="str">
            <v>N</v>
          </cell>
          <cell r="Y12" t="str">
            <v>Y</v>
          </cell>
          <cell r="Z12" t="str">
            <v>N</v>
          </cell>
          <cell r="AA12" t="str">
            <v>Y</v>
          </cell>
          <cell r="AB12" t="str">
            <v>N</v>
          </cell>
          <cell r="AC12" t="str">
            <v>Y</v>
          </cell>
          <cell r="AD12" t="str">
            <v>N</v>
          </cell>
          <cell r="AE12" t="str">
            <v>N</v>
          </cell>
        </row>
        <row r="13">
          <cell r="K13" t="str">
            <v>Estimate Basis</v>
          </cell>
          <cell r="Q13" t="str">
            <v>A</v>
          </cell>
          <cell r="S13" t="str">
            <v>A</v>
          </cell>
          <cell r="W13" t="str">
            <v>A</v>
          </cell>
        </row>
        <row r="14">
          <cell r="H14">
            <v>975</v>
          </cell>
        </row>
        <row r="15">
          <cell r="K15" t="str">
            <v>Face Value</v>
          </cell>
          <cell r="L15">
            <v>10</v>
          </cell>
          <cell r="M15">
            <v>10</v>
          </cell>
          <cell r="N15">
            <v>10</v>
          </cell>
          <cell r="O15">
            <v>10</v>
          </cell>
          <cell r="P15">
            <v>10</v>
          </cell>
          <cell r="Q15">
            <v>10</v>
          </cell>
          <cell r="R15">
            <v>10</v>
          </cell>
          <cell r="S15">
            <v>10</v>
          </cell>
          <cell r="T15">
            <v>10</v>
          </cell>
          <cell r="U15">
            <v>10</v>
          </cell>
          <cell r="V15">
            <v>10</v>
          </cell>
          <cell r="W15">
            <v>10</v>
          </cell>
          <cell r="X15">
            <v>10</v>
          </cell>
          <cell r="Y15">
            <v>10</v>
          </cell>
          <cell r="Z15">
            <v>10</v>
          </cell>
          <cell r="AA15">
            <v>10</v>
          </cell>
          <cell r="AB15">
            <v>10</v>
          </cell>
          <cell r="AC15">
            <v>10</v>
          </cell>
          <cell r="AD15">
            <v>10</v>
          </cell>
        </row>
        <row r="16">
          <cell r="K16" t="str">
            <v>IT Depr Rate</v>
          </cell>
          <cell r="L16">
            <v>25</v>
          </cell>
          <cell r="M16">
            <v>25</v>
          </cell>
          <cell r="N16">
            <v>25</v>
          </cell>
          <cell r="O16">
            <v>25</v>
          </cell>
          <cell r="P16">
            <v>25</v>
          </cell>
          <cell r="Q16">
            <v>25</v>
          </cell>
          <cell r="R16">
            <v>25</v>
          </cell>
          <cell r="S16">
            <v>25</v>
          </cell>
          <cell r="T16">
            <v>25</v>
          </cell>
          <cell r="U16">
            <v>25</v>
          </cell>
          <cell r="V16">
            <v>25</v>
          </cell>
          <cell r="W16">
            <v>25</v>
          </cell>
          <cell r="X16">
            <v>25</v>
          </cell>
          <cell r="Y16">
            <v>25</v>
          </cell>
          <cell r="Z16">
            <v>25</v>
          </cell>
          <cell r="AA16">
            <v>25</v>
          </cell>
          <cell r="AB16">
            <v>25</v>
          </cell>
          <cell r="AC16">
            <v>25</v>
          </cell>
          <cell r="AD16">
            <v>25</v>
          </cell>
        </row>
        <row r="17">
          <cell r="K17" t="str">
            <v>Corporate Tax %</v>
          </cell>
          <cell r="L17">
            <v>43.5</v>
          </cell>
          <cell r="M17">
            <v>43.5</v>
          </cell>
          <cell r="N17">
            <v>43.5</v>
          </cell>
          <cell r="O17">
            <v>43.5</v>
          </cell>
          <cell r="P17">
            <v>43.5</v>
          </cell>
          <cell r="Q17">
            <v>35</v>
          </cell>
          <cell r="R17">
            <v>35</v>
          </cell>
          <cell r="S17">
            <v>35</v>
          </cell>
          <cell r="T17">
            <v>35</v>
          </cell>
          <cell r="U17">
            <v>35.700000000000003</v>
          </cell>
          <cell r="V17">
            <v>26.479470198675497</v>
          </cell>
          <cell r="W17">
            <v>30.296822075571445</v>
          </cell>
          <cell r="X17">
            <v>30.296822075571445</v>
          </cell>
          <cell r="Y17">
            <v>30.25</v>
          </cell>
          <cell r="Z17">
            <v>30.25</v>
          </cell>
          <cell r="AA17">
            <v>32.299999999999997</v>
          </cell>
          <cell r="AB17">
            <v>32.299999999999997</v>
          </cell>
          <cell r="AC17">
            <v>34.25</v>
          </cell>
          <cell r="AD17">
            <v>34.25</v>
          </cell>
        </row>
        <row r="18">
          <cell r="K18" t="str">
            <v>Dividend Tax %</v>
          </cell>
          <cell r="P18">
            <v>10</v>
          </cell>
          <cell r="Q18">
            <v>10</v>
          </cell>
          <cell r="R18">
            <v>10</v>
          </cell>
          <cell r="S18">
            <v>10</v>
          </cell>
          <cell r="T18">
            <v>11</v>
          </cell>
          <cell r="U18">
            <v>10</v>
          </cell>
          <cell r="V18">
            <v>11</v>
          </cell>
          <cell r="W18">
            <v>11</v>
          </cell>
          <cell r="X18">
            <v>11</v>
          </cell>
          <cell r="Y18">
            <v>10.199999999999999</v>
          </cell>
          <cell r="Z18">
            <v>10.199999999999999</v>
          </cell>
          <cell r="AA18">
            <v>10.199999999999999</v>
          </cell>
          <cell r="AB18">
            <v>10.199999999999999</v>
          </cell>
          <cell r="AC18">
            <v>10.199999999999999</v>
          </cell>
          <cell r="AD18">
            <v>10.199999999999999</v>
          </cell>
        </row>
        <row r="19">
          <cell r="O19" t="str">
            <v>Y</v>
          </cell>
          <cell r="P19" t="str">
            <v>Y</v>
          </cell>
          <cell r="R19" t="str">
            <v>Y</v>
          </cell>
          <cell r="S19" t="str">
            <v>Y</v>
          </cell>
          <cell r="U19" t="str">
            <v>Y</v>
          </cell>
        </row>
      </sheetData>
      <sheetData sheetId="1"/>
      <sheetData sheetId="2"/>
      <sheetData sheetId="3" refreshError="1">
        <row r="7">
          <cell r="L7">
            <v>0</v>
          </cell>
          <cell r="M7">
            <v>0</v>
          </cell>
          <cell r="N7">
            <v>2958.2539999999999</v>
          </cell>
          <cell r="O7">
            <v>3611.1779999999994</v>
          </cell>
          <cell r="P7">
            <v>4518.8599999999997</v>
          </cell>
          <cell r="Q7">
            <v>5000</v>
          </cell>
          <cell r="R7">
            <v>5144.2800000000007</v>
          </cell>
          <cell r="S7">
            <v>6173.1360000000004</v>
          </cell>
          <cell r="T7">
            <v>6171.5969999999998</v>
          </cell>
          <cell r="U7">
            <v>7438.6288800000002</v>
          </cell>
          <cell r="V7">
            <v>7597.45</v>
          </cell>
          <cell r="W7">
            <v>10475.09</v>
          </cell>
          <cell r="X7">
            <v>0</v>
          </cell>
          <cell r="Y7">
            <v>13297.300979670168</v>
          </cell>
          <cell r="Z7">
            <v>0.26924648614806806</v>
          </cell>
          <cell r="AA7">
            <v>16258.860852968886</v>
          </cell>
          <cell r="AB7">
            <v>0.22271887188434381</v>
          </cell>
          <cell r="AC7">
            <v>19281.132015018775</v>
          </cell>
          <cell r="AD7">
            <v>0</v>
          </cell>
        </row>
        <row r="9">
          <cell r="Y9">
            <v>893.768224259357</v>
          </cell>
        </row>
        <row r="11">
          <cell r="L11">
            <v>0</v>
          </cell>
          <cell r="M11">
            <v>0</v>
          </cell>
          <cell r="N11">
            <v>2767.4169999999999</v>
          </cell>
          <cell r="O11">
            <v>3358.6779999999994</v>
          </cell>
          <cell r="P11">
            <v>4243.902</v>
          </cell>
          <cell r="Q11">
            <v>4697.5</v>
          </cell>
          <cell r="R11">
            <v>4829.0020000000004</v>
          </cell>
          <cell r="S11">
            <v>5802.74784</v>
          </cell>
          <cell r="T11">
            <v>5700.9029999999993</v>
          </cell>
          <cell r="U11">
            <v>7041.6288800000002</v>
          </cell>
          <cell r="V11">
            <v>6925.0929999999998</v>
          </cell>
          <cell r="W11">
            <v>9666.81</v>
          </cell>
          <cell r="X11">
            <v>0</v>
          </cell>
          <cell r="Y11">
            <v>12403.532755410812</v>
          </cell>
          <cell r="Z11">
            <v>0.26924648614806806</v>
          </cell>
          <cell r="AA11">
            <v>15266.983756041</v>
          </cell>
          <cell r="AB11">
            <v>0.22271887188434381</v>
          </cell>
          <cell r="AC11">
            <v>18190.247136398106</v>
          </cell>
          <cell r="AD11">
            <v>0</v>
          </cell>
        </row>
        <row r="27">
          <cell r="L27">
            <v>0</v>
          </cell>
          <cell r="M27">
            <v>0</v>
          </cell>
          <cell r="N27">
            <v>298.58199999999965</v>
          </cell>
          <cell r="O27">
            <v>366.57099999999934</v>
          </cell>
          <cell r="P27">
            <v>848.10900000000015</v>
          </cell>
          <cell r="Q27">
            <v>1045.5255499999996</v>
          </cell>
          <cell r="R27">
            <v>1271.4980000000005</v>
          </cell>
          <cell r="S27">
            <v>1455.4148233599997</v>
          </cell>
          <cell r="T27">
            <v>1399.5619999999994</v>
          </cell>
          <cell r="U27">
            <v>1882.9514627800011</v>
          </cell>
          <cell r="V27">
            <v>1543.587</v>
          </cell>
          <cell r="W27">
            <v>2145.8899999999994</v>
          </cell>
          <cell r="X27">
            <v>0</v>
          </cell>
          <cell r="Y27">
            <v>2522.12959993602</v>
          </cell>
          <cell r="Z27">
            <v>0.26924648614806806</v>
          </cell>
          <cell r="AA27">
            <v>3198.075741129911</v>
          </cell>
          <cell r="AB27">
            <v>0.22271887188434381</v>
          </cell>
          <cell r="AC27">
            <v>3976.0663566456815</v>
          </cell>
          <cell r="AD27">
            <v>0</v>
          </cell>
        </row>
        <row r="32">
          <cell r="L32">
            <v>0</v>
          </cell>
          <cell r="M32">
            <v>0</v>
          </cell>
          <cell r="N32">
            <v>305.70199999999966</v>
          </cell>
          <cell r="O32">
            <v>374.5679999999993</v>
          </cell>
          <cell r="P32">
            <v>1027.4640000000002</v>
          </cell>
          <cell r="Q32">
            <v>1084.0890499999996</v>
          </cell>
          <cell r="R32">
            <v>1349.7080000000005</v>
          </cell>
          <cell r="S32">
            <v>1630.6028843599997</v>
          </cell>
          <cell r="T32">
            <v>1544.4989999999996</v>
          </cell>
          <cell r="U32">
            <v>2056.280774880001</v>
          </cell>
          <cell r="V32">
            <v>1726.5880000000002</v>
          </cell>
          <cell r="W32">
            <v>2375.6499999999996</v>
          </cell>
          <cell r="X32">
            <v>0</v>
          </cell>
          <cell r="Y32">
            <v>2826.12959993602</v>
          </cell>
          <cell r="Z32">
            <v>1080.2692464861482</v>
          </cell>
          <cell r="AA32">
            <v>3506.7486901299112</v>
          </cell>
          <cell r="AB32">
            <v>216.22271887188435</v>
          </cell>
          <cell r="AC32">
            <v>4324.0284556456818</v>
          </cell>
          <cell r="AD32">
            <v>0</v>
          </cell>
        </row>
        <row r="34">
          <cell r="L34">
            <v>0</v>
          </cell>
          <cell r="M34">
            <v>0</v>
          </cell>
          <cell r="N34">
            <v>248.20199999999966</v>
          </cell>
          <cell r="O34">
            <v>289.5679999999993</v>
          </cell>
          <cell r="P34">
            <v>707.46400000000017</v>
          </cell>
          <cell r="Q34">
            <v>801.1418079499997</v>
          </cell>
          <cell r="R34">
            <v>1019.7080000000005</v>
          </cell>
          <cell r="S34">
            <v>1222.9521632699998</v>
          </cell>
          <cell r="T34">
            <v>1149.4989999999996</v>
          </cell>
          <cell r="U34">
            <v>1521.6477734112007</v>
          </cell>
          <cell r="V34">
            <v>1330.5880000000002</v>
          </cell>
          <cell r="W34">
            <v>1790.6499999999996</v>
          </cell>
          <cell r="X34">
            <v>0</v>
          </cell>
          <cell r="Y34">
            <v>2166.7935642709463</v>
          </cell>
          <cell r="Z34">
            <v>982.17779942408833</v>
          </cell>
          <cell r="AA34">
            <v>2612.5277741467839</v>
          </cell>
          <cell r="AB34">
            <v>195.22038067626571</v>
          </cell>
          <cell r="AC34">
            <v>3156.540772621348</v>
          </cell>
          <cell r="AD34">
            <v>28.981384058647155</v>
          </cell>
        </row>
        <row r="36">
          <cell r="L36">
            <v>0</v>
          </cell>
          <cell r="M36">
            <v>0</v>
          </cell>
          <cell r="N36">
            <v>311.75199999999967</v>
          </cell>
          <cell r="O36">
            <v>360.69499999999931</v>
          </cell>
          <cell r="P36">
            <v>787.44000000000017</v>
          </cell>
          <cell r="Q36">
            <v>890.57830794999973</v>
          </cell>
          <cell r="R36">
            <v>1106.6060000000004</v>
          </cell>
          <cell r="S36">
            <v>1321.7641022699997</v>
          </cell>
          <cell r="T36">
            <v>1284.4919999999995</v>
          </cell>
          <cell r="U36">
            <v>1628.3184613112007</v>
          </cell>
          <cell r="V36">
            <v>1463.9870000000001</v>
          </cell>
          <cell r="W36">
            <v>1945.4301929999997</v>
          </cell>
          <cell r="X36">
            <v>0</v>
          </cell>
          <cell r="Y36">
            <v>2344.4783652709461</v>
          </cell>
          <cell r="Z36">
            <v>982.17779942408833</v>
          </cell>
          <cell r="AA36">
            <v>2820.3125751467842</v>
          </cell>
          <cell r="AB36">
            <v>195.22038067626571</v>
          </cell>
          <cell r="AC36">
            <v>3387.0755736213478</v>
          </cell>
          <cell r="AD36">
            <v>28.981384058647155</v>
          </cell>
        </row>
        <row r="63">
          <cell r="L63">
            <v>186.46999999999997</v>
          </cell>
          <cell r="M63">
            <v>186.46999999999997</v>
          </cell>
          <cell r="N63">
            <v>834.86300000000006</v>
          </cell>
          <cell r="O63">
            <v>1995.72983</v>
          </cell>
          <cell r="P63">
            <v>2626.9938300000003</v>
          </cell>
          <cell r="Q63">
            <v>3318.1906379499997</v>
          </cell>
          <cell r="R63">
            <v>3526.4178300000003</v>
          </cell>
          <cell r="S63">
            <v>4595.4469932700003</v>
          </cell>
          <cell r="T63">
            <v>4510.1558299999997</v>
          </cell>
          <cell r="U63">
            <v>6340.9987666812003</v>
          </cell>
          <cell r="V63">
            <v>5643.98783</v>
          </cell>
          <cell r="W63">
            <v>7137.9108299999998</v>
          </cell>
          <cell r="X63">
            <v>1086.5408300000001</v>
          </cell>
          <cell r="Y63">
            <v>8907.1866664709469</v>
          </cell>
          <cell r="Z63">
            <v>1086.5408300000001</v>
          </cell>
          <cell r="AA63">
            <v>10990.85747021773</v>
          </cell>
          <cell r="AB63">
            <v>1086.5408300000001</v>
          </cell>
          <cell r="AC63">
            <v>13487.702029839078</v>
          </cell>
          <cell r="AD63">
            <v>1086.5408300000001</v>
          </cell>
        </row>
        <row r="64">
          <cell r="L64">
            <v>0</v>
          </cell>
          <cell r="M64">
            <v>186.46999999999997</v>
          </cell>
          <cell r="N64">
            <v>510.66650000000004</v>
          </cell>
          <cell r="O64">
            <v>1415.296415</v>
          </cell>
          <cell r="P64">
            <v>2311.3618300000003</v>
          </cell>
          <cell r="Q64">
            <v>2972.592233975</v>
          </cell>
          <cell r="R64">
            <v>3422.304233975</v>
          </cell>
          <cell r="S64">
            <v>4060.9324116350003</v>
          </cell>
          <cell r="T64">
            <v>4552.8014116350005</v>
          </cell>
          <cell r="U64">
            <v>5468.2228799756003</v>
          </cell>
          <cell r="V64">
            <v>5992.4932983405997</v>
          </cell>
          <cell r="W64">
            <v>6390.9493299999995</v>
          </cell>
          <cell r="X64">
            <v>4112.2258300000003</v>
          </cell>
          <cell r="Y64">
            <v>8022.5487482354729</v>
          </cell>
          <cell r="Z64">
            <v>4996.8637482354734</v>
          </cell>
          <cell r="AA64">
            <v>9949.0220683443385</v>
          </cell>
          <cell r="AB64">
            <v>6038.6991501088651</v>
          </cell>
          <cell r="AC64">
            <v>11197.444348155012</v>
          </cell>
          <cell r="AD64">
            <v>7287.121429919539</v>
          </cell>
        </row>
        <row r="69">
          <cell r="L69">
            <v>186.46999999999997</v>
          </cell>
          <cell r="M69">
            <v>186.46999999999997</v>
          </cell>
          <cell r="N69">
            <v>1854.703</v>
          </cell>
          <cell r="O69">
            <v>3003.5348300000001</v>
          </cell>
          <cell r="P69">
            <v>2844.0498300000004</v>
          </cell>
          <cell r="Q69">
            <v>3510.8746379499999</v>
          </cell>
          <cell r="R69">
            <v>3712.3128300000003</v>
          </cell>
          <cell r="S69">
            <v>4781.3419932699999</v>
          </cell>
          <cell r="T69">
            <v>4846.3128299999998</v>
          </cell>
          <cell r="U69">
            <v>6526.8937666811998</v>
          </cell>
          <cell r="V69">
            <v>5839.7068300000001</v>
          </cell>
          <cell r="W69">
            <v>7378.1808300000002</v>
          </cell>
          <cell r="X69">
            <v>1086.5408300000001</v>
          </cell>
          <cell r="Y69">
            <v>9147.4566664709473</v>
          </cell>
          <cell r="Z69">
            <v>1086.5408300000001</v>
          </cell>
          <cell r="AA69">
            <v>11231.127470217731</v>
          </cell>
          <cell r="AB69">
            <v>1086.5408300000001</v>
          </cell>
          <cell r="AC69">
            <v>13727.972029839078</v>
          </cell>
          <cell r="AD69">
            <v>1086.5408300000001</v>
          </cell>
        </row>
        <row r="76">
          <cell r="W76">
            <v>2753.59</v>
          </cell>
        </row>
        <row r="82">
          <cell r="L82">
            <v>0</v>
          </cell>
          <cell r="M82">
            <v>0</v>
          </cell>
          <cell r="N82">
            <v>1854.7330000000002</v>
          </cell>
          <cell r="O82">
            <v>3003.5350000000008</v>
          </cell>
          <cell r="P82">
            <v>2844.0520000000006</v>
          </cell>
          <cell r="Q82">
            <v>3510.8782579500003</v>
          </cell>
          <cell r="R82">
            <v>3712.3110000000001</v>
          </cell>
          <cell r="S82">
            <v>4440.5643399100009</v>
          </cell>
          <cell r="T82">
            <v>4846.3130000000001</v>
          </cell>
          <cell r="U82">
            <v>5617.0423716311998</v>
          </cell>
          <cell r="V82">
            <v>5839.7050000000008</v>
          </cell>
          <cell r="W82">
            <v>7378.1778070000009</v>
          </cell>
          <cell r="X82">
            <v>885.13417200000026</v>
          </cell>
          <cell r="Y82">
            <v>9147.4563087370916</v>
          </cell>
          <cell r="Z82">
            <v>2569.1588969379404</v>
          </cell>
          <cell r="AA82">
            <v>11231.130991923688</v>
          </cell>
          <cell r="AB82">
            <v>2640.5041778043819</v>
          </cell>
          <cell r="AC82">
            <v>13727.971684944387</v>
          </cell>
          <cell r="AD82">
            <v>1557.9026880000004</v>
          </cell>
        </row>
        <row r="109">
          <cell r="L109">
            <v>0</v>
          </cell>
          <cell r="M109">
            <v>0</v>
          </cell>
          <cell r="N109">
            <v>-1547.1190000000001</v>
          </cell>
          <cell r="O109">
            <v>958.08282999999892</v>
          </cell>
          <cell r="P109">
            <v>123.9072000000005</v>
          </cell>
          <cell r="Q109">
            <v>222.31054999999969</v>
          </cell>
          <cell r="R109">
            <v>450.91310000000061</v>
          </cell>
          <cell r="S109">
            <v>897.40782335999938</v>
          </cell>
          <cell r="T109">
            <v>530.82758999999999</v>
          </cell>
          <cell r="U109">
            <v>1357.7337416900009</v>
          </cell>
          <cell r="V109">
            <v>693.63715999999886</v>
          </cell>
          <cell r="W109">
            <v>249.96719299999961</v>
          </cell>
          <cell r="X109">
            <v>2961.9008280000007</v>
          </cell>
          <cell r="Y109">
            <v>28.937334733854982</v>
          </cell>
          <cell r="Z109">
            <v>1601.6156780901483</v>
          </cell>
          <cell r="AA109">
            <v>509.49612056018907</v>
          </cell>
          <cell r="AB109">
            <v>-272.66229658617556</v>
          </cell>
          <cell r="AC109">
            <v>1415.0038666006492</v>
          </cell>
          <cell r="AD109">
            <v>-1659.762407003413</v>
          </cell>
        </row>
        <row r="115">
          <cell r="L115">
            <v>0</v>
          </cell>
          <cell r="M115">
            <v>0</v>
          </cell>
          <cell r="N115">
            <v>-960.428</v>
          </cell>
          <cell r="O115">
            <v>958.09699999999998</v>
          </cell>
          <cell r="P115">
            <v>123.90500000000006</v>
          </cell>
          <cell r="Q115">
            <v>222.31200000000001</v>
          </cell>
          <cell r="R115">
            <v>450.90900000000011</v>
          </cell>
          <cell r="S115">
            <v>556.63200000000006</v>
          </cell>
          <cell r="T115">
            <v>530.83200000000011</v>
          </cell>
          <cell r="U115">
            <v>788.65999999999974</v>
          </cell>
          <cell r="V115">
            <v>693.63599999999997</v>
          </cell>
          <cell r="W115">
            <v>250.00900000000016</v>
          </cell>
          <cell r="X115">
            <v>-2076.261</v>
          </cell>
          <cell r="Y115">
            <v>28.939999999999856</v>
          </cell>
          <cell r="Z115">
            <v>425.82999999999993</v>
          </cell>
          <cell r="AA115">
            <v>509.5</v>
          </cell>
          <cell r="AB115">
            <v>-70.670000000000073</v>
          </cell>
          <cell r="AC115">
            <v>1415</v>
          </cell>
          <cell r="AD115">
            <v>-4170.67</v>
          </cell>
        </row>
        <row r="131">
          <cell r="L131">
            <v>0</v>
          </cell>
          <cell r="M131">
            <v>0</v>
          </cell>
          <cell r="N131">
            <v>2040.0450000000003</v>
          </cell>
          <cell r="O131">
            <v>2460.4260000000004</v>
          </cell>
          <cell r="P131">
            <v>2824.4839999999999</v>
          </cell>
          <cell r="Q131">
            <v>3121.48875</v>
          </cell>
          <cell r="R131">
            <v>3049.489</v>
          </cell>
          <cell r="S131">
            <v>3748.5751046400001</v>
          </cell>
          <cell r="T131">
            <v>3695.0490000000004</v>
          </cell>
          <cell r="U131">
            <v>4499.6008543200005</v>
          </cell>
          <cell r="V131">
            <v>4679.991</v>
          </cell>
          <cell r="W131">
            <v>6399.5099033749593</v>
          </cell>
          <cell r="X131">
            <v>0</v>
          </cell>
          <cell r="Y131">
            <v>8390.5590246579632</v>
          </cell>
          <cell r="Z131">
            <v>0</v>
          </cell>
          <cell r="AA131">
            <v>10441.759396938738</v>
          </cell>
          <cell r="AB131">
            <v>0</v>
          </cell>
          <cell r="AC131">
            <v>12549.848307027289</v>
          </cell>
          <cell r="AD131">
            <v>0</v>
          </cell>
        </row>
        <row r="133">
          <cell r="L133">
            <v>0</v>
          </cell>
          <cell r="M133">
            <v>0</v>
          </cell>
          <cell r="N133">
            <v>918.20899999999961</v>
          </cell>
          <cell r="O133">
            <v>1150.751999999999</v>
          </cell>
          <cell r="P133">
            <v>1694.3759999999997</v>
          </cell>
          <cell r="Q133">
            <v>1878.51125</v>
          </cell>
          <cell r="R133">
            <v>2094.7910000000006</v>
          </cell>
          <cell r="S133">
            <v>2424.5608953600004</v>
          </cell>
          <cell r="T133">
            <v>2476.5479999999993</v>
          </cell>
          <cell r="U133">
            <v>2939.0280256799997</v>
          </cell>
          <cell r="V133">
            <v>2917.46</v>
          </cell>
          <cell r="W133">
            <v>4077.0217433858415</v>
          </cell>
          <cell r="X133">
            <v>0</v>
          </cell>
          <cell r="Y133">
            <v>4906.7419550122377</v>
          </cell>
          <cell r="Z133">
            <v>0</v>
          </cell>
          <cell r="AA133">
            <v>5817.1014560301628</v>
          </cell>
          <cell r="AB133">
            <v>0</v>
          </cell>
          <cell r="AC133">
            <v>6731.2837079915116</v>
          </cell>
          <cell r="AD133">
            <v>0</v>
          </cell>
        </row>
        <row r="134">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row>
        <row r="141">
          <cell r="L141">
            <v>0</v>
          </cell>
          <cell r="M141">
            <v>0</v>
          </cell>
          <cell r="N141">
            <v>492.34</v>
          </cell>
          <cell r="O141">
            <v>602.80799999999999</v>
          </cell>
          <cell r="P141">
            <v>651.28499999999997</v>
          </cell>
          <cell r="Q141">
            <v>619.92220000000009</v>
          </cell>
          <cell r="R141">
            <v>594.91300000000012</v>
          </cell>
          <cell r="S141">
            <v>697.56985099999997</v>
          </cell>
          <cell r="T141">
            <v>741.28500000000008</v>
          </cell>
          <cell r="U141">
            <v>765.74725079999996</v>
          </cell>
          <cell r="V141">
            <v>858.51800000000003</v>
          </cell>
          <cell r="W141">
            <v>1146.4645236912791</v>
          </cell>
          <cell r="X141">
            <v>0</v>
          </cell>
          <cell r="Y141">
            <v>1419.76244050431</v>
          </cell>
          <cell r="Z141">
            <v>0</v>
          </cell>
          <cell r="AA141">
            <v>1678.5441618998659</v>
          </cell>
          <cell r="AB141">
            <v>0</v>
          </cell>
          <cell r="AC141">
            <v>1937.407275001518</v>
          </cell>
          <cell r="AD141">
            <v>0</v>
          </cell>
        </row>
        <row r="143">
          <cell r="L143">
            <v>0</v>
          </cell>
          <cell r="M143">
            <v>0</v>
          </cell>
          <cell r="N143">
            <v>53.619600766274367</v>
          </cell>
          <cell r="O143">
            <v>52.383832485192336</v>
          </cell>
          <cell r="P143">
            <v>38.438044448221653</v>
          </cell>
          <cell r="Q143">
            <v>33.000717988779684</v>
          </cell>
          <cell r="R143">
            <v>28.399635094861488</v>
          </cell>
          <cell r="S143">
            <v>28.770976729640946</v>
          </cell>
          <cell r="T143">
            <v>29.932187867951694</v>
          </cell>
          <cell r="U143">
            <v>26.054438545982556</v>
          </cell>
          <cell r="V143">
            <v>29.426898740685392</v>
          </cell>
          <cell r="W143">
            <v>28.120147398065516</v>
          </cell>
          <cell r="X143">
            <v>0</v>
          </cell>
          <cell r="Y143">
            <v>28.934931845234342</v>
          </cell>
          <cell r="Z143">
            <v>0</v>
          </cell>
          <cell r="AA143">
            <v>28.855335850466254</v>
          </cell>
          <cell r="AB143">
            <v>0</v>
          </cell>
          <cell r="AC143">
            <v>28.782136648042187</v>
          </cell>
          <cell r="AD143">
            <v>0</v>
          </cell>
        </row>
        <row r="144">
          <cell r="L144">
            <v>0</v>
          </cell>
          <cell r="M144">
            <v>0</v>
          </cell>
          <cell r="N144">
            <v>0.53619600766274367</v>
          </cell>
          <cell r="O144">
            <v>0.52383832485192339</v>
          </cell>
          <cell r="P144">
            <v>0.38438044448221648</v>
          </cell>
          <cell r="Q144">
            <v>0.33000717988779682</v>
          </cell>
          <cell r="R144">
            <v>0.28399635094861492</v>
          </cell>
          <cell r="S144">
            <v>0.28770976729640951</v>
          </cell>
          <cell r="T144">
            <v>0.29932187867951693</v>
          </cell>
          <cell r="U144">
            <v>0.26054438545982556</v>
          </cell>
          <cell r="V144">
            <v>0.29426898740685392</v>
          </cell>
          <cell r="W144">
            <v>0.28120147398065515</v>
          </cell>
          <cell r="X144">
            <v>0</v>
          </cell>
          <cell r="Y144">
            <v>0.28934931845234341</v>
          </cell>
          <cell r="Z144">
            <v>0</v>
          </cell>
          <cell r="AA144">
            <v>0.28855335850466252</v>
          </cell>
          <cell r="AB144">
            <v>0</v>
          </cell>
          <cell r="AC144">
            <v>0.28782136648042189</v>
          </cell>
          <cell r="AD144">
            <v>0</v>
          </cell>
        </row>
        <row r="165">
          <cell r="L165">
            <v>0</v>
          </cell>
          <cell r="M165">
            <v>0</v>
          </cell>
          <cell r="N165">
            <v>14.797646636771283</v>
          </cell>
          <cell r="O165">
            <v>11.12747188113782</v>
          </cell>
          <cell r="P165">
            <v>28.621019053914505</v>
          </cell>
          <cell r="Q165">
            <v>24.816544559942638</v>
          </cell>
          <cell r="R165">
            <v>31.636321037626431</v>
          </cell>
          <cell r="S165">
            <v>30.764302587235264</v>
          </cell>
          <cell r="T165">
            <v>28.870652732470795</v>
          </cell>
          <cell r="U165">
            <v>30.809114292381402</v>
          </cell>
          <cell r="V165">
            <v>28.715721937201209</v>
          </cell>
          <cell r="W165">
            <v>29.843915863155953</v>
          </cell>
          <cell r="X165">
            <v>0</v>
          </cell>
          <cell r="Y165">
            <v>26.721860654253248</v>
          </cell>
          <cell r="Z165">
            <v>-14.185534017826333</v>
          </cell>
          <cell r="AA165">
            <v>26.983072228323817</v>
          </cell>
          <cell r="AB165">
            <v>-3.0362330567228244</v>
          </cell>
          <cell r="AC165">
            <v>29.267446773615834</v>
          </cell>
          <cell r="AD165">
            <v>2.6673074088386675</v>
          </cell>
        </row>
        <row r="173">
          <cell r="L173">
            <v>0</v>
          </cell>
          <cell r="M173">
            <v>0</v>
          </cell>
          <cell r="N173">
            <v>19.973654541994055</v>
          </cell>
          <cell r="O173">
            <v>16.63399544358581</v>
          </cell>
          <cell r="P173">
            <v>17.556172366184256</v>
          </cell>
          <cell r="Q173">
            <v>17.242983662282068</v>
          </cell>
          <cell r="R173">
            <v>17.314377638368622</v>
          </cell>
          <cell r="S173">
            <v>17.430974615271143</v>
          </cell>
          <cell r="T173">
            <v>12.070315467642518</v>
          </cell>
          <cell r="U173">
            <v>17.518738697667438</v>
          </cell>
          <cell r="V173">
            <v>0.14367010075428102</v>
          </cell>
          <cell r="W173">
            <v>15.897070025771956</v>
          </cell>
          <cell r="X173">
            <v>0</v>
          </cell>
          <cell r="Y173">
            <v>15.971467041651545</v>
          </cell>
          <cell r="Z173">
            <v>0</v>
          </cell>
          <cell r="AA173">
            <v>16.032418583266093</v>
          </cell>
          <cell r="AB173">
            <v>0</v>
          </cell>
          <cell r="AC173">
            <v>16.081086310966558</v>
          </cell>
          <cell r="AD173">
            <v>0</v>
          </cell>
        </row>
        <row r="175">
          <cell r="L175">
            <v>0</v>
          </cell>
          <cell r="M175">
            <v>0</v>
          </cell>
          <cell r="N175">
            <v>-5.1760079052227717</v>
          </cell>
          <cell r="O175">
            <v>-5.50652356244799</v>
          </cell>
          <cell r="P175">
            <v>11.064846687730249</v>
          </cell>
          <cell r="Q175">
            <v>7.5735608976605704</v>
          </cell>
          <cell r="R175">
            <v>14.321943399257808</v>
          </cell>
          <cell r="S175">
            <v>13.33332797196412</v>
          </cell>
          <cell r="T175">
            <v>16.800337264828279</v>
          </cell>
          <cell r="U175">
            <v>13.290375594713964</v>
          </cell>
          <cell r="V175">
            <v>28.572051836446928</v>
          </cell>
          <cell r="W175">
            <v>13.946845837383997</v>
          </cell>
          <cell r="X175">
            <v>0</v>
          </cell>
          <cell r="Y175">
            <v>10.750393612601703</v>
          </cell>
          <cell r="Z175">
            <v>-14.185534017826333</v>
          </cell>
          <cell r="AA175">
            <v>10.950653645057724</v>
          </cell>
          <cell r="AB175">
            <v>-3.0362330567228244</v>
          </cell>
          <cell r="AC175">
            <v>13.186360462649276</v>
          </cell>
          <cell r="AD175">
            <v>2.6673074088386675</v>
          </cell>
        </row>
      </sheetData>
      <sheetData sheetId="4" refreshError="1"/>
      <sheetData sheetId="5"/>
      <sheetData sheetId="6" refreshError="1">
        <row r="26">
          <cell r="C26">
            <v>8</v>
          </cell>
          <cell r="D26">
            <v>0</v>
          </cell>
          <cell r="E26">
            <v>0</v>
          </cell>
          <cell r="N26">
            <v>0</v>
          </cell>
          <cell r="O26">
            <v>0</v>
          </cell>
          <cell r="AF26" t="str">
            <v>E</v>
          </cell>
          <cell r="AG26" t="str">
            <v>E</v>
          </cell>
          <cell r="AJ26" t="str">
            <v>D</v>
          </cell>
        </row>
        <row r="29">
          <cell r="L29">
            <v>186.46999999999997</v>
          </cell>
          <cell r="M29">
            <v>186.46999999999997</v>
          </cell>
          <cell r="N29">
            <v>186.46999999999997</v>
          </cell>
          <cell r="O29">
            <v>199.90782999999999</v>
          </cell>
          <cell r="P29">
            <v>199.90782999999999</v>
          </cell>
          <cell r="Q29">
            <v>199.90782999999999</v>
          </cell>
          <cell r="R29">
            <v>199.90782999999999</v>
          </cell>
          <cell r="S29">
            <v>199.90782999999999</v>
          </cell>
          <cell r="T29">
            <v>199.90782999999999</v>
          </cell>
          <cell r="U29">
            <v>599.72383000000002</v>
          </cell>
          <cell r="V29">
            <v>599.72383000000002</v>
          </cell>
          <cell r="W29">
            <v>599.72383000000002</v>
          </cell>
          <cell r="X29">
            <v>599.72383000000002</v>
          </cell>
          <cell r="Y29">
            <v>599.72383000000002</v>
          </cell>
          <cell r="Z29">
            <v>599.72383000000002</v>
          </cell>
          <cell r="AA29">
            <v>599.72383000000002</v>
          </cell>
          <cell r="AB29">
            <v>599.72383000000002</v>
          </cell>
          <cell r="AC29">
            <v>599.72383000000002</v>
          </cell>
          <cell r="AD29">
            <v>599.72383000000002</v>
          </cell>
        </row>
        <row r="35">
          <cell r="L35">
            <v>0</v>
          </cell>
          <cell r="M35">
            <v>0</v>
          </cell>
          <cell r="N35">
            <v>0</v>
          </cell>
          <cell r="O35">
            <v>886.63300000000004</v>
          </cell>
          <cell r="P35">
            <v>886.63300000000004</v>
          </cell>
          <cell r="Q35">
            <v>886.63300000000004</v>
          </cell>
          <cell r="R35">
            <v>886.63300000000004</v>
          </cell>
          <cell r="S35">
            <v>886.63300000000004</v>
          </cell>
          <cell r="T35">
            <v>886.63300000000004</v>
          </cell>
          <cell r="U35">
            <v>886.63300000000004</v>
          </cell>
          <cell r="V35">
            <v>486.81700000000006</v>
          </cell>
          <cell r="W35">
            <v>486.81700000000006</v>
          </cell>
          <cell r="X35">
            <v>486.81700000000006</v>
          </cell>
          <cell r="Y35">
            <v>486.81700000000006</v>
          </cell>
          <cell r="Z35">
            <v>486.81700000000006</v>
          </cell>
          <cell r="AA35">
            <v>486.81700000000006</v>
          </cell>
          <cell r="AB35">
            <v>486.81700000000006</v>
          </cell>
          <cell r="AC35">
            <v>486.81700000000006</v>
          </cell>
          <cell r="AD35">
            <v>486.81700000000006</v>
          </cell>
        </row>
        <row r="41">
          <cell r="L41">
            <v>0</v>
          </cell>
          <cell r="M41">
            <v>0</v>
          </cell>
          <cell r="N41">
            <v>648.39300000000003</v>
          </cell>
          <cell r="O41">
            <v>909.18899999999996</v>
          </cell>
          <cell r="P41">
            <v>1540.453</v>
          </cell>
          <cell r="Q41">
            <v>2231.6498079499997</v>
          </cell>
          <cell r="R41">
            <v>2439.8770000000004</v>
          </cell>
          <cell r="S41">
            <v>3508.9061632700004</v>
          </cell>
          <cell r="T41">
            <v>3423.6149999999998</v>
          </cell>
          <cell r="U41">
            <v>4854.6419366812006</v>
          </cell>
          <cell r="V41">
            <v>4557.4470000000001</v>
          </cell>
          <cell r="W41">
            <v>6051.37</v>
          </cell>
          <cell r="X41">
            <v>0</v>
          </cell>
          <cell r="Y41">
            <v>7820.6458364709461</v>
          </cell>
          <cell r="Z41">
            <v>0</v>
          </cell>
          <cell r="AA41">
            <v>9904.3166402177285</v>
          </cell>
          <cell r="AB41">
            <v>0</v>
          </cell>
          <cell r="AC41">
            <v>12401.161199839076</v>
          </cell>
          <cell r="AD41">
            <v>0</v>
          </cell>
        </row>
        <row r="43">
          <cell r="N43">
            <v>121.11</v>
          </cell>
          <cell r="O43">
            <v>117.96599999999999</v>
          </cell>
          <cell r="P43">
            <v>115.134</v>
          </cell>
          <cell r="R43">
            <v>112.586</v>
          </cell>
          <cell r="T43">
            <v>110.29300000000001</v>
          </cell>
          <cell r="V43">
            <v>108.224</v>
          </cell>
          <cell r="W43">
            <v>106.36</v>
          </cell>
          <cell r="Y43">
            <v>105</v>
          </cell>
          <cell r="AA43">
            <v>104</v>
          </cell>
          <cell r="AC43">
            <v>104</v>
          </cell>
        </row>
        <row r="45">
          <cell r="L45">
            <v>0</v>
          </cell>
          <cell r="M45">
            <v>0</v>
          </cell>
          <cell r="N45">
            <v>0</v>
          </cell>
          <cell r="O45">
            <v>13.437830000000019</v>
          </cell>
          <cell r="P45">
            <v>0</v>
          </cell>
          <cell r="Q45">
            <v>0</v>
          </cell>
          <cell r="R45">
            <v>0</v>
          </cell>
          <cell r="S45">
            <v>0</v>
          </cell>
          <cell r="T45">
            <v>0</v>
          </cell>
          <cell r="U45">
            <v>399.81600000000003</v>
          </cell>
          <cell r="V45">
            <v>399.81600000000003</v>
          </cell>
          <cell r="W45">
            <v>0</v>
          </cell>
          <cell r="X45">
            <v>0</v>
          </cell>
          <cell r="Y45">
            <v>0</v>
          </cell>
          <cell r="Z45">
            <v>0</v>
          </cell>
          <cell r="AA45">
            <v>0</v>
          </cell>
          <cell r="AB45">
            <v>0</v>
          </cell>
          <cell r="AC45">
            <v>0</v>
          </cell>
          <cell r="AD45">
            <v>0</v>
          </cell>
        </row>
        <row r="46">
          <cell r="L46">
            <v>0</v>
          </cell>
          <cell r="M46">
            <v>0</v>
          </cell>
          <cell r="N46">
            <v>0</v>
          </cell>
          <cell r="O46">
            <v>886.63300000000004</v>
          </cell>
          <cell r="P46">
            <v>0</v>
          </cell>
          <cell r="Q46">
            <v>0</v>
          </cell>
          <cell r="R46">
            <v>0</v>
          </cell>
          <cell r="S46">
            <v>0</v>
          </cell>
          <cell r="T46">
            <v>0</v>
          </cell>
          <cell r="U46">
            <v>0</v>
          </cell>
          <cell r="V46">
            <v>-399.81599999999997</v>
          </cell>
          <cell r="W46">
            <v>0</v>
          </cell>
          <cell r="X46">
            <v>0</v>
          </cell>
          <cell r="Y46">
            <v>0</v>
          </cell>
          <cell r="Z46">
            <v>0</v>
          </cell>
          <cell r="AA46">
            <v>0</v>
          </cell>
          <cell r="AB46">
            <v>0</v>
          </cell>
          <cell r="AC46">
            <v>0</v>
          </cell>
          <cell r="AD46">
            <v>0</v>
          </cell>
        </row>
        <row r="63">
          <cell r="L63">
            <v>0</v>
          </cell>
          <cell r="M63">
            <v>0</v>
          </cell>
          <cell r="N63">
            <v>975.41699999999992</v>
          </cell>
          <cell r="O63">
            <v>918.15100000000007</v>
          </cell>
          <cell r="P63">
            <v>1081.9159999999999</v>
          </cell>
          <cell r="Q63">
            <v>1127.97</v>
          </cell>
          <cell r="R63">
            <v>1478.9810000000002</v>
          </cell>
          <cell r="S63">
            <v>1275</v>
          </cell>
          <cell r="T63">
            <v>1584.2329999999999</v>
          </cell>
          <cell r="U63">
            <v>1515</v>
          </cell>
          <cell r="V63">
            <v>2121.9609999999998</v>
          </cell>
          <cell r="W63">
            <v>2753.59</v>
          </cell>
          <cell r="X63">
            <v>0</v>
          </cell>
          <cell r="Y63">
            <v>3671.9629999999997</v>
          </cell>
          <cell r="Z63">
            <v>0</v>
          </cell>
          <cell r="AA63">
            <v>4658.4162999999999</v>
          </cell>
          <cell r="AB63">
            <v>0</v>
          </cell>
          <cell r="AC63">
            <v>5516.6483149999995</v>
          </cell>
          <cell r="AD63">
            <v>0</v>
          </cell>
        </row>
        <row r="64">
          <cell r="L64">
            <v>0</v>
          </cell>
          <cell r="M64">
            <v>0</v>
          </cell>
          <cell r="N64">
            <v>128.64964152493098</v>
          </cell>
          <cell r="O64">
            <v>99.778875795774439</v>
          </cell>
          <cell r="P64">
            <v>93.051003534011855</v>
          </cell>
          <cell r="Q64">
            <v>87.644289515699839</v>
          </cell>
          <cell r="R64">
            <v>111.78874330555257</v>
          </cell>
          <cell r="S64">
            <v>80.199073410020858</v>
          </cell>
          <cell r="T64">
            <v>101.43043040725303</v>
          </cell>
          <cell r="U64">
            <v>78.529415483765163</v>
          </cell>
          <cell r="V64">
            <v>111.84191362600997</v>
          </cell>
          <cell r="W64">
            <v>103.95471557018587</v>
          </cell>
          <cell r="X64">
            <v>0</v>
          </cell>
          <cell r="Y64">
            <v>108.05522276831412</v>
          </cell>
          <cell r="Z64">
            <v>0</v>
          </cell>
          <cell r="AA64">
            <v>111.37248697387243</v>
          </cell>
          <cell r="AB64">
            <v>0</v>
          </cell>
          <cell r="AC64">
            <v>110.69539736741092</v>
          </cell>
          <cell r="AD64">
            <v>0</v>
          </cell>
        </row>
        <row r="80">
          <cell r="N80">
            <v>212.55500000000001</v>
          </cell>
          <cell r="O80">
            <v>316.17</v>
          </cell>
          <cell r="P80">
            <v>359.75</v>
          </cell>
          <cell r="Q80">
            <v>410</v>
          </cell>
          <cell r="R80">
            <v>534.97199999999998</v>
          </cell>
          <cell r="S80">
            <v>448</v>
          </cell>
          <cell r="T80">
            <v>592.27099999999996</v>
          </cell>
          <cell r="U80">
            <v>574.46</v>
          </cell>
          <cell r="V80">
            <v>808.48</v>
          </cell>
          <cell r="W80">
            <v>1495.18</v>
          </cell>
          <cell r="Y80">
            <v>2093.252</v>
          </cell>
          <cell r="AA80">
            <v>2825.8901999999998</v>
          </cell>
          <cell r="AC80">
            <v>3532.3627499999998</v>
          </cell>
        </row>
        <row r="81">
          <cell r="L81">
            <v>0</v>
          </cell>
          <cell r="M81">
            <v>0</v>
          </cell>
          <cell r="N81">
            <v>28.034291543341681</v>
          </cell>
          <cell r="O81">
            <v>34.359366989035571</v>
          </cell>
          <cell r="P81">
            <v>30.940570729484328</v>
          </cell>
          <cell r="Q81">
            <v>31.857370941990421</v>
          </cell>
          <cell r="R81">
            <v>40.435845750322734</v>
          </cell>
          <cell r="S81">
            <v>28.179752853089685</v>
          </cell>
          <cell r="T81">
            <v>37.920118093572192</v>
          </cell>
          <cell r="U81">
            <v>29.776902982708741</v>
          </cell>
          <cell r="V81">
            <v>42.612446849096926</v>
          </cell>
          <cell r="W81">
            <v>56.44667929002884</v>
          </cell>
          <cell r="X81">
            <v>0</v>
          </cell>
          <cell r="Y81">
            <v>61.598336140701605</v>
          </cell>
          <cell r="Z81">
            <v>0</v>
          </cell>
          <cell r="AA81">
            <v>67.560818789229671</v>
          </cell>
          <cell r="AB81">
            <v>0</v>
          </cell>
          <cell r="AC81">
            <v>70.879323083528917</v>
          </cell>
          <cell r="AD81">
            <v>0</v>
          </cell>
        </row>
        <row r="83">
          <cell r="N83">
            <v>27.14</v>
          </cell>
          <cell r="O83">
            <v>973.13</v>
          </cell>
          <cell r="P83">
            <v>33.204999999999998</v>
          </cell>
          <cell r="Q83">
            <v>36.56</v>
          </cell>
          <cell r="R83">
            <v>30.189</v>
          </cell>
          <cell r="S83">
            <v>63.11</v>
          </cell>
          <cell r="T83">
            <v>35.427999999999997</v>
          </cell>
          <cell r="U83">
            <v>80</v>
          </cell>
          <cell r="V83">
            <v>42.72</v>
          </cell>
          <cell r="W83">
            <v>57.97</v>
          </cell>
          <cell r="Y83">
            <v>42</v>
          </cell>
          <cell r="AA83">
            <v>55</v>
          </cell>
          <cell r="AC83">
            <v>70</v>
          </cell>
        </row>
        <row r="85">
          <cell r="L85">
            <v>0</v>
          </cell>
          <cell r="M85">
            <v>0</v>
          </cell>
          <cell r="N85">
            <v>1717.115</v>
          </cell>
          <cell r="O85">
            <v>2868.3540000000003</v>
          </cell>
          <cell r="P85">
            <v>2725.84</v>
          </cell>
          <cell r="Q85">
            <v>2926.53</v>
          </cell>
          <cell r="R85">
            <v>3528.8589999999999</v>
          </cell>
          <cell r="S85">
            <v>3276.11</v>
          </cell>
          <cell r="T85">
            <v>3897.4689999999996</v>
          </cell>
          <cell r="U85">
            <v>3879.46</v>
          </cell>
          <cell r="V85">
            <v>4736.1040000000003</v>
          </cell>
          <cell r="W85">
            <v>6340.1</v>
          </cell>
          <cell r="X85">
            <v>0</v>
          </cell>
          <cell r="Y85">
            <v>8036.5199999999995</v>
          </cell>
          <cell r="Z85">
            <v>0</v>
          </cell>
          <cell r="AA85">
            <v>9884.5997499999994</v>
          </cell>
          <cell r="AB85">
            <v>0</v>
          </cell>
          <cell r="AC85">
            <v>11579.755477500001</v>
          </cell>
          <cell r="AD85">
            <v>0</v>
          </cell>
        </row>
        <row r="87">
          <cell r="N87">
            <v>214.172</v>
          </cell>
          <cell r="O87">
            <v>132.09899999999999</v>
          </cell>
          <cell r="P87">
            <v>165.64599999999999</v>
          </cell>
          <cell r="Q87">
            <v>290</v>
          </cell>
          <cell r="R87">
            <v>359.03800000000001</v>
          </cell>
          <cell r="S87">
            <v>340</v>
          </cell>
          <cell r="T87">
            <v>398.22</v>
          </cell>
          <cell r="U87">
            <v>385</v>
          </cell>
          <cell r="V87">
            <v>797.06899999999996</v>
          </cell>
          <cell r="W87">
            <v>1090.06</v>
          </cell>
          <cell r="Y87">
            <v>1362.575</v>
          </cell>
          <cell r="AA87">
            <v>1635.09</v>
          </cell>
          <cell r="AC87">
            <v>1962.1079999999999</v>
          </cell>
        </row>
        <row r="88">
          <cell r="L88">
            <v>0</v>
          </cell>
          <cell r="M88">
            <v>0</v>
          </cell>
          <cell r="N88">
            <v>33.083111961847216</v>
          </cell>
          <cell r="O88">
            <v>16.961619764016881</v>
          </cell>
          <cell r="P88">
            <v>18.372778376926327</v>
          </cell>
          <cell r="Q88">
            <v>22.53326237360298</v>
          </cell>
          <cell r="R88">
            <v>37.091185382805278</v>
          </cell>
          <cell r="S88">
            <v>21.386419576005565</v>
          </cell>
          <cell r="T88">
            <v>34.018969602995817</v>
          </cell>
          <cell r="U88">
            <v>19.956320106435374</v>
          </cell>
          <cell r="V88">
            <v>53.938788885572265</v>
          </cell>
          <cell r="W88">
            <v>41.152414576765892</v>
          </cell>
          <cell r="X88">
            <v>0</v>
          </cell>
          <cell r="Y88">
            <v>40.096630920174206</v>
          </cell>
          <cell r="Z88">
            <v>0</v>
          </cell>
          <cell r="AA88">
            <v>39.091405318607762</v>
          </cell>
          <cell r="AB88">
            <v>0</v>
          </cell>
          <cell r="AC88">
            <v>39.371065969025054</v>
          </cell>
          <cell r="AD88">
            <v>0</v>
          </cell>
        </row>
        <row r="93">
          <cell r="L93">
            <v>0</v>
          </cell>
          <cell r="M93">
            <v>0</v>
          </cell>
          <cell r="N93">
            <v>638.15300000000002</v>
          </cell>
          <cell r="O93">
            <v>723.27600000000007</v>
          </cell>
          <cell r="P93">
            <v>1138.7460000000001</v>
          </cell>
          <cell r="Q93">
            <v>1142.8922420499998</v>
          </cell>
          <cell r="R93">
            <v>1657.0909999999999</v>
          </cell>
          <cell r="S93">
            <v>1393.5737210899999</v>
          </cell>
          <cell r="T93">
            <v>1793.835</v>
          </cell>
          <cell r="U93">
            <v>1645.5450014688004</v>
          </cell>
          <cell r="V93">
            <v>2355.6410000000001</v>
          </cell>
          <cell r="W93">
            <v>2956.06</v>
          </cell>
          <cell r="X93">
            <v>690</v>
          </cell>
          <cell r="Y93">
            <v>3416.7866972629081</v>
          </cell>
          <cell r="Z93">
            <v>1700.2314470620599</v>
          </cell>
          <cell r="AA93">
            <v>4075.9069630763124</v>
          </cell>
          <cell r="AB93">
            <v>1623.1423381956188</v>
          </cell>
          <cell r="AC93">
            <v>4893.8581155556158</v>
          </cell>
          <cell r="AD93">
            <v>0</v>
          </cell>
        </row>
        <row r="95">
          <cell r="L95">
            <v>0</v>
          </cell>
          <cell r="M95">
            <v>0</v>
          </cell>
          <cell r="N95">
            <v>1078.962</v>
          </cell>
          <cell r="O95">
            <v>2145.0780000000004</v>
          </cell>
          <cell r="P95">
            <v>1587.0940000000001</v>
          </cell>
          <cell r="Q95">
            <v>1783.6377579500004</v>
          </cell>
          <cell r="R95">
            <v>1871.768</v>
          </cell>
          <cell r="S95">
            <v>1882.5362789100002</v>
          </cell>
          <cell r="T95">
            <v>2103.6339999999996</v>
          </cell>
          <cell r="U95">
            <v>2233.9149985311997</v>
          </cell>
          <cell r="V95">
            <v>2380.4630000000002</v>
          </cell>
          <cell r="W95">
            <v>3384.0400000000004</v>
          </cell>
          <cell r="X95">
            <v>-690</v>
          </cell>
          <cell r="Y95">
            <v>4619.7333027370914</v>
          </cell>
          <cell r="Z95">
            <v>-1700.2314470620599</v>
          </cell>
          <cell r="AA95">
            <v>5808.692786923687</v>
          </cell>
          <cell r="AB95">
            <v>-1623.1423381956188</v>
          </cell>
          <cell r="AC95">
            <v>6685.897361944385</v>
          </cell>
          <cell r="AD95">
            <v>0</v>
          </cell>
        </row>
        <row r="97">
          <cell r="L97">
            <v>0</v>
          </cell>
          <cell r="M97">
            <v>0</v>
          </cell>
          <cell r="N97">
            <v>27.14</v>
          </cell>
          <cell r="O97">
            <v>945.99</v>
          </cell>
          <cell r="P97">
            <v>-939.92499999999995</v>
          </cell>
          <cell r="Q97">
            <v>3.355000000000004</v>
          </cell>
          <cell r="R97">
            <v>-3.0159999999999982</v>
          </cell>
          <cell r="S97">
            <v>32.920999999999999</v>
          </cell>
          <cell r="T97">
            <v>5.2389999999999972</v>
          </cell>
          <cell r="U97">
            <v>16.89</v>
          </cell>
          <cell r="V97">
            <v>7.2920000000000016</v>
          </cell>
          <cell r="W97">
            <v>15.25</v>
          </cell>
          <cell r="X97">
            <v>-42.72</v>
          </cell>
          <cell r="Y97">
            <v>-15.969999999999999</v>
          </cell>
          <cell r="Z97">
            <v>0</v>
          </cell>
          <cell r="AA97">
            <v>13</v>
          </cell>
          <cell r="AB97">
            <v>0</v>
          </cell>
          <cell r="AC97">
            <v>15</v>
          </cell>
          <cell r="AD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row>
        <row r="99">
          <cell r="L99">
            <v>0</v>
          </cell>
          <cell r="M99">
            <v>0</v>
          </cell>
          <cell r="N99">
            <v>32.271999999999998</v>
          </cell>
          <cell r="O99">
            <v>7.2000000000002728E-2</v>
          </cell>
          <cell r="P99">
            <v>273.08100000000002</v>
          </cell>
          <cell r="Q99">
            <v>194.58499999999998</v>
          </cell>
          <cell r="R99">
            <v>422.76400000000007</v>
          </cell>
          <cell r="S99">
            <v>523.71100000000001</v>
          </cell>
          <cell r="T99">
            <v>675.85500000000002</v>
          </cell>
          <cell r="U99">
            <v>771.76999999999975</v>
          </cell>
          <cell r="V99">
            <v>545.90599999999995</v>
          </cell>
          <cell r="W99">
            <v>279.31000000000017</v>
          </cell>
          <cell r="X99">
            <v>-2229.2600000000002</v>
          </cell>
          <cell r="Y99">
            <v>44.909999999999854</v>
          </cell>
          <cell r="Z99">
            <v>425.82999999999993</v>
          </cell>
          <cell r="AA99">
            <v>496.5</v>
          </cell>
          <cell r="AB99">
            <v>-70.670000000000073</v>
          </cell>
          <cell r="AC99">
            <v>1400</v>
          </cell>
          <cell r="AD99">
            <v>-4170.67</v>
          </cell>
        </row>
        <row r="100">
          <cell r="L100">
            <v>0</v>
          </cell>
          <cell r="M100">
            <v>0</v>
          </cell>
          <cell r="N100">
            <v>1078.962</v>
          </cell>
          <cell r="O100">
            <v>1066.1160000000004</v>
          </cell>
          <cell r="P100">
            <v>-557.98400000000038</v>
          </cell>
          <cell r="Q100">
            <v>196.54375795000033</v>
          </cell>
          <cell r="R100">
            <v>284.67399999999998</v>
          </cell>
          <cell r="S100">
            <v>10.768278910000163</v>
          </cell>
          <cell r="T100">
            <v>231.86599999999953</v>
          </cell>
          <cell r="U100">
            <v>351.37871962119948</v>
          </cell>
          <cell r="V100">
            <v>276.82900000000063</v>
          </cell>
          <cell r="W100">
            <v>1003.5770000000002</v>
          </cell>
          <cell r="X100">
            <v>-3070.4630000000002</v>
          </cell>
          <cell r="Y100">
            <v>1235.693302737091</v>
          </cell>
          <cell r="Z100">
            <v>-1010.2314470620599</v>
          </cell>
          <cell r="AA100">
            <v>1188.9594841865955</v>
          </cell>
          <cell r="AB100">
            <v>77.089108866441165</v>
          </cell>
          <cell r="AC100">
            <v>877.20457502069803</v>
          </cell>
          <cell r="AD100">
            <v>1700.2314470620599</v>
          </cell>
        </row>
        <row r="114">
          <cell r="C114">
            <v>8</v>
          </cell>
          <cell r="D114">
            <v>0</v>
          </cell>
          <cell r="AF114" t="str">
            <v>E</v>
          </cell>
          <cell r="AG114" t="str">
            <v>E</v>
          </cell>
          <cell r="AJ114" t="str">
            <v>D</v>
          </cell>
        </row>
        <row r="115">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row>
        <row r="125">
          <cell r="L125">
            <v>0</v>
          </cell>
          <cell r="M125">
            <v>0</v>
          </cell>
          <cell r="N125">
            <v>70.67</v>
          </cell>
          <cell r="O125">
            <v>79.123999999999995</v>
          </cell>
          <cell r="P125">
            <v>74.930999999999997</v>
          </cell>
          <cell r="Q125">
            <v>128</v>
          </cell>
          <cell r="R125">
            <v>165.108</v>
          </cell>
          <cell r="S125">
            <v>274</v>
          </cell>
          <cell r="T125">
            <v>279.93</v>
          </cell>
          <cell r="U125">
            <v>280</v>
          </cell>
          <cell r="V125">
            <v>316.39999999999998</v>
          </cell>
          <cell r="W125">
            <v>386.15</v>
          </cell>
          <cell r="X125">
            <v>0</v>
          </cell>
          <cell r="Y125">
            <v>500.13720000000001</v>
          </cell>
          <cell r="Z125">
            <v>1080</v>
          </cell>
          <cell r="AA125">
            <v>516.45775000000003</v>
          </cell>
          <cell r="AB125">
            <v>216</v>
          </cell>
          <cell r="AC125">
            <v>578.4969000000001</v>
          </cell>
          <cell r="AD125">
            <v>0</v>
          </cell>
        </row>
        <row r="129">
          <cell r="N129">
            <v>63.55</v>
          </cell>
          <cell r="O129">
            <v>71.126999999999995</v>
          </cell>
          <cell r="P129">
            <v>79.975999999999999</v>
          </cell>
          <cell r="R129">
            <v>86.897999999999996</v>
          </cell>
          <cell r="T129">
            <v>134.99299999999999</v>
          </cell>
          <cell r="V129">
            <v>133.399</v>
          </cell>
        </row>
        <row r="130">
          <cell r="N130">
            <v>105.914</v>
          </cell>
          <cell r="O130">
            <v>149.446</v>
          </cell>
          <cell r="P130">
            <v>105.012</v>
          </cell>
          <cell r="Q130">
            <v>23.082809999999998</v>
          </cell>
          <cell r="R130">
            <v>24.35</v>
          </cell>
          <cell r="S130">
            <v>25.095382999999998</v>
          </cell>
          <cell r="T130">
            <v>28.716000000000001</v>
          </cell>
          <cell r="U130">
            <v>28.047781000000001</v>
          </cell>
          <cell r="V130">
            <v>11.4</v>
          </cell>
          <cell r="W130">
            <v>8.34</v>
          </cell>
          <cell r="Y130">
            <v>9.1115999999999993</v>
          </cell>
          <cell r="Z130">
            <v>0</v>
          </cell>
          <cell r="AA130">
            <v>9.1115999999999993</v>
          </cell>
          <cell r="AB130">
            <v>0</v>
          </cell>
          <cell r="AC130">
            <v>9.1115999999999993</v>
          </cell>
        </row>
        <row r="132">
          <cell r="P132">
            <v>184.4</v>
          </cell>
        </row>
        <row r="136">
          <cell r="O136">
            <v>24.391999999999999</v>
          </cell>
          <cell r="P136">
            <v>69.968000000000004</v>
          </cell>
          <cell r="Q136">
            <v>99.949999999999989</v>
          </cell>
          <cell r="R136">
            <v>109.949</v>
          </cell>
          <cell r="S136">
            <v>139.92999999999998</v>
          </cell>
          <cell r="T136">
            <v>149.93100000000001</v>
          </cell>
          <cell r="U136">
            <v>159.91999999999999</v>
          </cell>
          <cell r="V136">
            <v>177.84399999999999</v>
          </cell>
          <cell r="W136">
            <v>269.88</v>
          </cell>
          <cell r="Y136">
            <v>359.83429799999999</v>
          </cell>
          <cell r="Z136">
            <v>359.83429799999999</v>
          </cell>
          <cell r="AA136">
            <v>479.77906400000001</v>
          </cell>
          <cell r="AB136">
            <v>359.83429799999999</v>
          </cell>
          <cell r="AC136">
            <v>599.72383000000002</v>
          </cell>
        </row>
        <row r="139">
          <cell r="L139">
            <v>0</v>
          </cell>
          <cell r="M139">
            <v>0</v>
          </cell>
          <cell r="N139">
            <v>0</v>
          </cell>
          <cell r="O139">
            <v>0</v>
          </cell>
          <cell r="P139">
            <v>6.9968000000000004</v>
          </cell>
          <cell r="Q139">
            <v>9.9949999999999992</v>
          </cell>
          <cell r="R139">
            <v>10.994899999999999</v>
          </cell>
          <cell r="S139">
            <v>13.992999999999997</v>
          </cell>
          <cell r="T139">
            <v>16.492410000000003</v>
          </cell>
          <cell r="U139">
            <v>15.991999999999997</v>
          </cell>
          <cell r="V139">
            <v>19.562839999999998</v>
          </cell>
          <cell r="W139">
            <v>27.52</v>
          </cell>
          <cell r="X139">
            <v>0</v>
          </cell>
          <cell r="Y139">
            <v>35.983429800000003</v>
          </cell>
          <cell r="Z139">
            <v>36.703098395999994</v>
          </cell>
          <cell r="AA139">
            <v>47.977906400000002</v>
          </cell>
          <cell r="AB139">
            <v>36.703098395999994</v>
          </cell>
          <cell r="AC139">
            <v>59.972383000000008</v>
          </cell>
          <cell r="AD139">
            <v>0</v>
          </cell>
        </row>
        <row r="140">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row>
        <row r="141">
          <cell r="L141">
            <v>0</v>
          </cell>
          <cell r="M141">
            <v>0</v>
          </cell>
          <cell r="N141">
            <v>0</v>
          </cell>
          <cell r="O141">
            <v>24.391999999999999</v>
          </cell>
          <cell r="P141">
            <v>76.964799999999997</v>
          </cell>
          <cell r="Q141">
            <v>109.94499999999999</v>
          </cell>
          <cell r="R141">
            <v>120.9439</v>
          </cell>
          <cell r="S141">
            <v>153.92299999999997</v>
          </cell>
          <cell r="T141">
            <v>166.42341000000002</v>
          </cell>
          <cell r="U141">
            <v>175.91199999999998</v>
          </cell>
          <cell r="V141">
            <v>197.40683999999999</v>
          </cell>
          <cell r="W141">
            <v>297.39999999999998</v>
          </cell>
          <cell r="X141">
            <v>0</v>
          </cell>
          <cell r="Y141">
            <v>395.8177278</v>
          </cell>
          <cell r="Z141">
            <v>396.53739639599996</v>
          </cell>
          <cell r="AA141">
            <v>527.7569704</v>
          </cell>
          <cell r="AB141">
            <v>396.53739639599996</v>
          </cell>
          <cell r="AC141">
            <v>659.69621300000006</v>
          </cell>
          <cell r="AD141">
            <v>0</v>
          </cell>
        </row>
        <row r="148">
          <cell r="N148">
            <v>2101</v>
          </cell>
          <cell r="O148">
            <v>2101</v>
          </cell>
          <cell r="P148">
            <v>2101</v>
          </cell>
          <cell r="R148">
            <v>2101</v>
          </cell>
          <cell r="T148">
            <v>2101</v>
          </cell>
          <cell r="V148">
            <v>2101</v>
          </cell>
        </row>
        <row r="151">
          <cell r="N151">
            <v>129.9</v>
          </cell>
          <cell r="O151">
            <v>269.5</v>
          </cell>
          <cell r="P151">
            <v>382.5</v>
          </cell>
          <cell r="Q151">
            <v>0</v>
          </cell>
          <cell r="R151">
            <v>364.3</v>
          </cell>
          <cell r="S151">
            <v>0</v>
          </cell>
          <cell r="T151">
            <v>368.1</v>
          </cell>
          <cell r="U151">
            <v>0</v>
          </cell>
          <cell r="V151">
            <v>210.1</v>
          </cell>
          <cell r="W151">
            <v>0</v>
          </cell>
          <cell r="Y151">
            <v>0</v>
          </cell>
          <cell r="AA151">
            <v>0</v>
          </cell>
          <cell r="AC151">
            <v>0</v>
          </cell>
        </row>
        <row r="152">
          <cell r="L152">
            <v>0</v>
          </cell>
          <cell r="M152">
            <v>0</v>
          </cell>
          <cell r="N152">
            <v>6.1827701094716803</v>
          </cell>
          <cell r="O152">
            <v>12.827225130890053</v>
          </cell>
          <cell r="P152">
            <v>18.205616373155639</v>
          </cell>
          <cell r="Q152">
            <v>0</v>
          </cell>
          <cell r="R152">
            <v>17.339362208472156</v>
          </cell>
          <cell r="S152">
            <v>0</v>
          </cell>
          <cell r="T152">
            <v>17.52022846263684</v>
          </cell>
          <cell r="U152">
            <v>0</v>
          </cell>
          <cell r="V152">
            <v>10</v>
          </cell>
          <cell r="W152">
            <v>0</v>
          </cell>
          <cell r="X152">
            <v>0</v>
          </cell>
          <cell r="Y152">
            <v>0</v>
          </cell>
          <cell r="Z152">
            <v>0</v>
          </cell>
          <cell r="AA152">
            <v>0</v>
          </cell>
          <cell r="AB152">
            <v>0</v>
          </cell>
          <cell r="AC152">
            <v>0</v>
          </cell>
          <cell r="AD152">
            <v>0</v>
          </cell>
          <cell r="AE152" t="e">
            <v>#NAME?</v>
          </cell>
        </row>
        <row r="155">
          <cell r="N155">
            <v>383</v>
          </cell>
          <cell r="O155">
            <v>412.8</v>
          </cell>
          <cell r="P155">
            <v>341.8</v>
          </cell>
          <cell r="Q155">
            <v>0</v>
          </cell>
          <cell r="R155">
            <v>407.3</v>
          </cell>
          <cell r="S155">
            <v>0</v>
          </cell>
          <cell r="T155">
            <v>474.9</v>
          </cell>
          <cell r="U155">
            <v>0</v>
          </cell>
          <cell r="V155">
            <v>540.4</v>
          </cell>
          <cell r="W155">
            <v>0</v>
          </cell>
          <cell r="Y155">
            <v>0</v>
          </cell>
          <cell r="AA155">
            <v>0</v>
          </cell>
          <cell r="AC155">
            <v>0</v>
          </cell>
        </row>
        <row r="158">
          <cell r="N158">
            <v>407.07900000000001</v>
          </cell>
          <cell r="O158">
            <v>532.25800000000004</v>
          </cell>
          <cell r="P158">
            <v>507.39800000000002</v>
          </cell>
          <cell r="Q158">
            <v>0</v>
          </cell>
          <cell r="R158">
            <v>729.601</v>
          </cell>
          <cell r="S158">
            <v>0</v>
          </cell>
          <cell r="T158">
            <v>981.73299999999995</v>
          </cell>
          <cell r="U158">
            <v>0</v>
          </cell>
          <cell r="V158">
            <v>1208.213</v>
          </cell>
          <cell r="W158">
            <v>0</v>
          </cell>
          <cell r="Y158">
            <v>0</v>
          </cell>
          <cell r="AA158">
            <v>0</v>
          </cell>
          <cell r="AC158">
            <v>0</v>
          </cell>
        </row>
        <row r="161">
          <cell r="L161">
            <v>0</v>
          </cell>
          <cell r="M161">
            <v>0</v>
          </cell>
          <cell r="N161">
            <v>1062869.4516971279</v>
          </cell>
          <cell r="O161">
            <v>1289384.6899224808</v>
          </cell>
          <cell r="P161">
            <v>1484488.0046810999</v>
          </cell>
          <cell r="Q161">
            <v>0</v>
          </cell>
          <cell r="R161">
            <v>1791311.0729192242</v>
          </cell>
          <cell r="S161">
            <v>0</v>
          </cell>
          <cell r="T161">
            <v>2067241.5245314804</v>
          </cell>
          <cell r="U161">
            <v>0</v>
          </cell>
          <cell r="V161">
            <v>2235775.3515914138</v>
          </cell>
          <cell r="W161">
            <v>0</v>
          </cell>
          <cell r="X161">
            <v>0</v>
          </cell>
          <cell r="Y161">
            <v>0</v>
          </cell>
          <cell r="Z161">
            <v>0</v>
          </cell>
          <cell r="AA161">
            <v>0</v>
          </cell>
          <cell r="AB161">
            <v>0</v>
          </cell>
          <cell r="AC161">
            <v>0</v>
          </cell>
          <cell r="AD161">
            <v>0</v>
          </cell>
        </row>
        <row r="166">
          <cell r="N166">
            <v>2600</v>
          </cell>
          <cell r="O166">
            <v>2600</v>
          </cell>
          <cell r="P166">
            <v>2600</v>
          </cell>
          <cell r="R166">
            <v>2600</v>
          </cell>
          <cell r="T166">
            <v>2600</v>
          </cell>
          <cell r="V166">
            <v>2600</v>
          </cell>
        </row>
        <row r="169">
          <cell r="N169">
            <v>1798.2</v>
          </cell>
          <cell r="O169">
            <v>1862</v>
          </cell>
          <cell r="P169">
            <v>2014.7</v>
          </cell>
          <cell r="Q169">
            <v>0</v>
          </cell>
          <cell r="R169">
            <v>2281.6999999999998</v>
          </cell>
          <cell r="S169">
            <v>0</v>
          </cell>
          <cell r="T169">
            <v>2111.6999999999998</v>
          </cell>
          <cell r="U169">
            <v>0</v>
          </cell>
          <cell r="V169">
            <v>2868.4</v>
          </cell>
          <cell r="W169">
            <v>0</v>
          </cell>
          <cell r="Y169">
            <v>0</v>
          </cell>
          <cell r="AA169">
            <v>0</v>
          </cell>
          <cell r="AC169">
            <v>0</v>
          </cell>
        </row>
        <row r="170">
          <cell r="L170">
            <v>0</v>
          </cell>
          <cell r="M170">
            <v>0</v>
          </cell>
          <cell r="N170">
            <v>69.161538461538456</v>
          </cell>
          <cell r="O170">
            <v>71.615384615384613</v>
          </cell>
          <cell r="P170">
            <v>77.488461538461536</v>
          </cell>
          <cell r="Q170">
            <v>0</v>
          </cell>
          <cell r="R170">
            <v>87.757692307692295</v>
          </cell>
          <cell r="S170">
            <v>0</v>
          </cell>
          <cell r="T170">
            <v>81.219230769230762</v>
          </cell>
          <cell r="U170">
            <v>0</v>
          </cell>
          <cell r="V170">
            <v>110.32307692307693</v>
          </cell>
          <cell r="W170">
            <v>0</v>
          </cell>
          <cell r="X170">
            <v>0</v>
          </cell>
          <cell r="Y170">
            <v>0</v>
          </cell>
          <cell r="Z170">
            <v>0</v>
          </cell>
          <cell r="AA170">
            <v>0</v>
          </cell>
          <cell r="AB170">
            <v>0</v>
          </cell>
          <cell r="AC170">
            <v>0</v>
          </cell>
          <cell r="AD170">
            <v>0</v>
          </cell>
          <cell r="AE170" t="e">
            <v>#NAME?</v>
          </cell>
        </row>
        <row r="173">
          <cell r="N173">
            <v>1847.4</v>
          </cell>
          <cell r="O173">
            <v>2001.6</v>
          </cell>
          <cell r="P173">
            <v>2435.8000000000002</v>
          </cell>
          <cell r="Q173">
            <v>0</v>
          </cell>
          <cell r="R173">
            <v>2614.4</v>
          </cell>
          <cell r="S173">
            <v>0</v>
          </cell>
          <cell r="T173">
            <v>2966.4</v>
          </cell>
          <cell r="U173">
            <v>0</v>
          </cell>
          <cell r="V173">
            <v>3490.9</v>
          </cell>
          <cell r="W173">
            <v>0</v>
          </cell>
          <cell r="Y173">
            <v>0</v>
          </cell>
          <cell r="AA173">
            <v>0</v>
          </cell>
          <cell r="AC173">
            <v>0</v>
          </cell>
        </row>
        <row r="176">
          <cell r="N176">
            <v>1974.6669999999999</v>
          </cell>
          <cell r="O176">
            <v>2415.4960000000001</v>
          </cell>
          <cell r="P176">
            <v>3093.127</v>
          </cell>
          <cell r="Q176">
            <v>0</v>
          </cell>
          <cell r="R176">
            <v>3354.933</v>
          </cell>
          <cell r="S176">
            <v>0</v>
          </cell>
          <cell r="T176">
            <v>3843.489</v>
          </cell>
          <cell r="U176">
            <v>0</v>
          </cell>
          <cell r="V176">
            <v>4632.9290000000001</v>
          </cell>
          <cell r="W176">
            <v>0</v>
          </cell>
          <cell r="Y176">
            <v>0</v>
          </cell>
          <cell r="AA176">
            <v>0</v>
          </cell>
          <cell r="AC176">
            <v>0</v>
          </cell>
        </row>
        <row r="179">
          <cell r="L179">
            <v>0</v>
          </cell>
          <cell r="M179">
            <v>0</v>
          </cell>
          <cell r="N179">
            <v>1068889.7910577026</v>
          </cell>
          <cell r="O179">
            <v>1206782.5739408473</v>
          </cell>
          <cell r="P179">
            <v>1269860.8260119879</v>
          </cell>
          <cell r="Q179">
            <v>0</v>
          </cell>
          <cell r="R179">
            <v>1283251.606487148</v>
          </cell>
          <cell r="S179">
            <v>0</v>
          </cell>
          <cell r="T179">
            <v>1295674.5550161812</v>
          </cell>
          <cell r="U179">
            <v>0</v>
          </cell>
          <cell r="V179">
            <v>1327144.575897333</v>
          </cell>
          <cell r="W179">
            <v>0</v>
          </cell>
          <cell r="X179">
            <v>0</v>
          </cell>
          <cell r="Y179">
            <v>0</v>
          </cell>
          <cell r="Z179">
            <v>0</v>
          </cell>
          <cell r="AA179">
            <v>0</v>
          </cell>
          <cell r="AB179">
            <v>0</v>
          </cell>
          <cell r="AC179">
            <v>0</v>
          </cell>
          <cell r="AD179">
            <v>0</v>
          </cell>
        </row>
        <row r="184">
          <cell r="N184">
            <v>2200</v>
          </cell>
          <cell r="O184">
            <v>2200</v>
          </cell>
          <cell r="P184">
            <v>2200</v>
          </cell>
          <cell r="R184">
            <v>2200</v>
          </cell>
          <cell r="T184">
            <v>2200</v>
          </cell>
          <cell r="V184">
            <v>2200</v>
          </cell>
        </row>
        <row r="187">
          <cell r="N187">
            <v>1464.3</v>
          </cell>
          <cell r="O187">
            <v>1567.2</v>
          </cell>
          <cell r="P187">
            <v>1428.8</v>
          </cell>
          <cell r="Q187">
            <v>0</v>
          </cell>
          <cell r="R187">
            <v>1431.3</v>
          </cell>
          <cell r="S187">
            <v>0</v>
          </cell>
          <cell r="T187">
            <v>1611.1</v>
          </cell>
          <cell r="U187">
            <v>0</v>
          </cell>
          <cell r="V187">
            <v>2472.6999999999998</v>
          </cell>
          <cell r="W187">
            <v>0</v>
          </cell>
          <cell r="Y187">
            <v>0</v>
          </cell>
          <cell r="AA187">
            <v>0</v>
          </cell>
          <cell r="AC187">
            <v>0</v>
          </cell>
        </row>
        <row r="188">
          <cell r="L188">
            <v>0</v>
          </cell>
          <cell r="M188">
            <v>0</v>
          </cell>
          <cell r="N188">
            <v>66.559090909090912</v>
          </cell>
          <cell r="O188">
            <v>71.236363636363635</v>
          </cell>
          <cell r="P188">
            <v>64.945454545454552</v>
          </cell>
          <cell r="Q188">
            <v>0</v>
          </cell>
          <cell r="R188">
            <v>65.059090909090912</v>
          </cell>
          <cell r="S188">
            <v>0</v>
          </cell>
          <cell r="T188">
            <v>73.231818181818184</v>
          </cell>
          <cell r="U188">
            <v>0</v>
          </cell>
          <cell r="V188">
            <v>112.39545454545453</v>
          </cell>
          <cell r="W188">
            <v>0</v>
          </cell>
          <cell r="X188">
            <v>0</v>
          </cell>
          <cell r="Y188">
            <v>0</v>
          </cell>
          <cell r="Z188">
            <v>0</v>
          </cell>
          <cell r="AA188">
            <v>0</v>
          </cell>
          <cell r="AB188">
            <v>0</v>
          </cell>
          <cell r="AC188">
            <v>0</v>
          </cell>
          <cell r="AD188">
            <v>0</v>
          </cell>
          <cell r="AE188" t="e">
            <v>#NAME?</v>
          </cell>
        </row>
        <row r="191">
          <cell r="N191">
            <v>1399</v>
          </cell>
          <cell r="O191">
            <v>1383.1</v>
          </cell>
          <cell r="P191">
            <v>1696.1</v>
          </cell>
          <cell r="Q191">
            <v>0</v>
          </cell>
          <cell r="R191">
            <v>1730.2</v>
          </cell>
          <cell r="S191">
            <v>0</v>
          </cell>
          <cell r="T191">
            <v>1944.8</v>
          </cell>
          <cell r="U191">
            <v>0</v>
          </cell>
          <cell r="V191">
            <v>2523.5</v>
          </cell>
          <cell r="W191">
            <v>0</v>
          </cell>
          <cell r="Y191">
            <v>0</v>
          </cell>
          <cell r="AA191">
            <v>0</v>
          </cell>
          <cell r="AC191">
            <v>0</v>
          </cell>
        </row>
        <row r="194">
          <cell r="N194">
            <v>165.48099999999999</v>
          </cell>
          <cell r="O194">
            <v>173.345</v>
          </cell>
          <cell r="P194">
            <v>218.815</v>
          </cell>
          <cell r="Q194">
            <v>0</v>
          </cell>
          <cell r="R194">
            <v>226.56700000000001</v>
          </cell>
          <cell r="S194">
            <v>0</v>
          </cell>
          <cell r="T194">
            <v>290.709</v>
          </cell>
          <cell r="U194">
            <v>0</v>
          </cell>
          <cell r="V194">
            <v>365.93700000000001</v>
          </cell>
          <cell r="W194">
            <v>0</v>
          </cell>
          <cell r="Y194">
            <v>0</v>
          </cell>
          <cell r="AA194">
            <v>0</v>
          </cell>
          <cell r="AC194">
            <v>0</v>
          </cell>
        </row>
        <row r="197">
          <cell r="L197">
            <v>0</v>
          </cell>
          <cell r="M197">
            <v>0</v>
          </cell>
          <cell r="N197">
            <v>118285.20371694067</v>
          </cell>
          <cell r="O197">
            <v>125330.77868556142</v>
          </cell>
          <cell r="P197">
            <v>129010.67154059313</v>
          </cell>
          <cell r="Q197">
            <v>0</v>
          </cell>
          <cell r="R197">
            <v>130948.44526644319</v>
          </cell>
          <cell r="S197">
            <v>0</v>
          </cell>
          <cell r="T197">
            <v>149480.15220074044</v>
          </cell>
          <cell r="U197">
            <v>0</v>
          </cell>
          <cell r="V197">
            <v>145011.69011293838</v>
          </cell>
          <cell r="W197">
            <v>0</v>
          </cell>
          <cell r="X197">
            <v>0</v>
          </cell>
          <cell r="Y197">
            <v>0</v>
          </cell>
          <cell r="Z197">
            <v>0</v>
          </cell>
          <cell r="AA197">
            <v>0</v>
          </cell>
          <cell r="AB197">
            <v>0</v>
          </cell>
          <cell r="AC197">
            <v>0</v>
          </cell>
          <cell r="AD197">
            <v>0</v>
          </cell>
        </row>
        <row r="202">
          <cell r="N202">
            <v>100</v>
          </cell>
          <cell r="O202">
            <v>100</v>
          </cell>
          <cell r="P202">
            <v>100</v>
          </cell>
          <cell r="R202">
            <v>100</v>
          </cell>
          <cell r="T202">
            <v>100</v>
          </cell>
          <cell r="V202">
            <v>100</v>
          </cell>
        </row>
        <row r="205">
          <cell r="N205">
            <v>97.5</v>
          </cell>
          <cell r="O205">
            <v>85.2</v>
          </cell>
          <cell r="P205">
            <v>78.7</v>
          </cell>
          <cell r="Q205">
            <v>0</v>
          </cell>
          <cell r="R205">
            <v>118.7</v>
          </cell>
          <cell r="S205">
            <v>0</v>
          </cell>
          <cell r="T205">
            <v>101.3</v>
          </cell>
          <cell r="U205">
            <v>0</v>
          </cell>
          <cell r="V205">
            <v>218.8</v>
          </cell>
          <cell r="W205">
            <v>0</v>
          </cell>
          <cell r="Y205">
            <v>0</v>
          </cell>
          <cell r="AA205">
            <v>0</v>
          </cell>
          <cell r="AC205">
            <v>0</v>
          </cell>
        </row>
        <row r="206">
          <cell r="L206">
            <v>0</v>
          </cell>
          <cell r="M206">
            <v>0</v>
          </cell>
          <cell r="N206">
            <v>97.5</v>
          </cell>
          <cell r="O206">
            <v>85.2</v>
          </cell>
          <cell r="P206">
            <v>78.7</v>
          </cell>
          <cell r="Q206">
            <v>0</v>
          </cell>
          <cell r="R206">
            <v>118.7</v>
          </cell>
          <cell r="S206">
            <v>0</v>
          </cell>
          <cell r="T206">
            <v>101.3</v>
          </cell>
          <cell r="U206">
            <v>0</v>
          </cell>
          <cell r="V206">
            <v>218.8</v>
          </cell>
          <cell r="W206">
            <v>0</v>
          </cell>
          <cell r="X206">
            <v>0</v>
          </cell>
          <cell r="Y206">
            <v>0</v>
          </cell>
          <cell r="Z206">
            <v>0</v>
          </cell>
          <cell r="AA206">
            <v>0</v>
          </cell>
          <cell r="AB206">
            <v>0</v>
          </cell>
          <cell r="AC206">
            <v>0</v>
          </cell>
          <cell r="AD206">
            <v>0</v>
          </cell>
          <cell r="AE206" t="e">
            <v>#NAME?</v>
          </cell>
        </row>
        <row r="209">
          <cell r="N209">
            <v>94.4</v>
          </cell>
          <cell r="O209">
            <v>86.9</v>
          </cell>
          <cell r="P209">
            <v>83.3</v>
          </cell>
          <cell r="Q209">
            <v>0</v>
          </cell>
          <cell r="R209">
            <v>90.7</v>
          </cell>
          <cell r="S209">
            <v>0</v>
          </cell>
          <cell r="T209">
            <v>106.6</v>
          </cell>
          <cell r="U209">
            <v>0</v>
          </cell>
          <cell r="V209">
            <v>205.3</v>
          </cell>
          <cell r="W209">
            <v>0</v>
          </cell>
          <cell r="Y209">
            <v>0</v>
          </cell>
          <cell r="AA209">
            <v>0</v>
          </cell>
          <cell r="AC209">
            <v>0</v>
          </cell>
        </row>
        <row r="212">
          <cell r="N212">
            <v>53.131</v>
          </cell>
          <cell r="O212">
            <v>57.570999999999998</v>
          </cell>
          <cell r="P212">
            <v>70.796000000000006</v>
          </cell>
          <cell r="Q212">
            <v>0</v>
          </cell>
          <cell r="R212">
            <v>85.841999999999999</v>
          </cell>
          <cell r="S212">
            <v>0</v>
          </cell>
          <cell r="T212">
            <v>109.587</v>
          </cell>
          <cell r="U212">
            <v>0</v>
          </cell>
          <cell r="V212">
            <v>166.64400000000001</v>
          </cell>
          <cell r="W212">
            <v>0</v>
          </cell>
          <cell r="Y212">
            <v>0</v>
          </cell>
          <cell r="AA212">
            <v>0</v>
          </cell>
          <cell r="AC212">
            <v>0</v>
          </cell>
        </row>
        <row r="215">
          <cell r="L215">
            <v>0</v>
          </cell>
          <cell r="M215">
            <v>0</v>
          </cell>
          <cell r="N215">
            <v>562828.38983050839</v>
          </cell>
          <cell r="O215">
            <v>662497.12313003442</v>
          </cell>
          <cell r="P215">
            <v>849891.95678271307</v>
          </cell>
          <cell r="Q215">
            <v>0</v>
          </cell>
          <cell r="R215">
            <v>946438.80926130095</v>
          </cell>
          <cell r="S215">
            <v>0</v>
          </cell>
          <cell r="T215">
            <v>1028020.6378986867</v>
          </cell>
          <cell r="U215">
            <v>0</v>
          </cell>
          <cell r="V215">
            <v>811709.69313200191</v>
          </cell>
          <cell r="W215">
            <v>0</v>
          </cell>
          <cell r="X215">
            <v>0</v>
          </cell>
          <cell r="Y215">
            <v>0</v>
          </cell>
          <cell r="Z215">
            <v>0</v>
          </cell>
          <cell r="AA215">
            <v>0</v>
          </cell>
          <cell r="AB215">
            <v>0</v>
          </cell>
          <cell r="AC215">
            <v>0</v>
          </cell>
          <cell r="AD215">
            <v>0</v>
          </cell>
        </row>
        <row r="220">
          <cell r="N220">
            <v>7100</v>
          </cell>
          <cell r="O220">
            <v>7100</v>
          </cell>
          <cell r="P220">
            <v>7100</v>
          </cell>
          <cell r="R220">
            <v>7100</v>
          </cell>
          <cell r="T220">
            <v>7100</v>
          </cell>
          <cell r="V220">
            <v>7100</v>
          </cell>
        </row>
        <row r="223">
          <cell r="N223">
            <v>4928.7</v>
          </cell>
          <cell r="O223">
            <v>4176.3</v>
          </cell>
          <cell r="P223">
            <v>6823.4</v>
          </cell>
          <cell r="Q223">
            <v>0</v>
          </cell>
          <cell r="R223">
            <v>7951</v>
          </cell>
          <cell r="S223">
            <v>0</v>
          </cell>
          <cell r="T223">
            <v>7778.9</v>
          </cell>
          <cell r="U223">
            <v>0</v>
          </cell>
          <cell r="V223">
            <v>11625.7</v>
          </cell>
          <cell r="W223">
            <v>0</v>
          </cell>
          <cell r="Y223">
            <v>0</v>
          </cell>
          <cell r="AA223">
            <v>0</v>
          </cell>
          <cell r="AC223">
            <v>0</v>
          </cell>
        </row>
        <row r="224">
          <cell r="L224">
            <v>0</v>
          </cell>
          <cell r="M224">
            <v>0</v>
          </cell>
          <cell r="N224">
            <v>69.418309859154931</v>
          </cell>
          <cell r="O224">
            <v>58.821126760563381</v>
          </cell>
          <cell r="P224">
            <v>96.104225352112678</v>
          </cell>
          <cell r="Q224">
            <v>0</v>
          </cell>
          <cell r="R224">
            <v>111.98591549295774</v>
          </cell>
          <cell r="S224">
            <v>0</v>
          </cell>
          <cell r="T224">
            <v>109.56197183098591</v>
          </cell>
          <cell r="U224">
            <v>0</v>
          </cell>
          <cell r="V224">
            <v>163.74225352112677</v>
          </cell>
          <cell r="W224">
            <v>0</v>
          </cell>
          <cell r="X224">
            <v>0</v>
          </cell>
          <cell r="Y224">
            <v>0</v>
          </cell>
          <cell r="Z224">
            <v>0</v>
          </cell>
          <cell r="AA224">
            <v>0</v>
          </cell>
          <cell r="AB224">
            <v>0</v>
          </cell>
          <cell r="AC224">
            <v>0</v>
          </cell>
          <cell r="AD224">
            <v>0</v>
          </cell>
          <cell r="AE224" t="e">
            <v>#NAME?</v>
          </cell>
        </row>
        <row r="227">
          <cell r="N227">
            <v>3901</v>
          </cell>
          <cell r="O227">
            <v>4444.8</v>
          </cell>
          <cell r="P227">
            <v>6613.1</v>
          </cell>
          <cell r="Q227">
            <v>0</v>
          </cell>
          <cell r="R227">
            <v>7017.9</v>
          </cell>
          <cell r="S227">
            <v>0</v>
          </cell>
          <cell r="T227">
            <v>8887.2000000000007</v>
          </cell>
          <cell r="U227">
            <v>0</v>
          </cell>
          <cell r="V227">
            <v>11093</v>
          </cell>
          <cell r="W227">
            <v>0</v>
          </cell>
          <cell r="Y227">
            <v>0</v>
          </cell>
          <cell r="AA227">
            <v>0</v>
          </cell>
          <cell r="AC227">
            <v>0</v>
          </cell>
        </row>
        <row r="230">
          <cell r="N230">
            <v>205.11600000000001</v>
          </cell>
          <cell r="O230">
            <v>242.57599999999999</v>
          </cell>
          <cell r="P230">
            <v>368.005</v>
          </cell>
          <cell r="Q230">
            <v>0</v>
          </cell>
          <cell r="R230">
            <v>469.39</v>
          </cell>
          <cell r="S230">
            <v>0</v>
          </cell>
          <cell r="T230">
            <v>607.18200000000002</v>
          </cell>
          <cell r="U230">
            <v>0</v>
          </cell>
          <cell r="V230">
            <v>770.19200000000001</v>
          </cell>
          <cell r="W230">
            <v>0</v>
          </cell>
          <cell r="Y230">
            <v>0</v>
          </cell>
          <cell r="AA230">
            <v>0</v>
          </cell>
          <cell r="AC230">
            <v>0</v>
          </cell>
        </row>
        <row r="233">
          <cell r="L233">
            <v>0</v>
          </cell>
          <cell r="M233">
            <v>0</v>
          </cell>
          <cell r="N233">
            <v>52580.364009228404</v>
          </cell>
          <cell r="O233">
            <v>54575.233981281497</v>
          </cell>
          <cell r="P233">
            <v>55647.880721598034</v>
          </cell>
          <cell r="Q233">
            <v>0</v>
          </cell>
          <cell r="R233">
            <v>66884.680602459426</v>
          </cell>
          <cell r="S233">
            <v>0</v>
          </cell>
          <cell r="T233">
            <v>68320.955981636507</v>
          </cell>
          <cell r="U233">
            <v>0</v>
          </cell>
          <cell r="V233">
            <v>69430.451636166952</v>
          </cell>
          <cell r="W233">
            <v>0</v>
          </cell>
          <cell r="X233">
            <v>0</v>
          </cell>
          <cell r="Y233">
            <v>0</v>
          </cell>
          <cell r="Z233">
            <v>0</v>
          </cell>
          <cell r="AA233">
            <v>0</v>
          </cell>
          <cell r="AB233">
            <v>0</v>
          </cell>
          <cell r="AC233">
            <v>0</v>
          </cell>
          <cell r="AD233">
            <v>0</v>
          </cell>
        </row>
        <row r="238">
          <cell r="N238">
            <v>500</v>
          </cell>
          <cell r="O238">
            <v>500</v>
          </cell>
          <cell r="P238">
            <v>500</v>
          </cell>
          <cell r="R238">
            <v>500</v>
          </cell>
          <cell r="T238">
            <v>500</v>
          </cell>
          <cell r="V238">
            <v>500</v>
          </cell>
        </row>
        <row r="241">
          <cell r="N241">
            <v>184.9</v>
          </cell>
          <cell r="O241">
            <v>177.2</v>
          </cell>
          <cell r="P241">
            <v>280</v>
          </cell>
          <cell r="Q241">
            <v>0</v>
          </cell>
          <cell r="R241">
            <v>245.4</v>
          </cell>
          <cell r="S241">
            <v>0</v>
          </cell>
          <cell r="T241">
            <v>339.8</v>
          </cell>
          <cell r="U241">
            <v>0</v>
          </cell>
          <cell r="V241">
            <v>450.7</v>
          </cell>
          <cell r="W241">
            <v>0</v>
          </cell>
          <cell r="Y241">
            <v>0</v>
          </cell>
          <cell r="AA241">
            <v>0</v>
          </cell>
          <cell r="AC241">
            <v>0</v>
          </cell>
        </row>
        <row r="242">
          <cell r="L242">
            <v>0</v>
          </cell>
          <cell r="M242">
            <v>0</v>
          </cell>
          <cell r="N242">
            <v>36.979999999999997</v>
          </cell>
          <cell r="O242">
            <v>35.44</v>
          </cell>
          <cell r="P242">
            <v>56</v>
          </cell>
          <cell r="Q242">
            <v>0</v>
          </cell>
          <cell r="R242">
            <v>49.08</v>
          </cell>
          <cell r="S242">
            <v>0</v>
          </cell>
          <cell r="T242">
            <v>67.959999999999994</v>
          </cell>
          <cell r="U242">
            <v>0</v>
          </cell>
          <cell r="V242">
            <v>90.14</v>
          </cell>
          <cell r="W242">
            <v>0</v>
          </cell>
          <cell r="X242">
            <v>0</v>
          </cell>
          <cell r="Y242">
            <v>0</v>
          </cell>
          <cell r="Z242">
            <v>0</v>
          </cell>
          <cell r="AA242">
            <v>0</v>
          </cell>
          <cell r="AB242">
            <v>0</v>
          </cell>
          <cell r="AC242">
            <v>0</v>
          </cell>
          <cell r="AD242">
            <v>0</v>
          </cell>
          <cell r="AE242" t="e">
            <v>#NAME?</v>
          </cell>
        </row>
        <row r="245">
          <cell r="N245">
            <v>154.9</v>
          </cell>
          <cell r="O245">
            <v>226.5</v>
          </cell>
          <cell r="P245">
            <v>234.4</v>
          </cell>
          <cell r="Q245">
            <v>0</v>
          </cell>
          <cell r="R245">
            <v>226.2</v>
          </cell>
          <cell r="S245">
            <v>0</v>
          </cell>
          <cell r="T245">
            <v>287.8</v>
          </cell>
          <cell r="U245">
            <v>0</v>
          </cell>
          <cell r="V245">
            <v>416</v>
          </cell>
          <cell r="W245">
            <v>0</v>
          </cell>
          <cell r="Y245">
            <v>0</v>
          </cell>
          <cell r="AA245">
            <v>0</v>
          </cell>
          <cell r="AC245">
            <v>0</v>
          </cell>
        </row>
        <row r="248">
          <cell r="N248">
            <v>152.78</v>
          </cell>
          <cell r="O248">
            <v>189.93199999999999</v>
          </cell>
          <cell r="P248">
            <v>260.71899999999999</v>
          </cell>
          <cell r="Q248">
            <v>0</v>
          </cell>
          <cell r="R248">
            <v>277.947</v>
          </cell>
          <cell r="S248">
            <v>0</v>
          </cell>
          <cell r="T248">
            <v>337.81599999999997</v>
          </cell>
          <cell r="U248">
            <v>0</v>
          </cell>
          <cell r="V248">
            <v>449.202</v>
          </cell>
          <cell r="W248">
            <v>0</v>
          </cell>
          <cell r="Y248">
            <v>0</v>
          </cell>
          <cell r="AA248">
            <v>0</v>
          </cell>
          <cell r="AC248">
            <v>0</v>
          </cell>
        </row>
        <row r="251">
          <cell r="L251">
            <v>0</v>
          </cell>
          <cell r="M251">
            <v>0</v>
          </cell>
          <cell r="N251">
            <v>986313.75080697215</v>
          </cell>
          <cell r="O251">
            <v>838551.87637969095</v>
          </cell>
          <cell r="P251">
            <v>1112282.4232081911</v>
          </cell>
          <cell r="Q251">
            <v>0</v>
          </cell>
          <cell r="R251">
            <v>1228766.5782493369</v>
          </cell>
          <cell r="S251">
            <v>0</v>
          </cell>
          <cell r="T251">
            <v>1173787.3523280055</v>
          </cell>
          <cell r="U251">
            <v>0</v>
          </cell>
          <cell r="V251">
            <v>1079812.5</v>
          </cell>
          <cell r="W251">
            <v>0</v>
          </cell>
          <cell r="X251">
            <v>0</v>
          </cell>
          <cell r="Y251">
            <v>0</v>
          </cell>
          <cell r="Z251">
            <v>0</v>
          </cell>
          <cell r="AA251">
            <v>0</v>
          </cell>
          <cell r="AB251">
            <v>0</v>
          </cell>
          <cell r="AC251">
            <v>0</v>
          </cell>
          <cell r="AD251">
            <v>0</v>
          </cell>
        </row>
        <row r="259">
          <cell r="Q259">
            <v>0</v>
          </cell>
          <cell r="S259">
            <v>0</v>
          </cell>
          <cell r="U259">
            <v>0</v>
          </cell>
          <cell r="W259">
            <v>0</v>
          </cell>
          <cell r="Y259">
            <v>0</v>
          </cell>
          <cell r="AA259">
            <v>0</v>
          </cell>
          <cell r="AC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t="e">
            <v>#NAME?</v>
          </cell>
        </row>
        <row r="263">
          <cell r="Q263">
            <v>0</v>
          </cell>
          <cell r="S263">
            <v>0</v>
          </cell>
          <cell r="U263">
            <v>0</v>
          </cell>
          <cell r="W263">
            <v>0</v>
          </cell>
          <cell r="Y263">
            <v>0</v>
          </cell>
          <cell r="AA263">
            <v>0</v>
          </cell>
          <cell r="AC263">
            <v>0</v>
          </cell>
        </row>
        <row r="266">
          <cell r="Q266">
            <v>0</v>
          </cell>
          <cell r="S266">
            <v>0</v>
          </cell>
          <cell r="U266">
            <v>0</v>
          </cell>
          <cell r="W266">
            <v>0</v>
          </cell>
          <cell r="Y266">
            <v>0</v>
          </cell>
          <cell r="AA266">
            <v>0</v>
          </cell>
          <cell r="AC266">
            <v>0</v>
          </cell>
        </row>
        <row r="269">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row>
        <row r="273">
          <cell r="C273">
            <v>8</v>
          </cell>
          <cell r="D273">
            <v>0</v>
          </cell>
          <cell r="J273">
            <v>0</v>
          </cell>
        </row>
        <row r="274">
          <cell r="E274" t="str">
            <v>Installed capacity</v>
          </cell>
          <cell r="J274" t="str">
            <v>u</v>
          </cell>
          <cell r="AF274" t="str">
            <v>E</v>
          </cell>
          <cell r="AG274" t="str">
            <v>E</v>
          </cell>
        </row>
        <row r="275">
          <cell r="E275" t="str">
            <v>Opening Stock</v>
          </cell>
          <cell r="J275" t="str">
            <v>u</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F275" t="str">
            <v>F</v>
          </cell>
          <cell r="AG275" t="str">
            <v>F</v>
          </cell>
        </row>
        <row r="276">
          <cell r="E276" t="str">
            <v>Opening Stock Value</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F276" t="str">
            <v>F</v>
          </cell>
          <cell r="AG276" t="str">
            <v>F</v>
          </cell>
        </row>
        <row r="277">
          <cell r="E277" t="str">
            <v>Unit Production</v>
          </cell>
          <cell r="J277" t="str">
            <v>u</v>
          </cell>
          <cell r="Q277">
            <v>0</v>
          </cell>
          <cell r="S277">
            <v>0</v>
          </cell>
          <cell r="U277">
            <v>0</v>
          </cell>
          <cell r="W277">
            <v>0</v>
          </cell>
          <cell r="Y277">
            <v>0</v>
          </cell>
          <cell r="AA277">
            <v>0</v>
          </cell>
          <cell r="AC277">
            <v>0</v>
          </cell>
          <cell r="AF277" t="str">
            <v>E</v>
          </cell>
          <cell r="AG277" t="str">
            <v>F</v>
          </cell>
        </row>
        <row r="278">
          <cell r="F278" t="str">
            <v>% Capacity</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t="e">
            <v>#NAME?</v>
          </cell>
          <cell r="AF278" t="str">
            <v>F</v>
          </cell>
          <cell r="AG278" t="str">
            <v>F</v>
          </cell>
        </row>
        <row r="279">
          <cell r="F279" t="str">
            <v>% Growth</v>
          </cell>
          <cell r="I279" t="str">
            <v>g</v>
          </cell>
          <cell r="M279">
            <v>0</v>
          </cell>
          <cell r="N279">
            <v>0</v>
          </cell>
          <cell r="O279">
            <v>0</v>
          </cell>
          <cell r="P279">
            <v>0</v>
          </cell>
          <cell r="Q279">
            <v>0</v>
          </cell>
          <cell r="R279">
            <v>0</v>
          </cell>
          <cell r="S279">
            <v>0</v>
          </cell>
          <cell r="T279">
            <v>0</v>
          </cell>
          <cell r="U279">
            <v>0</v>
          </cell>
          <cell r="V279">
            <v>0</v>
          </cell>
          <cell r="W279">
            <v>0</v>
          </cell>
          <cell r="X279">
            <v>0</v>
          </cell>
          <cell r="Y279">
            <v>0</v>
          </cell>
          <cell r="Z279">
            <v>0</v>
          </cell>
          <cell r="AA279">
            <v>0</v>
          </cell>
          <cell r="AB279">
            <v>0</v>
          </cell>
          <cell r="AC279">
            <v>0</v>
          </cell>
          <cell r="AD279">
            <v>0</v>
          </cell>
          <cell r="AG279" t="str">
            <v>F</v>
          </cell>
        </row>
        <row r="280">
          <cell r="F280" t="str">
            <v>Estimate</v>
          </cell>
          <cell r="AG280" t="str">
            <v>M</v>
          </cell>
          <cell r="AH280" t="str">
            <v>X</v>
          </cell>
        </row>
        <row r="281">
          <cell r="E281" t="str">
            <v>Sale Units</v>
          </cell>
          <cell r="J281" t="str">
            <v>u</v>
          </cell>
          <cell r="Q281">
            <v>0</v>
          </cell>
          <cell r="S281">
            <v>0</v>
          </cell>
          <cell r="U281">
            <v>0</v>
          </cell>
          <cell r="W281">
            <v>0</v>
          </cell>
          <cell r="Y281">
            <v>0</v>
          </cell>
          <cell r="AA281">
            <v>0</v>
          </cell>
          <cell r="AC281">
            <v>0</v>
          </cell>
          <cell r="AF281" t="str">
            <v>E</v>
          </cell>
          <cell r="AG281" t="str">
            <v>F</v>
          </cell>
        </row>
        <row r="282">
          <cell r="F282" t="str">
            <v>% Growth</v>
          </cell>
          <cell r="I282" t="str">
            <v>g</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G282" t="str">
            <v>F</v>
          </cell>
        </row>
        <row r="283">
          <cell r="F283" t="str">
            <v>Estimate</v>
          </cell>
          <cell r="AG283" t="str">
            <v>M</v>
          </cell>
          <cell r="AH283" t="str">
            <v>X</v>
          </cell>
        </row>
        <row r="284">
          <cell r="A284" t="str">
            <v>PS</v>
          </cell>
          <cell r="E284" t="str">
            <v>Sale Value</v>
          </cell>
          <cell r="Q284">
            <v>0</v>
          </cell>
          <cell r="S284">
            <v>0</v>
          </cell>
          <cell r="U284">
            <v>0</v>
          </cell>
          <cell r="W284">
            <v>0</v>
          </cell>
          <cell r="Y284">
            <v>0</v>
          </cell>
          <cell r="AA284">
            <v>0</v>
          </cell>
          <cell r="AC284">
            <v>0</v>
          </cell>
          <cell r="AF284" t="str">
            <v>E</v>
          </cell>
          <cell r="AG284" t="str">
            <v>F</v>
          </cell>
        </row>
        <row r="285">
          <cell r="F285" t="str">
            <v>% Growth</v>
          </cell>
          <cell r="I285" t="str">
            <v>g</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G285" t="str">
            <v>F</v>
          </cell>
        </row>
        <row r="286">
          <cell r="F286" t="str">
            <v>Estimate</v>
          </cell>
          <cell r="AG286" t="str">
            <v>M</v>
          </cell>
          <cell r="AH286" t="str">
            <v>X</v>
          </cell>
        </row>
        <row r="287">
          <cell r="E287" t="str">
            <v>Selling Price</v>
          </cell>
          <cell r="J287" t="str">
            <v>Rs.</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F287" t="str">
            <v>F</v>
          </cell>
          <cell r="AG287" t="str">
            <v>F</v>
          </cell>
        </row>
        <row r="288">
          <cell r="E288" t="str">
            <v>Closing stock units</v>
          </cell>
          <cell r="J288" t="str">
            <v>u</v>
          </cell>
          <cell r="AF288" t="str">
            <v>E</v>
          </cell>
          <cell r="AG288" t="str">
            <v>E</v>
          </cell>
        </row>
        <row r="289">
          <cell r="E289" t="str">
            <v>Closing Stock Value</v>
          </cell>
          <cell r="AF289" t="str">
            <v>E</v>
          </cell>
          <cell r="AG289" t="str">
            <v>E</v>
          </cell>
        </row>
        <row r="299">
          <cell r="L299">
            <v>0</v>
          </cell>
          <cell r="M299">
            <v>0</v>
          </cell>
          <cell r="N299">
            <v>2958.2539999999999</v>
          </cell>
          <cell r="O299">
            <v>3611.1779999999994</v>
          </cell>
          <cell r="P299">
            <v>4518.8599999999997</v>
          </cell>
          <cell r="Q299">
            <v>5000</v>
          </cell>
          <cell r="R299">
            <v>5144.2800000000007</v>
          </cell>
          <cell r="S299">
            <v>6173.1360000000004</v>
          </cell>
          <cell r="T299">
            <v>6171.5969999999998</v>
          </cell>
          <cell r="U299">
            <v>7438.6288800000002</v>
          </cell>
          <cell r="V299">
            <v>7597.451</v>
          </cell>
          <cell r="W299">
            <v>10476.531646760801</v>
          </cell>
          <cell r="X299">
            <v>0</v>
          </cell>
          <cell r="Y299">
            <v>13297.300979670201</v>
          </cell>
          <cell r="Z299">
            <v>0</v>
          </cell>
          <cell r="AA299">
            <v>16258.860852968901</v>
          </cell>
          <cell r="AB299">
            <v>0</v>
          </cell>
          <cell r="AC299">
            <v>19281.1320150188</v>
          </cell>
          <cell r="AD299">
            <v>0</v>
          </cell>
        </row>
        <row r="303">
          <cell r="N303">
            <v>190.83699999999999</v>
          </cell>
          <cell r="O303">
            <v>252.5</v>
          </cell>
          <cell r="P303">
            <v>274.95800000000003</v>
          </cell>
          <cell r="Q303">
            <v>302.5</v>
          </cell>
          <cell r="R303">
            <v>315.27800000000002</v>
          </cell>
          <cell r="S303">
            <v>370.38816000000003</v>
          </cell>
          <cell r="T303">
            <v>470.69400000000002</v>
          </cell>
          <cell r="U303">
            <v>397</v>
          </cell>
          <cell r="V303">
            <v>672.35699999999997</v>
          </cell>
          <cell r="W303">
            <v>808.28</v>
          </cell>
          <cell r="Y303">
            <v>893.768224259357</v>
          </cell>
          <cell r="AA303">
            <v>991.87709692788599</v>
          </cell>
          <cell r="AC303">
            <v>1090.88487862067</v>
          </cell>
        </row>
        <row r="307">
          <cell r="L307">
            <v>0</v>
          </cell>
          <cell r="M307">
            <v>0</v>
          </cell>
          <cell r="N307">
            <v>2767.4169999999999</v>
          </cell>
          <cell r="O307">
            <v>3358.6779999999994</v>
          </cell>
          <cell r="P307">
            <v>4243.902</v>
          </cell>
          <cell r="Q307">
            <v>4697.5</v>
          </cell>
          <cell r="R307">
            <v>4829.0020000000004</v>
          </cell>
          <cell r="S307">
            <v>5802.74784</v>
          </cell>
          <cell r="T307">
            <v>5700.9029999999993</v>
          </cell>
          <cell r="U307">
            <v>7041.6288800000002</v>
          </cell>
          <cell r="V307">
            <v>6925.0940000000001</v>
          </cell>
          <cell r="W307">
            <v>9668.2516467608002</v>
          </cell>
          <cell r="X307">
            <v>0</v>
          </cell>
          <cell r="Y307">
            <v>12403.532755410844</v>
          </cell>
          <cell r="Z307">
            <v>0</v>
          </cell>
          <cell r="AA307">
            <v>15266.983756041014</v>
          </cell>
          <cell r="AB307">
            <v>0</v>
          </cell>
          <cell r="AC307">
            <v>18190.247136398131</v>
          </cell>
          <cell r="AD307">
            <v>0</v>
          </cell>
        </row>
        <row r="310">
          <cell r="L310">
            <v>0</v>
          </cell>
          <cell r="M310">
            <v>0</v>
          </cell>
          <cell r="N310">
            <v>0</v>
          </cell>
          <cell r="O310">
            <v>11.82310420945384</v>
          </cell>
          <cell r="P310">
            <v>14.539214147734796</v>
          </cell>
          <cell r="Q310">
            <v>15.433741351782864</v>
          </cell>
          <cell r="R310">
            <v>15.077566751887865</v>
          </cell>
          <cell r="S310">
            <v>16.311665198948226</v>
          </cell>
          <cell r="T310">
            <v>20.42786905863861</v>
          </cell>
          <cell r="U310">
            <v>27.288365841853341</v>
          </cell>
          <cell r="V310">
            <v>20.308605197272414</v>
          </cell>
          <cell r="W310">
            <v>29.41470050536801</v>
          </cell>
          <cell r="X310">
            <v>0</v>
          </cell>
          <cell r="Y310">
            <v>31.640698698263773</v>
          </cell>
          <cell r="Z310">
            <v>0</v>
          </cell>
          <cell r="AA310">
            <v>35.474583558310108</v>
          </cell>
          <cell r="AB310">
            <v>0</v>
          </cell>
          <cell r="AC310">
            <v>29.773641164739054</v>
          </cell>
          <cell r="AD310">
            <v>0</v>
          </cell>
        </row>
        <row r="423">
          <cell r="C423">
            <v>8</v>
          </cell>
          <cell r="D423">
            <v>0</v>
          </cell>
          <cell r="J423">
            <v>0</v>
          </cell>
          <cell r="AJ423" t="str">
            <v>D</v>
          </cell>
        </row>
        <row r="424">
          <cell r="E424" t="str">
            <v>Input Units</v>
          </cell>
          <cell r="Q424">
            <v>0</v>
          </cell>
          <cell r="S424">
            <v>0</v>
          </cell>
          <cell r="U424">
            <v>0</v>
          </cell>
          <cell r="W424">
            <v>0</v>
          </cell>
          <cell r="Y424">
            <v>0</v>
          </cell>
          <cell r="AA424">
            <v>0</v>
          </cell>
          <cell r="AC424">
            <v>0</v>
          </cell>
          <cell r="AF424" t="str">
            <v>E</v>
          </cell>
          <cell r="AG424" t="str">
            <v>F</v>
          </cell>
          <cell r="AJ424" t="str">
            <v>D</v>
          </cell>
        </row>
        <row r="425">
          <cell r="F425" t="str">
            <v>% Growth</v>
          </cell>
          <cell r="I425" t="str">
            <v>g</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G425" t="str">
            <v>F</v>
          </cell>
          <cell r="AJ425" t="str">
            <v>D</v>
          </cell>
        </row>
        <row r="426">
          <cell r="F426" t="str">
            <v>% Net Sales</v>
          </cell>
          <cell r="I426" t="str">
            <v>s</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G426" t="str">
            <v>F</v>
          </cell>
          <cell r="AJ426" t="str">
            <v>D</v>
          </cell>
        </row>
        <row r="427">
          <cell r="F427" t="str">
            <v>% Input / Output</v>
          </cell>
          <cell r="AG427" t="str">
            <v>F</v>
          </cell>
          <cell r="AH427" t="str">
            <v>X</v>
          </cell>
          <cell r="AJ427" t="str">
            <v>D</v>
          </cell>
        </row>
        <row r="428">
          <cell r="F428" t="str">
            <v>Estimate</v>
          </cell>
          <cell r="AG428" t="str">
            <v>M</v>
          </cell>
          <cell r="AH428" t="str">
            <v>X</v>
          </cell>
          <cell r="AJ428" t="str">
            <v>D</v>
          </cell>
        </row>
        <row r="429">
          <cell r="A429" t="str">
            <v>RC</v>
          </cell>
          <cell r="E429" t="str">
            <v>Input Cost</v>
          </cell>
          <cell r="Q429">
            <v>0</v>
          </cell>
          <cell r="S429">
            <v>0</v>
          </cell>
          <cell r="U429">
            <v>0</v>
          </cell>
          <cell r="W429">
            <v>0</v>
          </cell>
          <cell r="Y429">
            <v>0</v>
          </cell>
          <cell r="AA429">
            <v>0</v>
          </cell>
          <cell r="AC429">
            <v>0</v>
          </cell>
          <cell r="AF429" t="str">
            <v>E</v>
          </cell>
          <cell r="AG429" t="str">
            <v>F</v>
          </cell>
          <cell r="AJ429" t="str">
            <v>D</v>
          </cell>
        </row>
        <row r="430">
          <cell r="F430" t="str">
            <v>% Growth</v>
          </cell>
          <cell r="I430" t="str">
            <v>g</v>
          </cell>
          <cell r="M430">
            <v>0</v>
          </cell>
          <cell r="N430">
            <v>0</v>
          </cell>
          <cell r="O430">
            <v>0</v>
          </cell>
          <cell r="P430">
            <v>0</v>
          </cell>
          <cell r="Q430">
            <v>0</v>
          </cell>
          <cell r="R430">
            <v>0</v>
          </cell>
          <cell r="S430">
            <v>0</v>
          </cell>
          <cell r="T430">
            <v>0</v>
          </cell>
          <cell r="U430">
            <v>0</v>
          </cell>
          <cell r="V430">
            <v>0</v>
          </cell>
          <cell r="W430">
            <v>0</v>
          </cell>
          <cell r="X430">
            <v>0</v>
          </cell>
          <cell r="Y430">
            <v>0</v>
          </cell>
          <cell r="Z430">
            <v>0</v>
          </cell>
          <cell r="AA430">
            <v>0</v>
          </cell>
          <cell r="AB430">
            <v>0</v>
          </cell>
          <cell r="AC430">
            <v>0</v>
          </cell>
          <cell r="AD430">
            <v>0</v>
          </cell>
          <cell r="AG430" t="str">
            <v>F</v>
          </cell>
          <cell r="AJ430" t="str">
            <v>D</v>
          </cell>
        </row>
        <row r="431">
          <cell r="F431" t="str">
            <v>% Net Sales</v>
          </cell>
          <cell r="L431">
            <v>0</v>
          </cell>
          <cell r="M431">
            <v>0</v>
          </cell>
          <cell r="N431">
            <v>0</v>
          </cell>
          <cell r="O431">
            <v>0</v>
          </cell>
          <cell r="P431">
            <v>0</v>
          </cell>
          <cell r="Q431">
            <v>0</v>
          </cell>
          <cell r="R431">
            <v>0</v>
          </cell>
          <cell r="S431">
            <v>0</v>
          </cell>
          <cell r="T431">
            <v>0</v>
          </cell>
          <cell r="U431">
            <v>0</v>
          </cell>
          <cell r="V431">
            <v>0</v>
          </cell>
          <cell r="W431">
            <v>0</v>
          </cell>
          <cell r="X431">
            <v>0</v>
          </cell>
          <cell r="Y431">
            <v>0</v>
          </cell>
          <cell r="Z431">
            <v>0</v>
          </cell>
          <cell r="AA431">
            <v>0</v>
          </cell>
          <cell r="AB431">
            <v>0</v>
          </cell>
          <cell r="AC431">
            <v>0</v>
          </cell>
          <cell r="AD431">
            <v>0</v>
          </cell>
          <cell r="AG431" t="str">
            <v>F</v>
          </cell>
          <cell r="AJ431" t="str">
            <v>D</v>
          </cell>
        </row>
        <row r="432">
          <cell r="F432" t="str">
            <v>% Input / Output</v>
          </cell>
          <cell r="AG432" t="str">
            <v>F</v>
          </cell>
          <cell r="AH432" t="str">
            <v>X</v>
          </cell>
          <cell r="AJ432" t="str">
            <v>D</v>
          </cell>
        </row>
        <row r="433">
          <cell r="F433" t="str">
            <v>Estimate</v>
          </cell>
          <cell r="AG433" t="str">
            <v>M</v>
          </cell>
          <cell r="AH433" t="str">
            <v>X</v>
          </cell>
          <cell r="AJ433" t="str">
            <v>D</v>
          </cell>
        </row>
        <row r="434">
          <cell r="E434" t="str">
            <v>Import / Local</v>
          </cell>
          <cell r="J434" t="str">
            <v>L</v>
          </cell>
          <cell r="AF434" t="str">
            <v>E</v>
          </cell>
          <cell r="AG434" t="str">
            <v>E</v>
          </cell>
          <cell r="AJ434" t="str">
            <v>D</v>
          </cell>
        </row>
        <row r="435">
          <cell r="E435" t="str">
            <v xml:space="preserve">Import Duty </v>
          </cell>
          <cell r="J435" t="str">
            <v>%</v>
          </cell>
          <cell r="AF435" t="str">
            <v>E</v>
          </cell>
          <cell r="AG435" t="str">
            <v>E</v>
          </cell>
          <cell r="AJ435" t="str">
            <v>D</v>
          </cell>
        </row>
        <row r="436">
          <cell r="E436" t="str">
            <v>Excise</v>
          </cell>
          <cell r="J436" t="str">
            <v>%</v>
          </cell>
          <cell r="AF436" t="str">
            <v>E</v>
          </cell>
          <cell r="AG436" t="str">
            <v>E</v>
          </cell>
          <cell r="AJ436" t="str">
            <v>D</v>
          </cell>
        </row>
        <row r="437">
          <cell r="AJ437" t="str">
            <v>D</v>
          </cell>
        </row>
        <row r="456">
          <cell r="L456">
            <v>0</v>
          </cell>
          <cell r="M456">
            <v>0</v>
          </cell>
          <cell r="N456">
            <v>1588.1770000000001</v>
          </cell>
          <cell r="O456">
            <v>1874.5370000000003</v>
          </cell>
          <cell r="P456">
            <v>2196.7489999999998</v>
          </cell>
          <cell r="Q456">
            <v>2428.6075000000001</v>
          </cell>
          <cell r="R456">
            <v>2409.0929999999998</v>
          </cell>
          <cell r="S456">
            <v>2901.37392</v>
          </cell>
          <cell r="T456">
            <v>2790.4650000000001</v>
          </cell>
          <cell r="U456">
            <v>3492.6479244799998</v>
          </cell>
          <cell r="V456">
            <v>3468.61</v>
          </cell>
          <cell r="W456">
            <v>4860.8100000000004</v>
          </cell>
          <cell r="X456">
            <v>0</v>
          </cell>
          <cell r="Y456">
            <v>6425.0299673028203</v>
          </cell>
          <cell r="Z456">
            <v>0</v>
          </cell>
          <cell r="AA456">
            <v>7999.8994881654899</v>
          </cell>
          <cell r="AB456">
            <v>0</v>
          </cell>
          <cell r="AC456">
            <v>9622.6407351546095</v>
          </cell>
          <cell r="AD456">
            <v>0</v>
          </cell>
        </row>
        <row r="496">
          <cell r="A496" t="str">
            <v>ME</v>
          </cell>
          <cell r="C496">
            <v>8</v>
          </cell>
          <cell r="D496">
            <v>0</v>
          </cell>
          <cell r="Q496">
            <v>0</v>
          </cell>
          <cell r="S496">
            <v>0</v>
          </cell>
          <cell r="U496">
            <v>0</v>
          </cell>
          <cell r="W496">
            <v>0</v>
          </cell>
          <cell r="Y496">
            <v>0</v>
          </cell>
          <cell r="AA496">
            <v>0</v>
          </cell>
          <cell r="AC496">
            <v>0</v>
          </cell>
          <cell r="AF496" t="str">
            <v>E</v>
          </cell>
          <cell r="AG496" t="str">
            <v>F</v>
          </cell>
          <cell r="AJ496" t="str">
            <v>D</v>
          </cell>
        </row>
        <row r="497">
          <cell r="E497" t="str">
            <v>% Growth</v>
          </cell>
          <cell r="I497" t="str">
            <v>g</v>
          </cell>
          <cell r="K497" t="str">
            <v>*</v>
          </cell>
          <cell r="M497">
            <v>0</v>
          </cell>
          <cell r="N497">
            <v>0</v>
          </cell>
          <cell r="O497">
            <v>0</v>
          </cell>
          <cell r="P497">
            <v>0</v>
          </cell>
          <cell r="R497">
            <v>0</v>
          </cell>
          <cell r="T497">
            <v>0</v>
          </cell>
          <cell r="V497">
            <v>0</v>
          </cell>
          <cell r="X497">
            <v>0</v>
          </cell>
          <cell r="Z497">
            <v>0</v>
          </cell>
          <cell r="AB497">
            <v>0</v>
          </cell>
          <cell r="AD497">
            <v>0</v>
          </cell>
          <cell r="AH497" t="str">
            <v>X</v>
          </cell>
          <cell r="AI497" t="str">
            <v>X</v>
          </cell>
          <cell r="AJ497" t="str">
            <v>D</v>
          </cell>
        </row>
        <row r="498">
          <cell r="E498" t="str">
            <v>% to Net Sales</v>
          </cell>
          <cell r="I498" t="str">
            <v>p</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F498" t="str">
            <v>F</v>
          </cell>
          <cell r="AG498" t="str">
            <v>F</v>
          </cell>
          <cell r="AJ498" t="str">
            <v>D</v>
          </cell>
        </row>
        <row r="499">
          <cell r="E499" t="str">
            <v>Estimate</v>
          </cell>
          <cell r="AG499" t="str">
            <v>M</v>
          </cell>
          <cell r="AH499" t="str">
            <v>X</v>
          </cell>
          <cell r="AJ499" t="str">
            <v>D</v>
          </cell>
        </row>
        <row r="500">
          <cell r="L500">
            <v>0</v>
          </cell>
          <cell r="M500">
            <v>0</v>
          </cell>
          <cell r="N500">
            <v>243.756</v>
          </cell>
          <cell r="O500">
            <v>321.98899999999998</v>
          </cell>
          <cell r="P500">
            <v>371.11699999999996</v>
          </cell>
          <cell r="Q500">
            <v>401.63625000000002</v>
          </cell>
          <cell r="R500">
            <v>446.25</v>
          </cell>
          <cell r="S500">
            <v>484.52944464000001</v>
          </cell>
          <cell r="T500">
            <v>574.13900000000001</v>
          </cell>
          <cell r="U500">
            <v>584.45519704000003</v>
          </cell>
          <cell r="V500">
            <v>695.48299999999995</v>
          </cell>
          <cell r="W500">
            <v>942.93655292255016</v>
          </cell>
          <cell r="X500">
            <v>0</v>
          </cell>
          <cell r="Y500">
            <v>1184.1064937642604</v>
          </cell>
          <cell r="Z500">
            <v>0</v>
          </cell>
          <cell r="AA500">
            <v>1457.1394565086039</v>
          </cell>
          <cell r="AB500">
            <v>0</v>
          </cell>
          <cell r="AC500">
            <v>1726.6512608703999</v>
          </cell>
          <cell r="AD500">
            <v>0</v>
          </cell>
        </row>
        <row r="514">
          <cell r="C514">
            <v>8</v>
          </cell>
          <cell r="D514">
            <v>0</v>
          </cell>
          <cell r="AF514" t="str">
            <v>E</v>
          </cell>
          <cell r="AG514" t="str">
            <v>E</v>
          </cell>
          <cell r="AJ514" t="str">
            <v>D</v>
          </cell>
        </row>
        <row r="516">
          <cell r="L516">
            <v>0</v>
          </cell>
          <cell r="M516">
            <v>0</v>
          </cell>
          <cell r="N516">
            <v>208.11199999999999</v>
          </cell>
          <cell r="O516">
            <v>263.89999999999998</v>
          </cell>
          <cell r="P516">
            <v>256.61799999999999</v>
          </cell>
          <cell r="Q516">
            <v>291.245</v>
          </cell>
          <cell r="R516">
            <v>194.14600000000007</v>
          </cell>
          <cell r="S516">
            <v>362.67174</v>
          </cell>
          <cell r="T516">
            <v>330.44500000000005</v>
          </cell>
          <cell r="U516">
            <v>422.49773279999999</v>
          </cell>
          <cell r="V516">
            <v>515.89800000000002</v>
          </cell>
          <cell r="W516">
            <v>595.76335045240899</v>
          </cell>
          <cell r="X516">
            <v>0</v>
          </cell>
          <cell r="Y516">
            <v>781.42256359088299</v>
          </cell>
          <cell r="Z516">
            <v>0</v>
          </cell>
          <cell r="AA516">
            <v>984.72045226464502</v>
          </cell>
          <cell r="AB516">
            <v>0</v>
          </cell>
          <cell r="AC516">
            <v>1200.5563110022799</v>
          </cell>
          <cell r="AD516">
            <v>0</v>
          </cell>
        </row>
        <row r="530">
          <cell r="C530">
            <v>8</v>
          </cell>
          <cell r="D530">
            <v>0</v>
          </cell>
          <cell r="AF530" t="str">
            <v>E</v>
          </cell>
          <cell r="AG530" t="str">
            <v>E</v>
          </cell>
          <cell r="AJ530" t="str">
            <v>D</v>
          </cell>
        </row>
        <row r="531">
          <cell r="L531">
            <v>0</v>
          </cell>
          <cell r="M531">
            <v>0</v>
          </cell>
          <cell r="N531">
            <v>163.44300000000001</v>
          </cell>
          <cell r="O531">
            <v>173.441</v>
          </cell>
          <cell r="P531">
            <v>184.12700000000001</v>
          </cell>
          <cell r="Q531">
            <v>197.01589000000001</v>
          </cell>
          <cell r="R531">
            <v>224.95000000000002</v>
          </cell>
          <cell r="S531">
            <v>216.717479</v>
          </cell>
          <cell r="T531">
            <v>291.03699999999998</v>
          </cell>
          <cell r="U531">
            <v>238.38922690000001</v>
          </cell>
          <cell r="V531">
            <v>349.23599999999999</v>
          </cell>
          <cell r="W531">
            <v>499</v>
          </cell>
          <cell r="X531">
            <v>0</v>
          </cell>
          <cell r="Y531">
            <v>650</v>
          </cell>
          <cell r="Z531">
            <v>0</v>
          </cell>
          <cell r="AA531">
            <v>767</v>
          </cell>
          <cell r="AB531">
            <v>0</v>
          </cell>
          <cell r="AC531">
            <v>897.39</v>
          </cell>
          <cell r="AD531">
            <v>0</v>
          </cell>
        </row>
        <row r="546">
          <cell r="C546">
            <v>8</v>
          </cell>
          <cell r="D546">
            <v>0</v>
          </cell>
          <cell r="AF546" t="str">
            <v>E</v>
          </cell>
          <cell r="AG546" t="str">
            <v>E</v>
          </cell>
          <cell r="AJ546" t="str">
            <v>D</v>
          </cell>
        </row>
        <row r="547">
          <cell r="L547">
            <v>0</v>
          </cell>
          <cell r="M547">
            <v>0</v>
          </cell>
          <cell r="N547">
            <v>159.43299999999999</v>
          </cell>
          <cell r="O547">
            <v>208.79400000000004</v>
          </cell>
          <cell r="P547">
            <v>282.17</v>
          </cell>
          <cell r="Q547">
            <v>310.387</v>
          </cell>
          <cell r="R547">
            <v>258.71500000000003</v>
          </cell>
          <cell r="S547">
            <v>356.94504999999998</v>
          </cell>
          <cell r="T547">
            <v>286.53899999999999</v>
          </cell>
          <cell r="U547">
            <v>392.63955499999997</v>
          </cell>
          <cell r="V547">
            <v>364.483</v>
          </cell>
          <cell r="W547">
            <v>484.34433069127903</v>
          </cell>
          <cell r="X547">
            <v>0</v>
          </cell>
          <cell r="Y547">
            <v>582.96603950430995</v>
          </cell>
          <cell r="Z547">
            <v>0</v>
          </cell>
          <cell r="AA547">
            <v>694.64776089986594</v>
          </cell>
          <cell r="AB547">
            <v>0</v>
          </cell>
          <cell r="AC547">
            <v>800.37087400151802</v>
          </cell>
          <cell r="AD547">
            <v>0</v>
          </cell>
        </row>
        <row r="564">
          <cell r="L564">
            <v>-186.46999999999997</v>
          </cell>
          <cell r="M564">
            <v>-186.46999999999997</v>
          </cell>
          <cell r="N564">
            <v>3.0000000000200089E-2</v>
          </cell>
          <cell r="O564">
            <v>1.7000000070765964E-4</v>
          </cell>
          <cell r="P564">
            <v>2.1700000002056186E-3</v>
          </cell>
          <cell r="Q564">
            <v>3.620000000410073E-3</v>
          </cell>
          <cell r="R564">
            <v>-1.8300000001545413E-3</v>
          </cell>
          <cell r="S564">
            <v>-340.77765335999902</v>
          </cell>
          <cell r="T564">
            <v>1.7000000025291229E-4</v>
          </cell>
          <cell r="U564">
            <v>-909.85139505000006</v>
          </cell>
          <cell r="V564">
            <v>-1.8299999992450466E-3</v>
          </cell>
          <cell r="W564">
            <v>-3.0229999993025558E-3</v>
          </cell>
          <cell r="X564">
            <v>-201.40665799999988</v>
          </cell>
          <cell r="Y564">
            <v>-3.5773385570792016E-4</v>
          </cell>
          <cell r="Z564">
            <v>1482.6180669379403</v>
          </cell>
          <cell r="AA564">
            <v>3.5217059576098109E-3</v>
          </cell>
          <cell r="AB564">
            <v>1553.9633478043818</v>
          </cell>
          <cell r="AC564">
            <v>-3.4489469180698507E-4</v>
          </cell>
          <cell r="AD564">
            <v>471.36185800000021</v>
          </cell>
        </row>
        <row r="565">
          <cell r="L565">
            <v>0</v>
          </cell>
          <cell r="M565">
            <v>0</v>
          </cell>
          <cell r="N565">
            <v>-586.69100000000014</v>
          </cell>
          <cell r="O565">
            <v>-1.4170000001058725E-2</v>
          </cell>
          <cell r="P565">
            <v>2.2000000004425146E-3</v>
          </cell>
          <cell r="Q565">
            <v>-1.4500000003181412E-3</v>
          </cell>
          <cell r="R565">
            <v>4.1000000005055881E-3</v>
          </cell>
          <cell r="S565">
            <v>340.77582335999932</v>
          </cell>
          <cell r="T565">
            <v>-4.4100000001208173E-3</v>
          </cell>
          <cell r="U565">
            <v>569.07374169000116</v>
          </cell>
          <cell r="V565">
            <v>1.1599999988902709E-3</v>
          </cell>
          <cell r="W565">
            <v>-4.1807000000545713E-2</v>
          </cell>
          <cell r="X565">
            <v>5038.1618280000002</v>
          </cell>
          <cell r="Y565">
            <v>-2.6652661448736126E-3</v>
          </cell>
          <cell r="Z565">
            <v>1175.7856780901484</v>
          </cell>
          <cell r="AA565">
            <v>-3.8794398109303074E-3</v>
          </cell>
          <cell r="AB565">
            <v>-201.99229658617548</v>
          </cell>
          <cell r="AC565">
            <v>3.8666006491894223E-3</v>
          </cell>
          <cell r="AD565">
            <v>2510.907592996587</v>
          </cell>
        </row>
        <row r="566">
          <cell r="O566">
            <v>-4.4240000000000004</v>
          </cell>
          <cell r="P566">
            <v>0.76900000000000013</v>
          </cell>
          <cell r="R566">
            <v>0.66000000000000014</v>
          </cell>
          <cell r="T566">
            <v>0.6599999999999997</v>
          </cell>
          <cell r="V566">
            <v>0.65</v>
          </cell>
          <cell r="W566">
            <v>0.63</v>
          </cell>
          <cell r="Y566">
            <v>-1.7</v>
          </cell>
          <cell r="AA566">
            <v>-1.1000000000000001</v>
          </cell>
        </row>
      </sheetData>
      <sheetData sheetId="7" refreshError="1"/>
      <sheetData sheetId="8"/>
      <sheetData sheetId="9" refreshError="1"/>
      <sheetData sheetId="10" refreshError="1"/>
      <sheetData sheetId="11" refreshError="1"/>
      <sheetData sheetId="12" refreshError="1"/>
      <sheetData sheetId="13" refreshError="1">
        <row r="7">
          <cell r="L7">
            <v>18.646999999999998</v>
          </cell>
          <cell r="M7">
            <v>18.646999999999998</v>
          </cell>
          <cell r="N7">
            <v>18.646999999999998</v>
          </cell>
          <cell r="O7">
            <v>19.990783</v>
          </cell>
          <cell r="P7">
            <v>19.990783</v>
          </cell>
          <cell r="Q7">
            <v>19.990783</v>
          </cell>
          <cell r="R7">
            <v>19.990783</v>
          </cell>
          <cell r="S7">
            <v>19.990783</v>
          </cell>
          <cell r="T7">
            <v>19.990783</v>
          </cell>
          <cell r="U7">
            <v>59.972383000000001</v>
          </cell>
          <cell r="V7">
            <v>59.972383000000001</v>
          </cell>
          <cell r="W7">
            <v>59.972383000000001</v>
          </cell>
          <cell r="X7">
            <v>59.972383000000001</v>
          </cell>
          <cell r="Y7">
            <v>59.972383000000001</v>
          </cell>
          <cell r="Z7">
            <v>59.972383000000001</v>
          </cell>
          <cell r="AA7">
            <v>59.972383000000001</v>
          </cell>
          <cell r="AB7">
            <v>59.972383000000001</v>
          </cell>
          <cell r="AC7">
            <v>59.972383000000001</v>
          </cell>
          <cell r="AD7">
            <v>59.972383000000001</v>
          </cell>
        </row>
        <row r="8">
          <cell r="L8">
            <v>186.46999999999997</v>
          </cell>
          <cell r="M8">
            <v>186.46999999999997</v>
          </cell>
          <cell r="N8">
            <v>186.46999999999997</v>
          </cell>
          <cell r="O8">
            <v>199.90782999999999</v>
          </cell>
          <cell r="P8">
            <v>199.90782999999999</v>
          </cell>
          <cell r="Q8">
            <v>199.90782999999999</v>
          </cell>
          <cell r="R8">
            <v>199.90782999999999</v>
          </cell>
          <cell r="S8">
            <v>199.90782999999999</v>
          </cell>
          <cell r="T8">
            <v>199.90782999999999</v>
          </cell>
          <cell r="U8">
            <v>599.72383000000002</v>
          </cell>
          <cell r="V8">
            <v>599.72383000000002</v>
          </cell>
          <cell r="W8">
            <v>599.72383000000002</v>
          </cell>
          <cell r="X8">
            <v>599.72383000000002</v>
          </cell>
          <cell r="Y8">
            <v>599.72383000000002</v>
          </cell>
          <cell r="Z8">
            <v>599.72383000000002</v>
          </cell>
          <cell r="AA8">
            <v>599.72383000000002</v>
          </cell>
          <cell r="AB8">
            <v>599.72383000000002</v>
          </cell>
          <cell r="AC8">
            <v>599.72383000000002</v>
          </cell>
          <cell r="AD8">
            <v>599.72383000000002</v>
          </cell>
        </row>
        <row r="10">
          <cell r="L10">
            <v>18.646999999999998</v>
          </cell>
          <cell r="M10">
            <v>18.646999999999998</v>
          </cell>
          <cell r="N10">
            <v>18.646999999999998</v>
          </cell>
          <cell r="O10">
            <v>19.990783</v>
          </cell>
          <cell r="P10">
            <v>19.990783</v>
          </cell>
          <cell r="Q10">
            <v>19.990783</v>
          </cell>
          <cell r="R10">
            <v>19.990783</v>
          </cell>
          <cell r="S10">
            <v>19.990783</v>
          </cell>
          <cell r="T10">
            <v>19.990783</v>
          </cell>
          <cell r="U10">
            <v>59.972383000000001</v>
          </cell>
          <cell r="V10">
            <v>59.972383000000001</v>
          </cell>
          <cell r="W10">
            <v>59.972383000000001</v>
          </cell>
          <cell r="X10">
            <v>59.972383000000001</v>
          </cell>
          <cell r="Y10">
            <v>59.972383000000001</v>
          </cell>
          <cell r="Z10">
            <v>59.972383000000001</v>
          </cell>
          <cell r="AA10">
            <v>59.972383000000001</v>
          </cell>
          <cell r="AB10">
            <v>59.972383000000001</v>
          </cell>
          <cell r="AC10">
            <v>59.972383000000001</v>
          </cell>
          <cell r="AD10">
            <v>59.972383000000001</v>
          </cell>
        </row>
        <row r="11">
          <cell r="L11">
            <v>0</v>
          </cell>
          <cell r="M11">
            <v>0</v>
          </cell>
          <cell r="N11">
            <v>10.247952765658749</v>
          </cell>
          <cell r="O11">
            <v>11.15222622912138</v>
          </cell>
          <cell r="P11">
            <v>27.24679031163371</v>
          </cell>
          <cell r="Q11">
            <v>21.579147271750944</v>
          </cell>
          <cell r="R11">
            <v>27.466334783461889</v>
          </cell>
          <cell r="S11">
            <v>32.940815939987473</v>
          </cell>
          <cell r="T11">
            <v>30.962318984704083</v>
          </cell>
          <cell r="U11">
            <v>14.087050522591039</v>
          </cell>
          <cell r="V11">
            <v>7.9908496626150631</v>
          </cell>
          <cell r="W11">
            <v>12.977884317934375</v>
          </cell>
          <cell r="X11">
            <v>0</v>
          </cell>
          <cell r="Y11">
            <v>15.669220720617407</v>
          </cell>
          <cell r="Z11">
            <v>7.10264280817381</v>
          </cell>
          <cell r="AA11">
            <v>20.783728665095946</v>
          </cell>
          <cell r="AB11">
            <v>1.5530581002903749</v>
          </cell>
          <cell r="AC11">
            <v>27.417314653710196</v>
          </cell>
          <cell r="AD11">
            <v>0.25172864318051597</v>
          </cell>
        </row>
        <row r="15">
          <cell r="L15">
            <v>18.646999999999998</v>
          </cell>
          <cell r="M15">
            <v>18.646999999999998</v>
          </cell>
          <cell r="N15">
            <v>18.646999999999998</v>
          </cell>
          <cell r="O15">
            <v>18.646999999999998</v>
          </cell>
          <cell r="P15">
            <v>19.990783</v>
          </cell>
          <cell r="Q15">
            <v>19.990783</v>
          </cell>
          <cell r="R15">
            <v>19.990783</v>
          </cell>
          <cell r="S15">
            <v>19.990783</v>
          </cell>
          <cell r="T15">
            <v>19.990783</v>
          </cell>
          <cell r="U15">
            <v>19.990783</v>
          </cell>
          <cell r="V15">
            <v>59.972383000000001</v>
          </cell>
          <cell r="W15">
            <v>59.972383000000001</v>
          </cell>
          <cell r="X15">
            <v>59.972383000000001</v>
          </cell>
          <cell r="Y15">
            <v>59.972383000000001</v>
          </cell>
          <cell r="Z15">
            <v>59.972383000000001</v>
          </cell>
          <cell r="AA15">
            <v>59.972383000000001</v>
          </cell>
          <cell r="AB15">
            <v>59.972383000000001</v>
          </cell>
          <cell r="AC15">
            <v>59.972383000000001</v>
          </cell>
          <cell r="AD15">
            <v>59.972383000000001</v>
          </cell>
        </row>
        <row r="17">
          <cell r="L17">
            <v>18.646999999999998</v>
          </cell>
          <cell r="M17">
            <v>18.646999999999998</v>
          </cell>
          <cell r="N17">
            <v>18.646999999999998</v>
          </cell>
          <cell r="O17">
            <v>19.990783</v>
          </cell>
          <cell r="P17">
            <v>19.990783</v>
          </cell>
          <cell r="Q17">
            <v>19.990783</v>
          </cell>
          <cell r="R17">
            <v>19.990783</v>
          </cell>
          <cell r="S17">
            <v>19.990783</v>
          </cell>
          <cell r="T17">
            <v>19.990783</v>
          </cell>
          <cell r="U17">
            <v>59.972383000000001</v>
          </cell>
          <cell r="V17">
            <v>59.972383000000001</v>
          </cell>
          <cell r="W17">
            <v>59.972383000000001</v>
          </cell>
          <cell r="X17">
            <v>59.972383000000001</v>
          </cell>
          <cell r="Y17">
            <v>59.972383000000001</v>
          </cell>
          <cell r="Z17">
            <v>59.972383000000001</v>
          </cell>
          <cell r="AA17">
            <v>59.972383000000001</v>
          </cell>
          <cell r="AB17">
            <v>59.972383000000001</v>
          </cell>
          <cell r="AC17">
            <v>59.972383000000001</v>
          </cell>
          <cell r="AD17">
            <v>59.972383000000001</v>
          </cell>
        </row>
        <row r="18">
          <cell r="L18">
            <v>3</v>
          </cell>
          <cell r="M18">
            <v>3</v>
          </cell>
          <cell r="N18">
            <v>3</v>
          </cell>
          <cell r="O18">
            <v>3</v>
          </cell>
          <cell r="P18">
            <v>3</v>
          </cell>
          <cell r="Q18">
            <v>3</v>
          </cell>
          <cell r="R18">
            <v>3</v>
          </cell>
          <cell r="S18">
            <v>3</v>
          </cell>
          <cell r="T18">
            <v>3</v>
          </cell>
          <cell r="U18">
            <v>3</v>
          </cell>
          <cell r="V18">
            <v>1</v>
          </cell>
          <cell r="W18">
            <v>1</v>
          </cell>
          <cell r="X18">
            <v>1</v>
          </cell>
          <cell r="Y18">
            <v>1</v>
          </cell>
          <cell r="Z18">
            <v>1</v>
          </cell>
          <cell r="AA18">
            <v>1</v>
          </cell>
          <cell r="AB18">
            <v>1</v>
          </cell>
          <cell r="AC18">
            <v>1</v>
          </cell>
          <cell r="AD18">
            <v>1</v>
          </cell>
        </row>
        <row r="19">
          <cell r="L19">
            <v>55.940999999999995</v>
          </cell>
          <cell r="M19">
            <v>55.940999999999995</v>
          </cell>
          <cell r="N19">
            <v>55.940999999999995</v>
          </cell>
          <cell r="O19">
            <v>55.940999999999995</v>
          </cell>
          <cell r="P19">
            <v>59.972349000000001</v>
          </cell>
          <cell r="Q19">
            <v>59.972349000000001</v>
          </cell>
          <cell r="R19">
            <v>59.972349000000001</v>
          </cell>
          <cell r="S19">
            <v>59.972349000000001</v>
          </cell>
          <cell r="T19">
            <v>59.972349000000001</v>
          </cell>
          <cell r="U19">
            <v>59.972349000000001</v>
          </cell>
          <cell r="V19">
            <v>59.972383000000001</v>
          </cell>
          <cell r="W19">
            <v>59.972383000000001</v>
          </cell>
          <cell r="X19">
            <v>59.972383000000001</v>
          </cell>
          <cell r="Y19">
            <v>59.972383000000001</v>
          </cell>
          <cell r="Z19">
            <v>59.972383000000001</v>
          </cell>
          <cell r="AA19">
            <v>59.972383000000001</v>
          </cell>
          <cell r="AB19">
            <v>59.972383000000001</v>
          </cell>
          <cell r="AC19">
            <v>59.972383000000001</v>
          </cell>
          <cell r="AD19">
            <v>59.972383000000001</v>
          </cell>
        </row>
        <row r="51">
          <cell r="L51">
            <v>0</v>
          </cell>
          <cell r="M51">
            <v>0</v>
          </cell>
          <cell r="N51">
            <v>0</v>
          </cell>
          <cell r="O51">
            <v>1.3437830000000019</v>
          </cell>
          <cell r="P51">
            <v>0</v>
          </cell>
          <cell r="Q51">
            <v>0</v>
          </cell>
          <cell r="R51">
            <v>0</v>
          </cell>
          <cell r="S51">
            <v>0</v>
          </cell>
          <cell r="T51">
            <v>0</v>
          </cell>
          <cell r="U51">
            <v>39.9816</v>
          </cell>
          <cell r="V51">
            <v>0</v>
          </cell>
          <cell r="W51">
            <v>0</v>
          </cell>
          <cell r="X51">
            <v>0</v>
          </cell>
          <cell r="Y51">
            <v>0</v>
          </cell>
          <cell r="Z51">
            <v>0</v>
          </cell>
          <cell r="AA51">
            <v>0</v>
          </cell>
          <cell r="AB51">
            <v>0</v>
          </cell>
          <cell r="AC51">
            <v>0</v>
          </cell>
          <cell r="AD51">
            <v>0</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row>
        <row r="77">
          <cell r="L77">
            <v>0</v>
          </cell>
          <cell r="M77">
            <v>0</v>
          </cell>
          <cell r="N77">
            <v>191.09357522123867</v>
          </cell>
          <cell r="O77">
            <v>222.94173451327381</v>
          </cell>
          <cell r="P77">
            <v>544.68467256637189</v>
          </cell>
          <cell r="Q77">
            <v>431.38405043461518</v>
          </cell>
          <cell r="R77">
            <v>549.07353846153865</v>
          </cell>
          <cell r="S77">
            <v>658.51270329923068</v>
          </cell>
          <cell r="T77">
            <v>618.96099999999967</v>
          </cell>
          <cell r="U77">
            <v>844.83398928117992</v>
          </cell>
          <cell r="V77">
            <v>479.23029646177133</v>
          </cell>
          <cell r="W77">
            <v>778.3146488448541</v>
          </cell>
          <cell r="X77">
            <v>0</v>
          </cell>
          <cell r="Y77">
            <v>939.72050636840311</v>
          </cell>
          <cell r="Z77">
            <v>425.96241480399527</v>
          </cell>
          <cell r="AA77">
            <v>1246.4497356712129</v>
          </cell>
          <cell r="AB77">
            <v>93.140595211866781</v>
          </cell>
          <cell r="AC77">
            <v>1644.2816952438202</v>
          </cell>
          <cell r="AD77">
            <v>15.096766600892243</v>
          </cell>
        </row>
      </sheetData>
      <sheetData sheetId="14" refreshError="1"/>
      <sheetData sheetId="15" refreshError="1">
        <row r="46">
          <cell r="D46">
            <v>31</v>
          </cell>
          <cell r="F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F46" t="str">
            <v>S</v>
          </cell>
          <cell r="AG46" t="str">
            <v>F</v>
          </cell>
          <cell r="AJ46" t="str">
            <v>D</v>
          </cell>
        </row>
        <row r="57">
          <cell r="D57">
            <v>8</v>
          </cell>
          <cell r="F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F57" t="str">
            <v>S</v>
          </cell>
          <cell r="AG57" t="str">
            <v>F</v>
          </cell>
          <cell r="AJ57" t="str">
            <v>D</v>
          </cell>
        </row>
        <row r="92">
          <cell r="D92">
            <v>31</v>
          </cell>
          <cell r="F92">
            <v>0</v>
          </cell>
          <cell r="L92">
            <v>0</v>
          </cell>
          <cell r="M92">
            <v>0</v>
          </cell>
          <cell r="N92">
            <v>0</v>
          </cell>
          <cell r="O92">
            <v>0</v>
          </cell>
          <cell r="P92">
            <v>0</v>
          </cell>
          <cell r="R92">
            <v>0</v>
          </cell>
          <cell r="T92">
            <v>0</v>
          </cell>
          <cell r="V92">
            <v>0</v>
          </cell>
          <cell r="X92">
            <v>0</v>
          </cell>
          <cell r="Z92">
            <v>0</v>
          </cell>
          <cell r="AB92">
            <v>0</v>
          </cell>
          <cell r="AD92">
            <v>0</v>
          </cell>
          <cell r="AF92" t="str">
            <v>F</v>
          </cell>
          <cell r="AG92" t="str">
            <v>E</v>
          </cell>
          <cell r="AJ92" t="str">
            <v>D</v>
          </cell>
        </row>
        <row r="103">
          <cell r="D103">
            <v>8</v>
          </cell>
          <cell r="F103">
            <v>0</v>
          </cell>
          <cell r="L103">
            <v>0</v>
          </cell>
          <cell r="M103">
            <v>0</v>
          </cell>
          <cell r="N103">
            <v>0</v>
          </cell>
          <cell r="O103">
            <v>0</v>
          </cell>
          <cell r="P103">
            <v>0</v>
          </cell>
          <cell r="R103">
            <v>0</v>
          </cell>
          <cell r="T103">
            <v>0</v>
          </cell>
          <cell r="V103">
            <v>0</v>
          </cell>
          <cell r="X103">
            <v>0</v>
          </cell>
          <cell r="Z103">
            <v>0</v>
          </cell>
          <cell r="AB103">
            <v>0</v>
          </cell>
          <cell r="AD103">
            <v>0</v>
          </cell>
          <cell r="AF103" t="str">
            <v>F</v>
          </cell>
          <cell r="AG103" t="str">
            <v>E</v>
          </cell>
          <cell r="AJ103" t="str">
            <v>D</v>
          </cell>
        </row>
        <row r="138">
          <cell r="D138">
            <v>31</v>
          </cell>
          <cell r="F138">
            <v>0</v>
          </cell>
          <cell r="Q138">
            <v>0</v>
          </cell>
          <cell r="S138">
            <v>0</v>
          </cell>
          <cell r="U138">
            <v>0</v>
          </cell>
          <cell r="W138">
            <v>0</v>
          </cell>
          <cell r="Y138">
            <v>0</v>
          </cell>
          <cell r="AA138">
            <v>0</v>
          </cell>
          <cell r="AC138">
            <v>0</v>
          </cell>
          <cell r="AF138" t="str">
            <v>E</v>
          </cell>
          <cell r="AG138" t="str">
            <v>F</v>
          </cell>
          <cell r="AJ138" t="str">
            <v>D</v>
          </cell>
        </row>
        <row r="139">
          <cell r="L139">
            <v>0</v>
          </cell>
          <cell r="M139">
            <v>0</v>
          </cell>
          <cell r="N139">
            <v>521.47299999999996</v>
          </cell>
          <cell r="O139">
            <v>549.46299999999997</v>
          </cell>
          <cell r="P139">
            <v>4.3719999999999999</v>
          </cell>
          <cell r="Q139">
            <v>0</v>
          </cell>
          <cell r="R139">
            <v>0</v>
          </cell>
          <cell r="S139">
            <v>0</v>
          </cell>
          <cell r="T139">
            <v>0</v>
          </cell>
          <cell r="U139">
            <v>0</v>
          </cell>
          <cell r="V139">
            <v>0</v>
          </cell>
          <cell r="W139">
            <v>189.65</v>
          </cell>
          <cell r="X139">
            <v>0</v>
          </cell>
          <cell r="Y139">
            <v>189.65</v>
          </cell>
          <cell r="Z139">
            <v>0</v>
          </cell>
          <cell r="AA139">
            <v>189.65</v>
          </cell>
          <cell r="AB139">
            <v>0</v>
          </cell>
          <cell r="AC139">
            <v>189.65</v>
          </cell>
          <cell r="AD139">
            <v>0</v>
          </cell>
        </row>
        <row r="143">
          <cell r="N143">
            <v>11.53</v>
          </cell>
          <cell r="Q143">
            <v>0</v>
          </cell>
          <cell r="S143">
            <v>0</v>
          </cell>
          <cell r="U143">
            <v>0</v>
          </cell>
          <cell r="W143">
            <v>0</v>
          </cell>
          <cell r="Y143">
            <v>0</v>
          </cell>
          <cell r="AA143">
            <v>0</v>
          </cell>
          <cell r="AC143">
            <v>0</v>
          </cell>
        </row>
        <row r="144">
          <cell r="N144">
            <v>80</v>
          </cell>
          <cell r="P144">
            <v>20</v>
          </cell>
          <cell r="Q144">
            <v>0</v>
          </cell>
          <cell r="S144">
            <v>0</v>
          </cell>
          <cell r="U144">
            <v>0</v>
          </cell>
          <cell r="W144">
            <v>0</v>
          </cell>
          <cell r="Y144">
            <v>0</v>
          </cell>
          <cell r="AA144">
            <v>0</v>
          </cell>
          <cell r="AC144">
            <v>0</v>
          </cell>
        </row>
        <row r="145">
          <cell r="Q145">
            <v>0</v>
          </cell>
          <cell r="S145">
            <v>0</v>
          </cell>
          <cell r="U145">
            <v>0</v>
          </cell>
          <cell r="W145">
            <v>0</v>
          </cell>
          <cell r="Y145">
            <v>0</v>
          </cell>
          <cell r="AA145">
            <v>0</v>
          </cell>
          <cell r="AC145">
            <v>0</v>
          </cell>
        </row>
        <row r="146">
          <cell r="N146">
            <v>324.06100000000004</v>
          </cell>
          <cell r="O146">
            <v>357.10999999999996</v>
          </cell>
          <cell r="P146">
            <v>95.033000000000001</v>
          </cell>
          <cell r="Q146">
            <v>95.033000000000001</v>
          </cell>
          <cell r="R146">
            <v>87.466999999999999</v>
          </cell>
          <cell r="S146">
            <v>87.466999999999999</v>
          </cell>
          <cell r="T146">
            <v>277.16499999999996</v>
          </cell>
          <cell r="U146">
            <v>87.466999999999999</v>
          </cell>
          <cell r="V146">
            <v>184.495</v>
          </cell>
          <cell r="W146">
            <v>50.62</v>
          </cell>
          <cell r="Y146">
            <v>50.62</v>
          </cell>
          <cell r="AA146">
            <v>50.62</v>
          </cell>
          <cell r="AC146">
            <v>50.62</v>
          </cell>
        </row>
        <row r="149">
          <cell r="D149">
            <v>8</v>
          </cell>
          <cell r="F149">
            <v>0</v>
          </cell>
          <cell r="Q149">
            <v>0</v>
          </cell>
          <cell r="S149">
            <v>0</v>
          </cell>
          <cell r="U149">
            <v>0</v>
          </cell>
          <cell r="W149">
            <v>0</v>
          </cell>
          <cell r="Y149">
            <v>0</v>
          </cell>
          <cell r="AA149">
            <v>0</v>
          </cell>
          <cell r="AC149">
            <v>0</v>
          </cell>
          <cell r="AF149" t="str">
            <v>E</v>
          </cell>
          <cell r="AG149" t="str">
            <v>F</v>
          </cell>
          <cell r="AJ149" t="str">
            <v>D</v>
          </cell>
        </row>
        <row r="150">
          <cell r="L150">
            <v>0</v>
          </cell>
          <cell r="M150">
            <v>0</v>
          </cell>
          <cell r="N150">
            <v>498.36700000000002</v>
          </cell>
          <cell r="O150">
            <v>458.34199999999998</v>
          </cell>
          <cell r="P150">
            <v>212.684</v>
          </cell>
          <cell r="Q150">
            <v>192.684</v>
          </cell>
          <cell r="R150">
            <v>185.89499999999998</v>
          </cell>
          <cell r="S150">
            <v>185.89499999999998</v>
          </cell>
          <cell r="T150">
            <v>336.15699999999998</v>
          </cell>
          <cell r="U150">
            <v>185.89499999999998</v>
          </cell>
          <cell r="V150">
            <v>195.71899999999999</v>
          </cell>
          <cell r="W150">
            <v>50.62</v>
          </cell>
          <cell r="X150">
            <v>0</v>
          </cell>
          <cell r="Y150">
            <v>50.62</v>
          </cell>
          <cell r="Z150">
            <v>0</v>
          </cell>
          <cell r="AA150">
            <v>50.62</v>
          </cell>
          <cell r="AB150">
            <v>0</v>
          </cell>
          <cell r="AC150">
            <v>50.62</v>
          </cell>
          <cell r="AD150">
            <v>0</v>
          </cell>
        </row>
        <row r="152">
          <cell r="L152">
            <v>0</v>
          </cell>
          <cell r="M152">
            <v>0</v>
          </cell>
          <cell r="N152">
            <v>1019.8399999999999</v>
          </cell>
          <cell r="O152">
            <v>1007.8049999999999</v>
          </cell>
          <cell r="P152">
            <v>217.05599999999998</v>
          </cell>
          <cell r="Q152">
            <v>192.684</v>
          </cell>
          <cell r="R152">
            <v>185.89499999999998</v>
          </cell>
          <cell r="S152">
            <v>185.89499999999998</v>
          </cell>
          <cell r="T152">
            <v>336.15699999999998</v>
          </cell>
          <cell r="U152">
            <v>185.89499999999998</v>
          </cell>
          <cell r="V152">
            <v>195.71899999999999</v>
          </cell>
          <cell r="W152">
            <v>240.27</v>
          </cell>
          <cell r="X152">
            <v>0</v>
          </cell>
          <cell r="Y152">
            <v>240.27</v>
          </cell>
          <cell r="Z152">
            <v>0</v>
          </cell>
          <cell r="AA152">
            <v>240.27</v>
          </cell>
          <cell r="AB152">
            <v>0</v>
          </cell>
          <cell r="AC152">
            <v>240.27</v>
          </cell>
          <cell r="AD152">
            <v>0</v>
          </cell>
        </row>
        <row r="153">
          <cell r="L153">
            <v>0</v>
          </cell>
          <cell r="M153">
            <v>0</v>
          </cell>
          <cell r="N153">
            <v>509.91999999999996</v>
          </cell>
          <cell r="O153">
            <v>1013.8225</v>
          </cell>
          <cell r="P153">
            <v>612.43049999999994</v>
          </cell>
          <cell r="Q153">
            <v>204.87</v>
          </cell>
          <cell r="R153">
            <v>201.47549999999998</v>
          </cell>
          <cell r="S153">
            <v>185.89499999999998</v>
          </cell>
          <cell r="T153">
            <v>261.02599999999995</v>
          </cell>
          <cell r="U153">
            <v>185.89499999999998</v>
          </cell>
          <cell r="V153">
            <v>265.93799999999999</v>
          </cell>
          <cell r="W153">
            <v>212.38249999999999</v>
          </cell>
          <cell r="X153">
            <v>97.859499999999997</v>
          </cell>
          <cell r="Y153">
            <v>240.27</v>
          </cell>
          <cell r="Z153">
            <v>0</v>
          </cell>
          <cell r="AA153">
            <v>240.27</v>
          </cell>
          <cell r="AB153">
            <v>0</v>
          </cell>
          <cell r="AC153">
            <v>240.27</v>
          </cell>
          <cell r="AD153">
            <v>0</v>
          </cell>
        </row>
        <row r="187">
          <cell r="D187">
            <v>31</v>
          </cell>
          <cell r="F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F187" t="str">
            <v>E</v>
          </cell>
          <cell r="AG187" t="str">
            <v>E</v>
          </cell>
          <cell r="AJ187" t="str">
            <v>D</v>
          </cell>
        </row>
        <row r="197">
          <cell r="D197">
            <v>8</v>
          </cell>
          <cell r="F197">
            <v>0</v>
          </cell>
          <cell r="AF197" t="str">
            <v>E</v>
          </cell>
          <cell r="AG197" t="str">
            <v>E</v>
          </cell>
          <cell r="AJ197" t="str">
            <v>D</v>
          </cell>
        </row>
        <row r="231">
          <cell r="D231">
            <v>31</v>
          </cell>
          <cell r="F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F231" t="str">
            <v>F</v>
          </cell>
          <cell r="AG231" t="str">
            <v>F</v>
          </cell>
          <cell r="AJ231" t="str">
            <v>D</v>
          </cell>
        </row>
        <row r="232">
          <cell r="L232">
            <v>0</v>
          </cell>
          <cell r="M232">
            <v>0</v>
          </cell>
          <cell r="N232">
            <v>83.435679999999991</v>
          </cell>
          <cell r="O232">
            <v>87.914079999999998</v>
          </cell>
          <cell r="P232">
            <v>0.69952000000000003</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row>
        <row r="242">
          <cell r="D242">
            <v>8</v>
          </cell>
          <cell r="F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F242" t="str">
            <v>F</v>
          </cell>
          <cell r="AG242" t="str">
            <v>F</v>
          </cell>
          <cell r="AJ242" t="str">
            <v>D</v>
          </cell>
        </row>
        <row r="243">
          <cell r="M243">
            <v>0</v>
          </cell>
          <cell r="N243">
            <v>73.357889999999998</v>
          </cell>
          <cell r="O243">
            <v>71.310079999999999</v>
          </cell>
          <cell r="P243">
            <v>31.938494999999996</v>
          </cell>
          <cell r="Q243">
            <v>30.777080000000002</v>
          </cell>
          <cell r="R243">
            <v>29.523979999999998</v>
          </cell>
          <cell r="S243">
            <v>29.523979999999998</v>
          </cell>
          <cell r="T243">
            <v>58.148579999999988</v>
          </cell>
          <cell r="U243">
            <v>29.523979999999998</v>
          </cell>
          <cell r="V243">
            <v>34.780459999999998</v>
          </cell>
          <cell r="W243">
            <v>9.1115999999999993</v>
          </cell>
          <cell r="X243">
            <v>0</v>
          </cell>
          <cell r="Y243">
            <v>9.1115999999999993</v>
          </cell>
          <cell r="Z243">
            <v>0</v>
          </cell>
          <cell r="AA243">
            <v>9.1115999999999993</v>
          </cell>
          <cell r="AB243">
            <v>0</v>
          </cell>
          <cell r="AC243">
            <v>9.1115999999999993</v>
          </cell>
          <cell r="AD243">
            <v>0</v>
          </cell>
        </row>
        <row r="245">
          <cell r="L245">
            <v>0</v>
          </cell>
          <cell r="M245">
            <v>0</v>
          </cell>
          <cell r="N245">
            <v>156.79356999999999</v>
          </cell>
          <cell r="O245">
            <v>159.22415999999998</v>
          </cell>
          <cell r="P245">
            <v>32.638014999999996</v>
          </cell>
          <cell r="Q245">
            <v>30.777080000000002</v>
          </cell>
          <cell r="R245">
            <v>29.523979999999998</v>
          </cell>
          <cell r="S245">
            <v>29.523979999999998</v>
          </cell>
          <cell r="T245">
            <v>58.148579999999988</v>
          </cell>
          <cell r="U245">
            <v>29.523979999999998</v>
          </cell>
          <cell r="V245">
            <v>34.780459999999998</v>
          </cell>
          <cell r="W245">
            <v>9.1115999999999993</v>
          </cell>
          <cell r="X245">
            <v>0</v>
          </cell>
          <cell r="Y245">
            <v>9.1115999999999993</v>
          </cell>
          <cell r="Z245">
            <v>0</v>
          </cell>
          <cell r="AA245">
            <v>9.1115999999999993</v>
          </cell>
          <cell r="AB245">
            <v>0</v>
          </cell>
          <cell r="AC245">
            <v>9.1115999999999993</v>
          </cell>
          <cell r="AD245">
            <v>0</v>
          </cell>
        </row>
        <row r="247">
          <cell r="L247">
            <v>0</v>
          </cell>
          <cell r="M247">
            <v>0</v>
          </cell>
          <cell r="N247">
            <v>156.79356999999999</v>
          </cell>
          <cell r="O247">
            <v>159.22415999999998</v>
          </cell>
          <cell r="P247">
            <v>32.638014999999996</v>
          </cell>
          <cell r="Q247">
            <v>30.777080000000002</v>
          </cell>
          <cell r="R247">
            <v>29.523979999999998</v>
          </cell>
          <cell r="S247">
            <v>29.523979999999998</v>
          </cell>
          <cell r="T247">
            <v>58.148579999999988</v>
          </cell>
          <cell r="U247">
            <v>29.523979999999998</v>
          </cell>
          <cell r="V247">
            <v>34.780459999999998</v>
          </cell>
          <cell r="W247">
            <v>9.1115999999999993</v>
          </cell>
          <cell r="X247">
            <v>0</v>
          </cell>
          <cell r="Y247">
            <v>9.1115999999999993</v>
          </cell>
          <cell r="Z247">
            <v>0</v>
          </cell>
          <cell r="AA247">
            <v>9.1115999999999993</v>
          </cell>
          <cell r="AB247">
            <v>0</v>
          </cell>
          <cell r="AC247">
            <v>9.1115999999999993</v>
          </cell>
          <cell r="AD247">
            <v>0</v>
          </cell>
        </row>
        <row r="250">
          <cell r="L250">
            <v>0</v>
          </cell>
          <cell r="M250">
            <v>0</v>
          </cell>
          <cell r="N250">
            <v>20.770709130844054</v>
          </cell>
          <cell r="O250">
            <v>14.740844674486905</v>
          </cell>
          <cell r="P250">
            <v>17.146761959112098</v>
          </cell>
          <cell r="Q250">
            <v>11.267052277053741</v>
          </cell>
          <cell r="R250">
            <v>12.085836739454674</v>
          </cell>
          <cell r="S250">
            <v>13.499762231367169</v>
          </cell>
          <cell r="T250">
            <v>11.00120294530047</v>
          </cell>
          <cell r="U250">
            <v>15.087969552704486</v>
          </cell>
          <cell r="V250">
            <v>4.2867134444870612</v>
          </cell>
          <cell r="W250">
            <v>3.9268772144597603</v>
          </cell>
          <cell r="X250">
            <v>0</v>
          </cell>
          <cell r="Y250">
            <v>3.792233737045823</v>
          </cell>
          <cell r="Z250">
            <v>0</v>
          </cell>
          <cell r="AA250">
            <v>3.792233737045823</v>
          </cell>
          <cell r="AB250">
            <v>0</v>
          </cell>
          <cell r="AC250">
            <v>3.792233737045823</v>
          </cell>
          <cell r="AD250">
            <v>0</v>
          </cell>
        </row>
        <row r="257">
          <cell r="L257">
            <v>0</v>
          </cell>
          <cell r="M257">
            <v>0</v>
          </cell>
          <cell r="N257">
            <v>521.47299999999996</v>
          </cell>
          <cell r="O257">
            <v>27.990000000000009</v>
          </cell>
          <cell r="P257">
            <v>-545.09100000000001</v>
          </cell>
          <cell r="Q257">
            <v>-4.3719999999999999</v>
          </cell>
          <cell r="R257">
            <v>-4.3719999999999999</v>
          </cell>
          <cell r="S257">
            <v>0</v>
          </cell>
          <cell r="T257">
            <v>0</v>
          </cell>
          <cell r="U257">
            <v>0</v>
          </cell>
          <cell r="V257">
            <v>0</v>
          </cell>
          <cell r="W257">
            <v>189.65</v>
          </cell>
          <cell r="X257">
            <v>0</v>
          </cell>
          <cell r="Y257">
            <v>0</v>
          </cell>
          <cell r="Z257">
            <v>0</v>
          </cell>
          <cell r="AA257">
            <v>0</v>
          </cell>
          <cell r="AB257">
            <v>0</v>
          </cell>
          <cell r="AC257">
            <v>0</v>
          </cell>
          <cell r="AD257">
            <v>0</v>
          </cell>
        </row>
        <row r="258">
          <cell r="L258">
            <v>0</v>
          </cell>
          <cell r="M258">
            <v>0</v>
          </cell>
          <cell r="N258">
            <v>498.36700000000002</v>
          </cell>
          <cell r="O258">
            <v>-40.025000000000034</v>
          </cell>
          <cell r="P258">
            <v>-245.65799999999999</v>
          </cell>
          <cell r="Q258">
            <v>-20</v>
          </cell>
          <cell r="R258">
            <v>-26.789000000000016</v>
          </cell>
          <cell r="S258">
            <v>0</v>
          </cell>
          <cell r="T258">
            <v>150.262</v>
          </cell>
          <cell r="U258">
            <v>0</v>
          </cell>
          <cell r="V258">
            <v>-140.43799999999999</v>
          </cell>
          <cell r="W258">
            <v>-145.09899999999999</v>
          </cell>
          <cell r="X258">
            <v>-195.71899999999999</v>
          </cell>
          <cell r="Y258">
            <v>0</v>
          </cell>
          <cell r="Z258">
            <v>0</v>
          </cell>
          <cell r="AA258">
            <v>0</v>
          </cell>
          <cell r="AB258">
            <v>0</v>
          </cell>
          <cell r="AC258">
            <v>0</v>
          </cell>
          <cell r="AD258">
            <v>0</v>
          </cell>
        </row>
      </sheetData>
      <sheetData sheetId="16" refreshError="1">
        <row r="22">
          <cell r="L22">
            <v>0</v>
          </cell>
          <cell r="M22">
            <v>0</v>
          </cell>
          <cell r="N22">
            <v>307.59999999999997</v>
          </cell>
          <cell r="O22">
            <v>268.52724999999998</v>
          </cell>
          <cell r="P22">
            <v>253.15068749999998</v>
          </cell>
          <cell r="Q22">
            <v>239.863015625</v>
          </cell>
          <cell r="R22">
            <v>239.55276562500001</v>
          </cell>
          <cell r="S22">
            <v>217.16457421875</v>
          </cell>
          <cell r="T22">
            <v>267.43207421875002</v>
          </cell>
          <cell r="U22">
            <v>200.37343066406248</v>
          </cell>
          <cell r="V22">
            <v>271.87980566406247</v>
          </cell>
          <cell r="W22">
            <v>253.98304174804684</v>
          </cell>
          <cell r="X22">
            <v>150.43054174804686</v>
          </cell>
          <cell r="Y22">
            <v>275.32290631103513</v>
          </cell>
          <cell r="Z22">
            <v>112.82290631103514</v>
          </cell>
          <cell r="AA22">
            <v>234.61717973327637</v>
          </cell>
          <cell r="AB22">
            <v>84.617179733276359</v>
          </cell>
          <cell r="AC22">
            <v>175.96288479995727</v>
          </cell>
          <cell r="AD22">
            <v>84.617179733276359</v>
          </cell>
        </row>
        <row r="33">
          <cell r="L33">
            <v>0</v>
          </cell>
          <cell r="M33">
            <v>0</v>
          </cell>
          <cell r="N33">
            <v>374.44899999999967</v>
          </cell>
          <cell r="O33">
            <v>179.17274999999933</v>
          </cell>
          <cell r="P33">
            <v>854.3063125000001</v>
          </cell>
          <cell r="Q33">
            <v>933.66253437499961</v>
          </cell>
          <cell r="R33">
            <v>1193.3382343750004</v>
          </cell>
          <cell r="S33">
            <v>1512.2502491412497</v>
          </cell>
          <cell r="T33">
            <v>1380.3519257812495</v>
          </cell>
          <cell r="U33">
            <v>1962.5780321159384</v>
          </cell>
          <cell r="V33">
            <v>1582.0221943359375</v>
          </cell>
          <cell r="W33">
            <v>2276.4471512519531</v>
          </cell>
          <cell r="X33">
            <v>-150.43054174804686</v>
          </cell>
          <cell r="Y33">
            <v>2728.4914946249846</v>
          </cell>
          <cell r="Z33">
            <v>967.44634017511305</v>
          </cell>
          <cell r="AA33">
            <v>3479.9163113966351</v>
          </cell>
          <cell r="AB33">
            <v>131.60553913860798</v>
          </cell>
          <cell r="AC33">
            <v>4378.6003718457241</v>
          </cell>
          <cell r="AD33">
            <v>-84.617179733276359</v>
          </cell>
        </row>
        <row r="40">
          <cell r="N40">
            <v>57.5</v>
          </cell>
          <cell r="O40">
            <v>85</v>
          </cell>
          <cell r="P40">
            <v>320</v>
          </cell>
          <cell r="Q40">
            <v>282.94724204999989</v>
          </cell>
          <cell r="R40">
            <v>330</v>
          </cell>
          <cell r="S40">
            <v>407.65072108999993</v>
          </cell>
          <cell r="T40">
            <v>395</v>
          </cell>
          <cell r="U40">
            <v>534.63300146880033</v>
          </cell>
          <cell r="V40">
            <v>396</v>
          </cell>
          <cell r="W40">
            <v>605</v>
          </cell>
          <cell r="X40">
            <v>0</v>
          </cell>
          <cell r="Y40">
            <v>665.59396946290769</v>
          </cell>
          <cell r="Z40">
            <v>98.091447062059814</v>
          </cell>
          <cell r="AA40">
            <v>903.22999267631269</v>
          </cell>
          <cell r="AB40">
            <v>21.002338195618648</v>
          </cell>
          <cell r="AC40">
            <v>1197.4339025556158</v>
          </cell>
          <cell r="AD40">
            <v>-28.981384058647155</v>
          </cell>
          <cell r="AE40">
            <v>0</v>
          </cell>
        </row>
      </sheetData>
      <sheetData sheetId="17" refreshError="1">
        <row r="32">
          <cell r="L32">
            <v>0</v>
          </cell>
          <cell r="M32">
            <v>0</v>
          </cell>
          <cell r="N32">
            <v>1230.3999999999999</v>
          </cell>
          <cell r="O32">
            <v>153.107</v>
          </cell>
          <cell r="P32">
            <v>210.529</v>
          </cell>
          <cell r="Q32">
            <v>199.99999999999997</v>
          </cell>
          <cell r="R32">
            <v>227.34399999999999</v>
          </cell>
          <cell r="S32">
            <v>150</v>
          </cell>
          <cell r="T32">
            <v>388.5</v>
          </cell>
          <cell r="U32">
            <v>150</v>
          </cell>
          <cell r="V32">
            <v>323.67500000000001</v>
          </cell>
          <cell r="W32">
            <v>434.08</v>
          </cell>
          <cell r="X32">
            <v>0</v>
          </cell>
          <cell r="Y32">
            <v>650</v>
          </cell>
          <cell r="Z32">
            <v>0</v>
          </cell>
          <cell r="AA32">
            <v>600</v>
          </cell>
          <cell r="AB32">
            <v>0</v>
          </cell>
          <cell r="AC32">
            <v>450</v>
          </cell>
          <cell r="AD32">
            <v>0</v>
          </cell>
        </row>
        <row r="43">
          <cell r="L43">
            <v>0</v>
          </cell>
          <cell r="M43">
            <v>0</v>
          </cell>
          <cell r="N43">
            <v>0</v>
          </cell>
          <cell r="O43">
            <v>1.798</v>
          </cell>
          <cell r="P43">
            <v>3.508</v>
          </cell>
          <cell r="Q43">
            <v>0</v>
          </cell>
          <cell r="R43">
            <v>28.585000000000001</v>
          </cell>
          <cell r="S43">
            <v>0</v>
          </cell>
          <cell r="T43">
            <v>37.430000000000007</v>
          </cell>
          <cell r="U43">
            <v>0</v>
          </cell>
          <cell r="V43">
            <v>38.451999999999998</v>
          </cell>
          <cell r="W43">
            <v>19.869999999999997</v>
          </cell>
          <cell r="X43">
            <v>0</v>
          </cell>
          <cell r="Y43">
            <v>0</v>
          </cell>
          <cell r="Z43">
            <v>0</v>
          </cell>
          <cell r="AA43">
            <v>0</v>
          </cell>
          <cell r="AB43">
            <v>0</v>
          </cell>
          <cell r="AC43">
            <v>0</v>
          </cell>
          <cell r="AD43">
            <v>0</v>
          </cell>
        </row>
        <row r="77">
          <cell r="L77">
            <v>0</v>
          </cell>
          <cell r="M77">
            <v>0</v>
          </cell>
          <cell r="N77">
            <v>376.34699999999998</v>
          </cell>
          <cell r="O77">
            <v>73.132000000000005</v>
          </cell>
          <cell r="P77">
            <v>79.993000000000009</v>
          </cell>
          <cell r="Q77">
            <v>89.436499999999995</v>
          </cell>
          <cell r="R77">
            <v>83.182999999999993</v>
          </cell>
          <cell r="S77">
            <v>98.811938999999995</v>
          </cell>
          <cell r="T77">
            <v>103.28500000000004</v>
          </cell>
          <cell r="U77">
            <v>106.6706879</v>
          </cell>
          <cell r="V77">
            <v>127.31399999999971</v>
          </cell>
          <cell r="W77">
            <v>154.780193</v>
          </cell>
          <cell r="X77">
            <v>0</v>
          </cell>
          <cell r="Y77">
            <v>177.68480100000002</v>
          </cell>
          <cell r="Z77">
            <v>0</v>
          </cell>
          <cell r="AA77">
            <v>207.78480100000002</v>
          </cell>
          <cell r="AB77">
            <v>0</v>
          </cell>
          <cell r="AC77">
            <v>230.53480100000002</v>
          </cell>
          <cell r="AD77">
            <v>0</v>
          </cell>
        </row>
        <row r="100">
          <cell r="L100">
            <v>0</v>
          </cell>
          <cell r="M100">
            <v>0</v>
          </cell>
          <cell r="N100">
            <v>732.9430000000001</v>
          </cell>
          <cell r="O100">
            <v>814.26400000000012</v>
          </cell>
          <cell r="P100">
            <v>944.12400000000025</v>
          </cell>
          <cell r="Q100">
            <v>1169.8215</v>
          </cell>
          <cell r="R100">
            <v>1062.248</v>
          </cell>
          <cell r="S100">
            <v>1226.0220610000003</v>
          </cell>
          <cell r="T100">
            <v>1312.326</v>
          </cell>
          <cell r="U100">
            <v>1269.3513731000005</v>
          </cell>
          <cell r="V100">
            <v>1472.3040000000005</v>
          </cell>
          <cell r="W100">
            <v>1733.5978070000003</v>
          </cell>
          <cell r="X100">
            <v>1575.1341720000003</v>
          </cell>
          <cell r="Y100">
            <v>2207.2730060000004</v>
          </cell>
          <cell r="Z100">
            <v>1569.3903440000001</v>
          </cell>
          <cell r="AA100">
            <v>2600.4882050000001</v>
          </cell>
          <cell r="AB100">
            <v>1563.6465160000002</v>
          </cell>
          <cell r="AC100">
            <v>2820.1243230000005</v>
          </cell>
          <cell r="AD100">
            <v>1557.9026880000004</v>
          </cell>
        </row>
        <row r="106">
          <cell r="N106">
            <v>10.555999999999999</v>
          </cell>
          <cell r="O106">
            <v>11.849</v>
          </cell>
          <cell r="P106">
            <v>7.4089999999999998</v>
          </cell>
          <cell r="Q106">
            <v>57.408999999999992</v>
          </cell>
          <cell r="R106">
            <v>50.106000000000002</v>
          </cell>
          <cell r="S106">
            <v>80.105999999999995</v>
          </cell>
          <cell r="T106">
            <v>26.309000000000001</v>
          </cell>
          <cell r="U106">
            <v>90.105999999999995</v>
          </cell>
          <cell r="V106">
            <v>36.988</v>
          </cell>
          <cell r="W106">
            <v>31.28</v>
          </cell>
          <cell r="Y106">
            <v>46.28</v>
          </cell>
          <cell r="AA106">
            <v>51.28</v>
          </cell>
          <cell r="AC106">
            <v>51.28</v>
          </cell>
        </row>
        <row r="111">
          <cell r="M111">
            <v>0</v>
          </cell>
          <cell r="N111">
            <v>732.9430000000001</v>
          </cell>
          <cell r="O111">
            <v>81.321000000000026</v>
          </cell>
          <cell r="P111">
            <v>129.86000000000013</v>
          </cell>
          <cell r="Q111">
            <v>225.69749999999976</v>
          </cell>
          <cell r="R111">
            <v>118.1239999999998</v>
          </cell>
          <cell r="S111">
            <v>163.7740610000003</v>
          </cell>
          <cell r="T111">
            <v>250.07799999999997</v>
          </cell>
          <cell r="U111">
            <v>43.329312100000152</v>
          </cell>
          <cell r="V111">
            <v>159.97800000000052</v>
          </cell>
          <cell r="W111">
            <v>261.29380699999979</v>
          </cell>
          <cell r="X111">
            <v>102.83017199999972</v>
          </cell>
          <cell r="Y111">
            <v>473.67519900000002</v>
          </cell>
          <cell r="Z111">
            <v>-5.7438280000001214</v>
          </cell>
          <cell r="AA111">
            <v>393.21519899999976</v>
          </cell>
          <cell r="AB111">
            <v>-5.743827999999894</v>
          </cell>
          <cell r="AC111">
            <v>219.63611800000035</v>
          </cell>
          <cell r="AD111">
            <v>-11.487655999999788</v>
          </cell>
        </row>
        <row r="112">
          <cell r="M112">
            <v>0</v>
          </cell>
          <cell r="N112">
            <v>10.555999999999999</v>
          </cell>
          <cell r="O112">
            <v>1.293000000000001</v>
          </cell>
          <cell r="P112">
            <v>-4.4400000000000004</v>
          </cell>
          <cell r="Q112">
            <v>49.999999999999993</v>
          </cell>
          <cell r="R112">
            <v>42.697000000000003</v>
          </cell>
          <cell r="S112">
            <v>29.999999999999993</v>
          </cell>
          <cell r="T112">
            <v>-23.797000000000001</v>
          </cell>
          <cell r="U112">
            <v>10</v>
          </cell>
          <cell r="V112">
            <v>10.678999999999998</v>
          </cell>
          <cell r="W112">
            <v>-5.7079999999999984</v>
          </cell>
          <cell r="X112">
            <v>-36.988</v>
          </cell>
          <cell r="Y112">
            <v>15</v>
          </cell>
          <cell r="Z112">
            <v>0</v>
          </cell>
          <cell r="AA112">
            <v>5</v>
          </cell>
          <cell r="AB112">
            <v>0</v>
          </cell>
          <cell r="AC112">
            <v>0</v>
          </cell>
          <cell r="AD112">
            <v>0</v>
          </cell>
        </row>
      </sheetData>
      <sheetData sheetId="18" refreshError="1">
        <row r="15">
          <cell r="C15">
            <v>8</v>
          </cell>
          <cell r="D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F15" t="str">
            <v>F</v>
          </cell>
          <cell r="AG15" t="str">
            <v>F</v>
          </cell>
          <cell r="AJ15" t="str">
            <v>D</v>
          </cell>
        </row>
        <row r="25">
          <cell r="C25">
            <v>8</v>
          </cell>
          <cell r="D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F25" t="str">
            <v>F</v>
          </cell>
          <cell r="AG25" t="str">
            <v>F</v>
          </cell>
          <cell r="AJ25" t="str">
            <v>D</v>
          </cell>
        </row>
        <row r="35">
          <cell r="C35">
            <v>8</v>
          </cell>
          <cell r="D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F35" t="str">
            <v>F</v>
          </cell>
          <cell r="AG35" t="str">
            <v>F</v>
          </cell>
          <cell r="AJ35" t="str">
            <v>D</v>
          </cell>
        </row>
        <row r="45">
          <cell r="C45">
            <v>8</v>
          </cell>
          <cell r="D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F45" t="str">
            <v>F</v>
          </cell>
          <cell r="AG45" t="str">
            <v>F</v>
          </cell>
          <cell r="AJ45" t="str">
            <v>D</v>
          </cell>
        </row>
        <row r="55">
          <cell r="C55">
            <v>8</v>
          </cell>
          <cell r="D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F55" t="str">
            <v>F</v>
          </cell>
          <cell r="AG55" t="str">
            <v>F</v>
          </cell>
          <cell r="AJ55" t="str">
            <v>D</v>
          </cell>
        </row>
        <row r="65">
          <cell r="C65">
            <v>8</v>
          </cell>
          <cell r="D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F65" t="str">
            <v>F</v>
          </cell>
          <cell r="AG65" t="str">
            <v>F</v>
          </cell>
          <cell r="AJ65" t="str">
            <v>D</v>
          </cell>
        </row>
      </sheetData>
      <sheetData sheetId="19" refreshError="1">
        <row r="3">
          <cell r="C3" t="str">
            <v>ActDepr</v>
          </cell>
          <cell r="D3" t="str">
            <v>Actual Depreciation</v>
          </cell>
        </row>
        <row r="4">
          <cell r="C4" t="str">
            <v>AdmExp</v>
          </cell>
          <cell r="D4" t="str">
            <v>Admin. Expenses</v>
          </cell>
        </row>
        <row r="5">
          <cell r="C5" t="str">
            <v>AvgDebt</v>
          </cell>
          <cell r="D5" t="str">
            <v>Average Debt</v>
          </cell>
        </row>
        <row r="6">
          <cell r="C6" t="str">
            <v>AvgNW</v>
          </cell>
          <cell r="D6" t="str">
            <v xml:space="preserve">Average Net Worth </v>
          </cell>
        </row>
        <row r="7">
          <cell r="C7" t="str">
            <v>BESale</v>
          </cell>
          <cell r="D7" t="str">
            <v>Break Even Sale Value</v>
          </cell>
        </row>
        <row r="8">
          <cell r="C8" t="str">
            <v>BookDepr</v>
          </cell>
          <cell r="D8" t="str">
            <v>Book Depreciation</v>
          </cell>
        </row>
        <row r="9">
          <cell r="C9" t="str">
            <v>BSDiff</v>
          </cell>
          <cell r="D9" t="str">
            <v>Balance Sheet Difference</v>
          </cell>
        </row>
        <row r="10">
          <cell r="C10" t="str">
            <v>CA</v>
          </cell>
          <cell r="D10" t="str">
            <v>Current Assets</v>
          </cell>
        </row>
        <row r="11">
          <cell r="C11" t="str">
            <v>Cash</v>
          </cell>
          <cell r="D11" t="str">
            <v>Cash Balance</v>
          </cell>
        </row>
        <row r="12">
          <cell r="C12" t="str">
            <v>CashChg</v>
          </cell>
          <cell r="D12" t="str">
            <v xml:space="preserve">Change in Cash </v>
          </cell>
        </row>
        <row r="13">
          <cell r="C13" t="str">
            <v>CashCr</v>
          </cell>
          <cell r="D13" t="str">
            <v>Cash Credit</v>
          </cell>
        </row>
        <row r="14">
          <cell r="C14" t="str">
            <v>CashPr</v>
          </cell>
          <cell r="D14" t="str">
            <v>Cash Profit</v>
          </cell>
        </row>
        <row r="15">
          <cell r="C15" t="str">
            <v>CFDiff</v>
          </cell>
          <cell r="D15" t="str">
            <v>Cash Flow diff.</v>
          </cell>
        </row>
        <row r="16">
          <cell r="C16" t="str">
            <v>CL</v>
          </cell>
          <cell r="D16" t="str">
            <v>Current Liabilities</v>
          </cell>
        </row>
        <row r="17">
          <cell r="C17" t="str">
            <v>ClEqSh</v>
          </cell>
          <cell r="D17" t="str">
            <v>Closing Equity</v>
          </cell>
        </row>
        <row r="18">
          <cell r="C18" t="str">
            <v>CMP</v>
          </cell>
          <cell r="D18" t="str">
            <v>Current Market Price</v>
          </cell>
        </row>
        <row r="19">
          <cell r="C19" t="str">
            <v>ContrbUnit</v>
          </cell>
          <cell r="D19" t="str">
            <v>Contribution per unit</v>
          </cell>
        </row>
        <row r="20">
          <cell r="C20" t="str">
            <v>ContrbVal</v>
          </cell>
          <cell r="D20" t="str">
            <v>Contribution Value</v>
          </cell>
        </row>
        <row r="21">
          <cell r="C21" t="str">
            <v>CP</v>
          </cell>
          <cell r="D21" t="str">
            <v>Commercial Paper</v>
          </cell>
        </row>
        <row r="22">
          <cell r="C22" t="str">
            <v>CWIP</v>
          </cell>
          <cell r="D22" t="str">
            <v>Capital Work in Progress</v>
          </cell>
        </row>
        <row r="23">
          <cell r="C23" t="str">
            <v>CWIPChg</v>
          </cell>
          <cell r="D23" t="str">
            <v>Change in CWIP</v>
          </cell>
        </row>
        <row r="24">
          <cell r="C24" t="str">
            <v>DilEqSh</v>
          </cell>
          <cell r="D24" t="str">
            <v>Diluted Equity Shares</v>
          </cell>
        </row>
        <row r="25">
          <cell r="C25" t="str">
            <v>DivOut</v>
          </cell>
          <cell r="D25" t="str">
            <v>Dividend Payout with Tax</v>
          </cell>
        </row>
        <row r="26">
          <cell r="C26" t="str">
            <v>DivTax</v>
          </cell>
          <cell r="D26" t="str">
            <v>Dividend Tax</v>
          </cell>
        </row>
        <row r="27">
          <cell r="C27" t="str">
            <v>EBDT</v>
          </cell>
          <cell r="D27" t="str">
            <v>EBDT</v>
          </cell>
        </row>
        <row r="28">
          <cell r="C28" t="str">
            <v>EBITDA</v>
          </cell>
          <cell r="D28" t="str">
            <v>EBITDA</v>
          </cell>
        </row>
        <row r="29">
          <cell r="C29" t="str">
            <v>EDvTax</v>
          </cell>
          <cell r="D29" t="str">
            <v>Equity Dividend Tax</v>
          </cell>
        </row>
        <row r="30">
          <cell r="C30" t="str">
            <v>EffEqShAd</v>
          </cell>
          <cell r="D30" t="str">
            <v>Effective Equity Addition</v>
          </cell>
        </row>
        <row r="31">
          <cell r="C31" t="str">
            <v>EqDiv</v>
          </cell>
          <cell r="D31" t="str">
            <v>Equity Dividend Amount</v>
          </cell>
        </row>
        <row r="32">
          <cell r="C32" t="str">
            <v>NetEstInt</v>
          </cell>
          <cell r="D32" t="str">
            <v>Estimated Interest Cost net of Int Capitalised</v>
          </cell>
        </row>
        <row r="33">
          <cell r="C33" t="str">
            <v>EVA</v>
          </cell>
          <cell r="D33" t="str">
            <v>EVA</v>
          </cell>
        </row>
        <row r="34">
          <cell r="C34" t="str">
            <v>Exc</v>
          </cell>
          <cell r="D34" t="str">
            <v>Excise</v>
          </cell>
        </row>
        <row r="35">
          <cell r="C35" t="str">
            <v>ExItem</v>
          </cell>
          <cell r="D35" t="str">
            <v>Extra Ordinary Items</v>
          </cell>
        </row>
        <row r="36">
          <cell r="C36" t="str">
            <v>ExpPr</v>
          </cell>
          <cell r="D36" t="str">
            <v>Export Profit</v>
          </cell>
        </row>
        <row r="37">
          <cell r="C37" t="str">
            <v>FAIncr</v>
          </cell>
          <cell r="D37" t="str">
            <v>Increase in Fixed Assets</v>
          </cell>
        </row>
        <row r="38">
          <cell r="C38" t="str">
            <v>FARedc</v>
          </cell>
          <cell r="D38" t="str">
            <v>Reduction in Fixed Assets</v>
          </cell>
        </row>
        <row r="39">
          <cell r="C39" t="str">
            <v>FD</v>
          </cell>
          <cell r="D39" t="str">
            <v>Fixed Deposit</v>
          </cell>
        </row>
        <row r="40">
          <cell r="C40" t="str">
            <v>FDEPS</v>
          </cell>
          <cell r="D40" t="str">
            <v>Fully Diluted EPS</v>
          </cell>
        </row>
        <row r="41">
          <cell r="C41" t="str">
            <v>FDEqSh</v>
          </cell>
          <cell r="D41" t="str">
            <v>Fully Diluted Equity Shares</v>
          </cell>
        </row>
        <row r="42">
          <cell r="C42" t="str">
            <v>FinInc</v>
          </cell>
          <cell r="D42" t="str">
            <v>Financial Income</v>
          </cell>
        </row>
        <row r="43">
          <cell r="C43" t="str">
            <v>FixExp</v>
          </cell>
          <cell r="D43" t="str">
            <v>Fixed Expenses</v>
          </cell>
        </row>
        <row r="44">
          <cell r="C44" t="str">
            <v>FV</v>
          </cell>
          <cell r="D44" t="str">
            <v>Current Face Value</v>
          </cell>
        </row>
        <row r="45">
          <cell r="C45" t="str">
            <v>GI</v>
          </cell>
          <cell r="D45" t="str">
            <v>Gross Income</v>
          </cell>
        </row>
        <row r="46">
          <cell r="C46" t="str">
            <v>GS</v>
          </cell>
          <cell r="D46" t="str">
            <v>Gross Sales</v>
          </cell>
        </row>
        <row r="47">
          <cell r="C47" t="str">
            <v>ICD</v>
          </cell>
          <cell r="D47" t="str">
            <v>Inter Corp. Deposits (Debt)</v>
          </cell>
        </row>
        <row r="48">
          <cell r="C48" t="str">
            <v>ICDInv</v>
          </cell>
          <cell r="D48" t="str">
            <v>Inter Corp. Deposits (Inv.)</v>
          </cell>
        </row>
        <row r="49">
          <cell r="C49" t="str">
            <v>IntCap</v>
          </cell>
          <cell r="D49" t="str">
            <v>Interest Capitalised</v>
          </cell>
        </row>
        <row r="50">
          <cell r="C50" t="str">
            <v>IntCost</v>
          </cell>
          <cell r="D50" t="str">
            <v xml:space="preserve">Actual Interest Cost </v>
          </cell>
        </row>
        <row r="51">
          <cell r="C51" t="str">
            <v>Inv</v>
          </cell>
          <cell r="D51" t="str">
            <v>Investments</v>
          </cell>
        </row>
        <row r="52">
          <cell r="C52" t="str">
            <v>ITDepr</v>
          </cell>
          <cell r="D52" t="str">
            <v>Depr. as per Income Tax</v>
          </cell>
        </row>
        <row r="53">
          <cell r="C53" t="str">
            <v>Ivnt</v>
          </cell>
          <cell r="D53" t="str">
            <v>Inventories</v>
          </cell>
        </row>
        <row r="54">
          <cell r="C54" t="str">
            <v>IvntDays</v>
          </cell>
          <cell r="D54" t="str">
            <v>Inventory in days</v>
          </cell>
        </row>
        <row r="55">
          <cell r="C55" t="str">
            <v>Loan</v>
          </cell>
          <cell r="D55" t="str">
            <v>Loans &amp; Advances</v>
          </cell>
        </row>
        <row r="56">
          <cell r="C56" t="str">
            <v>LTDebt</v>
          </cell>
          <cell r="D56" t="str">
            <v>Long Term Debt</v>
          </cell>
        </row>
        <row r="57">
          <cell r="C57" t="str">
            <v>LtInt</v>
          </cell>
          <cell r="D57" t="str">
            <v>Long Term Interest Cost</v>
          </cell>
        </row>
        <row r="58">
          <cell r="C58" t="str">
            <v>MfgExp</v>
          </cell>
          <cell r="D58" t="str">
            <v>Manufacturing Expense</v>
          </cell>
        </row>
        <row r="59">
          <cell r="C59" t="str">
            <v>NetCA</v>
          </cell>
          <cell r="D59" t="str">
            <v>Net Current Assets</v>
          </cell>
        </row>
        <row r="60">
          <cell r="C60" t="str">
            <v>NetDebt</v>
          </cell>
          <cell r="D60" t="str">
            <v>Net Debt</v>
          </cell>
        </row>
        <row r="61">
          <cell r="C61" t="str">
            <v>NetEq</v>
          </cell>
          <cell r="D61" t="str">
            <v xml:space="preserve">Net Equity </v>
          </cell>
        </row>
        <row r="62">
          <cell r="C62" t="str">
            <v>NetRsrv</v>
          </cell>
          <cell r="D62" t="str">
            <v>Net Reserves</v>
          </cell>
        </row>
        <row r="63">
          <cell r="C63" t="str">
            <v>NFA</v>
          </cell>
          <cell r="D63" t="str">
            <v>Net Fixed Assets</v>
          </cell>
        </row>
        <row r="64">
          <cell r="C64" t="str">
            <v>NI</v>
          </cell>
          <cell r="D64" t="str">
            <v>Net Income</v>
          </cell>
        </row>
        <row r="65">
          <cell r="C65" t="str">
            <v>NRItem</v>
          </cell>
          <cell r="D65" t="str">
            <v>Non Recurring Items</v>
          </cell>
        </row>
        <row r="66">
          <cell r="C66" t="str">
            <v>NS</v>
          </cell>
          <cell r="D66" t="str">
            <v>Net Sales</v>
          </cell>
        </row>
        <row r="67">
          <cell r="C67" t="str">
            <v>NW</v>
          </cell>
          <cell r="D67" t="str">
            <v>NetWorth</v>
          </cell>
        </row>
        <row r="68">
          <cell r="C68" t="str">
            <v>OpEqSh</v>
          </cell>
          <cell r="D68" t="str">
            <v>Opening Equity Shares</v>
          </cell>
        </row>
        <row r="69">
          <cell r="C69" t="str">
            <v>OthCFItem</v>
          </cell>
          <cell r="D69" t="str">
            <v>Other Cash Flow Items</v>
          </cell>
        </row>
        <row r="70">
          <cell r="C70" t="str">
            <v>OthOpInc</v>
          </cell>
          <cell r="D70" t="str">
            <v>Other Operating Income</v>
          </cell>
        </row>
        <row r="71">
          <cell r="C71" t="str">
            <v>PAT</v>
          </cell>
          <cell r="D71" t="str">
            <v>Profit After Tax</v>
          </cell>
        </row>
        <row r="72">
          <cell r="C72" t="str">
            <v>PBT</v>
          </cell>
          <cell r="D72" t="str">
            <v>Profit Before Tax</v>
          </cell>
        </row>
        <row r="73">
          <cell r="C73" t="str">
            <v>PDvTax</v>
          </cell>
          <cell r="D73" t="str">
            <v>Pref. Share Dividend Tax</v>
          </cell>
        </row>
        <row r="74">
          <cell r="C74" t="str">
            <v>PrDiv</v>
          </cell>
          <cell r="D74" t="str">
            <v>Pref. Share Dividend</v>
          </cell>
        </row>
        <row r="75">
          <cell r="C75" t="str">
            <v>PrsExp</v>
          </cell>
          <cell r="D75" t="str">
            <v>Personnel Expense</v>
          </cell>
        </row>
        <row r="76">
          <cell r="C76" t="str">
            <v>PrsVar</v>
          </cell>
          <cell r="D76" t="str">
            <v>Variable Cost as % of PrsExp</v>
          </cell>
        </row>
        <row r="77">
          <cell r="C77" t="str">
            <v>PrTax</v>
          </cell>
          <cell r="D77" t="str">
            <v>Corporate Income Tax rate</v>
          </cell>
        </row>
        <row r="78">
          <cell r="C78" t="str">
            <v>RetEarn</v>
          </cell>
          <cell r="D78" t="str">
            <v>Retained Earnings</v>
          </cell>
        </row>
        <row r="79">
          <cell r="C79" t="str">
            <v>RevalRsrv</v>
          </cell>
          <cell r="D79" t="str">
            <v>Revaluation Reserves</v>
          </cell>
        </row>
        <row r="80">
          <cell r="C80" t="str">
            <v>RM</v>
          </cell>
          <cell r="D80" t="str">
            <v>Raw Material Cost</v>
          </cell>
        </row>
        <row r="81">
          <cell r="C81" t="str">
            <v>ROIC</v>
          </cell>
          <cell r="D81" t="str">
            <v>ROIC</v>
          </cell>
        </row>
        <row r="82">
          <cell r="C82" t="str">
            <v>SaleVal</v>
          </cell>
          <cell r="D82" t="str">
            <v>Sale Value</v>
          </cell>
        </row>
        <row r="83">
          <cell r="C83" t="str">
            <v>SaleVol</v>
          </cell>
          <cell r="D83" t="str">
            <v>Sale Volume</v>
          </cell>
        </row>
        <row r="84">
          <cell r="C84" t="str">
            <v>SCrt</v>
          </cell>
          <cell r="D84" t="str">
            <v>Sundry Creditors</v>
          </cell>
        </row>
        <row r="85">
          <cell r="C85" t="str">
            <v>ScrtDays</v>
          </cell>
          <cell r="D85" t="str">
            <v>Sundry Creditor in days</v>
          </cell>
        </row>
        <row r="86">
          <cell r="C86" t="str">
            <v>SDbt</v>
          </cell>
          <cell r="D86" t="str">
            <v>Sundry Debtors</v>
          </cell>
        </row>
        <row r="87">
          <cell r="C87" t="str">
            <v>SdbtDays</v>
          </cell>
          <cell r="D87" t="str">
            <v>Sundry Debtors in days</v>
          </cell>
        </row>
        <row r="88">
          <cell r="C88" t="str">
            <v>SelExp</v>
          </cell>
          <cell r="D88" t="str">
            <v>Selling Expense</v>
          </cell>
        </row>
        <row r="89">
          <cell r="C89" t="str">
            <v>SGCInv</v>
          </cell>
          <cell r="D89" t="str">
            <v>Subsidiary Group Company Investments</v>
          </cell>
        </row>
        <row r="90">
          <cell r="C90" t="str">
            <v>ShOutst</v>
          </cell>
          <cell r="D90" t="str">
            <v>Number of Shares Outstanding</v>
          </cell>
        </row>
        <row r="91">
          <cell r="C91" t="str">
            <v>ShPrm</v>
          </cell>
          <cell r="D91" t="str">
            <v xml:space="preserve">Share Premium </v>
          </cell>
        </row>
        <row r="92">
          <cell r="C92" t="str">
            <v>StDebt</v>
          </cell>
          <cell r="D92" t="str">
            <v>Short Term Debt</v>
          </cell>
        </row>
        <row r="93">
          <cell r="C93" t="str">
            <v>StInt</v>
          </cell>
          <cell r="D93" t="str">
            <v>Short Term Debt Interest Cost</v>
          </cell>
        </row>
        <row r="94">
          <cell r="C94" t="str">
            <v>Tax</v>
          </cell>
          <cell r="D94" t="str">
            <v>Income Tax Provision</v>
          </cell>
        </row>
        <row r="95">
          <cell r="C95" t="str">
            <v>TotAst</v>
          </cell>
          <cell r="D95" t="str">
            <v>Total Assets</v>
          </cell>
        </row>
        <row r="96">
          <cell r="C96" t="str">
            <v>TotDebt</v>
          </cell>
          <cell r="D96" t="str">
            <v>Total Debts</v>
          </cell>
        </row>
        <row r="97">
          <cell r="C97" t="str">
            <v>TotEqShAd</v>
          </cell>
          <cell r="D97" t="str">
            <v>Total Addition to Equity</v>
          </cell>
        </row>
        <row r="98">
          <cell r="C98" t="str">
            <v>TotLia</v>
          </cell>
          <cell r="D98" t="str">
            <v>Total Liabilities</v>
          </cell>
        </row>
        <row r="99">
          <cell r="C99" t="str">
            <v>VarExp</v>
          </cell>
          <cell r="D99" t="str">
            <v>Variable Expense</v>
          </cell>
        </row>
        <row r="100">
          <cell r="C100" t="str">
            <v>WACC</v>
          </cell>
          <cell r="D100" t="str">
            <v>WACC</v>
          </cell>
        </row>
        <row r="101">
          <cell r="C101" t="str">
            <v>WAEqSh</v>
          </cell>
          <cell r="D101" t="str">
            <v>Weighted Average Equity</v>
          </cell>
        </row>
        <row r="102">
          <cell r="C102" t="str">
            <v>WCDays</v>
          </cell>
          <cell r="D102" t="str">
            <v>Working Capital in days</v>
          </cell>
        </row>
        <row r="103">
          <cell r="C103" t="str">
            <v>YeEq</v>
          </cell>
          <cell r="D103" t="str">
            <v>Year End Equity</v>
          </cell>
        </row>
      </sheetData>
      <sheetData sheetId="20"/>
      <sheetData sheetId="21"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MRY"/>
      <sheetName val="PP"/>
      <sheetName val="PP Projection"/>
      <sheetName val="Expenses"/>
      <sheetName val="Contribution"/>
      <sheetName val="INTERST"/>
      <sheetName val="Second-sale-INV"/>
      <sheetName val="Mkt inventory"/>
      <sheetName val="THERAP"/>
      <sheetName val="NEWPROD"/>
      <sheetName val="INVENTORY"/>
      <sheetName val="Receivable"/>
      <sheetName val="DSO"/>
      <sheetName val="wor capital"/>
      <sheetName val="SALECOLL"/>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Go to"/>
      <sheetName val="Summary"/>
      <sheetName val="Qtrly_Template"/>
      <sheetName val="Template"/>
      <sheetName val="Liscensing Agreements"/>
      <sheetName val="Peer Comparison"/>
      <sheetName val="Peer Comparison Charts"/>
      <sheetName val="CF"/>
      <sheetName val="Revenue Break up"/>
      <sheetName val="Dep"/>
      <sheetName val="Graphs"/>
      <sheetName val="Sheet1"/>
      <sheetName val="Sheet3"/>
      <sheetName val="Sheet2"/>
      <sheetName val="Sheet4"/>
      <sheetName val="Sheet5"/>
      <sheetName val="Sheet6"/>
      <sheetName val="PE-PBV chart"/>
      <sheetName val="P&amp;L"/>
      <sheetName val="BS"/>
      <sheetName val="Hemu Sheet"/>
      <sheetName val="NB vs Consensus, TP, Chng in EE"/>
      <sheetName val="Qtrly sheet"/>
      <sheetName val="Uploader"/>
    </sheetNames>
    <sheetDataSet>
      <sheetData sheetId="0" refreshError="1"/>
      <sheetData sheetId="1" refreshError="1"/>
      <sheetData sheetId="2" refreshError="1"/>
      <sheetData sheetId="3" refreshError="1">
        <row r="2">
          <cell r="E2">
            <v>3</v>
          </cell>
          <cell r="F2">
            <v>3</v>
          </cell>
          <cell r="G2">
            <v>3</v>
          </cell>
          <cell r="H2">
            <v>3</v>
          </cell>
          <cell r="I2">
            <v>3</v>
          </cell>
          <cell r="J2">
            <v>3</v>
          </cell>
          <cell r="K2">
            <v>3</v>
          </cell>
          <cell r="L2">
            <v>3</v>
          </cell>
          <cell r="M2">
            <v>3</v>
          </cell>
          <cell r="N2">
            <v>3</v>
          </cell>
          <cell r="O2">
            <v>3</v>
          </cell>
          <cell r="P2">
            <v>3</v>
          </cell>
          <cell r="Q2">
            <v>3</v>
          </cell>
          <cell r="R2">
            <v>3</v>
          </cell>
          <cell r="S2">
            <v>3</v>
          </cell>
          <cell r="T2">
            <v>3</v>
          </cell>
          <cell r="U2">
            <v>3</v>
          </cell>
          <cell r="V2">
            <v>3</v>
          </cell>
          <cell r="W2">
            <v>3</v>
          </cell>
          <cell r="X2">
            <v>3</v>
          </cell>
          <cell r="Y2">
            <v>3</v>
          </cell>
          <cell r="Z2">
            <v>3</v>
          </cell>
          <cell r="AA2">
            <v>3</v>
          </cell>
          <cell r="AB2">
            <v>3</v>
          </cell>
          <cell r="AC2">
            <v>3</v>
          </cell>
          <cell r="AD2">
            <v>3</v>
          </cell>
          <cell r="AE2">
            <v>3</v>
          </cell>
          <cell r="AF2">
            <v>3</v>
          </cell>
          <cell r="AG2">
            <v>3</v>
          </cell>
          <cell r="AH2">
            <v>3</v>
          </cell>
          <cell r="AI2">
            <v>3</v>
          </cell>
          <cell r="AJ2">
            <v>3</v>
          </cell>
          <cell r="AK2">
            <v>3</v>
          </cell>
          <cell r="AL2">
            <v>3</v>
          </cell>
          <cell r="AM2">
            <v>3</v>
          </cell>
          <cell r="AN2">
            <v>3</v>
          </cell>
        </row>
        <row r="6">
          <cell r="U6">
            <v>1608.4</v>
          </cell>
          <cell r="V6">
            <v>1613.7</v>
          </cell>
          <cell r="W6">
            <v>1496.2</v>
          </cell>
          <cell r="X6">
            <v>2525.9</v>
          </cell>
          <cell r="Y6">
            <v>2280.6999999999998</v>
          </cell>
          <cell r="Z6">
            <v>2425.1</v>
          </cell>
          <cell r="AA6">
            <v>2842.2</v>
          </cell>
          <cell r="AB6">
            <v>2783.9</v>
          </cell>
          <cell r="AC6">
            <v>2660.7</v>
          </cell>
          <cell r="AD6">
            <v>3312.2</v>
          </cell>
          <cell r="AE6">
            <v>2674.2</v>
          </cell>
          <cell r="AF6">
            <v>3258.5</v>
          </cell>
          <cell r="AG6">
            <v>2027.7</v>
          </cell>
          <cell r="AH6">
            <v>2228.6999999999998</v>
          </cell>
          <cell r="AI6">
            <v>1899</v>
          </cell>
          <cell r="AJ6">
            <v>3137.4</v>
          </cell>
          <cell r="AK6">
            <v>2625.4</v>
          </cell>
          <cell r="AL6">
            <v>2533</v>
          </cell>
          <cell r="AM6">
            <v>3100.5</v>
          </cell>
          <cell r="AN6">
            <v>4800.3999999999996</v>
          </cell>
        </row>
        <row r="8">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1608.4</v>
          </cell>
          <cell r="V8">
            <v>1613.7</v>
          </cell>
          <cell r="W8">
            <v>1496.2</v>
          </cell>
          <cell r="X8">
            <v>2525.9</v>
          </cell>
          <cell r="Y8">
            <v>2280.6999999999998</v>
          </cell>
          <cell r="Z8">
            <v>2425.1</v>
          </cell>
          <cell r="AA8">
            <v>2842.2</v>
          </cell>
          <cell r="AB8">
            <v>2783.9</v>
          </cell>
          <cell r="AC8">
            <v>2660.7</v>
          </cell>
          <cell r="AD8">
            <v>3312.2</v>
          </cell>
          <cell r="AE8">
            <v>2674.2</v>
          </cell>
          <cell r="AF8">
            <v>3258.5</v>
          </cell>
          <cell r="AG8">
            <v>2027.7</v>
          </cell>
          <cell r="AH8">
            <v>2228.6999999999998</v>
          </cell>
          <cell r="AI8">
            <v>1899</v>
          </cell>
          <cell r="AJ8">
            <v>3137.4</v>
          </cell>
          <cell r="AK8">
            <v>2625.4</v>
          </cell>
          <cell r="AL8">
            <v>2533</v>
          </cell>
          <cell r="AM8">
            <v>3100.5</v>
          </cell>
          <cell r="AN8">
            <v>4800.3999999999996</v>
          </cell>
        </row>
        <row r="9">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-1147.7</v>
          </cell>
          <cell r="V9">
            <v>-1178.8</v>
          </cell>
          <cell r="W9">
            <v>-1070.8000000000002</v>
          </cell>
          <cell r="X9">
            <v>-1387</v>
          </cell>
          <cell r="Y9">
            <v>-1438.1</v>
          </cell>
          <cell r="Z9">
            <v>-1375</v>
          </cell>
          <cell r="AA9">
            <v>-1721.3000000000002</v>
          </cell>
          <cell r="AB9">
            <v>-1628.3999999999999</v>
          </cell>
          <cell r="AC9">
            <v>-1562.6</v>
          </cell>
          <cell r="AD9">
            <v>-1707.7</v>
          </cell>
          <cell r="AE9">
            <v>-1701.6</v>
          </cell>
          <cell r="AF9">
            <v>-2029.9</v>
          </cell>
          <cell r="AG9">
            <v>-1334.7000000000003</v>
          </cell>
          <cell r="AH9">
            <v>-1171.6999999999998</v>
          </cell>
          <cell r="AI9">
            <v>-1064.0999999999999</v>
          </cell>
          <cell r="AJ9">
            <v>-1603.8000000000002</v>
          </cell>
          <cell r="AK9">
            <v>-1668.6</v>
          </cell>
          <cell r="AL9">
            <v>-1685.2</v>
          </cell>
          <cell r="AM9">
            <v>-1914.8999999999999</v>
          </cell>
          <cell r="AN9">
            <v>-2887.9000000000005</v>
          </cell>
        </row>
        <row r="10">
          <cell r="U10">
            <v>-775.8</v>
          </cell>
          <cell r="V10">
            <v>-752.5</v>
          </cell>
          <cell r="W10">
            <v>-595.6</v>
          </cell>
          <cell r="X10">
            <v>-987.3</v>
          </cell>
          <cell r="Y10">
            <v>-1071.3</v>
          </cell>
          <cell r="Z10">
            <v>-1088.3</v>
          </cell>
          <cell r="AA10">
            <v>-1166.4000000000001</v>
          </cell>
          <cell r="AB10">
            <v>-1112.8</v>
          </cell>
          <cell r="AC10">
            <v>-1224.5</v>
          </cell>
          <cell r="AD10">
            <v>-1489.8</v>
          </cell>
          <cell r="AE10">
            <v>-1474.7</v>
          </cell>
          <cell r="AF10">
            <v>-1237.5</v>
          </cell>
          <cell r="AG10">
            <v>-1057.7</v>
          </cell>
          <cell r="AH10">
            <v>-894.6</v>
          </cell>
          <cell r="AI10">
            <v>-847.8</v>
          </cell>
          <cell r="AJ10">
            <v>-1152</v>
          </cell>
          <cell r="AK10">
            <v>-1157.8</v>
          </cell>
          <cell r="AL10">
            <v>-945.5</v>
          </cell>
          <cell r="AM10">
            <v>-1074.0999999999999</v>
          </cell>
          <cell r="AN10">
            <v>-1689.4</v>
          </cell>
        </row>
        <row r="11">
          <cell r="U11">
            <v>-43.7</v>
          </cell>
          <cell r="V11">
            <v>-93.1</v>
          </cell>
          <cell r="W11">
            <v>-73.7</v>
          </cell>
          <cell r="X11">
            <v>90.7</v>
          </cell>
          <cell r="Y11">
            <v>62.3</v>
          </cell>
          <cell r="Z11">
            <v>211.8</v>
          </cell>
          <cell r="AA11">
            <v>-47.3</v>
          </cell>
          <cell r="AB11">
            <v>95.1</v>
          </cell>
          <cell r="AC11">
            <v>280.10000000000002</v>
          </cell>
          <cell r="AD11">
            <v>402</v>
          </cell>
          <cell r="AE11">
            <v>434.5</v>
          </cell>
          <cell r="AF11">
            <v>-125.7</v>
          </cell>
          <cell r="AG11">
            <v>238.3</v>
          </cell>
          <cell r="AH11">
            <v>247.3</v>
          </cell>
          <cell r="AI11">
            <v>345.5</v>
          </cell>
          <cell r="AJ11">
            <v>161.30000000000001</v>
          </cell>
          <cell r="AK11">
            <v>142.4</v>
          </cell>
          <cell r="AL11">
            <v>-87.7</v>
          </cell>
          <cell r="AM11">
            <v>-110.5</v>
          </cell>
          <cell r="AN11">
            <v>-289.39999999999998</v>
          </cell>
        </row>
        <row r="12">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row>
        <row r="13">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-819.5</v>
          </cell>
          <cell r="V13">
            <v>-845.6</v>
          </cell>
          <cell r="W13">
            <v>-669.30000000000007</v>
          </cell>
          <cell r="X13">
            <v>-896.59999999999991</v>
          </cell>
          <cell r="Y13">
            <v>-1009</v>
          </cell>
          <cell r="Z13">
            <v>-876.5</v>
          </cell>
          <cell r="AA13">
            <v>-1213.7</v>
          </cell>
          <cell r="AB13">
            <v>-1017.6999999999999</v>
          </cell>
          <cell r="AC13">
            <v>-944.4</v>
          </cell>
          <cell r="AD13">
            <v>-1087.8</v>
          </cell>
          <cell r="AE13">
            <v>-1040.2</v>
          </cell>
          <cell r="AF13">
            <v>-1363.2</v>
          </cell>
          <cell r="AG13">
            <v>-819.40000000000009</v>
          </cell>
          <cell r="AH13">
            <v>-647.29999999999995</v>
          </cell>
          <cell r="AI13">
            <v>-502.29999999999995</v>
          </cell>
          <cell r="AJ13">
            <v>-990.7</v>
          </cell>
          <cell r="AK13">
            <v>-1015.4</v>
          </cell>
          <cell r="AL13">
            <v>-1033.2</v>
          </cell>
          <cell r="AM13">
            <v>-1184.5999999999999</v>
          </cell>
          <cell r="AN13">
            <v>-1978.8000000000002</v>
          </cell>
        </row>
        <row r="14">
          <cell r="U14">
            <v>-96.4</v>
          </cell>
          <cell r="V14">
            <v>-102.8</v>
          </cell>
          <cell r="W14">
            <v>-131.6</v>
          </cell>
          <cell r="X14">
            <v>-185</v>
          </cell>
          <cell r="Y14">
            <v>-114.8</v>
          </cell>
          <cell r="Z14">
            <v>-121.2</v>
          </cell>
          <cell r="AA14">
            <v>-123.7</v>
          </cell>
          <cell r="AB14">
            <v>-145.69999999999999</v>
          </cell>
          <cell r="AC14">
            <v>-148.19999999999999</v>
          </cell>
          <cell r="AD14">
            <v>-159.69999999999999</v>
          </cell>
          <cell r="AE14">
            <v>-158.5</v>
          </cell>
          <cell r="AF14">
            <v>-152.80000000000001</v>
          </cell>
          <cell r="AG14">
            <v>-178.7</v>
          </cell>
          <cell r="AH14">
            <v>-165.4</v>
          </cell>
          <cell r="AI14">
            <v>-163.5</v>
          </cell>
          <cell r="AJ14">
            <v>-177</v>
          </cell>
          <cell r="AK14">
            <v>-173.7</v>
          </cell>
          <cell r="AL14">
            <v>-186.2</v>
          </cell>
          <cell r="AM14">
            <v>-274.5</v>
          </cell>
          <cell r="AN14">
            <v>-366.4</v>
          </cell>
        </row>
        <row r="15">
          <cell r="U15">
            <v>-231.8</v>
          </cell>
          <cell r="V15">
            <v>-230.4</v>
          </cell>
          <cell r="W15">
            <v>-269.89999999999998</v>
          </cell>
          <cell r="X15">
            <v>-305.39999999999998</v>
          </cell>
          <cell r="Y15">
            <v>-314.29999999999995</v>
          </cell>
          <cell r="Z15">
            <v>-377.3</v>
          </cell>
          <cell r="AA15">
            <v>-383.9</v>
          </cell>
          <cell r="AB15">
            <v>-465</v>
          </cell>
          <cell r="AC15">
            <v>-470</v>
          </cell>
          <cell r="AD15">
            <v>-460.2</v>
          </cell>
          <cell r="AE15">
            <v>-502.9</v>
          </cell>
          <cell r="AF15">
            <v>-513.9</v>
          </cell>
          <cell r="AG15">
            <v>-336.6</v>
          </cell>
          <cell r="AH15">
            <v>-359</v>
          </cell>
          <cell r="AI15">
            <v>-398.29999999999995</v>
          </cell>
          <cell r="AJ15">
            <v>-436.1</v>
          </cell>
          <cell r="AK15">
            <v>-479.5</v>
          </cell>
          <cell r="AL15">
            <v>-465.8</v>
          </cell>
          <cell r="AM15">
            <v>-455.79999999999995</v>
          </cell>
          <cell r="AN15">
            <v>-542.70000000000005</v>
          </cell>
        </row>
        <row r="16">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460.70000000000005</v>
          </cell>
          <cell r="V16">
            <v>434.90000000000009</v>
          </cell>
          <cell r="W16">
            <v>425.39999999999986</v>
          </cell>
          <cell r="X16">
            <v>1138.9000000000001</v>
          </cell>
          <cell r="Y16">
            <v>842.59999999999991</v>
          </cell>
          <cell r="Z16">
            <v>1050.0999999999999</v>
          </cell>
          <cell r="AA16">
            <v>1120.8999999999996</v>
          </cell>
          <cell r="AB16">
            <v>1155.5000000000002</v>
          </cell>
          <cell r="AC16">
            <v>1098.0999999999999</v>
          </cell>
          <cell r="AD16">
            <v>1604.4999999999998</v>
          </cell>
          <cell r="AE16">
            <v>972.59999999999991</v>
          </cell>
          <cell r="AF16">
            <v>1228.5999999999999</v>
          </cell>
          <cell r="AG16">
            <v>692.99999999999977</v>
          </cell>
          <cell r="AH16">
            <v>1057</v>
          </cell>
          <cell r="AI16">
            <v>834.90000000000009</v>
          </cell>
          <cell r="AJ16">
            <v>1533.6</v>
          </cell>
          <cell r="AK16">
            <v>956.80000000000018</v>
          </cell>
          <cell r="AL16">
            <v>847.8</v>
          </cell>
          <cell r="AM16">
            <v>1185.6000000000001</v>
          </cell>
          <cell r="AN16">
            <v>1912.4999999999991</v>
          </cell>
        </row>
        <row r="17">
          <cell r="U17">
            <v>0</v>
          </cell>
          <cell r="V17">
            <v>0</v>
          </cell>
          <cell r="W17">
            <v>0</v>
          </cell>
          <cell r="X17">
            <v>0</v>
          </cell>
          <cell r="Y17">
            <v>0</v>
          </cell>
          <cell r="Z17">
            <v>0</v>
          </cell>
          <cell r="AA17">
            <v>0</v>
          </cell>
          <cell r="AB17">
            <v>0</v>
          </cell>
          <cell r="AC17">
            <v>35</v>
          </cell>
          <cell r="AD17">
            <v>25.8</v>
          </cell>
          <cell r="AE17">
            <v>47.5</v>
          </cell>
          <cell r="AF17">
            <v>20.9</v>
          </cell>
          <cell r="AG17">
            <v>94.2</v>
          </cell>
          <cell r="AH17">
            <v>36.200000000000003</v>
          </cell>
          <cell r="AI17">
            <v>59.4</v>
          </cell>
          <cell r="AJ17">
            <v>-16.100000000000001</v>
          </cell>
          <cell r="AK17">
            <v>68.3</v>
          </cell>
          <cell r="AL17">
            <v>35.5</v>
          </cell>
          <cell r="AM17">
            <v>49.2</v>
          </cell>
          <cell r="AN17">
            <v>7.2</v>
          </cell>
        </row>
        <row r="18">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460.70000000000005</v>
          </cell>
          <cell r="V18">
            <v>434.90000000000009</v>
          </cell>
          <cell r="W18">
            <v>425.39999999999986</v>
          </cell>
          <cell r="X18">
            <v>1138.9000000000001</v>
          </cell>
          <cell r="Y18">
            <v>842.59999999999991</v>
          </cell>
          <cell r="Z18">
            <v>1050.0999999999999</v>
          </cell>
          <cell r="AA18">
            <v>1120.8999999999996</v>
          </cell>
          <cell r="AB18">
            <v>1155.5000000000002</v>
          </cell>
          <cell r="AC18">
            <v>1133.0999999999999</v>
          </cell>
          <cell r="AD18">
            <v>1630.2999999999997</v>
          </cell>
          <cell r="AE18">
            <v>1020.0999999999999</v>
          </cell>
          <cell r="AF18">
            <v>1249.5</v>
          </cell>
          <cell r="AG18">
            <v>787.19999999999982</v>
          </cell>
          <cell r="AH18">
            <v>1093.2</v>
          </cell>
          <cell r="AI18">
            <v>894.30000000000007</v>
          </cell>
          <cell r="AJ18">
            <v>1517.5</v>
          </cell>
          <cell r="AK18">
            <v>1025.1000000000001</v>
          </cell>
          <cell r="AL18">
            <v>883.3</v>
          </cell>
          <cell r="AM18">
            <v>1234.8000000000002</v>
          </cell>
          <cell r="AN18">
            <v>1919.6999999999991</v>
          </cell>
        </row>
        <row r="19">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-42.6</v>
          </cell>
          <cell r="V19">
            <v>-41.5</v>
          </cell>
          <cell r="W19">
            <v>-58.7</v>
          </cell>
          <cell r="X19">
            <v>-80.400000000000006</v>
          </cell>
          <cell r="Y19">
            <v>-86.1</v>
          </cell>
          <cell r="Z19">
            <v>-78.2</v>
          </cell>
          <cell r="AA19">
            <v>-90.6</v>
          </cell>
          <cell r="AB19">
            <v>-101.6</v>
          </cell>
          <cell r="AC19">
            <v>-107.3</v>
          </cell>
          <cell r="AD19">
            <v>-119.3</v>
          </cell>
          <cell r="AE19">
            <v>-122.8</v>
          </cell>
          <cell r="AF19">
            <v>-128.80000000000001</v>
          </cell>
          <cell r="AG19">
            <v>-128.6</v>
          </cell>
          <cell r="AH19">
            <v>-130.5</v>
          </cell>
          <cell r="AI19">
            <v>-132.6</v>
          </cell>
          <cell r="AJ19">
            <v>-122.8</v>
          </cell>
          <cell r="AK19">
            <v>-131.1</v>
          </cell>
          <cell r="AL19">
            <v>-132.69999999999999</v>
          </cell>
          <cell r="AM19">
            <v>-135.30000000000001</v>
          </cell>
          <cell r="AN19">
            <v>-134.5</v>
          </cell>
        </row>
        <row r="20">
          <cell r="U20">
            <v>-42.6</v>
          </cell>
          <cell r="V20">
            <v>-41.5</v>
          </cell>
          <cell r="W20">
            <v>-58.7</v>
          </cell>
          <cell r="X20">
            <v>-80.400000000000006</v>
          </cell>
          <cell r="Y20">
            <v>-86.1</v>
          </cell>
          <cell r="Z20">
            <v>-78.2</v>
          </cell>
          <cell r="AA20">
            <v>-90.6</v>
          </cell>
          <cell r="AB20">
            <v>-101.6</v>
          </cell>
          <cell r="AC20">
            <v>-107.3</v>
          </cell>
          <cell r="AD20">
            <v>-119.3</v>
          </cell>
          <cell r="AE20">
            <v>-122.8</v>
          </cell>
          <cell r="AF20">
            <v>-128.80000000000001</v>
          </cell>
          <cell r="AG20">
            <v>-128.6</v>
          </cell>
          <cell r="AH20">
            <v>-130.5</v>
          </cell>
          <cell r="AI20">
            <v>-132.6</v>
          </cell>
          <cell r="AJ20">
            <v>-122.8</v>
          </cell>
          <cell r="AK20">
            <v>-131.1</v>
          </cell>
          <cell r="AL20">
            <v>-132.69999999999999</v>
          </cell>
          <cell r="AM20">
            <v>-135.30000000000001</v>
          </cell>
          <cell r="AN20">
            <v>-134.5</v>
          </cell>
        </row>
        <row r="22">
          <cell r="U22">
            <v>43.6</v>
          </cell>
          <cell r="V22">
            <v>34</v>
          </cell>
          <cell r="W22">
            <v>24.5</v>
          </cell>
          <cell r="X22">
            <v>34</v>
          </cell>
          <cell r="Y22">
            <v>34.4</v>
          </cell>
          <cell r="Z22">
            <v>15.4</v>
          </cell>
          <cell r="AA22">
            <v>45.1</v>
          </cell>
          <cell r="AB22">
            <v>41.2</v>
          </cell>
          <cell r="AC22">
            <v>16.899999999999999</v>
          </cell>
          <cell r="AD22">
            <v>25.8</v>
          </cell>
          <cell r="AE22">
            <v>31.2</v>
          </cell>
          <cell r="AF22">
            <v>27</v>
          </cell>
          <cell r="AG22">
            <v>28.5</v>
          </cell>
          <cell r="AH22">
            <v>31.4</v>
          </cell>
          <cell r="AI22">
            <v>38</v>
          </cell>
          <cell r="AJ22">
            <v>35.4</v>
          </cell>
          <cell r="AK22">
            <v>49</v>
          </cell>
          <cell r="AL22">
            <v>59.6</v>
          </cell>
          <cell r="AM22">
            <v>70.900000000000006</v>
          </cell>
          <cell r="AN22">
            <v>93.5</v>
          </cell>
        </row>
        <row r="23">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461.70000000000005</v>
          </cell>
          <cell r="V23">
            <v>427.40000000000009</v>
          </cell>
          <cell r="W23">
            <v>391.19999999999987</v>
          </cell>
          <cell r="X23">
            <v>1092.5</v>
          </cell>
          <cell r="Y23">
            <v>790.89999999999986</v>
          </cell>
          <cell r="Z23">
            <v>987.3</v>
          </cell>
          <cell r="AA23">
            <v>1075.3999999999996</v>
          </cell>
          <cell r="AB23">
            <v>1095.1000000000001</v>
          </cell>
          <cell r="AC23">
            <v>1042.6999999999998</v>
          </cell>
          <cell r="AD23">
            <v>1536.7999999999997</v>
          </cell>
          <cell r="AE23">
            <v>928.49999999999989</v>
          </cell>
          <cell r="AF23">
            <v>1147.7</v>
          </cell>
          <cell r="AG23">
            <v>687.0999999999998</v>
          </cell>
          <cell r="AH23">
            <v>994.1</v>
          </cell>
          <cell r="AI23">
            <v>799.7</v>
          </cell>
          <cell r="AJ23">
            <v>1430.1</v>
          </cell>
          <cell r="AK23">
            <v>943.00000000000011</v>
          </cell>
          <cell r="AL23">
            <v>810.19999999999993</v>
          </cell>
          <cell r="AM23">
            <v>1170.4000000000001</v>
          </cell>
          <cell r="AN23">
            <v>1878.6999999999991</v>
          </cell>
        </row>
        <row r="24">
          <cell r="U24">
            <v>-20.6</v>
          </cell>
          <cell r="V24">
            <v>-6.4850000000000003</v>
          </cell>
          <cell r="W24">
            <v>-38.1</v>
          </cell>
          <cell r="X24">
            <v>-40.614999999999988</v>
          </cell>
          <cell r="Y24">
            <v>-33.700000000000003</v>
          </cell>
          <cell r="Z24">
            <v>-31.5</v>
          </cell>
          <cell r="AA24">
            <v>-18.3</v>
          </cell>
          <cell r="AB24">
            <v>-18.3</v>
          </cell>
          <cell r="AC24">
            <v>-19.600000000000001</v>
          </cell>
          <cell r="AD24">
            <v>-18.3</v>
          </cell>
          <cell r="AE24">
            <v>-16.2</v>
          </cell>
          <cell r="AF24">
            <v>-18.2</v>
          </cell>
          <cell r="AG24">
            <v>-8.3000000000000007</v>
          </cell>
          <cell r="AH24">
            <v>-30</v>
          </cell>
          <cell r="AI24">
            <v>-17.7</v>
          </cell>
          <cell r="AJ24">
            <v>28.4</v>
          </cell>
          <cell r="AK24">
            <v>-2.2000000000000002</v>
          </cell>
          <cell r="AL24">
            <v>-5.2</v>
          </cell>
          <cell r="AM24">
            <v>-5.6</v>
          </cell>
          <cell r="AN24">
            <v>1.1000000000000001</v>
          </cell>
        </row>
        <row r="25">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441.1</v>
          </cell>
          <cell r="V25">
            <v>420.91500000000008</v>
          </cell>
          <cell r="W25">
            <v>353.09999999999985</v>
          </cell>
          <cell r="X25">
            <v>1051.885</v>
          </cell>
          <cell r="Y25">
            <v>757.19999999999982</v>
          </cell>
          <cell r="Z25">
            <v>955.8</v>
          </cell>
          <cell r="AA25">
            <v>1057.0999999999997</v>
          </cell>
          <cell r="AB25">
            <v>1076.8000000000002</v>
          </cell>
          <cell r="AC25">
            <v>1023.0999999999998</v>
          </cell>
          <cell r="AD25">
            <v>1518.4999999999998</v>
          </cell>
          <cell r="AE25">
            <v>912.29999999999984</v>
          </cell>
          <cell r="AF25">
            <v>1129.5</v>
          </cell>
          <cell r="AG25">
            <v>678.79999999999984</v>
          </cell>
          <cell r="AH25">
            <v>964.1</v>
          </cell>
          <cell r="AI25">
            <v>782</v>
          </cell>
          <cell r="AJ25">
            <v>1458.5</v>
          </cell>
          <cell r="AK25">
            <v>940.80000000000007</v>
          </cell>
          <cell r="AL25">
            <v>804.99999999999989</v>
          </cell>
          <cell r="AM25">
            <v>1164.8000000000002</v>
          </cell>
          <cell r="AN25">
            <v>1879.799999999999</v>
          </cell>
        </row>
        <row r="26">
          <cell r="AG26">
            <v>-540.4</v>
          </cell>
          <cell r="AH26">
            <v>0</v>
          </cell>
          <cell r="AI26">
            <v>0</v>
          </cell>
          <cell r="AJ26">
            <v>540.4</v>
          </cell>
          <cell r="AK26">
            <v>0</v>
          </cell>
          <cell r="AL26">
            <v>0</v>
          </cell>
        </row>
        <row r="27">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441.1</v>
          </cell>
          <cell r="V27">
            <v>420.91500000000008</v>
          </cell>
          <cell r="W27">
            <v>353.09999999999985</v>
          </cell>
          <cell r="X27">
            <v>1051.885</v>
          </cell>
          <cell r="Y27">
            <v>757.19999999999982</v>
          </cell>
          <cell r="Z27">
            <v>955.8</v>
          </cell>
          <cell r="AA27">
            <v>1057.0999999999997</v>
          </cell>
          <cell r="AB27">
            <v>1076.8000000000002</v>
          </cell>
          <cell r="AC27">
            <v>1023.0999999999998</v>
          </cell>
          <cell r="AD27">
            <v>1518.4999999999998</v>
          </cell>
          <cell r="AE27">
            <v>912.29999999999984</v>
          </cell>
          <cell r="AF27">
            <v>1129.5</v>
          </cell>
          <cell r="AG27">
            <v>138.39999999999986</v>
          </cell>
          <cell r="AH27">
            <v>964.1</v>
          </cell>
          <cell r="AI27">
            <v>782</v>
          </cell>
          <cell r="AJ27">
            <v>1998.9</v>
          </cell>
          <cell r="AK27">
            <v>940.80000000000007</v>
          </cell>
          <cell r="AL27">
            <v>804.99999999999989</v>
          </cell>
          <cell r="AM27">
            <v>1164.8000000000002</v>
          </cell>
          <cell r="AN27">
            <v>1879.799999999999</v>
          </cell>
        </row>
        <row r="28">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-173.625</v>
          </cell>
          <cell r="V28">
            <v>-108.075</v>
          </cell>
          <cell r="W28">
            <v>-25.799999999999997</v>
          </cell>
          <cell r="X28">
            <v>-42.1</v>
          </cell>
          <cell r="Y28">
            <v>-84.4</v>
          </cell>
          <cell r="Z28">
            <v>-43.3</v>
          </cell>
          <cell r="AA28">
            <v>-50.5</v>
          </cell>
          <cell r="AB28">
            <v>-133.10000000000002</v>
          </cell>
          <cell r="AC28">
            <v>-58.3</v>
          </cell>
          <cell r="AD28">
            <v>-141.69999999999999</v>
          </cell>
          <cell r="AE28">
            <v>-88.1</v>
          </cell>
          <cell r="AF28">
            <v>-50.8</v>
          </cell>
          <cell r="AG28">
            <v>-89.2</v>
          </cell>
          <cell r="AH28">
            <v>-99.699999999999989</v>
          </cell>
          <cell r="AI28">
            <v>-94.1</v>
          </cell>
          <cell r="AJ28">
            <v>-158.4</v>
          </cell>
          <cell r="AK28">
            <v>-77.900000000000006</v>
          </cell>
          <cell r="AL28">
            <v>-75.399999999999991</v>
          </cell>
          <cell r="AM28">
            <v>-149.19999999999999</v>
          </cell>
          <cell r="AN28">
            <v>-132.30000000000001</v>
          </cell>
        </row>
        <row r="29">
          <cell r="U29">
            <v>-167</v>
          </cell>
          <cell r="V29">
            <v>-114</v>
          </cell>
          <cell r="W29">
            <v>2.2999999999999998</v>
          </cell>
          <cell r="X29">
            <v>-54.5</v>
          </cell>
          <cell r="Y29">
            <v>-48.5</v>
          </cell>
          <cell r="Z29">
            <v>-0.5</v>
          </cell>
          <cell r="AA29">
            <v>-60.7</v>
          </cell>
          <cell r="AB29">
            <v>-87.4</v>
          </cell>
          <cell r="AC29">
            <v>-74.5</v>
          </cell>
          <cell r="AD29">
            <v>-127.2</v>
          </cell>
          <cell r="AE29">
            <v>-61.5</v>
          </cell>
          <cell r="AF29">
            <v>-32.700000000000003</v>
          </cell>
          <cell r="AG29">
            <v>-87.2</v>
          </cell>
          <cell r="AH29">
            <v>-82.8</v>
          </cell>
          <cell r="AI29">
            <v>-103.5</v>
          </cell>
          <cell r="AJ29">
            <v>-38.5</v>
          </cell>
          <cell r="AK29">
            <v>-71.900000000000006</v>
          </cell>
          <cell r="AL29">
            <v>-69.099999999999994</v>
          </cell>
          <cell r="AM29">
            <v>-119</v>
          </cell>
          <cell r="AN29">
            <v>-132.30000000000001</v>
          </cell>
        </row>
        <row r="30">
          <cell r="U30">
            <v>-6.625</v>
          </cell>
          <cell r="V30">
            <v>5.9249999999999998</v>
          </cell>
          <cell r="W30">
            <v>-28.099999999999998</v>
          </cell>
          <cell r="X30">
            <v>12.4</v>
          </cell>
          <cell r="Y30">
            <v>-35.9</v>
          </cell>
          <cell r="Z30">
            <v>-42.8</v>
          </cell>
          <cell r="AA30">
            <v>10.199999999999999</v>
          </cell>
          <cell r="AB30">
            <v>-45.7</v>
          </cell>
          <cell r="AC30">
            <v>16.2</v>
          </cell>
          <cell r="AD30">
            <v>-14.5</v>
          </cell>
          <cell r="AE30">
            <v>-26.6</v>
          </cell>
          <cell r="AF30">
            <v>-18.099999999999998</v>
          </cell>
          <cell r="AG30">
            <v>-2</v>
          </cell>
          <cell r="AH30">
            <v>-16.899999999999999</v>
          </cell>
          <cell r="AI30">
            <v>9.4</v>
          </cell>
          <cell r="AJ30">
            <v>-119.9</v>
          </cell>
          <cell r="AK30">
            <v>-6</v>
          </cell>
          <cell r="AL30">
            <v>-6.3</v>
          </cell>
          <cell r="AM30">
            <v>-30.200000000000003</v>
          </cell>
          <cell r="AN30">
            <v>0</v>
          </cell>
        </row>
        <row r="31">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267.47500000000002</v>
          </cell>
          <cell r="V31">
            <v>312.84000000000009</v>
          </cell>
          <cell r="W31">
            <v>327.29999999999984</v>
          </cell>
          <cell r="X31">
            <v>1009.785</v>
          </cell>
          <cell r="Y31">
            <v>672.79999999999984</v>
          </cell>
          <cell r="Z31">
            <v>912.5</v>
          </cell>
          <cell r="AA31">
            <v>1006.5999999999997</v>
          </cell>
          <cell r="AB31">
            <v>943.70000000000016</v>
          </cell>
          <cell r="AC31">
            <v>964.79999999999984</v>
          </cell>
          <cell r="AD31">
            <v>1376.7999999999997</v>
          </cell>
          <cell r="AE31">
            <v>824.19999999999982</v>
          </cell>
          <cell r="AF31">
            <v>1078.7</v>
          </cell>
          <cell r="AG31">
            <v>49.199999999999861</v>
          </cell>
          <cell r="AH31">
            <v>864.40000000000009</v>
          </cell>
          <cell r="AI31">
            <v>687.9</v>
          </cell>
          <cell r="AJ31">
            <v>1840.5</v>
          </cell>
          <cell r="AK31">
            <v>862.90000000000009</v>
          </cell>
          <cell r="AL31">
            <v>729.59999999999991</v>
          </cell>
          <cell r="AM31">
            <v>1015.6000000000001</v>
          </cell>
          <cell r="AN31">
            <v>1747.4999999999991</v>
          </cell>
        </row>
        <row r="32">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row>
        <row r="38">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267.47500000000002</v>
          </cell>
          <cell r="V38">
            <v>312.84000000000009</v>
          </cell>
          <cell r="W38">
            <v>327.29999999999984</v>
          </cell>
          <cell r="X38">
            <v>1009.785</v>
          </cell>
          <cell r="Y38">
            <v>672.79999999999984</v>
          </cell>
          <cell r="Z38">
            <v>912.5</v>
          </cell>
          <cell r="AA38">
            <v>1006.5999999999997</v>
          </cell>
          <cell r="AB38">
            <v>943.70000000000016</v>
          </cell>
          <cell r="AC38">
            <v>964.79999999999984</v>
          </cell>
          <cell r="AD38">
            <v>1376.7999999999997</v>
          </cell>
          <cell r="AE38">
            <v>824.19999999999982</v>
          </cell>
          <cell r="AF38">
            <v>1078.7</v>
          </cell>
          <cell r="AG38">
            <v>49.199999999999861</v>
          </cell>
          <cell r="AH38">
            <v>864.40000000000009</v>
          </cell>
          <cell r="AI38">
            <v>687.9</v>
          </cell>
          <cell r="AJ38">
            <v>1840.5</v>
          </cell>
          <cell r="AK38">
            <v>862.90000000000009</v>
          </cell>
          <cell r="AL38">
            <v>729.59999999999991</v>
          </cell>
          <cell r="AM38">
            <v>1015.6000000000001</v>
          </cell>
          <cell r="AN38">
            <v>1747.4999999999991</v>
          </cell>
        </row>
        <row r="40">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267.47500000000002</v>
          </cell>
          <cell r="V40">
            <v>312.84000000000009</v>
          </cell>
          <cell r="W40">
            <v>327.29999999999984</v>
          </cell>
          <cell r="X40">
            <v>1009.785</v>
          </cell>
          <cell r="Y40">
            <v>672.79999999999984</v>
          </cell>
          <cell r="Z40">
            <v>912.5</v>
          </cell>
          <cell r="AA40">
            <v>1006.5999999999997</v>
          </cell>
          <cell r="AB40">
            <v>943.70000000000016</v>
          </cell>
          <cell r="AC40">
            <v>964.79999999999984</v>
          </cell>
          <cell r="AD40">
            <v>1376.7999999999997</v>
          </cell>
          <cell r="AE40">
            <v>824.19999999999982</v>
          </cell>
          <cell r="AF40">
            <v>1078.7</v>
          </cell>
          <cell r="AG40">
            <v>589.5999999999998</v>
          </cell>
          <cell r="AH40">
            <v>864.40000000000009</v>
          </cell>
          <cell r="AI40">
            <v>687.9</v>
          </cell>
          <cell r="AJ40">
            <v>1300.0999999999999</v>
          </cell>
          <cell r="AK40">
            <v>862.90000000000009</v>
          </cell>
          <cell r="AL40">
            <v>729.59999999999991</v>
          </cell>
          <cell r="AM40">
            <v>1015.6000000000001</v>
          </cell>
          <cell r="AN40">
            <v>1747.4999999999991</v>
          </cell>
        </row>
      </sheetData>
      <sheetData sheetId="4" refreshError="1">
        <row r="2">
          <cell r="D2">
            <v>12</v>
          </cell>
          <cell r="E2">
            <v>12</v>
          </cell>
          <cell r="F2">
            <v>12</v>
          </cell>
          <cell r="G2">
            <v>12</v>
          </cell>
          <cell r="H2">
            <v>12</v>
          </cell>
          <cell r="I2">
            <v>12</v>
          </cell>
          <cell r="J2">
            <v>12</v>
          </cell>
          <cell r="K2">
            <v>12</v>
          </cell>
          <cell r="L2">
            <v>12</v>
          </cell>
          <cell r="M2">
            <v>12</v>
          </cell>
          <cell r="N2">
            <v>12</v>
          </cell>
          <cell r="O2">
            <v>12</v>
          </cell>
          <cell r="P2">
            <v>12</v>
          </cell>
          <cell r="Q2">
            <v>12</v>
          </cell>
          <cell r="R2">
            <v>12</v>
          </cell>
          <cell r="S2">
            <v>12</v>
          </cell>
          <cell r="T2">
            <v>12</v>
          </cell>
        </row>
        <row r="6">
          <cell r="D6">
            <v>0</v>
          </cell>
          <cell r="E6">
            <v>0</v>
          </cell>
          <cell r="F6">
            <v>0</v>
          </cell>
          <cell r="G6">
            <v>0</v>
          </cell>
          <cell r="H6">
            <v>0</v>
          </cell>
          <cell r="I6">
            <v>0</v>
          </cell>
          <cell r="J6">
            <v>0</v>
          </cell>
          <cell r="K6">
            <v>0</v>
          </cell>
          <cell r="L6">
            <v>3855.9070000000002</v>
          </cell>
          <cell r="M6">
            <v>7298.8559999999998</v>
          </cell>
          <cell r="N6">
            <v>10407.578</v>
          </cell>
          <cell r="O6">
            <v>11885.939</v>
          </cell>
          <cell r="P6">
            <v>9473.4580000000005</v>
          </cell>
          <cell r="Q6">
            <v>13211.652</v>
          </cell>
          <cell r="R6">
            <v>13211.652</v>
          </cell>
          <cell r="S6">
            <v>0</v>
          </cell>
          <cell r="T6">
            <v>0</v>
          </cell>
        </row>
        <row r="12">
          <cell r="D12">
            <v>0</v>
          </cell>
          <cell r="E12">
            <v>0</v>
          </cell>
          <cell r="F12">
            <v>0</v>
          </cell>
          <cell r="G12">
            <v>0</v>
          </cell>
          <cell r="H12">
            <v>0</v>
          </cell>
          <cell r="I12">
            <v>0</v>
          </cell>
          <cell r="J12">
            <v>0</v>
          </cell>
          <cell r="K12">
            <v>0</v>
          </cell>
          <cell r="L12">
            <v>3811.107</v>
          </cell>
          <cell r="M12">
            <v>7245.7559999999994</v>
          </cell>
          <cell r="N12">
            <v>10328.269</v>
          </cell>
          <cell r="O12">
            <v>11803.375</v>
          </cell>
          <cell r="P12">
            <v>9416.0969999999998</v>
          </cell>
          <cell r="Q12" t="e">
            <v>#REF!</v>
          </cell>
          <cell r="R12">
            <v>13352.17</v>
          </cell>
          <cell r="S12">
            <v>0</v>
          </cell>
          <cell r="T12">
            <v>0</v>
          </cell>
        </row>
        <row r="13">
          <cell r="D13">
            <v>0</v>
          </cell>
          <cell r="E13">
            <v>0</v>
          </cell>
          <cell r="F13">
            <v>0</v>
          </cell>
          <cell r="G13">
            <v>0</v>
          </cell>
          <cell r="H13">
            <v>0</v>
          </cell>
          <cell r="I13">
            <v>0</v>
          </cell>
          <cell r="J13">
            <v>0</v>
          </cell>
          <cell r="K13">
            <v>0</v>
          </cell>
          <cell r="L13">
            <v>-2569.2109999999993</v>
          </cell>
          <cell r="M13">
            <v>-4760.0210000000006</v>
          </cell>
          <cell r="N13">
            <v>-6130.3919999999989</v>
          </cell>
          <cell r="O13">
            <v>-6886.299</v>
          </cell>
          <cell r="P13">
            <v>-5170.0420000000004</v>
          </cell>
          <cell r="Q13" t="e">
            <v>#REF!</v>
          </cell>
          <cell r="R13">
            <v>7930.6319999999996</v>
          </cell>
          <cell r="S13">
            <v>0</v>
          </cell>
          <cell r="T13">
            <v>0</v>
          </cell>
        </row>
        <row r="14">
          <cell r="L14">
            <v>-1829.182</v>
          </cell>
          <cell r="M14">
            <v>-3125.268</v>
          </cell>
          <cell r="N14">
            <v>-4452.7659999999996</v>
          </cell>
          <cell r="O14">
            <v>-5438.1840000000002</v>
          </cell>
          <cell r="P14">
            <v>-3965.7759999999998</v>
          </cell>
          <cell r="Q14" t="e">
            <v>#REF!</v>
          </cell>
          <cell r="R14">
            <v>4882.4390000000003</v>
          </cell>
        </row>
        <row r="15">
          <cell r="Q15" t="e">
            <v>#REF!</v>
          </cell>
          <cell r="R15">
            <v>220.691</v>
          </cell>
        </row>
        <row r="16">
          <cell r="L16">
            <v>131.02099999999999</v>
          </cell>
          <cell r="M16">
            <v>-105.589</v>
          </cell>
          <cell r="N16">
            <v>356.92399999999998</v>
          </cell>
          <cell r="O16">
            <v>1184.69</v>
          </cell>
          <cell r="P16">
            <v>933.94100000000003</v>
          </cell>
          <cell r="Q16" t="e">
            <v>#REF!</v>
          </cell>
          <cell r="R16">
            <v>245.80600000000001</v>
          </cell>
        </row>
        <row r="17">
          <cell r="L17">
            <v>-85.426000000000002</v>
          </cell>
          <cell r="M17">
            <v>-104.55200000000001</v>
          </cell>
          <cell r="N17">
            <v>-225.57900000000001</v>
          </cell>
          <cell r="O17">
            <v>-172.28700000000001</v>
          </cell>
          <cell r="P17">
            <v>-163.06899999999999</v>
          </cell>
          <cell r="Q17" t="e">
            <v>#REF!</v>
          </cell>
          <cell r="R17">
            <v>626.505</v>
          </cell>
        </row>
        <row r="18">
          <cell r="L18">
            <v>-184.84700000000001</v>
          </cell>
          <cell r="M18">
            <v>-243.482</v>
          </cell>
          <cell r="N18">
            <v>-383.053</v>
          </cell>
          <cell r="O18">
            <v>-499.30700000000002</v>
          </cell>
          <cell r="P18">
            <v>-451.346</v>
          </cell>
          <cell r="Q18" t="e">
            <v>#REF!</v>
          </cell>
        </row>
        <row r="19">
          <cell r="L19">
            <v>-187.41800000000001</v>
          </cell>
          <cell r="M19">
            <v>-551.09700000000009</v>
          </cell>
          <cell r="N19">
            <v>-541.95299999999997</v>
          </cell>
          <cell r="O19">
            <v>-662.84899999999993</v>
          </cell>
          <cell r="P19">
            <v>-733.45899999999995</v>
          </cell>
          <cell r="Q19" t="e">
            <v>#REF!</v>
          </cell>
          <cell r="R19">
            <v>1172.279</v>
          </cell>
        </row>
        <row r="20">
          <cell r="L20">
            <v>-43.989000000000004</v>
          </cell>
          <cell r="M20">
            <v>-56.213999999999999</v>
          </cell>
          <cell r="N20">
            <v>-43.393000000000001</v>
          </cell>
          <cell r="O20">
            <v>-56.466999999999999</v>
          </cell>
          <cell r="P20">
            <v>-62.563000000000002</v>
          </cell>
          <cell r="Q20" t="e">
            <v>#REF!</v>
          </cell>
          <cell r="R20">
            <v>44.677</v>
          </cell>
        </row>
        <row r="21">
          <cell r="L21">
            <v>-135.3669999999999</v>
          </cell>
          <cell r="M21">
            <v>-270.83100000000002</v>
          </cell>
          <cell r="N21">
            <v>-446.97199999999998</v>
          </cell>
          <cell r="O21">
            <v>-799.12799999999993</v>
          </cell>
          <cell r="P21">
            <v>-318.84899999999982</v>
          </cell>
          <cell r="Q21" t="e">
            <v>#REF!</v>
          </cell>
          <cell r="R21">
            <v>124.62600000000006</v>
          </cell>
        </row>
        <row r="22">
          <cell r="L22">
            <v>-87.186999999999998</v>
          </cell>
          <cell r="M22">
            <v>-102.79600000000001</v>
          </cell>
          <cell r="N22">
            <v>-111.32</v>
          </cell>
          <cell r="O22">
            <v>-119.649</v>
          </cell>
          <cell r="P22">
            <v>-112.83</v>
          </cell>
          <cell r="Q22" t="e">
            <v>#REF!</v>
          </cell>
          <cell r="R22">
            <v>159.809</v>
          </cell>
        </row>
        <row r="23">
          <cell r="L23">
            <v>-0.26300000000000001</v>
          </cell>
          <cell r="M23">
            <v>-4.4740000000000002</v>
          </cell>
          <cell r="N23">
            <v>-9.2349999999999994</v>
          </cell>
          <cell r="O23">
            <v>-14.413</v>
          </cell>
          <cell r="P23">
            <v>-1.875</v>
          </cell>
          <cell r="Q23" t="e">
            <v>#REF!</v>
          </cell>
          <cell r="R23">
            <v>1.3920000000000001</v>
          </cell>
        </row>
        <row r="26">
          <cell r="L26">
            <v>-146.55299999999997</v>
          </cell>
          <cell r="M26">
            <v>-195.71799999999999</v>
          </cell>
          <cell r="N26">
            <v>-273.04499999999996</v>
          </cell>
          <cell r="O26">
            <v>-308.70500000000004</v>
          </cell>
          <cell r="P26">
            <v>-294.21600000000001</v>
          </cell>
          <cell r="Q26" t="e">
            <v>#REF!</v>
          </cell>
          <cell r="R26">
            <v>452.40800000000002</v>
          </cell>
        </row>
        <row r="28">
          <cell r="I28">
            <v>0</v>
          </cell>
          <cell r="Q28" t="e">
            <v>#REF!</v>
          </cell>
          <cell r="R28">
            <v>353.05200000000002</v>
          </cell>
        </row>
        <row r="31">
          <cell r="L31">
            <v>-148.208</v>
          </cell>
          <cell r="M31">
            <v>-223.46199999999999</v>
          </cell>
          <cell r="N31">
            <v>-356.803</v>
          </cell>
          <cell r="O31">
            <v>-478.50900000000001</v>
          </cell>
          <cell r="P31">
            <v>-514.84799999999996</v>
          </cell>
          <cell r="Q31" t="e">
            <v>#REF!</v>
          </cell>
          <cell r="R31">
            <v>-533.96299999999997</v>
          </cell>
          <cell r="S31" t="e">
            <v>#REF!</v>
          </cell>
        </row>
        <row r="33">
          <cell r="D33">
            <v>0</v>
          </cell>
          <cell r="E33">
            <v>0</v>
          </cell>
          <cell r="F33">
            <v>0</v>
          </cell>
          <cell r="G33">
            <v>0</v>
          </cell>
          <cell r="H33">
            <v>0</v>
          </cell>
          <cell r="I33">
            <v>0</v>
          </cell>
          <cell r="J33">
            <v>0</v>
          </cell>
          <cell r="K33">
            <v>0</v>
          </cell>
          <cell r="L33">
            <v>106.21300000000001</v>
          </cell>
          <cell r="M33">
            <v>134.30700000000002</v>
          </cell>
          <cell r="N33">
            <v>137.94499999999999</v>
          </cell>
          <cell r="O33">
            <v>221.38499999999999</v>
          </cell>
          <cell r="P33">
            <v>260.81599999999997</v>
          </cell>
          <cell r="Q33" t="e">
            <v>#REF!</v>
          </cell>
          <cell r="R33">
            <v>97.781000000000006</v>
          </cell>
          <cell r="S33" t="e">
            <v>#REF!</v>
          </cell>
          <cell r="T33">
            <v>0</v>
          </cell>
        </row>
        <row r="34">
          <cell r="L34">
            <v>0</v>
          </cell>
          <cell r="M34">
            <v>0</v>
          </cell>
          <cell r="N34">
            <v>5.65</v>
          </cell>
          <cell r="O34">
            <v>81.085999999999999</v>
          </cell>
          <cell r="P34">
            <v>113.79300000000001</v>
          </cell>
        </row>
        <row r="35">
          <cell r="L35">
            <v>6.0990000000000002</v>
          </cell>
          <cell r="M35">
            <v>4.6500000000000004</v>
          </cell>
          <cell r="N35">
            <v>9.1999999999999993</v>
          </cell>
          <cell r="O35">
            <v>8.6489999999999991</v>
          </cell>
          <cell r="P35">
            <v>6.3630000000000004</v>
          </cell>
        </row>
        <row r="38">
          <cell r="L38">
            <v>44.591999999999999</v>
          </cell>
          <cell r="M38">
            <v>74.738</v>
          </cell>
          <cell r="N38">
            <v>21.702999999999999</v>
          </cell>
          <cell r="O38">
            <v>22.524000000000001</v>
          </cell>
          <cell r="P38">
            <v>21.831</v>
          </cell>
          <cell r="Q38" t="e">
            <v>#REF!</v>
          </cell>
          <cell r="R38">
            <v>42.017000000000003</v>
          </cell>
          <cell r="S38" t="e">
            <v>#REF!</v>
          </cell>
        </row>
        <row r="40">
          <cell r="L40">
            <v>55.522000000000006</v>
          </cell>
          <cell r="M40">
            <v>54.919000000000004</v>
          </cell>
          <cell r="N40">
            <v>101.392</v>
          </cell>
          <cell r="O40">
            <v>109.126</v>
          </cell>
          <cell r="P40">
            <v>118.82899999999999</v>
          </cell>
          <cell r="Q40" t="e">
            <v>#REF!</v>
          </cell>
          <cell r="R40">
            <v>55.763999999999996</v>
          </cell>
          <cell r="S40" t="e">
            <v>#REF!</v>
          </cell>
        </row>
        <row r="42">
          <cell r="L42">
            <v>-55.835999999999999</v>
          </cell>
          <cell r="M42">
            <v>-105.81900000000002</v>
          </cell>
          <cell r="N42">
            <v>-101.94499999999999</v>
          </cell>
          <cell r="O42">
            <v>-72.430000000000007</v>
          </cell>
          <cell r="P42">
            <v>-27.793999999999997</v>
          </cell>
          <cell r="Q42" t="e">
            <v>#REF!</v>
          </cell>
          <cell r="R42">
            <v>-22.552</v>
          </cell>
          <cell r="S42" t="e">
            <v>#REF!</v>
          </cell>
        </row>
        <row r="43">
          <cell r="D43">
            <v>0</v>
          </cell>
          <cell r="E43">
            <v>0</v>
          </cell>
          <cell r="F43">
            <v>0</v>
          </cell>
          <cell r="G43">
            <v>0</v>
          </cell>
          <cell r="H43">
            <v>0</v>
          </cell>
          <cell r="I43">
            <v>0</v>
          </cell>
          <cell r="J43">
            <v>0</v>
          </cell>
          <cell r="K43">
            <v>0</v>
          </cell>
          <cell r="L43">
            <v>1144.0650000000005</v>
          </cell>
          <cell r="M43">
            <v>2290.7609999999991</v>
          </cell>
          <cell r="N43">
            <v>3877.0740000000014</v>
          </cell>
          <cell r="O43">
            <v>4587.5219999999999</v>
          </cell>
          <cell r="P43">
            <v>3964.2289999999994</v>
          </cell>
          <cell r="Q43" t="e">
            <v>#REF!</v>
          </cell>
          <cell r="R43">
            <v>21177.119999999999</v>
          </cell>
          <cell r="S43" t="e">
            <v>#REF!</v>
          </cell>
          <cell r="T43">
            <v>0</v>
          </cell>
        </row>
        <row r="44">
          <cell r="I44">
            <v>0</v>
          </cell>
          <cell r="J44">
            <v>0</v>
          </cell>
          <cell r="K44">
            <v>0</v>
          </cell>
          <cell r="L44">
            <v>0</v>
          </cell>
          <cell r="M44">
            <v>0</v>
          </cell>
          <cell r="N44">
            <v>0</v>
          </cell>
          <cell r="O44">
            <v>0</v>
          </cell>
          <cell r="P44">
            <v>0</v>
          </cell>
          <cell r="Q44">
            <v>0</v>
          </cell>
        </row>
        <row r="45">
          <cell r="I45">
            <v>0</v>
          </cell>
          <cell r="J45">
            <v>0</v>
          </cell>
          <cell r="K45">
            <v>0</v>
          </cell>
          <cell r="L45">
            <v>0</v>
          </cell>
          <cell r="M45">
            <v>0</v>
          </cell>
          <cell r="N45">
            <v>0</v>
          </cell>
          <cell r="O45">
            <v>0</v>
          </cell>
          <cell r="P45">
            <v>0</v>
          </cell>
          <cell r="Q45">
            <v>0</v>
          </cell>
        </row>
        <row r="46">
          <cell r="D46">
            <v>0</v>
          </cell>
          <cell r="E46">
            <v>0</v>
          </cell>
          <cell r="F46">
            <v>0</v>
          </cell>
          <cell r="G46">
            <v>0</v>
          </cell>
          <cell r="H46">
            <v>0</v>
          </cell>
          <cell r="I46">
            <v>0</v>
          </cell>
          <cell r="J46">
            <v>0</v>
          </cell>
          <cell r="K46">
            <v>0</v>
          </cell>
          <cell r="L46">
            <v>1144.0650000000005</v>
          </cell>
          <cell r="M46">
            <v>2290.7609999999991</v>
          </cell>
          <cell r="N46">
            <v>3877.0740000000014</v>
          </cell>
          <cell r="O46">
            <v>4587.5219999999999</v>
          </cell>
          <cell r="P46">
            <v>3964.2289999999994</v>
          </cell>
          <cell r="Q46" t="e">
            <v>#REF!</v>
          </cell>
          <cell r="R46">
            <v>21177.119999999999</v>
          </cell>
          <cell r="S46" t="e">
            <v>#REF!</v>
          </cell>
          <cell r="T46">
            <v>0</v>
          </cell>
        </row>
        <row r="48">
          <cell r="L48">
            <v>-333.10399999999998</v>
          </cell>
          <cell r="M48">
            <v>-336.012</v>
          </cell>
          <cell r="N48">
            <v>-193.625</v>
          </cell>
          <cell r="O48">
            <v>-266.21600000000007</v>
          </cell>
          <cell r="P48">
            <v>-407.971</v>
          </cell>
          <cell r="Q48" t="e">
            <v>#REF!</v>
          </cell>
          <cell r="R48">
            <v>404.767</v>
          </cell>
        </row>
        <row r="49">
          <cell r="L49">
            <v>-28.370999999999999</v>
          </cell>
          <cell r="M49">
            <v>2.214</v>
          </cell>
          <cell r="N49">
            <v>-105.38</v>
          </cell>
          <cell r="O49">
            <v>-49.652000000000001</v>
          </cell>
          <cell r="P49">
            <v>-41.938000000000002</v>
          </cell>
          <cell r="Q49" t="e">
            <v>#REF!</v>
          </cell>
          <cell r="R49">
            <v>26.283000000000001</v>
          </cell>
        </row>
        <row r="51">
          <cell r="D51">
            <v>0</v>
          </cell>
          <cell r="E51">
            <v>0</v>
          </cell>
          <cell r="F51">
            <v>0</v>
          </cell>
          <cell r="G51">
            <v>0</v>
          </cell>
          <cell r="H51">
            <v>0</v>
          </cell>
          <cell r="I51">
            <v>0</v>
          </cell>
          <cell r="J51">
            <v>0</v>
          </cell>
          <cell r="K51">
            <v>0</v>
          </cell>
          <cell r="L51">
            <v>782.5900000000006</v>
          </cell>
          <cell r="M51">
            <v>1956.9629999999991</v>
          </cell>
          <cell r="N51">
            <v>3578.0690000000013</v>
          </cell>
          <cell r="O51">
            <v>4271.6539999999995</v>
          </cell>
          <cell r="P51">
            <v>3514.3199999999993</v>
          </cell>
          <cell r="Q51" t="e">
            <v>#REF!</v>
          </cell>
          <cell r="R51">
            <v>21608.17</v>
          </cell>
          <cell r="S51" t="e">
            <v>#REF!</v>
          </cell>
          <cell r="T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row>
        <row r="57">
          <cell r="D57">
            <v>0</v>
          </cell>
          <cell r="E57">
            <v>0</v>
          </cell>
          <cell r="F57">
            <v>0</v>
          </cell>
          <cell r="G57">
            <v>0</v>
          </cell>
          <cell r="H57">
            <v>0</v>
          </cell>
          <cell r="I57">
            <v>0</v>
          </cell>
          <cell r="J57">
            <v>0</v>
          </cell>
          <cell r="K57">
            <v>0</v>
          </cell>
          <cell r="L57">
            <v>782.5900000000006</v>
          </cell>
          <cell r="M57">
            <v>1956.9629999999991</v>
          </cell>
          <cell r="N57">
            <v>3578.0690000000013</v>
          </cell>
          <cell r="O57">
            <v>4271.6539999999995</v>
          </cell>
          <cell r="P57">
            <v>3514.3199999999993</v>
          </cell>
          <cell r="Q57" t="e">
            <v>#REF!</v>
          </cell>
          <cell r="R57">
            <v>21608.17</v>
          </cell>
          <cell r="S57" t="e">
            <v>#REF!</v>
          </cell>
          <cell r="T57">
            <v>0</v>
          </cell>
        </row>
        <row r="58">
          <cell r="L58">
            <v>-128.18700000000001</v>
          </cell>
          <cell r="M58">
            <v>0</v>
          </cell>
          <cell r="N58">
            <v>-258.22800000000001</v>
          </cell>
          <cell r="O58">
            <v>-389.08800000000002</v>
          </cell>
          <cell r="P58">
            <v>-792.86500000000001</v>
          </cell>
          <cell r="Q58" t="e">
            <v>#REF!</v>
          </cell>
          <cell r="R58">
            <v>-1325.951</v>
          </cell>
          <cell r="S58" t="e">
            <v>#REF!</v>
          </cell>
        </row>
        <row r="59">
          <cell r="L59">
            <v>-17.978000000000002</v>
          </cell>
          <cell r="M59">
            <v>-18.108000000000001</v>
          </cell>
          <cell r="N59">
            <v>-43.886000000000003</v>
          </cell>
          <cell r="O59">
            <v>-66.666999999999987</v>
          </cell>
          <cell r="P59">
            <v>-131.685</v>
          </cell>
          <cell r="Q59" t="e">
            <v>#REF!</v>
          </cell>
          <cell r="R59">
            <v>-215.19200000000001</v>
          </cell>
          <cell r="S59" t="e">
            <v>#REF!</v>
          </cell>
        </row>
        <row r="62">
          <cell r="L62">
            <v>12.8187</v>
          </cell>
          <cell r="M62">
            <v>12.91142</v>
          </cell>
          <cell r="N62">
            <v>64.557100000000005</v>
          </cell>
          <cell r="O62">
            <v>64.758025000000004</v>
          </cell>
          <cell r="P62">
            <v>132.14414500000001</v>
          </cell>
          <cell r="Q62" t="e">
            <v>#REF!</v>
          </cell>
          <cell r="R62">
            <v>132.59511000000001</v>
          </cell>
          <cell r="S62" t="e">
            <v>#REF!</v>
          </cell>
        </row>
        <row r="80">
          <cell r="D80">
            <v>0</v>
          </cell>
          <cell r="E80">
            <v>0</v>
          </cell>
          <cell r="F80">
            <v>0</v>
          </cell>
          <cell r="G80">
            <v>0</v>
          </cell>
          <cell r="H80">
            <v>0</v>
          </cell>
          <cell r="I80">
            <v>0</v>
          </cell>
          <cell r="J80">
            <v>0</v>
          </cell>
          <cell r="K80">
            <v>0</v>
          </cell>
          <cell r="L80">
            <v>-2509.9849999999992</v>
          </cell>
          <cell r="M80">
            <v>98.70199999999943</v>
          </cell>
          <cell r="N80">
            <v>1789.7780000000007</v>
          </cell>
          <cell r="O80">
            <v>1758.8230000000003</v>
          </cell>
          <cell r="P80">
            <v>2660.0319999999992</v>
          </cell>
          <cell r="Q80" t="e">
            <v>#REF!</v>
          </cell>
          <cell r="R80" t="e">
            <v>#REF!</v>
          </cell>
          <cell r="S80" t="e">
            <v>#REF!</v>
          </cell>
          <cell r="T80" t="e">
            <v>#REF!</v>
          </cell>
        </row>
        <row r="85">
          <cell r="D85">
            <v>0</v>
          </cell>
          <cell r="E85">
            <v>0</v>
          </cell>
          <cell r="F85">
            <v>0</v>
          </cell>
          <cell r="G85">
            <v>0</v>
          </cell>
          <cell r="H85">
            <v>0</v>
          </cell>
          <cell r="I85">
            <v>0</v>
          </cell>
          <cell r="J85">
            <v>0</v>
          </cell>
          <cell r="K85">
            <v>0</v>
          </cell>
          <cell r="L85">
            <v>-3822.2539999999999</v>
          </cell>
          <cell r="M85">
            <v>-1468.9559999999997</v>
          </cell>
          <cell r="N85">
            <v>-2316.940000000001</v>
          </cell>
          <cell r="O85">
            <v>-2132.56</v>
          </cell>
          <cell r="P85">
            <v>-3238.8790000000017</v>
          </cell>
          <cell r="Q85" t="e">
            <v>#REF!</v>
          </cell>
          <cell r="R85" t="e">
            <v>#REF!</v>
          </cell>
          <cell r="S85" t="e">
            <v>#REF!</v>
          </cell>
          <cell r="T85" t="e">
            <v>#REF!</v>
          </cell>
        </row>
        <row r="92">
          <cell r="D92">
            <v>0</v>
          </cell>
          <cell r="E92">
            <v>0</v>
          </cell>
          <cell r="F92">
            <v>0</v>
          </cell>
          <cell r="G92">
            <v>0</v>
          </cell>
          <cell r="H92">
            <v>0</v>
          </cell>
          <cell r="I92">
            <v>0</v>
          </cell>
          <cell r="J92">
            <v>0</v>
          </cell>
          <cell r="K92">
            <v>0</v>
          </cell>
          <cell r="L92">
            <v>-146.16500000000002</v>
          </cell>
          <cell r="M92">
            <v>-18.108000000000001</v>
          </cell>
          <cell r="N92">
            <v>-302.11400000000003</v>
          </cell>
          <cell r="O92">
            <v>-455.755</v>
          </cell>
          <cell r="P92">
            <v>-924.55</v>
          </cell>
          <cell r="Q92" t="e">
            <v>#REF!</v>
          </cell>
          <cell r="R92">
            <v>-1541.143</v>
          </cell>
          <cell r="S92" t="e">
            <v>#REF!</v>
          </cell>
          <cell r="T92">
            <v>0</v>
          </cell>
        </row>
        <row r="97">
          <cell r="D97">
            <v>0</v>
          </cell>
          <cell r="E97">
            <v>0</v>
          </cell>
          <cell r="F97">
            <v>0</v>
          </cell>
          <cell r="G97">
            <v>0</v>
          </cell>
          <cell r="H97">
            <v>0</v>
          </cell>
          <cell r="I97">
            <v>0</v>
          </cell>
          <cell r="J97">
            <v>0</v>
          </cell>
          <cell r="K97">
            <v>0</v>
          </cell>
          <cell r="L97">
            <v>3539.1419999999998</v>
          </cell>
          <cell r="M97">
            <v>4239.2730000000001</v>
          </cell>
          <cell r="N97">
            <v>5630.125</v>
          </cell>
          <cell r="O97">
            <v>7670.8</v>
          </cell>
          <cell r="P97">
            <v>8039.9070000000002</v>
          </cell>
          <cell r="Q97" t="e">
            <v>#REF!</v>
          </cell>
          <cell r="R97">
            <v>10298.769</v>
          </cell>
          <cell r="S97">
            <v>0</v>
          </cell>
          <cell r="T97">
            <v>0</v>
          </cell>
        </row>
        <row r="98">
          <cell r="L98">
            <v>105.123</v>
          </cell>
          <cell r="M98">
            <v>183.399</v>
          </cell>
          <cell r="N98">
            <v>142.06</v>
          </cell>
          <cell r="O98">
            <v>147.85</v>
          </cell>
          <cell r="P98">
            <v>164.61600000000001</v>
          </cell>
          <cell r="Q98" t="e">
            <v>#REF!</v>
          </cell>
          <cell r="R98">
            <v>176.72800000000001</v>
          </cell>
        </row>
        <row r="100">
          <cell r="L100">
            <v>1074.422</v>
          </cell>
          <cell r="M100">
            <v>1616.6189999999999</v>
          </cell>
          <cell r="N100">
            <v>2094.52</v>
          </cell>
          <cell r="O100">
            <v>2660.0680000000002</v>
          </cell>
          <cell r="P100">
            <v>2232.0459999999998</v>
          </cell>
          <cell r="R100">
            <v>3674.0639999999999</v>
          </cell>
        </row>
        <row r="101">
          <cell r="L101">
            <v>1838.588</v>
          </cell>
          <cell r="M101">
            <v>2135.0889999999999</v>
          </cell>
          <cell r="N101">
            <v>2814.1480000000001</v>
          </cell>
          <cell r="O101">
            <v>4212.8149999999996</v>
          </cell>
          <cell r="P101">
            <v>4985.0439999999999</v>
          </cell>
          <cell r="R101">
            <v>5717.0550000000003</v>
          </cell>
        </row>
        <row r="102">
          <cell r="L102">
            <v>519.21</v>
          </cell>
          <cell r="M102">
            <v>302.10599999999999</v>
          </cell>
          <cell r="N102">
            <v>574.20100000000002</v>
          </cell>
          <cell r="O102">
            <v>646.63</v>
          </cell>
          <cell r="P102">
            <v>655.49300000000005</v>
          </cell>
          <cell r="R102">
            <v>727.91099999999994</v>
          </cell>
        </row>
        <row r="103">
          <cell r="L103">
            <v>1.7989999999999999</v>
          </cell>
          <cell r="M103">
            <v>2.06</v>
          </cell>
          <cell r="N103">
            <v>5.1959999999999997</v>
          </cell>
          <cell r="O103">
            <v>3.4369999999999998</v>
          </cell>
          <cell r="P103">
            <v>2.7080000000000002</v>
          </cell>
          <cell r="R103">
            <v>3.0110000000000001</v>
          </cell>
        </row>
        <row r="104">
          <cell r="D104">
            <v>0</v>
          </cell>
          <cell r="E104">
            <v>0</v>
          </cell>
          <cell r="F104">
            <v>0</v>
          </cell>
          <cell r="G104">
            <v>0</v>
          </cell>
          <cell r="H104">
            <v>0</v>
          </cell>
          <cell r="I104">
            <v>0</v>
          </cell>
          <cell r="J104">
            <v>0</v>
          </cell>
          <cell r="K104">
            <v>0</v>
          </cell>
          <cell r="L104">
            <v>4693.1230000000005</v>
          </cell>
          <cell r="M104">
            <v>6386.1719999999987</v>
          </cell>
          <cell r="N104">
            <v>9059.2119999999995</v>
          </cell>
          <cell r="O104">
            <v>11669.717999999999</v>
          </cell>
          <cell r="P104">
            <v>15410.544000000002</v>
          </cell>
          <cell r="Q104" t="e">
            <v>#REF!</v>
          </cell>
          <cell r="R104">
            <v>20427.853999999999</v>
          </cell>
          <cell r="S104" t="e">
            <v>#REF!</v>
          </cell>
          <cell r="T104">
            <v>0</v>
          </cell>
        </row>
        <row r="114">
          <cell r="D114">
            <v>0</v>
          </cell>
          <cell r="E114">
            <v>0</v>
          </cell>
          <cell r="F114">
            <v>0</v>
          </cell>
          <cell r="G114">
            <v>0</v>
          </cell>
          <cell r="H114">
            <v>0</v>
          </cell>
          <cell r="I114">
            <v>0</v>
          </cell>
          <cell r="J114">
            <v>0</v>
          </cell>
          <cell r="K114">
            <v>0</v>
          </cell>
          <cell r="L114">
            <v>4693.1230000000005</v>
          </cell>
          <cell r="M114">
            <v>6386.1719999999987</v>
          </cell>
          <cell r="N114">
            <v>8503.5619999999999</v>
          </cell>
          <cell r="O114">
            <v>9951.6739999999991</v>
          </cell>
          <cell r="P114">
            <v>10997.794000000002</v>
          </cell>
          <cell r="Q114" t="e">
            <v>#REF!</v>
          </cell>
          <cell r="R114">
            <v>15171.472</v>
          </cell>
          <cell r="S114" t="e">
            <v>#REF!</v>
          </cell>
          <cell r="T114">
            <v>0</v>
          </cell>
        </row>
        <row r="115">
          <cell r="D115">
            <v>0</v>
          </cell>
          <cell r="E115">
            <v>0</v>
          </cell>
          <cell r="F115">
            <v>0</v>
          </cell>
          <cell r="G115">
            <v>0</v>
          </cell>
          <cell r="H115">
            <v>0</v>
          </cell>
          <cell r="I115">
            <v>0</v>
          </cell>
          <cell r="J115">
            <v>0</v>
          </cell>
          <cell r="K115">
            <v>0</v>
          </cell>
          <cell r="L115">
            <v>3019.5230000000001</v>
          </cell>
          <cell r="M115">
            <v>4908.7389999999996</v>
          </cell>
          <cell r="N115">
            <v>6421.6530000000002</v>
          </cell>
          <cell r="O115">
            <v>7827.65</v>
          </cell>
          <cell r="P115">
            <v>8329.3080000000009</v>
          </cell>
          <cell r="Q115">
            <v>8857.0149999999994</v>
          </cell>
          <cell r="R115">
            <v>10920.536</v>
          </cell>
          <cell r="S115">
            <v>0</v>
          </cell>
          <cell r="T115">
            <v>0</v>
          </cell>
        </row>
        <row r="118">
          <cell r="L118">
            <v>3019.5230000000001</v>
          </cell>
          <cell r="M118">
            <v>4908.7389999999996</v>
          </cell>
          <cell r="N118">
            <v>6421.6530000000002</v>
          </cell>
          <cell r="O118">
            <v>7827.65</v>
          </cell>
          <cell r="P118">
            <v>8329.3080000000009</v>
          </cell>
          <cell r="Q118">
            <v>8857.0149999999994</v>
          </cell>
          <cell r="R118">
            <v>10920.536</v>
          </cell>
        </row>
        <row r="120">
          <cell r="L120">
            <v>870.86900000000003</v>
          </cell>
          <cell r="M120">
            <v>1094.962</v>
          </cell>
          <cell r="N120">
            <v>1451.0619999999999</v>
          </cell>
          <cell r="O120">
            <v>1929.008</v>
          </cell>
          <cell r="P120">
            <v>2430.9549999999999</v>
          </cell>
          <cell r="Q120" t="e">
            <v>#REF!</v>
          </cell>
          <cell r="R120">
            <v>2957.6709999999998</v>
          </cell>
          <cell r="S120" t="e">
            <v>#REF!</v>
          </cell>
        </row>
        <row r="121">
          <cell r="L121">
            <v>802.73099999999999</v>
          </cell>
          <cell r="M121">
            <v>382.471</v>
          </cell>
          <cell r="N121">
            <v>630.84699999999998</v>
          </cell>
          <cell r="O121">
            <v>195.01600000000002</v>
          </cell>
          <cell r="P121">
            <v>237.53099999999998</v>
          </cell>
          <cell r="Q121" t="e">
            <v>#REF!</v>
          </cell>
          <cell r="R121">
            <v>1293.2649999999999</v>
          </cell>
        </row>
        <row r="122">
          <cell r="D122">
            <v>0</v>
          </cell>
          <cell r="E122">
            <v>0</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row>
        <row r="123">
          <cell r="I123">
            <v>0</v>
          </cell>
          <cell r="J123">
            <v>0</v>
          </cell>
          <cell r="K123">
            <v>0</v>
          </cell>
          <cell r="M123">
            <v>0</v>
          </cell>
          <cell r="N123">
            <v>0</v>
          </cell>
          <cell r="O123">
            <v>0</v>
          </cell>
          <cell r="P123">
            <v>0</v>
          </cell>
          <cell r="Q123">
            <v>0</v>
          </cell>
        </row>
        <row r="124">
          <cell r="I124">
            <v>0</v>
          </cell>
          <cell r="J124">
            <v>0</v>
          </cell>
          <cell r="K124">
            <v>0</v>
          </cell>
          <cell r="L124">
            <v>0</v>
          </cell>
          <cell r="M124">
            <v>0</v>
          </cell>
          <cell r="N124">
            <v>0</v>
          </cell>
          <cell r="O124">
            <v>0</v>
          </cell>
          <cell r="P124">
            <v>0</v>
          </cell>
          <cell r="Q124">
            <v>0</v>
          </cell>
        </row>
        <row r="125">
          <cell r="I125">
            <v>0</v>
          </cell>
          <cell r="J125">
            <v>0</v>
          </cell>
          <cell r="K125">
            <v>0</v>
          </cell>
          <cell r="L125">
            <v>0</v>
          </cell>
          <cell r="M125">
            <v>0</v>
          </cell>
          <cell r="N125">
            <v>0</v>
          </cell>
          <cell r="O125">
            <v>0</v>
          </cell>
          <cell r="P125">
            <v>0</v>
          </cell>
          <cell r="Q125">
            <v>0</v>
          </cell>
        </row>
        <row r="126">
          <cell r="D126">
            <v>0</v>
          </cell>
          <cell r="E126">
            <v>0</v>
          </cell>
          <cell r="F126">
            <v>0</v>
          </cell>
          <cell r="G126">
            <v>0</v>
          </cell>
          <cell r="H126">
            <v>0</v>
          </cell>
          <cell r="I126">
            <v>0</v>
          </cell>
          <cell r="J126">
            <v>0</v>
          </cell>
          <cell r="K126">
            <v>0</v>
          </cell>
          <cell r="L126">
            <v>8232.2649999999994</v>
          </cell>
          <cell r="M126">
            <v>10625.445</v>
          </cell>
          <cell r="N126">
            <v>14689.337</v>
          </cell>
          <cell r="O126">
            <v>19340.518</v>
          </cell>
          <cell r="P126">
            <v>23450.451000000001</v>
          </cell>
          <cell r="Q126" t="e">
            <v>#REF!</v>
          </cell>
          <cell r="R126">
            <v>30726.623</v>
          </cell>
          <cell r="S126" t="e">
            <v>#REF!</v>
          </cell>
          <cell r="T126">
            <v>0</v>
          </cell>
        </row>
        <row r="128">
          <cell r="D128">
            <v>0</v>
          </cell>
          <cell r="E128">
            <v>0</v>
          </cell>
          <cell r="F128">
            <v>0</v>
          </cell>
          <cell r="G128">
            <v>0</v>
          </cell>
          <cell r="H128">
            <v>0</v>
          </cell>
          <cell r="I128">
            <v>0</v>
          </cell>
          <cell r="J128">
            <v>0</v>
          </cell>
          <cell r="K128">
            <v>0</v>
          </cell>
          <cell r="L128">
            <v>1012.313</v>
          </cell>
          <cell r="M128">
            <v>0</v>
          </cell>
          <cell r="N128">
            <v>0</v>
          </cell>
          <cell r="O128">
            <v>0</v>
          </cell>
          <cell r="P128">
            <v>0</v>
          </cell>
          <cell r="Q128">
            <v>0</v>
          </cell>
          <cell r="R128">
            <v>0</v>
          </cell>
          <cell r="S128">
            <v>0</v>
          </cell>
          <cell r="T128">
            <v>0</v>
          </cell>
        </row>
        <row r="129">
          <cell r="L129">
            <v>1012.313</v>
          </cell>
        </row>
        <row r="135">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row>
        <row r="136">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row>
        <row r="139">
          <cell r="D139">
            <v>0</v>
          </cell>
          <cell r="E139">
            <v>0</v>
          </cell>
          <cell r="F139">
            <v>0</v>
          </cell>
          <cell r="G139">
            <v>0</v>
          </cell>
          <cell r="H139">
            <v>0</v>
          </cell>
          <cell r="I139">
            <v>0</v>
          </cell>
          <cell r="J139">
            <v>0</v>
          </cell>
          <cell r="K139">
            <v>0</v>
          </cell>
          <cell r="L139">
            <v>0</v>
          </cell>
          <cell r="M139">
            <v>0</v>
          </cell>
          <cell r="N139">
            <v>0</v>
          </cell>
          <cell r="O139">
            <v>0</v>
          </cell>
          <cell r="P139">
            <v>0</v>
          </cell>
          <cell r="Q139">
            <v>0</v>
          </cell>
          <cell r="R139">
            <v>0</v>
          </cell>
          <cell r="S139">
            <v>0</v>
          </cell>
          <cell r="T139">
            <v>0</v>
          </cell>
        </row>
        <row r="143">
          <cell r="D143">
            <v>0</v>
          </cell>
          <cell r="E143">
            <v>0</v>
          </cell>
          <cell r="F143">
            <v>0</v>
          </cell>
          <cell r="G143">
            <v>0</v>
          </cell>
          <cell r="H143">
            <v>0</v>
          </cell>
          <cell r="I143">
            <v>0</v>
          </cell>
          <cell r="J143">
            <v>0</v>
          </cell>
          <cell r="K143">
            <v>0</v>
          </cell>
          <cell r="L143">
            <v>1012.313</v>
          </cell>
          <cell r="M143">
            <v>0</v>
          </cell>
          <cell r="N143">
            <v>0</v>
          </cell>
          <cell r="O143">
            <v>0</v>
          </cell>
          <cell r="P143">
            <v>0</v>
          </cell>
          <cell r="Q143">
            <v>0</v>
          </cell>
          <cell r="R143">
            <v>0</v>
          </cell>
          <cell r="S143">
            <v>0</v>
          </cell>
          <cell r="T143">
            <v>0</v>
          </cell>
        </row>
        <row r="145">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row>
        <row r="147">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row>
        <row r="153">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row>
        <row r="155">
          <cell r="D155">
            <v>0</v>
          </cell>
          <cell r="E155">
            <v>0</v>
          </cell>
          <cell r="F155">
            <v>0</v>
          </cell>
          <cell r="G155">
            <v>0</v>
          </cell>
          <cell r="H155">
            <v>0</v>
          </cell>
          <cell r="I155">
            <v>0</v>
          </cell>
          <cell r="J155">
            <v>0</v>
          </cell>
          <cell r="K155">
            <v>0</v>
          </cell>
          <cell r="L155">
            <v>1012.313</v>
          </cell>
          <cell r="M155">
            <v>0</v>
          </cell>
          <cell r="N155">
            <v>0</v>
          </cell>
          <cell r="O155">
            <v>0</v>
          </cell>
          <cell r="P155">
            <v>0</v>
          </cell>
          <cell r="Q155">
            <v>0</v>
          </cell>
          <cell r="R155">
            <v>0</v>
          </cell>
          <cell r="S155">
            <v>0</v>
          </cell>
          <cell r="T155">
            <v>0</v>
          </cell>
        </row>
        <row r="161">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row>
        <row r="165">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row>
        <row r="166">
          <cell r="D166">
            <v>0</v>
          </cell>
          <cell r="E166">
            <v>0</v>
          </cell>
          <cell r="F166">
            <v>0</v>
          </cell>
          <cell r="G166">
            <v>0</v>
          </cell>
          <cell r="H166">
            <v>0</v>
          </cell>
          <cell r="I166">
            <v>0</v>
          </cell>
          <cell r="J166">
            <v>0</v>
          </cell>
          <cell r="K166">
            <v>0</v>
          </cell>
          <cell r="L166">
            <v>31.595669826452148</v>
          </cell>
          <cell r="M166">
            <v>14.571489561765723</v>
          </cell>
          <cell r="N166">
            <v>7.7121303333390054</v>
          </cell>
          <cell r="O166">
            <v>6.8853729747781065</v>
          </cell>
          <cell r="P166">
            <v>11.349218221248067</v>
          </cell>
          <cell r="Q166">
            <v>0</v>
          </cell>
          <cell r="R166">
            <v>-2.0354514683771923</v>
          </cell>
          <cell r="S166">
            <v>0</v>
          </cell>
          <cell r="T166">
            <v>0</v>
          </cell>
        </row>
        <row r="187">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row>
        <row r="189">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row>
        <row r="206">
          <cell r="D206">
            <v>0</v>
          </cell>
          <cell r="E206">
            <v>0</v>
          </cell>
          <cell r="F206">
            <v>0</v>
          </cell>
          <cell r="G206">
            <v>0</v>
          </cell>
          <cell r="H206">
            <v>0</v>
          </cell>
          <cell r="I206">
            <v>0</v>
          </cell>
          <cell r="J206">
            <v>0</v>
          </cell>
          <cell r="K206">
            <v>0</v>
          </cell>
          <cell r="L206">
            <v>21.4897378035676</v>
          </cell>
          <cell r="M206">
            <v>22.647917670739645</v>
          </cell>
          <cell r="N206">
            <v>39.03103634312621</v>
          </cell>
          <cell r="O206">
            <v>64.337318790556395</v>
          </cell>
          <cell r="P206">
            <v>143.62894869396271</v>
          </cell>
          <cell r="Q206">
            <v>0</v>
          </cell>
          <cell r="R206">
            <v>940.03511883646684</v>
          </cell>
          <cell r="S206">
            <v>0</v>
          </cell>
          <cell r="T206">
            <v>0</v>
          </cell>
        </row>
        <row r="221">
          <cell r="D221">
            <v>0</v>
          </cell>
          <cell r="E221">
            <v>0</v>
          </cell>
          <cell r="F221">
            <v>0</v>
          </cell>
          <cell r="G221">
            <v>0</v>
          </cell>
          <cell r="H221">
            <v>0</v>
          </cell>
          <cell r="I221">
            <v>0</v>
          </cell>
          <cell r="J221">
            <v>0</v>
          </cell>
          <cell r="K221">
            <v>0</v>
          </cell>
          <cell r="L221">
            <v>-2.9550393972926126E-2</v>
          </cell>
          <cell r="M221">
            <v>-2.0891986757324409E-2</v>
          </cell>
          <cell r="N221">
            <v>-1.1628214881978651E-2</v>
          </cell>
          <cell r="O221">
            <v>-9.3973698995790753E-3</v>
          </cell>
          <cell r="P221">
            <v>-9.0578473597882053E-3</v>
          </cell>
          <cell r="Q221">
            <v>0</v>
          </cell>
          <cell r="R221">
            <v>0</v>
          </cell>
          <cell r="S221">
            <v>0</v>
          </cell>
          <cell r="T221">
            <v>0</v>
          </cell>
        </row>
        <row r="245">
          <cell r="D245">
            <v>0</v>
          </cell>
          <cell r="E245">
            <v>0</v>
          </cell>
          <cell r="F245">
            <v>0</v>
          </cell>
          <cell r="G245">
            <v>0</v>
          </cell>
          <cell r="H245">
            <v>0</v>
          </cell>
          <cell r="I245">
            <v>0</v>
          </cell>
          <cell r="J245">
            <v>0</v>
          </cell>
          <cell r="K245">
            <v>0</v>
          </cell>
          <cell r="L245">
            <v>-105.123</v>
          </cell>
          <cell r="M245">
            <v>-183.399</v>
          </cell>
          <cell r="N245">
            <v>-142.06</v>
          </cell>
          <cell r="O245">
            <v>-147.85</v>
          </cell>
          <cell r="P245">
            <v>-164.61600000000001</v>
          </cell>
          <cell r="Q245" t="e">
            <v>#REF!</v>
          </cell>
          <cell r="R245">
            <v>-176.72800000000001</v>
          </cell>
          <cell r="S245">
            <v>0</v>
          </cell>
          <cell r="T245">
            <v>0</v>
          </cell>
        </row>
        <row r="247">
          <cell r="D247" t="e">
            <v>#VALUE!</v>
          </cell>
          <cell r="E247" t="e">
            <v>#VALUE!</v>
          </cell>
          <cell r="F247" t="e">
            <v>#VALUE!</v>
          </cell>
          <cell r="G247" t="e">
            <v>#VALUE!</v>
          </cell>
          <cell r="H247" t="e">
            <v>#VALUE!</v>
          </cell>
          <cell r="I247" t="e">
            <v>#VALUE!</v>
          </cell>
          <cell r="J247" t="e">
            <v>#VALUE!</v>
          </cell>
          <cell r="K247" t="e">
            <v>#VALUE!</v>
          </cell>
          <cell r="L247">
            <v>820.78424179570266</v>
          </cell>
          <cell r="M247">
            <v>2047.3625954606341</v>
          </cell>
          <cell r="N247">
            <v>3672.1518687316789</v>
          </cell>
          <cell r="O247">
            <v>4339.0969243543686</v>
          </cell>
          <cell r="P247">
            <v>3538.9595982875853</v>
          </cell>
          <cell r="Q247" t="e">
            <v>#REF!</v>
          </cell>
          <cell r="R247">
            <v>21631.181035015146</v>
          </cell>
          <cell r="S247" t="e">
            <v>#REF!</v>
          </cell>
          <cell r="T247" t="e">
            <v>#VALUE!</v>
          </cell>
        </row>
        <row r="248">
          <cell r="D248">
            <v>0</v>
          </cell>
          <cell r="E248">
            <v>0</v>
          </cell>
          <cell r="F248">
            <v>0</v>
          </cell>
          <cell r="G248">
            <v>0</v>
          </cell>
          <cell r="H248">
            <v>0</v>
          </cell>
          <cell r="I248">
            <v>0</v>
          </cell>
          <cell r="J248">
            <v>0</v>
          </cell>
          <cell r="K248">
            <v>0</v>
          </cell>
          <cell r="L248">
            <v>2346.5615000000003</v>
          </cell>
          <cell r="M248">
            <v>5539.6474999999991</v>
          </cell>
          <cell r="N248">
            <v>7444.8669999999993</v>
          </cell>
          <cell r="O248">
            <v>9227.6179999999986</v>
          </cell>
          <cell r="P248">
            <v>10474.734</v>
          </cell>
          <cell r="Q248" t="e">
            <v>#REF!</v>
          </cell>
          <cell r="R248" t="e">
            <v>#REF!</v>
          </cell>
          <cell r="S248" t="e">
            <v>#REF!</v>
          </cell>
          <cell r="T248" t="e">
            <v>#REF!</v>
          </cell>
        </row>
        <row r="249">
          <cell r="D249">
            <v>0</v>
          </cell>
          <cell r="E249">
            <v>0</v>
          </cell>
          <cell r="F249">
            <v>0</v>
          </cell>
          <cell r="G249">
            <v>0</v>
          </cell>
          <cell r="H249">
            <v>0</v>
          </cell>
          <cell r="I249">
            <v>0</v>
          </cell>
          <cell r="J249">
            <v>0</v>
          </cell>
          <cell r="K249">
            <v>0</v>
          </cell>
          <cell r="L249">
            <v>4116.1324999999997</v>
          </cell>
          <cell r="M249">
            <v>9428.8549999999996</v>
          </cell>
          <cell r="N249">
            <v>12657.391</v>
          </cell>
          <cell r="O249">
            <v>17014.927499999998</v>
          </cell>
          <cell r="P249">
            <v>21395.484499999999</v>
          </cell>
          <cell r="Q249" t="e">
            <v>#REF!</v>
          </cell>
          <cell r="R249" t="e">
            <v>#REF!</v>
          </cell>
          <cell r="S249" t="e">
            <v>#REF!</v>
          </cell>
          <cell r="T249" t="e">
            <v>#REF!</v>
          </cell>
        </row>
        <row r="250">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row>
        <row r="251">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row>
        <row r="252">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row>
        <row r="254">
          <cell r="D254">
            <v>0</v>
          </cell>
          <cell r="E254">
            <v>0</v>
          </cell>
          <cell r="F254">
            <v>0</v>
          </cell>
          <cell r="G254">
            <v>0</v>
          </cell>
          <cell r="H254">
            <v>0</v>
          </cell>
          <cell r="I254">
            <v>0</v>
          </cell>
          <cell r="J254">
            <v>0</v>
          </cell>
          <cell r="K254">
            <v>0</v>
          </cell>
          <cell r="L254">
            <v>3557.4144999999999</v>
          </cell>
          <cell r="M254">
            <v>8778.4375</v>
          </cell>
          <cell r="N254">
            <v>12216.836500000001</v>
          </cell>
          <cell r="O254">
            <v>15733.1255</v>
          </cell>
          <cell r="P254">
            <v>18173.854500000001</v>
          </cell>
          <cell r="Q254" t="e">
            <v>#REF!</v>
          </cell>
          <cell r="R254" t="e">
            <v>#REF!</v>
          </cell>
          <cell r="S254" t="e">
            <v>#REF!</v>
          </cell>
          <cell r="T254" t="e">
            <v>#REF!</v>
          </cell>
        </row>
        <row r="255">
          <cell r="D255">
            <v>0</v>
          </cell>
          <cell r="E255">
            <v>0</v>
          </cell>
          <cell r="F255">
            <v>0</v>
          </cell>
          <cell r="G255">
            <v>0</v>
          </cell>
          <cell r="H255">
            <v>0</v>
          </cell>
          <cell r="I255">
            <v>0</v>
          </cell>
          <cell r="J255">
            <v>0</v>
          </cell>
          <cell r="K255">
            <v>0</v>
          </cell>
          <cell r="L255">
            <v>-105.123</v>
          </cell>
          <cell r="M255">
            <v>-183.399</v>
          </cell>
          <cell r="N255">
            <v>-142.06</v>
          </cell>
          <cell r="O255">
            <v>-147.85</v>
          </cell>
          <cell r="P255">
            <v>-164.61600000000001</v>
          </cell>
          <cell r="Q255" t="e">
            <v>#REF!</v>
          </cell>
          <cell r="R255">
            <v>-176.72800000000001</v>
          </cell>
          <cell r="S255">
            <v>0</v>
          </cell>
          <cell r="T255">
            <v>0</v>
          </cell>
        </row>
        <row r="256">
          <cell r="D256">
            <v>0.14000000000000001</v>
          </cell>
          <cell r="E256">
            <v>0.13</v>
          </cell>
          <cell r="F256">
            <v>0.125</v>
          </cell>
          <cell r="G256">
            <v>0.12</v>
          </cell>
          <cell r="H256">
            <v>0.12</v>
          </cell>
          <cell r="I256">
            <v>0.115</v>
          </cell>
          <cell r="J256">
            <v>0.11</v>
          </cell>
          <cell r="K256">
            <v>0.105</v>
          </cell>
          <cell r="L256">
            <v>0.105</v>
          </cell>
          <cell r="M256">
            <v>0.105</v>
          </cell>
          <cell r="N256">
            <v>0.105</v>
          </cell>
        </row>
        <row r="257">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row>
        <row r="258">
          <cell r="D258">
            <v>0.14000000000000001</v>
          </cell>
          <cell r="E258">
            <v>0.13</v>
          </cell>
          <cell r="F258">
            <v>0.125</v>
          </cell>
          <cell r="G258">
            <v>0.12</v>
          </cell>
          <cell r="H258">
            <v>0.12</v>
          </cell>
          <cell r="I258">
            <v>0.115</v>
          </cell>
          <cell r="J258">
            <v>0.11</v>
          </cell>
          <cell r="K258">
            <v>0.105</v>
          </cell>
          <cell r="L258">
            <v>0.105</v>
          </cell>
          <cell r="M258">
            <v>0.105</v>
          </cell>
          <cell r="N258">
            <v>0.105</v>
          </cell>
          <cell r="O258">
            <v>0</v>
          </cell>
          <cell r="P258">
            <v>0</v>
          </cell>
          <cell r="Q258">
            <v>0</v>
          </cell>
          <cell r="R258">
            <v>0</v>
          </cell>
          <cell r="S258">
            <v>0</v>
          </cell>
          <cell r="T258">
            <v>0</v>
          </cell>
        </row>
        <row r="262">
          <cell r="D262">
            <v>0.1804</v>
          </cell>
          <cell r="E262">
            <v>0.1804</v>
          </cell>
          <cell r="F262">
            <v>0.1804</v>
          </cell>
          <cell r="G262">
            <v>0.16039999999999999</v>
          </cell>
          <cell r="H262">
            <v>0.14040000000000002</v>
          </cell>
          <cell r="I262">
            <v>0.13040000000000002</v>
          </cell>
          <cell r="J262">
            <v>0.12540000000000001</v>
          </cell>
          <cell r="K262">
            <v>0.1154</v>
          </cell>
          <cell r="L262">
            <v>0.1154</v>
          </cell>
          <cell r="M262">
            <v>0.1154</v>
          </cell>
          <cell r="N262">
            <v>0.1154</v>
          </cell>
          <cell r="O262">
            <v>5.5400000000000005E-2</v>
          </cell>
          <cell r="P262">
            <v>5.5400000000000005E-2</v>
          </cell>
          <cell r="Q262">
            <v>5.5400000000000005E-2</v>
          </cell>
          <cell r="R262">
            <v>5.5400000000000005E-2</v>
          </cell>
          <cell r="S262">
            <v>5.5400000000000005E-2</v>
          </cell>
          <cell r="T262">
            <v>5.5400000000000005E-2</v>
          </cell>
        </row>
        <row r="290">
          <cell r="D290">
            <v>0</v>
          </cell>
        </row>
        <row r="308">
          <cell r="D308">
            <v>0</v>
          </cell>
          <cell r="E308">
            <v>0</v>
          </cell>
          <cell r="F308">
            <v>0</v>
          </cell>
          <cell r="G308">
            <v>0</v>
          </cell>
          <cell r="H308">
            <v>0</v>
          </cell>
          <cell r="I308">
            <v>0</v>
          </cell>
          <cell r="J308">
            <v>0</v>
          </cell>
          <cell r="K308">
            <v>0</v>
          </cell>
          <cell r="L308">
            <v>782.5900000000006</v>
          </cell>
          <cell r="M308">
            <v>1956.9629999999991</v>
          </cell>
          <cell r="N308">
            <v>3578.0690000000013</v>
          </cell>
          <cell r="O308">
            <v>4271.6539999999995</v>
          </cell>
          <cell r="P308">
            <v>3514.3199999999993</v>
          </cell>
          <cell r="Q308" t="e">
            <v>#REF!</v>
          </cell>
          <cell r="R308">
            <v>21608.17</v>
          </cell>
          <cell r="S308" t="e">
            <v>#REF!</v>
          </cell>
          <cell r="T308">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
      <sheetName val="UploaderV4"/>
      <sheetName val="Schedule"/>
    </sheetNames>
    <sheetDataSet>
      <sheetData sheetId="0"/>
      <sheetData sheetId="1">
        <row r="3">
          <cell r="F3">
            <v>34789</v>
          </cell>
          <cell r="G3">
            <v>35155</v>
          </cell>
          <cell r="H3">
            <v>35520</v>
          </cell>
          <cell r="I3">
            <v>35885</v>
          </cell>
          <cell r="J3">
            <v>36250</v>
          </cell>
          <cell r="K3">
            <v>36616</v>
          </cell>
          <cell r="L3">
            <v>36981</v>
          </cell>
          <cell r="M3">
            <v>37346</v>
          </cell>
          <cell r="N3">
            <v>37711</v>
          </cell>
          <cell r="O3">
            <v>38077</v>
          </cell>
          <cell r="P3">
            <v>38442</v>
          </cell>
          <cell r="Q3">
            <v>38807</v>
          </cell>
          <cell r="R3">
            <v>39172</v>
          </cell>
          <cell r="S3">
            <v>39538</v>
          </cell>
          <cell r="T3">
            <v>39903</v>
          </cell>
          <cell r="U3">
            <v>40268</v>
          </cell>
          <cell r="V3">
            <v>40633</v>
          </cell>
          <cell r="W3">
            <v>40999</v>
          </cell>
          <cell r="X3">
            <v>41364</v>
          </cell>
          <cell r="Y3">
            <v>41729</v>
          </cell>
          <cell r="Z3">
            <v>42094</v>
          </cell>
          <cell r="AA3">
            <v>42460</v>
          </cell>
          <cell r="AB3">
            <v>42825</v>
          </cell>
          <cell r="AC3">
            <v>43190</v>
          </cell>
          <cell r="AD3">
            <v>43555</v>
          </cell>
          <cell r="AE3">
            <v>43921</v>
          </cell>
        </row>
        <row r="11">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row>
        <row r="12">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row>
        <row r="13">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row>
        <row r="15">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row>
        <row r="17">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row>
        <row r="18">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row>
        <row r="21">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row>
        <row r="22">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row>
        <row r="23">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row>
        <row r="24">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row>
        <row r="25">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row>
        <row r="27">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row>
        <row r="28">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row>
        <row r="29">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row>
        <row r="30">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row>
        <row r="32">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row>
        <row r="33">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row>
        <row r="38">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row>
        <row r="39">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row>
        <row r="40">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row>
        <row r="41">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row>
        <row r="43">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row>
        <row r="44">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row>
        <row r="47">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row>
        <row r="48">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row>
        <row r="49">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row>
        <row r="50">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row>
        <row r="51">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row>
        <row r="52">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row>
        <row r="53">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row>
        <row r="54">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row>
        <row r="55">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row>
        <row r="56">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row>
        <row r="57">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row>
        <row r="60">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row>
        <row r="61">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row>
        <row r="62">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row>
        <row r="63">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row>
        <row r="64">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row>
        <row r="66">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row>
        <row r="68">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row>
        <row r="69">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row>
        <row r="73">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row>
        <row r="74">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row>
        <row r="75">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row>
        <row r="76">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row>
        <row r="77">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row>
        <row r="78">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row>
        <row r="79">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row>
        <row r="80">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row>
        <row r="81">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row>
        <row r="82">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row>
        <row r="85">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row>
        <row r="86">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row>
        <row r="87">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row>
        <row r="88">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row>
        <row r="91">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row>
        <row r="92">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row>
        <row r="93">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row>
        <row r="94">
          <cell r="F94">
            <v>0</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row>
        <row r="95">
          <cell r="F95">
            <v>0</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row>
        <row r="96">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row>
        <row r="97">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row>
        <row r="98">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row>
        <row r="99">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row>
        <row r="100">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row>
        <row r="101">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row>
        <row r="102">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row>
        <row r="103">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row>
        <row r="104">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row>
        <row r="105">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row>
        <row r="108">
          <cell r="F108">
            <v>0</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row>
        <row r="109">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row>
        <row r="110">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row>
        <row r="111">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row>
        <row r="112">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row>
        <row r="113">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row>
        <row r="114">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row>
        <row r="115">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row>
        <row r="116">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row>
        <row r="117">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row>
        <row r="118">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row>
        <row r="120">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row>
        <row r="122">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row>
        <row r="123">
          <cell r="F123">
            <v>0</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row>
        <row r="124">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row>
        <row r="125">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row>
        <row r="126">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row>
        <row r="127">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row>
        <row r="128">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row>
        <row r="129">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row>
        <row r="132">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row>
        <row r="133">
          <cell r="F133">
            <v>0</v>
          </cell>
          <cell r="G133">
            <v>0</v>
          </cell>
          <cell r="H133">
            <v>0</v>
          </cell>
          <cell r="I133">
            <v>0</v>
          </cell>
          <cell r="J133">
            <v>0</v>
          </cell>
          <cell r="K133">
            <v>0</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row>
        <row r="134">
          <cell r="F134">
            <v>0</v>
          </cell>
          <cell r="G134">
            <v>0</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row>
        <row r="135">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row>
        <row r="136">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row>
        <row r="137">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row>
        <row r="138">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row>
        <row r="139">
          <cell r="F139">
            <v>0</v>
          </cell>
          <cell r="G139">
            <v>0</v>
          </cell>
          <cell r="H139">
            <v>0</v>
          </cell>
          <cell r="I139">
            <v>0</v>
          </cell>
          <cell r="J139">
            <v>0</v>
          </cell>
          <cell r="K139">
            <v>0</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row>
        <row r="140">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row>
        <row r="141">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row>
        <row r="143">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row>
        <row r="145">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row>
        <row r="146">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row>
        <row r="147">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row>
        <row r="148">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row>
        <row r="149">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row>
        <row r="150">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row>
        <row r="151">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row>
        <row r="153">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row>
        <row r="155">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row>
        <row r="156">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row>
        <row r="157">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row>
        <row r="158">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row>
        <row r="159">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row>
        <row r="160">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row>
        <row r="161">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row>
        <row r="162">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row>
        <row r="163">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row>
        <row r="164">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row>
        <row r="165">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row>
        <row r="166">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row>
        <row r="167">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row>
        <row r="171">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row>
        <row r="172">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row>
        <row r="173">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row>
        <row r="174">
          <cell r="F174">
            <v>0</v>
          </cell>
          <cell r="G174">
            <v>0</v>
          </cell>
          <cell r="H174">
            <v>0</v>
          </cell>
          <cell r="I174">
            <v>0</v>
          </cell>
          <cell r="J174">
            <v>0</v>
          </cell>
          <cell r="K174">
            <v>0</v>
          </cell>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row>
        <row r="175">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row>
        <row r="176">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row>
        <row r="177">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row>
        <row r="186">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row>
        <row r="187">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row>
        <row r="188">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row>
        <row r="189">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row>
        <row r="191">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row>
        <row r="198">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row>
        <row r="199">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row>
        <row r="201">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row>
        <row r="202">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row>
        <row r="204">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row>
        <row r="205">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row>
        <row r="206">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row>
        <row r="207">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row>
        <row r="208">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cell r="W208">
            <v>0</v>
          </cell>
          <cell r="X208">
            <v>0</v>
          </cell>
          <cell r="Y208">
            <v>0</v>
          </cell>
          <cell r="Z208">
            <v>0</v>
          </cell>
          <cell r="AA208">
            <v>0</v>
          </cell>
          <cell r="AB208">
            <v>0</v>
          </cell>
          <cell r="AC208">
            <v>0</v>
          </cell>
          <cell r="AD208">
            <v>0</v>
          </cell>
          <cell r="AE208">
            <v>0</v>
          </cell>
        </row>
        <row r="209">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row>
        <row r="210">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row>
        <row r="211">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row>
        <row r="212">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row>
        <row r="213">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row>
        <row r="214">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row>
        <row r="215">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row>
        <row r="216">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row>
        <row r="218">
          <cell r="F218">
            <v>0</v>
          </cell>
          <cell r="G218">
            <v>0</v>
          </cell>
          <cell r="H218">
            <v>0</v>
          </cell>
          <cell r="I218">
            <v>0</v>
          </cell>
          <cell r="J218">
            <v>0</v>
          </cell>
          <cell r="K218">
            <v>0</v>
          </cell>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row>
        <row r="219">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row>
        <row r="220">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row>
        <row r="226">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row>
        <row r="228">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row>
        <row r="229">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row>
        <row r="230">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row>
        <row r="231">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row>
        <row r="246">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row>
        <row r="247">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row>
        <row r="248">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row>
        <row r="277">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row>
        <row r="278">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row>
        <row r="280">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v>0</v>
          </cell>
        </row>
        <row r="281">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v>0</v>
          </cell>
        </row>
        <row r="285">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row>
        <row r="289">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row>
        <row r="290">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row>
        <row r="292">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row>
        <row r="293">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row>
        <row r="294">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row>
        <row r="298">
          <cell r="F298">
            <v>31.414999999999999</v>
          </cell>
          <cell r="G298">
            <v>34.11</v>
          </cell>
          <cell r="H298">
            <v>35.880000000000003</v>
          </cell>
          <cell r="I298">
            <v>39.49</v>
          </cell>
          <cell r="J298">
            <v>42.43</v>
          </cell>
          <cell r="K298">
            <v>43.62</v>
          </cell>
          <cell r="L298">
            <v>46.615000000000002</v>
          </cell>
          <cell r="M298">
            <v>48.814999999999998</v>
          </cell>
          <cell r="N298">
            <v>47.47</v>
          </cell>
          <cell r="O298">
            <v>43.6</v>
          </cell>
          <cell r="P298">
            <v>43.744999999999997</v>
          </cell>
          <cell r="Q298">
            <v>44.622500000000002</v>
          </cell>
          <cell r="R298">
            <v>43.475000000000001</v>
          </cell>
          <cell r="S298">
            <v>40.1175</v>
          </cell>
          <cell r="T298">
            <v>50.73</v>
          </cell>
          <cell r="U298">
            <v>44.917499999999997</v>
          </cell>
          <cell r="V298">
            <v>44.585000000000001</v>
          </cell>
          <cell r="W298">
            <v>50.876300000000001</v>
          </cell>
          <cell r="X298">
            <v>54.28</v>
          </cell>
          <cell r="Y298">
            <v>62.448700000000002</v>
          </cell>
          <cell r="Z298">
            <v>62.448700000000002</v>
          </cell>
          <cell r="AA298">
            <v>62.448700000000002</v>
          </cell>
          <cell r="AB298">
            <v>62.448700000000002</v>
          </cell>
          <cell r="AC298">
            <v>62.448700000000002</v>
          </cell>
          <cell r="AD298">
            <v>62.448700000000002</v>
          </cell>
          <cell r="AE298">
            <v>62.448700000000002</v>
          </cell>
        </row>
        <row r="302">
          <cell r="F302">
            <v>14.666666666666666</v>
          </cell>
          <cell r="G302">
            <v>15.916666666666666</v>
          </cell>
          <cell r="H302">
            <v>15.791666666666666</v>
          </cell>
          <cell r="I302">
            <v>13.75</v>
          </cell>
          <cell r="J302">
            <v>13.166666666666666</v>
          </cell>
          <cell r="K302">
            <v>12.5</v>
          </cell>
          <cell r="L302">
            <v>11.833333333333334</v>
          </cell>
          <cell r="M302">
            <v>11.5</v>
          </cell>
          <cell r="N302">
            <v>10.895833333333334</v>
          </cell>
          <cell r="O302">
            <v>10.458333333333334</v>
          </cell>
          <cell r="P302">
            <v>10.25</v>
          </cell>
          <cell r="Q302">
            <v>10.375</v>
          </cell>
          <cell r="R302">
            <v>11.208333333333334</v>
          </cell>
          <cell r="S302">
            <v>12.666666666666666</v>
          </cell>
          <cell r="T302">
            <v>12.833333333333334</v>
          </cell>
          <cell r="U302">
            <v>11.833333333333334</v>
          </cell>
          <cell r="V302">
            <v>12.270833333333334</v>
          </cell>
          <cell r="W302">
            <v>14.458333333333334</v>
          </cell>
          <cell r="X302">
            <v>14.595833333333331</v>
          </cell>
          <cell r="Y302">
            <v>14.512499999999999</v>
          </cell>
          <cell r="Z302">
            <v>14.512499999999999</v>
          </cell>
          <cell r="AA302">
            <v>14.512499999999999</v>
          </cell>
          <cell r="AB302">
            <v>14.512499999999999</v>
          </cell>
          <cell r="AC302">
            <v>14.512499999999999</v>
          </cell>
          <cell r="AD302">
            <v>14.512499999999999</v>
          </cell>
          <cell r="AE302">
            <v>14.512499999999999</v>
          </cell>
        </row>
        <row r="303">
          <cell r="F303">
            <v>1</v>
          </cell>
          <cell r="G303">
            <v>1</v>
          </cell>
          <cell r="H303">
            <v>1</v>
          </cell>
          <cell r="I303">
            <v>1</v>
          </cell>
          <cell r="J303">
            <v>1</v>
          </cell>
          <cell r="K303">
            <v>1</v>
          </cell>
          <cell r="L303">
            <v>1</v>
          </cell>
          <cell r="M303">
            <v>1</v>
          </cell>
          <cell r="N303">
            <v>1</v>
          </cell>
          <cell r="O303">
            <v>1</v>
          </cell>
          <cell r="P303">
            <v>1</v>
          </cell>
          <cell r="Q303">
            <v>1</v>
          </cell>
          <cell r="R303">
            <v>1</v>
          </cell>
          <cell r="S303">
            <v>1</v>
          </cell>
          <cell r="T303">
            <v>1</v>
          </cell>
          <cell r="U303">
            <v>1</v>
          </cell>
          <cell r="V303">
            <v>1</v>
          </cell>
          <cell r="W303">
            <v>1</v>
          </cell>
          <cell r="X303">
            <v>1</v>
          </cell>
          <cell r="Y303">
            <v>1</v>
          </cell>
          <cell r="Z303">
            <v>1</v>
          </cell>
          <cell r="AA303">
            <v>1</v>
          </cell>
          <cell r="AB303">
            <v>1</v>
          </cell>
          <cell r="AC303">
            <v>1</v>
          </cell>
          <cell r="AD303">
            <v>1</v>
          </cell>
          <cell r="AE303">
            <v>1</v>
          </cell>
        </row>
        <row r="304">
          <cell r="F304">
            <v>15.666666666666666</v>
          </cell>
          <cell r="G304">
            <v>16.916666666666664</v>
          </cell>
          <cell r="H304">
            <v>16.791666666666664</v>
          </cell>
          <cell r="I304">
            <v>14.75</v>
          </cell>
          <cell r="J304">
            <v>14.166666666666666</v>
          </cell>
          <cell r="K304">
            <v>13.5</v>
          </cell>
          <cell r="L304">
            <v>12.833333333333334</v>
          </cell>
          <cell r="M304">
            <v>12.5</v>
          </cell>
          <cell r="N304">
            <v>11.895833333333334</v>
          </cell>
          <cell r="O304">
            <v>11.458333333333334</v>
          </cell>
          <cell r="P304">
            <v>11.25</v>
          </cell>
          <cell r="Q304">
            <v>11.375</v>
          </cell>
          <cell r="R304">
            <v>12.208333333333334</v>
          </cell>
          <cell r="S304">
            <v>13.666666666666666</v>
          </cell>
          <cell r="T304">
            <v>13.833333333333334</v>
          </cell>
          <cell r="U304">
            <v>12.833333333333334</v>
          </cell>
          <cell r="V304">
            <v>13.270833333333334</v>
          </cell>
          <cell r="W304">
            <v>15.458333333333334</v>
          </cell>
          <cell r="X304">
            <v>15.595833333333331</v>
          </cell>
          <cell r="Y304">
            <v>15.512499999999999</v>
          </cell>
          <cell r="Z304">
            <v>15.512499999999999</v>
          </cell>
          <cell r="AA304">
            <v>15.512499999999999</v>
          </cell>
          <cell r="AB304">
            <v>15.512499999999999</v>
          </cell>
          <cell r="AC304">
            <v>15.512499999999999</v>
          </cell>
          <cell r="AD304">
            <v>15.512499999999999</v>
          </cell>
          <cell r="AE304">
            <v>15.512499999999999</v>
          </cell>
        </row>
        <row r="305">
          <cell r="F305">
            <v>12.1</v>
          </cell>
          <cell r="G305">
            <v>12.1</v>
          </cell>
          <cell r="H305">
            <v>12.1</v>
          </cell>
          <cell r="I305">
            <v>12.1</v>
          </cell>
          <cell r="J305">
            <v>12.1</v>
          </cell>
          <cell r="K305">
            <v>11.416545801526714</v>
          </cell>
          <cell r="L305">
            <v>10.90201111111111</v>
          </cell>
          <cell r="M305">
            <v>8.8469072164948361</v>
          </cell>
          <cell r="N305">
            <v>6.8939886792452754</v>
          </cell>
          <cell r="O305">
            <v>5.4158689138576763</v>
          </cell>
          <cell r="P305">
            <v>6.2091903114186833</v>
          </cell>
          <cell r="Q305">
            <v>7.1122824427480911</v>
          </cell>
          <cell r="R305">
            <v>7.7781393442623035</v>
          </cell>
          <cell r="S305">
            <v>7.9151222707423567</v>
          </cell>
          <cell r="T305">
            <v>7.6045263157894745</v>
          </cell>
          <cell r="U305">
            <v>7.2259288702928934</v>
          </cell>
          <cell r="V305">
            <v>7.9111774193548401</v>
          </cell>
          <cell r="W305">
            <v>8.3800000000000008</v>
          </cell>
          <cell r="X305">
            <v>8.1662369477911607</v>
          </cell>
          <cell r="Y305">
            <v>8</v>
          </cell>
          <cell r="Z305">
            <v>8</v>
          </cell>
          <cell r="AA305">
            <v>8</v>
          </cell>
          <cell r="AB305">
            <v>8</v>
          </cell>
          <cell r="AC305">
            <v>8</v>
          </cell>
          <cell r="AD305">
            <v>8</v>
          </cell>
          <cell r="AE305">
            <v>8</v>
          </cell>
        </row>
        <row r="306">
          <cell r="F306">
            <v>1.1000000000000001</v>
          </cell>
          <cell r="G306">
            <v>1.1000000000000001</v>
          </cell>
          <cell r="H306">
            <v>1.1000000000000001</v>
          </cell>
          <cell r="I306">
            <v>1.1000000000000001</v>
          </cell>
          <cell r="J306">
            <v>1.1000000000000001</v>
          </cell>
          <cell r="K306">
            <v>1.1000000000000001</v>
          </cell>
          <cell r="L306">
            <v>1.1000000000000001</v>
          </cell>
          <cell r="M306">
            <v>1.1000000000000001</v>
          </cell>
          <cell r="N306">
            <v>1.1000000000000001</v>
          </cell>
          <cell r="O306">
            <v>1.1000000000000001</v>
          </cell>
          <cell r="P306">
            <v>1.1000000000000001</v>
          </cell>
          <cell r="Q306">
            <v>1.1000000000000001</v>
          </cell>
          <cell r="R306">
            <v>1.1000000000000001</v>
          </cell>
          <cell r="S306">
            <v>1.1000000000000001</v>
          </cell>
          <cell r="T306">
            <v>1.1000000000000001</v>
          </cell>
          <cell r="U306">
            <v>1.1000000000000001</v>
          </cell>
          <cell r="V306">
            <v>1.1000000000000001</v>
          </cell>
          <cell r="W306">
            <v>1.1000000000000001</v>
          </cell>
          <cell r="X306">
            <v>1.1000000000000001</v>
          </cell>
          <cell r="Y306">
            <v>1.1000000000000001</v>
          </cell>
          <cell r="Z306">
            <v>1.1000000000000001</v>
          </cell>
          <cell r="AA306">
            <v>1.1000000000000001</v>
          </cell>
          <cell r="AB306">
            <v>1.1000000000000001</v>
          </cell>
          <cell r="AC306">
            <v>1.1000000000000001</v>
          </cell>
          <cell r="AD306">
            <v>1.1000000000000001</v>
          </cell>
          <cell r="AE306">
            <v>1.1000000000000001</v>
          </cell>
        </row>
        <row r="307">
          <cell r="F307">
            <v>5</v>
          </cell>
          <cell r="G307">
            <v>5</v>
          </cell>
          <cell r="H307">
            <v>5</v>
          </cell>
          <cell r="I307">
            <v>5</v>
          </cell>
          <cell r="J307">
            <v>5</v>
          </cell>
          <cell r="K307">
            <v>5</v>
          </cell>
          <cell r="L307">
            <v>5</v>
          </cell>
          <cell r="M307">
            <v>5</v>
          </cell>
          <cell r="N307">
            <v>5</v>
          </cell>
          <cell r="O307">
            <v>5</v>
          </cell>
          <cell r="P307">
            <v>5</v>
          </cell>
          <cell r="Q307">
            <v>5</v>
          </cell>
          <cell r="R307">
            <v>5</v>
          </cell>
          <cell r="S307">
            <v>5</v>
          </cell>
          <cell r="T307">
            <v>5</v>
          </cell>
          <cell r="U307">
            <v>5</v>
          </cell>
          <cell r="V307">
            <v>5</v>
          </cell>
          <cell r="W307">
            <v>5</v>
          </cell>
          <cell r="X307">
            <v>5</v>
          </cell>
          <cell r="Y307">
            <v>5</v>
          </cell>
          <cell r="Z307">
            <v>5</v>
          </cell>
          <cell r="AA307">
            <v>5</v>
          </cell>
          <cell r="AB307">
            <v>5</v>
          </cell>
          <cell r="AC307">
            <v>5</v>
          </cell>
          <cell r="AD307">
            <v>5</v>
          </cell>
          <cell r="AE307">
            <v>5</v>
          </cell>
        </row>
        <row r="308">
          <cell r="F308">
            <v>17.600000000000001</v>
          </cell>
          <cell r="G308">
            <v>17.600000000000001</v>
          </cell>
          <cell r="H308">
            <v>17.600000000000001</v>
          </cell>
          <cell r="I308">
            <v>17.600000000000001</v>
          </cell>
          <cell r="J308">
            <v>17.600000000000001</v>
          </cell>
          <cell r="K308">
            <v>16.916545801526716</v>
          </cell>
          <cell r="L308">
            <v>16.402011111111108</v>
          </cell>
          <cell r="M308">
            <v>14.346907216494836</v>
          </cell>
          <cell r="N308">
            <v>12.393988679245275</v>
          </cell>
          <cell r="O308">
            <v>10.915868913857675</v>
          </cell>
          <cell r="P308">
            <v>11.709190311418684</v>
          </cell>
          <cell r="Q308">
            <v>12.612282442748091</v>
          </cell>
          <cell r="R308">
            <v>13.278139344262303</v>
          </cell>
          <cell r="S308">
            <v>13.415122270742357</v>
          </cell>
          <cell r="T308">
            <v>13.104526315789474</v>
          </cell>
          <cell r="U308">
            <v>12.725928870292893</v>
          </cell>
          <cell r="V308">
            <v>13.411177419354839</v>
          </cell>
          <cell r="W308">
            <v>13.88</v>
          </cell>
          <cell r="X308">
            <v>13.666236947791161</v>
          </cell>
          <cell r="Y308">
            <v>13.5</v>
          </cell>
          <cell r="Z308">
            <v>13.5</v>
          </cell>
          <cell r="AA308">
            <v>13.5</v>
          </cell>
          <cell r="AB308">
            <v>13.5</v>
          </cell>
          <cell r="AC308">
            <v>13.5</v>
          </cell>
          <cell r="AD308">
            <v>13.5</v>
          </cell>
          <cell r="AE308">
            <v>13.5</v>
          </cell>
        </row>
        <row r="311">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row>
        <row r="342">
          <cell r="E342">
            <v>41364</v>
          </cell>
        </row>
      </sheetData>
      <sheetData sheetId="2"/>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isclaimer"/>
      <sheetName val="Balance Sheet_VDF"/>
      <sheetName val="Income Statement_VDF"/>
      <sheetName val="Summary Page_VDF"/>
      <sheetName val="Invested capital_VDF"/>
      <sheetName val="NOPAT_VDF"/>
      <sheetName val="WACC_VDF"/>
      <sheetName val="DCF_VDF"/>
      <sheetName val="Charts_VDF"/>
      <sheetName val="PV of Op Leases_VDF"/>
    </sheetNames>
    <sheetDataSet>
      <sheetData sheetId="0" refreshError="1"/>
      <sheetData sheetId="1" refreshError="1"/>
      <sheetData sheetId="2" refreshError="1">
        <row r="44">
          <cell r="R44" t="e">
            <v>#DIV/0!</v>
          </cell>
        </row>
      </sheetData>
      <sheetData sheetId="3" refreshError="1"/>
      <sheetData sheetId="4" refreshError="1">
        <row r="1">
          <cell r="P1" t="str">
            <v>Invested Capital</v>
          </cell>
        </row>
        <row r="2">
          <cell r="O2" t="str">
            <v>P-2</v>
          </cell>
          <cell r="P2" t="str">
            <v>P-1</v>
          </cell>
          <cell r="Q2" t="str">
            <v>Present (P)</v>
          </cell>
        </row>
        <row r="3">
          <cell r="O3">
            <v>1994</v>
          </cell>
          <cell r="P3">
            <v>1995</v>
          </cell>
          <cell r="Q3">
            <v>1996</v>
          </cell>
        </row>
        <row r="4">
          <cell r="O4">
            <v>0</v>
          </cell>
          <cell r="P4">
            <v>0</v>
          </cell>
          <cell r="Q4">
            <v>0</v>
          </cell>
        </row>
        <row r="5">
          <cell r="C5">
            <v>0</v>
          </cell>
          <cell r="D5">
            <v>0</v>
          </cell>
          <cell r="E5">
            <v>0</v>
          </cell>
          <cell r="F5">
            <v>0</v>
          </cell>
          <cell r="G5">
            <v>0</v>
          </cell>
          <cell r="H5">
            <v>0</v>
          </cell>
          <cell r="I5">
            <v>0</v>
          </cell>
          <cell r="J5">
            <v>0</v>
          </cell>
          <cell r="K5">
            <v>0</v>
          </cell>
          <cell r="L5">
            <v>0</v>
          </cell>
          <cell r="M5">
            <v>0</v>
          </cell>
          <cell r="N5">
            <v>0</v>
          </cell>
          <cell r="O5">
            <v>0</v>
          </cell>
          <cell r="P5">
            <v>0</v>
          </cell>
          <cell r="Q5">
            <v>0</v>
          </cell>
        </row>
        <row r="6">
          <cell r="O6">
            <v>0</v>
          </cell>
          <cell r="P6">
            <v>0</v>
          </cell>
          <cell r="Q6">
            <v>0</v>
          </cell>
        </row>
        <row r="7">
          <cell r="O7">
            <v>0</v>
          </cell>
          <cell r="P7">
            <v>0</v>
          </cell>
          <cell r="Q7">
            <v>0</v>
          </cell>
        </row>
        <row r="8">
          <cell r="O8">
            <v>0</v>
          </cell>
          <cell r="P8">
            <v>0</v>
          </cell>
          <cell r="Q8">
            <v>0</v>
          </cell>
        </row>
        <row r="9">
          <cell r="A9">
            <v>1</v>
          </cell>
          <cell r="O9">
            <v>0</v>
          </cell>
          <cell r="P9">
            <v>0</v>
          </cell>
          <cell r="Q9">
            <v>0</v>
          </cell>
        </row>
        <row r="10">
          <cell r="O10">
            <v>0</v>
          </cell>
          <cell r="P10">
            <v>0</v>
          </cell>
          <cell r="Q10">
            <v>0</v>
          </cell>
        </row>
        <row r="11">
          <cell r="O11">
            <v>0</v>
          </cell>
          <cell r="P11">
            <v>0</v>
          </cell>
          <cell r="Q11">
            <v>0</v>
          </cell>
        </row>
        <row r="12">
          <cell r="O12">
            <v>0</v>
          </cell>
          <cell r="P12">
            <v>0</v>
          </cell>
          <cell r="Q12">
            <v>0</v>
          </cell>
        </row>
        <row r="13">
          <cell r="O13">
            <v>0</v>
          </cell>
          <cell r="P13">
            <v>0</v>
          </cell>
          <cell r="Q13">
            <v>0</v>
          </cell>
          <cell r="R13">
            <v>0</v>
          </cell>
          <cell r="S13">
            <v>0</v>
          </cell>
          <cell r="T13">
            <v>0</v>
          </cell>
        </row>
        <row r="14">
          <cell r="O14">
            <v>0</v>
          </cell>
          <cell r="P14">
            <v>0</v>
          </cell>
          <cell r="Q14">
            <v>0</v>
          </cell>
        </row>
        <row r="15">
          <cell r="O15">
            <v>0</v>
          </cell>
          <cell r="P15">
            <v>0</v>
          </cell>
          <cell r="Q15">
            <v>0</v>
          </cell>
        </row>
        <row r="17">
          <cell r="O17">
            <v>0</v>
          </cell>
          <cell r="P17">
            <v>0</v>
          </cell>
          <cell r="Q17">
            <v>0</v>
          </cell>
        </row>
        <row r="18">
          <cell r="O18">
            <v>0</v>
          </cell>
          <cell r="P18">
            <v>0</v>
          </cell>
          <cell r="Q18">
            <v>0</v>
          </cell>
        </row>
        <row r="19">
          <cell r="O19">
            <v>0</v>
          </cell>
          <cell r="P19">
            <v>0</v>
          </cell>
          <cell r="Q19">
            <v>0</v>
          </cell>
        </row>
        <row r="20">
          <cell r="O20">
            <v>0</v>
          </cell>
          <cell r="P20">
            <v>0</v>
          </cell>
          <cell r="Q20">
            <v>0</v>
          </cell>
        </row>
        <row r="21">
          <cell r="O21">
            <v>0</v>
          </cell>
          <cell r="P21">
            <v>0</v>
          </cell>
          <cell r="Q21">
            <v>0</v>
          </cell>
        </row>
        <row r="22">
          <cell r="O22">
            <v>0</v>
          </cell>
          <cell r="P22">
            <v>0</v>
          </cell>
          <cell r="Q22">
            <v>0</v>
          </cell>
        </row>
        <row r="23">
          <cell r="O23">
            <v>0</v>
          </cell>
          <cell r="P23">
            <v>0</v>
          </cell>
          <cell r="Q23">
            <v>0</v>
          </cell>
        </row>
        <row r="24">
          <cell r="O24">
            <v>0</v>
          </cell>
          <cell r="P24">
            <v>0</v>
          </cell>
          <cell r="Q24">
            <v>0</v>
          </cell>
        </row>
        <row r="26">
          <cell r="O26">
            <v>0</v>
          </cell>
          <cell r="P26">
            <v>0</v>
          </cell>
          <cell r="Q26">
            <v>0</v>
          </cell>
        </row>
        <row r="28">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row>
        <row r="29">
          <cell r="O29">
            <v>0</v>
          </cell>
          <cell r="P29">
            <v>0</v>
          </cell>
          <cell r="Q29">
            <v>0</v>
          </cell>
          <cell r="R29">
            <v>0</v>
          </cell>
          <cell r="S29">
            <v>0</v>
          </cell>
          <cell r="T29">
            <v>0</v>
          </cell>
        </row>
        <row r="30">
          <cell r="O30">
            <v>0</v>
          </cell>
          <cell r="P30">
            <v>0</v>
          </cell>
          <cell r="Q30">
            <v>0</v>
          </cell>
          <cell r="R30">
            <v>0</v>
          </cell>
          <cell r="S30">
            <v>0</v>
          </cell>
          <cell r="T30">
            <v>0</v>
          </cell>
        </row>
        <row r="31">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O32">
            <v>0</v>
          </cell>
          <cell r="P32">
            <v>0</v>
          </cell>
          <cell r="Q32">
            <v>0</v>
          </cell>
          <cell r="R32">
            <v>0</v>
          </cell>
          <cell r="S32">
            <v>0</v>
          </cell>
          <cell r="T32">
            <v>0</v>
          </cell>
        </row>
        <row r="33">
          <cell r="O33">
            <v>0</v>
          </cell>
          <cell r="P33">
            <v>0</v>
          </cell>
          <cell r="Q33">
            <v>0</v>
          </cell>
        </row>
        <row r="34">
          <cell r="A34">
            <v>1</v>
          </cell>
          <cell r="O34">
            <v>0</v>
          </cell>
          <cell r="P34">
            <v>0</v>
          </cell>
          <cell r="Q34">
            <v>0</v>
          </cell>
        </row>
        <row r="35">
          <cell r="O35">
            <v>0</v>
          </cell>
          <cell r="P35">
            <v>0</v>
          </cell>
          <cell r="Q35">
            <v>0</v>
          </cell>
        </row>
        <row r="36">
          <cell r="O36">
            <v>0</v>
          </cell>
          <cell r="P36">
            <v>0</v>
          </cell>
          <cell r="Q36">
            <v>0</v>
          </cell>
        </row>
        <row r="37">
          <cell r="O37">
            <v>0</v>
          </cell>
          <cell r="P37">
            <v>0</v>
          </cell>
          <cell r="Q37">
            <v>0</v>
          </cell>
        </row>
        <row r="38">
          <cell r="O38">
            <v>0</v>
          </cell>
          <cell r="P38">
            <v>0</v>
          </cell>
          <cell r="Q38">
            <v>0</v>
          </cell>
        </row>
        <row r="39">
          <cell r="O39">
            <v>0</v>
          </cell>
          <cell r="P39">
            <v>0</v>
          </cell>
          <cell r="Q39">
            <v>0</v>
          </cell>
        </row>
        <row r="40">
          <cell r="O40">
            <v>0</v>
          </cell>
          <cell r="P40">
            <v>0</v>
          </cell>
          <cell r="Q40">
            <v>0</v>
          </cell>
        </row>
        <row r="41">
          <cell r="O41">
            <v>0</v>
          </cell>
          <cell r="P41">
            <v>0</v>
          </cell>
          <cell r="Q41">
            <v>0</v>
          </cell>
        </row>
        <row r="42">
          <cell r="O42">
            <v>0</v>
          </cell>
          <cell r="P42">
            <v>0</v>
          </cell>
          <cell r="Q42">
            <v>0</v>
          </cell>
        </row>
        <row r="43">
          <cell r="O43">
            <v>0</v>
          </cell>
          <cell r="P43">
            <v>0</v>
          </cell>
          <cell r="Q43">
            <v>0</v>
          </cell>
        </row>
        <row r="45">
          <cell r="O45">
            <v>0</v>
          </cell>
          <cell r="P45">
            <v>0</v>
          </cell>
          <cell r="Q45">
            <v>0</v>
          </cell>
        </row>
        <row r="46">
          <cell r="O46">
            <v>0</v>
          </cell>
          <cell r="P46">
            <v>0</v>
          </cell>
          <cell r="Q46">
            <v>0</v>
          </cell>
        </row>
        <row r="47">
          <cell r="O47">
            <v>0</v>
          </cell>
          <cell r="P47">
            <v>0</v>
          </cell>
          <cell r="Q47">
            <v>0</v>
          </cell>
        </row>
        <row r="50">
          <cell r="O50">
            <v>0</v>
          </cell>
          <cell r="P50">
            <v>0</v>
          </cell>
          <cell r="Q50">
            <v>0</v>
          </cell>
        </row>
        <row r="53">
          <cell r="O53">
            <v>0</v>
          </cell>
          <cell r="P53">
            <v>0</v>
          </cell>
          <cell r="Q53">
            <v>0</v>
          </cell>
        </row>
        <row r="54">
          <cell r="O54">
            <v>0</v>
          </cell>
          <cell r="P54">
            <v>0</v>
          </cell>
          <cell r="Q54">
            <v>0</v>
          </cell>
        </row>
        <row r="55">
          <cell r="O55">
            <v>0</v>
          </cell>
          <cell r="P55">
            <v>0</v>
          </cell>
          <cell r="Q55">
            <v>0</v>
          </cell>
        </row>
        <row r="56">
          <cell r="O56">
            <v>0</v>
          </cell>
          <cell r="P56">
            <v>0</v>
          </cell>
          <cell r="Q56">
            <v>0</v>
          </cell>
        </row>
        <row r="57">
          <cell r="O57">
            <v>0</v>
          </cell>
          <cell r="P57">
            <v>0</v>
          </cell>
          <cell r="Q57">
            <v>0</v>
          </cell>
        </row>
        <row r="58">
          <cell r="O58">
            <v>0</v>
          </cell>
          <cell r="P58">
            <v>0</v>
          </cell>
          <cell r="Q58">
            <v>0</v>
          </cell>
        </row>
        <row r="59">
          <cell r="O59">
            <v>0</v>
          </cell>
          <cell r="P59">
            <v>0</v>
          </cell>
          <cell r="Q59">
            <v>0</v>
          </cell>
        </row>
        <row r="60">
          <cell r="O60">
            <v>0</v>
          </cell>
          <cell r="P60">
            <v>0</v>
          </cell>
          <cell r="Q60">
            <v>0</v>
          </cell>
        </row>
        <row r="61">
          <cell r="O61">
            <v>0</v>
          </cell>
          <cell r="P61">
            <v>0</v>
          </cell>
          <cell r="Q61">
            <v>0</v>
          </cell>
        </row>
        <row r="63">
          <cell r="O63">
            <v>0</v>
          </cell>
          <cell r="P63">
            <v>0</v>
          </cell>
          <cell r="Q63">
            <v>0</v>
          </cell>
        </row>
        <row r="64">
          <cell r="O64">
            <v>0</v>
          </cell>
          <cell r="P64">
            <v>0</v>
          </cell>
          <cell r="Q64">
            <v>0</v>
          </cell>
        </row>
        <row r="65">
          <cell r="O65">
            <v>0</v>
          </cell>
          <cell r="P65">
            <v>0</v>
          </cell>
          <cell r="Q65">
            <v>0</v>
          </cell>
        </row>
        <row r="66">
          <cell r="O66">
            <v>0</v>
          </cell>
          <cell r="P66">
            <v>0</v>
          </cell>
          <cell r="Q66">
            <v>0</v>
          </cell>
        </row>
        <row r="67">
          <cell r="O67">
            <v>0</v>
          </cell>
          <cell r="P67">
            <v>0</v>
          </cell>
          <cell r="Q67">
            <v>0</v>
          </cell>
        </row>
        <row r="68">
          <cell r="O68">
            <v>0</v>
          </cell>
          <cell r="P68">
            <v>0</v>
          </cell>
          <cell r="Q68">
            <v>0</v>
          </cell>
        </row>
        <row r="69">
          <cell r="O69">
            <v>0</v>
          </cell>
          <cell r="P69">
            <v>0</v>
          </cell>
          <cell r="Q69">
            <v>0</v>
          </cell>
        </row>
        <row r="70">
          <cell r="O70">
            <v>0</v>
          </cell>
          <cell r="P70">
            <v>0</v>
          </cell>
          <cell r="Q70">
            <v>0</v>
          </cell>
        </row>
        <row r="72">
          <cell r="O72">
            <v>0</v>
          </cell>
          <cell r="P72">
            <v>0</v>
          </cell>
          <cell r="Q72">
            <v>0</v>
          </cell>
        </row>
        <row r="73">
          <cell r="O73">
            <v>0</v>
          </cell>
          <cell r="P73">
            <v>0</v>
          </cell>
          <cell r="Q73">
            <v>0</v>
          </cell>
        </row>
        <row r="74">
          <cell r="O74">
            <v>0</v>
          </cell>
          <cell r="P74">
            <v>0</v>
          </cell>
          <cell r="Q74">
            <v>0</v>
          </cell>
        </row>
        <row r="76">
          <cell r="O76">
            <v>0</v>
          </cell>
          <cell r="P76">
            <v>0</v>
          </cell>
          <cell r="Q76">
            <v>0</v>
          </cell>
        </row>
        <row r="78">
          <cell r="O78">
            <v>0</v>
          </cell>
          <cell r="P78">
            <v>0</v>
          </cell>
          <cell r="Q78">
            <v>0</v>
          </cell>
        </row>
        <row r="79">
          <cell r="O79">
            <v>0</v>
          </cell>
          <cell r="P79">
            <v>0</v>
          </cell>
          <cell r="Q79">
            <v>0</v>
          </cell>
          <cell r="R79">
            <v>0</v>
          </cell>
          <cell r="S79">
            <v>0</v>
          </cell>
          <cell r="T79">
            <v>0</v>
          </cell>
        </row>
        <row r="80">
          <cell r="O80">
            <v>0</v>
          </cell>
          <cell r="P80">
            <v>0</v>
          </cell>
          <cell r="Q80">
            <v>0</v>
          </cell>
        </row>
        <row r="81">
          <cell r="O81">
            <v>0</v>
          </cell>
          <cell r="P81">
            <v>0</v>
          </cell>
          <cell r="Q81">
            <v>0</v>
          </cell>
        </row>
        <row r="83">
          <cell r="O83">
            <v>0</v>
          </cell>
          <cell r="P83">
            <v>0</v>
          </cell>
          <cell r="Q83">
            <v>0</v>
          </cell>
        </row>
        <row r="84">
          <cell r="O84">
            <v>0</v>
          </cell>
          <cell r="P84">
            <v>0</v>
          </cell>
          <cell r="Q84">
            <v>0</v>
          </cell>
        </row>
        <row r="85">
          <cell r="O85" t="str">
            <v xml:space="preserve">--  </v>
          </cell>
          <cell r="P85" t="str">
            <v xml:space="preserve">--  </v>
          </cell>
          <cell r="Q85" t="str">
            <v xml:space="preserve">--  </v>
          </cell>
        </row>
        <row r="87">
          <cell r="O87">
            <v>0</v>
          </cell>
          <cell r="P87">
            <v>0</v>
          </cell>
          <cell r="Q87">
            <v>0</v>
          </cell>
        </row>
        <row r="88">
          <cell r="O88" t="str">
            <v xml:space="preserve">--  </v>
          </cell>
          <cell r="P88" t="str">
            <v xml:space="preserve">--  </v>
          </cell>
          <cell r="Q88" t="str">
            <v xml:space="preserve">--  </v>
          </cell>
        </row>
        <row r="89">
          <cell r="C89">
            <v>0</v>
          </cell>
          <cell r="D89">
            <v>0</v>
          </cell>
          <cell r="E89">
            <v>0</v>
          </cell>
          <cell r="F89">
            <v>0</v>
          </cell>
          <cell r="G89">
            <v>0</v>
          </cell>
          <cell r="H89">
            <v>0</v>
          </cell>
          <cell r="I89">
            <v>0</v>
          </cell>
          <cell r="J89">
            <v>0</v>
          </cell>
          <cell r="K89">
            <v>0</v>
          </cell>
          <cell r="L89">
            <v>0</v>
          </cell>
          <cell r="M89">
            <v>0</v>
          </cell>
          <cell r="N89">
            <v>0</v>
          </cell>
          <cell r="O89">
            <v>0</v>
          </cell>
          <cell r="P89">
            <v>0</v>
          </cell>
          <cell r="Q89">
            <v>0</v>
          </cell>
        </row>
        <row r="95">
          <cell r="O95" t="str">
            <v xml:space="preserve">--  </v>
          </cell>
          <cell r="P95" t="str">
            <v xml:space="preserve">--  </v>
          </cell>
          <cell r="Q95" t="str">
            <v xml:space="preserve">--  </v>
          </cell>
        </row>
        <row r="96">
          <cell r="O96" t="str">
            <v xml:space="preserve">--  </v>
          </cell>
          <cell r="P96" t="str">
            <v xml:space="preserve">--  </v>
          </cell>
          <cell r="Q96" t="str">
            <v xml:space="preserve">--  </v>
          </cell>
        </row>
        <row r="97">
          <cell r="C97" t="str">
            <v>--</v>
          </cell>
          <cell r="D97" t="str">
            <v xml:space="preserve">--  </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cell r="N97" t="str">
            <v xml:space="preserve">--  </v>
          </cell>
          <cell r="O97" t="str">
            <v xml:space="preserve">--  </v>
          </cell>
          <cell r="P97" t="str">
            <v xml:space="preserve">--  </v>
          </cell>
          <cell r="Q97" t="str">
            <v xml:space="preserve">--  </v>
          </cell>
        </row>
        <row r="98">
          <cell r="O98" t="str">
            <v xml:space="preserve">--  </v>
          </cell>
          <cell r="P98" t="str">
            <v xml:space="preserve">--  </v>
          </cell>
          <cell r="Q98" t="str">
            <v xml:space="preserve">--  </v>
          </cell>
        </row>
        <row r="99">
          <cell r="C99" t="str">
            <v>--</v>
          </cell>
          <cell r="D99" t="str">
            <v xml:space="preserve">--  </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cell r="N99" t="str">
            <v xml:space="preserve">--  </v>
          </cell>
          <cell r="O99" t="str">
            <v xml:space="preserve">--  </v>
          </cell>
          <cell r="P99" t="str">
            <v xml:space="preserve">--  </v>
          </cell>
          <cell r="Q99" t="str">
            <v xml:space="preserve">--  </v>
          </cell>
        </row>
        <row r="100">
          <cell r="O100" t="str">
            <v xml:space="preserve">--  </v>
          </cell>
          <cell r="P100" t="str">
            <v xml:space="preserve">--  </v>
          </cell>
          <cell r="Q100" t="str">
            <v xml:space="preserve">--  </v>
          </cell>
        </row>
        <row r="101">
          <cell r="B101" t="str">
            <v xml:space="preserve"> Total other assets turns</v>
          </cell>
          <cell r="C101" t="str">
            <v>--</v>
          </cell>
          <cell r="D101" t="str">
            <v xml:space="preserve">--  </v>
          </cell>
          <cell r="E101" t="str">
            <v xml:space="preserve">--  </v>
          </cell>
          <cell r="F101" t="str">
            <v xml:space="preserve">--  </v>
          </cell>
          <cell r="G101" t="str">
            <v xml:space="preserve">--  </v>
          </cell>
          <cell r="H101" t="str">
            <v xml:space="preserve">--  </v>
          </cell>
          <cell r="I101" t="str">
            <v xml:space="preserve">--  </v>
          </cell>
          <cell r="J101" t="str">
            <v xml:space="preserve">--  </v>
          </cell>
          <cell r="K101" t="str">
            <v xml:space="preserve">--  </v>
          </cell>
          <cell r="L101" t="str">
            <v xml:space="preserve">--  </v>
          </cell>
          <cell r="M101" t="str">
            <v xml:space="preserve">--  </v>
          </cell>
          <cell r="N101" t="str">
            <v xml:space="preserve">--  </v>
          </cell>
          <cell r="O101" t="str">
            <v xml:space="preserve">--  </v>
          </cell>
          <cell r="P101" t="str">
            <v xml:space="preserve">--  </v>
          </cell>
          <cell r="Q101" t="str">
            <v xml:space="preserve">--  </v>
          </cell>
        </row>
        <row r="102">
          <cell r="C102" t="str">
            <v>--</v>
          </cell>
          <cell r="D102" t="str">
            <v xml:space="preserve">--  </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cell r="N102" t="str">
            <v xml:space="preserve">--  </v>
          </cell>
          <cell r="O102" t="str">
            <v xml:space="preserve">--  </v>
          </cell>
          <cell r="P102" t="str">
            <v xml:space="preserve">--  </v>
          </cell>
          <cell r="Q102" t="str">
            <v xml:space="preserve">--  </v>
          </cell>
        </row>
        <row r="105">
          <cell r="O105" t="str">
            <v xml:space="preserve">--  </v>
          </cell>
          <cell r="P105" t="str">
            <v xml:space="preserve">--  </v>
          </cell>
          <cell r="Q105" t="str">
            <v xml:space="preserve">--  </v>
          </cell>
        </row>
        <row r="106">
          <cell r="O106" t="str">
            <v xml:space="preserve">--  </v>
          </cell>
          <cell r="P106" t="str">
            <v xml:space="preserve">--  </v>
          </cell>
          <cell r="Q106" t="str">
            <v xml:space="preserve">--  </v>
          </cell>
        </row>
        <row r="107">
          <cell r="O107" t="str">
            <v xml:space="preserve">--  </v>
          </cell>
          <cell r="P107" t="str">
            <v xml:space="preserve">--  </v>
          </cell>
          <cell r="Q107" t="str">
            <v xml:space="preserve">--  </v>
          </cell>
        </row>
        <row r="108">
          <cell r="O108" t="str">
            <v xml:space="preserve">--  </v>
          </cell>
          <cell r="P108" t="str">
            <v xml:space="preserve">--  </v>
          </cell>
          <cell r="Q108" t="str">
            <v xml:space="preserve">--  </v>
          </cell>
        </row>
        <row r="109">
          <cell r="O109" t="str">
            <v>NM</v>
          </cell>
          <cell r="P109" t="str">
            <v>NM</v>
          </cell>
          <cell r="Q109" t="str">
            <v>NM</v>
          </cell>
        </row>
      </sheetData>
      <sheetData sheetId="5" refreshError="1">
        <row r="1">
          <cell r="O1" t="e">
            <v>#DIV/0!</v>
          </cell>
          <cell r="P1" t="e">
            <v>#DIV/0!</v>
          </cell>
          <cell r="Q1" t="e">
            <v>#DIV/0!</v>
          </cell>
        </row>
        <row r="2">
          <cell r="P2" t="str">
            <v>NOPAT Statement</v>
          </cell>
        </row>
        <row r="3">
          <cell r="O3" t="str">
            <v>P-2</v>
          </cell>
          <cell r="P3" t="str">
            <v>P-1</v>
          </cell>
          <cell r="Q3" t="str">
            <v>Present (P)</v>
          </cell>
        </row>
        <row r="4">
          <cell r="O4">
            <v>1994</v>
          </cell>
          <cell r="P4">
            <v>1995</v>
          </cell>
          <cell r="Q4">
            <v>1996</v>
          </cell>
        </row>
        <row r="5">
          <cell r="C5">
            <v>0</v>
          </cell>
          <cell r="D5">
            <v>0</v>
          </cell>
          <cell r="E5">
            <v>0</v>
          </cell>
          <cell r="F5">
            <v>0</v>
          </cell>
          <cell r="G5">
            <v>0</v>
          </cell>
          <cell r="H5">
            <v>0</v>
          </cell>
          <cell r="I5">
            <v>0</v>
          </cell>
          <cell r="J5">
            <v>0</v>
          </cell>
          <cell r="K5">
            <v>0</v>
          </cell>
          <cell r="L5">
            <v>0</v>
          </cell>
          <cell r="M5">
            <v>0</v>
          </cell>
          <cell r="N5">
            <v>0</v>
          </cell>
          <cell r="O5">
            <v>0</v>
          </cell>
          <cell r="P5">
            <v>0</v>
          </cell>
          <cell r="Q5">
            <v>0</v>
          </cell>
        </row>
        <row r="6">
          <cell r="C6">
            <v>0</v>
          </cell>
          <cell r="D6">
            <v>0</v>
          </cell>
          <cell r="E6">
            <v>0</v>
          </cell>
          <cell r="F6">
            <v>0</v>
          </cell>
          <cell r="G6">
            <v>0</v>
          </cell>
          <cell r="H6">
            <v>0</v>
          </cell>
          <cell r="I6">
            <v>0</v>
          </cell>
          <cell r="J6">
            <v>0</v>
          </cell>
          <cell r="K6">
            <v>0</v>
          </cell>
          <cell r="L6">
            <v>0</v>
          </cell>
          <cell r="M6">
            <v>0</v>
          </cell>
          <cell r="N6">
            <v>0</v>
          </cell>
          <cell r="O6">
            <v>0</v>
          </cell>
          <cell r="P6">
            <v>0</v>
          </cell>
          <cell r="Q6">
            <v>0</v>
          </cell>
        </row>
        <row r="7">
          <cell r="C7">
            <v>0</v>
          </cell>
          <cell r="D7">
            <v>0</v>
          </cell>
          <cell r="E7">
            <v>0</v>
          </cell>
          <cell r="F7">
            <v>0</v>
          </cell>
          <cell r="G7">
            <v>0</v>
          </cell>
          <cell r="H7">
            <v>0</v>
          </cell>
          <cell r="I7">
            <v>0</v>
          </cell>
          <cell r="J7">
            <v>0</v>
          </cell>
          <cell r="K7">
            <v>0</v>
          </cell>
          <cell r="L7">
            <v>0</v>
          </cell>
          <cell r="M7">
            <v>0</v>
          </cell>
          <cell r="N7">
            <v>0</v>
          </cell>
          <cell r="O7">
            <v>0</v>
          </cell>
          <cell r="P7">
            <v>0</v>
          </cell>
          <cell r="Q7">
            <v>0</v>
          </cell>
        </row>
        <row r="8">
          <cell r="O8">
            <v>0</v>
          </cell>
          <cell r="P8">
            <v>0</v>
          </cell>
          <cell r="Q8">
            <v>0</v>
          </cell>
        </row>
        <row r="9">
          <cell r="C9">
            <v>0</v>
          </cell>
          <cell r="D9">
            <v>0</v>
          </cell>
          <cell r="E9">
            <v>0</v>
          </cell>
          <cell r="F9">
            <v>0</v>
          </cell>
          <cell r="G9">
            <v>0</v>
          </cell>
          <cell r="H9">
            <v>0</v>
          </cell>
          <cell r="I9">
            <v>0</v>
          </cell>
          <cell r="J9">
            <v>0</v>
          </cell>
          <cell r="K9">
            <v>0</v>
          </cell>
          <cell r="L9">
            <v>0</v>
          </cell>
          <cell r="M9">
            <v>0</v>
          </cell>
          <cell r="N9">
            <v>0</v>
          </cell>
          <cell r="O9">
            <v>0</v>
          </cell>
          <cell r="P9">
            <v>0</v>
          </cell>
          <cell r="Q9">
            <v>0</v>
          </cell>
        </row>
        <row r="10">
          <cell r="C10">
            <v>0</v>
          </cell>
          <cell r="D10">
            <v>0</v>
          </cell>
          <cell r="E10">
            <v>0</v>
          </cell>
          <cell r="F10">
            <v>0</v>
          </cell>
          <cell r="G10">
            <v>0</v>
          </cell>
          <cell r="H10">
            <v>0</v>
          </cell>
          <cell r="I10">
            <v>0</v>
          </cell>
          <cell r="J10">
            <v>0</v>
          </cell>
          <cell r="K10">
            <v>0</v>
          </cell>
          <cell r="L10">
            <v>0</v>
          </cell>
          <cell r="M10">
            <v>0</v>
          </cell>
          <cell r="N10">
            <v>0</v>
          </cell>
          <cell r="O10">
            <v>0</v>
          </cell>
          <cell r="P10">
            <v>0</v>
          </cell>
          <cell r="Q10">
            <v>0</v>
          </cell>
        </row>
        <row r="12">
          <cell r="O12">
            <v>0</v>
          </cell>
          <cell r="P12">
            <v>0</v>
          </cell>
          <cell r="Q12">
            <v>0</v>
          </cell>
        </row>
        <row r="13">
          <cell r="O13">
            <v>0</v>
          </cell>
          <cell r="P13">
            <v>0</v>
          </cell>
          <cell r="Q13">
            <v>0</v>
          </cell>
        </row>
        <row r="14">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row>
        <row r="15">
          <cell r="O15">
            <v>0</v>
          </cell>
          <cell r="P15">
            <v>0</v>
          </cell>
          <cell r="Q15">
            <v>0</v>
          </cell>
        </row>
        <row r="17">
          <cell r="O17">
            <v>0</v>
          </cell>
          <cell r="P17">
            <v>0</v>
          </cell>
          <cell r="Q17">
            <v>0</v>
          </cell>
        </row>
        <row r="18">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row>
        <row r="19">
          <cell r="O19">
            <v>0</v>
          </cell>
          <cell r="P19">
            <v>0</v>
          </cell>
          <cell r="Q19">
            <v>0</v>
          </cell>
        </row>
        <row r="21">
          <cell r="O21">
            <v>0</v>
          </cell>
          <cell r="P21">
            <v>0</v>
          </cell>
          <cell r="Q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row>
        <row r="24">
          <cell r="O24">
            <v>0</v>
          </cell>
          <cell r="P24">
            <v>0</v>
          </cell>
          <cell r="Q24">
            <v>0</v>
          </cell>
        </row>
        <row r="26">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row>
        <row r="28">
          <cell r="O28">
            <v>0</v>
          </cell>
          <cell r="P28">
            <v>0</v>
          </cell>
          <cell r="Q28">
            <v>0</v>
          </cell>
        </row>
        <row r="29">
          <cell r="O29">
            <v>0</v>
          </cell>
          <cell r="P29">
            <v>0</v>
          </cell>
          <cell r="Q29">
            <v>0</v>
          </cell>
        </row>
        <row r="30">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row>
        <row r="32">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row>
        <row r="34">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row>
        <row r="35">
          <cell r="O35">
            <v>0</v>
          </cell>
          <cell r="P35">
            <v>0</v>
          </cell>
          <cell r="Q35">
            <v>0</v>
          </cell>
        </row>
        <row r="36">
          <cell r="O36">
            <v>0</v>
          </cell>
          <cell r="P36">
            <v>0</v>
          </cell>
          <cell r="Q36">
            <v>0</v>
          </cell>
        </row>
        <row r="37">
          <cell r="O37">
            <v>0</v>
          </cell>
          <cell r="P37">
            <v>0</v>
          </cell>
          <cell r="Q37">
            <v>0</v>
          </cell>
        </row>
        <row r="38">
          <cell r="O38">
            <v>0</v>
          </cell>
          <cell r="P38">
            <v>0</v>
          </cell>
          <cell r="Q38">
            <v>0</v>
          </cell>
        </row>
        <row r="39">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row>
        <row r="41">
          <cell r="O41">
            <v>0</v>
          </cell>
          <cell r="P41">
            <v>0</v>
          </cell>
          <cell r="Q41">
            <v>0</v>
          </cell>
        </row>
        <row r="43">
          <cell r="O43">
            <v>0</v>
          </cell>
          <cell r="P43">
            <v>0</v>
          </cell>
          <cell r="Q43">
            <v>0</v>
          </cell>
        </row>
        <row r="44">
          <cell r="O44">
            <v>0</v>
          </cell>
          <cell r="P44">
            <v>0</v>
          </cell>
          <cell r="Q44">
            <v>0</v>
          </cell>
        </row>
        <row r="45">
          <cell r="O45">
            <v>0</v>
          </cell>
          <cell r="P45">
            <v>0</v>
          </cell>
          <cell r="Q45">
            <v>0</v>
          </cell>
        </row>
        <row r="46">
          <cell r="O46">
            <v>0</v>
          </cell>
          <cell r="P46">
            <v>0</v>
          </cell>
          <cell r="Q46">
            <v>0</v>
          </cell>
        </row>
        <row r="48">
          <cell r="C48">
            <v>0</v>
          </cell>
          <cell r="D48">
            <v>0</v>
          </cell>
          <cell r="E48">
            <v>0</v>
          </cell>
          <cell r="F48">
            <v>0</v>
          </cell>
          <cell r="G48">
            <v>0</v>
          </cell>
          <cell r="H48">
            <v>0</v>
          </cell>
          <cell r="I48">
            <v>0</v>
          </cell>
          <cell r="J48">
            <v>0</v>
          </cell>
          <cell r="K48">
            <v>0</v>
          </cell>
          <cell r="L48">
            <v>0</v>
          </cell>
          <cell r="M48">
            <v>0</v>
          </cell>
          <cell r="N48">
            <v>0</v>
          </cell>
          <cell r="O48">
            <v>0</v>
          </cell>
          <cell r="P48">
            <v>0</v>
          </cell>
          <cell r="Q48">
            <v>0</v>
          </cell>
        </row>
        <row r="49">
          <cell r="O49">
            <v>0</v>
          </cell>
          <cell r="P49">
            <v>0</v>
          </cell>
          <cell r="Q49">
            <v>0</v>
          </cell>
        </row>
        <row r="50">
          <cell r="O50">
            <v>0</v>
          </cell>
          <cell r="P50">
            <v>0</v>
          </cell>
          <cell r="Q50">
            <v>0</v>
          </cell>
        </row>
        <row r="51">
          <cell r="O51">
            <v>0</v>
          </cell>
          <cell r="P51">
            <v>0</v>
          </cell>
          <cell r="Q51">
            <v>0</v>
          </cell>
        </row>
        <row r="52">
          <cell r="O52">
            <v>0</v>
          </cell>
          <cell r="P52">
            <v>0</v>
          </cell>
          <cell r="Q52">
            <v>0</v>
          </cell>
        </row>
        <row r="53">
          <cell r="O53">
            <v>0</v>
          </cell>
          <cell r="P53">
            <v>0</v>
          </cell>
          <cell r="Q53">
            <v>0</v>
          </cell>
        </row>
        <row r="54">
          <cell r="O54">
            <v>0</v>
          </cell>
          <cell r="P54">
            <v>0</v>
          </cell>
          <cell r="Q54">
            <v>0</v>
          </cell>
        </row>
        <row r="55">
          <cell r="O55">
            <v>0</v>
          </cell>
          <cell r="P55">
            <v>0</v>
          </cell>
          <cell r="Q55">
            <v>0</v>
          </cell>
        </row>
        <row r="57">
          <cell r="O57">
            <v>0</v>
          </cell>
          <cell r="P57">
            <v>0</v>
          </cell>
          <cell r="Q57">
            <v>0</v>
          </cell>
        </row>
        <row r="58">
          <cell r="O58">
            <v>0</v>
          </cell>
          <cell r="P58">
            <v>0</v>
          </cell>
          <cell r="Q58">
            <v>0</v>
          </cell>
        </row>
        <row r="59">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row>
        <row r="60">
          <cell r="O60">
            <v>0</v>
          </cell>
          <cell r="P60">
            <v>0</v>
          </cell>
          <cell r="Q60">
            <v>0</v>
          </cell>
        </row>
        <row r="61">
          <cell r="O61">
            <v>0</v>
          </cell>
          <cell r="P61">
            <v>0</v>
          </cell>
          <cell r="Q61">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row>
        <row r="64">
          <cell r="O64">
            <v>0</v>
          </cell>
          <cell r="P64">
            <v>0</v>
          </cell>
          <cell r="Q64">
            <v>0</v>
          </cell>
        </row>
        <row r="65">
          <cell r="O65">
            <v>0</v>
          </cell>
          <cell r="P65">
            <v>0</v>
          </cell>
          <cell r="Q65">
            <v>0</v>
          </cell>
        </row>
        <row r="66">
          <cell r="O66">
            <v>0</v>
          </cell>
          <cell r="P66">
            <v>0</v>
          </cell>
          <cell r="Q66">
            <v>0</v>
          </cell>
        </row>
        <row r="67">
          <cell r="O67">
            <v>0</v>
          </cell>
          <cell r="P67">
            <v>0</v>
          </cell>
          <cell r="Q67">
            <v>0</v>
          </cell>
        </row>
        <row r="69">
          <cell r="O69">
            <v>0</v>
          </cell>
          <cell r="P69">
            <v>0</v>
          </cell>
          <cell r="Q69">
            <v>0</v>
          </cell>
        </row>
        <row r="71">
          <cell r="O71" t="str">
            <v>P-2</v>
          </cell>
          <cell r="P71" t="str">
            <v>P-1</v>
          </cell>
          <cell r="Q71" t="str">
            <v>Present (P)</v>
          </cell>
        </row>
        <row r="72">
          <cell r="O72">
            <v>1994</v>
          </cell>
          <cell r="P72">
            <v>1995</v>
          </cell>
          <cell r="Q72">
            <v>1996</v>
          </cell>
        </row>
        <row r="73">
          <cell r="O73">
            <v>0</v>
          </cell>
          <cell r="P73">
            <v>0</v>
          </cell>
          <cell r="Q73">
            <v>0</v>
          </cell>
        </row>
        <row r="74">
          <cell r="O74">
            <v>0</v>
          </cell>
          <cell r="P74">
            <v>0</v>
          </cell>
          <cell r="Q74">
            <v>0</v>
          </cell>
        </row>
        <row r="75">
          <cell r="O75">
            <v>0</v>
          </cell>
          <cell r="P75">
            <v>0</v>
          </cell>
          <cell r="Q75">
            <v>0</v>
          </cell>
        </row>
        <row r="76">
          <cell r="O76">
            <v>0</v>
          </cell>
          <cell r="P76">
            <v>0</v>
          </cell>
          <cell r="Q76">
            <v>0</v>
          </cell>
        </row>
        <row r="77">
          <cell r="O77">
            <v>0</v>
          </cell>
          <cell r="P77">
            <v>0</v>
          </cell>
          <cell r="Q77">
            <v>0</v>
          </cell>
        </row>
        <row r="78">
          <cell r="O78">
            <v>0</v>
          </cell>
          <cell r="P78">
            <v>0</v>
          </cell>
          <cell r="Q78">
            <v>0</v>
          </cell>
        </row>
        <row r="79">
          <cell r="O79">
            <v>0</v>
          </cell>
          <cell r="P79">
            <v>0</v>
          </cell>
          <cell r="Q79">
            <v>0</v>
          </cell>
        </row>
        <row r="80">
          <cell r="O80">
            <v>0</v>
          </cell>
          <cell r="P80">
            <v>0</v>
          </cell>
          <cell r="Q80">
            <v>0</v>
          </cell>
        </row>
        <row r="81">
          <cell r="O81">
            <v>0</v>
          </cell>
          <cell r="P81">
            <v>0</v>
          </cell>
          <cell r="Q81">
            <v>0</v>
          </cell>
        </row>
        <row r="82">
          <cell r="O82">
            <v>0</v>
          </cell>
          <cell r="P82">
            <v>0</v>
          </cell>
          <cell r="Q82">
            <v>0</v>
          </cell>
        </row>
        <row r="84">
          <cell r="O84">
            <v>0</v>
          </cell>
          <cell r="P84">
            <v>0</v>
          </cell>
          <cell r="Q84">
            <v>0</v>
          </cell>
        </row>
        <row r="85">
          <cell r="O85">
            <v>0</v>
          </cell>
          <cell r="P85">
            <v>0</v>
          </cell>
          <cell r="Q85">
            <v>0</v>
          </cell>
        </row>
        <row r="86">
          <cell r="O86">
            <v>0</v>
          </cell>
          <cell r="P86">
            <v>0</v>
          </cell>
          <cell r="Q86">
            <v>0</v>
          </cell>
        </row>
        <row r="87">
          <cell r="O87">
            <v>0</v>
          </cell>
          <cell r="P87">
            <v>0</v>
          </cell>
          <cell r="Q87">
            <v>0</v>
          </cell>
        </row>
        <row r="88">
          <cell r="O88">
            <v>0</v>
          </cell>
          <cell r="P88">
            <v>0</v>
          </cell>
          <cell r="Q88">
            <v>0</v>
          </cell>
        </row>
        <row r="89">
          <cell r="O89">
            <v>0</v>
          </cell>
          <cell r="P89">
            <v>0</v>
          </cell>
          <cell r="Q89">
            <v>0</v>
          </cell>
        </row>
        <row r="90">
          <cell r="C90">
            <v>0</v>
          </cell>
          <cell r="D90">
            <v>0</v>
          </cell>
          <cell r="E90">
            <v>0</v>
          </cell>
          <cell r="F90">
            <v>0</v>
          </cell>
          <cell r="G90">
            <v>0</v>
          </cell>
          <cell r="H90">
            <v>0</v>
          </cell>
          <cell r="I90">
            <v>0</v>
          </cell>
          <cell r="J90">
            <v>0</v>
          </cell>
          <cell r="K90">
            <v>0</v>
          </cell>
          <cell r="L90">
            <v>0</v>
          </cell>
          <cell r="M90">
            <v>0</v>
          </cell>
          <cell r="N90">
            <v>0</v>
          </cell>
          <cell r="O90">
            <v>0</v>
          </cell>
          <cell r="P90">
            <v>0</v>
          </cell>
          <cell r="Q90">
            <v>0</v>
          </cell>
        </row>
        <row r="91">
          <cell r="O91">
            <v>0</v>
          </cell>
          <cell r="P91">
            <v>0</v>
          </cell>
          <cell r="Q91">
            <v>0</v>
          </cell>
        </row>
        <row r="92">
          <cell r="O92">
            <v>0</v>
          </cell>
          <cell r="P92">
            <v>0</v>
          </cell>
          <cell r="Q92">
            <v>0</v>
          </cell>
        </row>
        <row r="93">
          <cell r="O93">
            <v>0</v>
          </cell>
          <cell r="P93">
            <v>0</v>
          </cell>
          <cell r="Q93">
            <v>0</v>
          </cell>
        </row>
        <row r="94">
          <cell r="O94">
            <v>0</v>
          </cell>
          <cell r="P94">
            <v>0</v>
          </cell>
          <cell r="Q94">
            <v>0</v>
          </cell>
        </row>
        <row r="95">
          <cell r="O95">
            <v>1139.98</v>
          </cell>
        </row>
        <row r="96">
          <cell r="O96">
            <v>0</v>
          </cell>
          <cell r="P96">
            <v>0</v>
          </cell>
          <cell r="Q96">
            <v>0</v>
          </cell>
        </row>
        <row r="97">
          <cell r="O97">
            <v>0</v>
          </cell>
          <cell r="P97">
            <v>0</v>
          </cell>
          <cell r="Q97">
            <v>0</v>
          </cell>
        </row>
        <row r="98">
          <cell r="O98">
            <v>0</v>
          </cell>
          <cell r="P98">
            <v>0</v>
          </cell>
          <cell r="Q98">
            <v>0</v>
          </cell>
        </row>
        <row r="100">
          <cell r="C100">
            <v>0</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row>
        <row r="101">
          <cell r="C101">
            <v>0</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row>
        <row r="102">
          <cell r="O102">
            <v>0</v>
          </cell>
          <cell r="P102">
            <v>0</v>
          </cell>
          <cell r="Q102">
            <v>0</v>
          </cell>
        </row>
        <row r="103">
          <cell r="O103">
            <v>0</v>
          </cell>
          <cell r="P103">
            <v>0</v>
          </cell>
          <cell r="Q103">
            <v>0</v>
          </cell>
        </row>
        <row r="104">
          <cell r="O104">
            <v>0</v>
          </cell>
          <cell r="P104">
            <v>0</v>
          </cell>
          <cell r="Q104">
            <v>0</v>
          </cell>
        </row>
        <row r="105">
          <cell r="O105">
            <v>0</v>
          </cell>
          <cell r="P105">
            <v>0</v>
          </cell>
          <cell r="Q105">
            <v>0</v>
          </cell>
        </row>
        <row r="108">
          <cell r="O108" t="str">
            <v xml:space="preserve">--  </v>
          </cell>
          <cell r="P108" t="str">
            <v xml:space="preserve">--  </v>
          </cell>
          <cell r="Q108" t="str">
            <v xml:space="preserve">--  </v>
          </cell>
        </row>
        <row r="109">
          <cell r="C109" t="str">
            <v xml:space="preserve">--  </v>
          </cell>
          <cell r="D109" t="str">
            <v xml:space="preserve">--  </v>
          </cell>
          <cell r="E109" t="str">
            <v xml:space="preserve">--  </v>
          </cell>
          <cell r="F109" t="str">
            <v xml:space="preserve">--  </v>
          </cell>
          <cell r="G109" t="str">
            <v xml:space="preserve">--  </v>
          </cell>
          <cell r="H109" t="str">
            <v xml:space="preserve">--  </v>
          </cell>
          <cell r="I109" t="str">
            <v xml:space="preserve">--  </v>
          </cell>
          <cell r="J109" t="str">
            <v xml:space="preserve">--  </v>
          </cell>
          <cell r="K109" t="str">
            <v xml:space="preserve">--  </v>
          </cell>
          <cell r="L109" t="str">
            <v xml:space="preserve">--  </v>
          </cell>
          <cell r="M109" t="str">
            <v xml:space="preserve">--  </v>
          </cell>
          <cell r="N109" t="str">
            <v xml:space="preserve">--  </v>
          </cell>
          <cell r="O109" t="str">
            <v xml:space="preserve">--  </v>
          </cell>
          <cell r="P109" t="str">
            <v xml:space="preserve">--  </v>
          </cell>
          <cell r="Q109" t="str">
            <v xml:space="preserve">--  </v>
          </cell>
        </row>
        <row r="110">
          <cell r="O110" t="str">
            <v xml:space="preserve">--  </v>
          </cell>
          <cell r="P110" t="str">
            <v xml:space="preserve">--  </v>
          </cell>
          <cell r="Q110" t="str">
            <v xml:space="preserve">--  </v>
          </cell>
        </row>
        <row r="111">
          <cell r="C111" t="str">
            <v xml:space="preserve">--  </v>
          </cell>
          <cell r="D111" t="str">
            <v xml:space="preserve">--  </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t="str">
            <v xml:space="preserve">--  </v>
          </cell>
          <cell r="M111" t="str">
            <v xml:space="preserve">--  </v>
          </cell>
          <cell r="N111" t="str">
            <v xml:space="preserve">--  </v>
          </cell>
          <cell r="O111" t="str">
            <v xml:space="preserve">--  </v>
          </cell>
          <cell r="P111" t="str">
            <v xml:space="preserve">--  </v>
          </cell>
          <cell r="Q111" t="str">
            <v xml:space="preserve">--  </v>
          </cell>
        </row>
        <row r="112">
          <cell r="C112" t="str">
            <v xml:space="preserve">--  </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cell r="N112" t="str">
            <v xml:space="preserve">--  </v>
          </cell>
          <cell r="O112" t="str">
            <v xml:space="preserve">--  </v>
          </cell>
          <cell r="P112" t="str">
            <v xml:space="preserve">--  </v>
          </cell>
          <cell r="Q112" t="str">
            <v xml:space="preserve">--  </v>
          </cell>
        </row>
        <row r="113">
          <cell r="C113" t="str">
            <v xml:space="preserve">--  </v>
          </cell>
          <cell r="D113" t="str">
            <v xml:space="preserve">--  </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cell r="N113" t="str">
            <v xml:space="preserve">--  </v>
          </cell>
          <cell r="O113" t="str">
            <v xml:space="preserve">--  </v>
          </cell>
          <cell r="P113" t="str">
            <v xml:space="preserve">--  </v>
          </cell>
          <cell r="Q113" t="str">
            <v xml:space="preserve">--  </v>
          </cell>
        </row>
        <row r="114">
          <cell r="O114" t="str">
            <v xml:space="preserve">--  </v>
          </cell>
          <cell r="P114" t="str">
            <v xml:space="preserve">--  </v>
          </cell>
          <cell r="Q114" t="str">
            <v xml:space="preserve">--  </v>
          </cell>
        </row>
        <row r="115">
          <cell r="O115" t="str">
            <v xml:space="preserve">--  </v>
          </cell>
          <cell r="P115" t="str">
            <v xml:space="preserve">--  </v>
          </cell>
          <cell r="Q115" t="str">
            <v xml:space="preserve">--  </v>
          </cell>
        </row>
        <row r="119">
          <cell r="O119" t="str">
            <v xml:space="preserve">--  </v>
          </cell>
          <cell r="P119" t="str">
            <v xml:space="preserve">--  </v>
          </cell>
          <cell r="Q119" t="str">
            <v xml:space="preserve">--  </v>
          </cell>
        </row>
        <row r="120">
          <cell r="O120" t="str">
            <v xml:space="preserve">--  </v>
          </cell>
          <cell r="P120" t="str">
            <v xml:space="preserve">--  </v>
          </cell>
          <cell r="Q120" t="str">
            <v xml:space="preserve">--  </v>
          </cell>
        </row>
        <row r="121">
          <cell r="O121" t="str">
            <v xml:space="preserve">--  </v>
          </cell>
          <cell r="P121" t="str">
            <v xml:space="preserve">--  </v>
          </cell>
          <cell r="Q121" t="str">
            <v xml:space="preserve">--  </v>
          </cell>
        </row>
        <row r="122">
          <cell r="O122" t="str">
            <v>NM</v>
          </cell>
          <cell r="P122" t="str">
            <v>NM</v>
          </cell>
          <cell r="Q122" t="str">
            <v>NM</v>
          </cell>
        </row>
        <row r="123">
          <cell r="O123" t="str">
            <v xml:space="preserve">--  </v>
          </cell>
          <cell r="P123" t="str">
            <v xml:space="preserve">--  </v>
          </cell>
          <cell r="Q123" t="str">
            <v xml:space="preserve">--  </v>
          </cell>
        </row>
        <row r="124">
          <cell r="O124" t="str">
            <v xml:space="preserve">--  </v>
          </cell>
          <cell r="P124" t="str">
            <v xml:space="preserve">--  </v>
          </cell>
          <cell r="Q124" t="str">
            <v xml:space="preserve">--  </v>
          </cell>
        </row>
        <row r="125">
          <cell r="O125" t="str">
            <v xml:space="preserve">--  </v>
          </cell>
          <cell r="P125" t="str">
            <v xml:space="preserve">--  </v>
          </cell>
          <cell r="Q125" t="str">
            <v xml:space="preserve">--  </v>
          </cell>
        </row>
        <row r="128">
          <cell r="O128" t="str">
            <v xml:space="preserve">--  </v>
          </cell>
          <cell r="P128" t="str">
            <v xml:space="preserve">--  </v>
          </cell>
          <cell r="Q128" t="str">
            <v xml:space="preserve">--  </v>
          </cell>
        </row>
        <row r="129">
          <cell r="O129" t="str">
            <v xml:space="preserve">--  </v>
          </cell>
          <cell r="P129" t="str">
            <v xml:space="preserve">--  </v>
          </cell>
          <cell r="Q129" t="str">
            <v xml:space="preserve">--  </v>
          </cell>
        </row>
        <row r="130">
          <cell r="O130" t="str">
            <v xml:space="preserve">--  </v>
          </cell>
          <cell r="P130" t="str">
            <v xml:space="preserve">--  </v>
          </cell>
          <cell r="Q130" t="str">
            <v xml:space="preserve">--  </v>
          </cell>
        </row>
        <row r="131">
          <cell r="O131" t="str">
            <v xml:space="preserve">--  </v>
          </cell>
          <cell r="P131" t="str">
            <v xml:space="preserve">--  </v>
          </cell>
          <cell r="Q131" t="str">
            <v xml:space="preserve">--  </v>
          </cell>
        </row>
        <row r="132">
          <cell r="O132" t="str">
            <v xml:space="preserve">--  </v>
          </cell>
          <cell r="P132" t="str">
            <v xml:space="preserve">--  </v>
          </cell>
          <cell r="Q132" t="str">
            <v xml:space="preserve">--  </v>
          </cell>
        </row>
        <row r="133">
          <cell r="O133" t="str">
            <v xml:space="preserve">--  </v>
          </cell>
          <cell r="P133" t="str">
            <v xml:space="preserve">--  </v>
          </cell>
          <cell r="Q133" t="str">
            <v xml:space="preserve">--  </v>
          </cell>
        </row>
        <row r="134">
          <cell r="O134" t="e">
            <v>#DIV/0!</v>
          </cell>
          <cell r="P134" t="e">
            <v>#DIV/0!</v>
          </cell>
          <cell r="Q134" t="e">
            <v>#DIV/0!</v>
          </cell>
        </row>
        <row r="135">
          <cell r="O135" t="str">
            <v xml:space="preserve">--  </v>
          </cell>
          <cell r="P135" t="str">
            <v xml:space="preserve">--  </v>
          </cell>
          <cell r="Q135" t="str">
            <v xml:space="preserve">--  </v>
          </cell>
        </row>
        <row r="138">
          <cell r="O138" t="str">
            <v xml:space="preserve">--  </v>
          </cell>
          <cell r="P138" t="str">
            <v xml:space="preserve">--  </v>
          </cell>
          <cell r="Q138" t="str">
            <v xml:space="preserve">--  </v>
          </cell>
        </row>
        <row r="139">
          <cell r="O139" t="str">
            <v xml:space="preserve">--  </v>
          </cell>
          <cell r="P139" t="str">
            <v xml:space="preserve">--  </v>
          </cell>
          <cell r="Q139" t="str">
            <v xml:space="preserve">--  </v>
          </cell>
        </row>
        <row r="140">
          <cell r="O140" t="str">
            <v xml:space="preserve">--  </v>
          </cell>
          <cell r="P140" t="str">
            <v xml:space="preserve">--  </v>
          </cell>
          <cell r="Q140" t="str">
            <v xml:space="preserve">--  </v>
          </cell>
        </row>
        <row r="141">
          <cell r="O141" t="str">
            <v xml:space="preserve">--  </v>
          </cell>
          <cell r="P141" t="str">
            <v xml:space="preserve">--  </v>
          </cell>
          <cell r="Q141" t="str">
            <v xml:space="preserve">--  </v>
          </cell>
        </row>
        <row r="142">
          <cell r="O142" t="str">
            <v xml:space="preserve">--  </v>
          </cell>
          <cell r="P142" t="str">
            <v xml:space="preserve">--  </v>
          </cell>
          <cell r="Q142" t="str">
            <v xml:space="preserve">--  </v>
          </cell>
        </row>
        <row r="143">
          <cell r="O143" t="str">
            <v xml:space="preserve">--  </v>
          </cell>
          <cell r="P143" t="str">
            <v xml:space="preserve">--  </v>
          </cell>
          <cell r="Q143" t="str">
            <v xml:space="preserve">--  </v>
          </cell>
        </row>
        <row r="144">
          <cell r="O144" t="str">
            <v xml:space="preserve">--  </v>
          </cell>
          <cell r="P144" t="str">
            <v xml:space="preserve">--  </v>
          </cell>
          <cell r="Q144" t="str">
            <v xml:space="preserve">--  </v>
          </cell>
        </row>
        <row r="145">
          <cell r="O145">
            <v>0</v>
          </cell>
          <cell r="P145">
            <v>0</v>
          </cell>
          <cell r="Q145">
            <v>0</v>
          </cell>
        </row>
        <row r="146">
          <cell r="O146" t="str">
            <v xml:space="preserve">--  </v>
          </cell>
          <cell r="P146" t="str">
            <v xml:space="preserve">--  </v>
          </cell>
          <cell r="Q146" t="str">
            <v xml:space="preserve">--  </v>
          </cell>
        </row>
        <row r="147">
          <cell r="O147">
            <v>0</v>
          </cell>
          <cell r="P147">
            <v>0</v>
          </cell>
          <cell r="Q147">
            <v>0</v>
          </cell>
        </row>
        <row r="148">
          <cell r="O148">
            <v>0</v>
          </cell>
          <cell r="P148">
            <v>0</v>
          </cell>
          <cell r="Q148">
            <v>0</v>
          </cell>
        </row>
        <row r="149">
          <cell r="O149">
            <v>0</v>
          </cell>
          <cell r="P149">
            <v>0</v>
          </cell>
          <cell r="Q149">
            <v>0</v>
          </cell>
        </row>
        <row r="150">
          <cell r="O150" t="str">
            <v xml:space="preserve">--  </v>
          </cell>
          <cell r="P150" t="str">
            <v xml:space="preserve">--  </v>
          </cell>
          <cell r="Q150" t="str">
            <v xml:space="preserve">--  </v>
          </cell>
        </row>
        <row r="151">
          <cell r="M151" t="str">
            <v xml:space="preserve">--  </v>
          </cell>
          <cell r="N151" t="str">
            <v xml:space="preserve">--  </v>
          </cell>
          <cell r="O151" t="str">
            <v xml:space="preserve">--  </v>
          </cell>
          <cell r="P151" t="str">
            <v xml:space="preserve">--  </v>
          </cell>
          <cell r="Q151" t="str">
            <v xml:space="preserve">--  </v>
          </cell>
        </row>
        <row r="152">
          <cell r="O152" t="str">
            <v xml:space="preserve">--  </v>
          </cell>
          <cell r="P152" t="str">
            <v xml:space="preserve">--  </v>
          </cell>
          <cell r="Q152" t="str">
            <v xml:space="preserve">--  </v>
          </cell>
        </row>
        <row r="153">
          <cell r="M153" t="str">
            <v>--</v>
          </cell>
          <cell r="N153">
            <v>0</v>
          </cell>
          <cell r="O153">
            <v>0</v>
          </cell>
          <cell r="P153">
            <v>0</v>
          </cell>
          <cell r="Q153">
            <v>0</v>
          </cell>
        </row>
        <row r="154">
          <cell r="O154">
            <v>0</v>
          </cell>
          <cell r="P154">
            <v>0</v>
          </cell>
          <cell r="Q154">
            <v>0</v>
          </cell>
        </row>
        <row r="155">
          <cell r="O155">
            <v>0</v>
          </cell>
          <cell r="P155">
            <v>0</v>
          </cell>
          <cell r="Q155">
            <v>0</v>
          </cell>
        </row>
        <row r="159">
          <cell r="P159" t="str">
            <v>5 year CAGR</v>
          </cell>
        </row>
        <row r="160">
          <cell r="P160" t="str">
            <v>Sales</v>
          </cell>
          <cell r="Q160" t="e">
            <v>#DIV/0!</v>
          </cell>
        </row>
        <row r="161">
          <cell r="P161" t="str">
            <v>EBITDA</v>
          </cell>
          <cell r="Q161" t="e">
            <v>#DIV/0!</v>
          </cell>
        </row>
        <row r="162">
          <cell r="P162" t="str">
            <v>NOPAT</v>
          </cell>
          <cell r="Q162" t="e">
            <v>#DIV/0!</v>
          </cell>
        </row>
      </sheetData>
      <sheetData sheetId="6" refreshError="1">
        <row r="11">
          <cell r="D11" t="e">
            <v>#VALUE!</v>
          </cell>
        </row>
        <row r="21">
          <cell r="J21" t="e">
            <v>#VALUE!</v>
          </cell>
        </row>
        <row r="23">
          <cell r="U23" t="e">
            <v>#DIV/0!</v>
          </cell>
        </row>
      </sheetData>
      <sheetData sheetId="7" refreshError="1">
        <row r="1">
          <cell r="F1" t="str">
            <v>Discounted Cash Flow</v>
          </cell>
        </row>
        <row r="2">
          <cell r="D2">
            <v>1</v>
          </cell>
          <cell r="E2">
            <v>2</v>
          </cell>
          <cell r="F2">
            <v>3</v>
          </cell>
          <cell r="G2">
            <v>4</v>
          </cell>
          <cell r="H2">
            <v>5</v>
          </cell>
          <cell r="L2">
            <v>9</v>
          </cell>
          <cell r="M2">
            <v>10</v>
          </cell>
          <cell r="Q2">
            <v>14</v>
          </cell>
          <cell r="R2">
            <v>15</v>
          </cell>
          <cell r="AA2">
            <v>24</v>
          </cell>
          <cell r="AB2">
            <v>25</v>
          </cell>
        </row>
        <row r="3">
          <cell r="C3" t="str">
            <v>Present(P)</v>
          </cell>
          <cell r="D3" t="str">
            <v>Estimated Year 1</v>
          </cell>
          <cell r="E3" t="str">
            <v>EY 2</v>
          </cell>
          <cell r="F3" t="str">
            <v>EY 3</v>
          </cell>
          <cell r="G3" t="str">
            <v>EY 4</v>
          </cell>
          <cell r="H3" t="str">
            <v>EY 5</v>
          </cell>
          <cell r="L3" t="str">
            <v>EY 9</v>
          </cell>
          <cell r="M3" t="str">
            <v>EY 10</v>
          </cell>
          <cell r="Q3" t="str">
            <v>EY 14</v>
          </cell>
          <cell r="R3" t="str">
            <v>EY 15</v>
          </cell>
          <cell r="AA3" t="str">
            <v>EY 24</v>
          </cell>
          <cell r="AB3" t="str">
            <v>EY 25</v>
          </cell>
        </row>
        <row r="4">
          <cell r="C4">
            <v>1996</v>
          </cell>
          <cell r="D4" t="str">
            <v>1997E</v>
          </cell>
          <cell r="E4" t="str">
            <v>1998E</v>
          </cell>
          <cell r="F4" t="str">
            <v>1999E</v>
          </cell>
          <cell r="G4" t="str">
            <v>2000E</v>
          </cell>
          <cell r="H4" t="str">
            <v>2001E</v>
          </cell>
          <cell r="L4" t="str">
            <v>2005E</v>
          </cell>
          <cell r="M4" t="str">
            <v>2006E</v>
          </cell>
          <cell r="Q4" t="str">
            <v>2010E</v>
          </cell>
          <cell r="R4" t="str">
            <v>2011E</v>
          </cell>
          <cell r="AA4" t="str">
            <v>2020E</v>
          </cell>
          <cell r="AB4" t="str">
            <v>2021E</v>
          </cell>
        </row>
        <row r="6">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row>
        <row r="7">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row>
        <row r="8">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row>
        <row r="9">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row>
        <row r="10">
          <cell r="C10" t="str">
            <v xml:space="preserve">--  </v>
          </cell>
          <cell r="D10" t="str">
            <v xml:space="preserve">--  </v>
          </cell>
          <cell r="E10" t="str">
            <v xml:space="preserve">--  </v>
          </cell>
          <cell r="F10" t="str">
            <v xml:space="preserve">--  </v>
          </cell>
          <cell r="G10" t="str">
            <v xml:space="preserve">--  </v>
          </cell>
          <cell r="H10" t="str">
            <v xml:space="preserve">--  </v>
          </cell>
          <cell r="L10" t="str">
            <v xml:space="preserve">--  </v>
          </cell>
          <cell r="M10" t="str">
            <v xml:space="preserve">--  </v>
          </cell>
          <cell r="Q10" t="str">
            <v xml:space="preserve">--  </v>
          </cell>
          <cell r="R10" t="str">
            <v xml:space="preserve">--  </v>
          </cell>
          <cell r="AA10" t="str">
            <v xml:space="preserve">--  </v>
          </cell>
          <cell r="AB10" t="str">
            <v xml:space="preserve">--  </v>
          </cell>
        </row>
        <row r="12">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row>
        <row r="13">
          <cell r="C13" t="str">
            <v xml:space="preserve">--  </v>
          </cell>
          <cell r="D13" t="str">
            <v xml:space="preserve">--  </v>
          </cell>
          <cell r="E13" t="str">
            <v xml:space="preserve">--  </v>
          </cell>
          <cell r="F13" t="str">
            <v xml:space="preserve">--  </v>
          </cell>
          <cell r="G13" t="str">
            <v xml:space="preserve">--  </v>
          </cell>
          <cell r="H13" t="str">
            <v xml:space="preserve">--  </v>
          </cell>
          <cell r="L13" t="str">
            <v xml:space="preserve">--  </v>
          </cell>
          <cell r="M13" t="str">
            <v xml:space="preserve">--  </v>
          </cell>
          <cell r="Q13" t="str">
            <v xml:space="preserve">--  </v>
          </cell>
          <cell r="R13" t="str">
            <v xml:space="preserve">--  </v>
          </cell>
          <cell r="AA13" t="str">
            <v xml:space="preserve">--  </v>
          </cell>
          <cell r="AB13" t="str">
            <v xml:space="preserve">--  </v>
          </cell>
        </row>
        <row r="15">
          <cell r="C15">
            <v>0</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row>
        <row r="18">
          <cell r="C18">
            <v>0</v>
          </cell>
          <cell r="D18">
            <v>0</v>
          </cell>
          <cell r="E18">
            <v>0</v>
          </cell>
          <cell r="F18">
            <v>0</v>
          </cell>
          <cell r="G18">
            <v>0</v>
          </cell>
          <cell r="H18">
            <v>0</v>
          </cell>
          <cell r="L18">
            <v>0</v>
          </cell>
          <cell r="M18">
            <v>0</v>
          </cell>
          <cell r="Q18">
            <v>0</v>
          </cell>
          <cell r="R18">
            <v>0</v>
          </cell>
          <cell r="AA18">
            <v>0</v>
          </cell>
          <cell r="AB18">
            <v>0</v>
          </cell>
        </row>
        <row r="19">
          <cell r="C19">
            <v>0</v>
          </cell>
          <cell r="D19">
            <v>0</v>
          </cell>
          <cell r="E19">
            <v>0</v>
          </cell>
          <cell r="F19">
            <v>0</v>
          </cell>
          <cell r="G19">
            <v>0</v>
          </cell>
          <cell r="H19">
            <v>0</v>
          </cell>
          <cell r="L19">
            <v>0</v>
          </cell>
          <cell r="M19">
            <v>0</v>
          </cell>
          <cell r="Q19">
            <v>0</v>
          </cell>
          <cell r="R19">
            <v>0</v>
          </cell>
          <cell r="AA19">
            <v>0</v>
          </cell>
          <cell r="AB19">
            <v>0</v>
          </cell>
        </row>
        <row r="20">
          <cell r="C20">
            <v>0</v>
          </cell>
          <cell r="D20">
            <v>0</v>
          </cell>
          <cell r="E20">
            <v>0</v>
          </cell>
          <cell r="F20">
            <v>0</v>
          </cell>
          <cell r="G20">
            <v>0</v>
          </cell>
          <cell r="H20">
            <v>0</v>
          </cell>
          <cell r="L20">
            <v>0</v>
          </cell>
          <cell r="M20">
            <v>0</v>
          </cell>
          <cell r="Q20">
            <v>0</v>
          </cell>
          <cell r="R20">
            <v>0</v>
          </cell>
          <cell r="AA20">
            <v>0</v>
          </cell>
          <cell r="AB20">
            <v>0</v>
          </cell>
        </row>
        <row r="21">
          <cell r="C21">
            <v>0</v>
          </cell>
          <cell r="D21">
            <v>0</v>
          </cell>
          <cell r="E21">
            <v>0</v>
          </cell>
          <cell r="F21">
            <v>0</v>
          </cell>
          <cell r="G21">
            <v>0</v>
          </cell>
          <cell r="H21">
            <v>0</v>
          </cell>
          <cell r="L21">
            <v>0</v>
          </cell>
          <cell r="M21">
            <v>0</v>
          </cell>
          <cell r="Q21">
            <v>0</v>
          </cell>
          <cell r="R21">
            <v>0</v>
          </cell>
          <cell r="AA21">
            <v>0</v>
          </cell>
          <cell r="AB21">
            <v>0</v>
          </cell>
        </row>
        <row r="23">
          <cell r="C23">
            <v>0</v>
          </cell>
          <cell r="D23">
            <v>0</v>
          </cell>
          <cell r="E23">
            <v>0</v>
          </cell>
          <cell r="F23">
            <v>0</v>
          </cell>
          <cell r="G23">
            <v>0</v>
          </cell>
          <cell r="H23">
            <v>0</v>
          </cell>
          <cell r="L23">
            <v>0</v>
          </cell>
          <cell r="M23">
            <v>0</v>
          </cell>
          <cell r="Q23">
            <v>0</v>
          </cell>
          <cell r="R23">
            <v>0</v>
          </cell>
          <cell r="AA23">
            <v>0</v>
          </cell>
          <cell r="AB23">
            <v>0</v>
          </cell>
        </row>
        <row r="26">
          <cell r="C26">
            <v>0</v>
          </cell>
          <cell r="D26" t="e">
            <v>#VALUE!</v>
          </cell>
          <cell r="E26" t="e">
            <v>#VALUE!</v>
          </cell>
          <cell r="F26" t="e">
            <v>#VALUE!</v>
          </cell>
          <cell r="G26" t="e">
            <v>#VALUE!</v>
          </cell>
          <cell r="H26" t="e">
            <v>#VALUE!</v>
          </cell>
          <cell r="L26" t="e">
            <v>#VALUE!</v>
          </cell>
          <cell r="M26" t="e">
            <v>#VALUE!</v>
          </cell>
          <cell r="Q26" t="e">
            <v>#VALUE!</v>
          </cell>
          <cell r="R26" t="e">
            <v>#VALUE!</v>
          </cell>
          <cell r="AA26" t="e">
            <v>#VALUE!</v>
          </cell>
          <cell r="AB26" t="e">
            <v>#VALUE!</v>
          </cell>
        </row>
        <row r="27">
          <cell r="C27">
            <v>0</v>
          </cell>
          <cell r="D27" t="e">
            <v>#VALUE!</v>
          </cell>
          <cell r="E27" t="e">
            <v>#VALUE!</v>
          </cell>
          <cell r="F27" t="e">
            <v>#VALUE!</v>
          </cell>
          <cell r="G27" t="e">
            <v>#VALUE!</v>
          </cell>
          <cell r="H27" t="e">
            <v>#VALUE!</v>
          </cell>
          <cell r="L27" t="e">
            <v>#VALUE!</v>
          </cell>
          <cell r="M27" t="e">
            <v>#VALUE!</v>
          </cell>
          <cell r="Q27" t="e">
            <v>#VALUE!</v>
          </cell>
          <cell r="R27" t="e">
            <v>#VALUE!</v>
          </cell>
          <cell r="AA27" t="e">
            <v>#VALUE!</v>
          </cell>
          <cell r="AB27" t="e">
            <v>#VALUE!</v>
          </cell>
        </row>
        <row r="29">
          <cell r="C29" t="str">
            <v xml:space="preserve">--  </v>
          </cell>
          <cell r="D29" t="e">
            <v>#VALUE!</v>
          </cell>
          <cell r="E29" t="e">
            <v>#VALUE!</v>
          </cell>
          <cell r="F29" t="e">
            <v>#VALUE!</v>
          </cell>
          <cell r="G29" t="e">
            <v>#VALUE!</v>
          </cell>
          <cell r="H29" t="e">
            <v>#VALUE!</v>
          </cell>
          <cell r="L29" t="e">
            <v>#VALUE!</v>
          </cell>
          <cell r="M29" t="e">
            <v>#VALUE!</v>
          </cell>
          <cell r="Q29" t="e">
            <v>#VALUE!</v>
          </cell>
          <cell r="R29" t="e">
            <v>#VALUE!</v>
          </cell>
          <cell r="AA29" t="e">
            <v>#VALUE!</v>
          </cell>
          <cell r="AB29" t="e">
            <v>#VALUE!</v>
          </cell>
        </row>
        <row r="30">
          <cell r="C30" t="str">
            <v xml:space="preserve">--  </v>
          </cell>
          <cell r="D30" t="e">
            <v>#VALUE!</v>
          </cell>
          <cell r="E30" t="e">
            <v>#VALUE!</v>
          </cell>
          <cell r="F30" t="e">
            <v>#VALUE!</v>
          </cell>
          <cell r="G30" t="e">
            <v>#VALUE!</v>
          </cell>
          <cell r="H30" t="e">
            <v>#VALUE!</v>
          </cell>
          <cell r="L30" t="e">
            <v>#VALUE!</v>
          </cell>
          <cell r="M30" t="e">
            <v>#VALUE!</v>
          </cell>
          <cell r="Q30" t="e">
            <v>#VALUE!</v>
          </cell>
          <cell r="R30" t="e">
            <v>#VALUE!</v>
          </cell>
          <cell r="AA30" t="e">
            <v>#VALUE!</v>
          </cell>
          <cell r="AB30" t="e">
            <v>#VALUE!</v>
          </cell>
        </row>
        <row r="32">
          <cell r="C32">
            <v>0</v>
          </cell>
          <cell r="D32" t="e">
            <v>#VALUE!</v>
          </cell>
          <cell r="E32" t="e">
            <v>#VALUE!</v>
          </cell>
          <cell r="F32">
            <v>0</v>
          </cell>
          <cell r="G32" t="e">
            <v>#VALUE!</v>
          </cell>
          <cell r="H32" t="e">
            <v>#VALUE!</v>
          </cell>
          <cell r="L32" t="e">
            <v>#VALUE!</v>
          </cell>
          <cell r="M32" t="e">
            <v>#VALUE!</v>
          </cell>
          <cell r="Q32" t="e">
            <v>#VALUE!</v>
          </cell>
          <cell r="R32" t="e">
            <v>#VALUE!</v>
          </cell>
          <cell r="AA32" t="e">
            <v>#VALUE!</v>
          </cell>
          <cell r="AB32" t="e">
            <v>#VALUE!</v>
          </cell>
        </row>
        <row r="33">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row>
        <row r="34">
          <cell r="C34" t="e">
            <v>#VALUE!</v>
          </cell>
          <cell r="D34" t="e">
            <v>#VALUE!</v>
          </cell>
          <cell r="E34" t="e">
            <v>#VALUE!</v>
          </cell>
          <cell r="F34" t="e">
            <v>#VALUE!</v>
          </cell>
          <cell r="G34" t="e">
            <v>#VALUE!</v>
          </cell>
          <cell r="H34" t="e">
            <v>#VALUE!</v>
          </cell>
          <cell r="L34" t="e">
            <v>#VALUE!</v>
          </cell>
          <cell r="M34" t="e">
            <v>#VALUE!</v>
          </cell>
          <cell r="Q34" t="e">
            <v>#VALUE!</v>
          </cell>
          <cell r="R34" t="e">
            <v>#VALUE!</v>
          </cell>
          <cell r="AA34" t="e">
            <v>#VALUE!</v>
          </cell>
          <cell r="AB34" t="e">
            <v>#VALUE!</v>
          </cell>
        </row>
        <row r="35">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row>
        <row r="36">
          <cell r="C36" t="e">
            <v>#VALUE!</v>
          </cell>
          <cell r="D36" t="e">
            <v>#VALUE!</v>
          </cell>
          <cell r="E36" t="e">
            <v>#VALUE!</v>
          </cell>
          <cell r="F36" t="e">
            <v>#VALUE!</v>
          </cell>
          <cell r="G36" t="e">
            <v>#VALUE!</v>
          </cell>
          <cell r="H36" t="e">
            <v>#VALUE!</v>
          </cell>
          <cell r="L36" t="e">
            <v>#VALUE!</v>
          </cell>
          <cell r="M36" t="e">
            <v>#VALUE!</v>
          </cell>
          <cell r="Q36" t="e">
            <v>#VALUE!</v>
          </cell>
          <cell r="R36" t="e">
            <v>#VALUE!</v>
          </cell>
          <cell r="AA36" t="e">
            <v>#VALUE!</v>
          </cell>
          <cell r="AB36" t="e">
            <v>#VALUE!</v>
          </cell>
        </row>
        <row r="37">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row>
        <row r="39">
          <cell r="C39" t="str">
            <v xml:space="preserve">--  </v>
          </cell>
          <cell r="D39" t="str">
            <v xml:space="preserve">--  </v>
          </cell>
          <cell r="E39" t="str">
            <v xml:space="preserve">--  </v>
          </cell>
          <cell r="F39" t="str">
            <v xml:space="preserve">--  </v>
          </cell>
          <cell r="G39" t="str">
            <v xml:space="preserve">--  </v>
          </cell>
          <cell r="H39" t="str">
            <v xml:space="preserve">--  </v>
          </cell>
          <cell r="L39" t="str">
            <v xml:space="preserve">--  </v>
          </cell>
          <cell r="M39" t="str">
            <v xml:space="preserve">--  </v>
          </cell>
          <cell r="Q39" t="str">
            <v xml:space="preserve">--  </v>
          </cell>
          <cell r="R39" t="str">
            <v xml:space="preserve">--  </v>
          </cell>
          <cell r="AA39" t="str">
            <v xml:space="preserve">--  </v>
          </cell>
          <cell r="AB39" t="str">
            <v xml:space="preserve">--  </v>
          </cell>
        </row>
        <row r="41">
          <cell r="D41">
            <v>1</v>
          </cell>
          <cell r="E41">
            <v>2</v>
          </cell>
          <cell r="F41">
            <v>3</v>
          </cell>
          <cell r="G41">
            <v>4</v>
          </cell>
          <cell r="H41">
            <v>5</v>
          </cell>
          <cell r="L41">
            <v>9</v>
          </cell>
          <cell r="M41">
            <v>10</v>
          </cell>
          <cell r="Q41">
            <v>14</v>
          </cell>
          <cell r="R41">
            <v>15</v>
          </cell>
          <cell r="AA41">
            <v>24</v>
          </cell>
          <cell r="AB41">
            <v>25</v>
          </cell>
        </row>
        <row r="44">
          <cell r="C44" t="str">
            <v xml:space="preserve">--  </v>
          </cell>
          <cell r="D44" t="str">
            <v xml:space="preserve">--  </v>
          </cell>
          <cell r="E44" t="str">
            <v xml:space="preserve">--  </v>
          </cell>
          <cell r="F44" t="str">
            <v xml:space="preserve">--  </v>
          </cell>
          <cell r="G44" t="str">
            <v xml:space="preserve">--  </v>
          </cell>
          <cell r="H44" t="str">
            <v xml:space="preserve">--  </v>
          </cell>
          <cell r="L44" t="str">
            <v xml:space="preserve">--  </v>
          </cell>
          <cell r="M44" t="str">
            <v xml:space="preserve">--  </v>
          </cell>
          <cell r="Q44" t="str">
            <v xml:space="preserve">--  </v>
          </cell>
          <cell r="R44" t="str">
            <v xml:space="preserve">--  </v>
          </cell>
          <cell r="AA44" t="str">
            <v xml:space="preserve">--  </v>
          </cell>
          <cell r="AB44" t="str">
            <v xml:space="preserve">--  </v>
          </cell>
        </row>
        <row r="45">
          <cell r="C45" t="str">
            <v xml:space="preserve">--  </v>
          </cell>
          <cell r="D45" t="str">
            <v xml:space="preserve">--  </v>
          </cell>
          <cell r="E45" t="str">
            <v xml:space="preserve">--  </v>
          </cell>
          <cell r="F45" t="str">
            <v xml:space="preserve">--  </v>
          </cell>
          <cell r="G45" t="str">
            <v xml:space="preserve">--  </v>
          </cell>
          <cell r="H45" t="str">
            <v xml:space="preserve">--  </v>
          </cell>
          <cell r="L45" t="str">
            <v xml:space="preserve">--  </v>
          </cell>
          <cell r="M45" t="str">
            <v xml:space="preserve">--  </v>
          </cell>
          <cell r="Q45" t="str">
            <v xml:space="preserve">--  </v>
          </cell>
          <cell r="R45" t="str">
            <v xml:space="preserve">--  </v>
          </cell>
          <cell r="AA45" t="str">
            <v xml:space="preserve">--  </v>
          </cell>
          <cell r="AB45" t="str">
            <v xml:space="preserve">--  </v>
          </cell>
        </row>
        <row r="46">
          <cell r="C46" t="str">
            <v>NM</v>
          </cell>
          <cell r="D46" t="str">
            <v>NM</v>
          </cell>
          <cell r="E46" t="str">
            <v>NM</v>
          </cell>
          <cell r="F46" t="str">
            <v>NM</v>
          </cell>
          <cell r="G46" t="str">
            <v>NM</v>
          </cell>
          <cell r="H46" t="str">
            <v>NM</v>
          </cell>
          <cell r="L46" t="str">
            <v>NM</v>
          </cell>
          <cell r="M46" t="str">
            <v>NM</v>
          </cell>
          <cell r="Q46" t="str">
            <v>NM</v>
          </cell>
          <cell r="R46" t="str">
            <v>NM</v>
          </cell>
          <cell r="AA46" t="str">
            <v>NM</v>
          </cell>
          <cell r="AB46" t="str">
            <v>NM</v>
          </cell>
        </row>
        <row r="47">
          <cell r="C47" t="str">
            <v>NM</v>
          </cell>
          <cell r="D47" t="str">
            <v>NM</v>
          </cell>
          <cell r="E47" t="str">
            <v>NM</v>
          </cell>
          <cell r="F47" t="str">
            <v>NM</v>
          </cell>
          <cell r="G47" t="str">
            <v>NM</v>
          </cell>
          <cell r="H47" t="str">
            <v>NM</v>
          </cell>
          <cell r="L47" t="str">
            <v>NM</v>
          </cell>
          <cell r="M47" t="str">
            <v>NM</v>
          </cell>
          <cell r="Q47" t="str">
            <v>NM</v>
          </cell>
          <cell r="R47" t="str">
            <v>NM</v>
          </cell>
          <cell r="AA47" t="str">
            <v>NM</v>
          </cell>
          <cell r="AB47" t="str">
            <v>NM</v>
          </cell>
        </row>
        <row r="48">
          <cell r="C48">
            <v>0</v>
          </cell>
          <cell r="D48">
            <v>0</v>
          </cell>
          <cell r="E48" t="e">
            <v>#VALUE!</v>
          </cell>
          <cell r="F48" t="e">
            <v>#VALUE!</v>
          </cell>
          <cell r="G48" t="e">
            <v>#VALUE!</v>
          </cell>
          <cell r="H48" t="e">
            <v>#VALUE!</v>
          </cell>
          <cell r="L48" t="e">
            <v>#VALUE!</v>
          </cell>
          <cell r="M48" t="e">
            <v>#VALUE!</v>
          </cell>
          <cell r="Q48" t="e">
            <v>#VALUE!</v>
          </cell>
          <cell r="R48" t="e">
            <v>#VALUE!</v>
          </cell>
          <cell r="AA48" t="e">
            <v>#VALUE!</v>
          </cell>
          <cell r="AB48" t="e">
            <v>#VALUE!</v>
          </cell>
        </row>
        <row r="49">
          <cell r="C49" t="str">
            <v xml:space="preserve"> =Economic_profit_dcf</v>
          </cell>
          <cell r="D49" t="str">
            <v xml:space="preserve"> =Economic_profit_dcf/(1+WACC_fore)^Years_into_future</v>
          </cell>
          <cell r="E49" t="e">
            <v>#VALUE!</v>
          </cell>
          <cell r="F49" t="e">
            <v>#VALUE!</v>
          </cell>
          <cell r="G49" t="e">
            <v>#VALUE!</v>
          </cell>
          <cell r="H49" t="e">
            <v>#VALUE!</v>
          </cell>
          <cell r="L49" t="e">
            <v>#VALUE!</v>
          </cell>
          <cell r="M49" t="e">
            <v>#VALUE!</v>
          </cell>
          <cell r="Q49" t="e">
            <v>#VALUE!</v>
          </cell>
          <cell r="R49" t="e">
            <v>#VALUE!</v>
          </cell>
          <cell r="AA49" t="e">
            <v>#VALUE!</v>
          </cell>
          <cell r="AB49" t="e">
            <v>#VALUE!</v>
          </cell>
        </row>
        <row r="50">
          <cell r="C50" t="str">
            <v xml:space="preserve"> =Economic_profit DCF_P</v>
          </cell>
          <cell r="D50" t="str">
            <v xml:space="preserve"> = PV_of_Economic_Profit DCF_EY1</v>
          </cell>
          <cell r="E50" t="e">
            <v>#VALUE!</v>
          </cell>
          <cell r="F50" t="e">
            <v>#VALUE!</v>
          </cell>
          <cell r="G50" t="e">
            <v>#VALUE!</v>
          </cell>
          <cell r="H50" t="e">
            <v>#VALUE!</v>
          </cell>
          <cell r="L50" t="e">
            <v>#VALUE!</v>
          </cell>
          <cell r="M50" t="e">
            <v>#VALUE!</v>
          </cell>
          <cell r="Q50" t="e">
            <v>#VALUE!</v>
          </cell>
          <cell r="R50" t="e">
            <v>#VALUE!</v>
          </cell>
          <cell r="AA50" t="e">
            <v>#VALUE!</v>
          </cell>
          <cell r="AB50" t="e">
            <v>#VALUE!</v>
          </cell>
        </row>
        <row r="52">
          <cell r="C52" t="str">
            <v xml:space="preserve"> =Invested_capital IC_P</v>
          </cell>
          <cell r="D52" t="str">
            <v xml:space="preserve"> =Invested_capital_DCF DCF_EY1</v>
          </cell>
          <cell r="E52">
            <v>0</v>
          </cell>
          <cell r="F52">
            <v>0</v>
          </cell>
          <cell r="G52">
            <v>0</v>
          </cell>
          <cell r="H52">
            <v>0</v>
          </cell>
          <cell r="L52">
            <v>0</v>
          </cell>
          <cell r="M52">
            <v>0</v>
          </cell>
          <cell r="Q52">
            <v>0</v>
          </cell>
          <cell r="R52">
            <v>0</v>
          </cell>
          <cell r="AA52">
            <v>0</v>
          </cell>
          <cell r="AB52">
            <v>0</v>
          </cell>
        </row>
        <row r="54">
          <cell r="C54" t="str">
            <v xml:space="preserve"> =Economic_profit_dcf/WACC_fore</v>
          </cell>
          <cell r="D54" t="str">
            <v xml:space="preserve"> =Economic_profit_dcf/WACC_fore</v>
          </cell>
          <cell r="E54" t="e">
            <v>#VALUE!</v>
          </cell>
          <cell r="F54" t="e">
            <v>#VALUE!</v>
          </cell>
          <cell r="G54" t="e">
            <v>#VALUE!</v>
          </cell>
          <cell r="H54" t="e">
            <v>#VALUE!</v>
          </cell>
          <cell r="L54" t="e">
            <v>#VALUE!</v>
          </cell>
          <cell r="M54" t="e">
            <v>#VALUE!</v>
          </cell>
          <cell r="Q54" t="e">
            <v>#VALUE!</v>
          </cell>
          <cell r="R54" t="e">
            <v>#VALUE!</v>
          </cell>
          <cell r="AA54" t="e">
            <v>#VALUE!</v>
          </cell>
          <cell r="AB54" t="e">
            <v>#VALUE!</v>
          </cell>
        </row>
        <row r="55">
          <cell r="C55" t="str">
            <v xml:space="preserve"> =(Economic_profit_dcf/WACC_fore)/((1+WACC_fore)^Years_into_future)</v>
          </cell>
          <cell r="D55" t="str">
            <v xml:space="preserve"> =(Economic_profit_dcf/WACC_fore)/((1+WACC_fore)^Years_into_future)</v>
          </cell>
          <cell r="E55" t="e">
            <v>#VALUE!</v>
          </cell>
          <cell r="F55" t="e">
            <v>#VALUE!</v>
          </cell>
          <cell r="G55" t="e">
            <v>#VALUE!</v>
          </cell>
          <cell r="H55" t="e">
            <v>#VALUE!</v>
          </cell>
          <cell r="L55" t="e">
            <v>#VALUE!</v>
          </cell>
          <cell r="M55" t="e">
            <v>#VALUE!</v>
          </cell>
          <cell r="Q55" t="e">
            <v>#VALUE!</v>
          </cell>
          <cell r="R55" t="e">
            <v>#VALUE!</v>
          </cell>
          <cell r="AA55" t="e">
            <v>#VALUE!</v>
          </cell>
          <cell r="AB55" t="e">
            <v>#VALUE!</v>
          </cell>
        </row>
        <row r="56">
          <cell r="C56" t="str">
            <v xml:space="preserve"> =C46+C51</v>
          </cell>
          <cell r="D56" t="str">
            <v xml:space="preserve"> =D46+D51</v>
          </cell>
          <cell r="E56" t="e">
            <v>#VALUE!</v>
          </cell>
          <cell r="F56" t="e">
            <v>#VALUE!</v>
          </cell>
          <cell r="G56" t="e">
            <v>#VALUE!</v>
          </cell>
          <cell r="H56" t="e">
            <v>#VALUE!</v>
          </cell>
          <cell r="L56" t="e">
            <v>#VALUE!</v>
          </cell>
          <cell r="M56" t="e">
            <v>#VALUE!</v>
          </cell>
          <cell r="Q56" t="e">
            <v>#VALUE!</v>
          </cell>
          <cell r="R56" t="e">
            <v>#VALUE!</v>
          </cell>
          <cell r="AA56" t="e">
            <v>#VALUE!</v>
          </cell>
          <cell r="AB56" t="e">
            <v>#VALUE!</v>
          </cell>
        </row>
        <row r="58">
          <cell r="C58" t="str">
            <v xml:space="preserve"> =C52+C48</v>
          </cell>
          <cell r="D58" t="str">
            <v xml:space="preserve"> =D52+D48</v>
          </cell>
          <cell r="E58" t="e">
            <v>#VALUE!</v>
          </cell>
          <cell r="F58" t="e">
            <v>#VALUE!</v>
          </cell>
          <cell r="G58" t="e">
            <v>#VALUE!</v>
          </cell>
          <cell r="H58" t="e">
            <v>#VALUE!</v>
          </cell>
          <cell r="L58" t="e">
            <v>#VALUE!</v>
          </cell>
          <cell r="M58" t="e">
            <v>#VALUE!</v>
          </cell>
          <cell r="Q58" t="e">
            <v>#VALUE!</v>
          </cell>
          <cell r="R58" t="e">
            <v>#VALUE!</v>
          </cell>
          <cell r="AA58" t="e">
            <v>#VALUE!</v>
          </cell>
          <cell r="AB58" t="e">
            <v>#VALUE!</v>
          </cell>
        </row>
        <row r="59">
          <cell r="C59" t="str">
            <v xml:space="preserve"> =Cash IC_P</v>
          </cell>
          <cell r="D59" t="str">
            <v xml:space="preserve"> =Cash_fore Expl_forecast_1st_yr</v>
          </cell>
          <cell r="E59">
            <v>0</v>
          </cell>
          <cell r="F59">
            <v>0</v>
          </cell>
          <cell r="G59">
            <v>0</v>
          </cell>
          <cell r="H59">
            <v>0</v>
          </cell>
          <cell r="L59">
            <v>0</v>
          </cell>
          <cell r="M59">
            <v>0</v>
          </cell>
          <cell r="Q59">
            <v>0</v>
          </cell>
          <cell r="R59">
            <v>0</v>
          </cell>
          <cell r="AA59">
            <v>0</v>
          </cell>
          <cell r="AB59">
            <v>0</v>
          </cell>
        </row>
        <row r="60">
          <cell r="C60" t="str">
            <v xml:space="preserve"> =(Total_debt IC_P)</v>
          </cell>
          <cell r="D60" t="str">
            <v xml:space="preserve"> =Total_debt_fore Expl_forecast_1st_yr</v>
          </cell>
          <cell r="E60">
            <v>0</v>
          </cell>
          <cell r="F60">
            <v>0</v>
          </cell>
          <cell r="G60">
            <v>0</v>
          </cell>
          <cell r="H60">
            <v>0</v>
          </cell>
          <cell r="L60">
            <v>0</v>
          </cell>
          <cell r="M60">
            <v>0</v>
          </cell>
          <cell r="Q60">
            <v>0</v>
          </cell>
          <cell r="R60">
            <v>0</v>
          </cell>
          <cell r="AA60">
            <v>0</v>
          </cell>
          <cell r="AB60">
            <v>0</v>
          </cell>
        </row>
        <row r="61">
          <cell r="C61" t="str">
            <v xml:space="preserve"> =Value_of_Firm+Cash IC_P-(Total_debt IC_P)</v>
          </cell>
          <cell r="D61" t="str">
            <v xml:space="preserve"> =Value_of_Firm+Cash_DCF-Total_debt_DCF</v>
          </cell>
          <cell r="E61" t="e">
            <v>#VALUE!</v>
          </cell>
          <cell r="F61" t="e">
            <v>#VALUE!</v>
          </cell>
          <cell r="G61" t="e">
            <v>#VALUE!</v>
          </cell>
          <cell r="H61" t="e">
            <v>#VALUE!</v>
          </cell>
          <cell r="L61" t="e">
            <v>#VALUE!</v>
          </cell>
          <cell r="M61" t="e">
            <v>#VALUE!</v>
          </cell>
          <cell r="Q61" t="e">
            <v>#VALUE!</v>
          </cell>
          <cell r="R61" t="e">
            <v>#VALUE!</v>
          </cell>
          <cell r="AA61" t="e">
            <v>#VALUE!</v>
          </cell>
          <cell r="AB61" t="e">
            <v>#VALUE!</v>
          </cell>
        </row>
        <row r="62">
          <cell r="C62" t="str">
            <v xml:space="preserve"> =Shares IC_P</v>
          </cell>
          <cell r="D62" t="str">
            <v xml:space="preserve"> =Shares_fore Expl_forecast_1st_yr</v>
          </cell>
          <cell r="E62">
            <v>0</v>
          </cell>
          <cell r="F62">
            <v>0</v>
          </cell>
          <cell r="G62">
            <v>0</v>
          </cell>
          <cell r="H62">
            <v>0</v>
          </cell>
          <cell r="L62">
            <v>0</v>
          </cell>
          <cell r="M62">
            <v>0</v>
          </cell>
          <cell r="Q62">
            <v>0</v>
          </cell>
          <cell r="R62">
            <v>0</v>
          </cell>
          <cell r="AA62">
            <v>0</v>
          </cell>
          <cell r="AB62">
            <v>0</v>
          </cell>
        </row>
        <row r="64">
          <cell r="C64" t="str">
            <v xml:space="preserve"> =Shareholder_Value_EVA/Shares_DCF</v>
          </cell>
          <cell r="D64" t="str">
            <v xml:space="preserve"> =Shareholder_Value_EVA/Shares_DCF</v>
          </cell>
          <cell r="E64" t="e">
            <v>#VALUE!</v>
          </cell>
          <cell r="F64" t="e">
            <v>#VALUE!</v>
          </cell>
          <cell r="G64" t="e">
            <v>#VALUE!</v>
          </cell>
          <cell r="H64" t="e">
            <v>#VALUE!</v>
          </cell>
          <cell r="L64" t="e">
            <v>#VALUE!</v>
          </cell>
          <cell r="M64" t="e">
            <v>#VALUE!</v>
          </cell>
          <cell r="Q64" t="e">
            <v>#VALUE!</v>
          </cell>
          <cell r="R64" t="e">
            <v>#VALUE!</v>
          </cell>
          <cell r="AA64" t="e">
            <v>#VALUE!</v>
          </cell>
          <cell r="AB64" t="e">
            <v>#VALUE!</v>
          </cell>
        </row>
        <row r="65">
          <cell r="C65">
            <v>0</v>
          </cell>
          <cell r="D65">
            <v>0</v>
          </cell>
          <cell r="E65" t="e">
            <v>#VALUE!</v>
          </cell>
          <cell r="F65" t="e">
            <v>#VALUE!</v>
          </cell>
          <cell r="G65" t="e">
            <v>#VALUE!</v>
          </cell>
          <cell r="H65" t="e">
            <v>#VALUE!</v>
          </cell>
          <cell r="L65" t="e">
            <v>#VALUE!</v>
          </cell>
          <cell r="M65" t="e">
            <v>#VALUE!</v>
          </cell>
          <cell r="Q65" t="e">
            <v>#VALUE!</v>
          </cell>
          <cell r="R65" t="e">
            <v>#VALUE!</v>
          </cell>
          <cell r="AA65" t="e">
            <v>#VALUE!</v>
          </cell>
          <cell r="AB65" t="e">
            <v>#VALUE!</v>
          </cell>
        </row>
        <row r="68">
          <cell r="C68" t="str">
            <v xml:space="preserve">--  </v>
          </cell>
          <cell r="D68" t="str">
            <v xml:space="preserve">--  </v>
          </cell>
          <cell r="E68" t="str">
            <v xml:space="preserve">--  </v>
          </cell>
          <cell r="F68" t="str">
            <v xml:space="preserve">--  </v>
          </cell>
          <cell r="G68" t="str">
            <v xml:space="preserve">--  </v>
          </cell>
          <cell r="H68" t="str">
            <v xml:space="preserve">--  </v>
          </cell>
          <cell r="L68" t="str">
            <v xml:space="preserve">--  </v>
          </cell>
          <cell r="M68" t="str">
            <v xml:space="preserve">--  </v>
          </cell>
          <cell r="Q68" t="str">
            <v xml:space="preserve">--  </v>
          </cell>
          <cell r="R68" t="str">
            <v xml:space="preserve">--  </v>
          </cell>
          <cell r="AA68" t="str">
            <v xml:space="preserve">--  </v>
          </cell>
          <cell r="AB68" t="str">
            <v xml:space="preserve">--  </v>
          </cell>
        </row>
        <row r="69">
          <cell r="C69" t="str">
            <v xml:space="preserve">--  </v>
          </cell>
          <cell r="D69" t="str">
            <v xml:space="preserve">--  </v>
          </cell>
          <cell r="E69" t="str">
            <v xml:space="preserve">--  </v>
          </cell>
          <cell r="F69" t="str">
            <v xml:space="preserve">--  </v>
          </cell>
          <cell r="G69" t="str">
            <v xml:space="preserve">--  </v>
          </cell>
          <cell r="H69" t="str">
            <v xml:space="preserve">--  </v>
          </cell>
          <cell r="L69" t="str">
            <v xml:space="preserve">--  </v>
          </cell>
          <cell r="M69" t="str">
            <v xml:space="preserve">--  </v>
          </cell>
          <cell r="Q69" t="str">
            <v xml:space="preserve">--  </v>
          </cell>
          <cell r="R69" t="str">
            <v xml:space="preserve">--  </v>
          </cell>
          <cell r="AA69" t="str">
            <v xml:space="preserve">--  </v>
          </cell>
          <cell r="AB69" t="str">
            <v xml:space="preserve">--  </v>
          </cell>
        </row>
        <row r="70">
          <cell r="C70" t="str">
            <v xml:space="preserve">--  </v>
          </cell>
          <cell r="D70" t="str">
            <v xml:space="preserve">--  </v>
          </cell>
          <cell r="E70" t="str">
            <v xml:space="preserve">--  </v>
          </cell>
          <cell r="F70" t="str">
            <v xml:space="preserve">--  </v>
          </cell>
          <cell r="G70" t="str">
            <v xml:space="preserve">--  </v>
          </cell>
          <cell r="H70" t="str">
            <v xml:space="preserve">--  </v>
          </cell>
          <cell r="L70" t="str">
            <v xml:space="preserve">--  </v>
          </cell>
          <cell r="M70" t="str">
            <v xml:space="preserve">--  </v>
          </cell>
          <cell r="Q70" t="str">
            <v xml:space="preserve">--  </v>
          </cell>
          <cell r="R70" t="str">
            <v xml:space="preserve">--  </v>
          </cell>
          <cell r="AA70" t="str">
            <v xml:space="preserve">--  </v>
          </cell>
          <cell r="AB70" t="str">
            <v xml:space="preserve">--  </v>
          </cell>
        </row>
        <row r="71">
          <cell r="C71" t="str">
            <v xml:space="preserve">--  </v>
          </cell>
          <cell r="D71" t="str">
            <v xml:space="preserve">--  </v>
          </cell>
          <cell r="E71" t="str">
            <v xml:space="preserve">--  </v>
          </cell>
          <cell r="F71" t="str">
            <v xml:space="preserve">--  </v>
          </cell>
          <cell r="G71" t="str">
            <v xml:space="preserve">--  </v>
          </cell>
          <cell r="H71" t="str">
            <v xml:space="preserve">--  </v>
          </cell>
          <cell r="L71" t="str">
            <v xml:space="preserve">--  </v>
          </cell>
          <cell r="M71" t="str">
            <v xml:space="preserve">--  </v>
          </cell>
          <cell r="Q71" t="str">
            <v xml:space="preserve">--  </v>
          </cell>
          <cell r="R71" t="str">
            <v xml:space="preserve">--  </v>
          </cell>
          <cell r="AA71" t="str">
            <v xml:space="preserve">--  </v>
          </cell>
          <cell r="AB71" t="str">
            <v xml:space="preserve">--  </v>
          </cell>
        </row>
        <row r="74">
          <cell r="C74">
            <v>0</v>
          </cell>
          <cell r="D74">
            <v>0</v>
          </cell>
          <cell r="E74">
            <v>0</v>
          </cell>
          <cell r="F74">
            <v>0</v>
          </cell>
          <cell r="G74">
            <v>0</v>
          </cell>
          <cell r="H74">
            <v>0</v>
          </cell>
          <cell r="L74">
            <v>0</v>
          </cell>
          <cell r="M74">
            <v>0</v>
          </cell>
          <cell r="Q74">
            <v>0</v>
          </cell>
          <cell r="R74">
            <v>0</v>
          </cell>
          <cell r="AA74">
            <v>0</v>
          </cell>
          <cell r="AB74">
            <v>0</v>
          </cell>
        </row>
        <row r="75">
          <cell r="C75">
            <v>0</v>
          </cell>
          <cell r="D75">
            <v>0</v>
          </cell>
          <cell r="E75">
            <v>0</v>
          </cell>
          <cell r="F75">
            <v>0</v>
          </cell>
          <cell r="G75">
            <v>0</v>
          </cell>
          <cell r="H75">
            <v>0</v>
          </cell>
          <cell r="L75">
            <v>0</v>
          </cell>
          <cell r="M75">
            <v>0</v>
          </cell>
          <cell r="Q75">
            <v>0</v>
          </cell>
          <cell r="R75">
            <v>0</v>
          </cell>
          <cell r="AA75">
            <v>0</v>
          </cell>
          <cell r="AB75">
            <v>0</v>
          </cell>
        </row>
        <row r="76">
          <cell r="C76">
            <v>0</v>
          </cell>
          <cell r="D76">
            <v>0</v>
          </cell>
          <cell r="E76">
            <v>0</v>
          </cell>
          <cell r="F76">
            <v>0</v>
          </cell>
          <cell r="G76">
            <v>0</v>
          </cell>
          <cell r="H76">
            <v>0</v>
          </cell>
          <cell r="L76">
            <v>0</v>
          </cell>
          <cell r="M76">
            <v>0</v>
          </cell>
          <cell r="Q76">
            <v>0</v>
          </cell>
          <cell r="R76">
            <v>0</v>
          </cell>
          <cell r="AA76">
            <v>0</v>
          </cell>
          <cell r="AB76">
            <v>0</v>
          </cell>
        </row>
        <row r="77">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row>
        <row r="78">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row>
        <row r="79">
          <cell r="C79" t="str">
            <v xml:space="preserve">--  </v>
          </cell>
          <cell r="D79" t="str">
            <v xml:space="preserve">--  </v>
          </cell>
          <cell r="E79" t="str">
            <v xml:space="preserve">--  </v>
          </cell>
          <cell r="F79" t="str">
            <v xml:space="preserve">--  </v>
          </cell>
          <cell r="G79" t="str">
            <v xml:space="preserve">--  </v>
          </cell>
          <cell r="H79" t="str">
            <v xml:space="preserve">--  </v>
          </cell>
          <cell r="L79" t="str">
            <v xml:space="preserve">--  </v>
          </cell>
          <cell r="M79" t="str">
            <v xml:space="preserve">--  </v>
          </cell>
          <cell r="Q79" t="str">
            <v xml:space="preserve">--  </v>
          </cell>
          <cell r="R79" t="str">
            <v xml:space="preserve">--  </v>
          </cell>
          <cell r="AA79" t="str">
            <v xml:space="preserve">--  </v>
          </cell>
          <cell r="AB79" t="str">
            <v xml:space="preserve">--  </v>
          </cell>
        </row>
        <row r="80">
          <cell r="C80" t="str">
            <v xml:space="preserve">--  </v>
          </cell>
          <cell r="D80" t="str">
            <v xml:space="preserve">--  </v>
          </cell>
          <cell r="E80" t="str">
            <v xml:space="preserve">--  </v>
          </cell>
          <cell r="F80" t="str">
            <v xml:space="preserve">--  </v>
          </cell>
          <cell r="G80" t="str">
            <v xml:space="preserve">--  </v>
          </cell>
          <cell r="H80" t="str">
            <v xml:space="preserve">--  </v>
          </cell>
          <cell r="L80" t="str">
            <v xml:space="preserve">--  </v>
          </cell>
          <cell r="M80" t="str">
            <v xml:space="preserve">--  </v>
          </cell>
          <cell r="Q80" t="str">
            <v xml:space="preserve">--  </v>
          </cell>
          <cell r="R80" t="str">
            <v xml:space="preserve">--  </v>
          </cell>
          <cell r="AA80" t="str">
            <v xml:space="preserve">--  </v>
          </cell>
          <cell r="AB80" t="str">
            <v xml:space="preserve">--  </v>
          </cell>
        </row>
        <row r="81">
          <cell r="C81" t="str">
            <v xml:space="preserve">--  </v>
          </cell>
          <cell r="D81" t="str">
            <v xml:space="preserve">--  </v>
          </cell>
          <cell r="E81" t="str">
            <v xml:space="preserve">--  </v>
          </cell>
          <cell r="F81" t="str">
            <v xml:space="preserve">--  </v>
          </cell>
          <cell r="G81" t="str">
            <v xml:space="preserve">--  </v>
          </cell>
          <cell r="H81" t="str">
            <v xml:space="preserve">--  </v>
          </cell>
          <cell r="L81" t="str">
            <v xml:space="preserve">--  </v>
          </cell>
          <cell r="M81" t="str">
            <v xml:space="preserve">--  </v>
          </cell>
          <cell r="Q81" t="str">
            <v xml:space="preserve">--  </v>
          </cell>
          <cell r="R81" t="str">
            <v xml:space="preserve">--  </v>
          </cell>
          <cell r="AA81" t="str">
            <v xml:space="preserve">--  </v>
          </cell>
          <cell r="AB81" t="str">
            <v xml:space="preserve">--  </v>
          </cell>
        </row>
        <row r="82">
          <cell r="C82" t="str">
            <v xml:space="preserve">--  </v>
          </cell>
          <cell r="D82" t="str">
            <v xml:space="preserve">--  </v>
          </cell>
          <cell r="E82" t="str">
            <v xml:space="preserve">--  </v>
          </cell>
          <cell r="F82" t="str">
            <v xml:space="preserve">--  </v>
          </cell>
          <cell r="G82" t="str">
            <v xml:space="preserve">--  </v>
          </cell>
          <cell r="H82" t="str">
            <v xml:space="preserve">--  </v>
          </cell>
          <cell r="L82" t="str">
            <v xml:space="preserve">--  </v>
          </cell>
          <cell r="M82" t="str">
            <v xml:space="preserve">--  </v>
          </cell>
          <cell r="Q82" t="str">
            <v xml:space="preserve">--  </v>
          </cell>
          <cell r="R82" t="str">
            <v xml:space="preserve">--  </v>
          </cell>
          <cell r="AA82" t="str">
            <v xml:space="preserve">--  </v>
          </cell>
          <cell r="AB82" t="str">
            <v xml:space="preserve">--  </v>
          </cell>
        </row>
        <row r="83">
          <cell r="C83" t="str">
            <v xml:space="preserve">--  </v>
          </cell>
          <cell r="D83" t="str">
            <v xml:space="preserve">--  </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cell r="N83" t="str">
            <v xml:space="preserve">--  </v>
          </cell>
          <cell r="O83" t="str">
            <v xml:space="preserve">--  </v>
          </cell>
          <cell r="P83" t="str">
            <v xml:space="preserve">--  </v>
          </cell>
          <cell r="Q83" t="str">
            <v xml:space="preserve">--  </v>
          </cell>
          <cell r="R83" t="str">
            <v xml:space="preserve">--  </v>
          </cell>
          <cell r="S83" t="str">
            <v xml:space="preserve">--  </v>
          </cell>
          <cell r="T83" t="str">
            <v xml:space="preserve">--  </v>
          </cell>
          <cell r="U83" t="str">
            <v xml:space="preserve">--  </v>
          </cell>
          <cell r="V83" t="str">
            <v xml:space="preserve">--  </v>
          </cell>
          <cell r="W83" t="str">
            <v xml:space="preserve">--  </v>
          </cell>
          <cell r="X83" t="str">
            <v xml:space="preserve">--  </v>
          </cell>
          <cell r="Y83" t="str">
            <v xml:space="preserve">--  </v>
          </cell>
          <cell r="Z83" t="str">
            <v xml:space="preserve">--  </v>
          </cell>
          <cell r="AA83" t="str">
            <v xml:space="preserve">--  </v>
          </cell>
          <cell r="AB83" t="str">
            <v xml:space="preserve">--  </v>
          </cell>
        </row>
        <row r="87">
          <cell r="C87" t="str">
            <v>N/A</v>
          </cell>
          <cell r="D87" t="str">
            <v>N/A</v>
          </cell>
          <cell r="E87" t="str">
            <v>NM</v>
          </cell>
          <cell r="F87" t="str">
            <v>NM</v>
          </cell>
          <cell r="G87" t="str">
            <v>NM</v>
          </cell>
          <cell r="H87" t="str">
            <v>NM</v>
          </cell>
          <cell r="L87" t="str">
            <v>NM</v>
          </cell>
          <cell r="M87" t="str">
            <v>NM</v>
          </cell>
          <cell r="Q87" t="str">
            <v>NM</v>
          </cell>
        </row>
        <row r="88">
          <cell r="C88" t="str">
            <v>NM</v>
          </cell>
          <cell r="D88" t="str">
            <v>NM</v>
          </cell>
          <cell r="E88" t="str">
            <v>NM</v>
          </cell>
          <cell r="F88" t="str">
            <v>NM</v>
          </cell>
          <cell r="G88" t="str">
            <v>NM</v>
          </cell>
          <cell r="H88" t="str">
            <v>NM</v>
          </cell>
          <cell r="L88" t="str">
            <v>NM</v>
          </cell>
          <cell r="M88" t="str">
            <v>NM</v>
          </cell>
          <cell r="Q88" t="str">
            <v>NM</v>
          </cell>
          <cell r="R88" t="str">
            <v>NM</v>
          </cell>
          <cell r="AA88" t="str">
            <v>NM</v>
          </cell>
          <cell r="AB88" t="str">
            <v>NM</v>
          </cell>
        </row>
        <row r="89">
          <cell r="C89" t="str">
            <v>NM</v>
          </cell>
          <cell r="D89" t="str">
            <v>NM</v>
          </cell>
          <cell r="E89" t="str">
            <v>NM</v>
          </cell>
          <cell r="F89" t="str">
            <v>NM</v>
          </cell>
          <cell r="G89" t="str">
            <v>NM</v>
          </cell>
          <cell r="H89" t="str">
            <v>NM</v>
          </cell>
          <cell r="L89" t="str">
            <v>NM</v>
          </cell>
          <cell r="M89" t="str">
            <v>NM</v>
          </cell>
          <cell r="Q89" t="str">
            <v>NM</v>
          </cell>
          <cell r="R89" t="str">
            <v>NM</v>
          </cell>
          <cell r="AA89" t="str">
            <v>NM</v>
          </cell>
          <cell r="AB89" t="str">
            <v>NM</v>
          </cell>
        </row>
      </sheetData>
      <sheetData sheetId="8" refreshError="1"/>
      <sheetData sheetId="9" refreshError="1">
        <row r="19">
          <cell r="AD19" t="str">
            <v>PV of Operating Leases</v>
          </cell>
          <cell r="AF19" t="str">
            <v>PV of Operating Leases</v>
          </cell>
        </row>
        <row r="21">
          <cell r="AD21">
            <v>0</v>
          </cell>
          <cell r="AF21">
            <v>0</v>
          </cell>
        </row>
        <row r="22">
          <cell r="AD22">
            <v>0</v>
          </cell>
          <cell r="AF22">
            <v>0</v>
          </cell>
        </row>
        <row r="23">
          <cell r="AD23">
            <v>0</v>
          </cell>
          <cell r="AF23">
            <v>0</v>
          </cell>
        </row>
        <row r="24">
          <cell r="AD24">
            <v>0</v>
          </cell>
          <cell r="AF24">
            <v>0</v>
          </cell>
        </row>
        <row r="25">
          <cell r="AD25">
            <v>0</v>
          </cell>
          <cell r="AF25">
            <v>0</v>
          </cell>
        </row>
        <row r="26">
          <cell r="AD26">
            <v>0</v>
          </cell>
          <cell r="AF26">
            <v>0</v>
          </cell>
        </row>
        <row r="27">
          <cell r="AD27">
            <v>0</v>
          </cell>
          <cell r="AF27">
            <v>0</v>
          </cell>
        </row>
        <row r="28">
          <cell r="AD28">
            <v>0</v>
          </cell>
          <cell r="AF28">
            <v>0</v>
          </cell>
        </row>
        <row r="29">
          <cell r="AD29">
            <v>0</v>
          </cell>
          <cell r="AF29">
            <v>0</v>
          </cell>
        </row>
        <row r="30">
          <cell r="AD30">
            <v>0</v>
          </cell>
          <cell r="AF30">
            <v>0</v>
          </cell>
        </row>
        <row r="31">
          <cell r="AD31">
            <v>0</v>
          </cell>
          <cell r="AF31">
            <v>0</v>
          </cell>
        </row>
        <row r="32">
          <cell r="AD32">
            <v>0</v>
          </cell>
          <cell r="AF32">
            <v>0</v>
          </cell>
        </row>
        <row r="33">
          <cell r="AD33">
            <v>0</v>
          </cell>
          <cell r="AF33">
            <v>0</v>
          </cell>
        </row>
        <row r="34">
          <cell r="AD34">
            <v>0</v>
          </cell>
          <cell r="AF34">
            <v>0</v>
          </cell>
        </row>
        <row r="35">
          <cell r="AD35">
            <v>0</v>
          </cell>
          <cell r="AF35">
            <v>0</v>
          </cell>
        </row>
        <row r="36">
          <cell r="AD36">
            <v>0</v>
          </cell>
          <cell r="AF36">
            <v>0</v>
          </cell>
        </row>
        <row r="37">
          <cell r="AD37">
            <v>0</v>
          </cell>
          <cell r="AF37">
            <v>0</v>
          </cell>
        </row>
        <row r="38">
          <cell r="AD38">
            <v>0</v>
          </cell>
          <cell r="AF38">
            <v>0</v>
          </cell>
        </row>
        <row r="39">
          <cell r="AD39">
            <v>0</v>
          </cell>
          <cell r="AF39">
            <v>0</v>
          </cell>
        </row>
        <row r="40">
          <cell r="AD40">
            <v>0</v>
          </cell>
          <cell r="AF40">
            <v>0</v>
          </cell>
        </row>
        <row r="41">
          <cell r="AD41">
            <v>0</v>
          </cell>
          <cell r="AF41">
            <v>0</v>
          </cell>
        </row>
        <row r="42">
          <cell r="AD42">
            <v>0</v>
          </cell>
          <cell r="AF42">
            <v>0</v>
          </cell>
        </row>
        <row r="43">
          <cell r="AD43">
            <v>0</v>
          </cell>
          <cell r="AF43">
            <v>0</v>
          </cell>
        </row>
        <row r="44">
          <cell r="AD44">
            <v>0</v>
          </cell>
          <cell r="AF44">
            <v>0</v>
          </cell>
        </row>
        <row r="45">
          <cell r="AD45">
            <v>0</v>
          </cell>
          <cell r="AF45">
            <v>0</v>
          </cell>
        </row>
        <row r="46">
          <cell r="AD46">
            <v>0</v>
          </cell>
          <cell r="AF46">
            <v>0</v>
          </cell>
        </row>
        <row r="47">
          <cell r="AD47">
            <v>0</v>
          </cell>
          <cell r="AF47">
            <v>0</v>
          </cell>
        </row>
        <row r="48">
          <cell r="AD48">
            <v>0</v>
          </cell>
          <cell r="AF48">
            <v>0</v>
          </cell>
        </row>
        <row r="49">
          <cell r="AD49">
            <v>0</v>
          </cell>
          <cell r="AF49">
            <v>0</v>
          </cell>
        </row>
        <row r="51">
          <cell r="D51">
            <v>0</v>
          </cell>
          <cell r="F51">
            <v>0</v>
          </cell>
          <cell r="H51">
            <v>0</v>
          </cell>
          <cell r="J51">
            <v>0</v>
          </cell>
          <cell r="L51">
            <v>0</v>
          </cell>
          <cell r="N51">
            <v>0</v>
          </cell>
          <cell r="P51">
            <v>0</v>
          </cell>
          <cell r="R51">
            <v>0</v>
          </cell>
          <cell r="T51">
            <v>0</v>
          </cell>
          <cell r="V51">
            <v>0</v>
          </cell>
          <cell r="X51">
            <v>0</v>
          </cell>
          <cell r="Z51">
            <v>0</v>
          </cell>
          <cell r="AB51">
            <v>0</v>
          </cell>
          <cell r="AD51">
            <v>0</v>
          </cell>
          <cell r="AF51">
            <v>0</v>
          </cell>
        </row>
        <row r="52">
          <cell r="AD52">
            <v>0</v>
          </cell>
          <cell r="AF52">
            <v>0</v>
          </cell>
        </row>
      </sheetData>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ile"/>
      <sheetName val="Capital"/>
      <sheetName val="Topbrands"/>
      <sheetName val="Imp-facts"/>
      <sheetName val="Thermix"/>
      <sheetName val="Debt"/>
      <sheetName val="Tax"/>
      <sheetName val="CapEx"/>
      <sheetName val="Andrx"/>
      <sheetName val="QuanOP"/>
      <sheetName val="Sales"/>
      <sheetName val="result"/>
      <sheetName val="Sheet1"/>
      <sheetName val="Input"/>
      <sheetName val="Formats"/>
      <sheetName val="WICarrDatav2"/>
      <sheetName val="Calc"/>
      <sheetName val="NDDS"/>
      <sheetName val="VarName"/>
      <sheetName val="Top Brands"/>
      <sheetName val="NOPAT_VDF"/>
      <sheetName val="Invested capital_VDF"/>
      <sheetName val="DCF_VDF"/>
      <sheetName val="WACC_VDF"/>
      <sheetName val="Summary Page_VDF"/>
      <sheetName val="PV of Op Leases_VDF"/>
      <sheetName val="Income Statement_VDF"/>
      <sheetName val="Internet"/>
      <sheetName val="Qtrly_Template"/>
      <sheetName val="Template"/>
      <sheetName val="Top_Brands"/>
      <sheetName val="Invested_capital_VDF"/>
      <sheetName val="Summary_Page_VDF"/>
      <sheetName val="PV_of_Op_Leases_VDF"/>
      <sheetName val="Income_Statement_VDF"/>
      <sheetName val="P&amp;L"/>
      <sheetName val="Top_Brands1"/>
      <sheetName val="Invested_capital_VDF1"/>
      <sheetName val="Summary_Page_VDF1"/>
      <sheetName val="PV_of_Op_Leases_VDF1"/>
      <sheetName val="Income_Statement_VDF1"/>
      <sheetName val="UploaderV4"/>
    </sheetNames>
    <sheetDataSet>
      <sheetData sheetId="0" refreshError="1">
        <row r="4">
          <cell r="D4" t="str">
            <v>Cipla</v>
          </cell>
        </row>
        <row r="5">
          <cell r="AE5" t="str">
            <v>Chemicals (incl Malt)</v>
          </cell>
          <cell r="AF5" t="str">
            <v>Tonne</v>
          </cell>
          <cell r="AK5" t="str">
            <v>Purchased bulk drugs</v>
          </cell>
          <cell r="AL5" t="str">
            <v>Tonne</v>
          </cell>
          <cell r="AQ5" t="str">
            <v>Manufactuirng expenses</v>
          </cell>
          <cell r="AR5" t="str">
            <v>Selling expenses</v>
          </cell>
          <cell r="AS5" t="str">
            <v>Salaries, Wages, Bonus etc</v>
          </cell>
          <cell r="AT5" t="str">
            <v>Insurance &amp; Donations</v>
          </cell>
          <cell r="BE5" t="str">
            <v>Term  Loans</v>
          </cell>
          <cell r="BK5" t="str">
            <v>Fixed Deposits</v>
          </cell>
          <cell r="BP5" t="str">
            <v>Job Work</v>
          </cell>
          <cell r="BT5" t="str">
            <v>Freehold Land</v>
          </cell>
        </row>
        <row r="6">
          <cell r="AE6" t="str">
            <v>Tablets and capsules</v>
          </cell>
          <cell r="AF6" t="str">
            <v>Million</v>
          </cell>
          <cell r="AK6" t="str">
            <v>Solvents</v>
          </cell>
          <cell r="AL6" t="str">
            <v>Tonne</v>
          </cell>
          <cell r="AQ6" t="str">
            <v>Store and spares</v>
          </cell>
          <cell r="AR6" t="str">
            <v>Freight and forwarding</v>
          </cell>
          <cell r="AS6" t="str">
            <v>PF and other funds</v>
          </cell>
          <cell r="AT6" t="str">
            <v>Printing and stationery</v>
          </cell>
          <cell r="BK6" t="str">
            <v>Cash Credit</v>
          </cell>
          <cell r="BP6" t="str">
            <v>Misc. Receipts</v>
          </cell>
          <cell r="BT6" t="str">
            <v>Leasehold Land</v>
          </cell>
        </row>
        <row r="7">
          <cell r="AE7" t="str">
            <v>Liquids</v>
          </cell>
          <cell r="AF7" t="str">
            <v>Kilolitre</v>
          </cell>
          <cell r="AK7" t="str">
            <v>Farm Products</v>
          </cell>
          <cell r="AL7" t="str">
            <v>Tonne</v>
          </cell>
          <cell r="AQ7" t="str">
            <v>Power and fuel</v>
          </cell>
          <cell r="AR7" t="str">
            <v>Commission on sales</v>
          </cell>
          <cell r="AS7" t="str">
            <v>Staff gratuity</v>
          </cell>
          <cell r="AT7" t="str">
            <v>Conveyance / vehicle / travelling expenses</v>
          </cell>
          <cell r="BK7" t="str">
            <v>CP</v>
          </cell>
          <cell r="BT7" t="str">
            <v>Building and Flats</v>
          </cell>
        </row>
        <row r="8">
          <cell r="D8">
            <v>10</v>
          </cell>
          <cell r="AE8" t="str">
            <v>Creams</v>
          </cell>
          <cell r="AF8" t="str">
            <v>Tonne</v>
          </cell>
          <cell r="AK8" t="str">
            <v>Capsules</v>
          </cell>
          <cell r="AL8" t="str">
            <v>Million</v>
          </cell>
          <cell r="AQ8" t="str">
            <v>Rent, rates and taxex</v>
          </cell>
          <cell r="AR8" t="str">
            <v>Prov. For bad and doubtful expenses</v>
          </cell>
          <cell r="AS8" t="str">
            <v>Staff welfare</v>
          </cell>
          <cell r="AT8" t="str">
            <v>Auditors / professionals / Directors Fees</v>
          </cell>
          <cell r="BK8" t="str">
            <v>ICD</v>
          </cell>
          <cell r="BT8" t="str">
            <v>Plant and Machinery</v>
          </cell>
        </row>
        <row r="9">
          <cell r="K9" t="str">
            <v>E</v>
          </cell>
          <cell r="AE9" t="str">
            <v>Aerosols</v>
          </cell>
          <cell r="AF9" t="str">
            <v>Thousands</v>
          </cell>
          <cell r="AK9" t="str">
            <v>Packing Material</v>
          </cell>
          <cell r="AQ9" t="str">
            <v>Repairs and Maintenance</v>
          </cell>
          <cell r="AR9" t="str">
            <v>Stock Adjustment Account</v>
          </cell>
          <cell r="AS9" t="str">
            <v>Leave encashment</v>
          </cell>
          <cell r="AT9" t="str">
            <v>Telephone, postage and telegraphs</v>
          </cell>
          <cell r="BK9" t="str">
            <v>Loans</v>
          </cell>
          <cell r="BT9" t="str">
            <v>Furniture and fixtures</v>
          </cell>
        </row>
        <row r="10">
          <cell r="K10" t="str">
            <v>F</v>
          </cell>
          <cell r="L10" t="str">
            <v>F</v>
          </cell>
          <cell r="AA10" t="str">
            <v>L</v>
          </cell>
          <cell r="AE10" t="str">
            <v>Injections / Sterile solutions</v>
          </cell>
          <cell r="AF10" t="str">
            <v>Kilolitre</v>
          </cell>
          <cell r="AK10" t="str">
            <v>Others</v>
          </cell>
          <cell r="AQ10" t="str">
            <v>Lease rental</v>
          </cell>
          <cell r="AT10" t="str">
            <v>Bank and finance charges</v>
          </cell>
          <cell r="BT10" t="str">
            <v>Vehicles</v>
          </cell>
        </row>
        <row r="11">
          <cell r="L11" t="str">
            <v>N</v>
          </cell>
          <cell r="M11" t="str">
            <v>N</v>
          </cell>
          <cell r="N11" t="str">
            <v>N</v>
          </cell>
          <cell r="O11" t="str">
            <v>N</v>
          </cell>
          <cell r="P11" t="str">
            <v>N</v>
          </cell>
          <cell r="Q11" t="str">
            <v>N</v>
          </cell>
          <cell r="R11" t="str">
            <v>Y</v>
          </cell>
          <cell r="S11" t="str">
            <v>N</v>
          </cell>
          <cell r="T11" t="str">
            <v>Y</v>
          </cell>
          <cell r="U11" t="str">
            <v>Y</v>
          </cell>
          <cell r="V11" t="str">
            <v>N</v>
          </cell>
          <cell r="W11" t="str">
            <v>Y</v>
          </cell>
          <cell r="X11" t="str">
            <v>N</v>
          </cell>
          <cell r="Y11" t="str">
            <v>Y</v>
          </cell>
          <cell r="Z11" t="str">
            <v>N</v>
          </cell>
          <cell r="AA11" t="str">
            <v>N</v>
          </cell>
          <cell r="AT11" t="str">
            <v>Misc. admn expenses</v>
          </cell>
        </row>
        <row r="12">
          <cell r="L12" t="str">
            <v>N</v>
          </cell>
          <cell r="M12" t="str">
            <v>N</v>
          </cell>
          <cell r="N12" t="str">
            <v>N</v>
          </cell>
          <cell r="O12" t="str">
            <v>N</v>
          </cell>
          <cell r="P12" t="str">
            <v>N</v>
          </cell>
          <cell r="Q12" t="str">
            <v>N</v>
          </cell>
          <cell r="R12" t="str">
            <v>Y</v>
          </cell>
          <cell r="S12" t="str">
            <v>N</v>
          </cell>
          <cell r="T12" t="str">
            <v>Y</v>
          </cell>
          <cell r="U12" t="str">
            <v>Y</v>
          </cell>
          <cell r="V12" t="str">
            <v>N</v>
          </cell>
          <cell r="W12" t="str">
            <v>Y</v>
          </cell>
          <cell r="X12" t="str">
            <v>N</v>
          </cell>
          <cell r="Y12" t="str">
            <v>Y</v>
          </cell>
          <cell r="Z12" t="str">
            <v>N</v>
          </cell>
          <cell r="AA12" t="str">
            <v>N</v>
          </cell>
        </row>
        <row r="15">
          <cell r="K15" t="str">
            <v>Face Value</v>
          </cell>
          <cell r="L15">
            <v>10</v>
          </cell>
          <cell r="M15">
            <v>10</v>
          </cell>
          <cell r="N15">
            <v>10</v>
          </cell>
          <cell r="O15">
            <v>10</v>
          </cell>
          <cell r="P15">
            <v>10</v>
          </cell>
          <cell r="Q15">
            <v>10</v>
          </cell>
          <cell r="R15">
            <v>10</v>
          </cell>
          <cell r="S15">
            <v>10</v>
          </cell>
          <cell r="T15">
            <v>10</v>
          </cell>
          <cell r="U15">
            <v>10</v>
          </cell>
          <cell r="V15">
            <v>10</v>
          </cell>
          <cell r="W15">
            <v>10</v>
          </cell>
          <cell r="X15">
            <v>10</v>
          </cell>
          <cell r="Y15">
            <v>10</v>
          </cell>
          <cell r="Z15">
            <v>10</v>
          </cell>
        </row>
        <row r="16">
          <cell r="K16" t="str">
            <v>IT Depr Rate</v>
          </cell>
          <cell r="L16">
            <v>25</v>
          </cell>
          <cell r="M16">
            <v>25</v>
          </cell>
          <cell r="N16">
            <v>25</v>
          </cell>
          <cell r="O16">
            <v>25</v>
          </cell>
          <cell r="P16">
            <v>25</v>
          </cell>
          <cell r="Q16">
            <v>25</v>
          </cell>
          <cell r="R16">
            <v>25</v>
          </cell>
          <cell r="S16">
            <v>25</v>
          </cell>
          <cell r="T16">
            <v>25</v>
          </cell>
          <cell r="U16">
            <v>25</v>
          </cell>
          <cell r="V16">
            <v>25</v>
          </cell>
          <cell r="W16">
            <v>25</v>
          </cell>
          <cell r="X16">
            <v>25</v>
          </cell>
          <cell r="Y16">
            <v>25</v>
          </cell>
          <cell r="Z16">
            <v>25</v>
          </cell>
        </row>
        <row r="18">
          <cell r="K18" t="str">
            <v>Dividend Tax %</v>
          </cell>
          <cell r="P18">
            <v>10</v>
          </cell>
          <cell r="Q18">
            <v>10</v>
          </cell>
          <cell r="R18">
            <v>10</v>
          </cell>
          <cell r="S18">
            <v>10</v>
          </cell>
          <cell r="T18">
            <v>11</v>
          </cell>
          <cell r="U18">
            <v>10</v>
          </cell>
          <cell r="V18">
            <v>10</v>
          </cell>
          <cell r="W18">
            <v>10</v>
          </cell>
          <cell r="X18">
            <v>10</v>
          </cell>
          <cell r="Y18">
            <v>10</v>
          </cell>
          <cell r="Z18">
            <v>10</v>
          </cell>
        </row>
        <row r="19">
          <cell r="O19" t="str">
            <v>Y</v>
          </cell>
          <cell r="P19" t="str">
            <v>Y</v>
          </cell>
          <cell r="R19" t="str">
            <v>Y</v>
          </cell>
          <cell r="S19" t="str">
            <v>Y</v>
          </cell>
          <cell r="U19" t="str">
            <v>Y</v>
          </cell>
        </row>
      </sheetData>
      <sheetData sheetId="1" refreshError="1">
        <row r="7">
          <cell r="L7">
            <v>18.646999999999998</v>
          </cell>
        </row>
        <row r="8">
          <cell r="L8">
            <v>186.46999999999997</v>
          </cell>
          <cell r="M8">
            <v>31.099999999999998</v>
          </cell>
          <cell r="N8">
            <v>186.4</v>
          </cell>
          <cell r="O8">
            <v>199.90782999999999</v>
          </cell>
          <cell r="P8">
            <v>199.90782999999999</v>
          </cell>
          <cell r="Q8">
            <v>199.90782999999999</v>
          </cell>
          <cell r="R8">
            <v>199.90782999999999</v>
          </cell>
          <cell r="S8">
            <v>199.90782999999999</v>
          </cell>
          <cell r="T8">
            <v>199.90782999999999</v>
          </cell>
          <cell r="U8">
            <v>599.72383000000002</v>
          </cell>
          <cell r="V8">
            <v>599.72383000000002</v>
          </cell>
          <cell r="W8">
            <v>599.72383000000002</v>
          </cell>
          <cell r="X8">
            <v>599.72383000000002</v>
          </cell>
          <cell r="Y8">
            <v>599.72383000000002</v>
          </cell>
          <cell r="Z8">
            <v>599.72383000000002</v>
          </cell>
        </row>
        <row r="15">
          <cell r="L15">
            <v>18.646999999999998</v>
          </cell>
          <cell r="M15">
            <v>3.1078999999999999</v>
          </cell>
          <cell r="N15">
            <v>3.11</v>
          </cell>
          <cell r="O15">
            <v>18.64</v>
          </cell>
          <cell r="P15">
            <v>19.990783</v>
          </cell>
          <cell r="Q15">
            <v>19.990783</v>
          </cell>
          <cell r="R15">
            <v>19.990783</v>
          </cell>
          <cell r="S15">
            <v>19.990783</v>
          </cell>
          <cell r="T15">
            <v>19.990783</v>
          </cell>
          <cell r="U15">
            <v>19.990783</v>
          </cell>
          <cell r="V15">
            <v>59.972383000000001</v>
          </cell>
          <cell r="W15">
            <v>59.972383000000001</v>
          </cell>
          <cell r="X15">
            <v>59.972383000000001</v>
          </cell>
          <cell r="Y15">
            <v>59.972383000000001</v>
          </cell>
          <cell r="Z15">
            <v>59.972383000000001</v>
          </cell>
        </row>
        <row r="17">
          <cell r="L17">
            <v>18.646999999999998</v>
          </cell>
          <cell r="M17">
            <v>3.11</v>
          </cell>
          <cell r="N17">
            <v>18.64</v>
          </cell>
          <cell r="O17">
            <v>19.990783</v>
          </cell>
          <cell r="P17">
            <v>19.990783</v>
          </cell>
          <cell r="Q17">
            <v>19.990783</v>
          </cell>
          <cell r="R17">
            <v>19.990783</v>
          </cell>
          <cell r="S17">
            <v>19.990783</v>
          </cell>
          <cell r="T17">
            <v>19.990783</v>
          </cell>
          <cell r="U17">
            <v>59.972383000000001</v>
          </cell>
          <cell r="V17">
            <v>59.972383000000001</v>
          </cell>
          <cell r="W17">
            <v>59.972383000000001</v>
          </cell>
          <cell r="X17">
            <v>59.972383000000001</v>
          </cell>
          <cell r="Y17">
            <v>59.972383000000001</v>
          </cell>
          <cell r="Z17">
            <v>59.972383000000001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row>
        <row r="51">
          <cell r="L51">
            <v>0</v>
          </cell>
          <cell r="M51">
            <v>0</v>
          </cell>
          <cell r="N51">
            <v>0</v>
          </cell>
          <cell r="O51">
            <v>1.3507829999999998</v>
          </cell>
          <cell r="P51">
            <v>0</v>
          </cell>
          <cell r="Q51">
            <v>0</v>
          </cell>
          <cell r="R51">
            <v>0</v>
          </cell>
          <cell r="S51">
            <v>0</v>
          </cell>
          <cell r="T51">
            <v>0</v>
          </cell>
          <cell r="U51">
            <v>39.9816</v>
          </cell>
          <cell r="V51">
            <v>0</v>
          </cell>
          <cell r="W51">
            <v>0</v>
          </cell>
          <cell r="X51">
            <v>0</v>
          </cell>
          <cell r="Y51">
            <v>0</v>
          </cell>
          <cell r="Z51">
            <v>0</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row>
        <row r="77">
          <cell r="L77">
            <v>0</v>
          </cell>
          <cell r="M77">
            <v>112.54874336283217</v>
          </cell>
          <cell r="N77">
            <v>191.09357522123867</v>
          </cell>
          <cell r="O77">
            <v>222.94173451327381</v>
          </cell>
          <cell r="P77">
            <v>544.68467256637189</v>
          </cell>
          <cell r="Q77" t="e">
            <v>#NAME?</v>
          </cell>
          <cell r="R77">
            <v>549.07353846153865</v>
          </cell>
          <cell r="S77" t="e">
            <v>#NAME?</v>
          </cell>
          <cell r="T77">
            <v>618.96207692307701</v>
          </cell>
          <cell r="U77" t="e">
            <v>#NAME?</v>
          </cell>
          <cell r="V77">
            <v>192.54732075377638</v>
          </cell>
          <cell r="W77" t="e">
            <v>#NAME?</v>
          </cell>
          <cell r="X77">
            <v>301.85984608337293</v>
          </cell>
          <cell r="Y77">
            <v>1220.2022217107697</v>
          </cell>
          <cell r="Z77">
            <v>1529.0602653808587</v>
          </cell>
        </row>
      </sheetData>
      <sheetData sheetId="2" refreshError="1"/>
      <sheetData sheetId="3" refreshError="1"/>
      <sheetData sheetId="4" refreshError="1"/>
      <sheetData sheetId="5" refreshError="1">
        <row r="46">
          <cell r="D46">
            <v>31</v>
          </cell>
        </row>
        <row r="143">
          <cell r="N143">
            <v>11.53</v>
          </cell>
          <cell r="Q143">
            <v>0</v>
          </cell>
          <cell r="S143">
            <v>0</v>
          </cell>
          <cell r="U143">
            <v>0</v>
          </cell>
          <cell r="W143">
            <v>0</v>
          </cell>
          <cell r="Y143">
            <v>0</v>
          </cell>
        </row>
        <row r="144">
          <cell r="N144">
            <v>80</v>
          </cell>
          <cell r="P144">
            <v>20</v>
          </cell>
          <cell r="Q144">
            <v>0</v>
          </cell>
          <cell r="S144">
            <v>0</v>
          </cell>
          <cell r="U144">
            <v>0</v>
          </cell>
          <cell r="W144">
            <v>0</v>
          </cell>
          <cell r="Y144">
            <v>0</v>
          </cell>
        </row>
        <row r="145">
          <cell r="Q145">
            <v>0</v>
          </cell>
          <cell r="S145">
            <v>0</v>
          </cell>
          <cell r="U145">
            <v>0</v>
          </cell>
          <cell r="W145">
            <v>0</v>
          </cell>
          <cell r="Y145">
            <v>0</v>
          </cell>
        </row>
        <row r="149">
          <cell r="Q149">
            <v>0</v>
          </cell>
          <cell r="R149">
            <v>0</v>
          </cell>
          <cell r="S149">
            <v>0</v>
          </cell>
          <cell r="T149">
            <v>0</v>
          </cell>
          <cell r="U149">
            <v>0</v>
          </cell>
          <cell r="V149">
            <v>0</v>
          </cell>
          <cell r="W149">
            <v>0</v>
          </cell>
          <cell r="X149">
            <v>0</v>
          </cell>
          <cell r="Y149">
            <v>0</v>
          </cell>
        </row>
        <row r="153">
          <cell r="L153">
            <v>0</v>
          </cell>
          <cell r="M153">
            <v>777.29750000000001</v>
          </cell>
          <cell r="N153">
            <v>1499.415</v>
          </cell>
          <cell r="O153">
            <v>1013.8225</v>
          </cell>
          <cell r="P153">
            <v>612.43049999999994</v>
          </cell>
          <cell r="Q153">
            <v>204.87</v>
          </cell>
          <cell r="R153">
            <v>201.47549999999998</v>
          </cell>
          <cell r="S153">
            <v>185.89499999999998</v>
          </cell>
          <cell r="T153">
            <v>258.20099999999996</v>
          </cell>
          <cell r="U153">
            <v>263.11299999999994</v>
          </cell>
          <cell r="V153">
            <v>165.25349999999997</v>
          </cell>
          <cell r="W153">
            <v>217.99450000000002</v>
          </cell>
          <cell r="X153">
            <v>0</v>
          </cell>
          <cell r="Y153">
            <v>240.27</v>
          </cell>
          <cell r="Z153">
            <v>0</v>
          </cell>
        </row>
        <row r="232">
          <cell r="L232" t="e">
            <v>#NAME?</v>
          </cell>
          <cell r="M232" t="e">
            <v>#NAME?</v>
          </cell>
          <cell r="N232" t="e">
            <v>#NAME?</v>
          </cell>
          <cell r="O232" t="e">
            <v>#NAME?</v>
          </cell>
          <cell r="P232" t="e">
            <v>#NAME?</v>
          </cell>
          <cell r="Q232" t="e">
            <v>#NAME?</v>
          </cell>
          <cell r="Z232" t="e">
            <v>#NAME?</v>
          </cell>
        </row>
        <row r="243">
          <cell r="M243">
            <v>0</v>
          </cell>
          <cell r="N243">
            <v>73.357889999999998</v>
          </cell>
          <cell r="O243">
            <v>71.310079999999999</v>
          </cell>
          <cell r="P243">
            <v>31.938494999999996</v>
          </cell>
          <cell r="Q243">
            <v>30.777080000000002</v>
          </cell>
          <cell r="R243">
            <v>29.523980000000002</v>
          </cell>
          <cell r="S243" t="e">
            <v>#NAME?</v>
          </cell>
          <cell r="T243">
            <v>57.357579999999992</v>
          </cell>
          <cell r="U243">
            <v>34.780459999999998</v>
          </cell>
          <cell r="V243">
            <v>0</v>
          </cell>
          <cell r="W243">
            <v>43.125399999999992</v>
          </cell>
          <cell r="X243">
            <v>0</v>
          </cell>
          <cell r="Y243">
            <v>43.125399999999992</v>
          </cell>
          <cell r="Z243">
            <v>0</v>
          </cell>
          <cell r="AA243">
            <v>0</v>
          </cell>
        </row>
        <row r="245">
          <cell r="L245" t="e">
            <v>#NAME?</v>
          </cell>
          <cell r="M245" t="e">
            <v>#NAME?</v>
          </cell>
          <cell r="N245" t="e">
            <v>#NAME?</v>
          </cell>
          <cell r="O245" t="e">
            <v>#NAME?</v>
          </cell>
          <cell r="P245" t="e">
            <v>#NAME?</v>
          </cell>
          <cell r="Q245" t="e">
            <v>#NAME?</v>
          </cell>
          <cell r="R245">
            <v>29.523980000000002</v>
          </cell>
          <cell r="S245" t="e">
            <v>#NAME?</v>
          </cell>
          <cell r="T245">
            <v>57.357579999999992</v>
          </cell>
          <cell r="U245">
            <v>34.780459999999998</v>
          </cell>
          <cell r="V245">
            <v>0</v>
          </cell>
          <cell r="W245">
            <v>43.125399999999992</v>
          </cell>
          <cell r="X245">
            <v>0</v>
          </cell>
          <cell r="Y245">
            <v>43.125399999999992</v>
          </cell>
          <cell r="Z245" t="e">
            <v>#NAME?</v>
          </cell>
        </row>
        <row r="250">
          <cell r="L250">
            <v>0</v>
          </cell>
          <cell r="M250">
            <v>12.095240239419271</v>
          </cell>
          <cell r="N250">
            <v>7.0636881717203046</v>
          </cell>
          <cell r="O250">
            <v>14.740844674486905</v>
          </cell>
          <cell r="P250">
            <v>17.146761959112098</v>
          </cell>
          <cell r="Q250" t="e">
            <v>#NAME?</v>
          </cell>
          <cell r="R250">
            <v>0.12085836739454675</v>
          </cell>
          <cell r="S250" t="e">
            <v>#NAME?</v>
          </cell>
          <cell r="T250">
            <v>0.11121568080681332</v>
          </cell>
          <cell r="U250">
            <v>0.1140194517184632</v>
          </cell>
          <cell r="V250">
            <v>0</v>
          </cell>
          <cell r="W250">
            <v>0.19782792685136547</v>
          </cell>
          <cell r="X250" t="e">
            <v>#DIV/0!</v>
          </cell>
          <cell r="Y250">
            <v>0.1794872435177092</v>
          </cell>
          <cell r="Z250">
            <v>0</v>
          </cell>
        </row>
      </sheetData>
      <sheetData sheetId="6" refreshError="1">
        <row r="22">
          <cell r="L22">
            <v>0</v>
          </cell>
          <cell r="M22">
            <v>0</v>
          </cell>
          <cell r="N22">
            <v>307.59999999999997</v>
          </cell>
          <cell r="O22">
            <v>268.52724999999998</v>
          </cell>
          <cell r="P22">
            <v>253.15068749999998</v>
          </cell>
          <cell r="Q22">
            <v>239.863015625</v>
          </cell>
          <cell r="R22">
            <v>239.55276562500001</v>
          </cell>
          <cell r="S22">
            <v>217.16457421875</v>
          </cell>
          <cell r="T22">
            <v>267.49957421875001</v>
          </cell>
          <cell r="U22">
            <v>234.17918066406247</v>
          </cell>
          <cell r="V22">
            <v>200.62468066406248</v>
          </cell>
          <cell r="W22">
            <v>228.04757299804686</v>
          </cell>
          <cell r="X22">
            <v>150.46851049804687</v>
          </cell>
          <cell r="Y22">
            <v>186.61630474853513</v>
          </cell>
          <cell r="Z22">
            <v>112.85138287353514</v>
          </cell>
        </row>
        <row r="33">
          <cell r="L33">
            <v>0</v>
          </cell>
          <cell r="M33">
            <v>506.17100000000045</v>
          </cell>
          <cell r="N33">
            <v>374.44899999999967</v>
          </cell>
          <cell r="O33">
            <v>179.17274999999933</v>
          </cell>
          <cell r="P33">
            <v>854.3063125000001</v>
          </cell>
          <cell r="Q33" t="e">
            <v>#NAME?</v>
          </cell>
          <cell r="R33">
            <v>1193.3382343750004</v>
          </cell>
          <cell r="S33" t="e">
            <v>#NAME?</v>
          </cell>
          <cell r="T33">
            <v>1369.2444257812501</v>
          </cell>
          <cell r="U33" t="e">
            <v>#NAME?</v>
          </cell>
          <cell r="V33">
            <v>156.96320073580793</v>
          </cell>
          <cell r="W33" t="e">
            <v>#NAME?</v>
          </cell>
          <cell r="X33">
            <v>410.12834651393155</v>
          </cell>
          <cell r="Y33">
            <v>3069.8861832514654</v>
          </cell>
          <cell r="Z33">
            <v>3831.1532698945534</v>
          </cell>
        </row>
      </sheetData>
      <sheetData sheetId="7" refreshError="1">
        <row r="32">
          <cell r="L32">
            <v>0</v>
          </cell>
          <cell r="M32">
            <v>0</v>
          </cell>
          <cell r="N32">
            <v>1230.3999999999999</v>
          </cell>
          <cell r="O32">
            <v>153.107</v>
          </cell>
          <cell r="P32">
            <v>210.529</v>
          </cell>
          <cell r="Q32">
            <v>199.99999999999997</v>
          </cell>
          <cell r="R32">
            <v>227.34399999999999</v>
          </cell>
          <cell r="S32">
            <v>150</v>
          </cell>
          <cell r="T32">
            <v>388.5</v>
          </cell>
          <cell r="U32">
            <v>323.67500000000001</v>
          </cell>
          <cell r="V32">
            <v>0</v>
          </cell>
          <cell r="W32">
            <v>434.08</v>
          </cell>
          <cell r="X32">
            <v>0</v>
          </cell>
          <cell r="Y32">
            <v>380</v>
          </cell>
          <cell r="Z32">
            <v>0</v>
          </cell>
        </row>
        <row r="43">
          <cell r="L43">
            <v>0</v>
          </cell>
          <cell r="M43">
            <v>0</v>
          </cell>
          <cell r="N43">
            <v>0</v>
          </cell>
          <cell r="O43">
            <v>1.798</v>
          </cell>
          <cell r="P43">
            <v>3.508</v>
          </cell>
          <cell r="Q43">
            <v>0</v>
          </cell>
          <cell r="R43">
            <v>28.585000000000001</v>
          </cell>
          <cell r="S43">
            <v>0</v>
          </cell>
          <cell r="T43">
            <v>37.160000000000004</v>
          </cell>
          <cell r="U43">
            <v>38.451999999999998</v>
          </cell>
          <cell r="V43">
            <v>0</v>
          </cell>
          <cell r="W43">
            <v>10.51</v>
          </cell>
          <cell r="X43">
            <v>0</v>
          </cell>
          <cell r="Y43">
            <v>0</v>
          </cell>
          <cell r="Z43">
            <v>0</v>
          </cell>
        </row>
      </sheetData>
      <sheetData sheetId="8" refreshError="1"/>
      <sheetData sheetId="9" refreshError="1"/>
      <sheetData sheetId="10" refreshError="1"/>
      <sheetData sheetId="11" refreshError="1"/>
      <sheetData sheetId="12" refreshError="1"/>
      <sheetData sheetId="13" refreshError="1">
        <row r="27">
          <cell r="C27">
            <v>8</v>
          </cell>
          <cell r="D27">
            <v>0</v>
          </cell>
          <cell r="E27">
            <v>0</v>
          </cell>
          <cell r="N27">
            <v>0</v>
          </cell>
          <cell r="O27">
            <v>0</v>
          </cell>
          <cell r="AF27" t="str">
            <v>D</v>
          </cell>
        </row>
        <row r="44">
          <cell r="M44">
            <v>124.607</v>
          </cell>
          <cell r="N44">
            <v>121.11</v>
          </cell>
          <cell r="O44">
            <v>117.96599999999999</v>
          </cell>
          <cell r="P44">
            <v>115.134</v>
          </cell>
          <cell r="R44">
            <v>112.586</v>
          </cell>
          <cell r="T44">
            <v>110.29300000000001</v>
          </cell>
          <cell r="U44">
            <v>108.224</v>
          </cell>
        </row>
        <row r="88">
          <cell r="M88">
            <v>191.7</v>
          </cell>
          <cell r="N88">
            <v>214.172</v>
          </cell>
          <cell r="O88">
            <v>132.09899999999999</v>
          </cell>
          <cell r="P88">
            <v>165.64599999999999</v>
          </cell>
          <cell r="Q88" t="e">
            <v>#NAME?</v>
          </cell>
          <cell r="R88">
            <v>359.03800000000001</v>
          </cell>
          <cell r="S88" t="e">
            <v>#NAME?</v>
          </cell>
          <cell r="T88">
            <v>398.49</v>
          </cell>
          <cell r="U88">
            <v>797.06899999999996</v>
          </cell>
          <cell r="V88">
            <v>0</v>
          </cell>
          <cell r="W88">
            <v>545.09</v>
          </cell>
          <cell r="X88">
            <v>0</v>
          </cell>
          <cell r="Y88">
            <v>385</v>
          </cell>
        </row>
        <row r="96">
          <cell r="L96">
            <v>0</v>
          </cell>
          <cell r="M96">
            <v>788.64199999999994</v>
          </cell>
          <cell r="N96">
            <v>1078.8619999999999</v>
          </cell>
          <cell r="O96">
            <v>2145.0780000000004</v>
          </cell>
          <cell r="P96">
            <v>1587.0940000000001</v>
          </cell>
          <cell r="Q96" t="e">
            <v>#NAME?</v>
          </cell>
          <cell r="R96">
            <v>1871.768</v>
          </cell>
          <cell r="S96" t="e">
            <v>#NAME?</v>
          </cell>
          <cell r="T96">
            <v>2086.6739999999995</v>
          </cell>
          <cell r="U96">
            <v>2380.4630000000002</v>
          </cell>
          <cell r="V96">
            <v>0</v>
          </cell>
          <cell r="W96">
            <v>3006.49</v>
          </cell>
          <cell r="X96">
            <v>0</v>
          </cell>
          <cell r="Y96">
            <v>3385.1907723200002</v>
          </cell>
          <cell r="Z96">
            <v>0</v>
          </cell>
        </row>
        <row r="115">
          <cell r="C115">
            <v>8</v>
          </cell>
          <cell r="D115">
            <v>0</v>
          </cell>
          <cell r="AF115" t="str">
            <v>D</v>
          </cell>
        </row>
        <row r="274">
          <cell r="C274">
            <v>8</v>
          </cell>
          <cell r="D274">
            <v>0</v>
          </cell>
          <cell r="J274">
            <v>0</v>
          </cell>
        </row>
        <row r="275">
          <cell r="E275" t="str">
            <v>Installed capacity</v>
          </cell>
          <cell r="J275" t="str">
            <v>u</v>
          </cell>
        </row>
        <row r="276">
          <cell r="E276" t="str">
            <v>Opening Stock</v>
          </cell>
          <cell r="J276" t="str">
            <v>u</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row>
        <row r="277">
          <cell r="E277" t="str">
            <v>Opening Stock Value</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row>
        <row r="278">
          <cell r="E278" t="str">
            <v>Unit Production</v>
          </cell>
          <cell r="J278" t="str">
            <v>u</v>
          </cell>
          <cell r="Q278">
            <v>0</v>
          </cell>
          <cell r="S278" t="e">
            <v>#NAME?</v>
          </cell>
          <cell r="U278" t="e">
            <v>#NAME?</v>
          </cell>
          <cell r="W278" t="e">
            <v>#NAME?</v>
          </cell>
          <cell r="Y278" t="e">
            <v>#NAME?</v>
          </cell>
        </row>
        <row r="279">
          <cell r="F279" t="str">
            <v>% Capacity</v>
          </cell>
          <cell r="L279">
            <v>0</v>
          </cell>
          <cell r="M279">
            <v>0</v>
          </cell>
          <cell r="N279">
            <v>0</v>
          </cell>
          <cell r="O279">
            <v>0</v>
          </cell>
          <cell r="P279">
            <v>0</v>
          </cell>
          <cell r="Q279">
            <v>0</v>
          </cell>
          <cell r="R279">
            <v>0</v>
          </cell>
          <cell r="S279" t="e">
            <v>#NAME?</v>
          </cell>
          <cell r="T279" t="e">
            <v>#NAME?</v>
          </cell>
          <cell r="U279" t="e">
            <v>#NAME?</v>
          </cell>
          <cell r="V279" t="e">
            <v>#NAME?</v>
          </cell>
          <cell r="W279" t="e">
            <v>#NAME?</v>
          </cell>
          <cell r="X279" t="e">
            <v>#NAME?</v>
          </cell>
          <cell r="Y279" t="e">
            <v>#NAME?</v>
          </cell>
          <cell r="Z279">
            <v>0</v>
          </cell>
          <cell r="AA279" t="e">
            <v>#NAME?</v>
          </cell>
        </row>
        <row r="280">
          <cell r="F280" t="str">
            <v>% Growth</v>
          </cell>
          <cell r="I280" t="str">
            <v>g</v>
          </cell>
          <cell r="M280">
            <v>0</v>
          </cell>
          <cell r="N280">
            <v>0</v>
          </cell>
          <cell r="O280">
            <v>0</v>
          </cell>
          <cell r="P280">
            <v>0</v>
          </cell>
          <cell r="Q280">
            <v>0</v>
          </cell>
          <cell r="R280">
            <v>0</v>
          </cell>
          <cell r="S280" t="e">
            <v>#NAME?</v>
          </cell>
          <cell r="T280" t="e">
            <v>#NAME?</v>
          </cell>
          <cell r="U280" t="e">
            <v>#NAME?</v>
          </cell>
          <cell r="V280" t="e">
            <v>#NAME?</v>
          </cell>
          <cell r="W280" t="e">
            <v>#NAME?</v>
          </cell>
          <cell r="X280" t="e">
            <v>#NAME?</v>
          </cell>
          <cell r="Y280" t="e">
            <v>#NAME?</v>
          </cell>
          <cell r="Z280">
            <v>0</v>
          </cell>
        </row>
        <row r="281">
          <cell r="F281" t="str">
            <v>Estimate</v>
          </cell>
        </row>
        <row r="282">
          <cell r="E282" t="str">
            <v>Sale Units</v>
          </cell>
          <cell r="J282" t="str">
            <v>u</v>
          </cell>
          <cell r="Q282">
            <v>0</v>
          </cell>
          <cell r="S282" t="e">
            <v>#NAME?</v>
          </cell>
          <cell r="U282" t="e">
            <v>#NAME?</v>
          </cell>
          <cell r="W282" t="e">
            <v>#NAME?</v>
          </cell>
          <cell r="Y282" t="e">
            <v>#NAME?</v>
          </cell>
        </row>
        <row r="283">
          <cell r="F283" t="str">
            <v>% Growth</v>
          </cell>
          <cell r="I283" t="str">
            <v>g</v>
          </cell>
          <cell r="M283">
            <v>0</v>
          </cell>
          <cell r="N283">
            <v>0</v>
          </cell>
          <cell r="O283">
            <v>0</v>
          </cell>
          <cell r="P283">
            <v>0</v>
          </cell>
          <cell r="Q283">
            <v>0</v>
          </cell>
          <cell r="R283">
            <v>0</v>
          </cell>
          <cell r="S283" t="e">
            <v>#NAME?</v>
          </cell>
          <cell r="T283" t="e">
            <v>#NAME?</v>
          </cell>
          <cell r="U283" t="e">
            <v>#NAME?</v>
          </cell>
          <cell r="V283" t="e">
            <v>#NAME?</v>
          </cell>
          <cell r="W283" t="e">
            <v>#NAME?</v>
          </cell>
          <cell r="X283" t="e">
            <v>#NAME?</v>
          </cell>
          <cell r="Y283" t="e">
            <v>#NAME?</v>
          </cell>
          <cell r="Z283">
            <v>0</v>
          </cell>
        </row>
        <row r="284">
          <cell r="F284" t="str">
            <v>Estimate</v>
          </cell>
        </row>
        <row r="285">
          <cell r="A285" t="str">
            <v>PS</v>
          </cell>
          <cell r="E285" t="str">
            <v>Sale Value</v>
          </cell>
          <cell r="Q285">
            <v>0</v>
          </cell>
          <cell r="S285" t="e">
            <v>#NAME?</v>
          </cell>
          <cell r="U285" t="e">
            <v>#NAME?</v>
          </cell>
          <cell r="W285" t="e">
            <v>#NAME?</v>
          </cell>
          <cell r="Y285" t="e">
            <v>#NAME?</v>
          </cell>
        </row>
        <row r="286">
          <cell r="F286" t="str">
            <v>% Growth</v>
          </cell>
          <cell r="I286" t="str">
            <v>g</v>
          </cell>
          <cell r="M286">
            <v>0</v>
          </cell>
          <cell r="N286">
            <v>0</v>
          </cell>
          <cell r="O286">
            <v>0</v>
          </cell>
          <cell r="P286">
            <v>0</v>
          </cell>
          <cell r="Q286">
            <v>0</v>
          </cell>
          <cell r="R286">
            <v>0</v>
          </cell>
          <cell r="S286" t="e">
            <v>#NAME?</v>
          </cell>
          <cell r="T286" t="e">
            <v>#NAME?</v>
          </cell>
          <cell r="U286" t="e">
            <v>#NAME?</v>
          </cell>
          <cell r="V286" t="e">
            <v>#NAME?</v>
          </cell>
          <cell r="W286" t="e">
            <v>#NAME?</v>
          </cell>
          <cell r="X286" t="e">
            <v>#NAME?</v>
          </cell>
          <cell r="Y286" t="e">
            <v>#NAME?</v>
          </cell>
          <cell r="Z286">
            <v>0</v>
          </cell>
        </row>
        <row r="287">
          <cell r="F287" t="str">
            <v>Estimate</v>
          </cell>
        </row>
        <row r="288">
          <cell r="E288" t="str">
            <v>Selling Price</v>
          </cell>
          <cell r="J288" t="str">
            <v>Rs.</v>
          </cell>
          <cell r="L288">
            <v>0</v>
          </cell>
          <cell r="M288">
            <v>0</v>
          </cell>
          <cell r="N288">
            <v>0</v>
          </cell>
          <cell r="O288">
            <v>0</v>
          </cell>
          <cell r="P288">
            <v>0</v>
          </cell>
          <cell r="Q288">
            <v>0</v>
          </cell>
          <cell r="R288">
            <v>0</v>
          </cell>
          <cell r="S288" t="e">
            <v>#NAME?</v>
          </cell>
          <cell r="T288">
            <v>0</v>
          </cell>
          <cell r="U288" t="e">
            <v>#NAME?</v>
          </cell>
          <cell r="V288">
            <v>0</v>
          </cell>
          <cell r="W288" t="e">
            <v>#NAME?</v>
          </cell>
          <cell r="X288">
            <v>0</v>
          </cell>
          <cell r="Y288" t="e">
            <v>#NAME?</v>
          </cell>
          <cell r="Z288">
            <v>0</v>
          </cell>
        </row>
        <row r="289">
          <cell r="E289" t="str">
            <v>Closing stock units</v>
          </cell>
          <cell r="J289" t="str">
            <v>u</v>
          </cell>
        </row>
        <row r="290">
          <cell r="E290" t="str">
            <v>Closing Stock Value</v>
          </cell>
        </row>
        <row r="311">
          <cell r="L311" t="e">
            <v>#NAME?</v>
          </cell>
          <cell r="M311" t="e">
            <v>#NAME?</v>
          </cell>
          <cell r="N311" t="e">
            <v>#NAME?</v>
          </cell>
          <cell r="O311" t="e">
            <v>#NAME?</v>
          </cell>
          <cell r="P311" t="e">
            <v>#NAME?</v>
          </cell>
          <cell r="Q311" t="e">
            <v>#NAME?</v>
          </cell>
          <cell r="R311">
            <v>0.15077566751887864</v>
          </cell>
          <cell r="S311" t="e">
            <v>#NAME?</v>
          </cell>
          <cell r="T311">
            <v>0.19845096302146173</v>
          </cell>
          <cell r="U311" t="e">
            <v>#NAME?</v>
          </cell>
          <cell r="V311">
            <v>0</v>
          </cell>
          <cell r="W311">
            <v>0</v>
          </cell>
          <cell r="X311">
            <v>0</v>
          </cell>
          <cell r="Y311">
            <v>0</v>
          </cell>
          <cell r="Z311" t="e">
            <v>#NAME?</v>
          </cell>
        </row>
        <row r="424">
          <cell r="C424">
            <v>8</v>
          </cell>
          <cell r="D424">
            <v>0</v>
          </cell>
          <cell r="J424">
            <v>0</v>
          </cell>
          <cell r="AF424" t="str">
            <v>D</v>
          </cell>
        </row>
        <row r="425">
          <cell r="E425" t="str">
            <v>Input Units</v>
          </cell>
          <cell r="Q425" t="e">
            <v>#NAME?</v>
          </cell>
          <cell r="S425" t="e">
            <v>#NAME?</v>
          </cell>
          <cell r="U425" t="e">
            <v>#NAME?</v>
          </cell>
          <cell r="W425" t="e">
            <v>#NAME?</v>
          </cell>
          <cell r="Y425" t="e">
            <v>#NAME?</v>
          </cell>
          <cell r="AF425" t="str">
            <v>D</v>
          </cell>
        </row>
        <row r="426">
          <cell r="F426" t="str">
            <v>% Growth</v>
          </cell>
          <cell r="I426" t="str">
            <v>g</v>
          </cell>
          <cell r="M426">
            <v>0</v>
          </cell>
          <cell r="N426">
            <v>0</v>
          </cell>
          <cell r="O426">
            <v>0</v>
          </cell>
          <cell r="P426">
            <v>0</v>
          </cell>
          <cell r="Q426" t="e">
            <v>#NAME?</v>
          </cell>
          <cell r="R426">
            <v>0</v>
          </cell>
          <cell r="S426" t="e">
            <v>#NAME?</v>
          </cell>
          <cell r="T426" t="e">
            <v>#NAME?</v>
          </cell>
          <cell r="U426" t="e">
            <v>#NAME?</v>
          </cell>
          <cell r="V426" t="e">
            <v>#NAME?</v>
          </cell>
          <cell r="W426" t="e">
            <v>#NAME?</v>
          </cell>
          <cell r="X426" t="e">
            <v>#NAME?</v>
          </cell>
          <cell r="Y426" t="e">
            <v>#NAME?</v>
          </cell>
          <cell r="Z426">
            <v>0</v>
          </cell>
          <cell r="AF426" t="str">
            <v>D</v>
          </cell>
        </row>
        <row r="427">
          <cell r="F427" t="str">
            <v>% Net Sales</v>
          </cell>
          <cell r="I427" t="str">
            <v>s</v>
          </cell>
          <cell r="L427" t="e">
            <v>#NAME?</v>
          </cell>
          <cell r="M427" t="e">
            <v>#NAME?</v>
          </cell>
          <cell r="N427" t="e">
            <v>#NAME?</v>
          </cell>
          <cell r="O427" t="e">
            <v>#NAME?</v>
          </cell>
          <cell r="P427" t="e">
            <v>#NAME?</v>
          </cell>
          <cell r="Q427" t="e">
            <v>#NAME?</v>
          </cell>
          <cell r="R427" t="e">
            <v>#NAME?</v>
          </cell>
          <cell r="S427" t="e">
            <v>#NAME?</v>
          </cell>
          <cell r="T427" t="e">
            <v>#NAME?</v>
          </cell>
          <cell r="U427" t="e">
            <v>#NAME?</v>
          </cell>
          <cell r="V427" t="e">
            <v>#NAME?</v>
          </cell>
          <cell r="W427" t="e">
            <v>#NAME?</v>
          </cell>
          <cell r="X427" t="e">
            <v>#NAME?</v>
          </cell>
          <cell r="Y427" t="e">
            <v>#NAME?</v>
          </cell>
          <cell r="Z427" t="e">
            <v>#NAME?</v>
          </cell>
          <cell r="AF427" t="str">
            <v>D</v>
          </cell>
        </row>
        <row r="428">
          <cell r="F428" t="str">
            <v>% Input / Output</v>
          </cell>
          <cell r="AF428" t="str">
            <v>D</v>
          </cell>
        </row>
        <row r="429">
          <cell r="F429" t="str">
            <v>Estimate</v>
          </cell>
          <cell r="AF429" t="str">
            <v>D</v>
          </cell>
        </row>
        <row r="430">
          <cell r="A430" t="str">
            <v>RC</v>
          </cell>
          <cell r="E430" t="str">
            <v>Input Cost</v>
          </cell>
          <cell r="Q430" t="e">
            <v>#NAME?</v>
          </cell>
          <cell r="S430" t="e">
            <v>#NAME?</v>
          </cell>
          <cell r="U430" t="e">
            <v>#NAME?</v>
          </cell>
          <cell r="W430" t="e">
            <v>#NAME?</v>
          </cell>
          <cell r="Y430" t="e">
            <v>#NAME?</v>
          </cell>
          <cell r="AF430" t="str">
            <v>D</v>
          </cell>
        </row>
        <row r="431">
          <cell r="F431" t="str">
            <v>% Growth</v>
          </cell>
          <cell r="I431" t="str">
            <v>g</v>
          </cell>
          <cell r="M431">
            <v>0</v>
          </cell>
          <cell r="N431">
            <v>0</v>
          </cell>
          <cell r="O431">
            <v>0</v>
          </cell>
          <cell r="P431">
            <v>0</v>
          </cell>
          <cell r="Q431" t="e">
            <v>#NAME?</v>
          </cell>
          <cell r="R431">
            <v>0</v>
          </cell>
          <cell r="S431" t="e">
            <v>#NAME?</v>
          </cell>
          <cell r="T431" t="e">
            <v>#NAME?</v>
          </cell>
          <cell r="U431" t="e">
            <v>#NAME?</v>
          </cell>
          <cell r="V431" t="e">
            <v>#NAME?</v>
          </cell>
          <cell r="W431" t="e">
            <v>#NAME?</v>
          </cell>
          <cell r="X431" t="e">
            <v>#NAME?</v>
          </cell>
          <cell r="Y431" t="e">
            <v>#NAME?</v>
          </cell>
          <cell r="Z431">
            <v>0</v>
          </cell>
          <cell r="AF431" t="str">
            <v>D</v>
          </cell>
        </row>
        <row r="432">
          <cell r="F432" t="str">
            <v>% Net Sales</v>
          </cell>
          <cell r="L432" t="e">
            <v>#NAME?</v>
          </cell>
          <cell r="M432" t="e">
            <v>#NAME?</v>
          </cell>
          <cell r="N432" t="e">
            <v>#NAME?</v>
          </cell>
          <cell r="O432" t="e">
            <v>#NAME?</v>
          </cell>
          <cell r="P432" t="e">
            <v>#NAME?</v>
          </cell>
          <cell r="Q432" t="e">
            <v>#NAME?</v>
          </cell>
          <cell r="R432" t="e">
            <v>#NAME?</v>
          </cell>
          <cell r="S432" t="e">
            <v>#NAME?</v>
          </cell>
          <cell r="T432" t="e">
            <v>#NAME?</v>
          </cell>
          <cell r="U432" t="e">
            <v>#NAME?</v>
          </cell>
          <cell r="V432" t="e">
            <v>#NAME?</v>
          </cell>
          <cell r="W432" t="e">
            <v>#NAME?</v>
          </cell>
          <cell r="X432" t="e">
            <v>#NAME?</v>
          </cell>
          <cell r="Y432" t="e">
            <v>#NAME?</v>
          </cell>
          <cell r="Z432" t="e">
            <v>#NAME?</v>
          </cell>
          <cell r="AF432" t="str">
            <v>D</v>
          </cell>
        </row>
        <row r="433">
          <cell r="F433" t="str">
            <v>% Input / Output</v>
          </cell>
          <cell r="AF433" t="str">
            <v>D</v>
          </cell>
        </row>
        <row r="434">
          <cell r="F434" t="str">
            <v>Estimate</v>
          </cell>
          <cell r="AF434" t="str">
            <v>D</v>
          </cell>
        </row>
        <row r="435">
          <cell r="E435" t="str">
            <v>Import / Local</v>
          </cell>
          <cell r="J435" t="str">
            <v>L</v>
          </cell>
          <cell r="AF435" t="str">
            <v>D</v>
          </cell>
        </row>
        <row r="436">
          <cell r="E436" t="str">
            <v xml:space="preserve">Import Duty </v>
          </cell>
          <cell r="J436" t="str">
            <v>%</v>
          </cell>
          <cell r="AF436" t="str">
            <v>D</v>
          </cell>
        </row>
        <row r="437">
          <cell r="E437" t="str">
            <v>Excise</v>
          </cell>
          <cell r="J437" t="str">
            <v>%</v>
          </cell>
          <cell r="AF437" t="str">
            <v>D</v>
          </cell>
        </row>
        <row r="438">
          <cell r="AF438" t="str">
            <v>D</v>
          </cell>
        </row>
        <row r="497">
          <cell r="A497" t="str">
            <v>ME</v>
          </cell>
          <cell r="C497">
            <v>8</v>
          </cell>
          <cell r="D497">
            <v>0</v>
          </cell>
          <cell r="Q497" t="e">
            <v>#NAME?</v>
          </cell>
          <cell r="S497" t="e">
            <v>#NAME?</v>
          </cell>
          <cell r="U497" t="e">
            <v>#NAME?</v>
          </cell>
          <cell r="W497" t="e">
            <v>#NAME?</v>
          </cell>
          <cell r="Y497" t="e">
            <v>#NAME?</v>
          </cell>
          <cell r="AF497" t="str">
            <v>D</v>
          </cell>
        </row>
        <row r="498">
          <cell r="E498" t="str">
            <v>% Growth</v>
          </cell>
          <cell r="I498" t="str">
            <v>g</v>
          </cell>
          <cell r="K498" t="str">
            <v>*</v>
          </cell>
          <cell r="M498">
            <v>0</v>
          </cell>
          <cell r="N498">
            <v>0</v>
          </cell>
          <cell r="O498">
            <v>0</v>
          </cell>
          <cell r="P498">
            <v>0</v>
          </cell>
          <cell r="R498">
            <v>0</v>
          </cell>
          <cell r="T498">
            <v>0</v>
          </cell>
          <cell r="V498">
            <v>0</v>
          </cell>
          <cell r="X498">
            <v>0</v>
          </cell>
          <cell r="Z498">
            <v>0</v>
          </cell>
          <cell r="AE498" t="str">
            <v>X</v>
          </cell>
          <cell r="AF498" t="str">
            <v>D</v>
          </cell>
        </row>
        <row r="499">
          <cell r="E499" t="str">
            <v>% to Net Sales</v>
          </cell>
          <cell r="I499" t="str">
            <v>p</v>
          </cell>
          <cell r="M499" t="e">
            <v>#NAME?</v>
          </cell>
          <cell r="N499" t="e">
            <v>#NAME?</v>
          </cell>
          <cell r="O499" t="e">
            <v>#NAME?</v>
          </cell>
          <cell r="P499" t="e">
            <v>#NAME?</v>
          </cell>
          <cell r="Q499" t="e">
            <v>#NAME?</v>
          </cell>
          <cell r="R499" t="e">
            <v>#NAME?</v>
          </cell>
          <cell r="S499" t="e">
            <v>#NAME?</v>
          </cell>
          <cell r="T499" t="e">
            <v>#NAME?</v>
          </cell>
          <cell r="U499" t="e">
            <v>#NAME?</v>
          </cell>
          <cell r="V499" t="e">
            <v>#NAME?</v>
          </cell>
          <cell r="W499" t="e">
            <v>#NAME?</v>
          </cell>
          <cell r="X499" t="e">
            <v>#NAME?</v>
          </cell>
          <cell r="Y499" t="e">
            <v>#NAME?</v>
          </cell>
          <cell r="Z499" t="e">
            <v>#NAME?</v>
          </cell>
          <cell r="AF499" t="str">
            <v>D</v>
          </cell>
        </row>
        <row r="500">
          <cell r="E500" t="str">
            <v>Estimate</v>
          </cell>
          <cell r="AF500" t="str">
            <v>D</v>
          </cell>
        </row>
        <row r="515">
          <cell r="C515">
            <v>8</v>
          </cell>
          <cell r="D515">
            <v>0</v>
          </cell>
          <cell r="AF515" t="str">
            <v>D</v>
          </cell>
        </row>
        <row r="531">
          <cell r="C531">
            <v>8</v>
          </cell>
          <cell r="D531">
            <v>0</v>
          </cell>
          <cell r="AF531" t="str">
            <v>D</v>
          </cell>
        </row>
        <row r="547">
          <cell r="C547">
            <v>8</v>
          </cell>
          <cell r="D547">
            <v>0</v>
          </cell>
          <cell r="AF547" t="str">
            <v>D</v>
          </cell>
        </row>
        <row r="565">
          <cell r="L565">
            <v>-31.079000000000001</v>
          </cell>
          <cell r="M565">
            <v>-2.9999999999290594E-3</v>
          </cell>
          <cell r="N565">
            <v>0</v>
          </cell>
          <cell r="O565">
            <v>1.7000000070765964E-4</v>
          </cell>
          <cell r="P565">
            <v>2.1700000002056186E-3</v>
          </cell>
          <cell r="Q565" t="e">
            <v>#NAME?</v>
          </cell>
          <cell r="R565">
            <v>-1.8300000001545413E-3</v>
          </cell>
          <cell r="S565" t="e">
            <v>#NAME?</v>
          </cell>
          <cell r="T565">
            <v>2.1699999997508712E-3</v>
          </cell>
          <cell r="U565">
            <v>0.27016999999977998</v>
          </cell>
          <cell r="V565">
            <v>-3565.7677113998707</v>
          </cell>
          <cell r="W565">
            <v>8.1169999999474385E-2</v>
          </cell>
          <cell r="X565" t="e">
            <v>#NAME?</v>
          </cell>
          <cell r="Y565" t="e">
            <v>#NAME?</v>
          </cell>
          <cell r="Z565" t="e">
            <v>#NAME?</v>
          </cell>
          <cell r="AA565" t="e">
            <v>#NAME?</v>
          </cell>
        </row>
        <row r="566">
          <cell r="L566">
            <v>0</v>
          </cell>
          <cell r="M566">
            <v>4.0000000004383196E-3</v>
          </cell>
          <cell r="N566">
            <v>-2.0000000005211405E-3</v>
          </cell>
          <cell r="O566">
            <v>-1.7000000116240699E-4</v>
          </cell>
          <cell r="P566">
            <v>2.2000000004425146E-3</v>
          </cell>
          <cell r="Q566" t="e">
            <v>#NAME?</v>
          </cell>
          <cell r="R566">
            <v>4.1000000005055881E-3</v>
          </cell>
          <cell r="S566" t="e">
            <v>#NAME?</v>
          </cell>
          <cell r="T566">
            <v>-5.0999999991745426E-3</v>
          </cell>
          <cell r="U566" t="e">
            <v>#NAME?</v>
          </cell>
          <cell r="V566">
            <v>2821.7058813998706</v>
          </cell>
          <cell r="W566" t="e">
            <v>#NAME?</v>
          </cell>
          <cell r="X566">
            <v>4133.6488570119782</v>
          </cell>
          <cell r="Y566">
            <v>-595.062592</v>
          </cell>
          <cell r="Z566">
            <v>105.80412231302353</v>
          </cell>
          <cell r="AA566">
            <v>105.80412231302353</v>
          </cell>
        </row>
      </sheetData>
      <sheetData sheetId="14" refreshError="1">
        <row r="5">
          <cell r="L5">
            <v>0</v>
          </cell>
          <cell r="M5">
            <v>2442.13</v>
          </cell>
          <cell r="N5">
            <v>2958.2539999999999</v>
          </cell>
          <cell r="O5">
            <v>3611.1779999999994</v>
          </cell>
          <cell r="P5">
            <v>4518.8599999999997</v>
          </cell>
          <cell r="Q5">
            <v>5000</v>
          </cell>
          <cell r="R5">
            <v>5144.2800000000007</v>
          </cell>
          <cell r="S5" t="e">
            <v>#NAME?</v>
          </cell>
          <cell r="T5">
            <v>6171.5969999999998</v>
          </cell>
          <cell r="U5" t="e">
            <v>#NAME?</v>
          </cell>
          <cell r="V5">
            <v>0.23088139987038236</v>
          </cell>
          <cell r="W5">
            <v>10475.09</v>
          </cell>
          <cell r="X5">
            <v>0.37909701197841256</v>
          </cell>
          <cell r="Y5">
            <v>12781.56</v>
          </cell>
          <cell r="Z5">
            <v>15884.706799999998</v>
          </cell>
          <cell r="AA5">
            <v>18967.124649999998</v>
          </cell>
        </row>
        <row r="9">
          <cell r="L9">
            <v>0</v>
          </cell>
          <cell r="M9">
            <v>2290.1620000000003</v>
          </cell>
          <cell r="N9">
            <v>2767.4169999999999</v>
          </cell>
          <cell r="O9">
            <v>3358.6779999999994</v>
          </cell>
          <cell r="P9">
            <v>4243.902</v>
          </cell>
          <cell r="Q9">
            <v>4697.5</v>
          </cell>
          <cell r="R9">
            <v>4829.0020000000004</v>
          </cell>
          <cell r="S9" t="e">
            <v>#NAME?</v>
          </cell>
          <cell r="T9">
            <v>5895.6629999999996</v>
          </cell>
          <cell r="U9" t="e">
            <v>#NAME?</v>
          </cell>
          <cell r="V9">
            <v>0.23088139987038236</v>
          </cell>
          <cell r="W9">
            <v>9666.81</v>
          </cell>
          <cell r="X9">
            <v>0.37909701197841256</v>
          </cell>
          <cell r="Y9">
            <v>11737.59</v>
          </cell>
          <cell r="Z9">
            <v>14675.143699999999</v>
          </cell>
          <cell r="AA9">
            <v>17575.911793499999</v>
          </cell>
        </row>
        <row r="25">
          <cell r="L25">
            <v>0</v>
          </cell>
          <cell r="M25">
            <v>164.02200000000045</v>
          </cell>
          <cell r="N25">
            <v>298.58199999999965</v>
          </cell>
          <cell r="O25">
            <v>366.57099999999934</v>
          </cell>
          <cell r="P25">
            <v>848.10900000000015</v>
          </cell>
          <cell r="Q25" t="e">
            <v>#NAME?</v>
          </cell>
          <cell r="R25">
            <v>1271.4980000000005</v>
          </cell>
          <cell r="S25" t="e">
            <v>#NAME?</v>
          </cell>
          <cell r="T25">
            <v>1410.913</v>
          </cell>
          <cell r="U25" t="e">
            <v>#NAME?</v>
          </cell>
          <cell r="V25">
            <v>0.23088139987038236</v>
          </cell>
          <cell r="W25" t="e">
            <v>#NAME?</v>
          </cell>
          <cell r="X25">
            <v>0.37909701197841256</v>
          </cell>
          <cell r="Y25">
            <v>2696.2847280000005</v>
          </cell>
          <cell r="Z25">
            <v>3519.2619187680884</v>
          </cell>
          <cell r="AA25">
            <v>4444.6144792082596</v>
          </cell>
        </row>
        <row r="30">
          <cell r="L30">
            <v>0</v>
          </cell>
          <cell r="M30">
            <v>194.18400000000042</v>
          </cell>
          <cell r="N30">
            <v>305.70199999999966</v>
          </cell>
          <cell r="O30">
            <v>374.5679999999993</v>
          </cell>
          <cell r="P30">
            <v>1027.4640000000002</v>
          </cell>
          <cell r="Q30" t="e">
            <v>#NAME?</v>
          </cell>
          <cell r="R30">
            <v>1349.7080000000005</v>
          </cell>
          <cell r="S30" t="e">
            <v>#NAME?</v>
          </cell>
          <cell r="T30">
            <v>1544.5010000000002</v>
          </cell>
          <cell r="U30" t="e">
            <v>#NAME?</v>
          </cell>
          <cell r="V30">
            <v>357.58788139987041</v>
          </cell>
          <cell r="W30" t="e">
            <v>#NAME?</v>
          </cell>
          <cell r="X30">
            <v>560.59685701197839</v>
          </cell>
          <cell r="Y30">
            <v>3062.2835680000007</v>
          </cell>
          <cell r="Z30">
            <v>3944.0046527680884</v>
          </cell>
          <cell r="AA30">
            <v>4963.3916480082598</v>
          </cell>
        </row>
        <row r="32">
          <cell r="L32">
            <v>0</v>
          </cell>
          <cell r="M32">
            <v>146.18400000000042</v>
          </cell>
          <cell r="N32">
            <v>248.20199999999966</v>
          </cell>
          <cell r="O32">
            <v>289.5679999999993</v>
          </cell>
          <cell r="P32">
            <v>707.46400000000017</v>
          </cell>
          <cell r="Q32" t="e">
            <v>#NAME?</v>
          </cell>
          <cell r="R32">
            <v>1019.7080000000005</v>
          </cell>
          <cell r="S32" t="e">
            <v>#NAME?</v>
          </cell>
          <cell r="T32">
            <v>1149.5010000000002</v>
          </cell>
          <cell r="U32" t="e">
            <v>#NAME?</v>
          </cell>
          <cell r="V32">
            <v>357.58788139987041</v>
          </cell>
          <cell r="W32" t="e">
            <v>#NAME?</v>
          </cell>
          <cell r="X32">
            <v>560.59685701197839</v>
          </cell>
          <cell r="Y32">
            <v>2266.0898403200008</v>
          </cell>
          <cell r="Z32">
            <v>2839.6833499930235</v>
          </cell>
          <cell r="AA32">
            <v>3474.3741536057819</v>
          </cell>
        </row>
        <row r="34">
          <cell r="L34">
            <v>0</v>
          </cell>
          <cell r="M34">
            <v>192.20400000000043</v>
          </cell>
          <cell r="N34">
            <v>311.75199999999967</v>
          </cell>
          <cell r="O34">
            <v>360.69499999999931</v>
          </cell>
          <cell r="P34">
            <v>787.44000000000017</v>
          </cell>
          <cell r="Q34" t="e">
            <v>#NAME?</v>
          </cell>
          <cell r="R34">
            <v>1106.6060000000004</v>
          </cell>
          <cell r="S34" t="e">
            <v>#NAME?</v>
          </cell>
          <cell r="T34">
            <v>1284.4940000000001</v>
          </cell>
          <cell r="U34" t="e">
            <v>#NAME?</v>
          </cell>
          <cell r="V34">
            <v>357.58788139987041</v>
          </cell>
          <cell r="W34" t="e">
            <v>#NAME?</v>
          </cell>
          <cell r="X34">
            <v>560.59685701197839</v>
          </cell>
          <cell r="Y34">
            <v>2460.3087603200006</v>
          </cell>
          <cell r="Z34">
            <v>3159.6833499930235</v>
          </cell>
          <cell r="AA34">
            <v>3864.3741536057819</v>
          </cell>
        </row>
        <row r="61">
          <cell r="L61">
            <v>31.079000000000001</v>
          </cell>
          <cell r="M61">
            <v>569.48400000000004</v>
          </cell>
          <cell r="N61">
            <v>834.79300000000001</v>
          </cell>
          <cell r="O61">
            <v>1995.7298300000002</v>
          </cell>
          <cell r="P61">
            <v>2626.9938300000003</v>
          </cell>
          <cell r="Q61" t="e">
            <v>#NAME?</v>
          </cell>
          <cell r="R61">
            <v>3526.4178300000003</v>
          </cell>
          <cell r="S61" t="e">
            <v>#NAME?</v>
          </cell>
          <cell r="T61">
            <v>4510.1558299999997</v>
          </cell>
          <cell r="U61">
            <v>5752.1998300000005</v>
          </cell>
          <cell r="V61">
            <v>6403.5717113998708</v>
          </cell>
          <cell r="W61">
            <v>7244.3008300000001</v>
          </cell>
          <cell r="X61" t="e">
            <v>#NAME?</v>
          </cell>
          <cell r="Y61" t="e">
            <v>#NAME?</v>
          </cell>
          <cell r="Z61" t="e">
            <v>#NAME?</v>
          </cell>
          <cell r="AA61" t="e">
            <v>#NAME?</v>
          </cell>
        </row>
        <row r="62">
          <cell r="L62">
            <v>0</v>
          </cell>
          <cell r="M62">
            <v>300.28149999999999</v>
          </cell>
          <cell r="N62">
            <v>702.13850000000002</v>
          </cell>
          <cell r="O62">
            <v>1415.2614150000002</v>
          </cell>
          <cell r="P62">
            <v>2311.3618300000003</v>
          </cell>
          <cell r="Q62" t="e">
            <v>#NAME?</v>
          </cell>
          <cell r="R62" t="e">
            <v>#NAME?</v>
          </cell>
          <cell r="S62" t="e">
            <v>#NAME?</v>
          </cell>
          <cell r="T62" t="e">
            <v>#NAME?</v>
          </cell>
          <cell r="U62" t="e">
            <v>#NAME?</v>
          </cell>
          <cell r="V62">
            <v>6077.8857706999352</v>
          </cell>
          <cell r="W62">
            <v>6498.2503300000008</v>
          </cell>
          <cell r="X62" t="e">
            <v>#NAME?</v>
          </cell>
          <cell r="Y62" t="e">
            <v>#NAME?</v>
          </cell>
          <cell r="Z62" t="e">
            <v>#NAME?</v>
          </cell>
        </row>
        <row r="67">
          <cell r="L67">
            <v>31.079000000000001</v>
          </cell>
          <cell r="M67">
            <v>1429.9880000000001</v>
          </cell>
          <cell r="N67">
            <v>1854.6329999999998</v>
          </cell>
          <cell r="O67">
            <v>3003.5348300000001</v>
          </cell>
          <cell r="P67">
            <v>2844.0498300000004</v>
          </cell>
          <cell r="Q67" t="e">
            <v>#NAME?</v>
          </cell>
          <cell r="R67">
            <v>3712.3128300000003</v>
          </cell>
          <cell r="S67" t="e">
            <v>#NAME?</v>
          </cell>
          <cell r="T67">
            <v>4840.6628299999993</v>
          </cell>
          <cell r="U67">
            <v>5947.9188300000005</v>
          </cell>
          <cell r="V67">
            <v>6403.5717113998708</v>
          </cell>
          <cell r="W67">
            <v>7484.5708300000006</v>
          </cell>
          <cell r="X67" t="e">
            <v>#NAME?</v>
          </cell>
          <cell r="Y67" t="e">
            <v>#NAME?</v>
          </cell>
          <cell r="Z67" t="e">
            <v>#NAME?</v>
          </cell>
          <cell r="AA67" t="e">
            <v>#NAME?</v>
          </cell>
        </row>
        <row r="80">
          <cell r="L80">
            <v>0</v>
          </cell>
          <cell r="M80">
            <v>1429.9850000000001</v>
          </cell>
          <cell r="N80">
            <v>1854.633</v>
          </cell>
          <cell r="O80">
            <v>3003.5350000000008</v>
          </cell>
          <cell r="P80">
            <v>2844.0520000000006</v>
          </cell>
          <cell r="Q80" t="e">
            <v>#NAME?</v>
          </cell>
          <cell r="R80">
            <v>3712.3110000000001</v>
          </cell>
          <cell r="S80" t="e">
            <v>#NAME?</v>
          </cell>
          <cell r="T80">
            <v>4840.6649999999991</v>
          </cell>
          <cell r="U80">
            <v>5948.1890000000003</v>
          </cell>
          <cell r="V80">
            <v>2837.8040000000001</v>
          </cell>
          <cell r="W80">
            <v>7484.652</v>
          </cell>
          <cell r="X80">
            <v>2837.63</v>
          </cell>
          <cell r="Y80">
            <v>9216.8867723200001</v>
          </cell>
          <cell r="Z80">
            <v>11487.296</v>
          </cell>
          <cell r="AA80">
            <v>14038.126</v>
          </cell>
        </row>
        <row r="107">
          <cell r="L107">
            <v>0</v>
          </cell>
          <cell r="M107">
            <v>44.472000000000435</v>
          </cell>
          <cell r="N107">
            <v>-1004.8980000000005</v>
          </cell>
          <cell r="O107">
            <v>958.09682999999882</v>
          </cell>
          <cell r="P107">
            <v>123.9072000000005</v>
          </cell>
          <cell r="Q107" t="e">
            <v>#NAME?</v>
          </cell>
          <cell r="R107">
            <v>450.91310000000061</v>
          </cell>
          <cell r="S107" t="e">
            <v>#NAME?</v>
          </cell>
          <cell r="T107">
            <v>536.47690000000091</v>
          </cell>
          <cell r="U107" t="e">
            <v>#NAME?</v>
          </cell>
          <cell r="V107">
            <v>2974.7048813998704</v>
          </cell>
          <cell r="W107" t="e">
            <v>#NAME?</v>
          </cell>
          <cell r="X107">
            <v>4192.4388570119781</v>
          </cell>
          <cell r="Y107">
            <v>893.73140799999987</v>
          </cell>
          <cell r="Z107">
            <v>1127.5141223130236</v>
          </cell>
          <cell r="AA107">
            <v>1040.8361536057819</v>
          </cell>
        </row>
        <row r="129">
          <cell r="L129">
            <v>0</v>
          </cell>
          <cell r="M129">
            <v>435.79700000000003</v>
          </cell>
          <cell r="N129">
            <v>2040.0450000000003</v>
          </cell>
          <cell r="O129">
            <v>2460.4260000000004</v>
          </cell>
          <cell r="P129">
            <v>2824.4839999999999</v>
          </cell>
          <cell r="Q129" t="e">
            <v>#NAME?</v>
          </cell>
          <cell r="R129">
            <v>3049.489</v>
          </cell>
          <cell r="S129" t="e">
            <v>#NAME?</v>
          </cell>
          <cell r="T129">
            <v>3876.0810000000001</v>
          </cell>
          <cell r="U129">
            <v>4703.6630000000005</v>
          </cell>
          <cell r="V129">
            <v>0</v>
          </cell>
          <cell r="W129" t="e">
            <v>#NAME?</v>
          </cell>
          <cell r="X129">
            <v>0</v>
          </cell>
          <cell r="Y129">
            <v>7688.1214500000006</v>
          </cell>
          <cell r="Z129">
            <v>0</v>
          </cell>
        </row>
        <row r="131">
          <cell r="L131">
            <v>0</v>
          </cell>
          <cell r="M131">
            <v>-435.79700000000003</v>
          </cell>
          <cell r="N131">
            <v>918.20899999999961</v>
          </cell>
          <cell r="O131">
            <v>1150.751999999999</v>
          </cell>
          <cell r="P131">
            <v>1694.3759999999997</v>
          </cell>
          <cell r="Q131" t="e">
            <v>#NAME?</v>
          </cell>
          <cell r="R131">
            <v>2094.7910000000006</v>
          </cell>
          <cell r="S131" t="e">
            <v>#NAME?</v>
          </cell>
          <cell r="T131">
            <v>2295.5159999999996</v>
          </cell>
          <cell r="U131" t="e">
            <v>#NAME?</v>
          </cell>
          <cell r="V131">
            <v>0.23088139987038236</v>
          </cell>
          <cell r="W131" t="e">
            <v>#NAME?</v>
          </cell>
          <cell r="X131">
            <v>0.37909701197841256</v>
          </cell>
          <cell r="Y131">
            <v>5093.4385499999989</v>
          </cell>
          <cell r="Z131">
            <v>0.21996373007540321</v>
          </cell>
        </row>
        <row r="132">
          <cell r="L132" t="str">
            <v/>
          </cell>
          <cell r="M132" t="str">
            <v/>
          </cell>
          <cell r="N132" t="str">
            <v/>
          </cell>
          <cell r="O132" t="str">
            <v/>
          </cell>
          <cell r="P132" t="str">
            <v/>
          </cell>
          <cell r="Q132" t="str">
            <v/>
          </cell>
          <cell r="R132" t="str">
            <v/>
          </cell>
          <cell r="S132" t="str">
            <v/>
          </cell>
          <cell r="T132" t="str">
            <v/>
          </cell>
          <cell r="U132" t="str">
            <v/>
          </cell>
          <cell r="V132" t="str">
            <v/>
          </cell>
          <cell r="W132" t="str">
            <v/>
          </cell>
          <cell r="X132" t="str">
            <v/>
          </cell>
          <cell r="Y132" t="str">
            <v/>
          </cell>
          <cell r="Z132" t="str">
            <v/>
          </cell>
        </row>
        <row r="139">
          <cell r="L139">
            <v>0</v>
          </cell>
          <cell r="M139">
            <v>293.69299999999998</v>
          </cell>
          <cell r="N139">
            <v>492.34</v>
          </cell>
          <cell r="O139">
            <v>602.80799999999999</v>
          </cell>
          <cell r="P139">
            <v>651.28499999999997</v>
          </cell>
          <cell r="Q139" t="e">
            <v>#NAME?</v>
          </cell>
          <cell r="R139">
            <v>594.91300000000012</v>
          </cell>
          <cell r="S139" t="e">
            <v>#NAME?</v>
          </cell>
          <cell r="T139">
            <v>743.66200000000003</v>
          </cell>
          <cell r="U139">
            <v>843.35099999999977</v>
          </cell>
          <cell r="V139">
            <v>0</v>
          </cell>
          <cell r="W139">
            <v>550.5630000000001</v>
          </cell>
          <cell r="X139">
            <v>0</v>
          </cell>
          <cell r="Y139">
            <v>237.34431999999998</v>
          </cell>
          <cell r="Z139">
            <v>0</v>
          </cell>
        </row>
        <row r="141">
          <cell r="L141">
            <v>0</v>
          </cell>
          <cell r="M141">
            <v>-67.392157357668822</v>
          </cell>
          <cell r="N141">
            <v>53.619600766274367</v>
          </cell>
          <cell r="O141">
            <v>52.383832485192336</v>
          </cell>
          <cell r="P141">
            <v>38.438044448221653</v>
          </cell>
          <cell r="Q141" t="e">
            <v>#NAME?</v>
          </cell>
          <cell r="R141">
            <v>28.399635094861488</v>
          </cell>
          <cell r="S141" t="e">
            <v>#NAME?</v>
          </cell>
          <cell r="T141">
            <v>32.39628911321028</v>
          </cell>
          <cell r="U141" t="e">
            <v>#NAME?</v>
          </cell>
          <cell r="V141">
            <v>0</v>
          </cell>
          <cell r="W141" t="e">
            <v>#NAME?</v>
          </cell>
          <cell r="X141">
            <v>0</v>
          </cell>
          <cell r="Y141">
            <v>4.6598053097155754</v>
          </cell>
          <cell r="Z141">
            <v>0</v>
          </cell>
        </row>
        <row r="142">
          <cell r="L142">
            <v>0</v>
          </cell>
          <cell r="M142">
            <v>-0.67392157357668814</v>
          </cell>
          <cell r="N142">
            <v>0.53619600766274367</v>
          </cell>
          <cell r="O142">
            <v>0.52383832485192339</v>
          </cell>
          <cell r="P142">
            <v>0.38438044448221648</v>
          </cell>
          <cell r="Q142" t="e">
            <v>#NAME?</v>
          </cell>
          <cell r="R142">
            <v>0.28399635094861492</v>
          </cell>
          <cell r="S142" t="e">
            <v>#NAME?</v>
          </cell>
          <cell r="T142">
            <v>0.3239628911321028</v>
          </cell>
          <cell r="U142" t="e">
            <v>#NAME?</v>
          </cell>
          <cell r="V142">
            <v>0</v>
          </cell>
          <cell r="W142" t="e">
            <v>#NAME?</v>
          </cell>
          <cell r="X142">
            <v>0</v>
          </cell>
          <cell r="Y142">
            <v>4.6598053097155756E-2</v>
          </cell>
          <cell r="Z142">
            <v>0</v>
          </cell>
        </row>
        <row r="163">
          <cell r="L163" t="e">
            <v>#NAME?</v>
          </cell>
          <cell r="M163" t="e">
            <v>#NAME?</v>
          </cell>
          <cell r="N163" t="e">
            <v>#NAME?</v>
          </cell>
          <cell r="O163" t="e">
            <v>#NAME?</v>
          </cell>
          <cell r="P163" t="e">
            <v>#NAME?</v>
          </cell>
          <cell r="Q163" t="e">
            <v>#NAME?</v>
          </cell>
          <cell r="R163" t="e">
            <v>#NAME?</v>
          </cell>
          <cell r="S163" t="e">
            <v>#NAME?</v>
          </cell>
          <cell r="T163" t="e">
            <v>#NAME?</v>
          </cell>
          <cell r="U163" t="e">
            <v>#NAME?</v>
          </cell>
          <cell r="V163" t="e">
            <v>#NAME?</v>
          </cell>
          <cell r="W163" t="e">
            <v>#NAME?</v>
          </cell>
          <cell r="X163" t="e">
            <v>#NAME?</v>
          </cell>
          <cell r="Y163" t="e">
            <v>#NAME?</v>
          </cell>
          <cell r="Z163" t="e">
            <v>#NAME?</v>
          </cell>
        </row>
        <row r="171">
          <cell r="L171" t="e">
            <v>#NAME?</v>
          </cell>
          <cell r="M171" t="e">
            <v>#NAME?</v>
          </cell>
          <cell r="N171" t="e">
            <v>#NAME?</v>
          </cell>
          <cell r="O171" t="e">
            <v>#NAME?</v>
          </cell>
          <cell r="P171" t="e">
            <v>#NAME?</v>
          </cell>
          <cell r="Q171" t="e">
            <v>#NAME?</v>
          </cell>
          <cell r="R171" t="e">
            <v>#NAME?</v>
          </cell>
          <cell r="S171" t="e">
            <v>#NAME?</v>
          </cell>
          <cell r="T171" t="e">
            <v>#NAME?</v>
          </cell>
          <cell r="U171" t="e">
            <v>#NAME?</v>
          </cell>
          <cell r="V171" t="e">
            <v>#NAME?</v>
          </cell>
          <cell r="W171" t="e">
            <v>#NAME?</v>
          </cell>
          <cell r="X171" t="e">
            <v>#NAME?</v>
          </cell>
          <cell r="Y171" t="e">
            <v>#NAME?</v>
          </cell>
          <cell r="Z171" t="e">
            <v>#NAME?</v>
          </cell>
        </row>
        <row r="173">
          <cell r="L173" t="e">
            <v>#NAME?</v>
          </cell>
          <cell r="M173" t="e">
            <v>#NAME?</v>
          </cell>
          <cell r="N173" t="e">
            <v>#NAME?</v>
          </cell>
          <cell r="O173" t="e">
            <v>#NAME?</v>
          </cell>
          <cell r="P173" t="e">
            <v>#NAME?</v>
          </cell>
          <cell r="Q173" t="e">
            <v>#NAME?</v>
          </cell>
          <cell r="R173" t="e">
            <v>#NAME?</v>
          </cell>
          <cell r="S173" t="e">
            <v>#NAME?</v>
          </cell>
          <cell r="T173" t="e">
            <v>#NAME?</v>
          </cell>
          <cell r="U173" t="e">
            <v>#NAME?</v>
          </cell>
          <cell r="V173" t="e">
            <v>#NAME?</v>
          </cell>
          <cell r="W173" t="e">
            <v>#NAME?</v>
          </cell>
          <cell r="X173" t="e">
            <v>#NAME?</v>
          </cell>
          <cell r="Y173" t="e">
            <v>#NAME?</v>
          </cell>
          <cell r="Z173" t="e">
            <v>#NAME?</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refreshError="1"/>
      <sheetData sheetId="29"/>
      <sheetData sheetId="30" refreshError="1"/>
      <sheetData sheetId="31" refreshError="1"/>
      <sheetData sheetId="32" refreshError="1"/>
      <sheetData sheetId="33" refreshError="1"/>
      <sheetData sheetId="34" refreshError="1"/>
      <sheetData sheetId="35" refreshError="1"/>
      <sheetData sheetId="36"/>
      <sheetData sheetId="37"/>
      <sheetData sheetId="38"/>
      <sheetData sheetId="39"/>
      <sheetData sheetId="40"/>
      <sheetData sheetId="4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Capital History"/>
      <sheetName val="Operating Statistics"/>
      <sheetName val="Debt"/>
      <sheetName val="Debt (2)"/>
      <sheetName val="assets buildup"/>
      <sheetName val="Capex &amp; Depreciation"/>
      <sheetName val="Market Info"/>
      <sheetName val="FS1"/>
      <sheetName val="FS2"/>
      <sheetName val="Financials "/>
      <sheetName val="One Pager "/>
      <sheetName val="First Page "/>
      <sheetName val="Cover"/>
      <sheetName val="Reporting"/>
      <sheetName val="System_Defaults"/>
      <sheetName val="VbCode"/>
      <sheetName val="Model"/>
      <sheetName val="Input"/>
      <sheetName val="Sheet1"/>
      <sheetName val="Sheet2"/>
      <sheetName val="Sheet3"/>
      <sheetName val="RIL"/>
      <sheetName val="Template"/>
      <sheetName val="Profile"/>
      <sheetName val="Formats"/>
      <sheetName val="Capital"/>
      <sheetName val="CapEx"/>
      <sheetName val="Tax"/>
      <sheetName val="Oil Consumption – barrels"/>
      <sheetName val="Mar97"/>
      <sheetName val="#REF"/>
      <sheetName val="adj_price"/>
      <sheetName val="Index"/>
    </sheetNames>
    <sheetDataSet>
      <sheetData sheetId="0" refreshError="1">
        <row r="7">
          <cell r="E7" t="str">
            <v>Reliance Industries Ltd.</v>
          </cell>
        </row>
        <row r="8">
          <cell r="E8" t="str">
            <v>S. Ramesh</v>
          </cell>
        </row>
        <row r="9">
          <cell r="E9" t="str">
            <v>STOCKWATCH</v>
          </cell>
        </row>
        <row r="10">
          <cell r="E10">
            <v>35450</v>
          </cell>
        </row>
        <row r="11">
          <cell r="E11" t="str">
            <v>Reliance Industries Ltd.</v>
          </cell>
        </row>
        <row r="12">
          <cell r="E12" t="str">
            <v>Diversified</v>
          </cell>
        </row>
        <row r="13">
          <cell r="E13" t="str">
            <v>INDIA</v>
          </cell>
        </row>
        <row r="16">
          <cell r="E16">
            <v>1995</v>
          </cell>
        </row>
        <row r="19">
          <cell r="E19">
            <v>3389</v>
          </cell>
        </row>
        <row r="22">
          <cell r="E22">
            <v>10</v>
          </cell>
        </row>
        <row r="23">
          <cell r="E23" t="str">
            <v>Rs300-Rs150</v>
          </cell>
        </row>
        <row r="24">
          <cell r="E24" t="str">
            <v>RELI.BO</v>
          </cell>
        </row>
        <row r="25">
          <cell r="E25">
            <v>325</v>
          </cell>
        </row>
        <row r="26">
          <cell r="E26" t="str">
            <v>BUY</v>
          </cell>
        </row>
        <row r="27">
          <cell r="E27">
            <v>108532.92649875001</v>
          </cell>
        </row>
        <row r="35">
          <cell r="E35">
            <v>0.10421545667447307</v>
          </cell>
        </row>
        <row r="36">
          <cell r="E36">
            <v>2.4999999999999911E-2</v>
          </cell>
        </row>
        <row r="39">
          <cell r="E39">
            <v>0.45</v>
          </cell>
        </row>
      </sheetData>
      <sheetData sheetId="1" refreshError="1"/>
      <sheetData sheetId="2" refreshError="1">
        <row r="1">
          <cell r="A1" t="str">
            <v>Reliance Industries Ltd.</v>
          </cell>
          <cell r="M1" t="str">
            <v>deb enture</v>
          </cell>
          <cell r="N1">
            <v>17791.366666666669</v>
          </cell>
          <cell r="O1">
            <v>18114.666666666664</v>
          </cell>
          <cell r="Q1" t="str">
            <v>Debt Capitalisation</v>
          </cell>
          <cell r="T1" t="str">
            <v>Operating Statistics</v>
          </cell>
        </row>
        <row r="2">
          <cell r="A2" t="str">
            <v>Rs. m</v>
          </cell>
          <cell r="N2">
            <v>5125.3666666666686</v>
          </cell>
          <cell r="O2">
            <v>0.33333333333575865</v>
          </cell>
          <cell r="Q2" t="str">
            <v>STOCKWATCH  20-Jan-97</v>
          </cell>
          <cell r="T2" t="str">
            <v>STOCKWATCH  20-Jan-97</v>
          </cell>
        </row>
        <row r="3">
          <cell r="B3" t="str">
            <v>Avg. Exchange rate</v>
          </cell>
          <cell r="N3">
            <v>12665.6</v>
          </cell>
          <cell r="O3">
            <v>18115.2</v>
          </cell>
          <cell r="P3">
            <v>36.15</v>
          </cell>
          <cell r="Q3">
            <v>39.799999999999997</v>
          </cell>
          <cell r="R3">
            <v>41.79</v>
          </cell>
          <cell r="S3">
            <v>41.79</v>
          </cell>
          <cell r="T3">
            <v>41.79</v>
          </cell>
        </row>
        <row r="4">
          <cell r="B4" t="str">
            <v>(Rs/US$)</v>
          </cell>
          <cell r="N4">
            <v>-7540.2333333333318</v>
          </cell>
          <cell r="O4">
            <v>-18114.866666666665</v>
          </cell>
        </row>
        <row r="5">
          <cell r="A5" t="str">
            <v>SOURCE:</v>
          </cell>
          <cell r="C5" t="str">
            <v>STRATEGIST-AUG 96</v>
          </cell>
          <cell r="J5" t="str">
            <v>Historical</v>
          </cell>
          <cell r="M5" t="str">
            <v>Close</v>
          </cell>
          <cell r="P5" t="str">
            <v>Projected</v>
          </cell>
        </row>
        <row r="6">
          <cell r="A6" t="str">
            <v>Fiscal Year Ended  31 March</v>
          </cell>
          <cell r="J6">
            <v>1991</v>
          </cell>
          <cell r="K6">
            <v>1992</v>
          </cell>
          <cell r="L6">
            <v>1993</v>
          </cell>
          <cell r="M6">
            <v>1994</v>
          </cell>
          <cell r="N6">
            <v>1995</v>
          </cell>
          <cell r="O6">
            <v>1996</v>
          </cell>
          <cell r="P6">
            <v>1997</v>
          </cell>
          <cell r="Q6">
            <v>1998</v>
          </cell>
          <cell r="R6">
            <v>1999</v>
          </cell>
          <cell r="S6">
            <v>2000</v>
          </cell>
          <cell r="T6">
            <v>2001</v>
          </cell>
        </row>
        <row r="7">
          <cell r="O7">
            <v>14124.599999999999</v>
          </cell>
        </row>
        <row r="8">
          <cell r="A8" t="str">
            <v>Sales (tonnes)</v>
          </cell>
          <cell r="L8">
            <v>101525.09999999999</v>
          </cell>
          <cell r="O8">
            <v>3695.4000000000015</v>
          </cell>
        </row>
        <row r="9">
          <cell r="A9" t="str">
            <v>Cash</v>
          </cell>
          <cell r="B9" t="str">
            <v>Fabric (m mtrs)</v>
          </cell>
          <cell r="J9">
            <v>50.66</v>
          </cell>
          <cell r="K9">
            <v>52.566000000000003</v>
          </cell>
          <cell r="L9">
            <v>51.134</v>
          </cell>
          <cell r="M9">
            <v>44.875999999999998</v>
          </cell>
          <cell r="N9">
            <v>47.494999999999997</v>
          </cell>
          <cell r="O9">
            <v>49.244</v>
          </cell>
          <cell r="P9">
            <v>54.168400000000005</v>
          </cell>
          <cell r="Q9">
            <v>58.772714000000001</v>
          </cell>
          <cell r="R9">
            <v>61.711349700000007</v>
          </cell>
          <cell r="S9">
            <v>64.796917185000012</v>
          </cell>
          <cell r="T9">
            <v>68.036763044250023</v>
          </cell>
        </row>
        <row r="10">
          <cell r="B10" t="str">
            <v>Polyester Filament Yarn</v>
          </cell>
          <cell r="J10">
            <v>66692</v>
          </cell>
          <cell r="K10">
            <v>69372</v>
          </cell>
          <cell r="L10">
            <v>74656</v>
          </cell>
          <cell r="M10">
            <v>88727</v>
          </cell>
          <cell r="N10">
            <v>89661</v>
          </cell>
          <cell r="O10">
            <v>104500</v>
          </cell>
          <cell r="P10">
            <v>155999.66666666666</v>
          </cell>
          <cell r="Q10">
            <v>202500</v>
          </cell>
          <cell r="R10">
            <v>224500</v>
          </cell>
          <cell r="S10">
            <v>224500</v>
          </cell>
          <cell r="T10">
            <v>224500</v>
          </cell>
        </row>
        <row r="11">
          <cell r="B11" t="str">
            <v>Polyester Staple Fibre</v>
          </cell>
          <cell r="F11">
            <v>0</v>
          </cell>
          <cell r="J11">
            <v>52813</v>
          </cell>
          <cell r="K11">
            <v>61009</v>
          </cell>
          <cell r="L11">
            <v>63340</v>
          </cell>
          <cell r="M11">
            <v>72660</v>
          </cell>
          <cell r="N11">
            <v>87928</v>
          </cell>
          <cell r="O11">
            <v>92324.400000000009</v>
          </cell>
          <cell r="P11">
            <v>116000</v>
          </cell>
          <cell r="Q11">
            <v>208000</v>
          </cell>
          <cell r="R11">
            <v>260000</v>
          </cell>
          <cell r="S11">
            <v>260000</v>
          </cell>
          <cell r="T11">
            <v>260000</v>
          </cell>
        </row>
        <row r="12">
          <cell r="B12" t="str">
            <v>PTA(Purified terephthalic acid)</v>
          </cell>
          <cell r="J12">
            <v>48908</v>
          </cell>
          <cell r="K12">
            <v>59669</v>
          </cell>
          <cell r="L12">
            <v>106432</v>
          </cell>
          <cell r="M12">
            <v>95742</v>
          </cell>
          <cell r="N12">
            <v>75000</v>
          </cell>
          <cell r="O12">
            <v>74750</v>
          </cell>
          <cell r="P12">
            <v>24056.000000000007</v>
          </cell>
          <cell r="Q12">
            <v>984.375</v>
          </cell>
          <cell r="R12">
            <v>109085</v>
          </cell>
          <cell r="S12">
            <v>122171.875</v>
          </cell>
          <cell r="T12">
            <v>122171.875</v>
          </cell>
        </row>
        <row r="13">
          <cell r="B13" t="str">
            <v>LAB (Linear Alkyl Benzene)</v>
          </cell>
          <cell r="J13">
            <v>64142</v>
          </cell>
          <cell r="K13">
            <v>67364</v>
          </cell>
          <cell r="L13">
            <v>75765</v>
          </cell>
          <cell r="M13">
            <v>77004</v>
          </cell>
          <cell r="N13">
            <v>80508</v>
          </cell>
          <cell r="O13">
            <v>80508</v>
          </cell>
          <cell r="P13">
            <v>90000</v>
          </cell>
          <cell r="Q13">
            <v>90000</v>
          </cell>
          <cell r="R13">
            <v>105000</v>
          </cell>
          <cell r="S13">
            <v>108000</v>
          </cell>
          <cell r="T13">
            <v>114000</v>
          </cell>
        </row>
        <row r="14">
          <cell r="B14" t="str">
            <v>MEG (Mono Ethylene Glycol)</v>
          </cell>
          <cell r="J14">
            <v>0</v>
          </cell>
          <cell r="K14">
            <v>3985</v>
          </cell>
          <cell r="L14">
            <v>42129</v>
          </cell>
          <cell r="M14">
            <v>59823</v>
          </cell>
          <cell r="N14">
            <v>52070</v>
          </cell>
          <cell r="O14">
            <v>38011.1</v>
          </cell>
          <cell r="P14">
            <v>0</v>
          </cell>
          <cell r="Q14">
            <v>0</v>
          </cell>
          <cell r="R14">
            <v>0</v>
          </cell>
          <cell r="S14">
            <v>0</v>
          </cell>
          <cell r="T14">
            <v>0</v>
          </cell>
        </row>
        <row r="15">
          <cell r="B15" t="str">
            <v>PVC (Poly Vinyl Chloride)</v>
          </cell>
          <cell r="J15">
            <v>0</v>
          </cell>
          <cell r="K15">
            <v>3185</v>
          </cell>
          <cell r="L15">
            <v>108756</v>
          </cell>
          <cell r="M15">
            <v>170000</v>
          </cell>
          <cell r="N15">
            <v>186597</v>
          </cell>
          <cell r="O15">
            <v>186500</v>
          </cell>
          <cell r="P15">
            <v>250250</v>
          </cell>
          <cell r="Q15">
            <v>270000</v>
          </cell>
          <cell r="R15">
            <v>300000</v>
          </cell>
          <cell r="S15">
            <v>300000</v>
          </cell>
          <cell r="T15">
            <v>300000</v>
          </cell>
        </row>
        <row r="16">
          <cell r="B16" t="str">
            <v xml:space="preserve">PE (Polyethylene) </v>
          </cell>
          <cell r="J16">
            <v>0</v>
          </cell>
          <cell r="K16">
            <v>0</v>
          </cell>
          <cell r="L16">
            <v>35980</v>
          </cell>
          <cell r="M16">
            <v>132000</v>
          </cell>
          <cell r="N16">
            <v>166000</v>
          </cell>
          <cell r="O16">
            <v>190000</v>
          </cell>
          <cell r="P16">
            <v>200000</v>
          </cell>
          <cell r="Q16">
            <v>340000</v>
          </cell>
          <cell r="R16">
            <v>390000</v>
          </cell>
          <cell r="S16">
            <v>390000</v>
          </cell>
          <cell r="T16">
            <v>390000</v>
          </cell>
        </row>
        <row r="17">
          <cell r="A17" t="str">
            <v xml:space="preserve">Short Term Debt </v>
          </cell>
          <cell r="B17" t="str">
            <v>PP (Polypropylene)</v>
          </cell>
          <cell r="K17" t="str">
            <v>Beginning Balance</v>
          </cell>
          <cell r="N17">
            <v>1578.6000000000001</v>
          </cell>
          <cell r="O17">
            <v>5427.9</v>
          </cell>
          <cell r="P17">
            <v>78750</v>
          </cell>
          <cell r="Q17">
            <v>262500</v>
          </cell>
          <cell r="R17">
            <v>297500</v>
          </cell>
          <cell r="S17">
            <v>417500</v>
          </cell>
          <cell r="T17">
            <v>617500</v>
          </cell>
        </row>
        <row r="18">
          <cell r="B18" t="str">
            <v>Oil (barrels)</v>
          </cell>
          <cell r="F18">
            <v>1578.6000000000001</v>
          </cell>
          <cell r="K18" t="str">
            <v xml:space="preserve">   Addition/Amortization</v>
          </cell>
          <cell r="N18">
            <v>319148.7</v>
          </cell>
          <cell r="O18">
            <v>1322051.8999999999</v>
          </cell>
          <cell r="P18">
            <v>1449999.9999999998</v>
          </cell>
          <cell r="Q18">
            <v>1449999.9999999998</v>
          </cell>
          <cell r="R18">
            <v>5220000</v>
          </cell>
          <cell r="S18">
            <v>5220000</v>
          </cell>
          <cell r="T18">
            <v>5220000</v>
          </cell>
        </row>
        <row r="19">
          <cell r="B19" t="str">
            <v>Gas(b cu.mtr)</v>
          </cell>
          <cell r="F19">
            <v>0</v>
          </cell>
          <cell r="K19" t="str">
            <v>Ending Balance</v>
          </cell>
          <cell r="N19">
            <v>5427.9</v>
          </cell>
          <cell r="O19">
            <v>6588.8</v>
          </cell>
          <cell r="P19">
            <v>0.3</v>
          </cell>
          <cell r="Q19">
            <v>1.2</v>
          </cell>
          <cell r="R19">
            <v>1.2</v>
          </cell>
          <cell r="S19">
            <v>1.2</v>
          </cell>
          <cell r="T19">
            <v>1.2</v>
          </cell>
        </row>
        <row r="20">
          <cell r="B20" t="str">
            <v>PET Chips</v>
          </cell>
          <cell r="F20">
            <v>1.2999999999999999E-2</v>
          </cell>
          <cell r="J20">
            <v>0</v>
          </cell>
          <cell r="K20">
            <v>0</v>
          </cell>
          <cell r="L20">
            <v>0</v>
          </cell>
          <cell r="M20">
            <v>0</v>
          </cell>
          <cell r="N20">
            <v>0</v>
          </cell>
          <cell r="O20">
            <v>9.153927450964075E-2</v>
          </cell>
          <cell r="Q20">
            <v>48000</v>
          </cell>
          <cell r="R20">
            <v>72000</v>
          </cell>
          <cell r="S20">
            <v>72000</v>
          </cell>
          <cell r="T20">
            <v>72000</v>
          </cell>
        </row>
        <row r="21">
          <cell r="B21" t="str">
            <v>Total excl oiland gas</v>
          </cell>
          <cell r="J21">
            <v>232605.66</v>
          </cell>
          <cell r="K21">
            <v>264584</v>
          </cell>
          <cell r="L21">
            <v>507058</v>
          </cell>
          <cell r="M21">
            <v>695956</v>
          </cell>
          <cell r="N21">
            <v>737764</v>
          </cell>
          <cell r="O21">
            <v>766593.5</v>
          </cell>
          <cell r="P21">
            <v>915055.66666666663</v>
          </cell>
          <cell r="Q21">
            <v>1421984.375</v>
          </cell>
          <cell r="R21">
            <v>1758085</v>
          </cell>
          <cell r="S21">
            <v>1894171.875</v>
          </cell>
          <cell r="T21">
            <v>2100171.875</v>
          </cell>
        </row>
        <row r="22">
          <cell r="K22" t="str">
            <v>Net Add/(Repay)</v>
          </cell>
          <cell r="N22">
            <v>3107.8362999999999</v>
          </cell>
          <cell r="O22">
            <v>18724.055820904003</v>
          </cell>
          <cell r="P22">
            <v>0</v>
          </cell>
          <cell r="Q22">
            <v>0</v>
          </cell>
          <cell r="R22">
            <v>0</v>
          </cell>
          <cell r="S22">
            <v>0</v>
          </cell>
        </row>
        <row r="23">
          <cell r="O23">
            <v>245987.22800000003</v>
          </cell>
        </row>
        <row r="24">
          <cell r="O24">
            <v>171237.22800000003</v>
          </cell>
        </row>
        <row r="25">
          <cell r="L25">
            <v>137996</v>
          </cell>
          <cell r="M25">
            <v>161387</v>
          </cell>
          <cell r="N25">
            <v>177589</v>
          </cell>
          <cell r="O25">
            <v>196824.40000000002</v>
          </cell>
          <cell r="P25">
            <v>51479.89</v>
          </cell>
          <cell r="Q25">
            <v>4916.3505159550832</v>
          </cell>
        </row>
        <row r="26">
          <cell r="A26" t="str">
            <v>15% Debs of Rs 100</v>
          </cell>
          <cell r="K26" t="str">
            <v>Beginning Balance</v>
          </cell>
          <cell r="M26">
            <v>56485.45</v>
          </cell>
          <cell r="N26">
            <v>62156.149999999994</v>
          </cell>
          <cell r="O26">
            <v>68888.540000000008</v>
          </cell>
          <cell r="P26">
            <v>38280</v>
          </cell>
          <cell r="Q26">
            <v>2685.3420000000001</v>
          </cell>
          <cell r="R26">
            <v>2665</v>
          </cell>
          <cell r="S26">
            <v>0</v>
          </cell>
        </row>
        <row r="27">
          <cell r="B27" t="str">
            <v>Existing Amount</v>
          </cell>
          <cell r="F27">
            <v>2665</v>
          </cell>
          <cell r="K27" t="str">
            <v xml:space="preserve">   Addition/Amortization</v>
          </cell>
          <cell r="N27">
            <v>0</v>
          </cell>
          <cell r="O27">
            <v>106899.64000000001</v>
          </cell>
          <cell r="P27">
            <v>0</v>
          </cell>
          <cell r="Q27">
            <v>0</v>
          </cell>
          <cell r="R27">
            <v>0</v>
          </cell>
          <cell r="S27">
            <v>0</v>
          </cell>
        </row>
        <row r="28">
          <cell r="B28" t="str">
            <v>vol growth</v>
          </cell>
          <cell r="F28">
            <v>0</v>
          </cell>
          <cell r="K28" t="str">
            <v xml:space="preserve">   Sinking Fund</v>
          </cell>
          <cell r="N28">
            <v>0</v>
          </cell>
          <cell r="O28">
            <v>0</v>
          </cell>
          <cell r="P28">
            <v>0.19366478670464415</v>
          </cell>
          <cell r="Q28">
            <v>0.55398674288303784</v>
          </cell>
          <cell r="R28">
            <v>0.23636027997846321</v>
          </cell>
          <cell r="S28">
            <v>7.7406311412701934E-2</v>
          </cell>
          <cell r="T28">
            <v>0.10875465036666743</v>
          </cell>
        </row>
        <row r="29">
          <cell r="A29" t="str">
            <v>Per Unit Realisation (Rs.)</v>
          </cell>
          <cell r="B29" t="str">
            <v>Interest Rate</v>
          </cell>
          <cell r="F29">
            <v>0.15</v>
          </cell>
          <cell r="K29" t="str">
            <v xml:space="preserve">   Maturity</v>
          </cell>
          <cell r="N29">
            <v>0</v>
          </cell>
          <cell r="O29">
            <v>0</v>
          </cell>
          <cell r="P29">
            <v>0</v>
          </cell>
          <cell r="Q29">
            <v>0</v>
          </cell>
          <cell r="R29">
            <v>-2665</v>
          </cell>
          <cell r="S29">
            <v>0</v>
          </cell>
        </row>
        <row r="30">
          <cell r="A30">
            <v>36403</v>
          </cell>
          <cell r="B30" t="str">
            <v>Fabric (per meter)</v>
          </cell>
          <cell r="F30">
            <v>5</v>
          </cell>
          <cell r="J30">
            <v>48.94196604816424</v>
          </cell>
          <cell r="K30">
            <v>49.136323859528972</v>
          </cell>
          <cell r="L30">
            <v>56.213087182696448</v>
          </cell>
          <cell r="M30">
            <v>64.448703092967293</v>
          </cell>
          <cell r="N30">
            <v>77.338443711560743</v>
          </cell>
          <cell r="O30">
            <v>79</v>
          </cell>
          <cell r="P30">
            <v>76.037500000000009</v>
          </cell>
          <cell r="Q30">
            <v>76.037500000000009</v>
          </cell>
          <cell r="R30">
            <v>79.839375000000018</v>
          </cell>
          <cell r="S30">
            <v>83.831343750000016</v>
          </cell>
          <cell r="T30">
            <v>88.022910937500015</v>
          </cell>
        </row>
        <row r="31">
          <cell r="B31" t="str">
            <v>Polyester Filament Yarn</v>
          </cell>
          <cell r="F31">
            <v>0</v>
          </cell>
          <cell r="J31">
            <v>170708.63072032627</v>
          </cell>
          <cell r="K31">
            <v>164268.00438217149</v>
          </cell>
          <cell r="L31">
            <v>140371.83883411915</v>
          </cell>
          <cell r="M31">
            <v>157678</v>
          </cell>
          <cell r="N31">
            <v>150188</v>
          </cell>
          <cell r="O31">
            <v>149625</v>
          </cell>
          <cell r="P31">
            <v>95500.408333333326</v>
          </cell>
          <cell r="Q31">
            <v>101499.99999999997</v>
          </cell>
          <cell r="R31">
            <v>107000.45</v>
          </cell>
          <cell r="S31">
            <v>107000.45</v>
          </cell>
          <cell r="T31">
            <v>107000.45</v>
          </cell>
        </row>
        <row r="32">
          <cell r="B32" t="str">
            <v>Polyester Staple Fibre</v>
          </cell>
          <cell r="F32">
            <v>0</v>
          </cell>
          <cell r="J32">
            <v>51983.41317478651</v>
          </cell>
          <cell r="K32">
            <v>69804.45508039798</v>
          </cell>
          <cell r="L32">
            <v>62745.500473634354</v>
          </cell>
          <cell r="M32">
            <v>75900</v>
          </cell>
          <cell r="N32">
            <v>101790</v>
          </cell>
          <cell r="O32">
            <v>102807.9</v>
          </cell>
          <cell r="P32">
            <v>70150</v>
          </cell>
          <cell r="Q32">
            <v>69500</v>
          </cell>
          <cell r="R32">
            <v>75000</v>
          </cell>
          <cell r="S32">
            <v>75000</v>
          </cell>
          <cell r="T32">
            <v>75000</v>
          </cell>
        </row>
        <row r="33">
          <cell r="B33" t="str">
            <v>PTA(Purified terephthalic acid)</v>
          </cell>
          <cell r="F33">
            <v>2665</v>
          </cell>
          <cell r="J33">
            <v>35840.762247485072</v>
          </cell>
          <cell r="K33">
            <v>35668.437547135036</v>
          </cell>
          <cell r="L33">
            <v>37672.880336740833</v>
          </cell>
          <cell r="M33">
            <v>32000</v>
          </cell>
          <cell r="N33">
            <v>59400</v>
          </cell>
          <cell r="O33">
            <v>49432</v>
          </cell>
          <cell r="P33">
            <v>32600</v>
          </cell>
          <cell r="Q33">
            <v>37499.999999999993</v>
          </cell>
          <cell r="R33">
            <v>40750.25</v>
          </cell>
          <cell r="S33">
            <v>40750.25</v>
          </cell>
          <cell r="T33">
            <v>40750.25</v>
          </cell>
        </row>
        <row r="34">
          <cell r="B34" t="str">
            <v>LAB (Linear Alkyl Benzene)</v>
          </cell>
          <cell r="J34">
            <v>25933.085965514016</v>
          </cell>
          <cell r="K34">
            <v>27421.17451457752</v>
          </cell>
          <cell r="L34">
            <v>31255.85692602125</v>
          </cell>
          <cell r="M34">
            <v>32000</v>
          </cell>
          <cell r="N34">
            <v>35200</v>
          </cell>
          <cell r="O34">
            <v>36960</v>
          </cell>
          <cell r="P34">
            <v>34999.64</v>
          </cell>
          <cell r="Q34">
            <v>36500</v>
          </cell>
          <cell r="R34">
            <v>39879.5</v>
          </cell>
          <cell r="S34">
            <v>39879.5</v>
          </cell>
          <cell r="T34">
            <v>42279.5</v>
          </cell>
        </row>
        <row r="35">
          <cell r="B35" t="str">
            <v>MEG (Mono Ethylene Glycol)</v>
          </cell>
          <cell r="J35" t="str">
            <v>N.A.</v>
          </cell>
          <cell r="K35">
            <v>31317.440401505646</v>
          </cell>
          <cell r="L35">
            <v>31011.892045859146</v>
          </cell>
          <cell r="M35">
            <v>21000</v>
          </cell>
          <cell r="N35">
            <v>36750</v>
          </cell>
          <cell r="O35">
            <v>39889.599999999999</v>
          </cell>
          <cell r="P35">
            <v>32600</v>
          </cell>
          <cell r="Q35">
            <v>35800</v>
          </cell>
          <cell r="R35">
            <v>43879.5</v>
          </cell>
          <cell r="S35">
            <v>43879.5</v>
          </cell>
          <cell r="T35">
            <v>43879.5</v>
          </cell>
        </row>
        <row r="36">
          <cell r="A36" t="str">
            <v>13.5% debs of rs 100</v>
          </cell>
          <cell r="B36" t="str">
            <v>PVC (Poly Vinyl Chloride)</v>
          </cell>
          <cell r="J36" t="str">
            <v>N.A.</v>
          </cell>
          <cell r="K36">
            <v>31742.543171114601</v>
          </cell>
          <cell r="L36">
            <v>32170.179116554489</v>
          </cell>
          <cell r="M36">
            <v>39000</v>
          </cell>
          <cell r="N36">
            <v>47900</v>
          </cell>
          <cell r="O36">
            <v>49980</v>
          </cell>
          <cell r="P36">
            <v>36499.734375</v>
          </cell>
          <cell r="Q36">
            <v>33499.499999999993</v>
          </cell>
          <cell r="R36">
            <v>34000.300000000003</v>
          </cell>
          <cell r="S36">
            <v>34000.300000000003</v>
          </cell>
          <cell r="T36">
            <v>34000.300000000003</v>
          </cell>
        </row>
        <row r="37">
          <cell r="B37" t="str">
            <v xml:space="preserve">PE (Polyethylene) </v>
          </cell>
          <cell r="F37">
            <v>533.29999999999995</v>
          </cell>
          <cell r="J37" t="str">
            <v>N.A.</v>
          </cell>
          <cell r="K37" t="str">
            <v>N.A.</v>
          </cell>
          <cell r="L37">
            <v>40850.472484713733</v>
          </cell>
          <cell r="M37">
            <v>40000</v>
          </cell>
          <cell r="N37">
            <v>46000</v>
          </cell>
          <cell r="O37">
            <v>49215</v>
          </cell>
          <cell r="P37">
            <v>47150.33203125</v>
          </cell>
          <cell r="Q37">
            <v>48299.75</v>
          </cell>
          <cell r="R37">
            <v>46230.1875</v>
          </cell>
          <cell r="S37">
            <v>46230.1875</v>
          </cell>
          <cell r="T37">
            <v>46230.1875</v>
          </cell>
        </row>
        <row r="38">
          <cell r="B38" t="str">
            <v>PP (Polypropylene)</v>
          </cell>
          <cell r="F38">
            <v>0</v>
          </cell>
          <cell r="K38" t="str">
            <v xml:space="preserve">   Sinking Fund</v>
          </cell>
          <cell r="N38">
            <v>0</v>
          </cell>
          <cell r="O38">
            <v>0</v>
          </cell>
          <cell r="P38">
            <v>47000</v>
          </cell>
          <cell r="Q38">
            <v>43899.999999999993</v>
          </cell>
          <cell r="R38">
            <v>48099.500000000007</v>
          </cell>
          <cell r="S38">
            <v>48099.500000000007</v>
          </cell>
          <cell r="T38">
            <v>48099.500000000007</v>
          </cell>
        </row>
        <row r="39">
          <cell r="B39" t="str">
            <v>Oil (barrels)</v>
          </cell>
          <cell r="C39" t="str">
            <v>$per barrel</v>
          </cell>
          <cell r="F39">
            <v>0.13500000000000001</v>
          </cell>
          <cell r="J39" t="str">
            <v xml:space="preserve">brent </v>
          </cell>
          <cell r="K39" t="str">
            <v xml:space="preserve">   Maturity</v>
          </cell>
          <cell r="N39">
            <v>15.342465753424658</v>
          </cell>
          <cell r="O39">
            <v>14.383561643835616</v>
          </cell>
          <cell r="P39">
            <v>22.75</v>
          </cell>
          <cell r="Q39">
            <v>21</v>
          </cell>
          <cell r="R39">
            <v>20</v>
          </cell>
          <cell r="S39">
            <v>19</v>
          </cell>
          <cell r="T39">
            <v>18</v>
          </cell>
        </row>
        <row r="40">
          <cell r="B40" t="str">
            <v>Gas</v>
          </cell>
          <cell r="C40" t="str">
            <v>per cu. mtr</v>
          </cell>
          <cell r="F40">
            <v>3</v>
          </cell>
          <cell r="K40" t="str">
            <v>Ending Balance</v>
          </cell>
          <cell r="N40">
            <v>533.29999999999995</v>
          </cell>
          <cell r="O40">
            <v>533.29999999999995</v>
          </cell>
          <cell r="P40">
            <v>2</v>
          </cell>
          <cell r="Q40">
            <v>2.2000000000000002</v>
          </cell>
          <cell r="R40">
            <v>2.4200000000000004</v>
          </cell>
          <cell r="S40">
            <v>2.6620000000000008</v>
          </cell>
          <cell r="T40">
            <v>2.9282000000000012</v>
          </cell>
        </row>
        <row r="41">
          <cell r="B41" t="str">
            <v>PET Chips</v>
          </cell>
          <cell r="F41">
            <v>0</v>
          </cell>
          <cell r="J41">
            <v>0</v>
          </cell>
          <cell r="K41">
            <v>0</v>
          </cell>
          <cell r="L41">
            <v>0</v>
          </cell>
          <cell r="M41">
            <v>0</v>
          </cell>
          <cell r="N41">
            <v>0</v>
          </cell>
          <cell r="P41">
            <v>45115.199999999997</v>
          </cell>
          <cell r="Q41">
            <v>57200</v>
          </cell>
          <cell r="R41">
            <v>63999.5</v>
          </cell>
          <cell r="S41">
            <v>63999.5</v>
          </cell>
          <cell r="T41">
            <v>63999.5</v>
          </cell>
        </row>
        <row r="42">
          <cell r="B42">
            <v>0</v>
          </cell>
          <cell r="F42">
            <v>0</v>
          </cell>
          <cell r="K42" t="str">
            <v>Cash Interest (Expense) (2)</v>
          </cell>
          <cell r="N42" t="str">
            <v>Sales</v>
          </cell>
          <cell r="O42" t="str">
            <v>IST HALF</v>
          </cell>
          <cell r="P42">
            <v>23259.96961657405</v>
          </cell>
          <cell r="Q42">
            <v>0</v>
          </cell>
          <cell r="R42">
            <v>0</v>
          </cell>
          <cell r="S42">
            <v>0</v>
          </cell>
        </row>
        <row r="43">
          <cell r="A43" t="str">
            <v>Revenue</v>
          </cell>
          <cell r="B43" t="str">
            <v>Sinking  Amount</v>
          </cell>
          <cell r="F43">
            <v>0</v>
          </cell>
          <cell r="K43" t="str">
            <v>Net Add/(Repay)</v>
          </cell>
          <cell r="L43">
            <v>0.27831895352073477</v>
          </cell>
          <cell r="M43">
            <v>0</v>
          </cell>
          <cell r="N43">
            <v>0</v>
          </cell>
          <cell r="O43" t="str">
            <v>e0 Rs920m</v>
          </cell>
          <cell r="P43">
            <v>-533.29999999999995</v>
          </cell>
          <cell r="Q43">
            <v>0</v>
          </cell>
          <cell r="R43">
            <v>0</v>
          </cell>
          <cell r="S43">
            <v>0</v>
          </cell>
        </row>
        <row r="44">
          <cell r="B44" t="str">
            <v>Fabric</v>
          </cell>
          <cell r="J44">
            <v>2479.4</v>
          </cell>
          <cell r="K44">
            <v>2582.9</v>
          </cell>
          <cell r="L44">
            <v>2874.4</v>
          </cell>
          <cell r="M44">
            <v>2892.2</v>
          </cell>
          <cell r="N44">
            <v>3673.1893840805774</v>
          </cell>
          <cell r="O44">
            <v>3890.2759999999998</v>
          </cell>
          <cell r="P44">
            <v>4118.8297150000008</v>
          </cell>
          <cell r="Q44">
            <v>4468.9302407750001</v>
          </cell>
          <cell r="R44">
            <v>4926.9955904544395</v>
          </cell>
          <cell r="S44">
            <v>5432.0126384760197</v>
          </cell>
          <cell r="T44">
            <v>5988.7939339198119</v>
          </cell>
        </row>
        <row r="45">
          <cell r="B45" t="str">
            <v>Polyester Filament Yarn</v>
          </cell>
          <cell r="J45">
            <v>11384.9</v>
          </cell>
          <cell r="K45">
            <v>11395.6</v>
          </cell>
          <cell r="L45">
            <v>10479.6</v>
          </cell>
          <cell r="M45">
            <v>13990.295905999999</v>
          </cell>
          <cell r="N45">
            <v>13466.006267999999</v>
          </cell>
          <cell r="O45">
            <v>15635.8125</v>
          </cell>
          <cell r="P45">
            <v>14898.031866530553</v>
          </cell>
          <cell r="Q45">
            <v>20553.749999999993</v>
          </cell>
          <cell r="R45">
            <v>24021.601025</v>
          </cell>
          <cell r="S45">
            <v>24021.601025</v>
          </cell>
          <cell r="T45">
            <v>24021.601025</v>
          </cell>
        </row>
        <row r="46">
          <cell r="A46" t="str">
            <v>14% Debs of Rs 100</v>
          </cell>
          <cell r="B46" t="str">
            <v>Polyester Staple Fibre</v>
          </cell>
          <cell r="J46">
            <v>2745.4</v>
          </cell>
          <cell r="K46">
            <v>4258.7</v>
          </cell>
          <cell r="L46">
            <v>3974.3</v>
          </cell>
          <cell r="M46">
            <v>5514.8940000000002</v>
          </cell>
          <cell r="N46">
            <v>8950.1911199999995</v>
          </cell>
          <cell r="O46">
            <v>9491.6776827600006</v>
          </cell>
          <cell r="P46">
            <v>8137.4</v>
          </cell>
          <cell r="Q46">
            <v>14456</v>
          </cell>
          <cell r="R46">
            <v>19500</v>
          </cell>
          <cell r="S46">
            <v>19500</v>
          </cell>
          <cell r="T46">
            <v>19500</v>
          </cell>
        </row>
        <row r="47">
          <cell r="B47" t="str">
            <v>PTA(Purified terephthalic acid)</v>
          </cell>
          <cell r="F47">
            <v>700</v>
          </cell>
          <cell r="J47">
            <v>1752.9</v>
          </cell>
          <cell r="K47">
            <v>2128.3000000000002</v>
          </cell>
          <cell r="L47">
            <v>4009.6</v>
          </cell>
          <cell r="M47">
            <v>3063.7440000000001</v>
          </cell>
          <cell r="N47">
            <v>4455</v>
          </cell>
          <cell r="O47">
            <v>3695.0419999999999</v>
          </cell>
          <cell r="P47">
            <v>784.22560000000021</v>
          </cell>
          <cell r="Q47">
            <v>29.914062499999993</v>
          </cell>
          <cell r="R47">
            <v>4445.2410212499999</v>
          </cell>
          <cell r="S47">
            <v>4978.5344492187496</v>
          </cell>
          <cell r="T47">
            <v>4978.5344492187496</v>
          </cell>
        </row>
        <row r="48">
          <cell r="B48" t="str">
            <v>LAB (Linear Alkyl Benzene)</v>
          </cell>
          <cell r="F48">
            <v>0</v>
          </cell>
          <cell r="J48">
            <v>1663.4</v>
          </cell>
          <cell r="K48">
            <v>1847.2</v>
          </cell>
          <cell r="L48">
            <v>2368.1</v>
          </cell>
          <cell r="M48">
            <v>2464.1280000000002</v>
          </cell>
          <cell r="N48">
            <v>2833.8816000000002</v>
          </cell>
          <cell r="O48">
            <v>2975.5756799999999</v>
          </cell>
          <cell r="P48">
            <v>3149.9675999999999</v>
          </cell>
          <cell r="Q48">
            <v>3285</v>
          </cell>
          <cell r="R48">
            <v>4187.3474999999999</v>
          </cell>
          <cell r="S48">
            <v>4306.9859999999999</v>
          </cell>
          <cell r="T48">
            <v>4819.8630000000003</v>
          </cell>
        </row>
        <row r="49">
          <cell r="B49" t="str">
            <v>MEG (Mono Ethylene Glycol)</v>
          </cell>
          <cell r="F49">
            <v>0.14000000000000001</v>
          </cell>
          <cell r="J49">
            <v>0</v>
          </cell>
          <cell r="K49">
            <v>124.8</v>
          </cell>
          <cell r="L49">
            <v>1306.5</v>
          </cell>
          <cell r="M49">
            <v>1256.2829999999999</v>
          </cell>
          <cell r="N49">
            <v>1913.5725</v>
          </cell>
          <cell r="O49">
            <v>1516.24757456</v>
          </cell>
          <cell r="P49">
            <v>0</v>
          </cell>
          <cell r="Q49">
            <v>0</v>
          </cell>
          <cell r="R49">
            <v>0</v>
          </cell>
          <cell r="S49">
            <v>0</v>
          </cell>
          <cell r="T49">
            <v>0</v>
          </cell>
        </row>
        <row r="50">
          <cell r="B50" t="str">
            <v>PVC (Poly Vinyl Chloride)</v>
          </cell>
          <cell r="F50">
            <v>3</v>
          </cell>
          <cell r="J50">
            <v>0</v>
          </cell>
          <cell r="K50">
            <v>101.1</v>
          </cell>
          <cell r="L50">
            <v>3498.7</v>
          </cell>
          <cell r="M50">
            <v>6630</v>
          </cell>
          <cell r="N50">
            <v>8937.9963000000007</v>
          </cell>
          <cell r="O50">
            <v>9321.27</v>
          </cell>
          <cell r="P50">
            <v>9134.05852734375</v>
          </cell>
          <cell r="Q50">
            <v>9044.864999999998</v>
          </cell>
          <cell r="R50">
            <v>10200.09</v>
          </cell>
          <cell r="S50">
            <v>10200.09</v>
          </cell>
          <cell r="T50">
            <v>10200.09</v>
          </cell>
        </row>
        <row r="51">
          <cell r="B51" t="str">
            <v xml:space="preserve">PE (Polyethylene) </v>
          </cell>
          <cell r="F51">
            <v>3</v>
          </cell>
          <cell r="J51">
            <v>0</v>
          </cell>
          <cell r="K51">
            <v>0</v>
          </cell>
          <cell r="L51">
            <v>1469.8</v>
          </cell>
          <cell r="M51">
            <v>5280</v>
          </cell>
          <cell r="N51">
            <v>7636</v>
          </cell>
          <cell r="O51">
            <v>9350.85</v>
          </cell>
          <cell r="P51">
            <v>9430.06640625</v>
          </cell>
          <cell r="Q51">
            <v>16421.915000000001</v>
          </cell>
          <cell r="R51">
            <v>18029.773125</v>
          </cell>
          <cell r="S51">
            <v>18029.773125</v>
          </cell>
          <cell r="T51">
            <v>18029.773125</v>
          </cell>
        </row>
        <row r="52">
          <cell r="B52" t="str">
            <v>PP (Polypropylene)</v>
          </cell>
          <cell r="F52">
            <v>1</v>
          </cell>
          <cell r="J52">
            <v>0</v>
          </cell>
          <cell r="K52">
            <v>0</v>
          </cell>
          <cell r="L52">
            <v>0</v>
          </cell>
          <cell r="M52">
            <v>0</v>
          </cell>
          <cell r="N52">
            <v>0</v>
          </cell>
          <cell r="O52">
            <v>0</v>
          </cell>
          <cell r="P52">
            <v>3701.25</v>
          </cell>
          <cell r="Q52">
            <v>11523.749999999998</v>
          </cell>
          <cell r="R52">
            <v>14309.601250000002</v>
          </cell>
          <cell r="S52">
            <v>20081.541250000002</v>
          </cell>
          <cell r="T52">
            <v>29701.441250000003</v>
          </cell>
        </row>
        <row r="53">
          <cell r="B53" t="str">
            <v>Oil (barrels)</v>
          </cell>
          <cell r="F53">
            <v>700</v>
          </cell>
          <cell r="J53">
            <v>0</v>
          </cell>
          <cell r="K53">
            <v>0</v>
          </cell>
          <cell r="L53">
            <v>0</v>
          </cell>
          <cell r="M53">
            <v>0</v>
          </cell>
          <cell r="N53">
            <v>154.24063200000003</v>
          </cell>
          <cell r="O53">
            <v>638.93138399999998</v>
          </cell>
          <cell r="P53">
            <v>1490.6226562499999</v>
          </cell>
          <cell r="Q53">
            <v>1514.8874999999998</v>
          </cell>
          <cell r="R53">
            <v>5017.3073999999997</v>
          </cell>
          <cell r="S53">
            <v>4766.4420300000002</v>
          </cell>
          <cell r="T53">
            <v>4515.5766599999997</v>
          </cell>
        </row>
        <row r="54">
          <cell r="B54" t="str">
            <v>Gas</v>
          </cell>
          <cell r="M54" t="str">
            <v>Close</v>
          </cell>
          <cell r="P54">
            <v>600</v>
          </cell>
          <cell r="Q54">
            <v>2640</v>
          </cell>
          <cell r="R54">
            <v>2904.0000000000005</v>
          </cell>
          <cell r="S54">
            <v>3194.400000000001</v>
          </cell>
          <cell r="T54">
            <v>3513.8400000000015</v>
          </cell>
        </row>
        <row r="55">
          <cell r="A55" t="str">
            <v>Fiscal Year Ended  31 March</v>
          </cell>
          <cell r="B55" t="str">
            <v>PET Chips</v>
          </cell>
          <cell r="J55">
            <v>0</v>
          </cell>
          <cell r="K55">
            <v>0</v>
          </cell>
          <cell r="L55">
            <v>0</v>
          </cell>
          <cell r="M55">
            <v>0</v>
          </cell>
          <cell r="N55">
            <v>0</v>
          </cell>
          <cell r="O55">
            <v>0</v>
          </cell>
          <cell r="P55">
            <v>0</v>
          </cell>
          <cell r="Q55">
            <v>2745.6</v>
          </cell>
          <cell r="R55">
            <v>4607.9639999999999</v>
          </cell>
          <cell r="S55">
            <v>4607.9639999999999</v>
          </cell>
          <cell r="T55">
            <v>4607.9639999999999</v>
          </cell>
        </row>
        <row r="56">
          <cell r="A56" t="str">
            <v>14% of Rs 100</v>
          </cell>
          <cell r="B56" t="str">
            <v xml:space="preserve">Ethylene </v>
          </cell>
          <cell r="K56" t="str">
            <v>Beginning Balance</v>
          </cell>
          <cell r="N56">
            <v>825</v>
          </cell>
          <cell r="O56">
            <v>825</v>
          </cell>
          <cell r="P56">
            <v>0</v>
          </cell>
          <cell r="Q56">
            <v>60.101184000000018</v>
          </cell>
          <cell r="R56">
            <v>2533.5538536000004</v>
          </cell>
          <cell r="S56">
            <v>2378.2154088000002</v>
          </cell>
          <cell r="T56">
            <v>2300.5461864000004</v>
          </cell>
        </row>
        <row r="57">
          <cell r="B57" t="str">
            <v>Propylene</v>
          </cell>
          <cell r="F57">
            <v>825</v>
          </cell>
          <cell r="K57" t="str">
            <v xml:space="preserve">   Addition/Amortization</v>
          </cell>
          <cell r="N57">
            <v>0</v>
          </cell>
          <cell r="O57">
            <v>0</v>
          </cell>
          <cell r="P57">
            <v>0</v>
          </cell>
          <cell r="Q57">
            <v>0</v>
          </cell>
          <cell r="R57">
            <v>125.04874050000004</v>
          </cell>
          <cell r="S57">
            <v>0</v>
          </cell>
          <cell r="T57">
            <v>0</v>
          </cell>
        </row>
        <row r="58">
          <cell r="B58" t="str">
            <v>Ethylene oxide</v>
          </cell>
          <cell r="F58">
            <v>0</v>
          </cell>
          <cell r="K58" t="str">
            <v xml:space="preserve">   Sinking Fund</v>
          </cell>
          <cell r="N58">
            <v>0</v>
          </cell>
          <cell r="O58">
            <v>0</v>
          </cell>
          <cell r="P58">
            <v>400</v>
          </cell>
          <cell r="Q58">
            <v>459.69</v>
          </cell>
          <cell r="R58">
            <v>482.67450000000014</v>
          </cell>
          <cell r="S58">
            <v>482.67450000000014</v>
          </cell>
          <cell r="T58">
            <v>482.67450000000014</v>
          </cell>
        </row>
        <row r="59">
          <cell r="B59" t="str">
            <v>Butadiene</v>
          </cell>
          <cell r="F59">
            <v>0.14000000000000001</v>
          </cell>
          <cell r="K59" t="str">
            <v xml:space="preserve">   Maturity</v>
          </cell>
          <cell r="N59">
            <v>0</v>
          </cell>
          <cell r="O59">
            <v>0</v>
          </cell>
          <cell r="P59">
            <v>55.322000000000003</v>
          </cell>
          <cell r="Q59">
            <v>3294.0072000000005</v>
          </cell>
          <cell r="R59">
            <v>4641.9496200000012</v>
          </cell>
          <cell r="S59">
            <v>4641.9496200000012</v>
          </cell>
          <cell r="T59">
            <v>4641.9496200000012</v>
          </cell>
        </row>
        <row r="60">
          <cell r="B60" t="str">
            <v>Maturity Years</v>
          </cell>
          <cell r="F60">
            <v>5</v>
          </cell>
          <cell r="K60" t="str">
            <v>Ending Balance</v>
          </cell>
          <cell r="N60">
            <v>825</v>
          </cell>
          <cell r="O60">
            <v>825</v>
          </cell>
          <cell r="P60">
            <v>550</v>
          </cell>
          <cell r="Q60">
            <v>275</v>
          </cell>
          <cell r="R60">
            <v>0</v>
          </cell>
          <cell r="S60">
            <v>0</v>
          </cell>
        </row>
        <row r="61">
          <cell r="B61" t="str">
            <v>Others</v>
          </cell>
          <cell r="F61">
            <v>3</v>
          </cell>
          <cell r="J61">
            <v>957.4</v>
          </cell>
          <cell r="K61">
            <v>541.6</v>
          </cell>
          <cell r="L61">
            <v>1097.8</v>
          </cell>
          <cell r="M61">
            <v>688.25509399999999</v>
          </cell>
          <cell r="N61">
            <v>1861.4221959199999</v>
          </cell>
          <cell r="O61">
            <v>756</v>
          </cell>
          <cell r="P61">
            <v>3000</v>
          </cell>
          <cell r="Q61">
            <v>2000</v>
          </cell>
          <cell r="R61">
            <v>2500</v>
          </cell>
          <cell r="S61">
            <v>2500</v>
          </cell>
          <cell r="T61">
            <v>2500</v>
          </cell>
        </row>
        <row r="62">
          <cell r="B62" t="str">
            <v>Sinking Fund %</v>
          </cell>
          <cell r="C62" t="str">
            <v>Total Revenue</v>
          </cell>
          <cell r="F62">
            <v>1</v>
          </cell>
          <cell r="J62">
            <v>20983.400000000005</v>
          </cell>
          <cell r="K62">
            <v>22980.199999999997</v>
          </cell>
          <cell r="L62">
            <v>31078.799999999996</v>
          </cell>
          <cell r="M62">
            <v>41779.799999999996</v>
          </cell>
          <cell r="N62">
            <v>53881.500000000575</v>
          </cell>
          <cell r="O62">
            <v>57271.682821320006</v>
          </cell>
          <cell r="P62">
            <v>58899.774371374304</v>
          </cell>
          <cell r="Q62">
            <v>92498.410187275003</v>
          </cell>
          <cell r="R62">
            <v>122433.14762580444</v>
          </cell>
          <cell r="S62">
            <v>129122.18404649477</v>
          </cell>
          <cell r="T62">
            <v>139802.64774953856</v>
          </cell>
        </row>
        <row r="63">
          <cell r="B63" t="str">
            <v>Excise Duty</v>
          </cell>
          <cell r="F63">
            <v>825</v>
          </cell>
          <cell r="J63">
            <v>6285.1</v>
          </cell>
          <cell r="K63">
            <v>7511.7</v>
          </cell>
          <cell r="L63">
            <v>8614.2999999999993</v>
          </cell>
          <cell r="M63">
            <v>11089.7</v>
          </cell>
          <cell r="N63">
            <v>15171.3</v>
          </cell>
          <cell r="O63">
            <v>15078.3</v>
          </cell>
          <cell r="P63">
            <v>11662.4668846356</v>
          </cell>
          <cell r="Q63">
            <v>17123.579167704218</v>
          </cell>
          <cell r="R63">
            <v>22276.898929780011</v>
          </cell>
          <cell r="S63">
            <v>23346.890360954036</v>
          </cell>
          <cell r="T63">
            <v>25073.358138624681</v>
          </cell>
        </row>
        <row r="64">
          <cell r="C64" t="str">
            <v>Net Revenue</v>
          </cell>
          <cell r="J64">
            <v>14698.300000000005</v>
          </cell>
          <cell r="K64">
            <v>15468.499999999996</v>
          </cell>
          <cell r="L64">
            <v>22464.499999999996</v>
          </cell>
          <cell r="M64">
            <v>30690.099999999995</v>
          </cell>
          <cell r="N64">
            <v>38710.200000000579</v>
          </cell>
          <cell r="O64">
            <v>42193.382821320003</v>
          </cell>
          <cell r="P64">
            <v>47237.307486738704</v>
          </cell>
          <cell r="Q64">
            <v>75374.831019570789</v>
          </cell>
          <cell r="R64">
            <v>100156.24869602443</v>
          </cell>
          <cell r="S64">
            <v>105775.29368554073</v>
          </cell>
          <cell r="T64">
            <v>114729.28961091388</v>
          </cell>
        </row>
        <row r="65">
          <cell r="C65" t="str">
            <v>INC IN GROSS REV FROM EXCH RATE FALL</v>
          </cell>
          <cell r="O65">
            <v>-6819.317178679994</v>
          </cell>
          <cell r="Q65">
            <v>-21280.589812724997</v>
          </cell>
        </row>
        <row r="66">
          <cell r="A66" t="str">
            <v>Raw Materials Consumed (Units)</v>
          </cell>
          <cell r="F66">
            <v>4.9450549450549448E-2</v>
          </cell>
          <cell r="K66" t="str">
            <v>Beginning Balance</v>
          </cell>
          <cell r="N66">
            <v>3463.7</v>
          </cell>
          <cell r="O66">
            <v>3463.7</v>
          </cell>
          <cell r="P66">
            <v>24500</v>
          </cell>
          <cell r="Q66">
            <v>3428.7</v>
          </cell>
          <cell r="R66">
            <v>3428.7</v>
          </cell>
          <cell r="S66">
            <v>0</v>
          </cell>
        </row>
        <row r="67">
          <cell r="B67" t="str">
            <v>Naptha (Aromatic)</v>
          </cell>
          <cell r="F67">
            <v>3463.7</v>
          </cell>
          <cell r="J67">
            <v>168091</v>
          </cell>
          <cell r="K67">
            <v>199640</v>
          </cell>
          <cell r="L67">
            <v>234298</v>
          </cell>
          <cell r="M67">
            <v>0</v>
          </cell>
          <cell r="N67">
            <v>0</v>
          </cell>
          <cell r="O67">
            <v>225000</v>
          </cell>
          <cell r="P67">
            <v>250000</v>
          </cell>
          <cell r="Q67">
            <v>460000</v>
          </cell>
          <cell r="R67">
            <v>635000</v>
          </cell>
          <cell r="S67">
            <v>670000</v>
          </cell>
          <cell r="T67">
            <v>670000</v>
          </cell>
        </row>
        <row r="68">
          <cell r="B68" t="str">
            <v>Naphtha for cracker</v>
          </cell>
          <cell r="F68">
            <v>0</v>
          </cell>
          <cell r="K68" t="str">
            <v xml:space="preserve">   Sinking Fund</v>
          </cell>
          <cell r="N68">
            <v>0</v>
          </cell>
          <cell r="O68">
            <v>0</v>
          </cell>
          <cell r="P68">
            <v>0</v>
          </cell>
          <cell r="Q68">
            <v>1350000</v>
          </cell>
          <cell r="R68">
            <v>1912500</v>
          </cell>
          <cell r="S68">
            <v>1912500</v>
          </cell>
          <cell r="T68">
            <v>1912500</v>
          </cell>
        </row>
        <row r="69">
          <cell r="B69" t="str">
            <v>Fibre Intermediates-bought out</v>
          </cell>
          <cell r="F69">
            <v>0.125</v>
          </cell>
          <cell r="J69">
            <v>66687</v>
          </cell>
          <cell r="K69">
            <v>53127</v>
          </cell>
          <cell r="L69">
            <v>52999</v>
          </cell>
          <cell r="M69">
            <v>0</v>
          </cell>
          <cell r="N69">
            <v>0</v>
          </cell>
          <cell r="O69">
            <v>0</v>
          </cell>
          <cell r="P69">
            <v>0</v>
          </cell>
          <cell r="Q69">
            <v>0</v>
          </cell>
          <cell r="R69">
            <v>0</v>
          </cell>
          <cell r="S69">
            <v>0</v>
          </cell>
          <cell r="T69">
            <v>0</v>
          </cell>
        </row>
        <row r="70">
          <cell r="B70" t="str">
            <v>Paraxylene</v>
          </cell>
          <cell r="F70">
            <v>5</v>
          </cell>
          <cell r="K70" t="str">
            <v>Ending Balance</v>
          </cell>
          <cell r="N70">
            <v>3463.7</v>
          </cell>
          <cell r="O70">
            <v>3428.7</v>
          </cell>
          <cell r="P70">
            <v>0</v>
          </cell>
          <cell r="Q70">
            <v>133200</v>
          </cell>
          <cell r="R70">
            <v>250450</v>
          </cell>
          <cell r="S70">
            <v>33900</v>
          </cell>
          <cell r="T70">
            <v>0</v>
          </cell>
        </row>
        <row r="71">
          <cell r="B71" t="str">
            <v>PTA</v>
          </cell>
          <cell r="F71">
            <v>0</v>
          </cell>
          <cell r="P71">
            <v>5779.7099999999627</v>
          </cell>
          <cell r="Q71">
            <v>0</v>
          </cell>
          <cell r="R71">
            <v>0</v>
          </cell>
          <cell r="S71">
            <v>0</v>
          </cell>
          <cell r="T71">
            <v>0</v>
          </cell>
        </row>
        <row r="72">
          <cell r="B72" t="str">
            <v>MEG</v>
          </cell>
          <cell r="F72">
            <v>0</v>
          </cell>
          <cell r="K72" t="str">
            <v>Cash Interest (Expense) (2)</v>
          </cell>
          <cell r="N72">
            <v>-432.96249999999998</v>
          </cell>
          <cell r="O72">
            <v>-430.77499999999998</v>
          </cell>
          <cell r="P72">
            <v>7899.8833333333168</v>
          </cell>
          <cell r="Q72">
            <v>10275</v>
          </cell>
          <cell r="R72">
            <v>20575</v>
          </cell>
          <cell r="S72">
            <v>8575</v>
          </cell>
          <cell r="T72">
            <v>2575</v>
          </cell>
        </row>
        <row r="73">
          <cell r="B73" t="str">
            <v>Fibre/Yarn</v>
          </cell>
          <cell r="F73">
            <v>3428.7</v>
          </cell>
          <cell r="J73">
            <v>4321</v>
          </cell>
          <cell r="K73">
            <v>4252</v>
          </cell>
          <cell r="L73">
            <v>4482</v>
          </cell>
          <cell r="M73">
            <v>0</v>
          </cell>
          <cell r="N73">
            <v>0</v>
          </cell>
          <cell r="O73">
            <v>0</v>
          </cell>
          <cell r="P73">
            <v>0</v>
          </cell>
          <cell r="Q73">
            <v>0</v>
          </cell>
          <cell r="R73">
            <v>0</v>
          </cell>
          <cell r="S73">
            <v>0</v>
          </cell>
          <cell r="T73">
            <v>0</v>
          </cell>
        </row>
        <row r="74">
          <cell r="B74" t="str">
            <v>Grey fabrics</v>
          </cell>
          <cell r="J74">
            <v>15156000</v>
          </cell>
          <cell r="K74">
            <v>14503000</v>
          </cell>
          <cell r="L74">
            <v>6180000</v>
          </cell>
          <cell r="M74">
            <v>0</v>
          </cell>
          <cell r="N74">
            <v>0</v>
          </cell>
          <cell r="O74">
            <v>0</v>
          </cell>
          <cell r="P74">
            <v>0</v>
          </cell>
          <cell r="Q74">
            <v>0</v>
          </cell>
          <cell r="R74">
            <v>0</v>
          </cell>
          <cell r="S74">
            <v>0</v>
          </cell>
          <cell r="T74">
            <v>0</v>
          </cell>
        </row>
        <row r="75">
          <cell r="B75" t="str">
            <v>Detergent Intermediates</v>
          </cell>
          <cell r="J75">
            <v>86891</v>
          </cell>
          <cell r="K75">
            <v>79764</v>
          </cell>
          <cell r="L75">
            <v>136993</v>
          </cell>
          <cell r="M75">
            <v>0</v>
          </cell>
          <cell r="N75">
            <v>0</v>
          </cell>
          <cell r="O75">
            <v>0</v>
          </cell>
          <cell r="P75">
            <v>0</v>
          </cell>
          <cell r="Q75">
            <v>0</v>
          </cell>
          <cell r="R75">
            <v>0</v>
          </cell>
          <cell r="S75">
            <v>0</v>
          </cell>
          <cell r="T75">
            <v>0</v>
          </cell>
        </row>
        <row r="76">
          <cell r="A76" t="str">
            <v>14% Debs of 150</v>
          </cell>
          <cell r="B76" t="str">
            <v>(Ethylene for PE, meg and oxychlorination of PVC</v>
          </cell>
          <cell r="J76">
            <v>0</v>
          </cell>
          <cell r="K76">
            <v>5539</v>
          </cell>
          <cell r="L76">
            <v>134279</v>
          </cell>
          <cell r="M76">
            <v>0</v>
          </cell>
          <cell r="N76">
            <v>0</v>
          </cell>
          <cell r="O76">
            <v>284475</v>
          </cell>
          <cell r="P76">
            <v>304337.5</v>
          </cell>
          <cell r="Q76">
            <v>0</v>
          </cell>
          <cell r="R76">
            <v>0</v>
          </cell>
          <cell r="S76">
            <v>0</v>
          </cell>
          <cell r="T76">
            <v>0</v>
          </cell>
        </row>
        <row r="77">
          <cell r="B77" t="str">
            <v>Propylene</v>
          </cell>
          <cell r="F77">
            <v>1311</v>
          </cell>
          <cell r="K77" t="str">
            <v xml:space="preserve">   Addition/Amortization</v>
          </cell>
          <cell r="N77">
            <v>0</v>
          </cell>
          <cell r="O77">
            <v>-53.200000000000045</v>
          </cell>
          <cell r="P77">
            <v>81112.5</v>
          </cell>
          <cell r="Q77">
            <v>51375</v>
          </cell>
          <cell r="R77">
            <v>0</v>
          </cell>
          <cell r="S77">
            <v>119775</v>
          </cell>
          <cell r="T77">
            <v>325775</v>
          </cell>
        </row>
        <row r="78">
          <cell r="B78" t="str">
            <v>Chloro Olefins</v>
          </cell>
          <cell r="F78">
            <v>0</v>
          </cell>
          <cell r="K78">
            <v>6654</v>
          </cell>
          <cell r="L78">
            <v>94344</v>
          </cell>
          <cell r="N78">
            <v>0</v>
          </cell>
          <cell r="O78">
            <v>167850</v>
          </cell>
          <cell r="P78">
            <v>225225</v>
          </cell>
          <cell r="Q78">
            <v>243000</v>
          </cell>
          <cell r="R78">
            <v>270000</v>
          </cell>
          <cell r="S78">
            <v>270000</v>
          </cell>
          <cell r="T78">
            <v>270000</v>
          </cell>
        </row>
        <row r="79">
          <cell r="B79" t="str">
            <v>Interest Rate</v>
          </cell>
          <cell r="F79">
            <v>0.14000000000000001</v>
          </cell>
          <cell r="K79" t="str">
            <v xml:space="preserve">   Maturity</v>
          </cell>
          <cell r="M79">
            <v>45062.5</v>
          </cell>
          <cell r="N79">
            <v>0</v>
          </cell>
          <cell r="O79">
            <v>77863</v>
          </cell>
          <cell r="P79">
            <v>112500</v>
          </cell>
          <cell r="Q79">
            <v>0</v>
          </cell>
          <cell r="R79">
            <v>-1257.8</v>
          </cell>
          <cell r="S79">
            <v>0</v>
          </cell>
        </row>
        <row r="80">
          <cell r="A80" t="str">
            <v>Per Unit Cost (Rs.)</v>
          </cell>
          <cell r="B80" t="str">
            <v>Maturity Years</v>
          </cell>
          <cell r="F80">
            <v>5</v>
          </cell>
          <cell r="K80" t="str">
            <v>Ending Balance</v>
          </cell>
          <cell r="N80">
            <v>42656</v>
          </cell>
          <cell r="O80">
            <v>57723</v>
          </cell>
          <cell r="P80">
            <v>7591.5</v>
          </cell>
          <cell r="Q80">
            <v>7959.9999999999991</v>
          </cell>
          <cell r="R80">
            <v>8358</v>
          </cell>
          <cell r="S80">
            <v>8358</v>
          </cell>
          <cell r="T80">
            <v>8358</v>
          </cell>
        </row>
        <row r="81">
          <cell r="B81" t="str">
            <v>Naptha (Aromatic)</v>
          </cell>
          <cell r="F81">
            <v>0</v>
          </cell>
          <cell r="J81">
            <v>4144.7787210499073</v>
          </cell>
          <cell r="K81">
            <v>5366.1590863554402</v>
          </cell>
          <cell r="L81">
            <v>5945.8467421830319</v>
          </cell>
          <cell r="N81">
            <v>0</v>
          </cell>
          <cell r="O81">
            <v>7600.2</v>
          </cell>
          <cell r="P81">
            <v>7600.2</v>
          </cell>
          <cell r="Q81">
            <v>7600.2</v>
          </cell>
          <cell r="R81">
            <v>7600.2</v>
          </cell>
          <cell r="S81">
            <v>7600.2</v>
          </cell>
          <cell r="T81">
            <v>7600.2</v>
          </cell>
        </row>
        <row r="82">
          <cell r="B82" t="str">
            <v>Naphtha for cracker</v>
          </cell>
          <cell r="F82">
            <v>0</v>
          </cell>
          <cell r="K82" t="str">
            <v>Cash Interest (Expense) (2)</v>
          </cell>
          <cell r="N82">
            <v>-183.54000000000002</v>
          </cell>
          <cell r="O82">
            <v>-179.81600000000003</v>
          </cell>
          <cell r="P82">
            <v>7591.5</v>
          </cell>
          <cell r="Q82">
            <v>7959.9999999999991</v>
          </cell>
          <cell r="R82">
            <v>8358</v>
          </cell>
          <cell r="S82">
            <v>8358</v>
          </cell>
          <cell r="T82">
            <v>8358</v>
          </cell>
        </row>
        <row r="83">
          <cell r="B83" t="str">
            <v>Fibre Intermediates-bought out</v>
          </cell>
          <cell r="F83">
            <v>1257.8</v>
          </cell>
          <cell r="J83">
            <v>21023.587805719257</v>
          </cell>
          <cell r="K83">
            <v>14169.819489148644</v>
          </cell>
          <cell r="L83">
            <v>12653.068925828789</v>
          </cell>
          <cell r="N83">
            <v>0</v>
          </cell>
          <cell r="O83">
            <v>0</v>
          </cell>
          <cell r="P83">
            <v>0</v>
          </cell>
          <cell r="Q83">
            <v>0</v>
          </cell>
          <cell r="R83">
            <v>0</v>
          </cell>
          <cell r="S83">
            <v>0</v>
          </cell>
          <cell r="T83">
            <v>0</v>
          </cell>
        </row>
        <row r="84">
          <cell r="B84" t="str">
            <v>Paraxylene</v>
          </cell>
          <cell r="P84">
            <v>21473.1</v>
          </cell>
          <cell r="Q84">
            <v>26268</v>
          </cell>
          <cell r="R84">
            <v>30339.54</v>
          </cell>
          <cell r="S84">
            <v>33097.68</v>
          </cell>
          <cell r="T84">
            <v>33097.68</v>
          </cell>
        </row>
        <row r="85">
          <cell r="B85" t="str">
            <v>PTA</v>
          </cell>
          <cell r="P85">
            <v>33185.700000000004</v>
          </cell>
          <cell r="Q85">
            <v>38804.999999999993</v>
          </cell>
          <cell r="R85">
            <v>48894.299999999996</v>
          </cell>
          <cell r="S85">
            <v>48894.299999999996</v>
          </cell>
          <cell r="T85">
            <v>48894.299999999996</v>
          </cell>
        </row>
        <row r="86">
          <cell r="A86" t="str">
            <v>17.5% Debs of Rs 100</v>
          </cell>
          <cell r="B86" t="str">
            <v>MEG</v>
          </cell>
          <cell r="K86" t="str">
            <v>Beginning Balance</v>
          </cell>
          <cell r="N86">
            <v>1326.7</v>
          </cell>
          <cell r="O86">
            <v>1326.7</v>
          </cell>
          <cell r="P86">
            <v>27654.750000000004</v>
          </cell>
          <cell r="Q86">
            <v>35820</v>
          </cell>
          <cell r="R86">
            <v>43879.5</v>
          </cell>
          <cell r="S86">
            <v>43879.5</v>
          </cell>
          <cell r="T86">
            <v>43879.5</v>
          </cell>
        </row>
        <row r="87">
          <cell r="B87" t="str">
            <v>Fibre/Yarn</v>
          </cell>
          <cell r="F87">
            <v>1326.7</v>
          </cell>
          <cell r="J87">
            <v>102591.99259430687</v>
          </cell>
          <cell r="K87">
            <v>122977.42238946378</v>
          </cell>
          <cell r="L87">
            <v>143708.16599732262</v>
          </cell>
          <cell r="N87">
            <v>0</v>
          </cell>
          <cell r="O87">
            <v>0</v>
          </cell>
          <cell r="P87">
            <v>0</v>
          </cell>
          <cell r="Q87">
            <v>0</v>
          </cell>
          <cell r="R87">
            <v>0</v>
          </cell>
          <cell r="S87">
            <v>0</v>
          </cell>
          <cell r="T87">
            <v>0</v>
          </cell>
        </row>
        <row r="88">
          <cell r="B88" t="str">
            <v>Grey fabrics</v>
          </cell>
          <cell r="F88">
            <v>0</v>
          </cell>
          <cell r="J88">
            <v>16.5083135391924</v>
          </cell>
          <cell r="K88">
            <v>18.396193890919122</v>
          </cell>
          <cell r="L88">
            <v>18.608414239482201</v>
          </cell>
          <cell r="N88">
            <v>0</v>
          </cell>
          <cell r="O88">
            <v>0</v>
          </cell>
          <cell r="P88">
            <v>0</v>
          </cell>
          <cell r="Q88">
            <v>0</v>
          </cell>
          <cell r="R88">
            <v>0</v>
          </cell>
          <cell r="S88">
            <v>0</v>
          </cell>
          <cell r="T88">
            <v>0</v>
          </cell>
        </row>
        <row r="89">
          <cell r="B89" t="str">
            <v>Detergent Intermediates</v>
          </cell>
          <cell r="F89">
            <v>0.17499999999999999</v>
          </cell>
          <cell r="J89">
            <v>14396.197534842504</v>
          </cell>
          <cell r="K89">
            <v>16175.216889824984</v>
          </cell>
          <cell r="L89">
            <v>8085.8146036658809</v>
          </cell>
          <cell r="N89">
            <v>0</v>
          </cell>
          <cell r="O89">
            <v>0</v>
          </cell>
          <cell r="P89">
            <v>0</v>
          </cell>
          <cell r="Q89">
            <v>0</v>
          </cell>
          <cell r="R89">
            <v>0</v>
          </cell>
          <cell r="S89">
            <v>0</v>
          </cell>
          <cell r="T89">
            <v>0</v>
          </cell>
        </row>
        <row r="90">
          <cell r="B90" t="str">
            <v>(Ethylene for PE, meg and oxychlorination of PVC</v>
          </cell>
          <cell r="F90">
            <v>5</v>
          </cell>
          <cell r="J90" t="e">
            <v>#DIV/0!</v>
          </cell>
          <cell r="K90">
            <v>16031.774688571944</v>
          </cell>
          <cell r="L90">
            <v>11228.114597219223</v>
          </cell>
          <cell r="N90">
            <v>0</v>
          </cell>
          <cell r="O90">
            <v>20295</v>
          </cell>
          <cell r="P90">
            <v>20598.5</v>
          </cell>
          <cell r="Q90">
            <v>18263.2</v>
          </cell>
          <cell r="R90">
            <v>20226.360000000004</v>
          </cell>
          <cell r="S90">
            <v>22754.655000000006</v>
          </cell>
          <cell r="T90">
            <v>22754.655000000006</v>
          </cell>
        </row>
        <row r="91">
          <cell r="B91" t="str">
            <v>Propylene</v>
          </cell>
          <cell r="F91">
            <v>0</v>
          </cell>
          <cell r="P91">
            <v>23057.825000000001</v>
          </cell>
          <cell r="Q91">
            <v>27894.800000000007</v>
          </cell>
          <cell r="R91">
            <v>31867.835000000006</v>
          </cell>
          <cell r="S91">
            <v>32867.835000000006</v>
          </cell>
          <cell r="T91">
            <v>32867.835000000006</v>
          </cell>
        </row>
        <row r="92">
          <cell r="B92" t="str">
            <v>Chloro Olefins</v>
          </cell>
          <cell r="F92">
            <v>0</v>
          </cell>
          <cell r="J92" t="e">
            <v>#DIV/0!</v>
          </cell>
          <cell r="K92">
            <v>11737.300871656147</v>
          </cell>
          <cell r="L92">
            <v>8865.4286441109125</v>
          </cell>
          <cell r="N92">
            <v>-232.17249999999999</v>
          </cell>
          <cell r="O92">
            <v>12040.875</v>
          </cell>
          <cell r="P92">
            <v>13039.025000000005</v>
          </cell>
          <cell r="Q92">
            <v>14651.35</v>
          </cell>
          <cell r="R92">
            <v>13905.622500000001</v>
          </cell>
          <cell r="S92">
            <v>16433.917500000003</v>
          </cell>
          <cell r="T92">
            <v>16433.917500000003</v>
          </cell>
        </row>
        <row r="93">
          <cell r="B93" t="str">
            <v>Sinking  Amount</v>
          </cell>
          <cell r="F93">
            <v>2649.2</v>
          </cell>
          <cell r="J93">
            <v>1991</v>
          </cell>
          <cell r="K93">
            <v>1992</v>
          </cell>
          <cell r="L93">
            <v>1993</v>
          </cell>
          <cell r="M93">
            <v>1994</v>
          </cell>
          <cell r="N93">
            <v>1995</v>
          </cell>
          <cell r="O93">
            <v>1996</v>
          </cell>
          <cell r="P93">
            <v>1997</v>
          </cell>
          <cell r="Q93">
            <v>1998</v>
          </cell>
          <cell r="R93">
            <v>1999</v>
          </cell>
          <cell r="S93">
            <v>0</v>
          </cell>
        </row>
        <row r="94">
          <cell r="A94" t="str">
            <v>Material Costs (Rs. m)</v>
          </cell>
        </row>
        <row r="95">
          <cell r="B95" t="str">
            <v>Naptha (Aromatic)</v>
          </cell>
          <cell r="J95">
            <v>696.7</v>
          </cell>
          <cell r="K95">
            <v>1071.3</v>
          </cell>
          <cell r="L95">
            <v>1393.1</v>
          </cell>
          <cell r="M95">
            <v>0</v>
          </cell>
          <cell r="N95">
            <v>0</v>
          </cell>
          <cell r="O95">
            <v>1710.0450000000001</v>
          </cell>
          <cell r="P95">
            <v>1900.05</v>
          </cell>
          <cell r="Q95">
            <v>3496.0920000000001</v>
          </cell>
          <cell r="R95">
            <v>4826.1270000000004</v>
          </cell>
          <cell r="S95">
            <v>5092.134</v>
          </cell>
          <cell r="T95">
            <v>5092.134</v>
          </cell>
        </row>
        <row r="96">
          <cell r="A96" t="str">
            <v>18% Debs of Rs 100</v>
          </cell>
          <cell r="B96" t="str">
            <v>Naphtha for cracker</v>
          </cell>
          <cell r="K96" t="str">
            <v>Beginning Balance</v>
          </cell>
          <cell r="N96">
            <v>600</v>
          </cell>
          <cell r="O96">
            <v>600</v>
          </cell>
          <cell r="P96">
            <v>0</v>
          </cell>
          <cell r="Q96">
            <v>10745.999999999998</v>
          </cell>
          <cell r="R96">
            <v>15984.674999999999</v>
          </cell>
          <cell r="S96">
            <v>15984.674999999999</v>
          </cell>
          <cell r="T96">
            <v>15984.674999999999</v>
          </cell>
        </row>
        <row r="97">
          <cell r="B97" t="str">
            <v>Fibre Intermediates-bought out</v>
          </cell>
          <cell r="F97">
            <v>600</v>
          </cell>
          <cell r="J97">
            <v>1402</v>
          </cell>
          <cell r="K97">
            <v>752.8</v>
          </cell>
          <cell r="L97">
            <v>670.6</v>
          </cell>
          <cell r="M97">
            <v>0</v>
          </cell>
          <cell r="N97">
            <v>0</v>
          </cell>
          <cell r="O97">
            <v>0</v>
          </cell>
          <cell r="P97">
            <v>0</v>
          </cell>
          <cell r="Q97">
            <v>0</v>
          </cell>
          <cell r="R97">
            <v>0</v>
          </cell>
          <cell r="S97">
            <v>0</v>
          </cell>
        </row>
        <row r="98">
          <cell r="B98" t="str">
            <v>Paraxylene</v>
          </cell>
          <cell r="F98">
            <v>0</v>
          </cell>
          <cell r="K98" t="str">
            <v xml:space="preserve">   Sinking Fund</v>
          </cell>
          <cell r="N98">
            <v>0</v>
          </cell>
          <cell r="O98">
            <v>0</v>
          </cell>
          <cell r="P98">
            <v>0</v>
          </cell>
          <cell r="Q98">
            <v>3498.8975999999998</v>
          </cell>
          <cell r="R98">
            <v>7598.5377930000004</v>
          </cell>
          <cell r="S98">
            <v>1122.011352</v>
          </cell>
          <cell r="T98">
            <v>0</v>
          </cell>
        </row>
        <row r="99">
          <cell r="B99" t="str">
            <v>PTA</v>
          </cell>
          <cell r="F99">
            <v>0.18</v>
          </cell>
          <cell r="K99" t="str">
            <v xml:space="preserve">   Maturity</v>
          </cell>
          <cell r="N99">
            <v>0</v>
          </cell>
          <cell r="O99">
            <v>0</v>
          </cell>
          <cell r="P99">
            <v>191.80372214699878</v>
          </cell>
          <cell r="Q99">
            <v>0</v>
          </cell>
          <cell r="R99">
            <v>0</v>
          </cell>
          <cell r="S99">
            <v>0</v>
          </cell>
          <cell r="T99">
            <v>0</v>
          </cell>
        </row>
        <row r="100">
          <cell r="B100" t="str">
            <v>MEG</v>
          </cell>
          <cell r="F100">
            <v>7</v>
          </cell>
          <cell r="K100" t="str">
            <v>Ending Balance</v>
          </cell>
          <cell r="N100">
            <v>600</v>
          </cell>
          <cell r="O100">
            <v>600</v>
          </cell>
          <cell r="P100">
            <v>218.46929861249956</v>
          </cell>
          <cell r="Q100">
            <v>368.0505</v>
          </cell>
          <cell r="R100">
            <v>902.82071250000001</v>
          </cell>
          <cell r="S100">
            <v>376.26671249999998</v>
          </cell>
          <cell r="T100">
            <v>112.9897125</v>
          </cell>
        </row>
        <row r="101">
          <cell r="B101" t="str">
            <v>Fibre/Yarn</v>
          </cell>
          <cell r="F101">
            <v>3</v>
          </cell>
          <cell r="J101">
            <v>443.3</v>
          </cell>
          <cell r="K101">
            <v>522.9</v>
          </cell>
          <cell r="L101">
            <v>644.1</v>
          </cell>
          <cell r="M101">
            <v>0</v>
          </cell>
          <cell r="N101">
            <v>0</v>
          </cell>
          <cell r="O101">
            <v>972.56899999999996</v>
          </cell>
          <cell r="P101">
            <v>1029.7074287500002</v>
          </cell>
          <cell r="Q101">
            <v>1117.23256019375</v>
          </cell>
          <cell r="R101">
            <v>1231.7488976136099</v>
          </cell>
          <cell r="S101">
            <v>1358.0031596190049</v>
          </cell>
          <cell r="T101">
            <v>1497.198483479953</v>
          </cell>
        </row>
        <row r="102">
          <cell r="B102" t="str">
            <v>Grey fabrics</v>
          </cell>
          <cell r="F102">
            <v>1</v>
          </cell>
          <cell r="J102">
            <v>250.2</v>
          </cell>
          <cell r="K102">
            <v>266.8</v>
          </cell>
          <cell r="L102">
            <v>115</v>
          </cell>
          <cell r="M102">
            <v>0</v>
          </cell>
          <cell r="N102">
            <v>0</v>
          </cell>
          <cell r="O102">
            <v>194.5138</v>
          </cell>
          <cell r="P102">
            <v>205.94148575000006</v>
          </cell>
          <cell r="Q102">
            <v>223.44651203875003</v>
          </cell>
          <cell r="R102">
            <v>246.34977952272197</v>
          </cell>
          <cell r="S102">
            <v>271.60063192380102</v>
          </cell>
          <cell r="T102">
            <v>299.43969669599062</v>
          </cell>
        </row>
        <row r="103">
          <cell r="B103" t="str">
            <v>Detergent Intermediates</v>
          </cell>
          <cell r="F103">
            <v>600</v>
          </cell>
          <cell r="J103">
            <v>1250.9000000000001</v>
          </cell>
          <cell r="K103">
            <v>1290.2</v>
          </cell>
          <cell r="L103">
            <v>1107.7</v>
          </cell>
          <cell r="M103">
            <v>0</v>
          </cell>
          <cell r="N103">
            <v>0</v>
          </cell>
          <cell r="O103">
            <v>1219.1399999999999</v>
          </cell>
          <cell r="P103">
            <v>1042.2</v>
          </cell>
          <cell r="Q103">
            <v>1042.2</v>
          </cell>
          <cell r="R103">
            <v>1215.9000000000001</v>
          </cell>
          <cell r="S103">
            <v>1250.6399999999999</v>
          </cell>
          <cell r="T103">
            <v>1320.12</v>
          </cell>
        </row>
        <row r="104">
          <cell r="B104" t="str">
            <v>(Ethylene for PE, meg and oxychlorination of PVC</v>
          </cell>
          <cell r="J104">
            <v>0</v>
          </cell>
          <cell r="K104">
            <v>88.8</v>
          </cell>
          <cell r="L104">
            <v>1507.7</v>
          </cell>
          <cell r="M104">
            <v>0</v>
          </cell>
          <cell r="N104">
            <v>0</v>
          </cell>
          <cell r="O104">
            <v>5773.4201249999996</v>
          </cell>
          <cell r="P104">
            <v>6268.8959937500003</v>
          </cell>
          <cell r="Q104">
            <v>0</v>
          </cell>
          <cell r="R104">
            <v>0</v>
          </cell>
          <cell r="S104">
            <v>0</v>
          </cell>
          <cell r="T104">
            <v>0</v>
          </cell>
        </row>
        <row r="105">
          <cell r="B105" t="str">
            <v>Propylene</v>
          </cell>
          <cell r="P105">
            <v>1870.2778303125001</v>
          </cell>
          <cell r="Q105">
            <v>1433.0953500000003</v>
          </cell>
          <cell r="R105">
            <v>0</v>
          </cell>
          <cell r="S105">
            <v>3936.7449371250009</v>
          </cell>
          <cell r="T105">
            <v>10707.518947125001</v>
          </cell>
        </row>
        <row r="106">
          <cell r="A106" t="str">
            <v>14% Debs of Rs 100</v>
          </cell>
          <cell r="B106" t="str">
            <v>Chloro Olefins</v>
          </cell>
          <cell r="F106" t="str">
            <v>with</v>
          </cell>
          <cell r="K106">
            <v>78.099999999999994</v>
          </cell>
          <cell r="L106">
            <v>836.4</v>
          </cell>
          <cell r="N106">
            <v>750</v>
          </cell>
          <cell r="O106">
            <v>2021.0608687500001</v>
          </cell>
          <cell r="P106">
            <v>2936.7144056250008</v>
          </cell>
          <cell r="Q106">
            <v>3560.2780499999999</v>
          </cell>
          <cell r="R106">
            <v>3754.5180750000004</v>
          </cell>
          <cell r="S106">
            <v>4437.1577250000009</v>
          </cell>
          <cell r="T106">
            <v>4437.1577250000009</v>
          </cell>
        </row>
        <row r="107">
          <cell r="B107" t="str">
            <v>others</v>
          </cell>
          <cell r="F107">
            <v>750</v>
          </cell>
          <cell r="J107">
            <v>721</v>
          </cell>
          <cell r="K107">
            <v>301.39999999999998</v>
          </cell>
          <cell r="L107">
            <v>339.6</v>
          </cell>
          <cell r="N107">
            <v>0</v>
          </cell>
          <cell r="O107">
            <v>1005.6</v>
          </cell>
          <cell r="P107">
            <v>265</v>
          </cell>
          <cell r="Q107">
            <v>987.6</v>
          </cell>
          <cell r="R107">
            <v>1173.0999999999999</v>
          </cell>
          <cell r="S107">
            <v>1210.2</v>
          </cell>
          <cell r="T107">
            <v>1210.2</v>
          </cell>
        </row>
        <row r="108">
          <cell r="B108" t="str">
            <v>Additions at Close</v>
          </cell>
          <cell r="F108">
            <v>0</v>
          </cell>
          <cell r="K108" t="str">
            <v xml:space="preserve">   Sinking Fund</v>
          </cell>
          <cell r="N108">
            <v>0</v>
          </cell>
          <cell r="O108">
            <v>0</v>
          </cell>
          <cell r="P108">
            <v>0</v>
          </cell>
          <cell r="Q108">
            <v>0</v>
          </cell>
          <cell r="R108">
            <v>0</v>
          </cell>
          <cell r="S108">
            <v>0</v>
          </cell>
        </row>
        <row r="109">
          <cell r="B109" t="str">
            <v>Total Material Costs</v>
          </cell>
          <cell r="F109">
            <v>0.14000000000000001</v>
          </cell>
          <cell r="J109">
            <v>4764.1000000000004</v>
          </cell>
          <cell r="K109">
            <v>4372.3</v>
          </cell>
          <cell r="L109">
            <v>6614.2</v>
          </cell>
          <cell r="M109">
            <v>10987.4</v>
          </cell>
          <cell r="N109">
            <v>12212.199999999999</v>
          </cell>
          <cell r="O109">
            <v>12896.348793749999</v>
          </cell>
          <cell r="P109">
            <v>15929.060164947001</v>
          </cell>
          <cell r="Q109">
            <v>26472.892572232497</v>
          </cell>
          <cell r="R109">
            <v>36933.777257636335</v>
          </cell>
          <cell r="S109">
            <v>35039.433518167803</v>
          </cell>
          <cell r="T109">
            <v>40661.433564800944</v>
          </cell>
        </row>
        <row r="110">
          <cell r="B110" t="str">
            <v>Maturity Years</v>
          </cell>
          <cell r="F110">
            <v>8</v>
          </cell>
          <cell r="K110" t="str">
            <v>Ending Balance</v>
          </cell>
          <cell r="N110">
            <v>750</v>
          </cell>
          <cell r="O110" t="str">
            <v>1ST HLF</v>
          </cell>
          <cell r="P110">
            <v>7869.0706558958336</v>
          </cell>
          <cell r="Q110">
            <v>750</v>
          </cell>
          <cell r="R110">
            <v>750</v>
          </cell>
          <cell r="S110">
            <v>0</v>
          </cell>
        </row>
        <row r="111">
          <cell r="A111" t="str">
            <v>Other Manufacturing Costs (Rs. m)</v>
          </cell>
          <cell r="B111" t="str">
            <v>Sinking Fund Years</v>
          </cell>
          <cell r="F111">
            <v>0</v>
          </cell>
        </row>
        <row r="112">
          <cell r="B112" t="str">
            <v>Stores &amp; Spares</v>
          </cell>
          <cell r="F112">
            <v>0</v>
          </cell>
          <cell r="J112">
            <v>835.8</v>
          </cell>
          <cell r="K112">
            <v>414.6</v>
          </cell>
          <cell r="L112">
            <v>929.6</v>
          </cell>
          <cell r="M112">
            <v>1050.4000000000001</v>
          </cell>
          <cell r="N112">
            <v>1077.2</v>
          </cell>
          <cell r="O112">
            <v>1070.8900000000001</v>
          </cell>
          <cell r="P112">
            <v>1177.9790000000003</v>
          </cell>
          <cell r="Q112">
            <v>1295.7769000000003</v>
          </cell>
          <cell r="R112">
            <v>1425.3545900000004</v>
          </cell>
          <cell r="S112">
            <v>1567.8900490000005</v>
          </cell>
          <cell r="T112">
            <v>1724.6790539000008</v>
          </cell>
        </row>
        <row r="113">
          <cell r="B113" t="str">
            <v>Dyes &amp; Chemicals</v>
          </cell>
          <cell r="F113">
            <v>750</v>
          </cell>
          <cell r="J113">
            <v>559.4</v>
          </cell>
          <cell r="K113">
            <v>557.6</v>
          </cell>
          <cell r="L113">
            <v>1188.5</v>
          </cell>
          <cell r="M113">
            <v>1267.3</v>
          </cell>
          <cell r="N113">
            <v>1370.1</v>
          </cell>
          <cell r="O113">
            <v>1662.3</v>
          </cell>
          <cell r="P113">
            <v>2160.9900000000002</v>
          </cell>
          <cell r="Q113">
            <v>2809.2870000000003</v>
          </cell>
          <cell r="R113">
            <v>3090.2157000000007</v>
          </cell>
          <cell r="S113">
            <v>3399.237270000001</v>
          </cell>
          <cell r="T113">
            <v>3739.1609970000013</v>
          </cell>
        </row>
        <row r="114">
          <cell r="B114" t="str">
            <v>Power</v>
          </cell>
          <cell r="J114">
            <v>1151.8</v>
          </cell>
          <cell r="K114">
            <v>1405.6</v>
          </cell>
          <cell r="L114">
            <v>1598.6</v>
          </cell>
          <cell r="M114">
            <v>2362.3000000000002</v>
          </cell>
          <cell r="N114">
            <v>2895.9</v>
          </cell>
          <cell r="O114">
            <v>3158.9</v>
          </cell>
          <cell r="P114">
            <v>3560.5941189441337</v>
          </cell>
          <cell r="Q114">
            <v>5521.4832490593872</v>
          </cell>
          <cell r="R114">
            <v>6998.2717736855411</v>
          </cell>
          <cell r="S114">
            <v>8163.8032473861213</v>
          </cell>
          <cell r="T114">
            <v>9502.4082381787503</v>
          </cell>
        </row>
        <row r="115">
          <cell r="A115" t="str">
            <v>Fiscal Year Ended  31 March</v>
          </cell>
          <cell r="B115" t="str">
            <v>Salaries</v>
          </cell>
          <cell r="J115">
            <v>567</v>
          </cell>
          <cell r="K115">
            <v>657.8</v>
          </cell>
          <cell r="L115">
            <v>874.2</v>
          </cell>
          <cell r="M115">
            <v>1063.5999999999999</v>
          </cell>
          <cell r="N115">
            <v>1368.1</v>
          </cell>
          <cell r="O115">
            <v>1904.3</v>
          </cell>
          <cell r="P115">
            <v>2094.73</v>
          </cell>
          <cell r="Q115">
            <v>2723.1490000000003</v>
          </cell>
          <cell r="R115">
            <v>3259.7788000000005</v>
          </cell>
          <cell r="S115">
            <v>3911.7345600000003</v>
          </cell>
          <cell r="T115">
            <v>4694.0814719999998</v>
          </cell>
        </row>
        <row r="116">
          <cell r="A116" t="str">
            <v>Term Loans - FC &amp; FI's &amp; DPG</v>
          </cell>
          <cell r="B116" t="str">
            <v>Repairs and Maintenance</v>
          </cell>
          <cell r="J116">
            <v>253.4</v>
          </cell>
          <cell r="K116">
            <v>297.5</v>
          </cell>
          <cell r="L116">
            <v>370.79999999999995</v>
          </cell>
          <cell r="M116">
            <v>412.6</v>
          </cell>
          <cell r="N116">
            <v>376.70000000000005</v>
          </cell>
          <cell r="O116">
            <v>866.90000000000009</v>
          </cell>
          <cell r="P116">
            <v>933.45100359687513</v>
          </cell>
          <cell r="Q116">
            <v>1543.5090017053126</v>
          </cell>
          <cell r="R116">
            <v>1792.3481338809377</v>
          </cell>
          <cell r="S116">
            <v>2041.1872660565625</v>
          </cell>
          <cell r="T116">
            <v>2185.0788982321874</v>
          </cell>
        </row>
        <row r="117">
          <cell r="B117" t="str">
            <v>Stock Adjustment</v>
          </cell>
          <cell r="F117">
            <v>5415</v>
          </cell>
          <cell r="J117">
            <v>-326.89999999999998</v>
          </cell>
          <cell r="K117">
            <v>517.5</v>
          </cell>
          <cell r="L117">
            <v>-341.2</v>
          </cell>
          <cell r="M117">
            <v>-84.9</v>
          </cell>
          <cell r="N117">
            <v>-41.8</v>
          </cell>
          <cell r="O117">
            <v>-1525.2</v>
          </cell>
          <cell r="P117">
            <v>-612.1875</v>
          </cell>
          <cell r="Q117">
            <v>0</v>
          </cell>
          <cell r="R117">
            <v>0</v>
          </cell>
          <cell r="S117">
            <v>0</v>
          </cell>
          <cell r="T117">
            <v>0</v>
          </cell>
        </row>
        <row r="118">
          <cell r="B118" t="str">
            <v>less preoperative expenses capitalised</v>
          </cell>
          <cell r="F118">
            <v>-3128</v>
          </cell>
          <cell r="K118" t="str">
            <v xml:space="preserve">   Sinking Fund</v>
          </cell>
          <cell r="N118">
            <v>0</v>
          </cell>
          <cell r="O118">
            <v>-209.9</v>
          </cell>
          <cell r="P118">
            <v>0</v>
          </cell>
          <cell r="Q118">
            <v>0</v>
          </cell>
          <cell r="R118">
            <v>0</v>
          </cell>
          <cell r="S118">
            <v>0</v>
          </cell>
        </row>
        <row r="119">
          <cell r="B119" t="str">
            <v>Interest Rate</v>
          </cell>
          <cell r="C119" t="str">
            <v>Total Other Costs</v>
          </cell>
          <cell r="F119">
            <v>0.14000000000000001</v>
          </cell>
          <cell r="J119">
            <v>3040.5</v>
          </cell>
          <cell r="K119">
            <v>3850.6000000000004</v>
          </cell>
          <cell r="L119">
            <v>4620.5</v>
          </cell>
          <cell r="M119">
            <v>6071.3000000000011</v>
          </cell>
          <cell r="N119">
            <v>7046.2000000000007</v>
          </cell>
          <cell r="O119">
            <v>6928.1900000000014</v>
          </cell>
          <cell r="P119">
            <v>9927.7441225410075</v>
          </cell>
          <cell r="Q119">
            <v>13893.205150764701</v>
          </cell>
          <cell r="R119">
            <v>16565.968997566481</v>
          </cell>
          <cell r="S119">
            <v>19083.852392442688</v>
          </cell>
          <cell r="T119">
            <v>21845.408659310939</v>
          </cell>
        </row>
        <row r="120">
          <cell r="B120" t="str">
            <v>Maturity Years</v>
          </cell>
          <cell r="F120">
            <v>6</v>
          </cell>
          <cell r="K120" t="str">
            <v>Ending Balance</v>
          </cell>
          <cell r="N120">
            <v>4275.9000000000005</v>
          </cell>
          <cell r="O120" t="str">
            <v>IST</v>
          </cell>
          <cell r="P120">
            <v>4391.7136493760918</v>
          </cell>
          <cell r="Q120">
            <v>3673.125</v>
          </cell>
          <cell r="R120">
            <v>3060.9375</v>
          </cell>
          <cell r="S120">
            <v>2448.75</v>
          </cell>
        </row>
        <row r="121">
          <cell r="A121" t="str">
            <v>Cost of Goods Sold</v>
          </cell>
          <cell r="B121" t="str">
            <v>Sinking Fund Years</v>
          </cell>
          <cell r="F121">
            <v>0</v>
          </cell>
          <cell r="J121">
            <v>7804.6</v>
          </cell>
          <cell r="K121">
            <v>8222.9000000000015</v>
          </cell>
          <cell r="L121">
            <v>11234.7</v>
          </cell>
          <cell r="M121">
            <v>17058.7</v>
          </cell>
          <cell r="N121">
            <v>19258.400000000001</v>
          </cell>
          <cell r="O121">
            <v>19824.538793750002</v>
          </cell>
          <cell r="P121">
            <v>25856.804287488008</v>
          </cell>
          <cell r="Q121">
            <v>40366.097722997198</v>
          </cell>
          <cell r="R121">
            <v>53499.746255202816</v>
          </cell>
          <cell r="S121">
            <v>54123.285910610488</v>
          </cell>
          <cell r="T121">
            <v>62506.842224111882</v>
          </cell>
        </row>
        <row r="122">
          <cell r="B122" t="str">
            <v>Sinking Fund %</v>
          </cell>
          <cell r="F122">
            <v>0</v>
          </cell>
          <cell r="K122" t="str">
            <v>Cash Interest (Expense) (2)</v>
          </cell>
          <cell r="N122">
            <v>-678.36300000000017</v>
          </cell>
          <cell r="O122">
            <v>-642.13800000000015</v>
          </cell>
          <cell r="P122">
            <v>-642.79687500000011</v>
          </cell>
          <cell r="Q122">
            <v>-557.09062500000005</v>
          </cell>
          <cell r="R122">
            <v>-471.38437500000003</v>
          </cell>
          <cell r="S122">
            <v>-385.67812500000002</v>
          </cell>
        </row>
        <row r="123">
          <cell r="A123" t="str">
            <v>Sales, General and Administrative Expenses</v>
          </cell>
          <cell r="B123" t="str">
            <v>Sinking  Amount</v>
          </cell>
          <cell r="F123">
            <v>3673.125</v>
          </cell>
          <cell r="K123" t="str">
            <v>Net Add/(Repay)</v>
          </cell>
          <cell r="N123">
            <v>-3128</v>
          </cell>
          <cell r="O123">
            <v>621.59999999999945</v>
          </cell>
          <cell r="P123">
            <v>-612.1875</v>
          </cell>
          <cell r="Q123">
            <v>0</v>
          </cell>
          <cell r="R123">
            <v>-612.1875</v>
          </cell>
          <cell r="S123">
            <v>-612.1875</v>
          </cell>
        </row>
        <row r="124">
          <cell r="B124" t="str">
            <v>Sales Promotion</v>
          </cell>
          <cell r="J124">
            <v>91.9</v>
          </cell>
          <cell r="K124">
            <v>129</v>
          </cell>
          <cell r="L124">
            <v>137.19999999999999</v>
          </cell>
          <cell r="M124">
            <v>215.5</v>
          </cell>
          <cell r="N124">
            <v>273.89999999999998</v>
          </cell>
          <cell r="O124">
            <v>407.6</v>
          </cell>
          <cell r="P124">
            <v>529.88</v>
          </cell>
          <cell r="Q124">
            <v>688.84400000000005</v>
          </cell>
          <cell r="R124">
            <v>826.61279999999999</v>
          </cell>
          <cell r="S124">
            <v>991.93535999999995</v>
          </cell>
          <cell r="T124">
            <v>1190.3224319999999</v>
          </cell>
        </row>
        <row r="125">
          <cell r="B125" t="str">
            <v>Brokerage</v>
          </cell>
          <cell r="J125">
            <v>272.60000000000002</v>
          </cell>
          <cell r="K125">
            <v>252</v>
          </cell>
          <cell r="L125">
            <v>323.2</v>
          </cell>
          <cell r="M125">
            <v>379</v>
          </cell>
          <cell r="N125">
            <v>575.6</v>
          </cell>
          <cell r="O125">
            <v>514.6</v>
          </cell>
          <cell r="P125">
            <v>668.98</v>
          </cell>
          <cell r="Q125">
            <v>869.67400000000009</v>
          </cell>
          <cell r="R125">
            <v>913.15770000000009</v>
          </cell>
          <cell r="S125">
            <v>958.81558500000017</v>
          </cell>
          <cell r="T125">
            <v>1006.7563642500003</v>
          </cell>
        </row>
        <row r="126">
          <cell r="A126" t="str">
            <v>0% Sales Tax Loan</v>
          </cell>
          <cell r="B126" t="str">
            <v>Packing</v>
          </cell>
          <cell r="J126">
            <v>295.39999999999998</v>
          </cell>
          <cell r="K126">
            <v>350.3</v>
          </cell>
          <cell r="L126">
            <v>497.9</v>
          </cell>
          <cell r="M126">
            <v>582.1</v>
          </cell>
          <cell r="N126">
            <v>672.6</v>
          </cell>
          <cell r="O126">
            <v>790.8</v>
          </cell>
          <cell r="P126">
            <v>1028.04</v>
          </cell>
          <cell r="Q126">
            <v>1470.0972000000002</v>
          </cell>
          <cell r="R126">
            <v>1617.1069200000004</v>
          </cell>
          <cell r="S126">
            <v>1778.8176120000005</v>
          </cell>
          <cell r="T126">
            <v>1956.6993732000008</v>
          </cell>
        </row>
        <row r="127">
          <cell r="B127" t="str">
            <v>Freight</v>
          </cell>
          <cell r="F127">
            <v>2234.8000000000002</v>
          </cell>
          <cell r="J127">
            <v>151.9</v>
          </cell>
          <cell r="K127">
            <v>169</v>
          </cell>
          <cell r="L127">
            <v>209.6</v>
          </cell>
          <cell r="M127">
            <v>130.4</v>
          </cell>
          <cell r="N127">
            <v>485.2</v>
          </cell>
          <cell r="O127">
            <v>388</v>
          </cell>
          <cell r="P127">
            <v>183.83358891203909</v>
          </cell>
          <cell r="Q127">
            <v>288.69914859383397</v>
          </cell>
          <cell r="R127">
            <v>382.1292215473722</v>
          </cell>
          <cell r="S127">
            <v>403.00654382411881</v>
          </cell>
          <cell r="T127">
            <v>436.34161165299582</v>
          </cell>
        </row>
        <row r="128">
          <cell r="B128" t="str">
            <v>Sales Tax &amp; Octroi</v>
          </cell>
          <cell r="F128">
            <v>0</v>
          </cell>
          <cell r="J128">
            <v>353.20000000000005</v>
          </cell>
          <cell r="K128">
            <v>451.7</v>
          </cell>
          <cell r="L128">
            <v>530.29999999999995</v>
          </cell>
          <cell r="M128">
            <v>437</v>
          </cell>
          <cell r="N128">
            <v>117.1</v>
          </cell>
          <cell r="O128">
            <v>194.6</v>
          </cell>
          <cell r="P128">
            <v>200.1319941729148</v>
          </cell>
          <cell r="Q128">
            <v>314.29477423601998</v>
          </cell>
          <cell r="R128">
            <v>416.0082147806603</v>
          </cell>
          <cell r="S128">
            <v>438.73648856872802</v>
          </cell>
          <cell r="T128">
            <v>475.02699260536878</v>
          </cell>
        </row>
        <row r="129">
          <cell r="B129" t="str">
            <v>Insurance, Rent &amp; Rates</v>
          </cell>
          <cell r="F129">
            <v>0</v>
          </cell>
          <cell r="J129">
            <v>167.1</v>
          </cell>
          <cell r="K129">
            <v>203.50000000000003</v>
          </cell>
          <cell r="L129">
            <v>331.29999999999995</v>
          </cell>
          <cell r="M129">
            <v>442.4</v>
          </cell>
          <cell r="N129">
            <v>724.2</v>
          </cell>
          <cell r="O129">
            <v>797.19999999999993</v>
          </cell>
          <cell r="P129">
            <v>711.0927508992188</v>
          </cell>
          <cell r="Q129">
            <v>1554.5090011368752</v>
          </cell>
          <cell r="R129">
            <v>1772.9520559206253</v>
          </cell>
          <cell r="S129">
            <v>1996.6501407043754</v>
          </cell>
          <cell r="T129">
            <v>2092.5778954881253</v>
          </cell>
        </row>
        <row r="130">
          <cell r="B130" t="str">
            <v>Exchange loss</v>
          </cell>
          <cell r="F130">
            <v>0</v>
          </cell>
          <cell r="K130" t="str">
            <v>Ending Balance</v>
          </cell>
          <cell r="N130">
            <v>2350.4</v>
          </cell>
          <cell r="O130">
            <v>2357.4</v>
          </cell>
          <cell r="P130">
            <v>3240.8966155706148</v>
          </cell>
          <cell r="Q130">
            <v>1836.4699861687388</v>
          </cell>
          <cell r="R130">
            <v>954.90150000000074</v>
          </cell>
          <cell r="S130">
            <v>0</v>
          </cell>
          <cell r="T130">
            <v>0</v>
          </cell>
        </row>
        <row r="131">
          <cell r="B131" t="str">
            <v>General Expenses</v>
          </cell>
          <cell r="F131">
            <v>0</v>
          </cell>
          <cell r="J131">
            <v>427</v>
          </cell>
          <cell r="K131">
            <v>477.6</v>
          </cell>
          <cell r="L131">
            <v>635.4</v>
          </cell>
          <cell r="M131">
            <v>953.7</v>
          </cell>
          <cell r="N131">
            <v>1208.0999999999999</v>
          </cell>
          <cell r="O131">
            <v>1614.1</v>
          </cell>
          <cell r="P131">
            <v>1775.51</v>
          </cell>
          <cell r="Q131">
            <v>2308.163</v>
          </cell>
          <cell r="R131">
            <v>2538.9793000000004</v>
          </cell>
          <cell r="S131">
            <v>2792.8772300000005</v>
          </cell>
          <cell r="T131">
            <v>3072.1649530000009</v>
          </cell>
        </row>
        <row r="132">
          <cell r="B132" t="str">
            <v>Others</v>
          </cell>
          <cell r="F132">
            <v>0</v>
          </cell>
          <cell r="J132">
            <v>329.9</v>
          </cell>
          <cell r="K132">
            <v>-112.1</v>
          </cell>
          <cell r="L132">
            <v>440.40000000000003</v>
          </cell>
          <cell r="M132">
            <v>1008.6999999999999</v>
          </cell>
          <cell r="N132">
            <v>2294.9999999999995</v>
          </cell>
          <cell r="O132">
            <v>2862.2000000000003</v>
          </cell>
          <cell r="P132">
            <v>3001.4</v>
          </cell>
          <cell r="Q132">
            <v>3004.2</v>
          </cell>
          <cell r="R132">
            <v>2643.5</v>
          </cell>
          <cell r="S132">
            <v>2707.85</v>
          </cell>
          <cell r="T132">
            <v>2778.6350000000002</v>
          </cell>
        </row>
        <row r="133">
          <cell r="B133" t="str">
            <v>Sinking  Amount</v>
          </cell>
          <cell r="C133" t="str">
            <v>Total S,G&amp;A</v>
          </cell>
          <cell r="F133">
            <v>2234.8000000000002</v>
          </cell>
          <cell r="J133">
            <v>2089</v>
          </cell>
          <cell r="K133">
            <v>1921</v>
          </cell>
          <cell r="L133">
            <v>3105.2999999999997</v>
          </cell>
          <cell r="M133">
            <v>4148.8</v>
          </cell>
          <cell r="N133">
            <v>6351.7</v>
          </cell>
          <cell r="O133">
            <v>7569.1</v>
          </cell>
          <cell r="P133">
            <v>8098.8683339841737</v>
          </cell>
          <cell r="Q133">
            <v>12334.951110135469</v>
          </cell>
          <cell r="R133">
            <v>12065.34771224866</v>
          </cell>
          <cell r="S133">
            <v>12068.688960097224</v>
          </cell>
          <cell r="T133">
            <v>13008.524622196492</v>
          </cell>
        </row>
        <row r="135">
          <cell r="A135" t="str">
            <v>Total Expenditure</v>
          </cell>
          <cell r="J135">
            <v>9893.6</v>
          </cell>
          <cell r="K135">
            <v>10143.900000000001</v>
          </cell>
          <cell r="L135">
            <v>14340</v>
          </cell>
          <cell r="M135">
            <v>21207.5</v>
          </cell>
          <cell r="N135">
            <v>25610.100000000002</v>
          </cell>
          <cell r="O135">
            <v>27393.638793750004</v>
          </cell>
          <cell r="P135">
            <v>33955.672621472186</v>
          </cell>
          <cell r="Q135">
            <v>52701.048833132663</v>
          </cell>
          <cell r="R135">
            <v>65565.093967451481</v>
          </cell>
          <cell r="S135">
            <v>66191.974870707709</v>
          </cell>
          <cell r="T135">
            <v>75515.366846308374</v>
          </cell>
        </row>
        <row r="136">
          <cell r="A136" t="str">
            <v>16% Debs of Rs 16040</v>
          </cell>
          <cell r="K136" t="str">
            <v>Beginning Balance</v>
          </cell>
          <cell r="N136">
            <v>38623.200000000004</v>
          </cell>
          <cell r="O136">
            <v>3000</v>
          </cell>
          <cell r="P136">
            <v>1726</v>
          </cell>
          <cell r="Q136">
            <v>1726</v>
          </cell>
          <cell r="R136">
            <v>1726</v>
          </cell>
          <cell r="S136">
            <v>1726</v>
          </cell>
        </row>
        <row r="137">
          <cell r="B137" t="str">
            <v>Existing Amount</v>
          </cell>
          <cell r="C137" t="str">
            <v>SGA/Sales</v>
          </cell>
          <cell r="F137">
            <v>749.9</v>
          </cell>
          <cell r="J137">
            <v>9.9554886243411439E-2</v>
          </cell>
          <cell r="K137">
            <v>8.3593702404678824E-2</v>
          </cell>
          <cell r="L137">
            <v>9.9916985211784243E-2</v>
          </cell>
          <cell r="M137">
            <v>9.9301576359867708E-2</v>
          </cell>
          <cell r="N137">
            <v>0.11788276124458176</v>
          </cell>
          <cell r="O137">
            <v>0.13216129904222618</v>
          </cell>
          <cell r="P137">
            <v>15500.331638865595</v>
          </cell>
          <cell r="Q137">
            <v>0.13335311477420816</v>
          </cell>
          <cell r="R137">
            <v>9.8546414481838623E-2</v>
          </cell>
          <cell r="S137">
            <v>9.3467199685466046E-2</v>
          </cell>
          <cell r="T137">
            <v>9.3049200652492128E-2</v>
          </cell>
        </row>
        <row r="138">
          <cell r="B138" t="str">
            <v>Additions at Close</v>
          </cell>
          <cell r="C138" t="str">
            <v>Total Other costs/sales</v>
          </cell>
          <cell r="F138">
            <v>2250.1</v>
          </cell>
          <cell r="J138">
            <v>0.14490025448688007</v>
          </cell>
          <cell r="K138">
            <v>0.16756164002053947</v>
          </cell>
          <cell r="L138">
            <v>0.14867047633756775</v>
          </cell>
          <cell r="M138">
            <v>0.14531663626920191</v>
          </cell>
          <cell r="N138">
            <v>0.13077215741952108</v>
          </cell>
          <cell r="O138">
            <v>0.12097060290012829</v>
          </cell>
          <cell r="P138">
            <v>3239.5473335936695</v>
          </cell>
          <cell r="Q138">
            <v>0.15019939394240517</v>
          </cell>
          <cell r="R138">
            <v>0.13530624115127282</v>
          </cell>
          <cell r="S138">
            <v>0.14779685251893593</v>
          </cell>
          <cell r="T138">
            <v>0.15625890504196865</v>
          </cell>
        </row>
        <row r="139">
          <cell r="B139" t="str">
            <v>Interest Rate</v>
          </cell>
          <cell r="F139">
            <v>0.16</v>
          </cell>
          <cell r="K139" t="str">
            <v xml:space="preserve">   Maturity</v>
          </cell>
          <cell r="N139">
            <v>0</v>
          </cell>
          <cell r="O139">
            <v>0</v>
          </cell>
          <cell r="P139">
            <v>6562.0338277221817</v>
          </cell>
          <cell r="Q139">
            <v>0</v>
          </cell>
          <cell r="R139">
            <v>0</v>
          </cell>
          <cell r="S139">
            <v>0</v>
          </cell>
        </row>
        <row r="140">
          <cell r="B140" t="str">
            <v>Maturity Years</v>
          </cell>
          <cell r="F140">
            <v>0</v>
          </cell>
          <cell r="K140" t="str">
            <v>Ending Balance</v>
          </cell>
          <cell r="N140">
            <v>3000</v>
          </cell>
          <cell r="O140">
            <v>1726</v>
          </cell>
          <cell r="P140">
            <v>2624.8135310888729</v>
          </cell>
          <cell r="Q140">
            <v>1726</v>
          </cell>
          <cell r="R140">
            <v>1726</v>
          </cell>
          <cell r="S140">
            <v>1726</v>
          </cell>
        </row>
        <row r="141">
          <cell r="B141" t="str">
            <v>Sinking Fund Years</v>
          </cell>
          <cell r="F141">
            <v>0</v>
          </cell>
        </row>
        <row r="142">
          <cell r="B142" t="str">
            <v>Sinking Fund %</v>
          </cell>
          <cell r="F142">
            <v>0</v>
          </cell>
          <cell r="K142" t="str">
            <v>Cash Interest (Expense) (2)</v>
          </cell>
          <cell r="N142">
            <v>-299.99200000000002</v>
          </cell>
          <cell r="O142">
            <v>-378.08</v>
          </cell>
          <cell r="P142">
            <v>-276.16000000000003</v>
          </cell>
          <cell r="Q142">
            <v>-276.16000000000003</v>
          </cell>
          <cell r="R142">
            <v>-276.16000000000003</v>
          </cell>
          <cell r="S142">
            <v>-276.16000000000003</v>
          </cell>
        </row>
        <row r="143">
          <cell r="B143" t="str">
            <v>Sinking  Amount</v>
          </cell>
          <cell r="F143">
            <v>749.9</v>
          </cell>
          <cell r="K143" t="str">
            <v>Net Add/(Repay)</v>
          </cell>
          <cell r="N143">
            <v>2250.1</v>
          </cell>
          <cell r="O143">
            <v>-1274</v>
          </cell>
          <cell r="P143">
            <v>0</v>
          </cell>
          <cell r="Q143">
            <v>0</v>
          </cell>
          <cell r="R143">
            <v>0</v>
          </cell>
          <cell r="S143">
            <v>0</v>
          </cell>
        </row>
      </sheetData>
      <sheetData sheetId="3" refreshError="1">
        <row r="1">
          <cell r="A1" t="str">
            <v>Reliance Industries Ltd.</v>
          </cell>
          <cell r="M1" t="str">
            <v>deb enture</v>
          </cell>
          <cell r="N1">
            <v>17791.366666666669</v>
          </cell>
          <cell r="O1">
            <v>18114.666666666664</v>
          </cell>
          <cell r="Q1" t="str">
            <v>Debt Capitalisation</v>
          </cell>
        </row>
        <row r="2">
          <cell r="A2" t="str">
            <v>Rs. m</v>
          </cell>
          <cell r="N2">
            <v>5125.3666666666686</v>
          </cell>
          <cell r="O2">
            <v>0.33333333333575865</v>
          </cell>
          <cell r="Q2" t="str">
            <v>STOCKWATCH  20-Jan-97</v>
          </cell>
        </row>
        <row r="3">
          <cell r="B3" t="str">
            <v>Avg. Exchange rate</v>
          </cell>
          <cell r="N3">
            <v>12665.6</v>
          </cell>
          <cell r="O3">
            <v>18115.2</v>
          </cell>
          <cell r="P3">
            <v>36.15</v>
          </cell>
          <cell r="Q3">
            <v>39.799999999999997</v>
          </cell>
          <cell r="R3">
            <v>41.79</v>
          </cell>
          <cell r="S3">
            <v>41.79</v>
          </cell>
        </row>
        <row r="4">
          <cell r="B4" t="str">
            <v>(Rs/US$)</v>
          </cell>
          <cell r="N4">
            <v>-7540.2333333333318</v>
          </cell>
          <cell r="O4">
            <v>-18114.866666666665</v>
          </cell>
        </row>
        <row r="5">
          <cell r="A5" t="str">
            <v>SOURCE:</v>
          </cell>
          <cell r="C5" t="str">
            <v>STRATEGIST-AUG 96</v>
          </cell>
          <cell r="J5" t="str">
            <v>Historical</v>
          </cell>
          <cell r="M5" t="str">
            <v>Close</v>
          </cell>
          <cell r="P5" t="str">
            <v>Projected</v>
          </cell>
        </row>
        <row r="6">
          <cell r="A6" t="str">
            <v>Fiscal Year Ended  31 March</v>
          </cell>
          <cell r="J6">
            <v>1991</v>
          </cell>
          <cell r="K6">
            <v>1992</v>
          </cell>
          <cell r="L6">
            <v>1993</v>
          </cell>
          <cell r="M6">
            <v>1994</v>
          </cell>
          <cell r="N6">
            <v>1995</v>
          </cell>
          <cell r="O6">
            <v>1996</v>
          </cell>
          <cell r="P6">
            <v>1997</v>
          </cell>
          <cell r="Q6">
            <v>1998</v>
          </cell>
          <cell r="R6">
            <v>1999</v>
          </cell>
          <cell r="S6">
            <v>2000</v>
          </cell>
        </row>
        <row r="7">
          <cell r="O7">
            <v>14124.599999999999</v>
          </cell>
        </row>
        <row r="8">
          <cell r="A8" t="str">
            <v>Sales (tonnes)</v>
          </cell>
          <cell r="L8">
            <v>101525.09999999999</v>
          </cell>
          <cell r="O8">
            <v>3695.4000000000015</v>
          </cell>
        </row>
        <row r="9">
          <cell r="A9" t="str">
            <v>Cash</v>
          </cell>
          <cell r="B9" t="str">
            <v>Fabric (m mtrs)</v>
          </cell>
          <cell r="J9">
            <v>50.66</v>
          </cell>
          <cell r="K9" t="str">
            <v>Beginning Balance</v>
          </cell>
          <cell r="L9">
            <v>51.134</v>
          </cell>
          <cell r="M9">
            <v>44.875999999999998</v>
          </cell>
          <cell r="N9">
            <v>0</v>
          </cell>
          <cell r="O9" t="e">
            <v>#REF!</v>
          </cell>
          <cell r="P9" t="e">
            <v>#REF!</v>
          </cell>
          <cell r="Q9" t="e">
            <v>#REF!</v>
          </cell>
          <cell r="R9" t="e">
            <v>#REF!</v>
          </cell>
          <cell r="S9">
            <v>64.796917185000012</v>
          </cell>
        </row>
        <row r="10">
          <cell r="B10" t="str">
            <v>Polyester Filament Yarn</v>
          </cell>
          <cell r="J10">
            <v>66692</v>
          </cell>
          <cell r="K10" t="str">
            <v xml:space="preserve">  Net Cash Generated</v>
          </cell>
          <cell r="L10">
            <v>74656</v>
          </cell>
          <cell r="M10">
            <v>88727</v>
          </cell>
          <cell r="N10" t="e">
            <v>#REF!</v>
          </cell>
          <cell r="O10" t="e">
            <v>#REF!</v>
          </cell>
          <cell r="P10" t="e">
            <v>#REF!</v>
          </cell>
          <cell r="Q10" t="e">
            <v>#REF!</v>
          </cell>
          <cell r="R10" t="e">
            <v>#REF!</v>
          </cell>
          <cell r="S10">
            <v>224500</v>
          </cell>
        </row>
        <row r="11">
          <cell r="B11" t="str">
            <v>Cash Interest Rate</v>
          </cell>
          <cell r="F11">
            <v>0</v>
          </cell>
          <cell r="J11">
            <v>52813</v>
          </cell>
          <cell r="K11" t="str">
            <v>Ending Balance</v>
          </cell>
          <cell r="L11">
            <v>63340</v>
          </cell>
          <cell r="M11">
            <v>72660</v>
          </cell>
          <cell r="N11" t="e">
            <v>#REF!</v>
          </cell>
          <cell r="O11" t="e">
            <v>#REF!</v>
          </cell>
          <cell r="P11" t="e">
            <v>#REF!</v>
          </cell>
          <cell r="Q11" t="e">
            <v>#REF!</v>
          </cell>
          <cell r="R11" t="e">
            <v>#REF!</v>
          </cell>
          <cell r="S11">
            <v>260000</v>
          </cell>
        </row>
        <row r="12">
          <cell r="B12" t="str">
            <v>PTA(Purified terephthalic acid)</v>
          </cell>
          <cell r="J12">
            <v>48908</v>
          </cell>
          <cell r="K12">
            <v>59669</v>
          </cell>
          <cell r="L12">
            <v>106432</v>
          </cell>
          <cell r="M12">
            <v>95742</v>
          </cell>
          <cell r="N12">
            <v>75000</v>
          </cell>
          <cell r="O12">
            <v>74750</v>
          </cell>
          <cell r="P12">
            <v>24056.000000000007</v>
          </cell>
          <cell r="Q12">
            <v>984.375</v>
          </cell>
          <cell r="R12">
            <v>109085</v>
          </cell>
          <cell r="S12">
            <v>122171.875</v>
          </cell>
        </row>
        <row r="13">
          <cell r="B13" t="str">
            <v>LAB (Linear Alkyl Benzene)</v>
          </cell>
          <cell r="J13">
            <v>64142</v>
          </cell>
          <cell r="K13" t="str">
            <v>Interest Income (1)</v>
          </cell>
          <cell r="L13">
            <v>75765</v>
          </cell>
          <cell r="M13">
            <v>77004</v>
          </cell>
          <cell r="N13">
            <v>0</v>
          </cell>
          <cell r="O13" t="e">
            <v>#REF!</v>
          </cell>
          <cell r="P13" t="e">
            <v>#REF!</v>
          </cell>
          <cell r="Q13" t="e">
            <v>#REF!</v>
          </cell>
          <cell r="R13" t="e">
            <v>#REF!</v>
          </cell>
          <cell r="S13">
            <v>108000</v>
          </cell>
        </row>
        <row r="14">
          <cell r="B14" t="str">
            <v>MEG (Mono Ethylene Glycol)</v>
          </cell>
          <cell r="J14">
            <v>0</v>
          </cell>
          <cell r="K14">
            <v>3985</v>
          </cell>
          <cell r="L14">
            <v>42129</v>
          </cell>
          <cell r="M14">
            <v>59823</v>
          </cell>
          <cell r="N14">
            <v>52070</v>
          </cell>
          <cell r="O14">
            <v>38011.1</v>
          </cell>
          <cell r="P14">
            <v>0</v>
          </cell>
          <cell r="Q14">
            <v>0</v>
          </cell>
          <cell r="R14">
            <v>0</v>
          </cell>
          <cell r="S14">
            <v>0</v>
          </cell>
        </row>
        <row r="15">
          <cell r="B15" t="str">
            <v>PVC (Poly Vinyl Chloride)</v>
          </cell>
          <cell r="J15">
            <v>0</v>
          </cell>
          <cell r="K15">
            <v>3185</v>
          </cell>
          <cell r="L15">
            <v>108756</v>
          </cell>
          <cell r="M15">
            <v>170000</v>
          </cell>
          <cell r="N15">
            <v>186597</v>
          </cell>
          <cell r="O15">
            <v>186500</v>
          </cell>
          <cell r="P15">
            <v>250250</v>
          </cell>
          <cell r="Q15">
            <v>270000</v>
          </cell>
          <cell r="R15">
            <v>300000</v>
          </cell>
          <cell r="S15">
            <v>300000</v>
          </cell>
        </row>
        <row r="16">
          <cell r="B16" t="str">
            <v xml:space="preserve">PE (Polyethylene) </v>
          </cell>
          <cell r="J16">
            <v>0</v>
          </cell>
          <cell r="K16">
            <v>0</v>
          </cell>
          <cell r="L16">
            <v>35980</v>
          </cell>
          <cell r="M16">
            <v>132000</v>
          </cell>
          <cell r="N16">
            <v>166000</v>
          </cell>
          <cell r="O16">
            <v>190000</v>
          </cell>
          <cell r="P16">
            <v>200000</v>
          </cell>
          <cell r="Q16">
            <v>340000</v>
          </cell>
          <cell r="R16">
            <v>390000</v>
          </cell>
          <cell r="S16">
            <v>390000</v>
          </cell>
        </row>
        <row r="17">
          <cell r="A17" t="str">
            <v xml:space="preserve">Short Term Debt </v>
          </cell>
          <cell r="B17" t="str">
            <v>PP (Polypropylene)</v>
          </cell>
          <cell r="K17" t="str">
            <v>Beginning Balance</v>
          </cell>
          <cell r="N17">
            <v>1578.6000000000001</v>
          </cell>
          <cell r="O17">
            <v>5427.9</v>
          </cell>
          <cell r="P17">
            <v>6588.8</v>
          </cell>
          <cell r="Q17">
            <v>6588.8</v>
          </cell>
          <cell r="R17">
            <v>6588.8</v>
          </cell>
          <cell r="S17">
            <v>6588.8</v>
          </cell>
        </row>
        <row r="18">
          <cell r="B18" t="str">
            <v>Existing Amount</v>
          </cell>
          <cell r="F18">
            <v>1578.6000000000001</v>
          </cell>
          <cell r="K18" t="str">
            <v xml:space="preserve">   Addition/Amortization</v>
          </cell>
          <cell r="N18">
            <v>3107.8362999999999</v>
          </cell>
          <cell r="O18">
            <v>1160.9000000000005</v>
          </cell>
          <cell r="P18">
            <v>0</v>
          </cell>
          <cell r="Q18">
            <v>1449999.9999999998</v>
          </cell>
          <cell r="R18">
            <v>5220000</v>
          </cell>
          <cell r="S18">
            <v>5220000</v>
          </cell>
        </row>
        <row r="19">
          <cell r="B19" t="str">
            <v>Additions at Close</v>
          </cell>
          <cell r="F19">
            <v>0</v>
          </cell>
          <cell r="K19" t="str">
            <v>Ending Balance</v>
          </cell>
          <cell r="N19">
            <v>5427.9</v>
          </cell>
          <cell r="O19">
            <v>6588.8</v>
          </cell>
          <cell r="P19">
            <v>6588.8</v>
          </cell>
          <cell r="Q19">
            <v>6588.8</v>
          </cell>
          <cell r="R19">
            <v>6588.8</v>
          </cell>
          <cell r="S19">
            <v>6588.8</v>
          </cell>
        </row>
        <row r="20">
          <cell r="B20" t="str">
            <v>Interest Rate</v>
          </cell>
          <cell r="F20">
            <v>1.2999999999999999E-2</v>
          </cell>
          <cell r="J20">
            <v>0</v>
          </cell>
          <cell r="K20">
            <v>0</v>
          </cell>
          <cell r="L20">
            <v>0</v>
          </cell>
          <cell r="M20">
            <v>0</v>
          </cell>
          <cell r="N20">
            <v>0</v>
          </cell>
          <cell r="O20">
            <v>9.153927450964075E-2</v>
          </cell>
          <cell r="Q20">
            <v>48000</v>
          </cell>
          <cell r="R20">
            <v>72000</v>
          </cell>
          <cell r="S20">
            <v>72000</v>
          </cell>
        </row>
        <row r="21">
          <cell r="B21" t="str">
            <v>Total excl oiland gas</v>
          </cell>
          <cell r="J21">
            <v>232605.66</v>
          </cell>
          <cell r="K21" t="str">
            <v>Cash Interest (Expense) (2)</v>
          </cell>
          <cell r="L21">
            <v>507058</v>
          </cell>
          <cell r="M21">
            <v>695956</v>
          </cell>
          <cell r="N21">
            <v>-45.597347383329996</v>
          </cell>
          <cell r="O21">
            <v>-550</v>
          </cell>
          <cell r="P21">
            <v>-395.32799999999997</v>
          </cell>
          <cell r="Q21">
            <v>-373.36533333333335</v>
          </cell>
          <cell r="R21">
            <v>-373.36533333333335</v>
          </cell>
          <cell r="S21">
            <v>-373.36533333333335</v>
          </cell>
        </row>
        <row r="22">
          <cell r="K22" t="str">
            <v>Net Add/(Repay)</v>
          </cell>
          <cell r="N22">
            <v>3107.8362999999999</v>
          </cell>
          <cell r="O22">
            <v>1160.9000000000005</v>
          </cell>
          <cell r="P22">
            <v>0</v>
          </cell>
          <cell r="Q22">
            <v>0</v>
          </cell>
          <cell r="R22">
            <v>0</v>
          </cell>
          <cell r="S22">
            <v>0</v>
          </cell>
        </row>
        <row r="23">
          <cell r="O23">
            <v>245987.22800000003</v>
          </cell>
        </row>
        <row r="24">
          <cell r="O24">
            <v>171237.22800000003</v>
          </cell>
        </row>
        <row r="25">
          <cell r="L25">
            <v>137996</v>
          </cell>
          <cell r="M25">
            <v>161387</v>
          </cell>
          <cell r="N25">
            <v>177589</v>
          </cell>
          <cell r="O25">
            <v>196824.40000000002</v>
          </cell>
          <cell r="P25">
            <v>51479.89</v>
          </cell>
          <cell r="Q25">
            <v>4916.3505159550832</v>
          </cell>
        </row>
        <row r="26">
          <cell r="A26" t="str">
            <v>15% Debs of Rs 100</v>
          </cell>
          <cell r="K26" t="str">
            <v>Beginning Balance</v>
          </cell>
          <cell r="M26">
            <v>56485.45</v>
          </cell>
          <cell r="N26">
            <v>2665</v>
          </cell>
          <cell r="O26">
            <v>2665</v>
          </cell>
          <cell r="P26">
            <v>2665</v>
          </cell>
          <cell r="Q26">
            <v>2665</v>
          </cell>
          <cell r="R26">
            <v>2665</v>
          </cell>
          <cell r="S26">
            <v>0</v>
          </cell>
        </row>
        <row r="27">
          <cell r="B27" t="str">
            <v>Existing Amount</v>
          </cell>
          <cell r="F27">
            <v>2665</v>
          </cell>
          <cell r="K27" t="str">
            <v xml:space="preserve">   Addition/Amortization</v>
          </cell>
          <cell r="N27">
            <v>0</v>
          </cell>
          <cell r="O27">
            <v>0</v>
          </cell>
          <cell r="P27">
            <v>0</v>
          </cell>
          <cell r="Q27">
            <v>0</v>
          </cell>
          <cell r="R27">
            <v>0</v>
          </cell>
          <cell r="S27">
            <v>0</v>
          </cell>
        </row>
        <row r="28">
          <cell r="B28" t="str">
            <v>Additions at Close</v>
          </cell>
          <cell r="F28">
            <v>0</v>
          </cell>
          <cell r="K28" t="str">
            <v xml:space="preserve">   Sinking Fund</v>
          </cell>
          <cell r="N28">
            <v>0</v>
          </cell>
          <cell r="O28">
            <v>0</v>
          </cell>
          <cell r="P28">
            <v>0</v>
          </cell>
          <cell r="Q28">
            <v>0</v>
          </cell>
          <cell r="R28">
            <v>0</v>
          </cell>
          <cell r="S28">
            <v>0</v>
          </cell>
        </row>
        <row r="29">
          <cell r="A29" t="str">
            <v>Per Unit Realisation (Rs.)</v>
          </cell>
          <cell r="B29" t="str">
            <v>Interest Rate</v>
          </cell>
          <cell r="F29">
            <v>0.15</v>
          </cell>
          <cell r="K29" t="str">
            <v xml:space="preserve">   Maturity</v>
          </cell>
          <cell r="N29">
            <v>0</v>
          </cell>
          <cell r="O29">
            <v>0</v>
          </cell>
          <cell r="P29">
            <v>0</v>
          </cell>
          <cell r="Q29">
            <v>0</v>
          </cell>
          <cell r="R29">
            <v>-2665</v>
          </cell>
          <cell r="S29">
            <v>0</v>
          </cell>
        </row>
        <row r="30">
          <cell r="A30">
            <v>36403</v>
          </cell>
          <cell r="B30" t="str">
            <v>Maturity Years</v>
          </cell>
          <cell r="F30">
            <v>5</v>
          </cell>
          <cell r="J30">
            <v>48.94196604816424</v>
          </cell>
          <cell r="K30" t="str">
            <v>Ending Balance</v>
          </cell>
          <cell r="L30">
            <v>56.213087182696448</v>
          </cell>
          <cell r="M30">
            <v>64.448703092967293</v>
          </cell>
          <cell r="N30">
            <v>2665</v>
          </cell>
          <cell r="O30">
            <v>2665</v>
          </cell>
          <cell r="P30">
            <v>2665</v>
          </cell>
          <cell r="Q30">
            <v>2665</v>
          </cell>
          <cell r="R30">
            <v>0</v>
          </cell>
          <cell r="S30">
            <v>0</v>
          </cell>
        </row>
        <row r="31">
          <cell r="B31" t="str">
            <v>Sinking Fund Years</v>
          </cell>
          <cell r="F31">
            <v>0</v>
          </cell>
          <cell r="J31">
            <v>170708.63072032627</v>
          </cell>
          <cell r="K31">
            <v>164268.00438217149</v>
          </cell>
          <cell r="L31">
            <v>140371.83883411915</v>
          </cell>
          <cell r="M31">
            <v>157678</v>
          </cell>
          <cell r="N31">
            <v>150188</v>
          </cell>
          <cell r="O31">
            <v>149625</v>
          </cell>
          <cell r="P31">
            <v>95500.408333333326</v>
          </cell>
          <cell r="Q31">
            <v>101499.99999999997</v>
          </cell>
          <cell r="R31">
            <v>107000.45</v>
          </cell>
          <cell r="S31">
            <v>107000.45</v>
          </cell>
        </row>
        <row r="32">
          <cell r="B32" t="str">
            <v>Sinking Fund %</v>
          </cell>
          <cell r="F32">
            <v>0</v>
          </cell>
          <cell r="J32">
            <v>51983.41317478651</v>
          </cell>
          <cell r="K32" t="str">
            <v>Cash Interest (Expense) (2)</v>
          </cell>
          <cell r="L32">
            <v>62745.500473634354</v>
          </cell>
          <cell r="M32">
            <v>75900</v>
          </cell>
          <cell r="N32">
            <v>-399.75</v>
          </cell>
          <cell r="O32">
            <v>-399.75</v>
          </cell>
          <cell r="P32">
            <v>-399.75</v>
          </cell>
          <cell r="Q32">
            <v>-399.75</v>
          </cell>
          <cell r="R32">
            <v>-199.875</v>
          </cell>
          <cell r="S32">
            <v>0</v>
          </cell>
        </row>
        <row r="33">
          <cell r="B33" t="str">
            <v>Sinking  Amount</v>
          </cell>
          <cell r="F33">
            <v>2665</v>
          </cell>
          <cell r="J33">
            <v>35840.762247485072</v>
          </cell>
          <cell r="K33" t="str">
            <v>Net Add/(Repay)</v>
          </cell>
          <cell r="L33">
            <v>37672.880336740833</v>
          </cell>
          <cell r="M33">
            <v>32000</v>
          </cell>
          <cell r="N33">
            <v>0</v>
          </cell>
          <cell r="O33">
            <v>0</v>
          </cell>
          <cell r="P33">
            <v>0</v>
          </cell>
          <cell r="Q33">
            <v>0</v>
          </cell>
          <cell r="R33">
            <v>-2665</v>
          </cell>
          <cell r="S33">
            <v>0</v>
          </cell>
        </row>
        <row r="34">
          <cell r="B34" t="str">
            <v>LAB (Linear Alkyl Benzene)</v>
          </cell>
          <cell r="J34">
            <v>25933.085965514016</v>
          </cell>
          <cell r="K34">
            <v>27421.17451457752</v>
          </cell>
          <cell r="L34">
            <v>31255.85692602125</v>
          </cell>
          <cell r="M34">
            <v>32000</v>
          </cell>
          <cell r="N34">
            <v>35200</v>
          </cell>
          <cell r="O34">
            <v>36960</v>
          </cell>
          <cell r="P34">
            <v>34999.64</v>
          </cell>
          <cell r="Q34">
            <v>36500</v>
          </cell>
          <cell r="R34">
            <v>39879.5</v>
          </cell>
          <cell r="S34">
            <v>39879.5</v>
          </cell>
        </row>
        <row r="35">
          <cell r="B35" t="str">
            <v>MEG (Mono Ethylene Glycol)</v>
          </cell>
          <cell r="J35" t="str">
            <v>N.A.</v>
          </cell>
          <cell r="K35">
            <v>31317.440401505646</v>
          </cell>
          <cell r="L35">
            <v>31011.892045859146</v>
          </cell>
          <cell r="M35">
            <v>21000</v>
          </cell>
          <cell r="N35">
            <v>36750</v>
          </cell>
          <cell r="O35">
            <v>39889.599999999999</v>
          </cell>
          <cell r="P35">
            <v>32600</v>
          </cell>
          <cell r="Q35">
            <v>35800</v>
          </cell>
          <cell r="R35">
            <v>43879.5</v>
          </cell>
          <cell r="S35">
            <v>43879.5</v>
          </cell>
        </row>
        <row r="36">
          <cell r="A36" t="str">
            <v>13.5% debs of rs 100</v>
          </cell>
          <cell r="B36" t="str">
            <v>PVC (Poly Vinyl Chloride)</v>
          </cell>
          <cell r="J36" t="str">
            <v>N.A.</v>
          </cell>
          <cell r="K36" t="str">
            <v>Beginning Balance</v>
          </cell>
          <cell r="L36">
            <v>32170.179116554489</v>
          </cell>
          <cell r="M36">
            <v>39000</v>
          </cell>
          <cell r="N36">
            <v>533.29999999999995</v>
          </cell>
          <cell r="O36">
            <v>533.29999999999995</v>
          </cell>
          <cell r="P36">
            <v>533.29999999999995</v>
          </cell>
          <cell r="Q36">
            <v>0</v>
          </cell>
          <cell r="R36">
            <v>0</v>
          </cell>
          <cell r="S36">
            <v>0</v>
          </cell>
        </row>
        <row r="37">
          <cell r="B37" t="str">
            <v>Existing Amount</v>
          </cell>
          <cell r="F37">
            <v>533.29999999999995</v>
          </cell>
          <cell r="J37" t="str">
            <v>N.A.</v>
          </cell>
          <cell r="K37" t="str">
            <v xml:space="preserve">   Addition/Amortization</v>
          </cell>
          <cell r="L37">
            <v>40850.472484713733</v>
          </cell>
          <cell r="M37">
            <v>40000</v>
          </cell>
          <cell r="N37">
            <v>0</v>
          </cell>
          <cell r="O37">
            <v>0</v>
          </cell>
          <cell r="P37">
            <v>0</v>
          </cell>
          <cell r="Q37">
            <v>0</v>
          </cell>
          <cell r="R37">
            <v>0</v>
          </cell>
          <cell r="S37">
            <v>0</v>
          </cell>
        </row>
        <row r="38">
          <cell r="B38" t="str">
            <v>Additions at Close</v>
          </cell>
          <cell r="F38">
            <v>0</v>
          </cell>
          <cell r="K38" t="str">
            <v xml:space="preserve">   Sinking Fund</v>
          </cell>
          <cell r="N38">
            <v>0</v>
          </cell>
          <cell r="O38">
            <v>0</v>
          </cell>
          <cell r="P38">
            <v>0</v>
          </cell>
          <cell r="Q38">
            <v>0</v>
          </cell>
          <cell r="R38">
            <v>0</v>
          </cell>
          <cell r="S38">
            <v>0</v>
          </cell>
        </row>
        <row r="39">
          <cell r="B39" t="str">
            <v>Interest Rate</v>
          </cell>
          <cell r="C39" t="str">
            <v>$per barrel</v>
          </cell>
          <cell r="F39">
            <v>0.13500000000000001</v>
          </cell>
          <cell r="J39" t="str">
            <v xml:space="preserve">brent </v>
          </cell>
          <cell r="K39" t="str">
            <v xml:space="preserve">   Maturity</v>
          </cell>
          <cell r="N39">
            <v>0</v>
          </cell>
          <cell r="O39">
            <v>0</v>
          </cell>
          <cell r="P39">
            <v>-533.29999999999995</v>
          </cell>
          <cell r="Q39">
            <v>0</v>
          </cell>
          <cell r="R39">
            <v>0</v>
          </cell>
          <cell r="S39">
            <v>0</v>
          </cell>
        </row>
        <row r="40">
          <cell r="B40" t="str">
            <v>Maturity Years</v>
          </cell>
          <cell r="C40" t="str">
            <v>per cu. mtr</v>
          </cell>
          <cell r="F40">
            <v>3</v>
          </cell>
          <cell r="K40" t="str">
            <v>Ending Balance</v>
          </cell>
          <cell r="N40">
            <v>533.29999999999995</v>
          </cell>
          <cell r="O40">
            <v>533.29999999999995</v>
          </cell>
          <cell r="P40">
            <v>0</v>
          </cell>
          <cell r="Q40">
            <v>0</v>
          </cell>
          <cell r="R40">
            <v>0</v>
          </cell>
          <cell r="S40">
            <v>0</v>
          </cell>
        </row>
        <row r="41">
          <cell r="B41" t="str">
            <v>Sinking Fund Years</v>
          </cell>
          <cell r="F41">
            <v>0</v>
          </cell>
          <cell r="J41">
            <v>0</v>
          </cell>
          <cell r="K41">
            <v>0</v>
          </cell>
          <cell r="L41">
            <v>0</v>
          </cell>
          <cell r="M41">
            <v>0</v>
          </cell>
          <cell r="N41">
            <v>0</v>
          </cell>
          <cell r="P41">
            <v>45115.199999999997</v>
          </cell>
          <cell r="Q41">
            <v>57200</v>
          </cell>
          <cell r="R41">
            <v>63999.5</v>
          </cell>
          <cell r="S41">
            <v>63999.5</v>
          </cell>
        </row>
        <row r="42">
          <cell r="B42" t="str">
            <v>Sinking Fund %</v>
          </cell>
          <cell r="F42">
            <v>0</v>
          </cell>
          <cell r="K42" t="str">
            <v>Cash Interest (Expense) (2)</v>
          </cell>
          <cell r="N42">
            <v>-71.995499999999993</v>
          </cell>
          <cell r="O42">
            <v>-71.995499999999993</v>
          </cell>
          <cell r="P42">
            <v>-35.997749999999996</v>
          </cell>
          <cell r="Q42">
            <v>0</v>
          </cell>
          <cell r="R42">
            <v>0</v>
          </cell>
          <cell r="S42">
            <v>0</v>
          </cell>
        </row>
        <row r="43">
          <cell r="A43" t="str">
            <v>Revenue</v>
          </cell>
          <cell r="B43" t="str">
            <v>Sinking  Amount</v>
          </cell>
          <cell r="F43">
            <v>0</v>
          </cell>
          <cell r="K43" t="str">
            <v>Net Add/(Repay)</v>
          </cell>
          <cell r="L43">
            <v>0.27831895352073477</v>
          </cell>
          <cell r="M43">
            <v>0</v>
          </cell>
          <cell r="N43">
            <v>0</v>
          </cell>
          <cell r="O43">
            <v>0</v>
          </cell>
          <cell r="P43">
            <v>-533.29999999999995</v>
          </cell>
          <cell r="Q43">
            <v>0</v>
          </cell>
          <cell r="R43">
            <v>0</v>
          </cell>
          <cell r="S43">
            <v>0</v>
          </cell>
        </row>
        <row r="44">
          <cell r="B44" t="str">
            <v>Fabric</v>
          </cell>
          <cell r="J44">
            <v>2479.4</v>
          </cell>
          <cell r="K44">
            <v>2582.9</v>
          </cell>
          <cell r="L44">
            <v>2874.4</v>
          </cell>
          <cell r="M44">
            <v>2892.2</v>
          </cell>
          <cell r="N44">
            <v>3673.1893840805774</v>
          </cell>
          <cell r="O44">
            <v>3890.2759999999998</v>
          </cell>
          <cell r="P44">
            <v>4118.8297150000008</v>
          </cell>
          <cell r="Q44">
            <v>4468.9302407750001</v>
          </cell>
          <cell r="R44">
            <v>4926.9955904544395</v>
          </cell>
          <cell r="S44">
            <v>5432.0126384760197</v>
          </cell>
        </row>
        <row r="45">
          <cell r="B45" t="str">
            <v>Polyester Filament Yarn</v>
          </cell>
          <cell r="J45">
            <v>11384.9</v>
          </cell>
          <cell r="K45">
            <v>11395.6</v>
          </cell>
          <cell r="L45">
            <v>10479.6</v>
          </cell>
          <cell r="M45">
            <v>13990.295905999999</v>
          </cell>
          <cell r="N45">
            <v>13466.006267999999</v>
          </cell>
          <cell r="O45">
            <v>15635.8125</v>
          </cell>
          <cell r="P45">
            <v>14898.031866530553</v>
          </cell>
          <cell r="Q45">
            <v>20553.749999999993</v>
          </cell>
          <cell r="R45">
            <v>24021.601025</v>
          </cell>
          <cell r="S45">
            <v>24021.601025</v>
          </cell>
        </row>
        <row r="46">
          <cell r="A46" t="str">
            <v>14% Debs of Rs 100</v>
          </cell>
          <cell r="B46" t="str">
            <v>Polyester Staple Fibre</v>
          </cell>
          <cell r="J46">
            <v>2745.4</v>
          </cell>
          <cell r="K46" t="str">
            <v>Beginning Balance</v>
          </cell>
          <cell r="L46">
            <v>3974.3</v>
          </cell>
          <cell r="M46">
            <v>5514.8940000000002</v>
          </cell>
          <cell r="N46">
            <v>700</v>
          </cell>
          <cell r="O46">
            <v>466.66666666666663</v>
          </cell>
          <cell r="P46">
            <v>-0.33333333333337123</v>
          </cell>
          <cell r="Q46">
            <v>0</v>
          </cell>
          <cell r="R46">
            <v>0</v>
          </cell>
          <cell r="S46">
            <v>0</v>
          </cell>
        </row>
        <row r="47">
          <cell r="B47" t="str">
            <v>Existing Amount</v>
          </cell>
          <cell r="F47">
            <v>700</v>
          </cell>
          <cell r="J47">
            <v>1752.9</v>
          </cell>
          <cell r="K47" t="str">
            <v xml:space="preserve">   Addition/Amortization</v>
          </cell>
          <cell r="L47">
            <v>4009.6</v>
          </cell>
          <cell r="M47">
            <v>3063.7440000000001</v>
          </cell>
          <cell r="N47">
            <v>0</v>
          </cell>
          <cell r="O47">
            <v>-467</v>
          </cell>
          <cell r="P47">
            <v>0</v>
          </cell>
          <cell r="Q47">
            <v>0</v>
          </cell>
          <cell r="R47">
            <v>0</v>
          </cell>
          <cell r="S47">
            <v>0</v>
          </cell>
        </row>
        <row r="48">
          <cell r="B48" t="str">
            <v>Additions at Close</v>
          </cell>
          <cell r="F48">
            <v>0</v>
          </cell>
          <cell r="J48">
            <v>1663.4</v>
          </cell>
          <cell r="K48" t="str">
            <v xml:space="preserve">   Sinking Fund</v>
          </cell>
          <cell r="L48">
            <v>2368.1</v>
          </cell>
          <cell r="M48">
            <v>2464.1280000000002</v>
          </cell>
          <cell r="N48">
            <v>-233.33333333333334</v>
          </cell>
          <cell r="O48">
            <v>2975.5756799999999</v>
          </cell>
          <cell r="P48">
            <v>3149.9675999999999</v>
          </cell>
          <cell r="Q48">
            <v>0</v>
          </cell>
          <cell r="R48">
            <v>0</v>
          </cell>
          <cell r="S48">
            <v>0</v>
          </cell>
        </row>
        <row r="49">
          <cell r="B49" t="str">
            <v>Interest Rate</v>
          </cell>
          <cell r="F49">
            <v>0.14000000000000001</v>
          </cell>
          <cell r="J49">
            <v>0</v>
          </cell>
          <cell r="K49" t="str">
            <v xml:space="preserve">   Maturity</v>
          </cell>
          <cell r="L49">
            <v>1306.5</v>
          </cell>
          <cell r="M49">
            <v>1256.2829999999999</v>
          </cell>
          <cell r="N49">
            <v>0</v>
          </cell>
          <cell r="O49">
            <v>0</v>
          </cell>
          <cell r="P49">
            <v>0.33333333333337123</v>
          </cell>
          <cell r="Q49">
            <v>0</v>
          </cell>
          <cell r="R49">
            <v>0</v>
          </cell>
          <cell r="S49">
            <v>0</v>
          </cell>
        </row>
        <row r="50">
          <cell r="B50" t="str">
            <v>Maturity Years</v>
          </cell>
          <cell r="F50">
            <v>3</v>
          </cell>
          <cell r="J50">
            <v>0</v>
          </cell>
          <cell r="K50" t="str">
            <v>Ending Balance</v>
          </cell>
          <cell r="L50">
            <v>3498.7</v>
          </cell>
          <cell r="M50">
            <v>6630</v>
          </cell>
          <cell r="N50">
            <v>466.66666666666663</v>
          </cell>
          <cell r="O50">
            <v>-0.33333333333337123</v>
          </cell>
          <cell r="P50">
            <v>0</v>
          </cell>
          <cell r="Q50">
            <v>0</v>
          </cell>
          <cell r="R50">
            <v>0</v>
          </cell>
          <cell r="S50">
            <v>0</v>
          </cell>
        </row>
        <row r="51">
          <cell r="B51" t="str">
            <v>Sinking Fund Years</v>
          </cell>
          <cell r="F51">
            <v>3</v>
          </cell>
          <cell r="J51">
            <v>0</v>
          </cell>
          <cell r="K51">
            <v>0</v>
          </cell>
          <cell r="L51">
            <v>1469.8</v>
          </cell>
          <cell r="M51">
            <v>5280</v>
          </cell>
          <cell r="N51">
            <v>7636</v>
          </cell>
          <cell r="O51">
            <v>9350.85</v>
          </cell>
          <cell r="P51">
            <v>9430.06640625</v>
          </cell>
          <cell r="Q51">
            <v>16421.915000000001</v>
          </cell>
          <cell r="R51">
            <v>18029.773125</v>
          </cell>
          <cell r="S51">
            <v>18029.773125</v>
          </cell>
        </row>
        <row r="52">
          <cell r="B52" t="str">
            <v>Sinking Fund %</v>
          </cell>
          <cell r="F52">
            <v>1</v>
          </cell>
          <cell r="J52">
            <v>0</v>
          </cell>
          <cell r="K52" t="str">
            <v>Cash Interest (Expense) (2)</v>
          </cell>
          <cell r="L52">
            <v>0</v>
          </cell>
          <cell r="M52">
            <v>0</v>
          </cell>
          <cell r="N52">
            <v>-81.666666666666657</v>
          </cell>
          <cell r="O52">
            <v>-32.643333333333331</v>
          </cell>
          <cell r="P52">
            <v>2.3333333333335989E-2</v>
          </cell>
          <cell r="Q52">
            <v>0</v>
          </cell>
          <cell r="R52">
            <v>0</v>
          </cell>
          <cell r="S52">
            <v>0</v>
          </cell>
        </row>
        <row r="53">
          <cell r="B53" t="str">
            <v>Sinking  Amount</v>
          </cell>
          <cell r="F53">
            <v>700</v>
          </cell>
          <cell r="J53">
            <v>0</v>
          </cell>
          <cell r="K53" t="str">
            <v>Net Add/(Repay)</v>
          </cell>
          <cell r="L53">
            <v>0</v>
          </cell>
          <cell r="M53">
            <v>0</v>
          </cell>
          <cell r="N53">
            <v>-233.33333333333334</v>
          </cell>
          <cell r="O53">
            <v>-467</v>
          </cell>
          <cell r="P53">
            <v>0.33333333333337123</v>
          </cell>
          <cell r="Q53">
            <v>0</v>
          </cell>
          <cell r="R53">
            <v>0</v>
          </cell>
          <cell r="S53">
            <v>0</v>
          </cell>
        </row>
        <row r="54">
          <cell r="B54" t="str">
            <v>Gas</v>
          </cell>
          <cell r="M54" t="str">
            <v>Close</v>
          </cell>
          <cell r="P54" t="str">
            <v>Projected</v>
          </cell>
          <cell r="Q54">
            <v>2640</v>
          </cell>
          <cell r="R54">
            <v>2904.0000000000005</v>
          </cell>
          <cell r="S54">
            <v>3194.400000000001</v>
          </cell>
        </row>
        <row r="55">
          <cell r="A55" t="str">
            <v>Fiscal Year Ended  31 March</v>
          </cell>
          <cell r="B55" t="str">
            <v>PET Chips</v>
          </cell>
          <cell r="J55">
            <v>0</v>
          </cell>
          <cell r="K55">
            <v>0</v>
          </cell>
          <cell r="L55">
            <v>0</v>
          </cell>
          <cell r="M55">
            <v>0</v>
          </cell>
          <cell r="N55">
            <v>1995</v>
          </cell>
          <cell r="O55">
            <v>1996</v>
          </cell>
          <cell r="P55">
            <v>1997</v>
          </cell>
          <cell r="Q55">
            <v>1998</v>
          </cell>
          <cell r="R55">
            <v>1999</v>
          </cell>
          <cell r="S55">
            <v>2000</v>
          </cell>
        </row>
        <row r="56">
          <cell r="A56" t="str">
            <v>14% of Rs 100</v>
          </cell>
          <cell r="B56" t="str">
            <v xml:space="preserve">Ethylene </v>
          </cell>
          <cell r="K56" t="str">
            <v>Beginning Balance</v>
          </cell>
          <cell r="N56">
            <v>825</v>
          </cell>
          <cell r="O56">
            <v>825</v>
          </cell>
          <cell r="P56">
            <v>825</v>
          </cell>
          <cell r="Q56">
            <v>550</v>
          </cell>
          <cell r="R56">
            <v>275</v>
          </cell>
          <cell r="S56">
            <v>0</v>
          </cell>
        </row>
        <row r="57">
          <cell r="B57" t="str">
            <v>Existing Amount</v>
          </cell>
          <cell r="F57">
            <v>825</v>
          </cell>
          <cell r="K57" t="str">
            <v xml:space="preserve">   Addition/Amortization</v>
          </cell>
          <cell r="N57">
            <v>0</v>
          </cell>
          <cell r="O57">
            <v>0</v>
          </cell>
          <cell r="P57">
            <v>0</v>
          </cell>
          <cell r="Q57">
            <v>0</v>
          </cell>
          <cell r="R57">
            <v>0</v>
          </cell>
          <cell r="S57">
            <v>0</v>
          </cell>
        </row>
        <row r="58">
          <cell r="B58" t="str">
            <v>Additions at Close</v>
          </cell>
          <cell r="F58">
            <v>0</v>
          </cell>
          <cell r="K58" t="str">
            <v xml:space="preserve">   Sinking Fund</v>
          </cell>
          <cell r="N58">
            <v>0</v>
          </cell>
          <cell r="O58">
            <v>0</v>
          </cell>
          <cell r="P58">
            <v>-275</v>
          </cell>
          <cell r="Q58">
            <v>-275</v>
          </cell>
          <cell r="R58">
            <v>-275</v>
          </cell>
          <cell r="S58">
            <v>0</v>
          </cell>
        </row>
        <row r="59">
          <cell r="B59" t="str">
            <v>Interest Rate</v>
          </cell>
          <cell r="F59">
            <v>0.14000000000000001</v>
          </cell>
          <cell r="K59" t="str">
            <v xml:space="preserve">   Maturity</v>
          </cell>
          <cell r="N59">
            <v>0</v>
          </cell>
          <cell r="O59">
            <v>0</v>
          </cell>
          <cell r="P59">
            <v>0</v>
          </cell>
          <cell r="Q59">
            <v>0</v>
          </cell>
          <cell r="R59">
            <v>0</v>
          </cell>
          <cell r="S59">
            <v>0</v>
          </cell>
        </row>
        <row r="60">
          <cell r="B60" t="str">
            <v>Maturity Years</v>
          </cell>
          <cell r="F60">
            <v>5</v>
          </cell>
          <cell r="K60" t="str">
            <v>Ending Balance</v>
          </cell>
          <cell r="N60">
            <v>825</v>
          </cell>
          <cell r="O60">
            <v>825</v>
          </cell>
          <cell r="P60">
            <v>550</v>
          </cell>
          <cell r="Q60">
            <v>275</v>
          </cell>
          <cell r="R60">
            <v>0</v>
          </cell>
          <cell r="S60">
            <v>0</v>
          </cell>
        </row>
        <row r="61">
          <cell r="B61" t="str">
            <v>Sinking Fund Years</v>
          </cell>
          <cell r="F61">
            <v>3</v>
          </cell>
          <cell r="J61">
            <v>957.4</v>
          </cell>
          <cell r="K61">
            <v>541.6</v>
          </cell>
          <cell r="L61">
            <v>1097.8</v>
          </cell>
          <cell r="M61">
            <v>688.25509399999999</v>
          </cell>
          <cell r="N61">
            <v>1861.4221959199999</v>
          </cell>
          <cell r="O61">
            <v>756</v>
          </cell>
          <cell r="P61">
            <v>3000</v>
          </cell>
          <cell r="Q61">
            <v>2000</v>
          </cell>
          <cell r="R61">
            <v>2500</v>
          </cell>
          <cell r="S61">
            <v>2500</v>
          </cell>
        </row>
        <row r="62">
          <cell r="B62" t="str">
            <v>Sinking Fund %</v>
          </cell>
          <cell r="C62" t="str">
            <v>Total Revenue</v>
          </cell>
          <cell r="F62">
            <v>1</v>
          </cell>
          <cell r="J62">
            <v>20983.400000000005</v>
          </cell>
          <cell r="K62" t="str">
            <v>Cash Interest (Expense) (2)</v>
          </cell>
          <cell r="L62">
            <v>31078.799999999996</v>
          </cell>
          <cell r="M62">
            <v>41779.799999999996</v>
          </cell>
          <cell r="N62">
            <v>-115.50000000000001</v>
          </cell>
          <cell r="O62">
            <v>-115.50000000000001</v>
          </cell>
          <cell r="P62">
            <v>-110.00000000000001</v>
          </cell>
          <cell r="Q62">
            <v>-71.5</v>
          </cell>
          <cell r="R62">
            <v>-33</v>
          </cell>
          <cell r="S62">
            <v>0</v>
          </cell>
        </row>
        <row r="63">
          <cell r="B63" t="str">
            <v>Sinking  Amount</v>
          </cell>
          <cell r="F63">
            <v>825</v>
          </cell>
          <cell r="J63">
            <v>6285.1</v>
          </cell>
          <cell r="K63" t="str">
            <v>Net Add/(Repay)</v>
          </cell>
          <cell r="L63">
            <v>8614.2999999999993</v>
          </cell>
          <cell r="M63">
            <v>11089.7</v>
          </cell>
          <cell r="N63">
            <v>0</v>
          </cell>
          <cell r="O63">
            <v>0</v>
          </cell>
          <cell r="P63">
            <v>-275</v>
          </cell>
          <cell r="Q63">
            <v>-275</v>
          </cell>
          <cell r="R63">
            <v>-275</v>
          </cell>
          <cell r="S63">
            <v>0</v>
          </cell>
        </row>
        <row r="64">
          <cell r="C64" t="str">
            <v>Net Revenue</v>
          </cell>
          <cell r="J64">
            <v>14698.300000000005</v>
          </cell>
          <cell r="K64">
            <v>15468.499999999996</v>
          </cell>
          <cell r="L64">
            <v>22464.499999999996</v>
          </cell>
          <cell r="M64">
            <v>30690.099999999995</v>
          </cell>
          <cell r="N64">
            <v>38710.200000000579</v>
          </cell>
          <cell r="O64">
            <v>42193.382821320003</v>
          </cell>
          <cell r="P64">
            <v>47237.307486738704</v>
          </cell>
          <cell r="Q64">
            <v>75374.831019570789</v>
          </cell>
          <cell r="R64">
            <v>100156.24869602443</v>
          </cell>
          <cell r="S64">
            <v>105775.29368554073</v>
          </cell>
        </row>
        <row r="65">
          <cell r="C65" t="str">
            <v>INC IN GROSS REV FROM EXCH RATE FALL</v>
          </cell>
          <cell r="O65">
            <v>-6819.317178679994</v>
          </cell>
          <cell r="Q65">
            <v>-21280.589812724997</v>
          </cell>
        </row>
        <row r="66">
          <cell r="A66" t="str">
            <v>12.5% 'H' Debs of Rs 95</v>
          </cell>
          <cell r="F66">
            <v>4.9450549450549448E-2</v>
          </cell>
          <cell r="K66" t="str">
            <v>Beginning Balance</v>
          </cell>
          <cell r="N66">
            <v>3463.7</v>
          </cell>
          <cell r="O66">
            <v>3463.7</v>
          </cell>
          <cell r="P66">
            <v>3428.7</v>
          </cell>
          <cell r="Q66">
            <v>3428.7</v>
          </cell>
          <cell r="R66">
            <v>3428.7</v>
          </cell>
          <cell r="S66">
            <v>0</v>
          </cell>
        </row>
        <row r="67">
          <cell r="B67" t="str">
            <v>Existing Amount</v>
          </cell>
          <cell r="F67">
            <v>3463.7</v>
          </cell>
          <cell r="J67">
            <v>168091</v>
          </cell>
          <cell r="K67" t="str">
            <v xml:space="preserve">   Addition/Amortization</v>
          </cell>
          <cell r="L67">
            <v>234298</v>
          </cell>
          <cell r="M67">
            <v>0</v>
          </cell>
          <cell r="N67">
            <v>0</v>
          </cell>
          <cell r="O67">
            <v>-35</v>
          </cell>
          <cell r="P67">
            <v>0</v>
          </cell>
          <cell r="Q67">
            <v>0</v>
          </cell>
          <cell r="R67">
            <v>0</v>
          </cell>
          <cell r="S67">
            <v>0</v>
          </cell>
        </row>
        <row r="68">
          <cell r="B68" t="str">
            <v>Additions at Close</v>
          </cell>
          <cell r="F68">
            <v>0</v>
          </cell>
          <cell r="K68" t="str">
            <v xml:space="preserve">   Sinking Fund</v>
          </cell>
          <cell r="N68">
            <v>0</v>
          </cell>
          <cell r="O68">
            <v>0</v>
          </cell>
          <cell r="P68">
            <v>0</v>
          </cell>
          <cell r="Q68">
            <v>0</v>
          </cell>
          <cell r="R68">
            <v>0</v>
          </cell>
          <cell r="S68">
            <v>0</v>
          </cell>
        </row>
        <row r="69">
          <cell r="B69" t="str">
            <v>Interest Rate</v>
          </cell>
          <cell r="F69">
            <v>0.125</v>
          </cell>
          <cell r="J69">
            <v>66687</v>
          </cell>
          <cell r="K69" t="str">
            <v xml:space="preserve">   Maturity</v>
          </cell>
          <cell r="L69">
            <v>52999</v>
          </cell>
          <cell r="M69">
            <v>0</v>
          </cell>
          <cell r="N69">
            <v>0</v>
          </cell>
          <cell r="O69">
            <v>0</v>
          </cell>
          <cell r="P69">
            <v>0</v>
          </cell>
          <cell r="Q69">
            <v>0</v>
          </cell>
          <cell r="R69">
            <v>-3428.7</v>
          </cell>
          <cell r="S69">
            <v>0</v>
          </cell>
        </row>
        <row r="70">
          <cell r="B70" t="str">
            <v>Maturity Years</v>
          </cell>
          <cell r="F70">
            <v>5</v>
          </cell>
          <cell r="K70" t="str">
            <v>Ending Balance</v>
          </cell>
          <cell r="N70">
            <v>3463.7</v>
          </cell>
          <cell r="O70">
            <v>3428.7</v>
          </cell>
          <cell r="P70">
            <v>3428.7</v>
          </cell>
          <cell r="Q70">
            <v>3428.7</v>
          </cell>
          <cell r="R70">
            <v>0</v>
          </cell>
          <cell r="S70">
            <v>0</v>
          </cell>
        </row>
        <row r="71">
          <cell r="B71" t="str">
            <v>Sinking Fund Years</v>
          </cell>
          <cell r="F71">
            <v>0</v>
          </cell>
          <cell r="P71">
            <v>5779.7099999999627</v>
          </cell>
          <cell r="Q71">
            <v>0</v>
          </cell>
          <cell r="R71">
            <v>0</v>
          </cell>
          <cell r="S71">
            <v>0</v>
          </cell>
        </row>
        <row r="72">
          <cell r="B72" t="str">
            <v>Sinking Fund %</v>
          </cell>
          <cell r="F72">
            <v>0</v>
          </cell>
          <cell r="K72" t="str">
            <v>Cash Interest (Expense) (2)</v>
          </cell>
          <cell r="N72">
            <v>-432.96249999999998</v>
          </cell>
          <cell r="O72">
            <v>-430.77499999999998</v>
          </cell>
          <cell r="P72">
            <v>-428.58749999999998</v>
          </cell>
          <cell r="Q72">
            <v>-428.58749999999998</v>
          </cell>
          <cell r="R72">
            <v>-214.29374999999999</v>
          </cell>
          <cell r="S72">
            <v>0</v>
          </cell>
        </row>
        <row r="73">
          <cell r="B73" t="str">
            <v>Sinking  Amount</v>
          </cell>
          <cell r="F73">
            <v>3428.7</v>
          </cell>
          <cell r="J73">
            <v>4321</v>
          </cell>
          <cell r="K73" t="str">
            <v>Net Add/(Repay)</v>
          </cell>
          <cell r="L73">
            <v>4482</v>
          </cell>
          <cell r="M73">
            <v>0</v>
          </cell>
          <cell r="N73">
            <v>0</v>
          </cell>
          <cell r="O73">
            <v>-35</v>
          </cell>
          <cell r="P73">
            <v>0</v>
          </cell>
          <cell r="Q73">
            <v>0</v>
          </cell>
          <cell r="R73">
            <v>-3428.7</v>
          </cell>
          <cell r="S73">
            <v>0</v>
          </cell>
        </row>
        <row r="74">
          <cell r="B74" t="str">
            <v>Grey fabrics</v>
          </cell>
          <cell r="J74">
            <v>15156000</v>
          </cell>
          <cell r="K74">
            <v>14503000</v>
          </cell>
          <cell r="L74">
            <v>6180000</v>
          </cell>
          <cell r="M74">
            <v>0</v>
          </cell>
          <cell r="N74">
            <v>0</v>
          </cell>
          <cell r="O74">
            <v>0</v>
          </cell>
          <cell r="P74">
            <v>0</v>
          </cell>
          <cell r="Q74">
            <v>0</v>
          </cell>
          <cell r="R74">
            <v>0</v>
          </cell>
          <cell r="S74">
            <v>0</v>
          </cell>
        </row>
        <row r="75">
          <cell r="B75" t="str">
            <v>Detergent Intermediates</v>
          </cell>
          <cell r="J75">
            <v>86891</v>
          </cell>
          <cell r="K75">
            <v>79764</v>
          </cell>
          <cell r="L75">
            <v>136993</v>
          </cell>
          <cell r="M75">
            <v>0</v>
          </cell>
          <cell r="N75">
            <v>0</v>
          </cell>
          <cell r="O75">
            <v>0</v>
          </cell>
          <cell r="P75">
            <v>0</v>
          </cell>
          <cell r="Q75">
            <v>0</v>
          </cell>
          <cell r="R75">
            <v>0</v>
          </cell>
          <cell r="S75">
            <v>0</v>
          </cell>
        </row>
        <row r="76">
          <cell r="A76" t="str">
            <v>14% Debs of 150</v>
          </cell>
          <cell r="B76" t="str">
            <v>(Ethylene for PE, meg and oxychlorination of PVC</v>
          </cell>
          <cell r="J76">
            <v>0</v>
          </cell>
          <cell r="K76" t="str">
            <v>Beginning Balance</v>
          </cell>
          <cell r="L76">
            <v>134279</v>
          </cell>
          <cell r="M76">
            <v>0</v>
          </cell>
          <cell r="N76">
            <v>1311</v>
          </cell>
          <cell r="O76">
            <v>1311</v>
          </cell>
          <cell r="P76">
            <v>1257.8</v>
          </cell>
          <cell r="Q76">
            <v>1257.8</v>
          </cell>
          <cell r="R76">
            <v>1257.8</v>
          </cell>
          <cell r="S76">
            <v>0</v>
          </cell>
        </row>
        <row r="77">
          <cell r="B77" t="str">
            <v>Existing Amount</v>
          </cell>
          <cell r="F77">
            <v>1311</v>
          </cell>
          <cell r="K77" t="str">
            <v xml:space="preserve">   Addition/Amortization</v>
          </cell>
          <cell r="N77">
            <v>0</v>
          </cell>
          <cell r="O77">
            <v>-53.200000000000045</v>
          </cell>
          <cell r="P77">
            <v>0</v>
          </cell>
          <cell r="Q77">
            <v>0</v>
          </cell>
          <cell r="R77">
            <v>0</v>
          </cell>
          <cell r="S77">
            <v>0</v>
          </cell>
        </row>
        <row r="78">
          <cell r="B78" t="str">
            <v>Additions at Close</v>
          </cell>
          <cell r="F78">
            <v>0</v>
          </cell>
          <cell r="K78" t="str">
            <v xml:space="preserve">   Sinking Fund</v>
          </cell>
          <cell r="L78">
            <v>94344</v>
          </cell>
          <cell r="N78">
            <v>0</v>
          </cell>
          <cell r="O78">
            <v>0</v>
          </cell>
          <cell r="P78">
            <v>0</v>
          </cell>
          <cell r="Q78">
            <v>0</v>
          </cell>
          <cell r="R78">
            <v>0</v>
          </cell>
          <cell r="S78">
            <v>0</v>
          </cell>
        </row>
        <row r="79">
          <cell r="B79" t="str">
            <v>Interest Rate</v>
          </cell>
          <cell r="F79">
            <v>0.14000000000000001</v>
          </cell>
          <cell r="K79" t="str">
            <v xml:space="preserve">   Maturity</v>
          </cell>
          <cell r="M79">
            <v>45062.5</v>
          </cell>
          <cell r="N79">
            <v>0</v>
          </cell>
          <cell r="O79">
            <v>0</v>
          </cell>
          <cell r="P79">
            <v>0</v>
          </cell>
          <cell r="Q79">
            <v>0</v>
          </cell>
          <cell r="R79">
            <v>-1257.8</v>
          </cell>
          <cell r="S79">
            <v>0</v>
          </cell>
        </row>
        <row r="80">
          <cell r="A80" t="str">
            <v>Per Unit Cost (Rs.)</v>
          </cell>
          <cell r="B80" t="str">
            <v>Maturity Years</v>
          </cell>
          <cell r="F80">
            <v>5</v>
          </cell>
          <cell r="K80" t="str">
            <v>Ending Balance</v>
          </cell>
          <cell r="N80">
            <v>1311</v>
          </cell>
          <cell r="O80">
            <v>1257.8</v>
          </cell>
          <cell r="P80">
            <v>1257.8</v>
          </cell>
          <cell r="Q80">
            <v>1257.8</v>
          </cell>
          <cell r="R80">
            <v>0</v>
          </cell>
          <cell r="S80">
            <v>0</v>
          </cell>
        </row>
        <row r="81">
          <cell r="B81" t="str">
            <v>Sinking Fund Years</v>
          </cell>
          <cell r="F81">
            <v>0</v>
          </cell>
          <cell r="J81">
            <v>4144.7787210499073</v>
          </cell>
          <cell r="K81">
            <v>5366.1590863554402</v>
          </cell>
          <cell r="L81">
            <v>5945.8467421830319</v>
          </cell>
          <cell r="N81">
            <v>0</v>
          </cell>
          <cell r="O81">
            <v>7600.2</v>
          </cell>
          <cell r="P81">
            <v>7600.2</v>
          </cell>
          <cell r="Q81">
            <v>7600.2</v>
          </cell>
          <cell r="R81">
            <v>7600.2</v>
          </cell>
          <cell r="S81">
            <v>7600.2</v>
          </cell>
        </row>
        <row r="82">
          <cell r="B82" t="str">
            <v>Sinking Fund %</v>
          </cell>
          <cell r="F82">
            <v>0</v>
          </cell>
          <cell r="K82" t="str">
            <v>Cash Interest (Expense) (2)</v>
          </cell>
          <cell r="N82">
            <v>-183.54000000000002</v>
          </cell>
          <cell r="O82">
            <v>-179.81600000000003</v>
          </cell>
          <cell r="P82">
            <v>-176.09200000000001</v>
          </cell>
          <cell r="Q82">
            <v>-176.09200000000001</v>
          </cell>
          <cell r="R82">
            <v>-88.046000000000006</v>
          </cell>
          <cell r="S82">
            <v>0</v>
          </cell>
        </row>
        <row r="83">
          <cell r="B83" t="str">
            <v>Sinking  Amount</v>
          </cell>
          <cell r="F83">
            <v>1257.8</v>
          </cell>
          <cell r="J83">
            <v>21023.587805719257</v>
          </cell>
          <cell r="K83" t="str">
            <v>Net Add/(Repay)</v>
          </cell>
          <cell r="L83">
            <v>12653.068925828789</v>
          </cell>
          <cell r="N83">
            <v>0</v>
          </cell>
          <cell r="O83">
            <v>-53.200000000000045</v>
          </cell>
          <cell r="P83">
            <v>0</v>
          </cell>
          <cell r="Q83">
            <v>0</v>
          </cell>
          <cell r="R83">
            <v>-1257.8</v>
          </cell>
          <cell r="S83">
            <v>0</v>
          </cell>
        </row>
        <row r="84">
          <cell r="B84" t="str">
            <v>Paraxylene</v>
          </cell>
          <cell r="P84">
            <v>21473.1</v>
          </cell>
          <cell r="Q84">
            <v>26268</v>
          </cell>
          <cell r="R84">
            <v>30339.54</v>
          </cell>
          <cell r="S84">
            <v>33097.68</v>
          </cell>
        </row>
        <row r="85">
          <cell r="B85" t="str">
            <v>PTA</v>
          </cell>
          <cell r="P85">
            <v>33185.700000000004</v>
          </cell>
          <cell r="Q85">
            <v>38804.999999999993</v>
          </cell>
          <cell r="R85">
            <v>48894.299999999996</v>
          </cell>
          <cell r="S85">
            <v>48894.299999999996</v>
          </cell>
        </row>
        <row r="86">
          <cell r="A86" t="str">
            <v>17.5% Debs of Rs 100</v>
          </cell>
          <cell r="B86" t="str">
            <v>MEG</v>
          </cell>
          <cell r="K86" t="str">
            <v>Beginning Balance</v>
          </cell>
          <cell r="N86">
            <v>1326.7</v>
          </cell>
          <cell r="O86">
            <v>1326.7</v>
          </cell>
          <cell r="P86">
            <v>2649.2</v>
          </cell>
          <cell r="Q86">
            <v>2649.2</v>
          </cell>
          <cell r="R86">
            <v>2649.2</v>
          </cell>
          <cell r="S86">
            <v>0</v>
          </cell>
        </row>
        <row r="87">
          <cell r="B87" t="str">
            <v>Existing Amount</v>
          </cell>
          <cell r="F87">
            <v>1326.7</v>
          </cell>
          <cell r="J87">
            <v>102591.99259430687</v>
          </cell>
          <cell r="K87" t="str">
            <v xml:space="preserve">   Addition/Amortization</v>
          </cell>
          <cell r="L87">
            <v>143708.16599732262</v>
          </cell>
          <cell r="N87">
            <v>0</v>
          </cell>
          <cell r="O87">
            <v>1322.4999999999998</v>
          </cell>
          <cell r="P87">
            <v>0</v>
          </cell>
          <cell r="Q87">
            <v>0</v>
          </cell>
          <cell r="R87">
            <v>0</v>
          </cell>
          <cell r="S87">
            <v>0</v>
          </cell>
        </row>
        <row r="88">
          <cell r="B88" t="str">
            <v>Additions at Close</v>
          </cell>
          <cell r="F88">
            <v>0</v>
          </cell>
          <cell r="J88">
            <v>16.5083135391924</v>
          </cell>
          <cell r="K88" t="str">
            <v xml:space="preserve">   Sinking Fund</v>
          </cell>
          <cell r="L88">
            <v>18.608414239482201</v>
          </cell>
          <cell r="N88">
            <v>0</v>
          </cell>
          <cell r="O88">
            <v>0</v>
          </cell>
          <cell r="P88">
            <v>0</v>
          </cell>
          <cell r="Q88">
            <v>0</v>
          </cell>
          <cell r="R88">
            <v>0</v>
          </cell>
          <cell r="S88">
            <v>0</v>
          </cell>
        </row>
        <row r="89">
          <cell r="B89" t="str">
            <v>Interest Rate</v>
          </cell>
          <cell r="F89">
            <v>0.17499999999999999</v>
          </cell>
          <cell r="J89">
            <v>14396.197534842504</v>
          </cell>
          <cell r="K89" t="str">
            <v xml:space="preserve">   Maturity</v>
          </cell>
          <cell r="L89">
            <v>8085.8146036658809</v>
          </cell>
          <cell r="N89">
            <v>0</v>
          </cell>
          <cell r="O89">
            <v>0</v>
          </cell>
          <cell r="P89">
            <v>0</v>
          </cell>
          <cell r="Q89">
            <v>0</v>
          </cell>
          <cell r="R89">
            <v>-2649.2</v>
          </cell>
          <cell r="S89">
            <v>0</v>
          </cell>
        </row>
        <row r="90">
          <cell r="B90" t="str">
            <v>Maturity Years</v>
          </cell>
          <cell r="F90">
            <v>5</v>
          </cell>
          <cell r="J90" t="e">
            <v>#DIV/0!</v>
          </cell>
          <cell r="K90" t="str">
            <v>Ending Balance</v>
          </cell>
          <cell r="L90">
            <v>11228.114597219223</v>
          </cell>
          <cell r="N90">
            <v>1326.7</v>
          </cell>
          <cell r="O90">
            <v>2649.2</v>
          </cell>
          <cell r="P90">
            <v>2649.2</v>
          </cell>
          <cell r="Q90">
            <v>2649.2</v>
          </cell>
          <cell r="R90">
            <v>0</v>
          </cell>
          <cell r="S90">
            <v>0</v>
          </cell>
        </row>
        <row r="91">
          <cell r="B91" t="str">
            <v>Sinking Fund Years</v>
          </cell>
          <cell r="F91">
            <v>0</v>
          </cell>
          <cell r="P91">
            <v>23057.825000000001</v>
          </cell>
          <cell r="Q91">
            <v>27894.800000000007</v>
          </cell>
          <cell r="R91">
            <v>31867.835000000006</v>
          </cell>
          <cell r="S91">
            <v>32867.835000000006</v>
          </cell>
        </row>
        <row r="92">
          <cell r="B92" t="str">
            <v>Sinking Fund %</v>
          </cell>
          <cell r="F92">
            <v>0</v>
          </cell>
          <cell r="J92" t="e">
            <v>#DIV/0!</v>
          </cell>
          <cell r="K92" t="str">
            <v>Cash Interest (Expense) (2)</v>
          </cell>
          <cell r="L92">
            <v>8865.4286441109125</v>
          </cell>
          <cell r="N92">
            <v>-232.17249999999999</v>
          </cell>
          <cell r="O92">
            <v>-347.89124999999996</v>
          </cell>
          <cell r="P92">
            <v>-463.60999999999996</v>
          </cell>
          <cell r="Q92">
            <v>-463.60999999999996</v>
          </cell>
          <cell r="R92">
            <v>-231.80499999999998</v>
          </cell>
          <cell r="S92">
            <v>0</v>
          </cell>
        </row>
        <row r="93">
          <cell r="B93" t="str">
            <v>Sinking  Amount</v>
          </cell>
          <cell r="F93">
            <v>2649.2</v>
          </cell>
          <cell r="J93">
            <v>1991</v>
          </cell>
          <cell r="K93" t="str">
            <v>Net Add/(Repay)</v>
          </cell>
          <cell r="L93">
            <v>1993</v>
          </cell>
          <cell r="M93">
            <v>1994</v>
          </cell>
          <cell r="N93">
            <v>0</v>
          </cell>
          <cell r="O93">
            <v>1322.4999999999998</v>
          </cell>
          <cell r="P93">
            <v>0</v>
          </cell>
          <cell r="Q93">
            <v>0</v>
          </cell>
          <cell r="R93">
            <v>-2649.2</v>
          </cell>
          <cell r="S93">
            <v>0</v>
          </cell>
        </row>
        <row r="94">
          <cell r="A94" t="str">
            <v>Material Costs (Rs. m)</v>
          </cell>
        </row>
        <row r="95">
          <cell r="B95" t="str">
            <v>Naptha (Aromatic)</v>
          </cell>
          <cell r="J95">
            <v>696.7</v>
          </cell>
          <cell r="K95">
            <v>1071.3</v>
          </cell>
          <cell r="L95">
            <v>1393.1</v>
          </cell>
          <cell r="M95">
            <v>0</v>
          </cell>
          <cell r="N95">
            <v>0</v>
          </cell>
          <cell r="O95">
            <v>1710.0450000000001</v>
          </cell>
          <cell r="P95">
            <v>1900.05</v>
          </cell>
          <cell r="Q95">
            <v>3496.0920000000001</v>
          </cell>
          <cell r="R95">
            <v>4826.1270000000004</v>
          </cell>
          <cell r="S95">
            <v>5092.134</v>
          </cell>
        </row>
        <row r="96">
          <cell r="A96" t="str">
            <v>18% Debs of Rs 100</v>
          </cell>
          <cell r="B96" t="str">
            <v>Naphtha for cracker</v>
          </cell>
          <cell r="K96" t="str">
            <v>Beginning Balance</v>
          </cell>
          <cell r="N96">
            <v>600</v>
          </cell>
          <cell r="O96">
            <v>600</v>
          </cell>
          <cell r="P96">
            <v>600</v>
          </cell>
          <cell r="Q96">
            <v>600</v>
          </cell>
          <cell r="R96">
            <v>600</v>
          </cell>
          <cell r="S96">
            <v>400</v>
          </cell>
        </row>
        <row r="97">
          <cell r="B97" t="str">
            <v>Existing Amount</v>
          </cell>
          <cell r="F97">
            <v>600</v>
          </cell>
          <cell r="J97">
            <v>1402</v>
          </cell>
          <cell r="K97" t="str">
            <v xml:space="preserve">   Addition/Amortization</v>
          </cell>
          <cell r="L97">
            <v>670.6</v>
          </cell>
          <cell r="M97">
            <v>0</v>
          </cell>
          <cell r="N97">
            <v>0</v>
          </cell>
          <cell r="O97">
            <v>0</v>
          </cell>
          <cell r="P97">
            <v>0</v>
          </cell>
          <cell r="Q97">
            <v>0</v>
          </cell>
          <cell r="R97">
            <v>0</v>
          </cell>
          <cell r="S97">
            <v>0</v>
          </cell>
        </row>
        <row r="98">
          <cell r="B98" t="str">
            <v>Additions at Close</v>
          </cell>
          <cell r="F98">
            <v>0</v>
          </cell>
          <cell r="K98" t="str">
            <v xml:space="preserve">   Sinking Fund</v>
          </cell>
          <cell r="N98">
            <v>0</v>
          </cell>
          <cell r="O98">
            <v>0</v>
          </cell>
          <cell r="P98">
            <v>0</v>
          </cell>
          <cell r="Q98">
            <v>0</v>
          </cell>
          <cell r="R98">
            <v>-200</v>
          </cell>
          <cell r="S98">
            <v>-200</v>
          </cell>
        </row>
        <row r="99">
          <cell r="B99" t="str">
            <v>Interest Rate</v>
          </cell>
          <cell r="F99">
            <v>0.18</v>
          </cell>
          <cell r="K99" t="str">
            <v xml:space="preserve">   Maturity</v>
          </cell>
          <cell r="N99">
            <v>0</v>
          </cell>
          <cell r="O99">
            <v>0</v>
          </cell>
          <cell r="P99">
            <v>0</v>
          </cell>
          <cell r="Q99">
            <v>0</v>
          </cell>
          <cell r="R99">
            <v>0</v>
          </cell>
          <cell r="S99">
            <v>0</v>
          </cell>
        </row>
        <row r="100">
          <cell r="B100" t="str">
            <v>Maturity Years</v>
          </cell>
          <cell r="F100">
            <v>7</v>
          </cell>
          <cell r="K100" t="str">
            <v>Ending Balance</v>
          </cell>
          <cell r="N100">
            <v>600</v>
          </cell>
          <cell r="O100">
            <v>600</v>
          </cell>
          <cell r="P100">
            <v>600</v>
          </cell>
          <cell r="Q100">
            <v>600</v>
          </cell>
          <cell r="R100">
            <v>400</v>
          </cell>
          <cell r="S100">
            <v>200</v>
          </cell>
        </row>
        <row r="101">
          <cell r="B101" t="str">
            <v>Sinking Fund Years</v>
          </cell>
          <cell r="F101">
            <v>3</v>
          </cell>
          <cell r="J101">
            <v>443.3</v>
          </cell>
          <cell r="K101">
            <v>522.9</v>
          </cell>
          <cell r="L101">
            <v>644.1</v>
          </cell>
          <cell r="M101">
            <v>0</v>
          </cell>
          <cell r="N101">
            <v>0</v>
          </cell>
          <cell r="O101">
            <v>972.56899999999996</v>
          </cell>
          <cell r="P101">
            <v>1029.7074287500002</v>
          </cell>
          <cell r="Q101">
            <v>1117.23256019375</v>
          </cell>
          <cell r="R101">
            <v>1231.7488976136099</v>
          </cell>
          <cell r="S101">
            <v>1358.0031596190049</v>
          </cell>
        </row>
        <row r="102">
          <cell r="B102" t="str">
            <v>Sinking Fund %</v>
          </cell>
          <cell r="F102">
            <v>1</v>
          </cell>
          <cell r="J102">
            <v>250.2</v>
          </cell>
          <cell r="K102" t="str">
            <v>Cash Interest (Expense) (2)</v>
          </cell>
          <cell r="L102">
            <v>115</v>
          </cell>
          <cell r="M102">
            <v>0</v>
          </cell>
          <cell r="N102">
            <v>-108</v>
          </cell>
          <cell r="O102">
            <v>-108</v>
          </cell>
          <cell r="P102">
            <v>-108</v>
          </cell>
          <cell r="Q102">
            <v>-108</v>
          </cell>
          <cell r="R102">
            <v>-90</v>
          </cell>
          <cell r="S102">
            <v>-54</v>
          </cell>
        </row>
        <row r="103">
          <cell r="B103" t="str">
            <v>Sinking  Amount</v>
          </cell>
          <cell r="F103">
            <v>600</v>
          </cell>
          <cell r="J103">
            <v>1250.9000000000001</v>
          </cell>
          <cell r="K103" t="str">
            <v>Net Add/(Repay)</v>
          </cell>
          <cell r="L103">
            <v>1107.7</v>
          </cell>
          <cell r="M103">
            <v>0</v>
          </cell>
          <cell r="N103">
            <v>0</v>
          </cell>
          <cell r="O103">
            <v>0</v>
          </cell>
          <cell r="P103">
            <v>0</v>
          </cell>
          <cell r="Q103">
            <v>0</v>
          </cell>
          <cell r="R103">
            <v>-200</v>
          </cell>
          <cell r="S103">
            <v>-200</v>
          </cell>
        </row>
        <row r="104">
          <cell r="B104" t="str">
            <v>(Ethylene for PE, meg and oxychlorination of PVC</v>
          </cell>
          <cell r="J104">
            <v>0</v>
          </cell>
          <cell r="K104">
            <v>88.8</v>
          </cell>
          <cell r="L104">
            <v>1507.7</v>
          </cell>
          <cell r="M104">
            <v>0</v>
          </cell>
          <cell r="N104">
            <v>0</v>
          </cell>
          <cell r="O104">
            <v>5773.4201249999996</v>
          </cell>
          <cell r="P104">
            <v>6268.8959937500003</v>
          </cell>
          <cell r="Q104">
            <v>0</v>
          </cell>
          <cell r="R104">
            <v>0</v>
          </cell>
          <cell r="S104">
            <v>0</v>
          </cell>
        </row>
        <row r="105">
          <cell r="B105" t="str">
            <v>Propylene</v>
          </cell>
          <cell r="P105">
            <v>1870.2778303125001</v>
          </cell>
          <cell r="Q105">
            <v>1433.0953500000003</v>
          </cell>
          <cell r="R105">
            <v>0</v>
          </cell>
          <cell r="S105">
            <v>3936.7449371250009</v>
          </cell>
        </row>
        <row r="106">
          <cell r="A106" t="str">
            <v>14% Debs of Rs 100</v>
          </cell>
          <cell r="B106" t="str">
            <v>Chloro Olefins</v>
          </cell>
          <cell r="F106" t="str">
            <v>with</v>
          </cell>
          <cell r="K106" t="str">
            <v>Beginning Balance</v>
          </cell>
          <cell r="L106">
            <v>836.4</v>
          </cell>
          <cell r="N106">
            <v>750</v>
          </cell>
          <cell r="O106">
            <v>750</v>
          </cell>
          <cell r="P106">
            <v>750</v>
          </cell>
          <cell r="Q106">
            <v>750</v>
          </cell>
          <cell r="R106">
            <v>750</v>
          </cell>
          <cell r="S106">
            <v>750</v>
          </cell>
        </row>
        <row r="107">
          <cell r="B107" t="str">
            <v>Existing Amount</v>
          </cell>
          <cell r="F107">
            <v>750</v>
          </cell>
          <cell r="J107">
            <v>721</v>
          </cell>
          <cell r="K107" t="str">
            <v xml:space="preserve">   Addition/Amortization</v>
          </cell>
          <cell r="L107">
            <v>339.6</v>
          </cell>
          <cell r="N107">
            <v>0</v>
          </cell>
          <cell r="O107">
            <v>0</v>
          </cell>
          <cell r="P107">
            <v>0</v>
          </cell>
          <cell r="Q107">
            <v>0</v>
          </cell>
          <cell r="R107">
            <v>0</v>
          </cell>
          <cell r="S107">
            <v>-750</v>
          </cell>
        </row>
        <row r="108">
          <cell r="B108" t="str">
            <v>Additions at Close</v>
          </cell>
          <cell r="F108">
            <v>0</v>
          </cell>
          <cell r="K108" t="str">
            <v xml:space="preserve">   Sinking Fund</v>
          </cell>
          <cell r="N108">
            <v>0</v>
          </cell>
          <cell r="O108">
            <v>0</v>
          </cell>
          <cell r="P108">
            <v>0</v>
          </cell>
          <cell r="Q108">
            <v>0</v>
          </cell>
          <cell r="R108">
            <v>0</v>
          </cell>
          <cell r="S108">
            <v>0</v>
          </cell>
        </row>
        <row r="109">
          <cell r="B109" t="str">
            <v>Interest Rate</v>
          </cell>
          <cell r="F109">
            <v>0.14000000000000001</v>
          </cell>
          <cell r="J109">
            <v>4764.1000000000004</v>
          </cell>
          <cell r="K109" t="str">
            <v xml:space="preserve">   Maturity</v>
          </cell>
          <cell r="L109">
            <v>6614.2</v>
          </cell>
          <cell r="M109">
            <v>10987.4</v>
          </cell>
          <cell r="N109">
            <v>0</v>
          </cell>
          <cell r="O109">
            <v>0</v>
          </cell>
          <cell r="P109">
            <v>0</v>
          </cell>
          <cell r="Q109">
            <v>0</v>
          </cell>
          <cell r="R109">
            <v>0</v>
          </cell>
          <cell r="S109">
            <v>0</v>
          </cell>
        </row>
        <row r="110">
          <cell r="B110" t="str">
            <v>Maturity Years</v>
          </cell>
          <cell r="F110">
            <v>8</v>
          </cell>
          <cell r="K110" t="str">
            <v>Ending Balance</v>
          </cell>
          <cell r="N110">
            <v>750</v>
          </cell>
          <cell r="O110">
            <v>750</v>
          </cell>
          <cell r="P110">
            <v>750</v>
          </cell>
          <cell r="Q110">
            <v>750</v>
          </cell>
          <cell r="R110">
            <v>750</v>
          </cell>
          <cell r="S110">
            <v>0</v>
          </cell>
        </row>
        <row r="111">
          <cell r="A111" t="str">
            <v>Other Manufacturing Costs (Rs. m)</v>
          </cell>
          <cell r="B111" t="str">
            <v>Sinking Fund Years</v>
          </cell>
          <cell r="F111">
            <v>0</v>
          </cell>
        </row>
        <row r="112">
          <cell r="B112" t="str">
            <v>Sinking Fund %</v>
          </cell>
          <cell r="F112">
            <v>0</v>
          </cell>
          <cell r="J112">
            <v>835.8</v>
          </cell>
          <cell r="K112" t="str">
            <v>Cash Interest (Expense) (2)</v>
          </cell>
          <cell r="L112">
            <v>929.6</v>
          </cell>
          <cell r="M112">
            <v>1050.4000000000001</v>
          </cell>
          <cell r="N112">
            <v>-105.00000000000001</v>
          </cell>
          <cell r="O112">
            <v>-105.00000000000001</v>
          </cell>
          <cell r="P112">
            <v>-105.00000000000001</v>
          </cell>
          <cell r="Q112">
            <v>-105.00000000000001</v>
          </cell>
          <cell r="R112">
            <v>-105.00000000000001</v>
          </cell>
          <cell r="S112">
            <v>-52.500000000000007</v>
          </cell>
        </row>
        <row r="113">
          <cell r="B113" t="str">
            <v>Sinking  Amount</v>
          </cell>
          <cell r="F113">
            <v>750</v>
          </cell>
          <cell r="J113">
            <v>559.4</v>
          </cell>
          <cell r="K113" t="str">
            <v>Net Add/(Repay)</v>
          </cell>
          <cell r="L113">
            <v>1188.5</v>
          </cell>
          <cell r="M113">
            <v>1267.3</v>
          </cell>
          <cell r="N113">
            <v>0</v>
          </cell>
          <cell r="O113">
            <v>0</v>
          </cell>
          <cell r="P113">
            <v>0</v>
          </cell>
          <cell r="Q113">
            <v>0</v>
          </cell>
          <cell r="R113">
            <v>0</v>
          </cell>
          <cell r="S113">
            <v>-750</v>
          </cell>
        </row>
        <row r="114">
          <cell r="B114" t="str">
            <v>Power</v>
          </cell>
          <cell r="J114">
            <v>1151.8</v>
          </cell>
          <cell r="K114">
            <v>1405.6</v>
          </cell>
          <cell r="L114">
            <v>1598.6</v>
          </cell>
          <cell r="M114">
            <v>2362.3000000000002</v>
          </cell>
          <cell r="N114">
            <v>2895.9</v>
          </cell>
          <cell r="O114">
            <v>3158.9</v>
          </cell>
          <cell r="P114">
            <v>3560.5941189441337</v>
          </cell>
          <cell r="Q114">
            <v>5521.4832490593872</v>
          </cell>
          <cell r="R114">
            <v>6998.2717736855411</v>
          </cell>
          <cell r="S114">
            <v>8163.8032473861213</v>
          </cell>
        </row>
        <row r="115">
          <cell r="A115" t="str">
            <v>Fiscal Year Ended  31 March</v>
          </cell>
          <cell r="B115" t="str">
            <v>Salaries</v>
          </cell>
          <cell r="J115">
            <v>567</v>
          </cell>
          <cell r="K115">
            <v>657.8</v>
          </cell>
          <cell r="L115">
            <v>874.2</v>
          </cell>
          <cell r="M115">
            <v>1063.5999999999999</v>
          </cell>
          <cell r="N115">
            <v>1995</v>
          </cell>
          <cell r="O115">
            <v>1996</v>
          </cell>
          <cell r="P115">
            <v>1997</v>
          </cell>
          <cell r="Q115">
            <v>1998</v>
          </cell>
          <cell r="R115">
            <v>1999</v>
          </cell>
          <cell r="S115">
            <v>2000</v>
          </cell>
        </row>
        <row r="116">
          <cell r="A116" t="str">
            <v>Term Loans - FC &amp; FI's &amp; DPG</v>
          </cell>
          <cell r="B116" t="str">
            <v>Repairs and Maintenance</v>
          </cell>
          <cell r="J116">
            <v>253.4</v>
          </cell>
          <cell r="K116" t="str">
            <v>Beginning Balance</v>
          </cell>
          <cell r="L116">
            <v>370.79999999999995</v>
          </cell>
          <cell r="M116">
            <v>412.6</v>
          </cell>
          <cell r="N116">
            <v>5415</v>
          </cell>
          <cell r="O116">
            <v>4275.9000000000005</v>
          </cell>
          <cell r="P116">
            <v>4897.5</v>
          </cell>
          <cell r="Q116">
            <v>4285.3125</v>
          </cell>
          <cell r="R116">
            <v>3673.125</v>
          </cell>
          <cell r="S116">
            <v>3060.9375</v>
          </cell>
        </row>
        <row r="117">
          <cell r="B117" t="str">
            <v>Existing Amount</v>
          </cell>
          <cell r="F117">
            <v>5415</v>
          </cell>
          <cell r="J117">
            <v>-326.89999999999998</v>
          </cell>
          <cell r="K117" t="str">
            <v xml:space="preserve">   Addition/Amortization</v>
          </cell>
          <cell r="L117">
            <v>-341.2</v>
          </cell>
          <cell r="M117">
            <v>-84.9</v>
          </cell>
          <cell r="N117">
            <v>-3128</v>
          </cell>
          <cell r="O117">
            <v>621.59999999999945</v>
          </cell>
          <cell r="P117">
            <v>-612.1875</v>
          </cell>
          <cell r="Q117">
            <v>-612.1875</v>
          </cell>
          <cell r="R117">
            <v>-612.1875</v>
          </cell>
          <cell r="S117">
            <v>-612.1875</v>
          </cell>
        </row>
        <row r="118">
          <cell r="B118" t="str">
            <v>Additions at Close</v>
          </cell>
          <cell r="F118">
            <v>-3128</v>
          </cell>
          <cell r="K118" t="str">
            <v xml:space="preserve">   Sinking Fund</v>
          </cell>
          <cell r="N118">
            <v>0</v>
          </cell>
          <cell r="O118">
            <v>0</v>
          </cell>
          <cell r="P118">
            <v>0</v>
          </cell>
          <cell r="Q118">
            <v>0</v>
          </cell>
          <cell r="R118">
            <v>0</v>
          </cell>
          <cell r="S118">
            <v>0</v>
          </cell>
        </row>
        <row r="119">
          <cell r="B119" t="str">
            <v>Interest Rate</v>
          </cell>
          <cell r="C119" t="str">
            <v>Total Other Costs</v>
          </cell>
          <cell r="F119">
            <v>0.14000000000000001</v>
          </cell>
          <cell r="J119">
            <v>3040.5</v>
          </cell>
          <cell r="K119" t="str">
            <v xml:space="preserve">   Maturity</v>
          </cell>
          <cell r="L119">
            <v>4620.5</v>
          </cell>
          <cell r="M119">
            <v>6071.3000000000011</v>
          </cell>
          <cell r="N119">
            <v>0</v>
          </cell>
          <cell r="O119">
            <v>0</v>
          </cell>
          <cell r="P119">
            <v>0</v>
          </cell>
          <cell r="Q119">
            <v>0</v>
          </cell>
          <cell r="R119">
            <v>0</v>
          </cell>
          <cell r="S119">
            <v>0</v>
          </cell>
        </row>
        <row r="120">
          <cell r="B120" t="str">
            <v>Maturity Years</v>
          </cell>
          <cell r="F120">
            <v>6</v>
          </cell>
          <cell r="K120" t="str">
            <v>Ending Balance</v>
          </cell>
          <cell r="N120">
            <v>4275.9000000000005</v>
          </cell>
          <cell r="O120">
            <v>4897.5</v>
          </cell>
          <cell r="P120">
            <v>4285.3125</v>
          </cell>
          <cell r="Q120">
            <v>3673.125</v>
          </cell>
          <cell r="R120">
            <v>3060.9375</v>
          </cell>
          <cell r="S120">
            <v>2448.75</v>
          </cell>
        </row>
        <row r="121">
          <cell r="A121" t="str">
            <v>Cost of Goods Sold</v>
          </cell>
          <cell r="B121" t="str">
            <v>Sinking Fund Years</v>
          </cell>
          <cell r="F121">
            <v>0</v>
          </cell>
          <cell r="J121">
            <v>7804.6</v>
          </cell>
          <cell r="K121">
            <v>8222.9000000000015</v>
          </cell>
          <cell r="L121">
            <v>11234.7</v>
          </cell>
          <cell r="M121">
            <v>17058.7</v>
          </cell>
          <cell r="N121">
            <v>19258.400000000001</v>
          </cell>
          <cell r="O121">
            <v>19824.538793750002</v>
          </cell>
          <cell r="P121">
            <v>25856.804287488008</v>
          </cell>
          <cell r="Q121">
            <v>40366.097722997198</v>
          </cell>
          <cell r="R121">
            <v>53499.746255202816</v>
          </cell>
          <cell r="S121">
            <v>54123.285910610488</v>
          </cell>
        </row>
        <row r="122">
          <cell r="B122" t="str">
            <v>Sinking Fund %</v>
          </cell>
          <cell r="F122">
            <v>0</v>
          </cell>
          <cell r="K122" t="str">
            <v>Cash Interest (Expense) (2)</v>
          </cell>
          <cell r="N122">
            <v>-678.36300000000017</v>
          </cell>
          <cell r="O122">
            <v>-642.13800000000015</v>
          </cell>
          <cell r="P122">
            <v>-642.79687500000011</v>
          </cell>
          <cell r="Q122">
            <v>-557.09062500000005</v>
          </cell>
          <cell r="R122">
            <v>-471.38437500000003</v>
          </cell>
          <cell r="S122">
            <v>-385.67812500000002</v>
          </cell>
        </row>
        <row r="123">
          <cell r="A123" t="str">
            <v>Sales, General and Administrative Expenses</v>
          </cell>
          <cell r="B123" t="str">
            <v>Sinking  Amount</v>
          </cell>
          <cell r="F123">
            <v>3673.125</v>
          </cell>
          <cell r="K123" t="str">
            <v>Net Add/(Repay)</v>
          </cell>
          <cell r="N123">
            <v>-3128</v>
          </cell>
          <cell r="O123">
            <v>621.59999999999945</v>
          </cell>
          <cell r="P123">
            <v>-612.1875</v>
          </cell>
          <cell r="Q123">
            <v>-612.1875</v>
          </cell>
          <cell r="R123">
            <v>-612.1875</v>
          </cell>
          <cell r="S123">
            <v>-612.1875</v>
          </cell>
        </row>
        <row r="124">
          <cell r="B124" t="str">
            <v>Sales Promotion</v>
          </cell>
          <cell r="J124">
            <v>91.9</v>
          </cell>
          <cell r="K124">
            <v>129</v>
          </cell>
          <cell r="L124">
            <v>137.19999999999999</v>
          </cell>
          <cell r="M124">
            <v>215.5</v>
          </cell>
          <cell r="N124">
            <v>273.89999999999998</v>
          </cell>
          <cell r="O124">
            <v>407.6</v>
          </cell>
          <cell r="P124">
            <v>529.88</v>
          </cell>
          <cell r="Q124">
            <v>688.84400000000005</v>
          </cell>
          <cell r="R124">
            <v>826.61279999999999</v>
          </cell>
          <cell r="S124">
            <v>991.93535999999995</v>
          </cell>
        </row>
        <row r="125">
          <cell r="B125" t="str">
            <v>Brokerage</v>
          </cell>
          <cell r="J125">
            <v>272.60000000000002</v>
          </cell>
          <cell r="K125">
            <v>252</v>
          </cell>
          <cell r="L125">
            <v>323.2</v>
          </cell>
          <cell r="M125">
            <v>379</v>
          </cell>
          <cell r="N125">
            <v>575.6</v>
          </cell>
          <cell r="O125">
            <v>514.6</v>
          </cell>
          <cell r="P125">
            <v>668.98</v>
          </cell>
          <cell r="Q125">
            <v>869.67400000000009</v>
          </cell>
          <cell r="R125">
            <v>913.15770000000009</v>
          </cell>
          <cell r="S125">
            <v>958.81558500000017</v>
          </cell>
        </row>
        <row r="126">
          <cell r="A126" t="str">
            <v>0% Sales Tax Loan</v>
          </cell>
          <cell r="B126" t="str">
            <v>Packing</v>
          </cell>
          <cell r="J126">
            <v>295.39999999999998</v>
          </cell>
          <cell r="K126" t="str">
            <v>Beginning Balance</v>
          </cell>
          <cell r="L126">
            <v>497.9</v>
          </cell>
          <cell r="M126">
            <v>582.1</v>
          </cell>
          <cell r="N126">
            <v>2234.8000000000002</v>
          </cell>
          <cell r="O126">
            <v>2350.4</v>
          </cell>
          <cell r="P126">
            <v>2357.4</v>
          </cell>
          <cell r="Q126">
            <v>3240.8966155706148</v>
          </cell>
          <cell r="R126">
            <v>4628.3727683797397</v>
          </cell>
          <cell r="S126">
            <v>6464.8699827668061</v>
          </cell>
        </row>
        <row r="127">
          <cell r="B127" t="str">
            <v>Existing Amount</v>
          </cell>
          <cell r="F127">
            <v>2234.8000000000002</v>
          </cell>
          <cell r="J127">
            <v>151.9</v>
          </cell>
          <cell r="K127" t="str">
            <v xml:space="preserve">   Addition/Amortization</v>
          </cell>
          <cell r="L127">
            <v>209.6</v>
          </cell>
          <cell r="M127">
            <v>130.4</v>
          </cell>
          <cell r="N127">
            <v>115.59999999999991</v>
          </cell>
          <cell r="O127">
            <v>7</v>
          </cell>
          <cell r="P127">
            <v>883.49661557061449</v>
          </cell>
          <cell r="Q127">
            <v>1387.4761528091251</v>
          </cell>
          <cell r="R127">
            <v>1836.4972143870666</v>
          </cell>
          <cell r="S127">
            <v>1936.8327606974215</v>
          </cell>
        </row>
        <row r="128">
          <cell r="B128" t="str">
            <v>Additions at Close</v>
          </cell>
          <cell r="F128">
            <v>0</v>
          </cell>
          <cell r="J128">
            <v>353.20000000000005</v>
          </cell>
          <cell r="K128" t="str">
            <v xml:space="preserve">   Sinking Fund</v>
          </cell>
          <cell r="L128">
            <v>530.29999999999995</v>
          </cell>
          <cell r="M128">
            <v>437</v>
          </cell>
          <cell r="N128">
            <v>0</v>
          </cell>
          <cell r="O128">
            <v>0</v>
          </cell>
          <cell r="P128">
            <v>0</v>
          </cell>
          <cell r="Q128">
            <v>0</v>
          </cell>
          <cell r="R128">
            <v>0</v>
          </cell>
          <cell r="S128">
            <v>0</v>
          </cell>
        </row>
        <row r="129">
          <cell r="B129" t="str">
            <v>Interest Rate</v>
          </cell>
          <cell r="F129">
            <v>0</v>
          </cell>
          <cell r="J129">
            <v>167.1</v>
          </cell>
          <cell r="K129" t="str">
            <v xml:space="preserve">   Maturity</v>
          </cell>
          <cell r="L129">
            <v>331.29999999999995</v>
          </cell>
          <cell r="M129">
            <v>442.4</v>
          </cell>
          <cell r="N129">
            <v>0</v>
          </cell>
          <cell r="O129">
            <v>0</v>
          </cell>
          <cell r="P129">
            <v>0</v>
          </cell>
          <cell r="Q129">
            <v>0</v>
          </cell>
          <cell r="R129">
            <v>0</v>
          </cell>
          <cell r="S129">
            <v>0</v>
          </cell>
        </row>
        <row r="130">
          <cell r="B130" t="str">
            <v>Maturity Years</v>
          </cell>
          <cell r="F130">
            <v>0</v>
          </cell>
          <cell r="K130" t="str">
            <v>Ending Balance</v>
          </cell>
          <cell r="N130">
            <v>2350.4</v>
          </cell>
          <cell r="O130">
            <v>2357.4</v>
          </cell>
          <cell r="P130">
            <v>3240.8966155706148</v>
          </cell>
          <cell r="Q130">
            <v>4628.3727683797397</v>
          </cell>
          <cell r="R130">
            <v>6464.8699827668061</v>
          </cell>
          <cell r="S130">
            <v>8401.7027434642278</v>
          </cell>
        </row>
        <row r="131">
          <cell r="B131" t="str">
            <v>Sinking Fund Years</v>
          </cell>
          <cell r="F131">
            <v>0</v>
          </cell>
          <cell r="J131">
            <v>427</v>
          </cell>
          <cell r="K131">
            <v>477.6</v>
          </cell>
          <cell r="L131">
            <v>635.4</v>
          </cell>
          <cell r="M131">
            <v>953.7</v>
          </cell>
          <cell r="N131">
            <v>1208.0999999999999</v>
          </cell>
          <cell r="O131">
            <v>1614.1</v>
          </cell>
          <cell r="P131">
            <v>1775.51</v>
          </cell>
          <cell r="Q131">
            <v>2308.163</v>
          </cell>
          <cell r="R131">
            <v>2538.9793000000004</v>
          </cell>
          <cell r="S131">
            <v>2792.8772300000005</v>
          </cell>
        </row>
        <row r="132">
          <cell r="B132" t="str">
            <v>Sinking Fund %</v>
          </cell>
          <cell r="F132">
            <v>0</v>
          </cell>
          <cell r="J132">
            <v>329.9</v>
          </cell>
          <cell r="K132" t="str">
            <v>Cash Interest (Expense) (2)</v>
          </cell>
          <cell r="L132">
            <v>440.40000000000003</v>
          </cell>
          <cell r="M132">
            <v>1008.6999999999999</v>
          </cell>
          <cell r="N132">
            <v>0</v>
          </cell>
          <cell r="O132">
            <v>0</v>
          </cell>
          <cell r="P132">
            <v>0</v>
          </cell>
          <cell r="Q132">
            <v>0</v>
          </cell>
          <cell r="R132">
            <v>0</v>
          </cell>
          <cell r="S132">
            <v>0</v>
          </cell>
        </row>
        <row r="133">
          <cell r="B133" t="str">
            <v>Sinking  Amount</v>
          </cell>
          <cell r="C133" t="str">
            <v>Total S,G&amp;A</v>
          </cell>
          <cell r="F133">
            <v>2234.8000000000002</v>
          </cell>
          <cell r="J133">
            <v>2089</v>
          </cell>
          <cell r="K133" t="str">
            <v>Net Add/(Repay)</v>
          </cell>
          <cell r="L133">
            <v>3105.2999999999997</v>
          </cell>
          <cell r="M133">
            <v>4148.8</v>
          </cell>
          <cell r="N133">
            <v>115.59999999999991</v>
          </cell>
          <cell r="O133">
            <v>7</v>
          </cell>
          <cell r="P133">
            <v>883.49661557061449</v>
          </cell>
          <cell r="Q133">
            <v>1387.4761528091251</v>
          </cell>
          <cell r="R133">
            <v>1836.4972143870666</v>
          </cell>
          <cell r="S133">
            <v>1936.8327606974215</v>
          </cell>
        </row>
        <row r="135">
          <cell r="A135" t="str">
            <v>Total Expenditure</v>
          </cell>
          <cell r="J135">
            <v>9893.6</v>
          </cell>
          <cell r="K135">
            <v>10143.900000000001</v>
          </cell>
          <cell r="L135">
            <v>14340</v>
          </cell>
          <cell r="M135">
            <v>21207.5</v>
          </cell>
          <cell r="N135">
            <v>25610.100000000002</v>
          </cell>
          <cell r="O135">
            <v>27393.638793750004</v>
          </cell>
          <cell r="P135">
            <v>33955.672621472186</v>
          </cell>
          <cell r="Q135">
            <v>52701.048833132663</v>
          </cell>
          <cell r="R135">
            <v>65565.093967451481</v>
          </cell>
          <cell r="S135">
            <v>66191.974870707709</v>
          </cell>
        </row>
        <row r="136">
          <cell r="A136" t="str">
            <v>16% Debs of Rs 16040</v>
          </cell>
          <cell r="K136" t="str">
            <v>Beginning Balance</v>
          </cell>
          <cell r="N136">
            <v>749.9</v>
          </cell>
          <cell r="O136">
            <v>3000</v>
          </cell>
          <cell r="P136">
            <v>1726</v>
          </cell>
          <cell r="Q136">
            <v>1726</v>
          </cell>
          <cell r="R136">
            <v>1726</v>
          </cell>
          <cell r="S136">
            <v>1726</v>
          </cell>
        </row>
        <row r="137">
          <cell r="B137" t="str">
            <v>Existing Amount</v>
          </cell>
          <cell r="C137" t="str">
            <v>SGA/Sales</v>
          </cell>
          <cell r="F137">
            <v>749.9</v>
          </cell>
          <cell r="J137">
            <v>9.9554886243411439E-2</v>
          </cell>
          <cell r="K137" t="str">
            <v xml:space="preserve">   Addition/Amortization</v>
          </cell>
          <cell r="L137">
            <v>9.9916985211784243E-2</v>
          </cell>
          <cell r="M137">
            <v>9.9301576359867708E-2</v>
          </cell>
          <cell r="N137">
            <v>2250.1</v>
          </cell>
          <cell r="O137">
            <v>-1274</v>
          </cell>
          <cell r="P137">
            <v>0</v>
          </cell>
          <cell r="Q137">
            <v>0</v>
          </cell>
          <cell r="R137">
            <v>0</v>
          </cell>
          <cell r="S137">
            <v>0</v>
          </cell>
        </row>
        <row r="138">
          <cell r="B138" t="str">
            <v>Additions at Close</v>
          </cell>
          <cell r="C138" t="str">
            <v>Total Other costs/sales</v>
          </cell>
          <cell r="F138">
            <v>2250.1</v>
          </cell>
          <cell r="J138">
            <v>0.14490025448688007</v>
          </cell>
          <cell r="K138" t="str">
            <v xml:space="preserve">   Sinking Fund</v>
          </cell>
          <cell r="L138">
            <v>0.14867047633756775</v>
          </cell>
          <cell r="M138">
            <v>0.14531663626920191</v>
          </cell>
          <cell r="N138">
            <v>0</v>
          </cell>
          <cell r="O138">
            <v>0</v>
          </cell>
          <cell r="P138">
            <v>0</v>
          </cell>
          <cell r="Q138">
            <v>0</v>
          </cell>
          <cell r="R138">
            <v>0</v>
          </cell>
          <cell r="S138">
            <v>0</v>
          </cell>
        </row>
        <row r="139">
          <cell r="B139" t="str">
            <v>Interest Rate</v>
          </cell>
          <cell r="F139">
            <v>0.16</v>
          </cell>
          <cell r="K139" t="str">
            <v xml:space="preserve">   Maturity</v>
          </cell>
          <cell r="N139">
            <v>0</v>
          </cell>
          <cell r="O139">
            <v>0</v>
          </cell>
          <cell r="P139">
            <v>0</v>
          </cell>
          <cell r="Q139">
            <v>0</v>
          </cell>
          <cell r="R139">
            <v>0</v>
          </cell>
          <cell r="S139">
            <v>0</v>
          </cell>
        </row>
        <row r="140">
          <cell r="B140" t="str">
            <v>Maturity Years</v>
          </cell>
          <cell r="F140">
            <v>0</v>
          </cell>
          <cell r="K140" t="str">
            <v>Ending Balance</v>
          </cell>
          <cell r="N140">
            <v>3000</v>
          </cell>
          <cell r="O140">
            <v>1726</v>
          </cell>
          <cell r="P140">
            <v>1726</v>
          </cell>
          <cell r="Q140">
            <v>1726</v>
          </cell>
          <cell r="R140">
            <v>1726</v>
          </cell>
          <cell r="S140">
            <v>1726</v>
          </cell>
        </row>
        <row r="141">
          <cell r="B141" t="str">
            <v>Sinking Fund Years</v>
          </cell>
          <cell r="F141">
            <v>0</v>
          </cell>
        </row>
        <row r="142">
          <cell r="B142" t="str">
            <v>Sinking Fund %</v>
          </cell>
          <cell r="F142">
            <v>0</v>
          </cell>
          <cell r="K142" t="str">
            <v>Cash Interest (Expense) (2)</v>
          </cell>
          <cell r="N142">
            <v>-299.99200000000002</v>
          </cell>
          <cell r="O142">
            <v>-378.08</v>
          </cell>
          <cell r="P142">
            <v>-276.16000000000003</v>
          </cell>
          <cell r="Q142">
            <v>-276.16000000000003</v>
          </cell>
          <cell r="R142">
            <v>-276.16000000000003</v>
          </cell>
          <cell r="S142">
            <v>-276.16000000000003</v>
          </cell>
        </row>
        <row r="143">
          <cell r="B143" t="str">
            <v>Sinking  Amount</v>
          </cell>
          <cell r="F143">
            <v>749.9</v>
          </cell>
          <cell r="K143" t="str">
            <v>Net Add/(Repay)</v>
          </cell>
          <cell r="N143">
            <v>2250.1</v>
          </cell>
          <cell r="O143">
            <v>-1274</v>
          </cell>
          <cell r="P143">
            <v>0</v>
          </cell>
          <cell r="Q143">
            <v>0</v>
          </cell>
          <cell r="R143">
            <v>0</v>
          </cell>
          <cell r="S143">
            <v>0</v>
          </cell>
        </row>
        <row r="146">
          <cell r="A146" t="str">
            <v xml:space="preserve"> Forex loans</v>
          </cell>
          <cell r="K146" t="str">
            <v>Beginning Balance</v>
          </cell>
          <cell r="N146">
            <v>0</v>
          </cell>
          <cell r="O146">
            <v>174.7</v>
          </cell>
          <cell r="P146">
            <v>10445.5</v>
          </cell>
          <cell r="Q146">
            <v>32641.599999999999</v>
          </cell>
          <cell r="R146">
            <v>32641.599999999999</v>
          </cell>
          <cell r="S146">
            <v>32641.599999999999</v>
          </cell>
        </row>
        <row r="147">
          <cell r="B147" t="str">
            <v>Existing Amount</v>
          </cell>
          <cell r="F147">
            <v>0</v>
          </cell>
          <cell r="K147" t="str">
            <v xml:space="preserve">   Addition/Amortization</v>
          </cell>
          <cell r="N147">
            <v>0</v>
          </cell>
          <cell r="O147">
            <v>10270.799999999999</v>
          </cell>
          <cell r="P147">
            <v>22196.1</v>
          </cell>
          <cell r="Q147">
            <v>0</v>
          </cell>
          <cell r="R147">
            <v>0</v>
          </cell>
          <cell r="S147">
            <v>0</v>
          </cell>
        </row>
        <row r="148">
          <cell r="B148" t="str">
            <v>Additions at Close</v>
          </cell>
          <cell r="F148">
            <v>0</v>
          </cell>
          <cell r="K148" t="str">
            <v xml:space="preserve">   Sinking Fund</v>
          </cell>
          <cell r="N148">
            <v>0</v>
          </cell>
          <cell r="O148">
            <v>0</v>
          </cell>
          <cell r="P148">
            <v>0</v>
          </cell>
          <cell r="Q148">
            <v>0</v>
          </cell>
          <cell r="R148">
            <v>0</v>
          </cell>
          <cell r="S148">
            <v>0</v>
          </cell>
        </row>
        <row r="149">
          <cell r="B149" t="str">
            <v>Interest Rate</v>
          </cell>
          <cell r="E149" t="str">
            <v>See debt2!n98..102</v>
          </cell>
          <cell r="K149" t="str">
            <v xml:space="preserve">   Maturity</v>
          </cell>
          <cell r="N149">
            <v>0</v>
          </cell>
          <cell r="O149">
            <v>0</v>
          </cell>
          <cell r="P149">
            <v>0</v>
          </cell>
          <cell r="Q149">
            <v>0</v>
          </cell>
          <cell r="R149">
            <v>0</v>
          </cell>
          <cell r="S149">
            <v>0</v>
          </cell>
        </row>
        <row r="150">
          <cell r="B150" t="str">
            <v>Maturity Years</v>
          </cell>
          <cell r="F150">
            <v>7</v>
          </cell>
          <cell r="K150" t="str">
            <v>Ending Balance</v>
          </cell>
          <cell r="N150">
            <v>174.7</v>
          </cell>
          <cell r="O150">
            <v>10445.5</v>
          </cell>
          <cell r="P150">
            <v>32641.599999999999</v>
          </cell>
          <cell r="Q150">
            <v>32641.599999999999</v>
          </cell>
          <cell r="R150">
            <v>32641.599999999999</v>
          </cell>
          <cell r="S150">
            <v>32641.599999999999</v>
          </cell>
        </row>
        <row r="151">
          <cell r="B151" t="str">
            <v>Sinking Fund Years</v>
          </cell>
          <cell r="F151">
            <v>0</v>
          </cell>
        </row>
        <row r="152">
          <cell r="B152" t="str">
            <v>Sinking Fund %</v>
          </cell>
          <cell r="F152">
            <v>0</v>
          </cell>
          <cell r="K152" t="str">
            <v>Cash Interest (Expense) (2)</v>
          </cell>
          <cell r="N152">
            <v>0</v>
          </cell>
          <cell r="O152">
            <v>-320.25</v>
          </cell>
          <cell r="P152">
            <v>-1702.2583124999999</v>
          </cell>
          <cell r="Q152">
            <v>-3102.6089999999999</v>
          </cell>
          <cell r="R152">
            <v>-3320.42445</v>
          </cell>
          <cell r="S152">
            <v>-3383.1094499999999</v>
          </cell>
        </row>
        <row r="153">
          <cell r="B153" t="str">
            <v>Sinking  Amount</v>
          </cell>
          <cell r="F153">
            <v>32641.599999999999</v>
          </cell>
          <cell r="K153" t="str">
            <v>Net Add/(Repay)</v>
          </cell>
          <cell r="N153">
            <v>0</v>
          </cell>
          <cell r="O153">
            <v>10270.799999999999</v>
          </cell>
          <cell r="P153">
            <v>22196.1</v>
          </cell>
          <cell r="Q153">
            <v>0</v>
          </cell>
          <cell r="R153">
            <v>0</v>
          </cell>
          <cell r="S153">
            <v>0</v>
          </cell>
        </row>
        <row r="156">
          <cell r="A156" t="str">
            <v>New loan 16.5% deb  2002</v>
          </cell>
          <cell r="F156" t="str">
            <v>Rs100 each</v>
          </cell>
          <cell r="K156" t="str">
            <v>Beginning Balance</v>
          </cell>
          <cell r="N156">
            <v>0</v>
          </cell>
          <cell r="O156">
            <v>2850</v>
          </cell>
          <cell r="P156">
            <v>2850</v>
          </cell>
          <cell r="Q156">
            <v>2850</v>
          </cell>
          <cell r="R156">
            <v>2850</v>
          </cell>
          <cell r="S156">
            <v>2850</v>
          </cell>
        </row>
        <row r="157">
          <cell r="B157" t="str">
            <v>Existing Amount</v>
          </cell>
          <cell r="F157">
            <v>0</v>
          </cell>
          <cell r="K157" t="str">
            <v xml:space="preserve">   Addition/Amortization</v>
          </cell>
          <cell r="N157">
            <v>2850</v>
          </cell>
          <cell r="O157">
            <v>0</v>
          </cell>
          <cell r="P157">
            <v>0</v>
          </cell>
          <cell r="Q157">
            <v>0</v>
          </cell>
          <cell r="R157">
            <v>0</v>
          </cell>
        </row>
        <row r="158">
          <cell r="B158" t="str">
            <v>Additions at Close</v>
          </cell>
          <cell r="F158">
            <v>2850</v>
          </cell>
          <cell r="K158" t="str">
            <v xml:space="preserve">   Sinking Fund</v>
          </cell>
          <cell r="N158">
            <v>0</v>
          </cell>
          <cell r="O158">
            <v>0</v>
          </cell>
          <cell r="P158">
            <v>0</v>
          </cell>
          <cell r="Q158">
            <v>0</v>
          </cell>
          <cell r="R158">
            <v>0</v>
          </cell>
          <cell r="S158">
            <v>0</v>
          </cell>
        </row>
        <row r="159">
          <cell r="B159" t="str">
            <v>Interest Rate</v>
          </cell>
          <cell r="F159">
            <v>0.16500000000000001</v>
          </cell>
          <cell r="K159" t="str">
            <v xml:space="preserve">   Maturity</v>
          </cell>
          <cell r="N159">
            <v>0</v>
          </cell>
          <cell r="O159">
            <v>0</v>
          </cell>
          <cell r="P159">
            <v>0</v>
          </cell>
          <cell r="Q159">
            <v>0</v>
          </cell>
          <cell r="R159">
            <v>0</v>
          </cell>
          <cell r="S159">
            <v>0</v>
          </cell>
        </row>
        <row r="160">
          <cell r="A160">
            <v>2002</v>
          </cell>
          <cell r="B160" t="str">
            <v>Maturity Years</v>
          </cell>
          <cell r="F160">
            <v>7</v>
          </cell>
          <cell r="K160" t="str">
            <v>Ending Balance</v>
          </cell>
          <cell r="N160">
            <v>2850</v>
          </cell>
          <cell r="O160">
            <v>2850</v>
          </cell>
          <cell r="P160">
            <v>2850</v>
          </cell>
          <cell r="Q160">
            <v>2850</v>
          </cell>
          <cell r="R160">
            <v>2850</v>
          </cell>
          <cell r="S160">
            <v>2850</v>
          </cell>
        </row>
        <row r="161">
          <cell r="B161" t="str">
            <v>Sinking Fund Years</v>
          </cell>
          <cell r="F161">
            <v>0</v>
          </cell>
        </row>
        <row r="162">
          <cell r="B162" t="str">
            <v>Sinking Fund %</v>
          </cell>
          <cell r="K162" t="str">
            <v>Cash Interest (Expense) (2)</v>
          </cell>
          <cell r="N162">
            <v>-235.125</v>
          </cell>
          <cell r="O162">
            <v>-470.25</v>
          </cell>
          <cell r="P162">
            <v>-470.25</v>
          </cell>
          <cell r="Q162">
            <v>-470.25</v>
          </cell>
          <cell r="R162">
            <v>-470.25</v>
          </cell>
          <cell r="S162">
            <v>-470.25</v>
          </cell>
        </row>
        <row r="163">
          <cell r="B163" t="str">
            <v>Sinking  Amount</v>
          </cell>
          <cell r="F163">
            <v>2850</v>
          </cell>
          <cell r="K163" t="str">
            <v>Net Add/(Repay)</v>
          </cell>
          <cell r="N163">
            <v>2850</v>
          </cell>
        </row>
        <row r="165">
          <cell r="A165" t="str">
            <v>Fiscal Year Ended  31 March</v>
          </cell>
          <cell r="N165">
            <v>1995</v>
          </cell>
          <cell r="O165">
            <v>1996</v>
          </cell>
          <cell r="P165">
            <v>1997</v>
          </cell>
          <cell r="Q165">
            <v>1998</v>
          </cell>
          <cell r="R165">
            <v>1999</v>
          </cell>
          <cell r="S165">
            <v>2000</v>
          </cell>
        </row>
        <row r="166">
          <cell r="A166" t="str">
            <v>New loans 14.08% deb feb 2000</v>
          </cell>
          <cell r="F166" t="str">
            <v>Rs 100</v>
          </cell>
          <cell r="K166" t="str">
            <v>Beginning Balance</v>
          </cell>
          <cell r="N166">
            <v>0</v>
          </cell>
          <cell r="O166">
            <v>0</v>
          </cell>
          <cell r="P166">
            <v>830</v>
          </cell>
          <cell r="Q166">
            <v>830</v>
          </cell>
          <cell r="R166">
            <v>830</v>
          </cell>
          <cell r="S166">
            <v>830</v>
          </cell>
        </row>
        <row r="167">
          <cell r="B167" t="str">
            <v>Existing Amount</v>
          </cell>
          <cell r="F167">
            <v>0</v>
          </cell>
          <cell r="K167" t="str">
            <v xml:space="preserve">   Addition/Amortization</v>
          </cell>
          <cell r="O167">
            <v>830</v>
          </cell>
        </row>
        <row r="168">
          <cell r="B168" t="str">
            <v>Additions at Close</v>
          </cell>
          <cell r="F168">
            <v>830</v>
          </cell>
          <cell r="K168" t="str">
            <v xml:space="preserve">   Sinking Fund</v>
          </cell>
          <cell r="N168">
            <v>0</v>
          </cell>
        </row>
        <row r="169">
          <cell r="B169" t="str">
            <v>Interest Rate</v>
          </cell>
          <cell r="F169">
            <v>0.14080000000000001</v>
          </cell>
          <cell r="K169" t="str">
            <v xml:space="preserve">   Maturity</v>
          </cell>
          <cell r="N169">
            <v>0</v>
          </cell>
        </row>
        <row r="170">
          <cell r="A170">
            <v>2000</v>
          </cell>
          <cell r="B170" t="str">
            <v>Maturity Years</v>
          </cell>
          <cell r="F170">
            <v>5</v>
          </cell>
          <cell r="K170" t="str">
            <v>Ending Balance</v>
          </cell>
          <cell r="N170">
            <v>0</v>
          </cell>
          <cell r="O170">
            <v>830</v>
          </cell>
          <cell r="P170">
            <v>830</v>
          </cell>
          <cell r="Q170">
            <v>830</v>
          </cell>
          <cell r="R170">
            <v>830</v>
          </cell>
          <cell r="S170">
            <v>830</v>
          </cell>
        </row>
        <row r="171">
          <cell r="B171" t="str">
            <v>Sinking Fund Years</v>
          </cell>
          <cell r="F171">
            <v>0</v>
          </cell>
        </row>
        <row r="172">
          <cell r="B172" t="str">
            <v>Sinking Fund %</v>
          </cell>
          <cell r="K172" t="str">
            <v>Cash Interest (Expense) (2)</v>
          </cell>
          <cell r="N172">
            <v>0</v>
          </cell>
          <cell r="P172">
            <v>-116.864</v>
          </cell>
          <cell r="Q172">
            <v>-116.864</v>
          </cell>
          <cell r="R172">
            <v>-116.864</v>
          </cell>
          <cell r="S172">
            <v>-116.864</v>
          </cell>
        </row>
        <row r="173">
          <cell r="B173" t="str">
            <v>Sinking  Amount</v>
          </cell>
          <cell r="F173">
            <v>830</v>
          </cell>
          <cell r="K173" t="str">
            <v>Net Add/(Repay)</v>
          </cell>
          <cell r="N173">
            <v>0</v>
          </cell>
        </row>
        <row r="175">
          <cell r="A175" t="str">
            <v>Fiscal Year Ended  31 March</v>
          </cell>
          <cell r="N175">
            <v>1995</v>
          </cell>
          <cell r="O175">
            <v>1996</v>
          </cell>
          <cell r="P175">
            <v>1997</v>
          </cell>
          <cell r="Q175">
            <v>1998</v>
          </cell>
          <cell r="R175">
            <v>1999</v>
          </cell>
          <cell r="S175">
            <v>2000</v>
          </cell>
        </row>
        <row r="176">
          <cell r="A176" t="str">
            <v xml:space="preserve">New loans </v>
          </cell>
          <cell r="K176" t="str">
            <v>Beginning Balance</v>
          </cell>
          <cell r="N176">
            <v>0</v>
          </cell>
          <cell r="O176">
            <v>0</v>
          </cell>
          <cell r="Q176">
            <v>0</v>
          </cell>
          <cell r="R176">
            <v>15000</v>
          </cell>
          <cell r="S176">
            <v>15000</v>
          </cell>
        </row>
        <row r="177">
          <cell r="B177" t="str">
            <v>Existing Amount</v>
          </cell>
          <cell r="F177">
            <v>0</v>
          </cell>
          <cell r="K177" t="str">
            <v xml:space="preserve">   Addition/Amortization</v>
          </cell>
          <cell r="Q177">
            <v>15000</v>
          </cell>
        </row>
        <row r="178">
          <cell r="B178" t="str">
            <v>Additions at Close</v>
          </cell>
          <cell r="K178" t="str">
            <v xml:space="preserve">   Sinking Fund</v>
          </cell>
          <cell r="N178">
            <v>0</v>
          </cell>
        </row>
        <row r="179">
          <cell r="B179" t="str">
            <v>Interest Rate</v>
          </cell>
          <cell r="F179">
            <v>0.16</v>
          </cell>
          <cell r="K179" t="str">
            <v xml:space="preserve">   Maturity</v>
          </cell>
          <cell r="N179">
            <v>0</v>
          </cell>
        </row>
        <row r="180">
          <cell r="A180">
            <v>2000</v>
          </cell>
          <cell r="B180" t="str">
            <v>Maturity Years</v>
          </cell>
          <cell r="F180">
            <v>5</v>
          </cell>
          <cell r="K180" t="str">
            <v>Ending Balance</v>
          </cell>
          <cell r="N180">
            <v>0</v>
          </cell>
          <cell r="O180">
            <v>0</v>
          </cell>
          <cell r="P180">
            <v>0</v>
          </cell>
          <cell r="Q180">
            <v>15000</v>
          </cell>
          <cell r="R180">
            <v>15000</v>
          </cell>
          <cell r="S180">
            <v>15000</v>
          </cell>
        </row>
        <row r="181">
          <cell r="B181" t="str">
            <v>Sinking Fund Years</v>
          </cell>
          <cell r="F181">
            <v>0</v>
          </cell>
        </row>
        <row r="182">
          <cell r="B182" t="str">
            <v>Sinking Fund %</v>
          </cell>
          <cell r="K182" t="str">
            <v>Cash Interest (Expense) (2)</v>
          </cell>
          <cell r="N182">
            <v>0</v>
          </cell>
          <cell r="P182">
            <v>0</v>
          </cell>
          <cell r="Q182">
            <v>-1200</v>
          </cell>
          <cell r="R182">
            <v>-2400</v>
          </cell>
          <cell r="S182">
            <v>-2400</v>
          </cell>
        </row>
        <row r="183">
          <cell r="B183" t="str">
            <v>Sinking  Amount</v>
          </cell>
          <cell r="F183">
            <v>15000</v>
          </cell>
          <cell r="K183" t="str">
            <v>Net Add/(Repay)</v>
          </cell>
          <cell r="N183">
            <v>0</v>
          </cell>
        </row>
        <row r="189">
          <cell r="O189">
            <v>35066.76666666667</v>
          </cell>
        </row>
        <row r="190">
          <cell r="A190" t="str">
            <v>Total Long Term Debt</v>
          </cell>
          <cell r="K190" t="str">
            <v>Beginning Balance</v>
          </cell>
          <cell r="N190">
            <v>20574.400000000001</v>
          </cell>
          <cell r="O190">
            <v>24592.366666666672</v>
          </cell>
          <cell r="P190">
            <v>35815.066666666666</v>
          </cell>
          <cell r="Q190">
            <v>57474.509115570618</v>
          </cell>
          <cell r="R190">
            <v>72974.797768379736</v>
          </cell>
          <cell r="S190">
            <v>63723.407482766808</v>
          </cell>
        </row>
        <row r="191">
          <cell r="K191" t="str">
            <v xml:space="preserve">   Addition/Amortization</v>
          </cell>
          <cell r="N191">
            <v>-762.30000000000018</v>
          </cell>
          <cell r="O191">
            <v>10474.4</v>
          </cell>
          <cell r="P191">
            <v>22467.409115570612</v>
          </cell>
          <cell r="Q191">
            <v>15775.288652809126</v>
          </cell>
          <cell r="R191">
            <v>1224.3097143870666</v>
          </cell>
          <cell r="S191">
            <v>574.64526069742146</v>
          </cell>
        </row>
        <row r="192">
          <cell r="B192" t="str">
            <v>Existing Amount</v>
          </cell>
          <cell r="F192">
            <v>20574.400000000001</v>
          </cell>
          <cell r="K192" t="str">
            <v xml:space="preserve">   Sinking Fund</v>
          </cell>
          <cell r="N192">
            <v>-233.33333333333334</v>
          </cell>
          <cell r="O192">
            <v>0</v>
          </cell>
          <cell r="P192">
            <v>-275</v>
          </cell>
          <cell r="Q192">
            <v>-275</v>
          </cell>
          <cell r="R192">
            <v>-475</v>
          </cell>
          <cell r="S192">
            <v>-200</v>
          </cell>
        </row>
        <row r="193">
          <cell r="B193" t="str">
            <v>Additions at Close</v>
          </cell>
          <cell r="F193">
            <v>-877.90000000000009</v>
          </cell>
          <cell r="K193" t="str">
            <v xml:space="preserve">   Maturity</v>
          </cell>
          <cell r="N193">
            <v>0</v>
          </cell>
          <cell r="O193">
            <v>0</v>
          </cell>
          <cell r="P193">
            <v>-532.96666666666658</v>
          </cell>
          <cell r="Q193">
            <v>0</v>
          </cell>
          <cell r="R193">
            <v>-10000.700000000001</v>
          </cell>
          <cell r="S193">
            <v>0</v>
          </cell>
        </row>
        <row r="194">
          <cell r="B194" t="str">
            <v>Total at Close</v>
          </cell>
          <cell r="F194">
            <v>19696.5</v>
          </cell>
          <cell r="K194" t="str">
            <v>Ending Balance</v>
          </cell>
          <cell r="N194">
            <v>19578.76666666667</v>
          </cell>
          <cell r="O194">
            <v>34542.466666666667</v>
          </cell>
          <cell r="P194">
            <v>57474.50911557061</v>
          </cell>
          <cell r="Q194">
            <v>72974.797768379736</v>
          </cell>
          <cell r="R194">
            <v>63723.407482766808</v>
          </cell>
          <cell r="S194">
            <v>64098.052743464228</v>
          </cell>
        </row>
        <row r="195">
          <cell r="K195" t="str">
            <v>CALL IN ARREARS</v>
          </cell>
          <cell r="O195">
            <v>-524.29999999999995</v>
          </cell>
        </row>
        <row r="196">
          <cell r="B196" t="str">
            <v>Initial Debt WACC</v>
          </cell>
          <cell r="F196">
            <v>0</v>
          </cell>
          <cell r="K196" t="str">
            <v>Cash Interest (Expense) (2)</v>
          </cell>
          <cell r="N196">
            <v>-1382.1421666666668</v>
          </cell>
          <cell r="O196">
            <v>-3131.8390833333333</v>
          </cell>
          <cell r="P196">
            <v>-4565.0931041666663</v>
          </cell>
          <cell r="Q196">
            <v>-7475.5131249999995</v>
          </cell>
          <cell r="R196">
            <v>-8017.1025749999999</v>
          </cell>
          <cell r="S196">
            <v>-7138.5615749999997</v>
          </cell>
        </row>
        <row r="197">
          <cell r="K197" t="str">
            <v>Net Add/(Repay)</v>
          </cell>
          <cell r="N197">
            <v>-995.63333333333367</v>
          </cell>
          <cell r="O197">
            <v>121.89999999999918</v>
          </cell>
          <cell r="P197">
            <v>-536.6575510960522</v>
          </cell>
          <cell r="Q197">
            <v>500.2886528091251</v>
          </cell>
          <cell r="R197">
            <v>-9251.3902856129334</v>
          </cell>
          <cell r="S197">
            <v>374.64526069742146</v>
          </cell>
        </row>
        <row r="199">
          <cell r="E199" t="str">
            <v>Convertible debt</v>
          </cell>
          <cell r="J199">
            <v>3.5000000000000003E-2</v>
          </cell>
          <cell r="K199" t="str">
            <v>US$ M</v>
          </cell>
          <cell r="L199">
            <v>140</v>
          </cell>
          <cell r="M199">
            <v>4407</v>
          </cell>
          <cell r="N199">
            <v>4424</v>
          </cell>
          <cell r="O199">
            <v>4809.2</v>
          </cell>
          <cell r="P199">
            <v>4809.2</v>
          </cell>
          <cell r="Q199">
            <v>4809.2</v>
          </cell>
          <cell r="R199">
            <v>4809.2</v>
          </cell>
          <cell r="S199">
            <v>4809.2</v>
          </cell>
        </row>
        <row r="200">
          <cell r="E200" t="str">
            <v>Interest</v>
          </cell>
          <cell r="N200">
            <v>-154.245</v>
          </cell>
          <cell r="O200">
            <v>-154.245</v>
          </cell>
          <cell r="P200">
            <v>-154.245</v>
          </cell>
          <cell r="Q200">
            <v>-154.245</v>
          </cell>
          <cell r="R200">
            <v>-154.245</v>
          </cell>
          <cell r="S200">
            <v>-154.245</v>
          </cell>
        </row>
        <row r="201">
          <cell r="K201" t="str">
            <v>gross interest</v>
          </cell>
          <cell r="M201">
            <v>0</v>
          </cell>
          <cell r="N201">
            <v>-1581.984514049997</v>
          </cell>
          <cell r="O201">
            <v>-3836.0840833333332</v>
          </cell>
          <cell r="P201">
            <v>-5114.6661041666666</v>
          </cell>
          <cell r="Q201">
            <v>-8003.1234583333326</v>
          </cell>
          <cell r="R201">
            <v>-8544.712908333333</v>
          </cell>
          <cell r="S201">
            <v>-7666.1719083333328</v>
          </cell>
        </row>
        <row r="202">
          <cell r="K202" t="str">
            <v>less int capitalised during the year</v>
          </cell>
          <cell r="N202">
            <v>19583.333333333336</v>
          </cell>
          <cell r="O202">
            <v>2350</v>
          </cell>
          <cell r="P202">
            <v>3490.28</v>
          </cell>
          <cell r="Q202">
            <v>3798.3932500000001</v>
          </cell>
          <cell r="R202">
            <v>3464.1947250000003</v>
          </cell>
          <cell r="S202">
            <v>3465.537225</v>
          </cell>
        </row>
        <row r="203">
          <cell r="O203">
            <v>-1486.0840833333332</v>
          </cell>
          <cell r="P203">
            <v>-1624.3861041666664</v>
          </cell>
          <cell r="Q203">
            <v>-4204.7302083333325</v>
          </cell>
          <cell r="R203">
            <v>-5080.5181833333327</v>
          </cell>
          <cell r="S203">
            <v>-4200.6346833333328</v>
          </cell>
        </row>
        <row r="204">
          <cell r="K204" t="str">
            <v xml:space="preserve">Add interest capitalised earlier charged to rev </v>
          </cell>
          <cell r="O204">
            <v>-830</v>
          </cell>
          <cell r="R204">
            <v>0</v>
          </cell>
          <cell r="S204">
            <v>0</v>
          </cell>
        </row>
        <row r="205">
          <cell r="L205" t="str">
            <v xml:space="preserve"> interest expense</v>
          </cell>
          <cell r="O205">
            <v>-2316.0840833333332</v>
          </cell>
          <cell r="P205">
            <v>-1624.3861041666664</v>
          </cell>
          <cell r="Q205">
            <v>-4204.7302083333325</v>
          </cell>
          <cell r="R205">
            <v>-5080.5181833333327</v>
          </cell>
          <cell r="S205">
            <v>-4200.6346833333328</v>
          </cell>
        </row>
        <row r="206">
          <cell r="F206" t="str">
            <v>TOTAL DEBT</v>
          </cell>
          <cell r="L206">
            <v>26205</v>
          </cell>
          <cell r="M206">
            <v>26595</v>
          </cell>
          <cell r="N206">
            <v>29430.666666666672</v>
          </cell>
          <cell r="O206">
            <v>45940.466666666667</v>
          </cell>
          <cell r="P206">
            <v>68872.509115570618</v>
          </cell>
          <cell r="Q206">
            <v>84372.797768379736</v>
          </cell>
          <cell r="R206">
            <v>79563.597768379739</v>
          </cell>
          <cell r="S206">
            <v>70312.207482766811</v>
          </cell>
        </row>
        <row r="207">
          <cell r="B207" t="str">
            <v>(1)</v>
          </cell>
          <cell r="C207" t="str">
            <v>Interest income calculated on average of beginning balance for each fiscal year to avoid circularity.</v>
          </cell>
        </row>
        <row r="208">
          <cell r="B208" t="str">
            <v>(2)</v>
          </cell>
          <cell r="C208" t="str">
            <v>Interest expense calculated on average of beginning and ending balance for each fiscal year.</v>
          </cell>
        </row>
        <row r="209">
          <cell r="O209">
            <v>9.1546984831504905E-2</v>
          </cell>
          <cell r="P209">
            <v>8.9095610828300767E-2</v>
          </cell>
          <cell r="Q209">
            <v>0.1044485292380789</v>
          </cell>
          <cell r="R209">
            <v>0.10424424521908379</v>
          </cell>
          <cell r="S209">
            <v>0.10230032653352081</v>
          </cell>
        </row>
      </sheetData>
      <sheetData sheetId="4" refreshError="1"/>
      <sheetData sheetId="5" refreshError="1"/>
      <sheetData sheetId="6" refreshError="1">
        <row r="4">
          <cell r="B4" t="str">
            <v>REVIEW OF OPERATIONS</v>
          </cell>
        </row>
        <row r="99">
          <cell r="N99">
            <v>5776.8</v>
          </cell>
          <cell r="O99">
            <v>15703.15</v>
          </cell>
          <cell r="P99">
            <v>50257.533662499998</v>
          </cell>
          <cell r="Q99">
            <v>15954.268875</v>
          </cell>
          <cell r="R99">
            <v>23988</v>
          </cell>
        </row>
        <row r="109">
          <cell r="O109">
            <v>3364.5540000000001</v>
          </cell>
          <cell r="P109">
            <v>3604.7331278125002</v>
          </cell>
          <cell r="Q109">
            <v>6398.7691209999994</v>
          </cell>
          <cell r="R109">
            <v>7398.7245216249994</v>
          </cell>
        </row>
        <row r="111">
          <cell r="N111">
            <v>35096.203825000004</v>
          </cell>
          <cell r="O111">
            <v>47442.299824999995</v>
          </cell>
          <cell r="P111">
            <v>93345.100359687509</v>
          </cell>
          <cell r="Q111">
            <v>102900.60011368751</v>
          </cell>
          <cell r="R111">
            <v>119489.87559206251</v>
          </cell>
        </row>
      </sheetData>
      <sheetData sheetId="7" refreshError="1">
        <row r="13">
          <cell r="B13" t="str">
            <v>93</v>
          </cell>
          <cell r="D13">
            <v>33973</v>
          </cell>
          <cell r="E13">
            <v>246.25</v>
          </cell>
          <cell r="F13">
            <v>835.65</v>
          </cell>
          <cell r="G13">
            <v>2539.67</v>
          </cell>
          <cell r="I13">
            <v>100</v>
          </cell>
          <cell r="J13">
            <v>100</v>
          </cell>
          <cell r="L13" t="e">
            <v>#REF!</v>
          </cell>
          <cell r="M13" t="e">
            <v>#REF!</v>
          </cell>
        </row>
        <row r="14">
          <cell r="B14" t="str">
            <v>J</v>
          </cell>
          <cell r="D14">
            <v>33974</v>
          </cell>
          <cell r="E14">
            <v>241.25</v>
          </cell>
          <cell r="F14">
            <v>587.65</v>
          </cell>
          <cell r="G14">
            <v>2501.52</v>
          </cell>
          <cell r="I14">
            <v>97.969543147208128</v>
          </cell>
          <cell r="J14">
            <v>98.4978363330669</v>
          </cell>
          <cell r="L14" t="e">
            <v>#REF!</v>
          </cell>
          <cell r="M14" t="e">
            <v>#REF!</v>
          </cell>
        </row>
        <row r="15">
          <cell r="B15" t="str">
            <v>J</v>
          </cell>
          <cell r="D15">
            <v>33975</v>
          </cell>
          <cell r="E15">
            <v>233.75</v>
          </cell>
          <cell r="F15">
            <v>575.45000000000005</v>
          </cell>
          <cell r="G15">
            <v>2447.5</v>
          </cell>
          <cell r="I15">
            <v>94.923857868020306</v>
          </cell>
          <cell r="J15">
            <v>96.370788330767382</v>
          </cell>
          <cell r="L15" t="e">
            <v>#REF!</v>
          </cell>
          <cell r="M15" t="e">
            <v>#REF!</v>
          </cell>
        </row>
        <row r="16">
          <cell r="B16" t="str">
            <v>J</v>
          </cell>
          <cell r="D16">
            <v>33976</v>
          </cell>
          <cell r="E16">
            <v>226.25</v>
          </cell>
          <cell r="F16">
            <v>902.95</v>
          </cell>
          <cell r="G16">
            <v>2395.8000000000002</v>
          </cell>
          <cell r="I16">
            <v>91.878172588832484</v>
          </cell>
          <cell r="J16">
            <v>94.335090779510736</v>
          </cell>
          <cell r="L16" t="e">
            <v>#REF!</v>
          </cell>
          <cell r="M16" t="e">
            <v>#REF!</v>
          </cell>
        </row>
        <row r="17">
          <cell r="B17" t="str">
            <v>J</v>
          </cell>
          <cell r="D17">
            <v>33977</v>
          </cell>
          <cell r="E17">
            <v>231.25</v>
          </cell>
          <cell r="F17">
            <v>329.55</v>
          </cell>
          <cell r="G17">
            <v>2420.67</v>
          </cell>
          <cell r="I17">
            <v>93.90862944162437</v>
          </cell>
          <cell r="J17">
            <v>95.314351864612334</v>
          </cell>
          <cell r="L17" t="e">
            <v>#REF!</v>
          </cell>
          <cell r="M17" t="e">
            <v>#REF!</v>
          </cell>
        </row>
        <row r="18">
          <cell r="B18" t="str">
            <v>J</v>
          </cell>
          <cell r="D18">
            <v>33983</v>
          </cell>
          <cell r="E18">
            <v>238.75</v>
          </cell>
          <cell r="F18">
            <v>398.55</v>
          </cell>
          <cell r="G18">
            <v>2459.67</v>
          </cell>
          <cell r="I18">
            <v>96.954314720812192</v>
          </cell>
          <cell r="J18">
            <v>96.849984446798217</v>
          </cell>
          <cell r="L18" t="e">
            <v>#REF!</v>
          </cell>
          <cell r="M18" t="e">
            <v>#REF!</v>
          </cell>
        </row>
        <row r="19">
          <cell r="B19" t="str">
            <v>J</v>
          </cell>
          <cell r="D19">
            <v>33984</v>
          </cell>
          <cell r="E19">
            <v>246.25</v>
          </cell>
          <cell r="F19">
            <v>353.2</v>
          </cell>
          <cell r="G19">
            <v>2525.54</v>
          </cell>
          <cell r="I19">
            <v>100</v>
          </cell>
          <cell r="J19">
            <v>99.443628502915729</v>
          </cell>
          <cell r="L19" t="e">
            <v>#REF!</v>
          </cell>
          <cell r="M19" t="e">
            <v>#REF!</v>
          </cell>
        </row>
        <row r="20">
          <cell r="B20" t="str">
            <v>J</v>
          </cell>
          <cell r="D20">
            <v>33987</v>
          </cell>
          <cell r="E20">
            <v>253.75</v>
          </cell>
          <cell r="F20">
            <v>733.25</v>
          </cell>
          <cell r="G20">
            <v>2586.0500000000002</v>
          </cell>
          <cell r="I20">
            <v>103.04568527918782</v>
          </cell>
          <cell r="J20">
            <v>101.82622151696874</v>
          </cell>
          <cell r="L20" t="e">
            <v>#REF!</v>
          </cell>
          <cell r="M20" t="e">
            <v>#REF!</v>
          </cell>
        </row>
        <row r="21">
          <cell r="B21" t="str">
            <v>J</v>
          </cell>
          <cell r="D21">
            <v>33988</v>
          </cell>
          <cell r="E21">
            <v>247.5</v>
          </cell>
          <cell r="F21">
            <v>759.85</v>
          </cell>
          <cell r="G21">
            <v>2545.12</v>
          </cell>
          <cell r="I21">
            <v>100.50761421319797</v>
          </cell>
          <cell r="J21">
            <v>100.21459480956187</v>
          </cell>
          <cell r="L21" t="e">
            <v>#REF!</v>
          </cell>
          <cell r="M21" t="e">
            <v>#REF!</v>
          </cell>
        </row>
        <row r="22">
          <cell r="B22" t="str">
            <v>J</v>
          </cell>
          <cell r="D22">
            <v>33989</v>
          </cell>
          <cell r="E22">
            <v>246.25</v>
          </cell>
          <cell r="F22">
            <v>735.7</v>
          </cell>
          <cell r="G22">
            <v>2531.5500000000002</v>
          </cell>
          <cell r="I22">
            <v>100</v>
          </cell>
          <cell r="J22">
            <v>99.680273421350023</v>
          </cell>
          <cell r="L22" t="e">
            <v>#REF!</v>
          </cell>
          <cell r="M22" t="e">
            <v>#REF!</v>
          </cell>
        </row>
        <row r="23">
          <cell r="B23" t="str">
            <v>J</v>
          </cell>
          <cell r="D23">
            <v>33990</v>
          </cell>
          <cell r="E23">
            <v>247.5</v>
          </cell>
          <cell r="F23">
            <v>343.7</v>
          </cell>
          <cell r="G23">
            <v>2544.23</v>
          </cell>
          <cell r="I23">
            <v>100.50761421319797</v>
          </cell>
          <cell r="J23">
            <v>100.17955088653251</v>
          </cell>
          <cell r="L23" t="e">
            <v>#REF!</v>
          </cell>
          <cell r="M23" t="e">
            <v>#REF!</v>
          </cell>
        </row>
        <row r="24">
          <cell r="B24" t="str">
            <v>J</v>
          </cell>
          <cell r="D24">
            <v>33991</v>
          </cell>
          <cell r="E24">
            <v>245</v>
          </cell>
          <cell r="F24">
            <v>726.95</v>
          </cell>
          <cell r="G24">
            <v>2542.39</v>
          </cell>
          <cell r="I24">
            <v>99.492385786802032</v>
          </cell>
          <cell r="J24">
            <v>100.10710052880886</v>
          </cell>
          <cell r="L24" t="e">
            <v>#REF!</v>
          </cell>
          <cell r="M24" t="e">
            <v>#REF!</v>
          </cell>
        </row>
        <row r="25">
          <cell r="B25" t="str">
            <v>J</v>
          </cell>
          <cell r="D25">
            <v>33994</v>
          </cell>
          <cell r="E25">
            <v>248.75</v>
          </cell>
          <cell r="F25">
            <v>498.55</v>
          </cell>
          <cell r="G25">
            <v>2555.85</v>
          </cell>
          <cell r="I25">
            <v>101.01522842639594</v>
          </cell>
          <cell r="J25">
            <v>100.63709064563507</v>
          </cell>
          <cell r="L25" t="e">
            <v>#REF!</v>
          </cell>
          <cell r="M25" t="e">
            <v>#REF!</v>
          </cell>
        </row>
        <row r="26">
          <cell r="B26" t="str">
            <v>J</v>
          </cell>
          <cell r="D26">
            <v>33996</v>
          </cell>
          <cell r="E26">
            <v>253.75</v>
          </cell>
          <cell r="F26">
            <v>386</v>
          </cell>
          <cell r="G26">
            <v>2595.13</v>
          </cell>
          <cell r="I26">
            <v>103.04568527918782</v>
          </cell>
          <cell r="J26">
            <v>102.18374828225716</v>
          </cell>
          <cell r="L26" t="e">
            <v>#REF!</v>
          </cell>
          <cell r="M26" t="e">
            <v>#REF!</v>
          </cell>
        </row>
        <row r="27">
          <cell r="B27" t="str">
            <v>J</v>
          </cell>
          <cell r="D27">
            <v>33997</v>
          </cell>
          <cell r="E27">
            <v>253.75</v>
          </cell>
          <cell r="F27">
            <v>547.1</v>
          </cell>
          <cell r="G27">
            <v>2654.25</v>
          </cell>
          <cell r="I27">
            <v>103.04568527918782</v>
          </cell>
          <cell r="J27">
            <v>104.51160977607327</v>
          </cell>
          <cell r="L27" t="e">
            <v>#REF!</v>
          </cell>
          <cell r="M27" t="e">
            <v>#REF!</v>
          </cell>
        </row>
        <row r="28">
          <cell r="B28" t="str">
            <v>J</v>
          </cell>
          <cell r="D28">
            <v>33998</v>
          </cell>
          <cell r="E28">
            <v>253.75</v>
          </cell>
          <cell r="F28">
            <v>532.70000000000005</v>
          </cell>
          <cell r="G28">
            <v>2680.79</v>
          </cell>
          <cell r="I28">
            <v>103.04568527918782</v>
          </cell>
          <cell r="J28">
            <v>105.55662743584797</v>
          </cell>
          <cell r="L28" t="e">
            <v>#REF!</v>
          </cell>
          <cell r="M28" t="e">
            <v>#REF!</v>
          </cell>
        </row>
        <row r="29">
          <cell r="B29" t="str">
            <v>F</v>
          </cell>
          <cell r="D29">
            <v>34001</v>
          </cell>
          <cell r="E29">
            <v>243.75</v>
          </cell>
          <cell r="F29">
            <v>1039.2</v>
          </cell>
          <cell r="G29">
            <v>2634</v>
          </cell>
          <cell r="I29">
            <v>98.984771573604064</v>
          </cell>
          <cell r="J29">
            <v>103.71426208916907</v>
          </cell>
          <cell r="L29" t="e">
            <v>#REF!</v>
          </cell>
          <cell r="M29" t="e">
            <v>#REF!</v>
          </cell>
        </row>
        <row r="30">
          <cell r="B30" t="str">
            <v>F</v>
          </cell>
          <cell r="D30">
            <v>34002</v>
          </cell>
          <cell r="E30">
            <v>243.75</v>
          </cell>
          <cell r="F30">
            <v>693.15</v>
          </cell>
          <cell r="G30">
            <v>2663</v>
          </cell>
          <cell r="I30">
            <v>98.984771573604064</v>
          </cell>
          <cell r="J30">
            <v>104.85614272720471</v>
          </cell>
          <cell r="L30" t="e">
            <v>#REF!</v>
          </cell>
          <cell r="M30" t="e">
            <v>#REF!</v>
          </cell>
        </row>
        <row r="31">
          <cell r="B31" t="str">
            <v>F</v>
          </cell>
          <cell r="D31">
            <v>34003</v>
          </cell>
          <cell r="E31">
            <v>245</v>
          </cell>
          <cell r="F31">
            <v>372.3</v>
          </cell>
          <cell r="G31">
            <v>2660</v>
          </cell>
          <cell r="I31">
            <v>99.492385786802032</v>
          </cell>
          <cell r="J31">
            <v>104.73801714395965</v>
          </cell>
          <cell r="L31" t="e">
            <v>#REF!</v>
          </cell>
          <cell r="M31" t="e">
            <v>#REF!</v>
          </cell>
        </row>
        <row r="32">
          <cell r="B32" t="str">
            <v>F</v>
          </cell>
          <cell r="D32">
            <v>34004</v>
          </cell>
          <cell r="E32">
            <v>241.25</v>
          </cell>
          <cell r="F32">
            <v>409.05</v>
          </cell>
          <cell r="G32">
            <v>2638</v>
          </cell>
          <cell r="I32">
            <v>97.969543147208128</v>
          </cell>
          <cell r="J32">
            <v>103.87176286682916</v>
          </cell>
          <cell r="L32" t="e">
            <v>#REF!</v>
          </cell>
          <cell r="M32" t="e">
            <v>#REF!</v>
          </cell>
        </row>
        <row r="33">
          <cell r="B33" t="str">
            <v>F</v>
          </cell>
          <cell r="D33">
            <v>34005</v>
          </cell>
          <cell r="E33">
            <v>238.75</v>
          </cell>
          <cell r="F33">
            <v>924.2</v>
          </cell>
          <cell r="G33">
            <v>2648</v>
          </cell>
          <cell r="I33">
            <v>96.954314720812192</v>
          </cell>
          <cell r="J33">
            <v>104.26551481097938</v>
          </cell>
          <cell r="L33" t="e">
            <v>#REF!</v>
          </cell>
          <cell r="M33" t="e">
            <v>#REF!</v>
          </cell>
        </row>
        <row r="34">
          <cell r="B34" t="str">
            <v>F</v>
          </cell>
          <cell r="D34">
            <v>34008</v>
          </cell>
          <cell r="E34">
            <v>245</v>
          </cell>
          <cell r="F34">
            <v>374</v>
          </cell>
          <cell r="G34">
            <v>2712</v>
          </cell>
          <cell r="I34">
            <v>99.492385786802032</v>
          </cell>
          <cell r="J34">
            <v>106.78552725354082</v>
          </cell>
          <cell r="L34" t="e">
            <v>#REF!</v>
          </cell>
          <cell r="M34" t="e">
            <v>#REF!</v>
          </cell>
        </row>
        <row r="35">
          <cell r="B35" t="str">
            <v>F</v>
          </cell>
          <cell r="D35">
            <v>34009</v>
          </cell>
          <cell r="E35">
            <v>252.5</v>
          </cell>
          <cell r="F35">
            <v>820.35</v>
          </cell>
          <cell r="G35">
            <v>2771</v>
          </cell>
          <cell r="I35">
            <v>102.53807106598985</v>
          </cell>
          <cell r="J35">
            <v>109.10866372402714</v>
          </cell>
          <cell r="L35" t="e">
            <v>#REF!</v>
          </cell>
          <cell r="M35" t="e">
            <v>#REF!</v>
          </cell>
        </row>
        <row r="36">
          <cell r="B36" t="str">
            <v>F</v>
          </cell>
          <cell r="D36">
            <v>34010</v>
          </cell>
          <cell r="E36">
            <v>265</v>
          </cell>
          <cell r="F36">
            <v>1898.3</v>
          </cell>
          <cell r="G36">
            <v>2812</v>
          </cell>
          <cell r="I36">
            <v>107.61421319796955</v>
          </cell>
          <cell r="J36">
            <v>110.72304669504307</v>
          </cell>
          <cell r="L36" t="e">
            <v>#REF!</v>
          </cell>
          <cell r="M36" t="e">
            <v>#REF!</v>
          </cell>
        </row>
        <row r="37">
          <cell r="B37" t="str">
            <v>F</v>
          </cell>
          <cell r="D37">
            <v>34011</v>
          </cell>
          <cell r="E37">
            <v>260</v>
          </cell>
          <cell r="F37">
            <v>1039.5</v>
          </cell>
          <cell r="G37">
            <v>2785</v>
          </cell>
          <cell r="I37">
            <v>105.58375634517766</v>
          </cell>
          <cell r="J37">
            <v>109.65991644583745</v>
          </cell>
          <cell r="L37" t="e">
            <v>#REF!</v>
          </cell>
          <cell r="M37" t="e">
            <v>#REF!</v>
          </cell>
        </row>
        <row r="38">
          <cell r="B38" t="str">
            <v>F</v>
          </cell>
          <cell r="D38">
            <v>34012</v>
          </cell>
          <cell r="E38">
            <v>255</v>
          </cell>
          <cell r="F38">
            <v>739.5</v>
          </cell>
          <cell r="G38">
            <v>2745</v>
          </cell>
          <cell r="I38">
            <v>103.55329949238579</v>
          </cell>
          <cell r="J38">
            <v>108.08490866923655</v>
          </cell>
          <cell r="L38" t="e">
            <v>#REF!</v>
          </cell>
          <cell r="M38" t="e">
            <v>#REF!</v>
          </cell>
        </row>
        <row r="39">
          <cell r="B39" t="str">
            <v>F</v>
          </cell>
          <cell r="D39">
            <v>34015</v>
          </cell>
          <cell r="E39">
            <v>241.25</v>
          </cell>
          <cell r="F39">
            <v>1225.9000000000001</v>
          </cell>
          <cell r="G39">
            <v>2640</v>
          </cell>
          <cell r="I39">
            <v>97.969543147208128</v>
          </cell>
          <cell r="J39">
            <v>103.9505132556592</v>
          </cell>
          <cell r="L39" t="e">
            <v>#REF!</v>
          </cell>
          <cell r="M39" t="e">
            <v>#REF!</v>
          </cell>
        </row>
        <row r="40">
          <cell r="B40" t="str">
            <v>F</v>
          </cell>
          <cell r="D40">
            <v>34016</v>
          </cell>
          <cell r="E40">
            <v>241.25</v>
          </cell>
          <cell r="F40">
            <v>718.7</v>
          </cell>
          <cell r="G40">
            <v>2607</v>
          </cell>
          <cell r="I40">
            <v>97.969543147208128</v>
          </cell>
          <cell r="J40">
            <v>102.65113183996347</v>
          </cell>
          <cell r="L40" t="e">
            <v>#REF!</v>
          </cell>
          <cell r="M40" t="e">
            <v>#REF!</v>
          </cell>
        </row>
        <row r="41">
          <cell r="B41" t="str">
            <v>F</v>
          </cell>
          <cell r="D41">
            <v>34017</v>
          </cell>
          <cell r="E41">
            <v>245</v>
          </cell>
          <cell r="F41">
            <v>591.4</v>
          </cell>
          <cell r="G41">
            <v>2638</v>
          </cell>
          <cell r="I41">
            <v>99.492385786802032</v>
          </cell>
          <cell r="J41">
            <v>103.87176286682916</v>
          </cell>
          <cell r="L41" t="e">
            <v>#REF!</v>
          </cell>
          <cell r="M41" t="e">
            <v>#REF!</v>
          </cell>
        </row>
        <row r="42">
          <cell r="B42" t="str">
            <v>F</v>
          </cell>
          <cell r="D42">
            <v>34018</v>
          </cell>
          <cell r="E42">
            <v>247.5</v>
          </cell>
          <cell r="F42">
            <v>1015.3</v>
          </cell>
          <cell r="G42">
            <v>2671</v>
          </cell>
          <cell r="I42">
            <v>100.50761421319797</v>
          </cell>
          <cell r="J42">
            <v>105.17114428252489</v>
          </cell>
          <cell r="L42" t="e">
            <v>#REF!</v>
          </cell>
          <cell r="M42" t="e">
            <v>#REF!</v>
          </cell>
        </row>
        <row r="43">
          <cell r="B43" t="str">
            <v>F</v>
          </cell>
          <cell r="D43">
            <v>34022</v>
          </cell>
          <cell r="E43">
            <v>251.25</v>
          </cell>
          <cell r="F43">
            <v>668</v>
          </cell>
          <cell r="G43">
            <v>2708</v>
          </cell>
          <cell r="I43">
            <v>102.03045685279189</v>
          </cell>
          <cell r="J43">
            <v>106.62802647588073</v>
          </cell>
          <cell r="L43" t="e">
            <v>#REF!</v>
          </cell>
          <cell r="M43" t="e">
            <v>#REF!</v>
          </cell>
        </row>
        <row r="44">
          <cell r="B44" t="str">
            <v>F</v>
          </cell>
          <cell r="D44">
            <v>34023</v>
          </cell>
          <cell r="E44">
            <v>257.5</v>
          </cell>
          <cell r="F44">
            <v>659.05</v>
          </cell>
          <cell r="G44">
            <v>2741</v>
          </cell>
          <cell r="I44">
            <v>104.56852791878173</v>
          </cell>
          <cell r="J44">
            <v>107.92740789157646</v>
          </cell>
          <cell r="L44" t="e">
            <v>#REF!</v>
          </cell>
          <cell r="M44" t="e">
            <v>#REF!</v>
          </cell>
        </row>
        <row r="45">
          <cell r="B45" t="str">
            <v>F</v>
          </cell>
          <cell r="D45">
            <v>34024</v>
          </cell>
          <cell r="E45">
            <v>257.5</v>
          </cell>
          <cell r="F45">
            <v>891.7</v>
          </cell>
          <cell r="G45">
            <v>2753</v>
          </cell>
          <cell r="I45">
            <v>104.56852791878173</v>
          </cell>
          <cell r="J45">
            <v>108.39991022455673</v>
          </cell>
          <cell r="L45" t="e">
            <v>#REF!</v>
          </cell>
          <cell r="M45" t="e">
            <v>#REF!</v>
          </cell>
        </row>
        <row r="46">
          <cell r="B46" t="str">
            <v>F</v>
          </cell>
          <cell r="D46">
            <v>34025</v>
          </cell>
          <cell r="E46">
            <v>265</v>
          </cell>
          <cell r="F46">
            <v>1189.0999999999999</v>
          </cell>
          <cell r="G46">
            <v>2799</v>
          </cell>
          <cell r="I46">
            <v>107.61421319796955</v>
          </cell>
          <cell r="J46">
            <v>110.21116916764777</v>
          </cell>
          <cell r="L46" t="e">
            <v>#REF!</v>
          </cell>
          <cell r="M46" t="e">
            <v>#REF!</v>
          </cell>
        </row>
        <row r="47">
          <cell r="B47" t="str">
            <v>F</v>
          </cell>
          <cell r="D47">
            <v>34026</v>
          </cell>
          <cell r="E47">
            <v>271.25</v>
          </cell>
          <cell r="F47">
            <v>1553.1</v>
          </cell>
          <cell r="G47">
            <v>2813</v>
          </cell>
          <cell r="I47">
            <v>110.1522842639594</v>
          </cell>
          <cell r="J47">
            <v>110.76242188945808</v>
          </cell>
          <cell r="L47" t="e">
            <v>#REF!</v>
          </cell>
          <cell r="M47" t="e">
            <v>#REF!</v>
          </cell>
        </row>
        <row r="48">
          <cell r="B48" t="str">
            <v>F</v>
          </cell>
          <cell r="D48">
            <v>34027</v>
          </cell>
          <cell r="E48">
            <v>270</v>
          </cell>
          <cell r="F48">
            <v>908.05</v>
          </cell>
          <cell r="G48">
            <v>2783</v>
          </cell>
          <cell r="I48">
            <v>109.64467005076142</v>
          </cell>
          <cell r="J48">
            <v>109.58116605700741</v>
          </cell>
          <cell r="L48" t="e">
            <v>#REF!</v>
          </cell>
          <cell r="M48" t="e">
            <v>#REF!</v>
          </cell>
        </row>
        <row r="49">
          <cell r="B49" t="str">
            <v>F</v>
          </cell>
          <cell r="D49">
            <v>34028</v>
          </cell>
          <cell r="E49">
            <v>255</v>
          </cell>
          <cell r="F49">
            <v>2649.75</v>
          </cell>
          <cell r="G49">
            <v>2652</v>
          </cell>
          <cell r="I49">
            <v>103.55329949238579</v>
          </cell>
          <cell r="J49">
            <v>104.42301558863947</v>
          </cell>
          <cell r="L49" t="e">
            <v>#REF!</v>
          </cell>
          <cell r="M49" t="e">
            <v>#REF!</v>
          </cell>
        </row>
        <row r="50">
          <cell r="B50" t="str">
            <v>M</v>
          </cell>
          <cell r="D50">
            <v>34029</v>
          </cell>
          <cell r="E50">
            <v>248.75</v>
          </cell>
          <cell r="F50">
            <v>2.0430000000000001</v>
          </cell>
          <cell r="G50">
            <v>2571</v>
          </cell>
          <cell r="I50">
            <v>101.01522842639594</v>
          </cell>
          <cell r="J50">
            <v>101.23362484102266</v>
          </cell>
          <cell r="L50" t="e">
            <v>#REF!</v>
          </cell>
          <cell r="M50" t="e">
            <v>#REF!</v>
          </cell>
        </row>
        <row r="51">
          <cell r="B51" t="str">
            <v>M</v>
          </cell>
          <cell r="D51">
            <v>34030</v>
          </cell>
          <cell r="E51">
            <v>246.25</v>
          </cell>
          <cell r="F51">
            <v>1641.05</v>
          </cell>
          <cell r="G51">
            <v>2543</v>
          </cell>
          <cell r="I51">
            <v>100</v>
          </cell>
          <cell r="J51">
            <v>100.13111939740203</v>
          </cell>
          <cell r="L51" t="e">
            <v>#REF!</v>
          </cell>
          <cell r="M51" t="e">
            <v>#REF!</v>
          </cell>
        </row>
        <row r="52">
          <cell r="B52" t="str">
            <v>M</v>
          </cell>
          <cell r="D52">
            <v>34031</v>
          </cell>
          <cell r="E52">
            <v>250</v>
          </cell>
          <cell r="F52">
            <v>756.9</v>
          </cell>
          <cell r="G52">
            <v>2565</v>
          </cell>
          <cell r="I52">
            <v>101.52284263959392</v>
          </cell>
          <cell r="J52">
            <v>100.99737367453253</v>
          </cell>
          <cell r="L52" t="e">
            <v>#REF!</v>
          </cell>
          <cell r="M52" t="e">
            <v>#REF!</v>
          </cell>
        </row>
        <row r="53">
          <cell r="B53" t="str">
            <v>M</v>
          </cell>
          <cell r="D53">
            <v>34032</v>
          </cell>
          <cell r="E53">
            <v>243.75</v>
          </cell>
          <cell r="F53">
            <v>613.95000000000005</v>
          </cell>
          <cell r="G53">
            <v>2532</v>
          </cell>
          <cell r="I53">
            <v>98.984771573604064</v>
          </cell>
          <cell r="J53">
            <v>99.697992258836777</v>
          </cell>
          <cell r="L53" t="e">
            <v>#REF!</v>
          </cell>
          <cell r="M53" t="e">
            <v>#REF!</v>
          </cell>
        </row>
        <row r="54">
          <cell r="B54" t="str">
            <v>M</v>
          </cell>
          <cell r="D54">
            <v>34033</v>
          </cell>
          <cell r="E54">
            <v>236.25</v>
          </cell>
          <cell r="F54">
            <v>1284.95</v>
          </cell>
          <cell r="G54">
            <v>2471</v>
          </cell>
          <cell r="I54">
            <v>95.939086294416242</v>
          </cell>
          <cell r="J54">
            <v>97.296105399520414</v>
          </cell>
          <cell r="L54" t="e">
            <v>#REF!</v>
          </cell>
          <cell r="M54" t="e">
            <v>#REF!</v>
          </cell>
        </row>
        <row r="55">
          <cell r="B55" t="str">
            <v>M</v>
          </cell>
          <cell r="D55">
            <v>34037</v>
          </cell>
          <cell r="E55">
            <v>217.5</v>
          </cell>
          <cell r="F55">
            <v>948.85</v>
          </cell>
          <cell r="G55">
            <v>2318</v>
          </cell>
          <cell r="I55">
            <v>88.324873096446709</v>
          </cell>
          <cell r="J55">
            <v>91.271700654021984</v>
          </cell>
          <cell r="L55" t="e">
            <v>#REF!</v>
          </cell>
          <cell r="M55" t="e">
            <v>#REF!</v>
          </cell>
        </row>
        <row r="56">
          <cell r="B56" t="str">
            <v>M</v>
          </cell>
          <cell r="D56">
            <v>34038</v>
          </cell>
          <cell r="E56">
            <v>208.75</v>
          </cell>
          <cell r="F56">
            <v>549.20000000000005</v>
          </cell>
          <cell r="G56">
            <v>2287</v>
          </cell>
          <cell r="I56">
            <v>84.771573604060919</v>
          </cell>
          <cell r="J56">
            <v>90.051069627156281</v>
          </cell>
          <cell r="L56" t="e">
            <v>#REF!</v>
          </cell>
          <cell r="M56" t="e">
            <v>#REF!</v>
          </cell>
        </row>
        <row r="57">
          <cell r="B57" t="str">
            <v>M</v>
          </cell>
          <cell r="D57">
            <v>34039</v>
          </cell>
          <cell r="E57">
            <v>210</v>
          </cell>
          <cell r="F57">
            <v>801.7</v>
          </cell>
          <cell r="G57">
            <v>2330</v>
          </cell>
          <cell r="I57">
            <v>85.279187817258887</v>
          </cell>
          <cell r="J57">
            <v>91.744202987002254</v>
          </cell>
          <cell r="L57" t="e">
            <v>#REF!</v>
          </cell>
          <cell r="M57" t="e">
            <v>#REF!</v>
          </cell>
        </row>
        <row r="58">
          <cell r="B58" t="str">
            <v>M</v>
          </cell>
          <cell r="D58">
            <v>34040</v>
          </cell>
          <cell r="E58">
            <v>216.25</v>
          </cell>
          <cell r="F58">
            <v>221.35</v>
          </cell>
          <cell r="G58">
            <v>2421.27</v>
          </cell>
          <cell r="I58">
            <v>87.817258883248741</v>
          </cell>
          <cell r="J58">
            <v>95.337976981261349</v>
          </cell>
          <cell r="L58" t="e">
            <v>#REF!</v>
          </cell>
          <cell r="M58" t="e">
            <v>#REF!</v>
          </cell>
        </row>
        <row r="59">
          <cell r="B59" t="str">
            <v>M</v>
          </cell>
          <cell r="D59">
            <v>34043</v>
          </cell>
          <cell r="E59">
            <v>215</v>
          </cell>
          <cell r="F59">
            <v>94.45</v>
          </cell>
          <cell r="G59">
            <v>2459</v>
          </cell>
          <cell r="I59">
            <v>87.309644670050758</v>
          </cell>
          <cell r="J59">
            <v>96.823603066540144</v>
          </cell>
          <cell r="L59" t="e">
            <v>#REF!</v>
          </cell>
          <cell r="M59" t="e">
            <v>#REF!</v>
          </cell>
        </row>
        <row r="60">
          <cell r="B60" t="str">
            <v>M</v>
          </cell>
          <cell r="D60">
            <v>34044</v>
          </cell>
          <cell r="E60">
            <v>215</v>
          </cell>
          <cell r="F60">
            <v>199.55</v>
          </cell>
          <cell r="G60">
            <v>2409</v>
          </cell>
          <cell r="I60">
            <v>87.309644670050758</v>
          </cell>
          <cell r="J60">
            <v>94.854843345789021</v>
          </cell>
          <cell r="L60" t="e">
            <v>#REF!</v>
          </cell>
          <cell r="M60" t="e">
            <v>#REF!</v>
          </cell>
        </row>
        <row r="61">
          <cell r="B61" t="str">
            <v>M</v>
          </cell>
          <cell r="D61">
            <v>34045</v>
          </cell>
          <cell r="E61">
            <v>206.25</v>
          </cell>
          <cell r="F61">
            <v>231.75</v>
          </cell>
          <cell r="G61">
            <v>2393</v>
          </cell>
          <cell r="I61">
            <v>83.756345177664983</v>
          </cell>
          <cell r="J61">
            <v>94.224840235148662</v>
          </cell>
          <cell r="L61" t="e">
            <v>#REF!</v>
          </cell>
          <cell r="M61" t="e">
            <v>#REF!</v>
          </cell>
        </row>
        <row r="62">
          <cell r="B62" t="str">
            <v>M</v>
          </cell>
          <cell r="D62">
            <v>34046</v>
          </cell>
          <cell r="E62">
            <v>200</v>
          </cell>
          <cell r="F62">
            <v>316.10000000000002</v>
          </cell>
          <cell r="G62">
            <v>2376.7600000000002</v>
          </cell>
          <cell r="I62">
            <v>81.218274111675129</v>
          </cell>
          <cell r="J62">
            <v>93.585387077848708</v>
          </cell>
          <cell r="L62" t="e">
            <v>#REF!</v>
          </cell>
          <cell r="M62" t="e">
            <v>#REF!</v>
          </cell>
        </row>
        <row r="63">
          <cell r="B63" t="str">
            <v>M</v>
          </cell>
          <cell r="D63">
            <v>34047</v>
          </cell>
          <cell r="E63">
            <v>193.75</v>
          </cell>
          <cell r="F63">
            <v>333.35</v>
          </cell>
          <cell r="G63">
            <v>2402.1999999999998</v>
          </cell>
          <cell r="I63">
            <v>78.680203045685289</v>
          </cell>
          <cell r="J63">
            <v>94.587092023766857</v>
          </cell>
          <cell r="L63" t="e">
            <v>#REF!</v>
          </cell>
          <cell r="M63" t="e">
            <v>#REF!</v>
          </cell>
        </row>
        <row r="64">
          <cell r="B64" t="str">
            <v>M</v>
          </cell>
          <cell r="D64">
            <v>34050</v>
          </cell>
          <cell r="E64">
            <v>198.75</v>
          </cell>
          <cell r="F64">
            <v>254.95</v>
          </cell>
          <cell r="G64">
            <v>2378.5500000000002</v>
          </cell>
          <cell r="I64">
            <v>80.710659898477161</v>
          </cell>
          <cell r="J64">
            <v>93.655868675851593</v>
          </cell>
          <cell r="L64" t="e">
            <v>#REF!</v>
          </cell>
          <cell r="M64" t="e">
            <v>#REF!</v>
          </cell>
        </row>
        <row r="65">
          <cell r="B65" t="str">
            <v>M</v>
          </cell>
          <cell r="D65">
            <v>34051</v>
          </cell>
          <cell r="E65">
            <v>195</v>
          </cell>
          <cell r="F65">
            <v>302.45</v>
          </cell>
          <cell r="G65">
            <v>2341.42</v>
          </cell>
          <cell r="I65">
            <v>79.187817258883257</v>
          </cell>
          <cell r="J65">
            <v>92.193867707221813</v>
          </cell>
          <cell r="L65" t="e">
            <v>#REF!</v>
          </cell>
          <cell r="M65" t="e">
            <v>#REF!</v>
          </cell>
        </row>
        <row r="66">
          <cell r="B66" t="str">
            <v>M</v>
          </cell>
          <cell r="D66">
            <v>34054</v>
          </cell>
          <cell r="E66">
            <v>183.75</v>
          </cell>
          <cell r="F66">
            <v>603.70000000000005</v>
          </cell>
          <cell r="G66">
            <v>2276.9</v>
          </cell>
          <cell r="I66">
            <v>74.619289340101531</v>
          </cell>
          <cell r="J66">
            <v>89.653380163564563</v>
          </cell>
          <cell r="L66" t="e">
            <v>#REF!</v>
          </cell>
          <cell r="M66" t="e">
            <v>#REF!</v>
          </cell>
        </row>
        <row r="67">
          <cell r="B67" t="str">
            <v>M</v>
          </cell>
          <cell r="D67">
            <v>34057</v>
          </cell>
          <cell r="E67">
            <v>176.25</v>
          </cell>
          <cell r="F67">
            <v>523.5</v>
          </cell>
          <cell r="G67">
            <v>2225.08</v>
          </cell>
          <cell r="I67">
            <v>71.573604060913709</v>
          </cell>
          <cell r="J67">
            <v>87.612957588978091</v>
          </cell>
          <cell r="L67" t="e">
            <v>#REF!</v>
          </cell>
          <cell r="M67" t="e">
            <v>#REF!</v>
          </cell>
        </row>
        <row r="68">
          <cell r="B68" t="str">
            <v>M</v>
          </cell>
          <cell r="D68">
            <v>34058</v>
          </cell>
          <cell r="E68">
            <v>171.25</v>
          </cell>
          <cell r="F68">
            <v>685.9</v>
          </cell>
          <cell r="G68">
            <v>2280.52</v>
          </cell>
          <cell r="I68">
            <v>69.543147208121823</v>
          </cell>
          <cell r="J68">
            <v>89.795918367346943</v>
          </cell>
          <cell r="L68" t="e">
            <v>#REF!</v>
          </cell>
          <cell r="M68" t="e">
            <v>#REF!</v>
          </cell>
        </row>
        <row r="69">
          <cell r="B69" t="str">
            <v>M</v>
          </cell>
          <cell r="D69">
            <v>34059</v>
          </cell>
          <cell r="E69">
            <v>178.75</v>
          </cell>
          <cell r="F69">
            <v>469.7</v>
          </cell>
          <cell r="G69">
            <v>2311.44</v>
          </cell>
          <cell r="I69">
            <v>72.588832487309645</v>
          </cell>
          <cell r="J69">
            <v>91.013399378659443</v>
          </cell>
          <cell r="L69" t="e">
            <v>#REF!</v>
          </cell>
          <cell r="M69" t="e">
            <v>#REF!</v>
          </cell>
        </row>
        <row r="70">
          <cell r="B70" t="str">
            <v>A</v>
          </cell>
          <cell r="D70">
            <v>34061</v>
          </cell>
          <cell r="E70">
            <v>186.25</v>
          </cell>
          <cell r="F70">
            <v>412.95</v>
          </cell>
          <cell r="G70">
            <v>2408.6799999999998</v>
          </cell>
          <cell r="I70">
            <v>75.634517766497467</v>
          </cell>
          <cell r="J70">
            <v>94.842243283576209</v>
          </cell>
          <cell r="L70" t="e">
            <v>#REF!</v>
          </cell>
          <cell r="M70" t="e">
            <v>#REF!</v>
          </cell>
        </row>
        <row r="71">
          <cell r="B71" t="str">
            <v>A</v>
          </cell>
          <cell r="D71">
            <v>34066</v>
          </cell>
          <cell r="E71">
            <v>193.75</v>
          </cell>
          <cell r="F71">
            <v>945.45</v>
          </cell>
          <cell r="G71">
            <v>2310.91</v>
          </cell>
          <cell r="I71">
            <v>78.680203045685289</v>
          </cell>
          <cell r="J71">
            <v>90.992530525619472</v>
          </cell>
          <cell r="L71" t="e">
            <v>#REF!</v>
          </cell>
          <cell r="M71" t="e">
            <v>#REF!</v>
          </cell>
        </row>
        <row r="72">
          <cell r="B72" t="str">
            <v>A</v>
          </cell>
          <cell r="D72">
            <v>34067</v>
          </cell>
          <cell r="E72">
            <v>177.5</v>
          </cell>
          <cell r="F72">
            <v>1236.2</v>
          </cell>
          <cell r="G72">
            <v>2222.69</v>
          </cell>
          <cell r="I72">
            <v>72.081218274111677</v>
          </cell>
          <cell r="J72">
            <v>87.518850874326191</v>
          </cell>
          <cell r="L72" t="e">
            <v>#REF!</v>
          </cell>
          <cell r="M72" t="e">
            <v>#REF!</v>
          </cell>
        </row>
        <row r="73">
          <cell r="B73" t="str">
            <v>A</v>
          </cell>
          <cell r="D73">
            <v>34071</v>
          </cell>
          <cell r="E73">
            <v>166.25</v>
          </cell>
          <cell r="F73">
            <v>693.45</v>
          </cell>
          <cell r="G73">
            <v>2226.84</v>
          </cell>
          <cell r="I73">
            <v>67.512690355329951</v>
          </cell>
          <cell r="J73">
            <v>87.682257931148541</v>
          </cell>
          <cell r="L73" t="e">
            <v>#REF!</v>
          </cell>
          <cell r="M73" t="e">
            <v>#REF!</v>
          </cell>
        </row>
        <row r="74">
          <cell r="B74" t="str">
            <v>A</v>
          </cell>
          <cell r="D74">
            <v>34072</v>
          </cell>
          <cell r="E74">
            <v>176.25</v>
          </cell>
          <cell r="F74">
            <v>868.75</v>
          </cell>
          <cell r="G74">
            <v>2293.12</v>
          </cell>
          <cell r="I74">
            <v>71.573604060913709</v>
          </cell>
          <cell r="J74">
            <v>90.292045816976227</v>
          </cell>
          <cell r="L74" t="e">
            <v>#REF!</v>
          </cell>
          <cell r="M74" t="e">
            <v>#REF!</v>
          </cell>
        </row>
        <row r="75">
          <cell r="B75" t="str">
            <v>A</v>
          </cell>
          <cell r="D75">
            <v>34074</v>
          </cell>
          <cell r="E75">
            <v>188.75</v>
          </cell>
          <cell r="F75">
            <v>1051.6500000000001</v>
          </cell>
          <cell r="G75">
            <v>2299.7800000000002</v>
          </cell>
          <cell r="I75">
            <v>76.649746192893403</v>
          </cell>
          <cell r="J75">
            <v>90.554284611780275</v>
          </cell>
          <cell r="L75" t="e">
            <v>#REF!</v>
          </cell>
          <cell r="M75" t="e">
            <v>#REF!</v>
          </cell>
        </row>
        <row r="76">
          <cell r="B76" t="str">
            <v>A</v>
          </cell>
          <cell r="D76">
            <v>34075</v>
          </cell>
          <cell r="E76">
            <v>193.75</v>
          </cell>
          <cell r="F76">
            <v>1056.1500000000001</v>
          </cell>
          <cell r="G76">
            <v>2268.15</v>
          </cell>
          <cell r="I76">
            <v>78.680203045685289</v>
          </cell>
          <cell r="J76">
            <v>89.308847212433122</v>
          </cell>
          <cell r="L76" t="e">
            <v>#REF!</v>
          </cell>
          <cell r="M76" t="e">
            <v>#REF!</v>
          </cell>
        </row>
        <row r="77">
          <cell r="B77" t="str">
            <v>A</v>
          </cell>
          <cell r="D77">
            <v>34078</v>
          </cell>
          <cell r="E77">
            <v>188.75</v>
          </cell>
          <cell r="F77">
            <v>705.6</v>
          </cell>
          <cell r="G77">
            <v>2204.91</v>
          </cell>
          <cell r="I77">
            <v>76.649746192893403</v>
          </cell>
          <cell r="J77">
            <v>86.818759917627091</v>
          </cell>
          <cell r="L77" t="e">
            <v>#REF!</v>
          </cell>
          <cell r="M77" t="e">
            <v>#REF!</v>
          </cell>
        </row>
        <row r="78">
          <cell r="B78" t="str">
            <v>A</v>
          </cell>
          <cell r="D78">
            <v>34079</v>
          </cell>
          <cell r="E78">
            <v>178.75</v>
          </cell>
          <cell r="F78">
            <v>907.25</v>
          </cell>
          <cell r="G78">
            <v>2189.5100000000002</v>
          </cell>
          <cell r="I78">
            <v>72.588832487309645</v>
          </cell>
          <cell r="J78">
            <v>86.21238192363576</v>
          </cell>
          <cell r="L78" t="e">
            <v>#REF!</v>
          </cell>
          <cell r="M78" t="e">
            <v>#REF!</v>
          </cell>
        </row>
        <row r="79">
          <cell r="B79" t="str">
            <v>A</v>
          </cell>
          <cell r="D79">
            <v>34080</v>
          </cell>
          <cell r="E79">
            <v>183.75</v>
          </cell>
          <cell r="F79">
            <v>924.9</v>
          </cell>
          <cell r="G79">
            <v>2158.96</v>
          </cell>
          <cell r="I79">
            <v>74.619289340101531</v>
          </cell>
          <cell r="J79">
            <v>85.009469734256811</v>
          </cell>
          <cell r="L79" t="e">
            <v>#REF!</v>
          </cell>
          <cell r="M79" t="e">
            <v>#REF!</v>
          </cell>
        </row>
        <row r="80">
          <cell r="B80" t="str">
            <v>A</v>
          </cell>
          <cell r="D80">
            <v>34081</v>
          </cell>
          <cell r="E80">
            <v>177.5</v>
          </cell>
          <cell r="F80">
            <v>1023.9</v>
          </cell>
          <cell r="G80">
            <v>2100.67</v>
          </cell>
          <cell r="I80">
            <v>72.081218274111677</v>
          </cell>
          <cell r="J80">
            <v>82.71428965180516</v>
          </cell>
          <cell r="L80" t="e">
            <v>#REF!</v>
          </cell>
          <cell r="M80" t="e">
            <v>#REF!</v>
          </cell>
        </row>
        <row r="81">
          <cell r="B81" t="str">
            <v>A</v>
          </cell>
          <cell r="D81">
            <v>34082</v>
          </cell>
          <cell r="E81">
            <v>175</v>
          </cell>
          <cell r="F81">
            <v>572.25</v>
          </cell>
          <cell r="G81">
            <v>2036.81</v>
          </cell>
          <cell r="I81">
            <v>71.065989847715741</v>
          </cell>
          <cell r="J81">
            <v>80.199789736461824</v>
          </cell>
          <cell r="L81" t="e">
            <v>#REF!</v>
          </cell>
          <cell r="M81" t="e">
            <v>#REF!</v>
          </cell>
        </row>
        <row r="82">
          <cell r="B82" t="str">
            <v>A</v>
          </cell>
          <cell r="D82">
            <v>34085</v>
          </cell>
          <cell r="E82">
            <v>170</v>
          </cell>
          <cell r="F82">
            <v>627.04999999999995</v>
          </cell>
          <cell r="G82">
            <v>2070.71</v>
          </cell>
          <cell r="I82">
            <v>69.035532994923855</v>
          </cell>
          <cell r="J82">
            <v>81.534608827131095</v>
          </cell>
          <cell r="L82" t="e">
            <v>#REF!</v>
          </cell>
          <cell r="M82" t="e">
            <v>#REF!</v>
          </cell>
        </row>
        <row r="83">
          <cell r="B83" t="str">
            <v>A</v>
          </cell>
          <cell r="D83">
            <v>34086</v>
          </cell>
          <cell r="E83">
            <v>178.75</v>
          </cell>
          <cell r="F83">
            <v>1043.9000000000001</v>
          </cell>
          <cell r="G83">
            <v>2121.4899999999998</v>
          </cell>
          <cell r="I83">
            <v>72.588832487309645</v>
          </cell>
          <cell r="J83">
            <v>83.534081199525914</v>
          </cell>
          <cell r="L83" t="e">
            <v>#REF!</v>
          </cell>
          <cell r="M83" t="e">
            <v>#REF!</v>
          </cell>
        </row>
        <row r="84">
          <cell r="B84" t="str">
            <v>A</v>
          </cell>
          <cell r="D84">
            <v>34087</v>
          </cell>
          <cell r="E84">
            <v>182.5</v>
          </cell>
          <cell r="F84">
            <v>977.15</v>
          </cell>
          <cell r="G84">
            <v>2144.27</v>
          </cell>
          <cell r="I84">
            <v>74.111675126903549</v>
          </cell>
          <cell r="J84">
            <v>84.431048128300134</v>
          </cell>
          <cell r="L84" t="e">
            <v>#REF!</v>
          </cell>
          <cell r="M84" t="e">
            <v>#REF!</v>
          </cell>
        </row>
        <row r="85">
          <cell r="B85" t="str">
            <v>A</v>
          </cell>
          <cell r="D85">
            <v>34088</v>
          </cell>
          <cell r="E85">
            <v>186.25</v>
          </cell>
          <cell r="F85">
            <v>953.35</v>
          </cell>
          <cell r="G85">
            <v>2122.3000000000002</v>
          </cell>
          <cell r="I85">
            <v>75.634517766497467</v>
          </cell>
          <cell r="J85">
            <v>83.565975107002103</v>
          </cell>
          <cell r="L85" t="e">
            <v>#REF!</v>
          </cell>
          <cell r="M85" t="e">
            <v>#REF!</v>
          </cell>
        </row>
        <row r="86">
          <cell r="B86" t="str">
            <v>A</v>
          </cell>
          <cell r="D86">
            <v>34089</v>
          </cell>
          <cell r="E86">
            <v>182.5</v>
          </cell>
          <cell r="F86">
            <v>987.4</v>
          </cell>
          <cell r="G86">
            <v>2084.42</v>
          </cell>
          <cell r="I86">
            <v>74.111675126903549</v>
          </cell>
          <cell r="J86">
            <v>82.074442742561047</v>
          </cell>
          <cell r="L86" t="e">
            <v>#REF!</v>
          </cell>
          <cell r="M86" t="e">
            <v>#REF!</v>
          </cell>
        </row>
        <row r="87">
          <cell r="B87" t="str">
            <v>M</v>
          </cell>
          <cell r="D87">
            <v>34092</v>
          </cell>
          <cell r="E87">
            <v>177.5</v>
          </cell>
          <cell r="F87">
            <v>1720.75</v>
          </cell>
          <cell r="G87">
            <v>2127.37</v>
          </cell>
          <cell r="I87">
            <v>72.081218274111677</v>
          </cell>
          <cell r="J87">
            <v>83.765607342686252</v>
          </cell>
          <cell r="L87" t="e">
            <v>#REF!</v>
          </cell>
          <cell r="M87" t="e">
            <v>#REF!</v>
          </cell>
        </row>
        <row r="88">
          <cell r="B88" t="str">
            <v>M</v>
          </cell>
          <cell r="D88">
            <v>34093</v>
          </cell>
          <cell r="E88">
            <v>183.75</v>
          </cell>
          <cell r="F88">
            <v>939.95</v>
          </cell>
          <cell r="G88">
            <v>2168.6999999999998</v>
          </cell>
          <cell r="I88">
            <v>74.619289340101531</v>
          </cell>
          <cell r="J88">
            <v>85.392984127859123</v>
          </cell>
          <cell r="L88" t="e">
            <v>#REF!</v>
          </cell>
          <cell r="M88" t="e">
            <v>#REF!</v>
          </cell>
        </row>
        <row r="89">
          <cell r="B89" t="str">
            <v>M</v>
          </cell>
          <cell r="D89">
            <v>34094</v>
          </cell>
          <cell r="E89">
            <v>188.75</v>
          </cell>
          <cell r="F89">
            <v>810.4</v>
          </cell>
          <cell r="G89">
            <v>2219.2399999999998</v>
          </cell>
          <cell r="I89">
            <v>76.649746192893403</v>
          </cell>
          <cell r="J89">
            <v>87.383006453594362</v>
          </cell>
          <cell r="L89" t="e">
            <v>#REF!</v>
          </cell>
          <cell r="M89" t="e">
            <v>#REF!</v>
          </cell>
        </row>
        <row r="90">
          <cell r="B90" t="str">
            <v>M</v>
          </cell>
          <cell r="D90">
            <v>34096</v>
          </cell>
          <cell r="E90">
            <v>191.25</v>
          </cell>
          <cell r="F90">
            <v>1388.95</v>
          </cell>
          <cell r="G90">
            <v>2226.92</v>
          </cell>
          <cell r="I90">
            <v>77.664974619289339</v>
          </cell>
          <cell r="J90">
            <v>87.685407946701744</v>
          </cell>
          <cell r="L90" t="e">
            <v>#REF!</v>
          </cell>
          <cell r="M90" t="e">
            <v>#REF!</v>
          </cell>
        </row>
        <row r="91">
          <cell r="B91" t="str">
            <v>M</v>
          </cell>
          <cell r="D91">
            <v>34099</v>
          </cell>
          <cell r="E91">
            <v>196.25</v>
          </cell>
          <cell r="F91">
            <v>1034.8</v>
          </cell>
          <cell r="G91">
            <v>2289.31</v>
          </cell>
          <cell r="I91">
            <v>79.695431472081225</v>
          </cell>
          <cell r="J91">
            <v>90.142026326254992</v>
          </cell>
          <cell r="L91" t="e">
            <v>#REF!</v>
          </cell>
          <cell r="M91" t="e">
            <v>#REF!</v>
          </cell>
        </row>
        <row r="92">
          <cell r="B92" t="str">
            <v>M</v>
          </cell>
          <cell r="D92">
            <v>34100</v>
          </cell>
          <cell r="E92">
            <v>206.25</v>
          </cell>
          <cell r="F92">
            <v>1608.4</v>
          </cell>
          <cell r="G92">
            <v>2286.29</v>
          </cell>
          <cell r="I92">
            <v>83.756345177664983</v>
          </cell>
          <cell r="J92">
            <v>90.023113239121614</v>
          </cell>
          <cell r="L92" t="e">
            <v>#REF!</v>
          </cell>
          <cell r="M92" t="e">
            <v>#REF!</v>
          </cell>
        </row>
        <row r="93">
          <cell r="B93" t="str">
            <v>M</v>
          </cell>
          <cell r="D93">
            <v>34101</v>
          </cell>
          <cell r="E93">
            <v>206.25</v>
          </cell>
          <cell r="F93">
            <v>1051.9000000000001</v>
          </cell>
          <cell r="G93">
            <v>2286.2399999999998</v>
          </cell>
          <cell r="I93">
            <v>83.756345177664983</v>
          </cell>
          <cell r="J93">
            <v>90.02114447940086</v>
          </cell>
          <cell r="L93" t="e">
            <v>#REF!</v>
          </cell>
          <cell r="M93" t="e">
            <v>#REF!</v>
          </cell>
        </row>
        <row r="94">
          <cell r="B94" t="str">
            <v>M</v>
          </cell>
          <cell r="D94">
            <v>34102</v>
          </cell>
          <cell r="E94">
            <v>202.5</v>
          </cell>
          <cell r="F94">
            <v>876</v>
          </cell>
          <cell r="G94">
            <v>2356.63</v>
          </cell>
          <cell r="I94">
            <v>82.233502538071065</v>
          </cell>
          <cell r="J94">
            <v>92.792764414274302</v>
          </cell>
          <cell r="L94" t="e">
            <v>#REF!</v>
          </cell>
          <cell r="M94" t="e">
            <v>#REF!</v>
          </cell>
        </row>
        <row r="95">
          <cell r="B95" t="str">
            <v>M</v>
          </cell>
          <cell r="D95">
            <v>34103</v>
          </cell>
          <cell r="E95">
            <v>213.75</v>
          </cell>
          <cell r="F95">
            <v>1377.5</v>
          </cell>
          <cell r="G95">
            <v>2300.54</v>
          </cell>
          <cell r="I95">
            <v>86.802030456852791</v>
          </cell>
          <cell r="J95">
            <v>90.584209759535696</v>
          </cell>
          <cell r="L95" t="e">
            <v>#REF!</v>
          </cell>
          <cell r="M95" t="e">
            <v>#REF!</v>
          </cell>
        </row>
        <row r="96">
          <cell r="B96" t="str">
            <v>M</v>
          </cell>
          <cell r="D96">
            <v>34106</v>
          </cell>
          <cell r="E96">
            <v>206.25</v>
          </cell>
          <cell r="F96">
            <v>1024.3</v>
          </cell>
          <cell r="G96">
            <v>2309.9699999999998</v>
          </cell>
          <cell r="I96">
            <v>83.756345177664983</v>
          </cell>
          <cell r="J96">
            <v>90.955517842869341</v>
          </cell>
          <cell r="L96" t="e">
            <v>#REF!</v>
          </cell>
          <cell r="M96" t="e">
            <v>#REF!</v>
          </cell>
        </row>
        <row r="97">
          <cell r="B97" t="str">
            <v>M</v>
          </cell>
          <cell r="D97">
            <v>34107</v>
          </cell>
          <cell r="E97">
            <v>210</v>
          </cell>
          <cell r="F97">
            <v>870</v>
          </cell>
          <cell r="G97">
            <v>2357.71</v>
          </cell>
          <cell r="I97">
            <v>85.279187817258887</v>
          </cell>
          <cell r="J97">
            <v>92.83528962424252</v>
          </cell>
          <cell r="L97" t="e">
            <v>#REF!</v>
          </cell>
          <cell r="M97" t="e">
            <v>#REF!</v>
          </cell>
        </row>
        <row r="98">
          <cell r="B98" t="str">
            <v>M</v>
          </cell>
          <cell r="D98">
            <v>34110</v>
          </cell>
          <cell r="E98">
            <v>215</v>
          </cell>
          <cell r="F98">
            <v>1352.4</v>
          </cell>
          <cell r="G98">
            <v>2339.34</v>
          </cell>
          <cell r="I98">
            <v>87.309644670050758</v>
          </cell>
          <cell r="J98">
            <v>92.111967302838565</v>
          </cell>
          <cell r="L98" t="e">
            <v>#REF!</v>
          </cell>
          <cell r="M98" t="e">
            <v>#REF!</v>
          </cell>
        </row>
        <row r="99">
          <cell r="B99" t="str">
            <v>M</v>
          </cell>
          <cell r="D99">
            <v>34113</v>
          </cell>
          <cell r="E99">
            <v>211.25</v>
          </cell>
          <cell r="F99">
            <v>889.6</v>
          </cell>
          <cell r="G99">
            <v>2285.62</v>
          </cell>
          <cell r="I99">
            <v>85.786802030456855</v>
          </cell>
          <cell r="J99">
            <v>89.996731858863555</v>
          </cell>
          <cell r="L99" t="e">
            <v>#REF!</v>
          </cell>
          <cell r="M99" t="e">
            <v>#REF!</v>
          </cell>
        </row>
        <row r="100">
          <cell r="B100" t="str">
            <v>M</v>
          </cell>
          <cell r="D100">
            <v>34114</v>
          </cell>
          <cell r="E100">
            <v>206.25</v>
          </cell>
          <cell r="F100">
            <v>836.4</v>
          </cell>
          <cell r="G100">
            <v>2251.69</v>
          </cell>
          <cell r="I100">
            <v>83.756345177664983</v>
          </cell>
          <cell r="J100">
            <v>88.660731512361849</v>
          </cell>
          <cell r="L100" t="e">
            <v>#REF!</v>
          </cell>
          <cell r="M100" t="e">
            <v>#REF!</v>
          </cell>
        </row>
        <row r="101">
          <cell r="B101" t="str">
            <v>M</v>
          </cell>
          <cell r="D101">
            <v>34115</v>
          </cell>
          <cell r="E101">
            <v>203.75</v>
          </cell>
          <cell r="F101">
            <v>1135.4000000000001</v>
          </cell>
          <cell r="G101">
            <v>2215.96</v>
          </cell>
          <cell r="I101">
            <v>82.741116751269033</v>
          </cell>
          <cell r="J101">
            <v>87.253855815913099</v>
          </cell>
          <cell r="L101" t="e">
            <v>#REF!</v>
          </cell>
          <cell r="M101" t="e">
            <v>#REF!</v>
          </cell>
        </row>
        <row r="102">
          <cell r="B102" t="str">
            <v>M</v>
          </cell>
          <cell r="D102">
            <v>34116</v>
          </cell>
          <cell r="E102">
            <v>198.75</v>
          </cell>
          <cell r="F102">
            <v>1427.9</v>
          </cell>
          <cell r="G102">
            <v>2165.58</v>
          </cell>
          <cell r="I102">
            <v>80.710659898477161</v>
          </cell>
          <cell r="J102">
            <v>85.270133521284265</v>
          </cell>
          <cell r="L102" t="e">
            <v>#REF!</v>
          </cell>
          <cell r="M102" t="e">
            <v>#REF!</v>
          </cell>
        </row>
        <row r="103">
          <cell r="B103" t="str">
            <v>M</v>
          </cell>
          <cell r="D103">
            <v>34117</v>
          </cell>
          <cell r="E103">
            <v>193.75</v>
          </cell>
          <cell r="F103">
            <v>792</v>
          </cell>
          <cell r="G103">
            <v>2192.7399999999998</v>
          </cell>
          <cell r="I103">
            <v>78.680203045685289</v>
          </cell>
          <cell r="J103">
            <v>86.33956380159627</v>
          </cell>
          <cell r="L103" t="e">
            <v>#REF!</v>
          </cell>
          <cell r="M103" t="e">
            <v>#REF!</v>
          </cell>
        </row>
        <row r="104">
          <cell r="B104" t="str">
            <v>M</v>
          </cell>
          <cell r="D104">
            <v>34120</v>
          </cell>
          <cell r="E104">
            <v>196.25</v>
          </cell>
          <cell r="F104">
            <v>453</v>
          </cell>
          <cell r="G104">
            <v>2245.1999999999998</v>
          </cell>
          <cell r="I104">
            <v>79.695431472081225</v>
          </cell>
          <cell r="J104">
            <v>88.405186500608337</v>
          </cell>
          <cell r="L104" t="e">
            <v>#REF!</v>
          </cell>
          <cell r="M104" t="e">
            <v>#REF!</v>
          </cell>
        </row>
        <row r="105">
          <cell r="B105" t="str">
            <v>J</v>
          </cell>
          <cell r="D105">
            <v>34122</v>
          </cell>
          <cell r="E105">
            <v>201.25</v>
          </cell>
          <cell r="F105">
            <v>734.5</v>
          </cell>
          <cell r="G105">
            <v>2253.38</v>
          </cell>
          <cell r="I105">
            <v>81.725888324873097</v>
          </cell>
          <cell r="J105">
            <v>88.727275590923242</v>
          </cell>
          <cell r="L105" t="e">
            <v>#REF!</v>
          </cell>
          <cell r="M105" t="e">
            <v>#REF!</v>
          </cell>
        </row>
        <row r="106">
          <cell r="B106" t="str">
            <v>J</v>
          </cell>
          <cell r="D106">
            <v>34123</v>
          </cell>
          <cell r="E106">
            <v>198.75</v>
          </cell>
          <cell r="F106">
            <v>891.95</v>
          </cell>
          <cell r="G106">
            <v>2336.62</v>
          </cell>
          <cell r="I106">
            <v>80.710659898477161</v>
          </cell>
          <cell r="J106">
            <v>92.004866774029693</v>
          </cell>
          <cell r="L106" t="e">
            <v>#REF!</v>
          </cell>
          <cell r="M106" t="e">
            <v>#REF!</v>
          </cell>
        </row>
        <row r="107">
          <cell r="B107" t="str">
            <v>J</v>
          </cell>
          <cell r="D107">
            <v>34124</v>
          </cell>
          <cell r="E107">
            <v>207.5</v>
          </cell>
          <cell r="F107">
            <v>699.6</v>
          </cell>
          <cell r="G107">
            <v>2405.85</v>
          </cell>
          <cell r="I107">
            <v>84.263959390862951</v>
          </cell>
          <cell r="J107">
            <v>94.7308114833817</v>
          </cell>
          <cell r="L107" t="e">
            <v>#REF!</v>
          </cell>
          <cell r="M107" t="e">
            <v>#REF!</v>
          </cell>
        </row>
        <row r="108">
          <cell r="B108" t="str">
            <v>J</v>
          </cell>
          <cell r="D108">
            <v>34127</v>
          </cell>
          <cell r="E108">
            <v>213.75</v>
          </cell>
          <cell r="F108">
            <v>1225.5</v>
          </cell>
          <cell r="G108">
            <v>2376.86</v>
          </cell>
          <cell r="I108">
            <v>86.802030456852791</v>
          </cell>
          <cell r="J108">
            <v>93.589324597290201</v>
          </cell>
          <cell r="L108" t="e">
            <v>#REF!</v>
          </cell>
          <cell r="M108" t="e">
            <v>#REF!</v>
          </cell>
        </row>
        <row r="109">
          <cell r="B109" t="str">
            <v>J</v>
          </cell>
          <cell r="D109">
            <v>34128</v>
          </cell>
          <cell r="E109">
            <v>213.75</v>
          </cell>
          <cell r="F109">
            <v>1473</v>
          </cell>
          <cell r="G109">
            <v>2351.0300000000002</v>
          </cell>
          <cell r="I109">
            <v>86.802030456852791</v>
          </cell>
          <cell r="J109">
            <v>92.572263325550182</v>
          </cell>
          <cell r="L109" t="e">
            <v>#REF!</v>
          </cell>
          <cell r="M109" t="e">
            <v>#REF!</v>
          </cell>
        </row>
        <row r="110">
          <cell r="B110" t="str">
            <v>J</v>
          </cell>
          <cell r="D110">
            <v>34129</v>
          </cell>
          <cell r="E110">
            <v>212.5</v>
          </cell>
          <cell r="F110">
            <v>987.9</v>
          </cell>
          <cell r="G110">
            <v>2396.0100000000002</v>
          </cell>
          <cell r="I110">
            <v>86.294416243654823</v>
          </cell>
          <cell r="J110">
            <v>94.343359570337896</v>
          </cell>
          <cell r="L110" t="e">
            <v>#REF!</v>
          </cell>
          <cell r="M110" t="e">
            <v>#REF!</v>
          </cell>
        </row>
        <row r="111">
          <cell r="B111" t="str">
            <v>J</v>
          </cell>
          <cell r="D111">
            <v>34130</v>
          </cell>
          <cell r="E111">
            <v>217.5</v>
          </cell>
          <cell r="F111">
            <v>1037.0999999999999</v>
          </cell>
          <cell r="G111">
            <v>2404</v>
          </cell>
          <cell r="I111">
            <v>88.324873096446709</v>
          </cell>
          <cell r="J111">
            <v>94.657967373713916</v>
          </cell>
          <cell r="L111" t="e">
            <v>#REF!</v>
          </cell>
          <cell r="M111" t="e">
            <v>#REF!</v>
          </cell>
        </row>
        <row r="112">
          <cell r="B112" t="str">
            <v>J</v>
          </cell>
          <cell r="D112">
            <v>34131</v>
          </cell>
          <cell r="E112">
            <v>217.5</v>
          </cell>
          <cell r="F112">
            <v>1356.4</v>
          </cell>
          <cell r="G112">
            <v>2357.64</v>
          </cell>
          <cell r="I112">
            <v>88.324873096446709</v>
          </cell>
          <cell r="J112">
            <v>92.832533360633462</v>
          </cell>
          <cell r="L112" t="e">
            <v>#REF!</v>
          </cell>
          <cell r="M112" t="e">
            <v>#REF!</v>
          </cell>
        </row>
        <row r="113">
          <cell r="B113" t="str">
            <v>J</v>
          </cell>
          <cell r="D113">
            <v>34134</v>
          </cell>
          <cell r="E113">
            <v>212.5</v>
          </cell>
          <cell r="F113">
            <v>1199.5</v>
          </cell>
          <cell r="G113">
            <v>2305.98</v>
          </cell>
          <cell r="I113">
            <v>86.294416243654823</v>
          </cell>
          <cell r="J113">
            <v>90.79841081715341</v>
          </cell>
          <cell r="L113" t="e">
            <v>#REF!</v>
          </cell>
          <cell r="M113" t="e">
            <v>#REF!</v>
          </cell>
        </row>
        <row r="114">
          <cell r="B114" t="str">
            <v>J</v>
          </cell>
          <cell r="D114">
            <v>34135</v>
          </cell>
          <cell r="E114">
            <v>205</v>
          </cell>
          <cell r="F114">
            <v>1310.3</v>
          </cell>
          <cell r="G114">
            <v>2291.65</v>
          </cell>
          <cell r="I114">
            <v>83.248730964467015</v>
          </cell>
          <cell r="J114">
            <v>90.234164281186139</v>
          </cell>
          <cell r="L114" t="e">
            <v>#REF!</v>
          </cell>
          <cell r="M114" t="e">
            <v>#REF!</v>
          </cell>
        </row>
        <row r="115">
          <cell r="B115" t="str">
            <v>J</v>
          </cell>
          <cell r="D115">
            <v>34136</v>
          </cell>
          <cell r="E115">
            <v>202.5</v>
          </cell>
          <cell r="F115">
            <v>899.6</v>
          </cell>
          <cell r="G115">
            <v>2234.38</v>
          </cell>
          <cell r="I115">
            <v>82.233502538071065</v>
          </cell>
          <cell r="J115">
            <v>87.979146897037808</v>
          </cell>
          <cell r="L115" t="e">
            <v>#REF!</v>
          </cell>
          <cell r="M115" t="e">
            <v>#REF!</v>
          </cell>
        </row>
        <row r="116">
          <cell r="B116" t="str">
            <v>J</v>
          </cell>
          <cell r="D116">
            <v>34137</v>
          </cell>
          <cell r="E116">
            <v>193.75</v>
          </cell>
          <cell r="F116">
            <v>1503</v>
          </cell>
          <cell r="G116">
            <v>2226.6799999999998</v>
          </cell>
          <cell r="I116">
            <v>78.680203045685289</v>
          </cell>
          <cell r="J116">
            <v>87.675957900042121</v>
          </cell>
          <cell r="L116" t="e">
            <v>#REF!</v>
          </cell>
          <cell r="M116" t="e">
            <v>#REF!</v>
          </cell>
        </row>
        <row r="117">
          <cell r="B117" t="str">
            <v>J</v>
          </cell>
          <cell r="D117">
            <v>34138</v>
          </cell>
          <cell r="E117">
            <v>193.75</v>
          </cell>
          <cell r="F117">
            <v>1687.4</v>
          </cell>
          <cell r="G117">
            <v>2218.88</v>
          </cell>
          <cell r="I117">
            <v>78.680203045685289</v>
          </cell>
          <cell r="J117">
            <v>87.36883138360497</v>
          </cell>
          <cell r="L117" t="e">
            <v>#REF!</v>
          </cell>
          <cell r="M117" t="e">
            <v>#REF!</v>
          </cell>
        </row>
        <row r="118">
          <cell r="B118" t="str">
            <v>J</v>
          </cell>
          <cell r="D118">
            <v>34141</v>
          </cell>
          <cell r="E118">
            <v>193.75</v>
          </cell>
          <cell r="F118">
            <v>804.4</v>
          </cell>
          <cell r="G118">
            <v>2249.29</v>
          </cell>
          <cell r="I118">
            <v>78.680203045685289</v>
          </cell>
          <cell r="J118">
            <v>88.56623104576579</v>
          </cell>
          <cell r="L118" t="e">
            <v>#REF!</v>
          </cell>
          <cell r="M118" t="e">
            <v>#REF!</v>
          </cell>
        </row>
        <row r="119">
          <cell r="B119" t="str">
            <v>J</v>
          </cell>
          <cell r="D119">
            <v>34142</v>
          </cell>
          <cell r="E119">
            <v>196.25</v>
          </cell>
          <cell r="F119">
            <v>489.5</v>
          </cell>
          <cell r="G119">
            <v>2235.06</v>
          </cell>
          <cell r="I119">
            <v>79.695431472081225</v>
          </cell>
          <cell r="J119">
            <v>88.005922029240025</v>
          </cell>
          <cell r="L119" t="e">
            <v>#REF!</v>
          </cell>
          <cell r="M119" t="e">
            <v>#REF!</v>
          </cell>
        </row>
        <row r="120">
          <cell r="B120" t="str">
            <v>J</v>
          </cell>
          <cell r="D120">
            <v>34143</v>
          </cell>
          <cell r="E120">
            <v>193.75</v>
          </cell>
          <cell r="F120">
            <v>267</v>
          </cell>
          <cell r="G120">
            <v>2227.8000000000002</v>
          </cell>
          <cell r="I120">
            <v>78.680203045685289</v>
          </cell>
          <cell r="J120">
            <v>87.720058117786962</v>
          </cell>
          <cell r="L120" t="e">
            <v>#REF!</v>
          </cell>
          <cell r="M120" t="e">
            <v>#REF!</v>
          </cell>
        </row>
        <row r="121">
          <cell r="B121" t="str">
            <v>J</v>
          </cell>
          <cell r="D121">
            <v>34144</v>
          </cell>
          <cell r="E121">
            <v>192.5</v>
          </cell>
          <cell r="F121">
            <v>691.2</v>
          </cell>
          <cell r="G121">
            <v>2203.96</v>
          </cell>
          <cell r="I121">
            <v>78.172588832487307</v>
          </cell>
          <cell r="J121">
            <v>86.781353482932829</v>
          </cell>
          <cell r="L121" t="e">
            <v>#REF!</v>
          </cell>
          <cell r="M121" t="e">
            <v>#REF!</v>
          </cell>
        </row>
        <row r="122">
          <cell r="B122" t="str">
            <v>J</v>
          </cell>
          <cell r="D122">
            <v>34145</v>
          </cell>
          <cell r="E122">
            <v>188.75</v>
          </cell>
          <cell r="F122">
            <v>760.1</v>
          </cell>
          <cell r="G122">
            <v>2161.98</v>
          </cell>
          <cell r="I122">
            <v>76.649746192893403</v>
          </cell>
          <cell r="J122">
            <v>85.12838282139019</v>
          </cell>
          <cell r="L122" t="e">
            <v>#REF!</v>
          </cell>
          <cell r="M122" t="e">
            <v>#REF!</v>
          </cell>
        </row>
        <row r="123">
          <cell r="B123" t="str">
            <v>J</v>
          </cell>
          <cell r="D123">
            <v>34148</v>
          </cell>
          <cell r="E123">
            <v>183.75</v>
          </cell>
          <cell r="F123">
            <v>750</v>
          </cell>
          <cell r="G123">
            <v>2211.14</v>
          </cell>
          <cell r="I123">
            <v>74.619289340101531</v>
          </cell>
          <cell r="J123">
            <v>87.064067378832675</v>
          </cell>
          <cell r="L123" t="e">
            <v>#REF!</v>
          </cell>
          <cell r="M123" t="e">
            <v>#REF!</v>
          </cell>
        </row>
        <row r="124">
          <cell r="B124" t="str">
            <v>J</v>
          </cell>
          <cell r="D124">
            <v>34149</v>
          </cell>
          <cell r="E124">
            <v>190</v>
          </cell>
          <cell r="F124">
            <v>799.5</v>
          </cell>
          <cell r="G124">
            <v>2227.54</v>
          </cell>
          <cell r="I124">
            <v>77.157360406091371</v>
          </cell>
          <cell r="J124">
            <v>87.709820567239049</v>
          </cell>
          <cell r="L124" t="e">
            <v>#REF!</v>
          </cell>
          <cell r="M124" t="e">
            <v>#REF!</v>
          </cell>
        </row>
        <row r="125">
          <cell r="B125" t="str">
            <v>J</v>
          </cell>
          <cell r="D125">
            <v>34150</v>
          </cell>
          <cell r="E125">
            <v>191.25</v>
          </cell>
          <cell r="F125">
            <v>450.3</v>
          </cell>
          <cell r="G125">
            <v>2233.86</v>
          </cell>
          <cell r="I125">
            <v>77.664974619289339</v>
          </cell>
          <cell r="J125">
            <v>87.958671795941996</v>
          </cell>
          <cell r="L125" t="e">
            <v>#REF!</v>
          </cell>
          <cell r="M125" t="e">
            <v>#REF!</v>
          </cell>
        </row>
        <row r="126">
          <cell r="B126" t="str">
            <v>J</v>
          </cell>
          <cell r="D126">
            <v>34152</v>
          </cell>
          <cell r="E126">
            <v>193.75</v>
          </cell>
          <cell r="F126">
            <v>1251.9000000000001</v>
          </cell>
          <cell r="G126">
            <v>2255.79</v>
          </cell>
          <cell r="I126">
            <v>78.680203045685289</v>
          </cell>
          <cell r="J126">
            <v>88.822169809463432</v>
          </cell>
          <cell r="L126" t="e">
            <v>#REF!</v>
          </cell>
          <cell r="M126" t="e">
            <v>#REF!</v>
          </cell>
        </row>
        <row r="127">
          <cell r="B127" t="str">
            <v>J</v>
          </cell>
          <cell r="D127">
            <v>34155</v>
          </cell>
          <cell r="E127">
            <v>198.75</v>
          </cell>
          <cell r="F127">
            <v>1065.8</v>
          </cell>
          <cell r="G127">
            <v>2260.2600000000002</v>
          </cell>
          <cell r="I127">
            <v>80.710659898477161</v>
          </cell>
          <cell r="J127">
            <v>88.998176928498594</v>
          </cell>
          <cell r="L127" t="e">
            <v>#REF!</v>
          </cell>
          <cell r="M127" t="e">
            <v>#REF!</v>
          </cell>
        </row>
        <row r="128">
          <cell r="B128" t="str">
            <v>J</v>
          </cell>
          <cell r="D128">
            <v>34156</v>
          </cell>
          <cell r="E128">
            <v>201.25</v>
          </cell>
          <cell r="F128">
            <v>994.25</v>
          </cell>
          <cell r="G128">
            <v>2253.36</v>
          </cell>
          <cell r="I128">
            <v>81.725888324873097</v>
          </cell>
          <cell r="J128">
            <v>88.726488087034937</v>
          </cell>
          <cell r="L128" t="e">
            <v>#REF!</v>
          </cell>
          <cell r="M128" t="e">
            <v>#REF!</v>
          </cell>
        </row>
        <row r="129">
          <cell r="B129" t="str">
            <v>J</v>
          </cell>
          <cell r="D129">
            <v>34157</v>
          </cell>
          <cell r="E129">
            <v>201.25</v>
          </cell>
          <cell r="F129">
            <v>713</v>
          </cell>
          <cell r="G129">
            <v>2221.6799999999998</v>
          </cell>
          <cell r="I129">
            <v>81.725888324873097</v>
          </cell>
          <cell r="J129">
            <v>87.479081927967016</v>
          </cell>
          <cell r="L129" t="e">
            <v>#REF!</v>
          </cell>
          <cell r="M129" t="e">
            <v>#REF!</v>
          </cell>
        </row>
        <row r="130">
          <cell r="B130" t="str">
            <v>J</v>
          </cell>
          <cell r="D130">
            <v>34158</v>
          </cell>
          <cell r="E130">
            <v>197.5</v>
          </cell>
          <cell r="F130">
            <v>489.05</v>
          </cell>
          <cell r="G130">
            <v>2214.63</v>
          </cell>
          <cell r="I130">
            <v>80.203045685279193</v>
          </cell>
          <cell r="J130">
            <v>87.201486807341112</v>
          </cell>
          <cell r="L130" t="e">
            <v>#REF!</v>
          </cell>
          <cell r="M130" t="e">
            <v>#REF!</v>
          </cell>
        </row>
        <row r="131">
          <cell r="B131" t="str">
            <v>J</v>
          </cell>
          <cell r="D131">
            <v>34159</v>
          </cell>
          <cell r="E131">
            <v>197.5</v>
          </cell>
          <cell r="F131">
            <v>396.35</v>
          </cell>
          <cell r="G131">
            <v>2181.1</v>
          </cell>
          <cell r="I131">
            <v>80.203045685279193</v>
          </cell>
          <cell r="J131">
            <v>85.881236538605407</v>
          </cell>
          <cell r="L131" t="e">
            <v>#REF!</v>
          </cell>
          <cell r="M131" t="e">
            <v>#REF!</v>
          </cell>
        </row>
        <row r="132">
          <cell r="B132" t="str">
            <v>J</v>
          </cell>
          <cell r="D132">
            <v>34162</v>
          </cell>
          <cell r="E132">
            <v>192.5</v>
          </cell>
          <cell r="F132">
            <v>641.35</v>
          </cell>
          <cell r="G132">
            <v>2181.12</v>
          </cell>
          <cell r="I132">
            <v>78.172588832487307</v>
          </cell>
          <cell r="J132">
            <v>85.882024042493711</v>
          </cell>
          <cell r="L132" t="e">
            <v>#REF!</v>
          </cell>
          <cell r="M132" t="e">
            <v>#REF!</v>
          </cell>
        </row>
        <row r="133">
          <cell r="B133" t="str">
            <v>J</v>
          </cell>
          <cell r="D133">
            <v>34163</v>
          </cell>
          <cell r="E133">
            <v>193.75</v>
          </cell>
          <cell r="F133">
            <v>321.60000000000002</v>
          </cell>
          <cell r="G133">
            <v>2185.2399999999998</v>
          </cell>
          <cell r="I133">
            <v>78.680203045685289</v>
          </cell>
          <cell r="J133">
            <v>86.044249843483598</v>
          </cell>
          <cell r="L133" t="e">
            <v>#REF!</v>
          </cell>
          <cell r="M133" t="e">
            <v>#REF!</v>
          </cell>
        </row>
        <row r="134">
          <cell r="B134" t="str">
            <v>J</v>
          </cell>
          <cell r="D134">
            <v>34164</v>
          </cell>
          <cell r="E134">
            <v>194</v>
          </cell>
          <cell r="F134">
            <v>373.55</v>
          </cell>
          <cell r="G134">
            <v>2158.83</v>
          </cell>
          <cell r="I134">
            <v>78.781725888324871</v>
          </cell>
          <cell r="J134">
            <v>85.004350958982855</v>
          </cell>
          <cell r="L134" t="e">
            <v>#REF!</v>
          </cell>
          <cell r="M134" t="e">
            <v>#REF!</v>
          </cell>
        </row>
        <row r="135">
          <cell r="B135" t="str">
            <v>J</v>
          </cell>
          <cell r="D135">
            <v>34165</v>
          </cell>
          <cell r="E135">
            <v>191</v>
          </cell>
          <cell r="F135">
            <v>741.65</v>
          </cell>
          <cell r="G135">
            <v>2131.21</v>
          </cell>
          <cell r="I135">
            <v>77.563451776649742</v>
          </cell>
          <cell r="J135">
            <v>83.91680808923995</v>
          </cell>
          <cell r="L135" t="e">
            <v>#REF!</v>
          </cell>
          <cell r="M135" t="e">
            <v>#REF!</v>
          </cell>
        </row>
        <row r="136">
          <cell r="B136" t="str">
            <v>J</v>
          </cell>
          <cell r="D136">
            <v>34166</v>
          </cell>
          <cell r="E136">
            <v>189</v>
          </cell>
          <cell r="F136">
            <v>467.85</v>
          </cell>
          <cell r="G136">
            <v>2098.27</v>
          </cell>
          <cell r="I136">
            <v>76.751269035532999</v>
          </cell>
          <cell r="J136">
            <v>82.6197891852091</v>
          </cell>
          <cell r="L136" t="e">
            <v>#REF!</v>
          </cell>
          <cell r="M136" t="e">
            <v>#REF!</v>
          </cell>
        </row>
        <row r="137">
          <cell r="B137" t="str">
            <v>J</v>
          </cell>
          <cell r="D137">
            <v>34169</v>
          </cell>
          <cell r="E137">
            <v>186.5</v>
          </cell>
          <cell r="F137">
            <v>378.5</v>
          </cell>
          <cell r="G137">
            <v>2105.4899999999998</v>
          </cell>
          <cell r="I137">
            <v>75.736040609137063</v>
          </cell>
          <cell r="J137">
            <v>82.904078088885555</v>
          </cell>
          <cell r="L137" t="e">
            <v>#REF!</v>
          </cell>
          <cell r="M137" t="e">
            <v>#REF!</v>
          </cell>
        </row>
        <row r="138">
          <cell r="B138" t="str">
            <v>J</v>
          </cell>
          <cell r="D138">
            <v>34170</v>
          </cell>
          <cell r="E138">
            <v>188.5</v>
          </cell>
          <cell r="F138">
            <v>434.85</v>
          </cell>
          <cell r="G138">
            <v>2123.3200000000002</v>
          </cell>
          <cell r="I138">
            <v>76.548223350253807</v>
          </cell>
          <cell r="J138">
            <v>83.606137805305423</v>
          </cell>
          <cell r="L138" t="e">
            <v>#REF!</v>
          </cell>
          <cell r="M138" t="e">
            <v>#REF!</v>
          </cell>
        </row>
        <row r="139">
          <cell r="B139" t="str">
            <v>J</v>
          </cell>
          <cell r="D139">
            <v>34171</v>
          </cell>
          <cell r="E139">
            <v>191</v>
          </cell>
          <cell r="F139">
            <v>418.2</v>
          </cell>
          <cell r="G139">
            <v>2159.77</v>
          </cell>
          <cell r="I139">
            <v>77.563451776649742</v>
          </cell>
          <cell r="J139">
            <v>85.041363641732985</v>
          </cell>
          <cell r="L139" t="e">
            <v>#REF!</v>
          </cell>
          <cell r="M139" t="e">
            <v>#REF!</v>
          </cell>
        </row>
        <row r="140">
          <cell r="B140" t="str">
            <v>J</v>
          </cell>
          <cell r="D140">
            <v>34172</v>
          </cell>
          <cell r="E140">
            <v>197.5</v>
          </cell>
          <cell r="F140">
            <v>1438.15</v>
          </cell>
          <cell r="G140">
            <v>2164.39</v>
          </cell>
          <cell r="I140">
            <v>80.203045685279193</v>
          </cell>
          <cell r="J140">
            <v>85.22327703993038</v>
          </cell>
          <cell r="L140" t="e">
            <v>#REF!</v>
          </cell>
          <cell r="M140" t="e">
            <v>#REF!</v>
          </cell>
        </row>
        <row r="141">
          <cell r="B141" t="str">
            <v>J</v>
          </cell>
          <cell r="D141">
            <v>34176</v>
          </cell>
          <cell r="E141">
            <v>202</v>
          </cell>
          <cell r="F141">
            <v>2208.4499999999998</v>
          </cell>
          <cell r="G141">
            <v>2164.88</v>
          </cell>
          <cell r="I141">
            <v>82.030456852791886</v>
          </cell>
          <cell r="J141">
            <v>85.242570885193757</v>
          </cell>
          <cell r="L141" t="e">
            <v>#REF!</v>
          </cell>
          <cell r="M141" t="e">
            <v>#REF!</v>
          </cell>
        </row>
        <row r="142">
          <cell r="B142" t="str">
            <v>J</v>
          </cell>
          <cell r="D142">
            <v>34177</v>
          </cell>
          <cell r="E142">
            <v>205</v>
          </cell>
          <cell r="F142">
            <v>167.22</v>
          </cell>
          <cell r="G142">
            <v>2149.73</v>
          </cell>
          <cell r="I142">
            <v>83.248730964467015</v>
          </cell>
          <cell r="J142">
            <v>84.646036689806166</v>
          </cell>
          <cell r="L142" t="e">
            <v>#REF!</v>
          </cell>
          <cell r="M142" t="e">
            <v>#REF!</v>
          </cell>
        </row>
        <row r="143">
          <cell r="B143" t="str">
            <v>J</v>
          </cell>
          <cell r="D143">
            <v>34178</v>
          </cell>
          <cell r="E143">
            <v>201</v>
          </cell>
          <cell r="F143">
            <v>1901.6</v>
          </cell>
          <cell r="G143">
            <v>2232.4699999999998</v>
          </cell>
          <cell r="I143">
            <v>81.6243654822335</v>
          </cell>
          <cell r="J143">
            <v>87.903940275705111</v>
          </cell>
          <cell r="L143" t="e">
            <v>#REF!</v>
          </cell>
          <cell r="M143" t="e">
            <v>#REF!</v>
          </cell>
        </row>
        <row r="144">
          <cell r="B144" t="str">
            <v>J</v>
          </cell>
          <cell r="D144">
            <v>34179</v>
          </cell>
          <cell r="E144">
            <v>216</v>
          </cell>
          <cell r="F144">
            <v>4473.45</v>
          </cell>
          <cell r="G144">
            <v>2328.21</v>
          </cell>
          <cell r="I144">
            <v>87.715736040609144</v>
          </cell>
          <cell r="J144">
            <v>91.673721388999368</v>
          </cell>
          <cell r="L144" t="e">
            <v>#REF!</v>
          </cell>
          <cell r="M144" t="e">
            <v>#REF!</v>
          </cell>
        </row>
        <row r="145">
          <cell r="B145" t="str">
            <v>J</v>
          </cell>
          <cell r="D145">
            <v>34180</v>
          </cell>
          <cell r="E145">
            <v>236</v>
          </cell>
          <cell r="F145">
            <v>228.97</v>
          </cell>
          <cell r="G145">
            <v>2336.62</v>
          </cell>
          <cell r="I145">
            <v>95.83756345177666</v>
          </cell>
          <cell r="J145">
            <v>92.004866774029693</v>
          </cell>
          <cell r="L145" t="e">
            <v>#REF!</v>
          </cell>
          <cell r="M145" t="e">
            <v>#REF!</v>
          </cell>
        </row>
        <row r="146">
          <cell r="B146" t="str">
            <v>A</v>
          </cell>
          <cell r="D146">
            <v>34184</v>
          </cell>
          <cell r="E146">
            <v>241</v>
          </cell>
          <cell r="F146">
            <v>3198.45</v>
          </cell>
          <cell r="G146">
            <v>2322.71</v>
          </cell>
          <cell r="I146">
            <v>97.868020304568532</v>
          </cell>
          <cell r="J146">
            <v>91.457157819716741</v>
          </cell>
          <cell r="L146" t="e">
            <v>#REF!</v>
          </cell>
          <cell r="M146" t="e">
            <v>#REF!</v>
          </cell>
        </row>
        <row r="147">
          <cell r="B147" t="str">
            <v>A</v>
          </cell>
          <cell r="D147">
            <v>34185</v>
          </cell>
          <cell r="E147">
            <v>241</v>
          </cell>
          <cell r="F147">
            <v>1748.65</v>
          </cell>
          <cell r="G147">
            <v>2382.1799999999998</v>
          </cell>
          <cell r="I147">
            <v>97.868020304568532</v>
          </cell>
          <cell r="J147">
            <v>93.798800631578118</v>
          </cell>
          <cell r="L147" t="e">
            <v>#REF!</v>
          </cell>
          <cell r="M147" t="e">
            <v>#REF!</v>
          </cell>
        </row>
        <row r="148">
          <cell r="B148" t="str">
            <v>A</v>
          </cell>
          <cell r="D148">
            <v>34187</v>
          </cell>
          <cell r="E148">
            <v>258</v>
          </cell>
          <cell r="F148">
            <v>3983.6</v>
          </cell>
          <cell r="G148">
            <v>2380.96</v>
          </cell>
          <cell r="I148">
            <v>104.77157360406092</v>
          </cell>
          <cell r="J148">
            <v>93.750762894391798</v>
          </cell>
          <cell r="L148" t="e">
            <v>#REF!</v>
          </cell>
          <cell r="M148" t="e">
            <v>#REF!</v>
          </cell>
        </row>
        <row r="149">
          <cell r="B149" t="str">
            <v>A</v>
          </cell>
          <cell r="D149">
            <v>34191</v>
          </cell>
          <cell r="E149">
            <v>255.5</v>
          </cell>
          <cell r="F149">
            <v>3552.2</v>
          </cell>
          <cell r="G149">
            <v>2483.8000000000002</v>
          </cell>
          <cell r="I149">
            <v>103.75634517766498</v>
          </cell>
          <cell r="J149">
            <v>97.800107888032713</v>
          </cell>
          <cell r="L149" t="e">
            <v>#REF!</v>
          </cell>
          <cell r="M149" t="e">
            <v>#REF!</v>
          </cell>
        </row>
        <row r="150">
          <cell r="B150" t="str">
            <v>A</v>
          </cell>
          <cell r="D150">
            <v>34193</v>
          </cell>
          <cell r="E150">
            <v>261.5</v>
          </cell>
          <cell r="F150">
            <v>2764.25</v>
          </cell>
          <cell r="G150">
            <v>2522.48</v>
          </cell>
          <cell r="I150">
            <v>106.19289340101523</v>
          </cell>
          <cell r="J150">
            <v>99.32314040800577</v>
          </cell>
          <cell r="L150" t="e">
            <v>#REF!</v>
          </cell>
          <cell r="M150" t="e">
            <v>#REF!</v>
          </cell>
        </row>
        <row r="151">
          <cell r="B151" t="str">
            <v>A</v>
          </cell>
          <cell r="D151">
            <v>34194</v>
          </cell>
          <cell r="E151">
            <v>261</v>
          </cell>
          <cell r="F151">
            <v>1922.85</v>
          </cell>
          <cell r="G151">
            <v>2527.2399999999998</v>
          </cell>
          <cell r="I151">
            <v>105.98984771573605</v>
          </cell>
          <cell r="J151">
            <v>99.510566333421266</v>
          </cell>
          <cell r="L151" t="e">
            <v>#REF!</v>
          </cell>
          <cell r="M151" t="e">
            <v>#REF!</v>
          </cell>
        </row>
        <row r="152">
          <cell r="B152" t="str">
            <v>A</v>
          </cell>
          <cell r="D152">
            <v>34197</v>
          </cell>
          <cell r="E152">
            <v>266</v>
          </cell>
          <cell r="F152">
            <v>4460.6499999999996</v>
          </cell>
          <cell r="G152">
            <v>2575.58</v>
          </cell>
          <cell r="I152">
            <v>108.02030456852792</v>
          </cell>
          <cell r="J152">
            <v>101.41396323144346</v>
          </cell>
          <cell r="L152" t="e">
            <v>#REF!</v>
          </cell>
          <cell r="M152" t="e">
            <v>#REF!</v>
          </cell>
        </row>
        <row r="153">
          <cell r="B153" t="str">
            <v>A</v>
          </cell>
          <cell r="D153">
            <v>34198</v>
          </cell>
          <cell r="E153">
            <v>269.5</v>
          </cell>
          <cell r="F153">
            <v>3136.75</v>
          </cell>
          <cell r="G153">
            <v>2615.1999999999998</v>
          </cell>
          <cell r="I153">
            <v>109.44162436548224</v>
          </cell>
          <cell r="J153">
            <v>102.97400843416663</v>
          </cell>
          <cell r="L153" t="e">
            <v>#REF!</v>
          </cell>
          <cell r="M153" t="e">
            <v>#REF!</v>
          </cell>
        </row>
        <row r="154">
          <cell r="B154" t="str">
            <v>A</v>
          </cell>
          <cell r="D154">
            <v>34199</v>
          </cell>
          <cell r="E154">
            <v>268</v>
          </cell>
          <cell r="F154">
            <v>3083.75</v>
          </cell>
          <cell r="G154">
            <v>2700.75</v>
          </cell>
          <cell r="I154">
            <v>108.83248730964468</v>
          </cell>
          <cell r="J154">
            <v>106.34255631637181</v>
          </cell>
          <cell r="L154" t="e">
            <v>#REF!</v>
          </cell>
          <cell r="M154" t="e">
            <v>#REF!</v>
          </cell>
        </row>
        <row r="155">
          <cell r="B155" t="str">
            <v>A</v>
          </cell>
          <cell r="D155">
            <v>34200</v>
          </cell>
          <cell r="E155">
            <v>275</v>
          </cell>
          <cell r="F155">
            <v>1718.15</v>
          </cell>
          <cell r="G155">
            <v>2742.37</v>
          </cell>
          <cell r="I155">
            <v>111.67512690355331</v>
          </cell>
          <cell r="J155">
            <v>107.98135190792505</v>
          </cell>
          <cell r="L155" t="e">
            <v>#REF!</v>
          </cell>
          <cell r="M155" t="e">
            <v>#REF!</v>
          </cell>
        </row>
        <row r="156">
          <cell r="B156" t="str">
            <v>A</v>
          </cell>
          <cell r="D156">
            <v>34201</v>
          </cell>
          <cell r="E156">
            <v>271</v>
          </cell>
          <cell r="F156">
            <v>3341.8</v>
          </cell>
          <cell r="G156">
            <v>2655.38</v>
          </cell>
          <cell r="I156">
            <v>110.05076142131981</v>
          </cell>
          <cell r="J156">
            <v>104.55610374576226</v>
          </cell>
          <cell r="L156" t="e">
            <v>#REF!</v>
          </cell>
          <cell r="M156" t="e">
            <v>#REF!</v>
          </cell>
        </row>
        <row r="157">
          <cell r="B157" t="str">
            <v>A</v>
          </cell>
          <cell r="D157">
            <v>34205</v>
          </cell>
          <cell r="E157">
            <v>262.5</v>
          </cell>
          <cell r="F157">
            <v>3670.05</v>
          </cell>
          <cell r="G157">
            <v>2679.73</v>
          </cell>
          <cell r="I157">
            <v>106.59898477157361</v>
          </cell>
          <cell r="J157">
            <v>105.51488972976804</v>
          </cell>
          <cell r="L157" t="e">
            <v>#REF!</v>
          </cell>
          <cell r="M157" t="e">
            <v>#REF!</v>
          </cell>
        </row>
        <row r="158">
          <cell r="B158" t="str">
            <v>A</v>
          </cell>
          <cell r="D158">
            <v>34206</v>
          </cell>
          <cell r="E158">
            <v>266</v>
          </cell>
          <cell r="F158">
            <v>2796.25</v>
          </cell>
          <cell r="G158">
            <v>2670.88</v>
          </cell>
          <cell r="I158">
            <v>108.02030456852792</v>
          </cell>
          <cell r="J158">
            <v>105.1664192591951</v>
          </cell>
          <cell r="L158" t="e">
            <v>#REF!</v>
          </cell>
          <cell r="M158" t="e">
            <v>#REF!</v>
          </cell>
        </row>
        <row r="159">
          <cell r="B159" t="str">
            <v>A</v>
          </cell>
          <cell r="D159">
            <v>34207</v>
          </cell>
          <cell r="E159">
            <v>264</v>
          </cell>
          <cell r="F159">
            <v>3778.65</v>
          </cell>
          <cell r="G159">
            <v>2668.96</v>
          </cell>
          <cell r="I159">
            <v>107.20812182741118</v>
          </cell>
          <cell r="J159">
            <v>105.09081888591825</v>
          </cell>
          <cell r="L159" t="e">
            <v>#REF!</v>
          </cell>
          <cell r="M159" t="e">
            <v>#REF!</v>
          </cell>
        </row>
        <row r="160">
          <cell r="B160" t="str">
            <v>A</v>
          </cell>
          <cell r="D160">
            <v>34208</v>
          </cell>
          <cell r="E160">
            <v>258</v>
          </cell>
          <cell r="F160">
            <v>2032.25</v>
          </cell>
          <cell r="G160">
            <v>2633.79</v>
          </cell>
          <cell r="I160">
            <v>104.77157360406092</v>
          </cell>
          <cell r="J160">
            <v>103.70599329834191</v>
          </cell>
          <cell r="L160" t="e">
            <v>#REF!</v>
          </cell>
          <cell r="M160" t="e">
            <v>#REF!</v>
          </cell>
        </row>
        <row r="161">
          <cell r="B161" t="str">
            <v>A</v>
          </cell>
          <cell r="D161">
            <v>34211</v>
          </cell>
          <cell r="E161">
            <v>258</v>
          </cell>
          <cell r="F161">
            <v>2317.85</v>
          </cell>
          <cell r="G161">
            <v>2630.49</v>
          </cell>
          <cell r="I161">
            <v>104.77157360406092</v>
          </cell>
          <cell r="J161">
            <v>103.57605515677233</v>
          </cell>
          <cell r="L161" t="e">
            <v>#REF!</v>
          </cell>
          <cell r="M161" t="e">
            <v>#REF!</v>
          </cell>
        </row>
        <row r="162">
          <cell r="B162" t="str">
            <v>S</v>
          </cell>
          <cell r="D162">
            <v>34213</v>
          </cell>
          <cell r="E162">
            <v>258.5</v>
          </cell>
          <cell r="F162">
            <v>1912.5</v>
          </cell>
          <cell r="G162">
            <v>2684.34</v>
          </cell>
          <cell r="I162">
            <v>104.97461928934011</v>
          </cell>
          <cell r="J162">
            <v>105.69640937602131</v>
          </cell>
          <cell r="L162" t="e">
            <v>#REF!</v>
          </cell>
          <cell r="M162" t="e">
            <v>#REF!</v>
          </cell>
        </row>
        <row r="163">
          <cell r="B163" t="str">
            <v>S</v>
          </cell>
          <cell r="D163">
            <v>34214</v>
          </cell>
          <cell r="E163">
            <v>264</v>
          </cell>
          <cell r="F163">
            <v>1410.8</v>
          </cell>
          <cell r="G163">
            <v>2664.06</v>
          </cell>
          <cell r="I163">
            <v>107.20812182741118</v>
          </cell>
          <cell r="J163">
            <v>104.89788043328464</v>
          </cell>
          <cell r="L163" t="e">
            <v>#REF!</v>
          </cell>
          <cell r="M163" t="e">
            <v>#REF!</v>
          </cell>
        </row>
        <row r="164">
          <cell r="B164" t="str">
            <v>S</v>
          </cell>
          <cell r="D164">
            <v>34215</v>
          </cell>
          <cell r="E164">
            <v>262</v>
          </cell>
          <cell r="F164">
            <v>1097.55</v>
          </cell>
          <cell r="G164">
            <v>2621.1999999999998</v>
          </cell>
          <cell r="I164">
            <v>106.39593908629442</v>
          </cell>
          <cell r="J164">
            <v>103.21025960065677</v>
          </cell>
          <cell r="L164" t="e">
            <v>#REF!</v>
          </cell>
          <cell r="M164" t="e">
            <v>#REF!</v>
          </cell>
        </row>
        <row r="165">
          <cell r="B165" t="str">
            <v>S</v>
          </cell>
          <cell r="D165">
            <v>34218</v>
          </cell>
          <cell r="E165">
            <v>256</v>
          </cell>
          <cell r="F165">
            <v>1414.85</v>
          </cell>
          <cell r="G165">
            <v>2533.5300000000002</v>
          </cell>
          <cell r="I165">
            <v>103.95939086294416</v>
          </cell>
          <cell r="J165">
            <v>99.758236306291778</v>
          </cell>
          <cell r="L165" t="e">
            <v>#REF!</v>
          </cell>
          <cell r="M165" t="e">
            <v>#REF!</v>
          </cell>
        </row>
        <row r="166">
          <cell r="B166" t="str">
            <v>S</v>
          </cell>
          <cell r="D166">
            <v>34219</v>
          </cell>
          <cell r="E166">
            <v>246</v>
          </cell>
          <cell r="F166">
            <v>952.3</v>
          </cell>
          <cell r="G166">
            <v>2580.2399999999998</v>
          </cell>
          <cell r="I166">
            <v>99.898477157360404</v>
          </cell>
          <cell r="J166">
            <v>101.59745163741745</v>
          </cell>
          <cell r="L166" t="e">
            <v>#REF!</v>
          </cell>
          <cell r="M166" t="e">
            <v>#REF!</v>
          </cell>
        </row>
        <row r="167">
          <cell r="B167" t="str">
            <v>S</v>
          </cell>
          <cell r="D167">
            <v>34220</v>
          </cell>
          <cell r="E167">
            <v>252</v>
          </cell>
          <cell r="F167">
            <v>615.9</v>
          </cell>
          <cell r="G167">
            <v>2662.54</v>
          </cell>
          <cell r="I167">
            <v>102.33502538071066</v>
          </cell>
          <cell r="J167">
            <v>104.83803013777381</v>
          </cell>
          <cell r="L167" t="e">
            <v>#REF!</v>
          </cell>
          <cell r="M167" t="e">
            <v>#REF!</v>
          </cell>
        </row>
        <row r="168">
          <cell r="B168" t="str">
            <v>S</v>
          </cell>
          <cell r="D168">
            <v>34221</v>
          </cell>
          <cell r="E168">
            <v>260</v>
          </cell>
          <cell r="F168">
            <v>576.95000000000005</v>
          </cell>
          <cell r="G168">
            <v>2705.07</v>
          </cell>
          <cell r="I168">
            <v>105.58375634517766</v>
          </cell>
          <cell r="J168">
            <v>106.51265715624471</v>
          </cell>
          <cell r="L168" t="e">
            <v>#REF!</v>
          </cell>
          <cell r="M168" t="e">
            <v>#REF!</v>
          </cell>
        </row>
        <row r="169">
          <cell r="B169" t="str">
            <v>S</v>
          </cell>
          <cell r="D169">
            <v>34222</v>
          </cell>
          <cell r="E169">
            <v>262</v>
          </cell>
          <cell r="F169">
            <v>1123.8</v>
          </cell>
          <cell r="G169">
            <v>2789.2</v>
          </cell>
          <cell r="I169">
            <v>106.39593908629442</v>
          </cell>
          <cell r="J169">
            <v>109.82529226238054</v>
          </cell>
          <cell r="L169" t="e">
            <v>#REF!</v>
          </cell>
          <cell r="M169" t="e">
            <v>#REF!</v>
          </cell>
        </row>
        <row r="170">
          <cell r="B170" t="str">
            <v>S</v>
          </cell>
          <cell r="D170">
            <v>34225</v>
          </cell>
          <cell r="E170">
            <v>271.25</v>
          </cell>
          <cell r="F170">
            <v>1028.2</v>
          </cell>
          <cell r="G170">
            <v>2807.64</v>
          </cell>
          <cell r="I170">
            <v>110.1522842639594</v>
          </cell>
          <cell r="J170">
            <v>110.55137084739356</v>
          </cell>
          <cell r="L170" t="e">
            <v>#REF!</v>
          </cell>
          <cell r="M170" t="e">
            <v>#REF!</v>
          </cell>
        </row>
        <row r="171">
          <cell r="B171" t="str">
            <v>S</v>
          </cell>
          <cell r="D171">
            <v>34226</v>
          </cell>
          <cell r="E171">
            <v>269</v>
          </cell>
          <cell r="F171">
            <v>900.4</v>
          </cell>
          <cell r="G171">
            <v>2800.48</v>
          </cell>
          <cell r="I171">
            <v>109.23857868020305</v>
          </cell>
          <cell r="J171">
            <v>110.269444455382</v>
          </cell>
          <cell r="L171" t="e">
            <v>#REF!</v>
          </cell>
          <cell r="M171" t="e">
            <v>#REF!</v>
          </cell>
        </row>
        <row r="172">
          <cell r="B172" t="str">
            <v>S</v>
          </cell>
          <cell r="D172">
            <v>34227</v>
          </cell>
          <cell r="E172">
            <v>268.5</v>
          </cell>
          <cell r="F172">
            <v>1644.2</v>
          </cell>
          <cell r="G172">
            <v>2746.44</v>
          </cell>
          <cell r="I172">
            <v>109.03553299492386</v>
          </cell>
          <cell r="J172">
            <v>108.14160894919419</v>
          </cell>
          <cell r="L172" t="e">
            <v>#REF!</v>
          </cell>
          <cell r="M172" t="e">
            <v>#REF!</v>
          </cell>
        </row>
        <row r="173">
          <cell r="B173" t="str">
            <v>S</v>
          </cell>
          <cell r="D173">
            <v>34228</v>
          </cell>
          <cell r="E173">
            <v>263.5</v>
          </cell>
          <cell r="F173">
            <v>1042.9000000000001</v>
          </cell>
          <cell r="G173">
            <v>2763.59</v>
          </cell>
          <cell r="I173">
            <v>107.00507614213198</v>
          </cell>
          <cell r="J173">
            <v>108.81689353341183</v>
          </cell>
          <cell r="L173" t="e">
            <v>#REF!</v>
          </cell>
          <cell r="M173" t="e">
            <v>#REF!</v>
          </cell>
        </row>
        <row r="174">
          <cell r="B174" t="str">
            <v>S</v>
          </cell>
          <cell r="D174">
            <v>34229</v>
          </cell>
          <cell r="E174">
            <v>266</v>
          </cell>
          <cell r="F174">
            <v>1259.3499999999999</v>
          </cell>
          <cell r="G174">
            <v>2767.8</v>
          </cell>
          <cell r="I174">
            <v>108.02030456852792</v>
          </cell>
          <cell r="J174">
            <v>108.98266310189908</v>
          </cell>
          <cell r="L174" t="e">
            <v>#REF!</v>
          </cell>
          <cell r="M174" t="e">
            <v>#REF!</v>
          </cell>
        </row>
        <row r="175">
          <cell r="B175" t="str">
            <v>S</v>
          </cell>
          <cell r="D175">
            <v>34232</v>
          </cell>
          <cell r="E175">
            <v>265.5</v>
          </cell>
          <cell r="F175">
            <v>1319.7</v>
          </cell>
          <cell r="G175">
            <v>2751.11</v>
          </cell>
          <cell r="I175">
            <v>107.81725888324874</v>
          </cell>
          <cell r="J175">
            <v>108.32549110711236</v>
          </cell>
          <cell r="L175" t="e">
            <v>#REF!</v>
          </cell>
          <cell r="M175" t="e">
            <v>#REF!</v>
          </cell>
        </row>
        <row r="176">
          <cell r="B176" t="str">
            <v>S</v>
          </cell>
          <cell r="D176">
            <v>34233</v>
          </cell>
          <cell r="E176">
            <v>264</v>
          </cell>
          <cell r="F176">
            <v>1146.8499999999999</v>
          </cell>
          <cell r="G176">
            <v>2759.15</v>
          </cell>
          <cell r="I176">
            <v>107.20812182741118</v>
          </cell>
          <cell r="J176">
            <v>108.64206767020913</v>
          </cell>
          <cell r="L176" t="e">
            <v>#REF!</v>
          </cell>
          <cell r="M176" t="e">
            <v>#REF!</v>
          </cell>
        </row>
        <row r="177">
          <cell r="B177" t="str">
            <v>S</v>
          </cell>
          <cell r="D177">
            <v>34234</v>
          </cell>
          <cell r="E177">
            <v>267</v>
          </cell>
          <cell r="F177">
            <v>1572.25</v>
          </cell>
          <cell r="G177">
            <v>2722.52</v>
          </cell>
          <cell r="I177">
            <v>108.42639593908631</v>
          </cell>
          <cell r="J177">
            <v>107.19975429878686</v>
          </cell>
          <cell r="L177" t="e">
            <v>#REF!</v>
          </cell>
          <cell r="M177" t="e">
            <v>#REF!</v>
          </cell>
        </row>
        <row r="178">
          <cell r="B178" t="str">
            <v>S</v>
          </cell>
          <cell r="D178">
            <v>34236</v>
          </cell>
          <cell r="E178">
            <v>263</v>
          </cell>
          <cell r="F178">
            <v>2512.0500000000002</v>
          </cell>
          <cell r="G178">
            <v>2740.76</v>
          </cell>
          <cell r="I178">
            <v>106.80203045685279</v>
          </cell>
          <cell r="J178">
            <v>107.91795784491687</v>
          </cell>
          <cell r="L178" t="e">
            <v>#REF!</v>
          </cell>
          <cell r="M178" t="e">
            <v>#REF!</v>
          </cell>
        </row>
        <row r="179">
          <cell r="B179" t="str">
            <v>S</v>
          </cell>
          <cell r="D179">
            <v>34239</v>
          </cell>
          <cell r="E179">
            <v>262.5</v>
          </cell>
          <cell r="F179">
            <v>1717.45</v>
          </cell>
          <cell r="G179">
            <v>2750.04</v>
          </cell>
          <cell r="I179">
            <v>106.59898477157361</v>
          </cell>
          <cell r="J179">
            <v>108.28335964908827</v>
          </cell>
          <cell r="L179" t="e">
            <v>#REF!</v>
          </cell>
          <cell r="M179" t="e">
            <v>#REF!</v>
          </cell>
        </row>
        <row r="180">
          <cell r="B180" t="str">
            <v>S</v>
          </cell>
          <cell r="D180">
            <v>34240</v>
          </cell>
          <cell r="E180">
            <v>262.5</v>
          </cell>
          <cell r="F180">
            <v>735.95</v>
          </cell>
          <cell r="G180">
            <v>2686.31</v>
          </cell>
          <cell r="I180">
            <v>106.59898477157361</v>
          </cell>
          <cell r="J180">
            <v>105.77397850901889</v>
          </cell>
          <cell r="L180" t="e">
            <v>#REF!</v>
          </cell>
          <cell r="M180" t="e">
            <v>#REF!</v>
          </cell>
        </row>
        <row r="181">
          <cell r="B181" t="str">
            <v>S</v>
          </cell>
          <cell r="D181">
            <v>34241</v>
          </cell>
          <cell r="E181">
            <v>255</v>
          </cell>
          <cell r="F181">
            <v>1502.4</v>
          </cell>
          <cell r="G181">
            <v>2709.64</v>
          </cell>
          <cell r="I181">
            <v>103.55329949238579</v>
          </cell>
          <cell r="J181">
            <v>106.69260179472136</v>
          </cell>
          <cell r="L181" t="e">
            <v>#REF!</v>
          </cell>
          <cell r="M181" t="e">
            <v>#REF!</v>
          </cell>
        </row>
        <row r="182">
          <cell r="B182" t="str">
            <v>S</v>
          </cell>
          <cell r="D182">
            <v>34242</v>
          </cell>
          <cell r="E182">
            <v>260</v>
          </cell>
          <cell r="F182">
            <v>1348.2</v>
          </cell>
          <cell r="G182">
            <v>2662.84</v>
          </cell>
          <cell r="I182">
            <v>105.58375634517766</v>
          </cell>
          <cell r="J182">
            <v>104.84984269609832</v>
          </cell>
          <cell r="L182" t="e">
            <v>#REF!</v>
          </cell>
          <cell r="M182" t="e">
            <v>#REF!</v>
          </cell>
        </row>
        <row r="183">
          <cell r="B183" t="str">
            <v>O</v>
          </cell>
          <cell r="D183">
            <v>34243</v>
          </cell>
          <cell r="E183">
            <v>253.5</v>
          </cell>
          <cell r="F183">
            <v>1408.3</v>
          </cell>
          <cell r="G183">
            <v>2641.88</v>
          </cell>
          <cell r="I183">
            <v>102.94416243654823</v>
          </cell>
          <cell r="J183">
            <v>104.02453862115945</v>
          </cell>
          <cell r="L183" t="e">
            <v>#REF!</v>
          </cell>
          <cell r="M183" t="e">
            <v>#REF!</v>
          </cell>
        </row>
        <row r="184">
          <cell r="B184" t="str">
            <v>O</v>
          </cell>
          <cell r="D184">
            <v>34246</v>
          </cell>
          <cell r="E184">
            <v>254</v>
          </cell>
          <cell r="F184">
            <v>1058.2</v>
          </cell>
          <cell r="G184">
            <v>2638.16</v>
          </cell>
          <cell r="I184">
            <v>103.14720812182742</v>
          </cell>
          <cell r="J184">
            <v>103.87806289793555</v>
          </cell>
          <cell r="L184" t="e">
            <v>#REF!</v>
          </cell>
          <cell r="M184" t="e">
            <v>#REF!</v>
          </cell>
        </row>
        <row r="185">
          <cell r="B185" t="str">
            <v>O</v>
          </cell>
          <cell r="D185">
            <v>34247</v>
          </cell>
          <cell r="E185">
            <v>253</v>
          </cell>
          <cell r="F185">
            <v>836.6</v>
          </cell>
          <cell r="G185">
            <v>2626.18</v>
          </cell>
          <cell r="I185">
            <v>102.74111675126903</v>
          </cell>
          <cell r="J185">
            <v>103.40634806884358</v>
          </cell>
          <cell r="L185" t="e">
            <v>#REF!</v>
          </cell>
          <cell r="M185" t="e">
            <v>#REF!</v>
          </cell>
        </row>
        <row r="186">
          <cell r="B186" t="str">
            <v>O</v>
          </cell>
          <cell r="D186">
            <v>34248</v>
          </cell>
          <cell r="E186">
            <v>252.5</v>
          </cell>
          <cell r="F186">
            <v>814.1</v>
          </cell>
          <cell r="G186">
            <v>2652.14</v>
          </cell>
          <cell r="I186">
            <v>102.53807106598985</v>
          </cell>
          <cell r="J186">
            <v>104.42852811585757</v>
          </cell>
          <cell r="L186" t="e">
            <v>#REF!</v>
          </cell>
          <cell r="M186" t="e">
            <v>#REF!</v>
          </cell>
        </row>
        <row r="187">
          <cell r="B187" t="str">
            <v>O</v>
          </cell>
          <cell r="D187">
            <v>34249</v>
          </cell>
          <cell r="E187">
            <v>255</v>
          </cell>
          <cell r="F187">
            <v>859.1</v>
          </cell>
          <cell r="G187">
            <v>2671.08</v>
          </cell>
          <cell r="I187">
            <v>103.55329949238579</v>
          </cell>
          <cell r="J187">
            <v>105.1742942980781</v>
          </cell>
          <cell r="L187" t="e">
            <v>#REF!</v>
          </cell>
          <cell r="M187" t="e">
            <v>#REF!</v>
          </cell>
        </row>
        <row r="188">
          <cell r="B188" t="str">
            <v>O</v>
          </cell>
          <cell r="D188">
            <v>34250</v>
          </cell>
          <cell r="E188">
            <v>257</v>
          </cell>
          <cell r="F188">
            <v>2003.45</v>
          </cell>
          <cell r="G188">
            <v>2691.19</v>
          </cell>
          <cell r="I188">
            <v>104.36548223350255</v>
          </cell>
          <cell r="J188">
            <v>105.9661294577642</v>
          </cell>
          <cell r="L188" t="e">
            <v>#REF!</v>
          </cell>
          <cell r="M188" t="e">
            <v>#REF!</v>
          </cell>
        </row>
        <row r="189">
          <cell r="B189" t="str">
            <v>O</v>
          </cell>
          <cell r="D189">
            <v>34253</v>
          </cell>
          <cell r="E189">
            <v>253.5</v>
          </cell>
          <cell r="F189">
            <v>3053.2</v>
          </cell>
          <cell r="G189">
            <v>2710.92</v>
          </cell>
          <cell r="I189">
            <v>102.94416243654823</v>
          </cell>
          <cell r="J189">
            <v>106.7430020435726</v>
          </cell>
          <cell r="L189" t="e">
            <v>#REF!</v>
          </cell>
          <cell r="M189" t="e">
            <v>#REF!</v>
          </cell>
        </row>
        <row r="190">
          <cell r="B190" t="str">
            <v>O</v>
          </cell>
          <cell r="D190">
            <v>34254</v>
          </cell>
          <cell r="E190">
            <v>256</v>
          </cell>
          <cell r="F190">
            <v>1478.45</v>
          </cell>
          <cell r="G190">
            <v>2747.39</v>
          </cell>
          <cell r="I190">
            <v>103.95939086294416</v>
          </cell>
          <cell r="J190">
            <v>108.17901538388845</v>
          </cell>
          <cell r="L190" t="e">
            <v>#REF!</v>
          </cell>
          <cell r="M190" t="e">
            <v>#REF!</v>
          </cell>
        </row>
        <row r="191">
          <cell r="B191" t="str">
            <v>O</v>
          </cell>
          <cell r="D191">
            <v>34261</v>
          </cell>
          <cell r="E191">
            <v>259.5</v>
          </cell>
          <cell r="F191">
            <v>489.45</v>
          </cell>
          <cell r="G191">
            <v>2738.25</v>
          </cell>
          <cell r="I191">
            <v>105.38071065989848</v>
          </cell>
          <cell r="J191">
            <v>107.81912610693516</v>
          </cell>
          <cell r="L191" t="e">
            <v>#REF!</v>
          </cell>
          <cell r="M191" t="e">
            <v>#REF!</v>
          </cell>
        </row>
        <row r="192">
          <cell r="B192" t="str">
            <v>O</v>
          </cell>
          <cell r="D192">
            <v>34262</v>
          </cell>
          <cell r="E192">
            <v>258.5</v>
          </cell>
          <cell r="F192">
            <v>1069.75</v>
          </cell>
          <cell r="G192">
            <v>2689.77</v>
          </cell>
          <cell r="I192">
            <v>104.97461928934011</v>
          </cell>
          <cell r="J192">
            <v>105.91021668169486</v>
          </cell>
          <cell r="L192" t="e">
            <v>#REF!</v>
          </cell>
          <cell r="M192" t="e">
            <v>#REF!</v>
          </cell>
        </row>
        <row r="193">
          <cell r="B193" t="str">
            <v>O</v>
          </cell>
          <cell r="D193">
            <v>34263</v>
          </cell>
          <cell r="E193">
            <v>255</v>
          </cell>
          <cell r="F193">
            <v>2932.3</v>
          </cell>
          <cell r="G193">
            <v>2721.76</v>
          </cell>
          <cell r="I193">
            <v>103.55329949238579</v>
          </cell>
          <cell r="J193">
            <v>107.16982915103145</v>
          </cell>
          <cell r="L193" t="e">
            <v>#REF!</v>
          </cell>
          <cell r="M193" t="e">
            <v>#REF!</v>
          </cell>
        </row>
        <row r="194">
          <cell r="B194" t="str">
            <v>O</v>
          </cell>
          <cell r="D194">
            <v>34264</v>
          </cell>
          <cell r="E194">
            <v>260.5</v>
          </cell>
          <cell r="F194">
            <v>1248.9000000000001</v>
          </cell>
          <cell r="G194">
            <v>2737.33</v>
          </cell>
          <cell r="I194">
            <v>105.78680203045685</v>
          </cell>
          <cell r="J194">
            <v>107.78290092807333</v>
          </cell>
          <cell r="L194" t="e">
            <v>#REF!</v>
          </cell>
          <cell r="M194" t="e">
            <v>#REF!</v>
          </cell>
        </row>
        <row r="195">
          <cell r="B195" t="str">
            <v>O</v>
          </cell>
          <cell r="D195">
            <v>34267</v>
          </cell>
          <cell r="E195">
            <v>262</v>
          </cell>
          <cell r="F195">
            <v>1053.75</v>
          </cell>
          <cell r="G195">
            <v>2701.92</v>
          </cell>
          <cell r="I195">
            <v>106.39593908629442</v>
          </cell>
          <cell r="J195">
            <v>106.38862529383739</v>
          </cell>
          <cell r="L195" t="e">
            <v>#REF!</v>
          </cell>
          <cell r="M195" t="e">
            <v>#REF!</v>
          </cell>
        </row>
        <row r="196">
          <cell r="B196" t="str">
            <v>O</v>
          </cell>
          <cell r="D196">
            <v>34268</v>
          </cell>
          <cell r="E196">
            <v>256</v>
          </cell>
          <cell r="F196">
            <v>1327.35</v>
          </cell>
          <cell r="G196">
            <v>2704.59</v>
          </cell>
          <cell r="I196">
            <v>103.95939086294416</v>
          </cell>
          <cell r="J196">
            <v>106.49375706292551</v>
          </cell>
          <cell r="L196" t="e">
            <v>#REF!</v>
          </cell>
          <cell r="M196" t="e">
            <v>#REF!</v>
          </cell>
        </row>
        <row r="197">
          <cell r="B197" t="str">
            <v>O</v>
          </cell>
          <cell r="D197">
            <v>34269</v>
          </cell>
          <cell r="E197">
            <v>257</v>
          </cell>
          <cell r="F197">
            <v>418.05</v>
          </cell>
          <cell r="G197">
            <v>2696.52</v>
          </cell>
          <cell r="I197">
            <v>104.36548223350255</v>
          </cell>
          <cell r="J197">
            <v>106.17599924399627</v>
          </cell>
          <cell r="L197" t="e">
            <v>#REF!</v>
          </cell>
          <cell r="M197" t="e">
            <v>#REF!</v>
          </cell>
        </row>
        <row r="198">
          <cell r="B198" t="str">
            <v>O</v>
          </cell>
          <cell r="D198">
            <v>34270</v>
          </cell>
          <cell r="E198">
            <v>256</v>
          </cell>
          <cell r="F198">
            <v>275.35000000000002</v>
          </cell>
          <cell r="G198">
            <v>2673.74</v>
          </cell>
          <cell r="I198">
            <v>103.95939086294416</v>
          </cell>
          <cell r="J198">
            <v>105.27903231522205</v>
          </cell>
          <cell r="L198" t="e">
            <v>#REF!</v>
          </cell>
          <cell r="M198" t="e">
            <v>#REF!</v>
          </cell>
        </row>
        <row r="199">
          <cell r="B199" t="str">
            <v>O</v>
          </cell>
          <cell r="D199">
            <v>34271</v>
          </cell>
          <cell r="E199">
            <v>253</v>
          </cell>
          <cell r="F199">
            <v>490.85</v>
          </cell>
          <cell r="G199">
            <v>2621.2800000000002</v>
          </cell>
          <cell r="I199">
            <v>102.74111675126903</v>
          </cell>
          <cell r="J199">
            <v>103.21340961620999</v>
          </cell>
          <cell r="L199" t="e">
            <v>#REF!</v>
          </cell>
          <cell r="M199" t="e">
            <v>#REF!</v>
          </cell>
        </row>
        <row r="200">
          <cell r="B200" t="str">
            <v>N</v>
          </cell>
          <cell r="D200">
            <v>34274</v>
          </cell>
          <cell r="E200">
            <v>247</v>
          </cell>
          <cell r="F200">
            <v>1497</v>
          </cell>
          <cell r="G200">
            <v>2612.25</v>
          </cell>
          <cell r="I200">
            <v>100.30456852791879</v>
          </cell>
          <cell r="J200">
            <v>102.85785161064233</v>
          </cell>
          <cell r="L200" t="e">
            <v>#REF!</v>
          </cell>
          <cell r="M200" t="e">
            <v>#REF!</v>
          </cell>
        </row>
        <row r="201">
          <cell r="B201" t="str">
            <v>N</v>
          </cell>
          <cell r="D201">
            <v>34275</v>
          </cell>
          <cell r="E201">
            <v>246</v>
          </cell>
          <cell r="F201">
            <v>1516</v>
          </cell>
          <cell r="G201">
            <v>2630.98</v>
          </cell>
          <cell r="I201">
            <v>99.898477157360404</v>
          </cell>
          <cell r="J201">
            <v>103.5953490020357</v>
          </cell>
          <cell r="L201" t="e">
            <v>#REF!</v>
          </cell>
          <cell r="M201" t="e">
            <v>#REF!</v>
          </cell>
        </row>
        <row r="202">
          <cell r="B202" t="str">
            <v>N</v>
          </cell>
          <cell r="D202">
            <v>34276</v>
          </cell>
          <cell r="E202">
            <v>249.5</v>
          </cell>
          <cell r="F202">
            <v>1220.75</v>
          </cell>
          <cell r="G202">
            <v>2635.07</v>
          </cell>
          <cell r="I202">
            <v>101.31979695431473</v>
          </cell>
          <cell r="J202">
            <v>103.75639354719316</v>
          </cell>
          <cell r="L202" t="e">
            <v>#REF!</v>
          </cell>
          <cell r="M202" t="e">
            <v>#REF!</v>
          </cell>
        </row>
        <row r="203">
          <cell r="B203" t="str">
            <v>N</v>
          </cell>
          <cell r="D203">
            <v>34277</v>
          </cell>
          <cell r="E203">
            <v>248</v>
          </cell>
          <cell r="F203">
            <v>900</v>
          </cell>
          <cell r="G203">
            <v>2664.72</v>
          </cell>
          <cell r="I203">
            <v>100.71065989847716</v>
          </cell>
          <cell r="J203">
            <v>104.92386806159855</v>
          </cell>
          <cell r="L203" t="e">
            <v>#REF!</v>
          </cell>
          <cell r="M203" t="e">
            <v>#REF!</v>
          </cell>
        </row>
        <row r="204">
          <cell r="B204" t="str">
            <v>N</v>
          </cell>
          <cell r="D204">
            <v>34278</v>
          </cell>
          <cell r="E204">
            <v>249.5</v>
          </cell>
          <cell r="F204">
            <v>1091.45</v>
          </cell>
          <cell r="G204">
            <v>2718.92</v>
          </cell>
          <cell r="I204">
            <v>101.31979695431473</v>
          </cell>
          <cell r="J204">
            <v>107.05800359889278</v>
          </cell>
          <cell r="L204" t="e">
            <v>#REF!</v>
          </cell>
          <cell r="M204" t="e">
            <v>#REF!</v>
          </cell>
        </row>
        <row r="205">
          <cell r="B205" t="str">
            <v>N</v>
          </cell>
          <cell r="D205">
            <v>34281</v>
          </cell>
          <cell r="E205">
            <v>256</v>
          </cell>
          <cell r="F205">
            <v>1264.75</v>
          </cell>
          <cell r="G205">
            <v>2758.44</v>
          </cell>
          <cell r="I205">
            <v>103.95939086294416</v>
          </cell>
          <cell r="J205">
            <v>108.61411128217446</v>
          </cell>
          <cell r="L205" t="e">
            <v>#REF!</v>
          </cell>
          <cell r="M205" t="e">
            <v>#REF!</v>
          </cell>
        </row>
        <row r="206">
          <cell r="B206" t="str">
            <v>N</v>
          </cell>
          <cell r="D206">
            <v>34282</v>
          </cell>
          <cell r="E206">
            <v>259</v>
          </cell>
          <cell r="F206">
            <v>1621.65</v>
          </cell>
          <cell r="G206">
            <v>2793.23</v>
          </cell>
          <cell r="I206">
            <v>105.17766497461929</v>
          </cell>
          <cell r="J206">
            <v>109.9839742958731</v>
          </cell>
          <cell r="L206" t="e">
            <v>#REF!</v>
          </cell>
          <cell r="M206" t="e">
            <v>#REF!</v>
          </cell>
        </row>
        <row r="207">
          <cell r="B207" t="str">
            <v>N</v>
          </cell>
          <cell r="D207">
            <v>34283</v>
          </cell>
          <cell r="E207">
            <v>265.5</v>
          </cell>
          <cell r="F207">
            <v>2325.85</v>
          </cell>
          <cell r="G207">
            <v>2786.41</v>
          </cell>
          <cell r="I207">
            <v>107.81725888324874</v>
          </cell>
          <cell r="J207">
            <v>109.71543546996263</v>
          </cell>
          <cell r="L207" t="e">
            <v>#REF!</v>
          </cell>
          <cell r="M207" t="e">
            <v>#REF!</v>
          </cell>
        </row>
        <row r="208">
          <cell r="B208" t="str">
            <v>N</v>
          </cell>
          <cell r="D208">
            <v>34286</v>
          </cell>
          <cell r="E208">
            <v>266</v>
          </cell>
          <cell r="F208">
            <v>2300</v>
          </cell>
          <cell r="G208">
            <v>2877.62</v>
          </cell>
          <cell r="I208">
            <v>108.02030456852792</v>
          </cell>
          <cell r="J208">
            <v>113.30684695255682</v>
          </cell>
          <cell r="L208" t="e">
            <v>#REF!</v>
          </cell>
          <cell r="M208" t="e">
            <v>#REF!</v>
          </cell>
        </row>
        <row r="209">
          <cell r="B209" t="str">
            <v>N</v>
          </cell>
          <cell r="D209">
            <v>34289</v>
          </cell>
          <cell r="E209">
            <v>273.5</v>
          </cell>
          <cell r="F209">
            <v>2183.85</v>
          </cell>
          <cell r="G209">
            <v>2877.62</v>
          </cell>
          <cell r="I209">
            <v>111.06598984771574</v>
          </cell>
          <cell r="J209">
            <v>113.30684695255682</v>
          </cell>
          <cell r="L209" t="e">
            <v>#REF!</v>
          </cell>
          <cell r="M209" t="e">
            <v>#REF!</v>
          </cell>
        </row>
        <row r="210">
          <cell r="B210" t="str">
            <v>N</v>
          </cell>
          <cell r="D210">
            <v>34290</v>
          </cell>
          <cell r="E210">
            <v>276</v>
          </cell>
          <cell r="F210">
            <v>2516.75</v>
          </cell>
          <cell r="G210">
            <v>2933.36</v>
          </cell>
          <cell r="I210">
            <v>112.08121827411168</v>
          </cell>
          <cell r="J210">
            <v>115.50162028925018</v>
          </cell>
          <cell r="L210" t="e">
            <v>#REF!</v>
          </cell>
          <cell r="M210" t="e">
            <v>#REF!</v>
          </cell>
        </row>
        <row r="211">
          <cell r="B211" t="str">
            <v>N</v>
          </cell>
          <cell r="D211">
            <v>34291</v>
          </cell>
          <cell r="E211">
            <v>279.5</v>
          </cell>
          <cell r="F211">
            <v>2783.05</v>
          </cell>
          <cell r="G211">
            <v>2972.86</v>
          </cell>
          <cell r="I211">
            <v>113.502538071066</v>
          </cell>
          <cell r="J211">
            <v>117.05694046864357</v>
          </cell>
          <cell r="L211" t="e">
            <v>#REF!</v>
          </cell>
          <cell r="M211" t="e">
            <v>#REF!</v>
          </cell>
        </row>
        <row r="212">
          <cell r="B212" t="str">
            <v>N</v>
          </cell>
          <cell r="D212">
            <v>34292</v>
          </cell>
          <cell r="E212">
            <v>286</v>
          </cell>
          <cell r="F212">
            <v>4880.6499999999996</v>
          </cell>
          <cell r="G212">
            <v>3043.58</v>
          </cell>
          <cell r="I212">
            <v>116.14213197969544</v>
          </cell>
          <cell r="J212">
            <v>119.84155421767395</v>
          </cell>
          <cell r="L212" t="e">
            <v>#REF!</v>
          </cell>
          <cell r="M212" t="e">
            <v>#REF!</v>
          </cell>
        </row>
        <row r="213">
          <cell r="B213" t="str">
            <v>N</v>
          </cell>
          <cell r="D213">
            <v>34295</v>
          </cell>
          <cell r="E213">
            <v>293</v>
          </cell>
          <cell r="F213">
            <v>2595</v>
          </cell>
          <cell r="G213">
            <v>3041.44</v>
          </cell>
          <cell r="I213">
            <v>118.98477157360406</v>
          </cell>
          <cell r="J213">
            <v>119.75729130162581</v>
          </cell>
          <cell r="L213" t="e">
            <v>#REF!</v>
          </cell>
          <cell r="M213" t="e">
            <v>#REF!</v>
          </cell>
        </row>
        <row r="214">
          <cell r="B214" t="str">
            <v>N</v>
          </cell>
          <cell r="D214">
            <v>34296</v>
          </cell>
          <cell r="E214">
            <v>288.5</v>
          </cell>
          <cell r="F214">
            <v>1974.55</v>
          </cell>
          <cell r="G214">
            <v>3053.35</v>
          </cell>
          <cell r="I214">
            <v>117.15736040609137</v>
          </cell>
          <cell r="J214">
            <v>120.22624986710872</v>
          </cell>
          <cell r="L214" t="e">
            <v>#REF!</v>
          </cell>
          <cell r="M214" t="e">
            <v>#REF!</v>
          </cell>
        </row>
        <row r="215">
          <cell r="B215" t="str">
            <v>N</v>
          </cell>
          <cell r="D215">
            <v>34297</v>
          </cell>
          <cell r="E215">
            <v>287.5</v>
          </cell>
          <cell r="F215">
            <v>1803.25</v>
          </cell>
          <cell r="G215">
            <v>3077.52</v>
          </cell>
          <cell r="I215">
            <v>116.751269035533</v>
          </cell>
          <cell r="J215">
            <v>121.17794831611981</v>
          </cell>
          <cell r="L215" t="e">
            <v>#REF!</v>
          </cell>
          <cell r="M215" t="e">
            <v>#REF!</v>
          </cell>
        </row>
        <row r="216">
          <cell r="B216" t="str">
            <v>N</v>
          </cell>
          <cell r="D216">
            <v>34298</v>
          </cell>
          <cell r="E216">
            <v>285</v>
          </cell>
          <cell r="F216">
            <v>3000.6</v>
          </cell>
          <cell r="G216">
            <v>3233.14</v>
          </cell>
          <cell r="I216">
            <v>115.73604060913706</v>
          </cell>
          <cell r="J216">
            <v>127.3055160709856</v>
          </cell>
          <cell r="L216" t="e">
            <v>#REF!</v>
          </cell>
          <cell r="M216" t="e">
            <v>#REF!</v>
          </cell>
        </row>
        <row r="217">
          <cell r="B217" t="str">
            <v>N</v>
          </cell>
          <cell r="D217">
            <v>34299</v>
          </cell>
          <cell r="E217">
            <v>301</v>
          </cell>
          <cell r="F217">
            <v>2646.65</v>
          </cell>
          <cell r="G217">
            <v>3292.85</v>
          </cell>
          <cell r="I217">
            <v>122.23350253807106</v>
          </cell>
          <cell r="J217">
            <v>129.6566089295066</v>
          </cell>
          <cell r="L217" t="e">
            <v>#REF!</v>
          </cell>
          <cell r="M217" t="e">
            <v>#REF!</v>
          </cell>
        </row>
        <row r="218">
          <cell r="B218" t="str">
            <v>D</v>
          </cell>
          <cell r="D218">
            <v>34304</v>
          </cell>
          <cell r="E218">
            <v>303</v>
          </cell>
          <cell r="F218">
            <v>2553.6</v>
          </cell>
          <cell r="G218">
            <v>3283.36</v>
          </cell>
          <cell r="I218">
            <v>123.04568527918782</v>
          </cell>
          <cell r="J218">
            <v>129.28293833450803</v>
          </cell>
          <cell r="L218" t="e">
            <v>#REF!</v>
          </cell>
          <cell r="M218" t="e">
            <v>#REF!</v>
          </cell>
        </row>
        <row r="219">
          <cell r="B219" t="str">
            <v>D</v>
          </cell>
          <cell r="D219">
            <v>34305</v>
          </cell>
          <cell r="E219">
            <v>306</v>
          </cell>
          <cell r="F219">
            <v>2034.9</v>
          </cell>
          <cell r="G219">
            <v>3219.23</v>
          </cell>
          <cell r="I219">
            <v>124.26395939086295</v>
          </cell>
          <cell r="J219">
            <v>126.75780711667264</v>
          </cell>
          <cell r="L219" t="e">
            <v>#REF!</v>
          </cell>
          <cell r="M219" t="e">
            <v>#REF!</v>
          </cell>
        </row>
        <row r="220">
          <cell r="B220" t="str">
            <v>D</v>
          </cell>
          <cell r="D220">
            <v>34306</v>
          </cell>
          <cell r="E220">
            <v>297</v>
          </cell>
          <cell r="F220">
            <v>1804.1</v>
          </cell>
          <cell r="G220">
            <v>3149.8</v>
          </cell>
          <cell r="I220">
            <v>120.60913705583756</v>
          </cell>
          <cell r="J220">
            <v>124.02398736843764</v>
          </cell>
          <cell r="L220" t="e">
            <v>#REF!</v>
          </cell>
          <cell r="M220" t="e">
            <v>#REF!</v>
          </cell>
        </row>
        <row r="221">
          <cell r="B221" t="str">
            <v>D</v>
          </cell>
          <cell r="D221">
            <v>34309</v>
          </cell>
          <cell r="E221">
            <v>288</v>
          </cell>
          <cell r="F221">
            <v>2096.9</v>
          </cell>
          <cell r="G221">
            <v>3231.71</v>
          </cell>
          <cell r="I221">
            <v>116.95431472081219</v>
          </cell>
          <cell r="J221">
            <v>127.24920954297212</v>
          </cell>
          <cell r="L221" t="e">
            <v>#REF!</v>
          </cell>
          <cell r="M221" t="e">
            <v>#REF!</v>
          </cell>
        </row>
        <row r="222">
          <cell r="B222" t="str">
            <v>D</v>
          </cell>
          <cell r="D222">
            <v>34310</v>
          </cell>
          <cell r="E222">
            <v>294</v>
          </cell>
          <cell r="F222">
            <v>1199.3499999999999</v>
          </cell>
          <cell r="G222">
            <v>3310.24</v>
          </cell>
          <cell r="I222">
            <v>119.39086294416244</v>
          </cell>
          <cell r="J222">
            <v>130.34134356038382</v>
          </cell>
          <cell r="L222" t="e">
            <v>#REF!</v>
          </cell>
          <cell r="M222" t="e">
            <v>#REF!</v>
          </cell>
        </row>
        <row r="223">
          <cell r="B223" t="str">
            <v>D</v>
          </cell>
          <cell r="D223">
            <v>34311</v>
          </cell>
          <cell r="E223">
            <v>301</v>
          </cell>
          <cell r="F223">
            <v>2257.1999999999998</v>
          </cell>
          <cell r="G223">
            <v>3328.58</v>
          </cell>
          <cell r="I223">
            <v>122.23350253807106</v>
          </cell>
          <cell r="J223">
            <v>131.06348462595534</v>
          </cell>
          <cell r="L223" t="e">
            <v>#REF!</v>
          </cell>
          <cell r="M223" t="e">
            <v>#REF!</v>
          </cell>
        </row>
        <row r="224">
          <cell r="B224" t="str">
            <v>D</v>
          </cell>
          <cell r="D224">
            <v>34312</v>
          </cell>
          <cell r="E224">
            <v>301</v>
          </cell>
          <cell r="F224">
            <v>2343.35</v>
          </cell>
          <cell r="G224">
            <v>3401.9</v>
          </cell>
          <cell r="I224">
            <v>122.23350253807106</v>
          </cell>
          <cell r="J224">
            <v>133.95047388046478</v>
          </cell>
          <cell r="L224" t="e">
            <v>#REF!</v>
          </cell>
          <cell r="M224" t="e">
            <v>#REF!</v>
          </cell>
        </row>
        <row r="225">
          <cell r="B225" t="str">
            <v>D</v>
          </cell>
          <cell r="D225">
            <v>34313</v>
          </cell>
          <cell r="E225">
            <v>308</v>
          </cell>
          <cell r="F225">
            <v>1529.3</v>
          </cell>
          <cell r="G225">
            <v>3454.81</v>
          </cell>
          <cell r="I225">
            <v>125.07614213197969</v>
          </cell>
          <cell r="J225">
            <v>136.03381541696362</v>
          </cell>
          <cell r="L225" t="e">
            <v>#REF!</v>
          </cell>
          <cell r="M225" t="e">
            <v>#REF!</v>
          </cell>
        </row>
        <row r="226">
          <cell r="B226" t="str">
            <v>D</v>
          </cell>
          <cell r="D226">
            <v>34316</v>
          </cell>
          <cell r="E226">
            <v>307.5</v>
          </cell>
          <cell r="F226">
            <v>1441.45</v>
          </cell>
          <cell r="G226">
            <v>3346.06</v>
          </cell>
          <cell r="I226">
            <v>124.87309644670052</v>
          </cell>
          <cell r="J226">
            <v>131.75176302432993</v>
          </cell>
          <cell r="L226" t="e">
            <v>#REF!</v>
          </cell>
          <cell r="M226" t="e">
            <v>#REF!</v>
          </cell>
        </row>
        <row r="227">
          <cell r="B227" t="str">
            <v>D</v>
          </cell>
          <cell r="D227">
            <v>34327</v>
          </cell>
          <cell r="E227">
            <v>296</v>
          </cell>
          <cell r="F227">
            <v>1395.45</v>
          </cell>
          <cell r="G227">
            <v>3465.86</v>
          </cell>
          <cell r="I227">
            <v>120.20304568527919</v>
          </cell>
          <cell r="J227">
            <v>136.46891131524964</v>
          </cell>
          <cell r="L227" t="e">
            <v>#REF!</v>
          </cell>
          <cell r="M227" t="e">
            <v>#REF!</v>
          </cell>
        </row>
        <row r="228">
          <cell r="B228" t="str">
            <v>94</v>
          </cell>
          <cell r="D228">
            <v>34337</v>
          </cell>
          <cell r="E228">
            <v>312.5</v>
          </cell>
          <cell r="F228">
            <v>2036</v>
          </cell>
          <cell r="G228">
            <v>3479.92</v>
          </cell>
          <cell r="I228">
            <v>126.90355329949239</v>
          </cell>
          <cell r="J228">
            <v>137.02252654872484</v>
          </cell>
          <cell r="L228" t="e">
            <v>#REF!</v>
          </cell>
          <cell r="M228" t="e">
            <v>#REF!</v>
          </cell>
        </row>
        <row r="229">
          <cell r="B229" t="str">
            <v>J</v>
          </cell>
          <cell r="D229">
            <v>34338</v>
          </cell>
          <cell r="E229">
            <v>318</v>
          </cell>
          <cell r="F229">
            <v>1607.85</v>
          </cell>
          <cell r="G229">
            <v>3454.08</v>
          </cell>
          <cell r="I229">
            <v>129.13705583756345</v>
          </cell>
          <cell r="J229">
            <v>136.00507152504065</v>
          </cell>
          <cell r="L229" t="e">
            <v>#REF!</v>
          </cell>
          <cell r="M229" t="e">
            <v>#REF!</v>
          </cell>
        </row>
        <row r="230">
          <cell r="B230" t="str">
            <v>J</v>
          </cell>
          <cell r="D230">
            <v>34339</v>
          </cell>
          <cell r="E230">
            <v>325</v>
          </cell>
          <cell r="F230">
            <v>2675.45</v>
          </cell>
          <cell r="G230">
            <v>3509.47</v>
          </cell>
          <cell r="I230">
            <v>131.97969543147209</v>
          </cell>
          <cell r="J230">
            <v>138.18606354368873</v>
          </cell>
          <cell r="L230" t="e">
            <v>#REF!</v>
          </cell>
          <cell r="M230" t="e">
            <v>#REF!</v>
          </cell>
        </row>
        <row r="231">
          <cell r="B231" t="str">
            <v>J</v>
          </cell>
          <cell r="D231">
            <v>34340</v>
          </cell>
          <cell r="E231">
            <v>340</v>
          </cell>
          <cell r="F231">
            <v>3335.3</v>
          </cell>
          <cell r="G231">
            <v>3662.2</v>
          </cell>
          <cell r="I231">
            <v>138.07106598984771</v>
          </cell>
          <cell r="J231">
            <v>144.19983698669512</v>
          </cell>
          <cell r="L231" t="e">
            <v>#REF!</v>
          </cell>
          <cell r="M231" t="e">
            <v>#REF!</v>
          </cell>
        </row>
        <row r="232">
          <cell r="B232" t="str">
            <v>J</v>
          </cell>
          <cell r="D232">
            <v>34341</v>
          </cell>
          <cell r="E232">
            <v>358.5</v>
          </cell>
          <cell r="F232">
            <v>2438</v>
          </cell>
          <cell r="G232">
            <v>3821.56</v>
          </cell>
          <cell r="I232">
            <v>145.58375634517768</v>
          </cell>
          <cell r="J232">
            <v>150.47466796867309</v>
          </cell>
          <cell r="L232" t="e">
            <v>#REF!</v>
          </cell>
          <cell r="M232" t="e">
            <v>#REF!</v>
          </cell>
        </row>
        <row r="233">
          <cell r="B233" t="str">
            <v>J</v>
          </cell>
          <cell r="D233">
            <v>34344</v>
          </cell>
          <cell r="E233">
            <v>376</v>
          </cell>
          <cell r="F233">
            <v>2760.15</v>
          </cell>
          <cell r="G233">
            <v>3780.1</v>
          </cell>
          <cell r="I233">
            <v>152.69035532994926</v>
          </cell>
          <cell r="J233">
            <v>148.84217240822628</v>
          </cell>
          <cell r="L233" t="e">
            <v>#REF!</v>
          </cell>
          <cell r="M233" t="e">
            <v>#REF!</v>
          </cell>
        </row>
        <row r="234">
          <cell r="B234" t="str">
            <v>J</v>
          </cell>
          <cell r="D234">
            <v>34345</v>
          </cell>
          <cell r="E234">
            <v>367</v>
          </cell>
          <cell r="F234">
            <v>1444.4</v>
          </cell>
          <cell r="G234">
            <v>3903.79</v>
          </cell>
          <cell r="I234">
            <v>149.03553299492387</v>
          </cell>
          <cell r="J234">
            <v>153.71249020542038</v>
          </cell>
          <cell r="L234" t="e">
            <v>#REF!</v>
          </cell>
          <cell r="M234" t="e">
            <v>#REF!</v>
          </cell>
        </row>
        <row r="235">
          <cell r="B235" t="str">
            <v>J</v>
          </cell>
          <cell r="D235">
            <v>34346</v>
          </cell>
          <cell r="E235">
            <v>382</v>
          </cell>
          <cell r="F235">
            <v>1958.4</v>
          </cell>
          <cell r="G235">
            <v>3928.59</v>
          </cell>
          <cell r="I235">
            <v>155.12690355329948</v>
          </cell>
          <cell r="J235">
            <v>154.68899502691295</v>
          </cell>
          <cell r="L235" t="e">
            <v>#REF!</v>
          </cell>
          <cell r="M235" t="e">
            <v>#REF!</v>
          </cell>
        </row>
        <row r="236">
          <cell r="B236" t="str">
            <v>J</v>
          </cell>
          <cell r="D236">
            <v>34347</v>
          </cell>
          <cell r="E236">
            <v>390</v>
          </cell>
          <cell r="F236">
            <v>2383.9499999999998</v>
          </cell>
          <cell r="G236">
            <v>3938.74</v>
          </cell>
          <cell r="I236">
            <v>158.37563451776651</v>
          </cell>
          <cell r="J236">
            <v>155.08865325022541</v>
          </cell>
          <cell r="L236" t="e">
            <v>#REF!</v>
          </cell>
          <cell r="M236" t="e">
            <v>#REF!</v>
          </cell>
        </row>
        <row r="237">
          <cell r="B237" t="str">
            <v>J</v>
          </cell>
          <cell r="D237">
            <v>34348</v>
          </cell>
          <cell r="E237">
            <v>391</v>
          </cell>
          <cell r="F237">
            <v>1898.7</v>
          </cell>
          <cell r="G237">
            <v>4020.87</v>
          </cell>
          <cell r="I237">
            <v>158.78172588832487</v>
          </cell>
          <cell r="J237">
            <v>158.32253796753122</v>
          </cell>
          <cell r="L237" t="e">
            <v>#REF!</v>
          </cell>
          <cell r="M237" t="e">
            <v>#REF!</v>
          </cell>
        </row>
        <row r="238">
          <cell r="B238" t="str">
            <v>J</v>
          </cell>
          <cell r="D238">
            <v>34351</v>
          </cell>
          <cell r="E238">
            <v>402</v>
          </cell>
          <cell r="F238">
            <v>2251.4</v>
          </cell>
          <cell r="G238">
            <v>3951.02</v>
          </cell>
          <cell r="I238">
            <v>163.248730964467</v>
          </cell>
          <cell r="J238">
            <v>155.57218063764191</v>
          </cell>
          <cell r="L238" t="e">
            <v>#REF!</v>
          </cell>
          <cell r="M238" t="e">
            <v>#REF!</v>
          </cell>
        </row>
        <row r="239">
          <cell r="B239" t="str">
            <v>J</v>
          </cell>
          <cell r="D239">
            <v>34352</v>
          </cell>
          <cell r="E239">
            <v>400</v>
          </cell>
          <cell r="F239">
            <v>1694.3</v>
          </cell>
          <cell r="G239">
            <v>3825.91</v>
          </cell>
          <cell r="I239">
            <v>162.43654822335026</v>
          </cell>
          <cell r="J239">
            <v>150.64595006437844</v>
          </cell>
          <cell r="L239" t="e">
            <v>#REF!</v>
          </cell>
          <cell r="M239" t="e">
            <v>#REF!</v>
          </cell>
        </row>
        <row r="240">
          <cell r="B240" t="str">
            <v>J</v>
          </cell>
          <cell r="D240">
            <v>34353</v>
          </cell>
          <cell r="E240">
            <v>394</v>
          </cell>
          <cell r="F240">
            <v>3047</v>
          </cell>
          <cell r="G240">
            <v>3752.51</v>
          </cell>
          <cell r="I240">
            <v>160</v>
          </cell>
          <cell r="J240">
            <v>147.75581079431581</v>
          </cell>
          <cell r="L240" t="e">
            <v>#REF!</v>
          </cell>
          <cell r="M240" t="e">
            <v>#REF!</v>
          </cell>
        </row>
        <row r="241">
          <cell r="B241" t="str">
            <v>J</v>
          </cell>
          <cell r="D241">
            <v>34354</v>
          </cell>
          <cell r="E241">
            <v>391</v>
          </cell>
          <cell r="F241">
            <v>2709.45</v>
          </cell>
          <cell r="G241">
            <v>3865.44</v>
          </cell>
          <cell r="I241">
            <v>158.78172588832487</v>
          </cell>
          <cell r="J241">
            <v>152.20245149960428</v>
          </cell>
          <cell r="L241" t="e">
            <v>#REF!</v>
          </cell>
          <cell r="M241" t="e">
            <v>#REF!</v>
          </cell>
        </row>
        <row r="242">
          <cell r="B242" t="str">
            <v>J</v>
          </cell>
          <cell r="D242">
            <v>34358</v>
          </cell>
          <cell r="E242">
            <v>401</v>
          </cell>
          <cell r="F242">
            <v>2247.9</v>
          </cell>
          <cell r="G242">
            <v>3982.49</v>
          </cell>
          <cell r="I242">
            <v>162.84263959390864</v>
          </cell>
          <cell r="J242">
            <v>156.81131800588264</v>
          </cell>
          <cell r="L242" t="e">
            <v>#REF!</v>
          </cell>
          <cell r="M242" t="e">
            <v>#REF!</v>
          </cell>
        </row>
        <row r="243">
          <cell r="B243" t="str">
            <v>J</v>
          </cell>
          <cell r="D243">
            <v>34359</v>
          </cell>
          <cell r="E243">
            <v>409</v>
          </cell>
          <cell r="F243">
            <v>1739.75</v>
          </cell>
          <cell r="G243">
            <v>4069.39</v>
          </cell>
          <cell r="I243">
            <v>166.09137055837564</v>
          </cell>
          <cell r="J243">
            <v>160.23302240054809</v>
          </cell>
          <cell r="L243" t="e">
            <v>#REF!</v>
          </cell>
          <cell r="M243" t="e">
            <v>#REF!</v>
          </cell>
        </row>
        <row r="244">
          <cell r="B244" t="str">
            <v>J</v>
          </cell>
          <cell r="D244">
            <v>34361</v>
          </cell>
          <cell r="E244">
            <v>420</v>
          </cell>
          <cell r="F244">
            <v>1915.8</v>
          </cell>
          <cell r="G244">
            <v>4053.94</v>
          </cell>
          <cell r="I244">
            <v>170.55837563451777</v>
          </cell>
          <cell r="J244">
            <v>159.62467564683601</v>
          </cell>
          <cell r="L244" t="e">
            <v>#REF!</v>
          </cell>
          <cell r="M244" t="e">
            <v>#REF!</v>
          </cell>
        </row>
        <row r="245">
          <cell r="B245" t="str">
            <v>J</v>
          </cell>
          <cell r="D245">
            <v>34362</v>
          </cell>
          <cell r="E245">
            <v>423</v>
          </cell>
          <cell r="F245">
            <v>2154.3000000000002</v>
          </cell>
          <cell r="G245">
            <v>3994.86</v>
          </cell>
          <cell r="I245">
            <v>171.7766497461929</v>
          </cell>
          <cell r="J245">
            <v>157.29838916079649</v>
          </cell>
          <cell r="L245" t="e">
            <v>#REF!</v>
          </cell>
          <cell r="M245" t="e">
            <v>#REF!</v>
          </cell>
        </row>
        <row r="246">
          <cell r="B246" t="str">
            <v>J</v>
          </cell>
          <cell r="D246">
            <v>34365</v>
          </cell>
          <cell r="E246">
            <v>415</v>
          </cell>
          <cell r="F246">
            <v>1555.9</v>
          </cell>
          <cell r="G246">
            <v>3947.86</v>
          </cell>
          <cell r="I246">
            <v>168.5279187817259</v>
          </cell>
          <cell r="J246">
            <v>155.44775502329043</v>
          </cell>
          <cell r="L246" t="e">
            <v>#REF!</v>
          </cell>
          <cell r="M246" t="e">
            <v>#REF!</v>
          </cell>
        </row>
        <row r="247">
          <cell r="B247" t="str">
            <v>F</v>
          </cell>
          <cell r="D247">
            <v>34366</v>
          </cell>
          <cell r="E247">
            <v>409</v>
          </cell>
          <cell r="F247">
            <v>1484.65</v>
          </cell>
          <cell r="G247">
            <v>4036.64</v>
          </cell>
          <cell r="I247">
            <v>166.09137055837564</v>
          </cell>
          <cell r="J247">
            <v>158.94348478345611</v>
          </cell>
          <cell r="L247" t="e">
            <v>#REF!</v>
          </cell>
          <cell r="M247" t="e">
            <v>#REF!</v>
          </cell>
        </row>
        <row r="248">
          <cell r="B248" t="str">
            <v>F</v>
          </cell>
          <cell r="D248">
            <v>34367</v>
          </cell>
          <cell r="E248">
            <v>419</v>
          </cell>
          <cell r="F248">
            <v>1787.6</v>
          </cell>
          <cell r="G248">
            <v>4000.96</v>
          </cell>
          <cell r="I248">
            <v>170.15228426395939</v>
          </cell>
          <cell r="J248">
            <v>157.53857784672812</v>
          </cell>
          <cell r="L248" t="e">
            <v>#REF!</v>
          </cell>
          <cell r="M248" t="e">
            <v>#REF!</v>
          </cell>
        </row>
        <row r="249">
          <cell r="B249" t="str">
            <v>F</v>
          </cell>
          <cell r="D249">
            <v>34368</v>
          </cell>
          <cell r="E249">
            <v>409</v>
          </cell>
          <cell r="F249">
            <v>1961.45</v>
          </cell>
          <cell r="G249">
            <v>3917.57</v>
          </cell>
          <cell r="I249">
            <v>166.09137055837564</v>
          </cell>
          <cell r="J249">
            <v>154.2550803844594</v>
          </cell>
          <cell r="L249" t="e">
            <v>#REF!</v>
          </cell>
          <cell r="M249" t="e">
            <v>#REF!</v>
          </cell>
        </row>
        <row r="250">
          <cell r="B250" t="str">
            <v>F</v>
          </cell>
          <cell r="D250">
            <v>34369</v>
          </cell>
          <cell r="E250">
            <v>405</v>
          </cell>
          <cell r="F250">
            <v>2824.7</v>
          </cell>
          <cell r="G250">
            <v>4144.49</v>
          </cell>
          <cell r="I250">
            <v>164.46700507614213</v>
          </cell>
          <cell r="J250">
            <v>163.19009950111629</v>
          </cell>
          <cell r="L250" t="e">
            <v>#REF!</v>
          </cell>
          <cell r="M250" t="e">
            <v>#REF!</v>
          </cell>
        </row>
        <row r="251">
          <cell r="B251" t="str">
            <v>F</v>
          </cell>
          <cell r="D251">
            <v>34372</v>
          </cell>
          <cell r="E251">
            <v>419</v>
          </cell>
          <cell r="F251">
            <v>2653.45</v>
          </cell>
          <cell r="G251">
            <v>4162.08</v>
          </cell>
          <cell r="I251">
            <v>170.15228426395939</v>
          </cell>
          <cell r="J251">
            <v>163.88270917087652</v>
          </cell>
          <cell r="L251" t="e">
            <v>#REF!</v>
          </cell>
          <cell r="M251" t="e">
            <v>#REF!</v>
          </cell>
        </row>
        <row r="252">
          <cell r="B252" t="str">
            <v>F</v>
          </cell>
          <cell r="D252">
            <v>34373</v>
          </cell>
          <cell r="E252">
            <v>419</v>
          </cell>
          <cell r="F252">
            <v>1456.85</v>
          </cell>
          <cell r="G252">
            <v>4018.92</v>
          </cell>
          <cell r="I252">
            <v>170.15228426395939</v>
          </cell>
          <cell r="J252">
            <v>158.24575633842193</v>
          </cell>
          <cell r="L252" t="e">
            <v>#REF!</v>
          </cell>
          <cell r="M252" t="e">
            <v>#REF!</v>
          </cell>
        </row>
        <row r="253">
          <cell r="B253" t="str">
            <v>F</v>
          </cell>
          <cell r="D253">
            <v>34374</v>
          </cell>
          <cell r="E253">
            <v>406.5</v>
          </cell>
          <cell r="F253">
            <v>1680</v>
          </cell>
          <cell r="G253">
            <v>4039.9</v>
          </cell>
          <cell r="I253">
            <v>165.07614213197971</v>
          </cell>
          <cell r="J253">
            <v>159.0718479172491</v>
          </cell>
          <cell r="L253" t="e">
            <v>#REF!</v>
          </cell>
          <cell r="M253" t="e">
            <v>#REF!</v>
          </cell>
        </row>
        <row r="254">
          <cell r="B254" t="str">
            <v>F</v>
          </cell>
          <cell r="D254">
            <v>34375</v>
          </cell>
          <cell r="E254">
            <v>406.5</v>
          </cell>
          <cell r="F254">
            <v>1534.6</v>
          </cell>
          <cell r="G254">
            <v>3991.38</v>
          </cell>
          <cell r="I254">
            <v>165.07614213197971</v>
          </cell>
          <cell r="J254">
            <v>157.16136348423223</v>
          </cell>
          <cell r="L254" t="e">
            <v>#REF!</v>
          </cell>
          <cell r="M254" t="e">
            <v>#REF!</v>
          </cell>
        </row>
        <row r="255">
          <cell r="B255" t="str">
            <v>F</v>
          </cell>
          <cell r="D255">
            <v>34376</v>
          </cell>
          <cell r="E255">
            <v>402</v>
          </cell>
          <cell r="F255">
            <v>1949.5</v>
          </cell>
          <cell r="G255">
            <v>3911.69</v>
          </cell>
          <cell r="I255">
            <v>163.248730964467</v>
          </cell>
          <cell r="J255">
            <v>154.02355424129908</v>
          </cell>
          <cell r="L255" t="e">
            <v>#REF!</v>
          </cell>
          <cell r="M255" t="e">
            <v>#REF!</v>
          </cell>
        </row>
        <row r="256">
          <cell r="B256" t="str">
            <v>F</v>
          </cell>
          <cell r="D256">
            <v>34379</v>
          </cell>
          <cell r="E256">
            <v>393.5</v>
          </cell>
          <cell r="F256">
            <v>1298.45</v>
          </cell>
          <cell r="G256">
            <v>3900.13</v>
          </cell>
          <cell r="I256">
            <v>159.79695431472081</v>
          </cell>
          <cell r="J256">
            <v>153.56837699386142</v>
          </cell>
          <cell r="L256" t="e">
            <v>#REF!</v>
          </cell>
          <cell r="M256" t="e">
            <v>#REF!</v>
          </cell>
        </row>
        <row r="257">
          <cell r="B257" t="str">
            <v>F</v>
          </cell>
          <cell r="D257">
            <v>34380</v>
          </cell>
          <cell r="E257">
            <v>393.5</v>
          </cell>
          <cell r="F257">
            <v>2875.5</v>
          </cell>
          <cell r="G257">
            <v>3807.42</v>
          </cell>
          <cell r="I257">
            <v>159.79695431472081</v>
          </cell>
          <cell r="J257">
            <v>149.91790271964467</v>
          </cell>
          <cell r="L257" t="e">
            <v>#REF!</v>
          </cell>
          <cell r="M257" t="e">
            <v>#REF!</v>
          </cell>
        </row>
        <row r="258">
          <cell r="B258" t="str">
            <v>F</v>
          </cell>
          <cell r="D258">
            <v>34381</v>
          </cell>
          <cell r="E258">
            <v>381.5</v>
          </cell>
          <cell r="F258">
            <v>1847.95</v>
          </cell>
          <cell r="G258">
            <v>3867.39</v>
          </cell>
          <cell r="I258">
            <v>154.92385786802032</v>
          </cell>
          <cell r="J258">
            <v>152.27923312871357</v>
          </cell>
          <cell r="L258" t="e">
            <v>#REF!</v>
          </cell>
          <cell r="M258" t="e">
            <v>#REF!</v>
          </cell>
        </row>
        <row r="259">
          <cell r="B259" t="str">
            <v>F</v>
          </cell>
          <cell r="D259">
            <v>34382</v>
          </cell>
          <cell r="E259">
            <v>387</v>
          </cell>
          <cell r="F259">
            <v>1091.55</v>
          </cell>
          <cell r="G259">
            <v>3915.04</v>
          </cell>
          <cell r="I259">
            <v>157.15736040609139</v>
          </cell>
          <cell r="J259">
            <v>154.15546114258939</v>
          </cell>
          <cell r="L259" t="e">
            <v>#REF!</v>
          </cell>
          <cell r="M259" t="e">
            <v>#REF!</v>
          </cell>
        </row>
        <row r="260">
          <cell r="B260" t="str">
            <v>F</v>
          </cell>
          <cell r="D260">
            <v>34383</v>
          </cell>
          <cell r="E260">
            <v>391</v>
          </cell>
          <cell r="F260">
            <v>1200</v>
          </cell>
          <cell r="G260">
            <v>4129.5200000000004</v>
          </cell>
          <cell r="I260">
            <v>158.78172588832487</v>
          </cell>
          <cell r="J260">
            <v>162.60065284072343</v>
          </cell>
          <cell r="L260" t="e">
            <v>#REF!</v>
          </cell>
          <cell r="M260" t="e">
            <v>#REF!</v>
          </cell>
        </row>
        <row r="261">
          <cell r="B261" t="str">
            <v>F</v>
          </cell>
          <cell r="D261">
            <v>34386</v>
          </cell>
          <cell r="E261">
            <v>405</v>
          </cell>
          <cell r="F261">
            <v>1618.1</v>
          </cell>
          <cell r="G261">
            <v>4084.89</v>
          </cell>
          <cell r="I261">
            <v>164.46700507614213</v>
          </cell>
          <cell r="J261">
            <v>160.84333791398095</v>
          </cell>
          <cell r="L261" t="e">
            <v>#REF!</v>
          </cell>
          <cell r="M261" t="e">
            <v>#REF!</v>
          </cell>
        </row>
        <row r="262">
          <cell r="B262" t="str">
            <v>F</v>
          </cell>
          <cell r="D262">
            <v>34387</v>
          </cell>
          <cell r="E262">
            <v>398</v>
          </cell>
          <cell r="F262">
            <v>1193.5999999999999</v>
          </cell>
          <cell r="G262">
            <v>4028.78</v>
          </cell>
          <cell r="I262">
            <v>161.62436548223351</v>
          </cell>
          <cell r="J262">
            <v>158.63399575535405</v>
          </cell>
          <cell r="L262" t="e">
            <v>#REF!</v>
          </cell>
          <cell r="M262" t="e">
            <v>#REF!</v>
          </cell>
        </row>
        <row r="263">
          <cell r="B263" t="str">
            <v>F</v>
          </cell>
          <cell r="D263">
            <v>34388</v>
          </cell>
          <cell r="E263">
            <v>386</v>
          </cell>
          <cell r="F263">
            <v>1735.6</v>
          </cell>
          <cell r="G263">
            <v>4132.33</v>
          </cell>
          <cell r="I263">
            <v>156.751269035533</v>
          </cell>
          <cell r="J263">
            <v>162.71129713702962</v>
          </cell>
          <cell r="L263" t="e">
            <v>#REF!</v>
          </cell>
          <cell r="M263" t="e">
            <v>#REF!</v>
          </cell>
        </row>
        <row r="264">
          <cell r="B264" t="str">
            <v>F</v>
          </cell>
          <cell r="D264">
            <v>34389</v>
          </cell>
          <cell r="E264">
            <v>396</v>
          </cell>
          <cell r="F264">
            <v>1110.8</v>
          </cell>
          <cell r="G264">
            <v>4236.96</v>
          </cell>
          <cell r="I264">
            <v>160.81218274111674</v>
          </cell>
          <cell r="J264">
            <v>166.83112372867342</v>
          </cell>
          <cell r="L264" t="e">
            <v>#REF!</v>
          </cell>
          <cell r="M264" t="e">
            <v>#REF!</v>
          </cell>
        </row>
        <row r="265">
          <cell r="B265" t="str">
            <v>F</v>
          </cell>
          <cell r="D265">
            <v>34390</v>
          </cell>
          <cell r="E265">
            <v>397</v>
          </cell>
          <cell r="F265">
            <v>906.65</v>
          </cell>
          <cell r="G265">
            <v>4267.6099999999997</v>
          </cell>
          <cell r="I265">
            <v>161.21827411167513</v>
          </cell>
          <cell r="J265">
            <v>168.03797343749383</v>
          </cell>
          <cell r="L265" t="e">
            <v>#REF!</v>
          </cell>
          <cell r="M265" t="e">
            <v>#REF!</v>
          </cell>
        </row>
        <row r="266">
          <cell r="B266" t="str">
            <v>F</v>
          </cell>
          <cell r="D266">
            <v>34392</v>
          </cell>
          <cell r="E266">
            <v>395</v>
          </cell>
          <cell r="F266">
            <v>1831.9</v>
          </cell>
          <cell r="G266">
            <v>4286.2</v>
          </cell>
          <cell r="I266">
            <v>160.40609137055839</v>
          </cell>
          <cell r="J266">
            <v>168.76995830166911</v>
          </cell>
          <cell r="L266" t="e">
            <v>#REF!</v>
          </cell>
          <cell r="M266" t="e">
            <v>#REF!</v>
          </cell>
        </row>
        <row r="267">
          <cell r="B267" t="str">
            <v>F</v>
          </cell>
          <cell r="D267">
            <v>34393</v>
          </cell>
          <cell r="E267">
            <v>410</v>
          </cell>
          <cell r="F267">
            <v>1500</v>
          </cell>
          <cell r="G267">
            <v>4147.72</v>
          </cell>
          <cell r="I267">
            <v>166.49746192893403</v>
          </cell>
          <cell r="J267">
            <v>163.31728137907683</v>
          </cell>
          <cell r="L267" t="e">
            <v>#REF!</v>
          </cell>
          <cell r="M267" t="e">
            <v>#REF!</v>
          </cell>
        </row>
        <row r="268">
          <cell r="B268" t="str">
            <v>M</v>
          </cell>
          <cell r="D268">
            <v>34394</v>
          </cell>
          <cell r="E268">
            <v>405</v>
          </cell>
          <cell r="F268">
            <v>1971.15</v>
          </cell>
          <cell r="G268">
            <v>4066.2</v>
          </cell>
          <cell r="I268">
            <v>164.46700507614213</v>
          </cell>
          <cell r="J268">
            <v>160.10741553036419</v>
          </cell>
          <cell r="L268" t="e">
            <v>#REF!</v>
          </cell>
          <cell r="M268" t="e">
            <v>#REF!</v>
          </cell>
        </row>
        <row r="269">
          <cell r="B269" t="str">
            <v>M</v>
          </cell>
          <cell r="D269">
            <v>34395</v>
          </cell>
          <cell r="E269">
            <v>386.25</v>
          </cell>
          <cell r="F269">
            <v>1135.75</v>
          </cell>
          <cell r="G269">
            <v>3981.72</v>
          </cell>
          <cell r="I269">
            <v>156.85279187817258</v>
          </cell>
          <cell r="J269">
            <v>156.78099910618309</v>
          </cell>
          <cell r="L269" t="e">
            <v>#REF!</v>
          </cell>
          <cell r="M269" t="e">
            <v>#REF!</v>
          </cell>
        </row>
        <row r="270">
          <cell r="B270" t="str">
            <v>M</v>
          </cell>
          <cell r="D270">
            <v>34397</v>
          </cell>
          <cell r="E270">
            <v>356.25</v>
          </cell>
          <cell r="F270">
            <v>1841.45</v>
          </cell>
          <cell r="G270">
            <v>3801.56</v>
          </cell>
          <cell r="I270">
            <v>144.67005076142132</v>
          </cell>
          <cell r="J270">
            <v>149.68716408037264</v>
          </cell>
          <cell r="L270" t="e">
            <v>#REF!</v>
          </cell>
          <cell r="M270" t="e">
            <v>#REF!</v>
          </cell>
        </row>
        <row r="271">
          <cell r="B271" t="str">
            <v>M</v>
          </cell>
          <cell r="D271">
            <v>34400</v>
          </cell>
          <cell r="E271">
            <v>347.5</v>
          </cell>
          <cell r="F271">
            <v>1488.2</v>
          </cell>
          <cell r="G271">
            <v>3744.61</v>
          </cell>
          <cell r="I271">
            <v>141.11675126903555</v>
          </cell>
          <cell r="J271">
            <v>147.44474675843713</v>
          </cell>
          <cell r="L271" t="e">
            <v>#REF!</v>
          </cell>
          <cell r="M271" t="e">
            <v>#REF!</v>
          </cell>
        </row>
        <row r="272">
          <cell r="B272" t="str">
            <v>M</v>
          </cell>
          <cell r="D272">
            <v>34401</v>
          </cell>
          <cell r="E272">
            <v>356.25</v>
          </cell>
          <cell r="F272">
            <v>1200</v>
          </cell>
          <cell r="G272">
            <v>3847.39</v>
          </cell>
          <cell r="I272">
            <v>144.67005076142132</v>
          </cell>
          <cell r="J272">
            <v>151.49172924041312</v>
          </cell>
          <cell r="L272" t="e">
            <v>#REF!</v>
          </cell>
          <cell r="M272" t="e">
            <v>#REF!</v>
          </cell>
        </row>
        <row r="273">
          <cell r="B273" t="str">
            <v>M</v>
          </cell>
          <cell r="D273">
            <v>34402</v>
          </cell>
          <cell r="E273">
            <v>343.75</v>
          </cell>
          <cell r="F273">
            <v>1355.3</v>
          </cell>
          <cell r="G273">
            <v>3807.72</v>
          </cell>
          <cell r="I273">
            <v>139.59390862944164</v>
          </cell>
          <cell r="J273">
            <v>149.92971527796919</v>
          </cell>
          <cell r="L273" t="e">
            <v>#REF!</v>
          </cell>
          <cell r="M273" t="e">
            <v>#REF!</v>
          </cell>
        </row>
        <row r="274">
          <cell r="B274" t="str">
            <v>M</v>
          </cell>
          <cell r="D274">
            <v>34404</v>
          </cell>
          <cell r="E274">
            <v>335</v>
          </cell>
          <cell r="F274">
            <v>2674.85</v>
          </cell>
          <cell r="G274">
            <v>3747.22</v>
          </cell>
          <cell r="I274">
            <v>136.04060913705584</v>
          </cell>
          <cell r="J274">
            <v>147.54751601586034</v>
          </cell>
          <cell r="L274" t="e">
            <v>#REF!</v>
          </cell>
          <cell r="M274" t="e">
            <v>#REF!</v>
          </cell>
        </row>
        <row r="275">
          <cell r="B275" t="str">
            <v>M</v>
          </cell>
          <cell r="D275">
            <v>34409</v>
          </cell>
          <cell r="E275">
            <v>342.5</v>
          </cell>
          <cell r="F275">
            <v>83.7</v>
          </cell>
          <cell r="G275">
            <v>3758.28</v>
          </cell>
          <cell r="I275">
            <v>139.08629441624365</v>
          </cell>
          <cell r="J275">
            <v>147.98300566609049</v>
          </cell>
          <cell r="L275" t="e">
            <v>#REF!</v>
          </cell>
          <cell r="M275" t="e">
            <v>#REF!</v>
          </cell>
        </row>
        <row r="276">
          <cell r="B276" t="str">
            <v>M</v>
          </cell>
          <cell r="D276">
            <v>34410</v>
          </cell>
          <cell r="E276">
            <v>337.5</v>
          </cell>
          <cell r="F276">
            <v>30</v>
          </cell>
          <cell r="G276">
            <v>3791.96</v>
          </cell>
          <cell r="I276">
            <v>137.05583756345177</v>
          </cell>
          <cell r="J276">
            <v>149.30916221398843</v>
          </cell>
          <cell r="L276" t="e">
            <v>#REF!</v>
          </cell>
          <cell r="M276" t="e">
            <v>#REF!</v>
          </cell>
        </row>
        <row r="277">
          <cell r="B277" t="str">
            <v>M</v>
          </cell>
          <cell r="D277">
            <v>34411</v>
          </cell>
          <cell r="E277">
            <v>342.5</v>
          </cell>
          <cell r="F277">
            <v>40</v>
          </cell>
          <cell r="G277">
            <v>3792.98</v>
          </cell>
          <cell r="I277">
            <v>139.08629441624365</v>
          </cell>
          <cell r="J277">
            <v>149.34932491229176</v>
          </cell>
          <cell r="L277" t="e">
            <v>#REF!</v>
          </cell>
          <cell r="M277" t="e">
            <v>#REF!</v>
          </cell>
        </row>
        <row r="278">
          <cell r="B278" t="str">
            <v>M</v>
          </cell>
          <cell r="D278">
            <v>34414</v>
          </cell>
          <cell r="E278">
            <v>345</v>
          </cell>
          <cell r="F278">
            <v>87.6</v>
          </cell>
          <cell r="G278">
            <v>3801.86</v>
          </cell>
          <cell r="I278">
            <v>140.10152284263961</v>
          </cell>
          <cell r="J278">
            <v>149.69897663869716</v>
          </cell>
          <cell r="L278" t="e">
            <v>#REF!</v>
          </cell>
          <cell r="M278" t="e">
            <v>#REF!</v>
          </cell>
        </row>
        <row r="279">
          <cell r="B279" t="str">
            <v>M</v>
          </cell>
          <cell r="D279">
            <v>34415</v>
          </cell>
          <cell r="E279">
            <v>342.5</v>
          </cell>
          <cell r="F279">
            <v>69.849999999999994</v>
          </cell>
          <cell r="G279">
            <v>3820.73</v>
          </cell>
          <cell r="I279">
            <v>139.08629441624365</v>
          </cell>
          <cell r="J279">
            <v>150.44198655730864</v>
          </cell>
          <cell r="L279" t="e">
            <v>#REF!</v>
          </cell>
          <cell r="M279" t="e">
            <v>#REF!</v>
          </cell>
        </row>
        <row r="280">
          <cell r="B280" t="str">
            <v>M</v>
          </cell>
          <cell r="D280">
            <v>34416</v>
          </cell>
          <cell r="E280">
            <v>332.5</v>
          </cell>
          <cell r="F280">
            <v>145.85</v>
          </cell>
          <cell r="G280">
            <v>3791.78</v>
          </cell>
          <cell r="I280">
            <v>135.0253807106599</v>
          </cell>
          <cell r="J280">
            <v>149.30207467899373</v>
          </cell>
          <cell r="L280" t="e">
            <v>#REF!</v>
          </cell>
          <cell r="M280" t="e">
            <v>#REF!</v>
          </cell>
        </row>
        <row r="281">
          <cell r="B281" t="str">
            <v>M</v>
          </cell>
          <cell r="D281">
            <v>34417</v>
          </cell>
          <cell r="E281">
            <v>330</v>
          </cell>
          <cell r="F281">
            <v>100</v>
          </cell>
          <cell r="G281">
            <v>3726.82</v>
          </cell>
          <cell r="I281">
            <v>134.01015228426397</v>
          </cell>
          <cell r="J281">
            <v>146.74426204979389</v>
          </cell>
          <cell r="L281" t="e">
            <v>#REF!</v>
          </cell>
          <cell r="M281" t="e">
            <v>#REF!</v>
          </cell>
        </row>
        <row r="282">
          <cell r="B282" t="str">
            <v>M</v>
          </cell>
          <cell r="D282">
            <v>34418</v>
          </cell>
          <cell r="E282">
            <v>326.25</v>
          </cell>
          <cell r="F282">
            <v>289.89999999999998</v>
          </cell>
          <cell r="G282">
            <v>3681.47</v>
          </cell>
          <cell r="I282">
            <v>132.48730964467006</v>
          </cell>
          <cell r="J282">
            <v>144.9585969830726</v>
          </cell>
          <cell r="L282" t="e">
            <v>#REF!</v>
          </cell>
          <cell r="M282" t="e">
            <v>#REF!</v>
          </cell>
        </row>
        <row r="283">
          <cell r="B283" t="str">
            <v>M</v>
          </cell>
          <cell r="D283">
            <v>34421</v>
          </cell>
          <cell r="E283">
            <v>331.25</v>
          </cell>
          <cell r="F283">
            <v>166.5</v>
          </cell>
          <cell r="G283">
            <v>3678.16</v>
          </cell>
          <cell r="I283">
            <v>134.51776649746193</v>
          </cell>
          <cell r="J283">
            <v>144.82826508955887</v>
          </cell>
          <cell r="L283" t="e">
            <v>#REF!</v>
          </cell>
          <cell r="M283" t="e">
            <v>#REF!</v>
          </cell>
        </row>
        <row r="284">
          <cell r="B284" t="str">
            <v>M</v>
          </cell>
          <cell r="D284">
            <v>34422</v>
          </cell>
          <cell r="E284">
            <v>341.25</v>
          </cell>
          <cell r="F284">
            <v>74.849999999999994</v>
          </cell>
          <cell r="G284">
            <v>3713.18</v>
          </cell>
          <cell r="I284">
            <v>138.57868020304568</v>
          </cell>
          <cell r="J284">
            <v>146.20718439797295</v>
          </cell>
          <cell r="L284" t="e">
            <v>#REF!</v>
          </cell>
          <cell r="M284" t="e">
            <v>#REF!</v>
          </cell>
        </row>
        <row r="285">
          <cell r="B285" t="str">
            <v>M</v>
          </cell>
          <cell r="D285">
            <v>34423</v>
          </cell>
          <cell r="E285">
            <v>333.75</v>
          </cell>
          <cell r="F285">
            <v>44.25</v>
          </cell>
          <cell r="G285">
            <v>3779.68</v>
          </cell>
          <cell r="I285">
            <v>135.53299492385787</v>
          </cell>
          <cell r="J285">
            <v>148.82563482657196</v>
          </cell>
          <cell r="L285" t="e">
            <v>#REF!</v>
          </cell>
          <cell r="M285" t="e">
            <v>#REF!</v>
          </cell>
        </row>
        <row r="286">
          <cell r="B286" t="str">
            <v>M</v>
          </cell>
          <cell r="D286">
            <v>34424</v>
          </cell>
          <cell r="E286">
            <v>335</v>
          </cell>
          <cell r="F286">
            <v>127.6</v>
          </cell>
          <cell r="G286">
            <v>3776.19</v>
          </cell>
          <cell r="I286">
            <v>136.04060913705584</v>
          </cell>
          <cell r="J286">
            <v>148.68821539806353</v>
          </cell>
          <cell r="L286" t="e">
            <v>#REF!</v>
          </cell>
          <cell r="M286" t="e">
            <v>#REF!</v>
          </cell>
        </row>
        <row r="287">
          <cell r="B287" t="str">
            <v>A</v>
          </cell>
          <cell r="D287">
            <v>34428</v>
          </cell>
          <cell r="E287">
            <v>336.25</v>
          </cell>
          <cell r="F287">
            <v>77.55</v>
          </cell>
          <cell r="G287">
            <v>3778.99</v>
          </cell>
          <cell r="I287">
            <v>136.54822335025381</v>
          </cell>
          <cell r="J287">
            <v>148.79846594242559</v>
          </cell>
          <cell r="L287" t="e">
            <v>#REF!</v>
          </cell>
          <cell r="M287" t="e">
            <v>#REF!</v>
          </cell>
        </row>
        <row r="288">
          <cell r="B288" t="str">
            <v>A</v>
          </cell>
          <cell r="D288">
            <v>34429</v>
          </cell>
          <cell r="E288">
            <v>346.25</v>
          </cell>
          <cell r="F288">
            <v>268.45</v>
          </cell>
          <cell r="G288">
            <v>3780.85</v>
          </cell>
          <cell r="I288">
            <v>140.60913705583758</v>
          </cell>
          <cell r="J288">
            <v>148.87170380403754</v>
          </cell>
          <cell r="L288" t="e">
            <v>#REF!</v>
          </cell>
          <cell r="M288" t="e">
            <v>#REF!</v>
          </cell>
        </row>
        <row r="289">
          <cell r="B289" t="str">
            <v>A</v>
          </cell>
          <cell r="D289">
            <v>34430</v>
          </cell>
          <cell r="E289">
            <v>348.75</v>
          </cell>
          <cell r="F289">
            <v>244.15</v>
          </cell>
          <cell r="G289">
            <v>3812.15</v>
          </cell>
          <cell r="I289">
            <v>141.62436548223351</v>
          </cell>
          <cell r="J289">
            <v>150.10414738922773</v>
          </cell>
          <cell r="L289" t="e">
            <v>#REF!</v>
          </cell>
          <cell r="M289" t="e">
            <v>#REF!</v>
          </cell>
        </row>
        <row r="290">
          <cell r="B290" t="str">
            <v>A</v>
          </cell>
          <cell r="D290">
            <v>34431</v>
          </cell>
          <cell r="E290">
            <v>350</v>
          </cell>
          <cell r="F290">
            <v>465.45</v>
          </cell>
          <cell r="G290">
            <v>3842.38</v>
          </cell>
          <cell r="I290">
            <v>142.13197969543148</v>
          </cell>
          <cell r="J290">
            <v>151.29445951639389</v>
          </cell>
          <cell r="L290" t="e">
            <v>#REF!</v>
          </cell>
          <cell r="M290" t="e">
            <v>#REF!</v>
          </cell>
        </row>
        <row r="291">
          <cell r="B291" t="str">
            <v>A</v>
          </cell>
          <cell r="D291">
            <v>34432</v>
          </cell>
          <cell r="E291">
            <v>358.75</v>
          </cell>
          <cell r="F291">
            <v>272.5</v>
          </cell>
          <cell r="G291">
            <v>3835.83</v>
          </cell>
          <cell r="I291">
            <v>145.68527918781726</v>
          </cell>
          <cell r="J291">
            <v>151.03655199297546</v>
          </cell>
          <cell r="L291" t="e">
            <v>#REF!</v>
          </cell>
          <cell r="M291" t="e">
            <v>#REF!</v>
          </cell>
        </row>
        <row r="292">
          <cell r="B292" t="str">
            <v>A</v>
          </cell>
          <cell r="D292">
            <v>34436</v>
          </cell>
          <cell r="E292">
            <v>361.25</v>
          </cell>
          <cell r="F292">
            <v>122.65</v>
          </cell>
          <cell r="G292">
            <v>3878.55</v>
          </cell>
          <cell r="I292">
            <v>146.70050761421319</v>
          </cell>
          <cell r="J292">
            <v>152.71866029838523</v>
          </cell>
          <cell r="L292" t="e">
            <v>#REF!</v>
          </cell>
          <cell r="M292" t="e">
            <v>#REF!</v>
          </cell>
        </row>
        <row r="293">
          <cell r="B293" t="str">
            <v>A</v>
          </cell>
          <cell r="D293">
            <v>34437</v>
          </cell>
          <cell r="E293">
            <v>361.25</v>
          </cell>
          <cell r="F293">
            <v>125</v>
          </cell>
          <cell r="G293">
            <v>3915.12</v>
          </cell>
          <cell r="I293">
            <v>146.70050761421319</v>
          </cell>
          <cell r="J293">
            <v>154.15861115814261</v>
          </cell>
          <cell r="L293" t="e">
            <v>#REF!</v>
          </cell>
          <cell r="M293" t="e">
            <v>#REF!</v>
          </cell>
        </row>
        <row r="294">
          <cell r="B294" t="str">
            <v>A</v>
          </cell>
          <cell r="D294">
            <v>34439</v>
          </cell>
          <cell r="E294">
            <v>356.25</v>
          </cell>
          <cell r="F294">
            <v>100</v>
          </cell>
          <cell r="G294">
            <v>3944.53</v>
          </cell>
          <cell r="I294">
            <v>144.67005076142132</v>
          </cell>
          <cell r="J294">
            <v>155.31663562588841</v>
          </cell>
          <cell r="L294" t="e">
            <v>#REF!</v>
          </cell>
          <cell r="M294" t="e">
            <v>#REF!</v>
          </cell>
        </row>
        <row r="295">
          <cell r="B295" t="str">
            <v>A</v>
          </cell>
          <cell r="D295">
            <v>34442</v>
          </cell>
          <cell r="E295">
            <v>357.5</v>
          </cell>
          <cell r="F295">
            <v>207.65</v>
          </cell>
          <cell r="G295">
            <v>3895.18</v>
          </cell>
          <cell r="I295">
            <v>145.17766497461929</v>
          </cell>
          <cell r="J295">
            <v>153.37346978150705</v>
          </cell>
          <cell r="L295" t="e">
            <v>#REF!</v>
          </cell>
          <cell r="M295" t="e">
            <v>#REF!</v>
          </cell>
        </row>
        <row r="296">
          <cell r="B296" t="str">
            <v>A</v>
          </cell>
          <cell r="D296">
            <v>34443</v>
          </cell>
          <cell r="E296">
            <v>357.5</v>
          </cell>
          <cell r="F296">
            <v>648.1</v>
          </cell>
          <cell r="G296">
            <v>3866.91</v>
          </cell>
          <cell r="I296">
            <v>145.17766497461929</v>
          </cell>
          <cell r="J296">
            <v>152.26033303539435</v>
          </cell>
          <cell r="L296" t="e">
            <v>#REF!</v>
          </cell>
          <cell r="M296" t="e">
            <v>#REF!</v>
          </cell>
        </row>
        <row r="297">
          <cell r="B297" t="str">
            <v>A</v>
          </cell>
          <cell r="D297">
            <v>34445</v>
          </cell>
          <cell r="E297">
            <v>342.5</v>
          </cell>
          <cell r="F297">
            <v>200</v>
          </cell>
          <cell r="G297">
            <v>3830.29</v>
          </cell>
          <cell r="I297">
            <v>139.08629441624365</v>
          </cell>
          <cell r="J297">
            <v>150.81841341591624</v>
          </cell>
          <cell r="L297" t="e">
            <v>#REF!</v>
          </cell>
          <cell r="M297" t="e">
            <v>#REF!</v>
          </cell>
        </row>
        <row r="298">
          <cell r="B298" t="str">
            <v>A</v>
          </cell>
          <cell r="D298">
            <v>34446</v>
          </cell>
          <cell r="E298">
            <v>347.5</v>
          </cell>
          <cell r="F298">
            <v>176.9</v>
          </cell>
          <cell r="G298">
            <v>3778.93</v>
          </cell>
          <cell r="I298">
            <v>141.11675126903555</v>
          </cell>
          <cell r="J298">
            <v>148.7961034307607</v>
          </cell>
          <cell r="L298" t="e">
            <v>#REF!</v>
          </cell>
          <cell r="M298" t="e">
            <v>#REF!</v>
          </cell>
        </row>
        <row r="299">
          <cell r="B299" t="str">
            <v>A</v>
          </cell>
          <cell r="D299">
            <v>34449</v>
          </cell>
          <cell r="E299">
            <v>345</v>
          </cell>
          <cell r="F299">
            <v>80.099999999999994</v>
          </cell>
          <cell r="G299">
            <v>3806.74</v>
          </cell>
          <cell r="I299">
            <v>140.10152284263961</v>
          </cell>
          <cell r="J299">
            <v>149.89112758744247</v>
          </cell>
          <cell r="L299" t="e">
            <v>#REF!</v>
          </cell>
          <cell r="M299" t="e">
            <v>#REF!</v>
          </cell>
        </row>
        <row r="300">
          <cell r="B300" t="str">
            <v>A</v>
          </cell>
          <cell r="D300">
            <v>34450</v>
          </cell>
          <cell r="E300">
            <v>338.75</v>
          </cell>
          <cell r="F300">
            <v>110.9</v>
          </cell>
          <cell r="G300">
            <v>3813.27</v>
          </cell>
          <cell r="I300">
            <v>137.56345177664974</v>
          </cell>
          <cell r="J300">
            <v>150.14824760697257</v>
          </cell>
          <cell r="L300" t="e">
            <v>#REF!</v>
          </cell>
          <cell r="M300" t="e">
            <v>#REF!</v>
          </cell>
        </row>
        <row r="301">
          <cell r="B301" t="str">
            <v>A</v>
          </cell>
          <cell r="D301">
            <v>34451</v>
          </cell>
          <cell r="E301">
            <v>333.75</v>
          </cell>
          <cell r="F301">
            <v>104</v>
          </cell>
          <cell r="G301">
            <v>3780.52</v>
          </cell>
          <cell r="I301">
            <v>135.53299492385787</v>
          </cell>
          <cell r="J301">
            <v>148.85870998988057</v>
          </cell>
          <cell r="L301" t="e">
            <v>#REF!</v>
          </cell>
          <cell r="M301" t="e">
            <v>#REF!</v>
          </cell>
        </row>
        <row r="302">
          <cell r="B302" t="str">
            <v>A</v>
          </cell>
          <cell r="D302">
            <v>34452</v>
          </cell>
          <cell r="E302">
            <v>333.75</v>
          </cell>
          <cell r="F302">
            <v>100</v>
          </cell>
          <cell r="G302">
            <v>3740.4</v>
          </cell>
          <cell r="I302">
            <v>135.53299492385787</v>
          </cell>
          <cell r="J302">
            <v>147.27897718994987</v>
          </cell>
          <cell r="L302" t="e">
            <v>#REF!</v>
          </cell>
          <cell r="M302" t="e">
            <v>#REF!</v>
          </cell>
        </row>
        <row r="303">
          <cell r="B303" t="str">
            <v>A</v>
          </cell>
          <cell r="D303">
            <v>34453</v>
          </cell>
          <cell r="E303">
            <v>332.5</v>
          </cell>
          <cell r="F303">
            <v>95</v>
          </cell>
          <cell r="G303">
            <v>3753.08</v>
          </cell>
          <cell r="I303">
            <v>135.0253807106599</v>
          </cell>
          <cell r="J303">
            <v>147.77825465513237</v>
          </cell>
          <cell r="L303" t="e">
            <v>#REF!</v>
          </cell>
          <cell r="M303" t="e">
            <v>#REF!</v>
          </cell>
        </row>
        <row r="304">
          <cell r="B304" t="str">
            <v>M</v>
          </cell>
          <cell r="D304">
            <v>34456</v>
          </cell>
          <cell r="E304">
            <v>326.25</v>
          </cell>
          <cell r="F304">
            <v>85</v>
          </cell>
          <cell r="G304">
            <v>3746.1</v>
          </cell>
          <cell r="I304">
            <v>132.48730964467006</v>
          </cell>
          <cell r="J304">
            <v>147.5034157981155</v>
          </cell>
          <cell r="L304" t="e">
            <v>#REF!</v>
          </cell>
          <cell r="M304" t="e">
            <v>#REF!</v>
          </cell>
        </row>
        <row r="305">
          <cell r="B305" t="str">
            <v>M</v>
          </cell>
          <cell r="D305">
            <v>34457</v>
          </cell>
          <cell r="E305">
            <v>315</v>
          </cell>
          <cell r="F305">
            <v>140.9</v>
          </cell>
          <cell r="G305">
            <v>3720.72</v>
          </cell>
          <cell r="I305">
            <v>127.91878172588832</v>
          </cell>
          <cell r="J305">
            <v>146.50407336386223</v>
          </cell>
          <cell r="L305" t="e">
            <v>#REF!</v>
          </cell>
          <cell r="M305" t="e">
            <v>#REF!</v>
          </cell>
        </row>
        <row r="306">
          <cell r="B306" t="str">
            <v>M</v>
          </cell>
          <cell r="D306">
            <v>34458</v>
          </cell>
          <cell r="E306">
            <v>310</v>
          </cell>
          <cell r="F306">
            <v>163.55000000000001</v>
          </cell>
          <cell r="G306">
            <v>3672.14</v>
          </cell>
          <cell r="I306">
            <v>125.88832487309645</v>
          </cell>
          <cell r="J306">
            <v>144.59122641918046</v>
          </cell>
          <cell r="L306" t="e">
            <v>#REF!</v>
          </cell>
          <cell r="M306" t="e">
            <v>#REF!</v>
          </cell>
        </row>
        <row r="307">
          <cell r="B307" t="str">
            <v>M</v>
          </cell>
          <cell r="D307">
            <v>34459</v>
          </cell>
          <cell r="E307">
            <v>317.5</v>
          </cell>
          <cell r="F307">
            <v>252.95</v>
          </cell>
          <cell r="G307">
            <v>3600.48</v>
          </cell>
          <cell r="I307">
            <v>128.93401015228426</v>
          </cell>
          <cell r="J307">
            <v>141.76959998739994</v>
          </cell>
          <cell r="L307" t="e">
            <v>#REF!</v>
          </cell>
          <cell r="M307" t="e">
            <v>#REF!</v>
          </cell>
        </row>
        <row r="308">
          <cell r="B308" t="str">
            <v>M</v>
          </cell>
          <cell r="D308">
            <v>34460</v>
          </cell>
          <cell r="E308">
            <v>323.75</v>
          </cell>
          <cell r="F308">
            <v>199.05</v>
          </cell>
          <cell r="G308">
            <v>3623.65</v>
          </cell>
          <cell r="I308">
            <v>131.47208121827413</v>
          </cell>
          <cell r="J308">
            <v>142.681923241996</v>
          </cell>
          <cell r="L308" t="e">
            <v>#REF!</v>
          </cell>
          <cell r="M308" t="e">
            <v>#REF!</v>
          </cell>
        </row>
        <row r="309">
          <cell r="B309" t="str">
            <v>M</v>
          </cell>
          <cell r="D309">
            <v>34463</v>
          </cell>
          <cell r="E309">
            <v>326.25</v>
          </cell>
          <cell r="F309">
            <v>89.9</v>
          </cell>
          <cell r="G309">
            <v>3715.04</v>
          </cell>
          <cell r="I309">
            <v>132.48730964467006</v>
          </cell>
          <cell r="J309">
            <v>146.28042225958492</v>
          </cell>
          <cell r="L309" t="e">
            <v>#REF!</v>
          </cell>
          <cell r="M309" t="e">
            <v>#REF!</v>
          </cell>
        </row>
        <row r="310">
          <cell r="B310" t="str">
            <v>M</v>
          </cell>
          <cell r="D310">
            <v>34464</v>
          </cell>
          <cell r="E310">
            <v>328.75</v>
          </cell>
          <cell r="F310">
            <v>154.6</v>
          </cell>
          <cell r="G310">
            <v>3752.56</v>
          </cell>
          <cell r="I310">
            <v>133.502538071066</v>
          </cell>
          <cell r="J310">
            <v>147.75777955403655</v>
          </cell>
          <cell r="L310" t="e">
            <v>#REF!</v>
          </cell>
          <cell r="M310" t="e">
            <v>#REF!</v>
          </cell>
        </row>
        <row r="311">
          <cell r="B311" t="str">
            <v>M</v>
          </cell>
          <cell r="D311">
            <v>34465</v>
          </cell>
          <cell r="E311">
            <v>328.75</v>
          </cell>
          <cell r="F311">
            <v>89.8</v>
          </cell>
          <cell r="G311">
            <v>3774.6</v>
          </cell>
          <cell r="I311">
            <v>133.502538071066</v>
          </cell>
          <cell r="J311">
            <v>148.62560883894363</v>
          </cell>
          <cell r="L311" t="e">
            <v>#REF!</v>
          </cell>
          <cell r="M311" t="e">
            <v>#REF!</v>
          </cell>
        </row>
        <row r="312">
          <cell r="B312" t="str">
            <v>M</v>
          </cell>
          <cell r="D312">
            <v>34467</v>
          </cell>
          <cell r="E312">
            <v>333.75</v>
          </cell>
          <cell r="F312">
            <v>129.55000000000001</v>
          </cell>
          <cell r="G312">
            <v>3781.1</v>
          </cell>
          <cell r="I312">
            <v>135.53299492385787</v>
          </cell>
          <cell r="J312">
            <v>148.88154760264129</v>
          </cell>
          <cell r="L312" t="e">
            <v>#REF!</v>
          </cell>
          <cell r="M312" t="e">
            <v>#REF!</v>
          </cell>
        </row>
        <row r="313">
          <cell r="B313" t="str">
            <v>M</v>
          </cell>
          <cell r="D313">
            <v>34470</v>
          </cell>
          <cell r="E313">
            <v>338.75</v>
          </cell>
          <cell r="F313">
            <v>131.35</v>
          </cell>
          <cell r="G313">
            <v>3808.5</v>
          </cell>
          <cell r="I313">
            <v>137.56345177664974</v>
          </cell>
          <cell r="J313">
            <v>149.96042792961291</v>
          </cell>
          <cell r="L313" t="e">
            <v>#REF!</v>
          </cell>
          <cell r="M313" t="e">
            <v>#REF!</v>
          </cell>
        </row>
        <row r="314">
          <cell r="B314" t="str">
            <v>M</v>
          </cell>
          <cell r="D314">
            <v>34471</v>
          </cell>
          <cell r="E314">
            <v>333.75</v>
          </cell>
          <cell r="F314">
            <v>157.15</v>
          </cell>
          <cell r="G314">
            <v>3844.09</v>
          </cell>
          <cell r="I314">
            <v>135.53299492385787</v>
          </cell>
          <cell r="J314">
            <v>151.36179109884355</v>
          </cell>
          <cell r="L314" t="e">
            <v>#REF!</v>
          </cell>
          <cell r="M314" t="e">
            <v>#REF!</v>
          </cell>
        </row>
        <row r="315">
          <cell r="B315" t="str">
            <v>M</v>
          </cell>
          <cell r="D315">
            <v>34472</v>
          </cell>
          <cell r="E315">
            <v>340</v>
          </cell>
          <cell r="F315">
            <v>248.35</v>
          </cell>
          <cell r="G315">
            <v>3802.5</v>
          </cell>
          <cell r="I315">
            <v>138.07106598984771</v>
          </cell>
          <cell r="J315">
            <v>149.72417676312278</v>
          </cell>
          <cell r="L315" t="e">
            <v>#REF!</v>
          </cell>
          <cell r="M315" t="e">
            <v>#REF!</v>
          </cell>
        </row>
        <row r="316">
          <cell r="B316" t="str">
            <v>M</v>
          </cell>
          <cell r="D316">
            <v>34473</v>
          </cell>
          <cell r="E316">
            <v>335</v>
          </cell>
          <cell r="F316">
            <v>175</v>
          </cell>
          <cell r="G316">
            <v>3807.01</v>
          </cell>
          <cell r="I316">
            <v>136.04060913705584</v>
          </cell>
          <cell r="J316">
            <v>149.90175888993454</v>
          </cell>
          <cell r="L316" t="e">
            <v>#REF!</v>
          </cell>
          <cell r="M316" t="e">
            <v>#REF!</v>
          </cell>
        </row>
        <row r="317">
          <cell r="B317" t="str">
            <v>M</v>
          </cell>
          <cell r="D317">
            <v>34474</v>
          </cell>
          <cell r="E317">
            <v>333.75</v>
          </cell>
          <cell r="F317">
            <v>162.9</v>
          </cell>
          <cell r="G317">
            <v>3808.77</v>
          </cell>
          <cell r="I317">
            <v>135.53299492385787</v>
          </cell>
          <cell r="J317">
            <v>149.97105923210495</v>
          </cell>
          <cell r="L317" t="e">
            <v>#REF!</v>
          </cell>
          <cell r="M317" t="e">
            <v>#REF!</v>
          </cell>
        </row>
        <row r="318">
          <cell r="B318" t="str">
            <v>M</v>
          </cell>
          <cell r="D318">
            <v>34477</v>
          </cell>
          <cell r="E318">
            <v>323.75</v>
          </cell>
          <cell r="F318">
            <v>103.55</v>
          </cell>
          <cell r="G318">
            <v>3783.67</v>
          </cell>
          <cell r="I318">
            <v>131.47208121827413</v>
          </cell>
          <cell r="J318">
            <v>148.98274185228792</v>
          </cell>
          <cell r="L318" t="e">
            <v>#REF!</v>
          </cell>
          <cell r="M318" t="e">
            <v>#REF!</v>
          </cell>
        </row>
        <row r="319">
          <cell r="B319" t="str">
            <v>M</v>
          </cell>
          <cell r="D319">
            <v>34478</v>
          </cell>
          <cell r="E319">
            <v>322.5</v>
          </cell>
          <cell r="F319">
            <v>174.75</v>
          </cell>
          <cell r="G319">
            <v>3737.23</v>
          </cell>
          <cell r="I319">
            <v>130.96446700507616</v>
          </cell>
          <cell r="J319">
            <v>147.15415782365426</v>
          </cell>
          <cell r="L319" t="e">
            <v>#REF!</v>
          </cell>
          <cell r="M319" t="e">
            <v>#REF!</v>
          </cell>
        </row>
        <row r="320">
          <cell r="B320" t="str">
            <v>M</v>
          </cell>
          <cell r="D320">
            <v>34480</v>
          </cell>
          <cell r="E320">
            <v>325</v>
          </cell>
          <cell r="F320">
            <v>68.25</v>
          </cell>
          <cell r="G320">
            <v>3704.33</v>
          </cell>
          <cell r="I320">
            <v>131.97969543147209</v>
          </cell>
          <cell r="J320">
            <v>145.85871392740003</v>
          </cell>
          <cell r="L320" t="e">
            <v>#REF!</v>
          </cell>
          <cell r="M320" t="e">
            <v>#REF!</v>
          </cell>
        </row>
        <row r="321">
          <cell r="B321" t="str">
            <v>M</v>
          </cell>
          <cell r="D321">
            <v>34481</v>
          </cell>
          <cell r="E321">
            <v>331.25</v>
          </cell>
          <cell r="F321">
            <v>106.15</v>
          </cell>
          <cell r="G321">
            <v>3738</v>
          </cell>
          <cell r="I321">
            <v>134.51776649746193</v>
          </cell>
          <cell r="J321">
            <v>147.18447672335384</v>
          </cell>
          <cell r="L321" t="e">
            <v>#REF!</v>
          </cell>
          <cell r="M321" t="e">
            <v>#REF!</v>
          </cell>
        </row>
        <row r="322">
          <cell r="B322" t="str">
            <v>M</v>
          </cell>
          <cell r="D322">
            <v>34484</v>
          </cell>
          <cell r="E322">
            <v>345</v>
          </cell>
          <cell r="F322">
            <v>361.15</v>
          </cell>
          <cell r="G322">
            <v>3789.51</v>
          </cell>
          <cell r="I322">
            <v>140.10152284263961</v>
          </cell>
          <cell r="J322">
            <v>149.21269298767163</v>
          </cell>
          <cell r="L322" t="e">
            <v>#REF!</v>
          </cell>
          <cell r="M322" t="e">
            <v>#REF!</v>
          </cell>
        </row>
        <row r="323">
          <cell r="B323" t="str">
            <v>M</v>
          </cell>
          <cell r="D323">
            <v>34485</v>
          </cell>
          <cell r="E323">
            <v>347.5</v>
          </cell>
          <cell r="F323">
            <v>250</v>
          </cell>
          <cell r="G323">
            <v>3828.7</v>
          </cell>
          <cell r="I323">
            <v>141.11675126903555</v>
          </cell>
          <cell r="J323">
            <v>150.75580685679634</v>
          </cell>
          <cell r="L323" t="e">
            <v>#REF!</v>
          </cell>
          <cell r="M323" t="e">
            <v>#REF!</v>
          </cell>
        </row>
        <row r="324">
          <cell r="B324" t="str">
            <v>J</v>
          </cell>
          <cell r="D324">
            <v>34486</v>
          </cell>
          <cell r="E324">
            <v>348.75</v>
          </cell>
          <cell r="F324">
            <v>193.15</v>
          </cell>
          <cell r="G324">
            <v>3829.36</v>
          </cell>
          <cell r="I324">
            <v>141.62436548223351</v>
          </cell>
          <cell r="J324">
            <v>150.78179448511028</v>
          </cell>
          <cell r="L324" t="e">
            <v>#REF!</v>
          </cell>
          <cell r="M324" t="e">
            <v>#REF!</v>
          </cell>
        </row>
        <row r="325">
          <cell r="B325" t="str">
            <v>J</v>
          </cell>
          <cell r="D325">
            <v>34487</v>
          </cell>
          <cell r="E325">
            <v>366.25</v>
          </cell>
          <cell r="F325">
            <v>394.55</v>
          </cell>
          <cell r="G325">
            <v>3833.49</v>
          </cell>
          <cell r="I325">
            <v>148.73096446700509</v>
          </cell>
          <cell r="J325">
            <v>150.9444140380443</v>
          </cell>
          <cell r="L325" t="e">
            <v>#REF!</v>
          </cell>
          <cell r="M325" t="e">
            <v>#REF!</v>
          </cell>
        </row>
        <row r="326">
          <cell r="B326" t="str">
            <v>J</v>
          </cell>
          <cell r="D326">
            <v>34488</v>
          </cell>
          <cell r="E326">
            <v>372.5</v>
          </cell>
          <cell r="F326">
            <v>290.5</v>
          </cell>
          <cell r="G326">
            <v>3923.7</v>
          </cell>
          <cell r="I326">
            <v>151.26903553299493</v>
          </cell>
          <cell r="J326">
            <v>154.49645032622348</v>
          </cell>
          <cell r="L326" t="e">
            <v>#REF!</v>
          </cell>
          <cell r="M326" t="e">
            <v>#REF!</v>
          </cell>
        </row>
        <row r="327">
          <cell r="B327" t="str">
            <v>J</v>
          </cell>
          <cell r="D327">
            <v>34491</v>
          </cell>
          <cell r="E327">
            <v>375</v>
          </cell>
          <cell r="F327">
            <v>190</v>
          </cell>
          <cell r="G327">
            <v>4053.23</v>
          </cell>
          <cell r="I327">
            <v>152.28426395939087</v>
          </cell>
          <cell r="J327">
            <v>159.59671925880136</v>
          </cell>
          <cell r="L327" t="e">
            <v>#REF!</v>
          </cell>
          <cell r="M327" t="e">
            <v>#REF!</v>
          </cell>
        </row>
        <row r="328">
          <cell r="B328" t="str">
            <v>J</v>
          </cell>
          <cell r="D328">
            <v>34492</v>
          </cell>
          <cell r="E328">
            <v>367.5</v>
          </cell>
          <cell r="F328">
            <v>185.6</v>
          </cell>
          <cell r="G328">
            <v>4091.39</v>
          </cell>
          <cell r="I328">
            <v>149.23857868020306</v>
          </cell>
          <cell r="J328">
            <v>161.0992766776786</v>
          </cell>
          <cell r="L328" t="e">
            <v>#REF!</v>
          </cell>
          <cell r="M328" t="e">
            <v>#REF!</v>
          </cell>
        </row>
        <row r="329">
          <cell r="B329" t="str">
            <v>J</v>
          </cell>
          <cell r="D329">
            <v>34493</v>
          </cell>
          <cell r="E329">
            <v>371.25</v>
          </cell>
          <cell r="F329">
            <v>200</v>
          </cell>
          <cell r="G329">
            <v>4033.66</v>
          </cell>
          <cell r="I329">
            <v>150.76142131979697</v>
          </cell>
          <cell r="J329">
            <v>158.82614670409936</v>
          </cell>
          <cell r="L329" t="e">
            <v>#REF!</v>
          </cell>
          <cell r="M329" t="e">
            <v>#REF!</v>
          </cell>
        </row>
        <row r="330">
          <cell r="B330" t="str">
            <v>J</v>
          </cell>
          <cell r="D330">
            <v>34494</v>
          </cell>
          <cell r="E330">
            <v>372.5</v>
          </cell>
          <cell r="F330">
            <v>185</v>
          </cell>
          <cell r="G330">
            <v>4025</v>
          </cell>
          <cell r="I330">
            <v>151.26903553299493</v>
          </cell>
          <cell r="J330">
            <v>158.48515752046526</v>
          </cell>
          <cell r="L330" t="e">
            <v>#REF!</v>
          </cell>
          <cell r="M330" t="e">
            <v>#REF!</v>
          </cell>
        </row>
        <row r="331">
          <cell r="B331" t="str">
            <v>J</v>
          </cell>
          <cell r="D331">
            <v>34495</v>
          </cell>
          <cell r="E331">
            <v>375</v>
          </cell>
          <cell r="F331">
            <v>231.85</v>
          </cell>
          <cell r="G331">
            <v>4033.66</v>
          </cell>
          <cell r="I331">
            <v>152.28426395939087</v>
          </cell>
          <cell r="J331">
            <v>158.82614670409936</v>
          </cell>
          <cell r="L331" t="e">
            <v>#REF!</v>
          </cell>
          <cell r="M331" t="e">
            <v>#REF!</v>
          </cell>
        </row>
        <row r="332">
          <cell r="B332" t="str">
            <v>J</v>
          </cell>
          <cell r="D332">
            <v>34498</v>
          </cell>
          <cell r="E332">
            <v>367.5</v>
          </cell>
          <cell r="F332">
            <v>210.95</v>
          </cell>
          <cell r="G332">
            <v>4137.7</v>
          </cell>
          <cell r="I332">
            <v>149.23857868020306</v>
          </cell>
          <cell r="J332">
            <v>162.92274193103827</v>
          </cell>
          <cell r="L332" t="e">
            <v>#REF!</v>
          </cell>
          <cell r="M332" t="e">
            <v>#REF!</v>
          </cell>
        </row>
        <row r="333">
          <cell r="B333" t="str">
            <v>J</v>
          </cell>
          <cell r="D333">
            <v>34499</v>
          </cell>
          <cell r="E333">
            <v>372.5</v>
          </cell>
          <cell r="F333">
            <v>409.15</v>
          </cell>
          <cell r="G333">
            <v>4145.13</v>
          </cell>
          <cell r="I333">
            <v>151.26903553299493</v>
          </cell>
          <cell r="J333">
            <v>163.21529962554192</v>
          </cell>
          <cell r="L333" t="e">
            <v>#REF!</v>
          </cell>
          <cell r="M333" t="e">
            <v>#REF!</v>
          </cell>
        </row>
        <row r="334">
          <cell r="B334" t="str">
            <v>J</v>
          </cell>
          <cell r="D334">
            <v>34500</v>
          </cell>
          <cell r="E334">
            <v>367.5</v>
          </cell>
          <cell r="F334">
            <v>233.95</v>
          </cell>
          <cell r="G334">
            <v>4128.8500000000004</v>
          </cell>
          <cell r="I334">
            <v>149.23857868020306</v>
          </cell>
          <cell r="J334">
            <v>162.57427146046535</v>
          </cell>
          <cell r="L334" t="e">
            <v>#REF!</v>
          </cell>
          <cell r="M334" t="e">
            <v>#REF!</v>
          </cell>
        </row>
        <row r="335">
          <cell r="B335" t="str">
            <v>J</v>
          </cell>
          <cell r="D335">
            <v>34501</v>
          </cell>
          <cell r="E335">
            <v>391.25</v>
          </cell>
          <cell r="F335">
            <v>716.2</v>
          </cell>
          <cell r="G335">
            <v>4133.13</v>
          </cell>
          <cell r="I335">
            <v>158.88324873096448</v>
          </cell>
          <cell r="J335">
            <v>162.74279729256165</v>
          </cell>
          <cell r="L335" t="e">
            <v>#REF!</v>
          </cell>
          <cell r="M335" t="e">
            <v>#REF!</v>
          </cell>
        </row>
        <row r="336">
          <cell r="B336" t="str">
            <v>J</v>
          </cell>
          <cell r="D336">
            <v>34502</v>
          </cell>
          <cell r="E336">
            <v>397.5</v>
          </cell>
          <cell r="F336">
            <v>385.05</v>
          </cell>
          <cell r="G336">
            <v>4123.7</v>
          </cell>
          <cell r="I336">
            <v>161.42131979695432</v>
          </cell>
          <cell r="J336">
            <v>162.37148920922797</v>
          </cell>
          <cell r="L336" t="e">
            <v>#REF!</v>
          </cell>
          <cell r="M336" t="e">
            <v>#REF!</v>
          </cell>
        </row>
        <row r="337">
          <cell r="B337" t="str">
            <v>J</v>
          </cell>
          <cell r="D337">
            <v>34505</v>
          </cell>
          <cell r="E337">
            <v>401.25</v>
          </cell>
          <cell r="F337">
            <v>251</v>
          </cell>
          <cell r="G337">
            <v>4187.75</v>
          </cell>
          <cell r="I337">
            <v>162.94416243654823</v>
          </cell>
          <cell r="J337">
            <v>164.89347041151015</v>
          </cell>
          <cell r="L337" t="e">
            <v>#REF!</v>
          </cell>
          <cell r="M337" t="e">
            <v>#REF!</v>
          </cell>
        </row>
        <row r="338">
          <cell r="B338" t="str">
            <v>J</v>
          </cell>
          <cell r="D338">
            <v>34507</v>
          </cell>
          <cell r="E338">
            <v>393.75</v>
          </cell>
          <cell r="F338">
            <v>174.3</v>
          </cell>
          <cell r="G338">
            <v>4282.59</v>
          </cell>
          <cell r="I338">
            <v>159.89847715736042</v>
          </cell>
          <cell r="J338">
            <v>168.62781384983089</v>
          </cell>
          <cell r="L338" t="e">
            <v>#REF!</v>
          </cell>
          <cell r="M338" t="e">
            <v>#REF!</v>
          </cell>
        </row>
        <row r="339">
          <cell r="B339" t="str">
            <v>J</v>
          </cell>
          <cell r="D339">
            <v>34508</v>
          </cell>
          <cell r="E339">
            <v>383.75</v>
          </cell>
          <cell r="F339">
            <v>127</v>
          </cell>
          <cell r="G339">
            <v>4332.9799999999996</v>
          </cell>
          <cell r="I339">
            <v>155.83756345177665</v>
          </cell>
          <cell r="J339">
            <v>170.61192989640386</v>
          </cell>
          <cell r="L339" t="e">
            <v>#REF!</v>
          </cell>
          <cell r="M339" t="e">
            <v>#REF!</v>
          </cell>
        </row>
        <row r="340">
          <cell r="B340" t="str">
            <v>J</v>
          </cell>
          <cell r="D340">
            <v>34509</v>
          </cell>
          <cell r="E340">
            <v>376.25</v>
          </cell>
          <cell r="F340">
            <v>240</v>
          </cell>
          <cell r="G340">
            <v>4324.12</v>
          </cell>
          <cell r="I340">
            <v>152.79187817258884</v>
          </cell>
          <cell r="J340">
            <v>170.26306567388676</v>
          </cell>
          <cell r="L340" t="e">
            <v>#REF!</v>
          </cell>
          <cell r="M340" t="e">
            <v>#REF!</v>
          </cell>
        </row>
        <row r="341">
          <cell r="B341" t="str">
            <v>J</v>
          </cell>
          <cell r="D341">
            <v>34512</v>
          </cell>
          <cell r="E341">
            <v>376.25</v>
          </cell>
          <cell r="F341">
            <v>188</v>
          </cell>
          <cell r="G341">
            <v>4257.7</v>
          </cell>
          <cell r="I341">
            <v>152.79187817258884</v>
          </cell>
          <cell r="J341">
            <v>167.64776526084097</v>
          </cell>
          <cell r="L341" t="e">
            <v>#REF!</v>
          </cell>
          <cell r="M341" t="e">
            <v>#REF!</v>
          </cell>
        </row>
        <row r="342">
          <cell r="B342" t="str">
            <v>J</v>
          </cell>
          <cell r="D342">
            <v>34513</v>
          </cell>
          <cell r="E342">
            <v>381.25</v>
          </cell>
          <cell r="F342">
            <v>143.4</v>
          </cell>
          <cell r="G342">
            <v>4213.01</v>
          </cell>
          <cell r="I342">
            <v>154.82233502538071</v>
          </cell>
          <cell r="J342">
            <v>165.88808782243365</v>
          </cell>
          <cell r="L342" t="e">
            <v>#REF!</v>
          </cell>
          <cell r="M342" t="e">
            <v>#REF!</v>
          </cell>
        </row>
        <row r="343">
          <cell r="B343" t="str">
            <v>J</v>
          </cell>
          <cell r="D343">
            <v>34514</v>
          </cell>
          <cell r="E343">
            <v>376.25</v>
          </cell>
          <cell r="F343">
            <v>334.85</v>
          </cell>
          <cell r="G343">
            <v>4174.38</v>
          </cell>
          <cell r="I343">
            <v>152.79187817258884</v>
          </cell>
          <cell r="J343">
            <v>164.36702406218132</v>
          </cell>
          <cell r="L343" t="e">
            <v>#REF!</v>
          </cell>
          <cell r="M343" t="e">
            <v>#REF!</v>
          </cell>
        </row>
        <row r="344">
          <cell r="B344" t="str">
            <v>J</v>
          </cell>
          <cell r="D344">
            <v>34515</v>
          </cell>
          <cell r="E344">
            <v>371.25</v>
          </cell>
          <cell r="F344">
            <v>428.65</v>
          </cell>
          <cell r="G344">
            <v>4211.83</v>
          </cell>
          <cell r="I344">
            <v>150.76142131979697</v>
          </cell>
          <cell r="J344">
            <v>165.84162509302391</v>
          </cell>
          <cell r="L344" t="e">
            <v>#REF!</v>
          </cell>
          <cell r="M344" t="e">
            <v>#REF!</v>
          </cell>
        </row>
        <row r="345">
          <cell r="B345" t="str">
            <v>J</v>
          </cell>
          <cell r="D345">
            <v>34516</v>
          </cell>
          <cell r="E345">
            <v>368.75</v>
          </cell>
          <cell r="F345">
            <v>152.9</v>
          </cell>
          <cell r="G345">
            <v>4140.25</v>
          </cell>
          <cell r="I345">
            <v>149.74619289340103</v>
          </cell>
          <cell r="J345">
            <v>163.02314867679661</v>
          </cell>
          <cell r="L345" t="e">
            <v>#REF!</v>
          </cell>
          <cell r="M345" t="e">
            <v>#REF!</v>
          </cell>
        </row>
        <row r="346">
          <cell r="B346" t="str">
            <v>J</v>
          </cell>
          <cell r="D346">
            <v>34519</v>
          </cell>
          <cell r="E346">
            <v>367.5</v>
          </cell>
          <cell r="F346">
            <v>181</v>
          </cell>
          <cell r="G346">
            <v>4086.72</v>
          </cell>
          <cell r="I346">
            <v>149.23857868020306</v>
          </cell>
          <cell r="J346">
            <v>160.91539451976044</v>
          </cell>
          <cell r="L346" t="e">
            <v>#REF!</v>
          </cell>
          <cell r="M346" t="e">
            <v>#REF!</v>
          </cell>
        </row>
        <row r="347">
          <cell r="B347" t="str">
            <v>J</v>
          </cell>
          <cell r="D347">
            <v>34520</v>
          </cell>
          <cell r="E347">
            <v>375</v>
          </cell>
          <cell r="F347">
            <v>258</v>
          </cell>
          <cell r="G347">
            <v>4118.9799999999996</v>
          </cell>
          <cell r="I347">
            <v>152.28426395939087</v>
          </cell>
          <cell r="J347">
            <v>162.18563829158904</v>
          </cell>
          <cell r="L347" t="e">
            <v>#REF!</v>
          </cell>
          <cell r="M347" t="e">
            <v>#REF!</v>
          </cell>
        </row>
        <row r="348">
          <cell r="B348" t="str">
            <v>J</v>
          </cell>
          <cell r="D348">
            <v>34521</v>
          </cell>
          <cell r="E348">
            <v>375</v>
          </cell>
          <cell r="F348">
            <v>254.95</v>
          </cell>
          <cell r="G348">
            <v>4095.2</v>
          </cell>
          <cell r="I348">
            <v>152.28426395939087</v>
          </cell>
          <cell r="J348">
            <v>161.24929616839984</v>
          </cell>
          <cell r="L348" t="e">
            <v>#REF!</v>
          </cell>
          <cell r="M348" t="e">
            <v>#REF!</v>
          </cell>
        </row>
        <row r="349">
          <cell r="B349" t="str">
            <v>J</v>
          </cell>
          <cell r="D349">
            <v>34522</v>
          </cell>
          <cell r="E349">
            <v>368.75</v>
          </cell>
          <cell r="F349">
            <v>196.45</v>
          </cell>
          <cell r="G349">
            <v>4102.0600000000004</v>
          </cell>
          <cell r="I349">
            <v>149.74619289340103</v>
          </cell>
          <cell r="J349">
            <v>161.51941000208691</v>
          </cell>
          <cell r="L349" t="e">
            <v>#REF!</v>
          </cell>
          <cell r="M349" t="e">
            <v>#REF!</v>
          </cell>
        </row>
        <row r="350">
          <cell r="B350" t="str">
            <v>J</v>
          </cell>
          <cell r="D350">
            <v>34523</v>
          </cell>
          <cell r="E350">
            <v>371.25</v>
          </cell>
          <cell r="F350">
            <v>164.55</v>
          </cell>
          <cell r="G350">
            <v>4098.33</v>
          </cell>
          <cell r="I350">
            <v>150.76142131979697</v>
          </cell>
          <cell r="J350">
            <v>161.37254052691884</v>
          </cell>
          <cell r="L350" t="e">
            <v>#REF!</v>
          </cell>
          <cell r="M350" t="e">
            <v>#REF!</v>
          </cell>
        </row>
        <row r="351">
          <cell r="B351" t="str">
            <v>J</v>
          </cell>
          <cell r="D351">
            <v>34526</v>
          </cell>
          <cell r="E351">
            <v>373.75</v>
          </cell>
          <cell r="F351">
            <v>243.6</v>
          </cell>
          <cell r="G351">
            <v>4048.61</v>
          </cell>
          <cell r="I351">
            <v>151.7766497461929</v>
          </cell>
          <cell r="J351">
            <v>159.41480586060393</v>
          </cell>
          <cell r="L351" t="e">
            <v>#REF!</v>
          </cell>
          <cell r="M351" t="e">
            <v>#REF!</v>
          </cell>
        </row>
        <row r="352">
          <cell r="B352" t="str">
            <v>J</v>
          </cell>
          <cell r="D352">
            <v>34527</v>
          </cell>
          <cell r="E352">
            <v>383.75</v>
          </cell>
          <cell r="F352">
            <v>341.3</v>
          </cell>
          <cell r="G352">
            <v>4076.25</v>
          </cell>
          <cell r="I352">
            <v>155.83756345177665</v>
          </cell>
          <cell r="J352">
            <v>160.50313623423517</v>
          </cell>
          <cell r="L352" t="e">
            <v>#REF!</v>
          </cell>
          <cell r="M352" t="e">
            <v>#REF!</v>
          </cell>
        </row>
        <row r="353">
          <cell r="B353" t="str">
            <v>J</v>
          </cell>
          <cell r="D353">
            <v>34528</v>
          </cell>
          <cell r="E353">
            <v>383.75</v>
          </cell>
          <cell r="F353">
            <v>195.7</v>
          </cell>
          <cell r="G353">
            <v>4080.17</v>
          </cell>
          <cell r="I353">
            <v>155.83756345177665</v>
          </cell>
          <cell r="J353">
            <v>160.65748699634204</v>
          </cell>
          <cell r="L353" t="e">
            <v>#REF!</v>
          </cell>
          <cell r="M353" t="e">
            <v>#REF!</v>
          </cell>
        </row>
        <row r="354">
          <cell r="B354" t="str">
            <v>J</v>
          </cell>
          <cell r="D354">
            <v>34529</v>
          </cell>
          <cell r="E354">
            <v>376.25</v>
          </cell>
          <cell r="F354">
            <v>319.35000000000002</v>
          </cell>
          <cell r="G354">
            <v>4133.29</v>
          </cell>
          <cell r="I354">
            <v>152.79187817258884</v>
          </cell>
          <cell r="J354">
            <v>162.74909732366805</v>
          </cell>
          <cell r="L354" t="e">
            <v>#REF!</v>
          </cell>
          <cell r="M354" t="e">
            <v>#REF!</v>
          </cell>
        </row>
        <row r="355">
          <cell r="B355" t="str">
            <v>J</v>
          </cell>
          <cell r="D355">
            <v>34530</v>
          </cell>
          <cell r="E355">
            <v>376.25</v>
          </cell>
          <cell r="F355">
            <v>128.4</v>
          </cell>
          <cell r="G355">
            <v>4131.5200000000004</v>
          </cell>
          <cell r="I355">
            <v>152.79187817258884</v>
          </cell>
          <cell r="J355">
            <v>162.67940322955346</v>
          </cell>
          <cell r="L355" t="e">
            <v>#REF!</v>
          </cell>
          <cell r="M355" t="e">
            <v>#REF!</v>
          </cell>
        </row>
        <row r="356">
          <cell r="B356" t="str">
            <v>J</v>
          </cell>
          <cell r="D356">
            <v>34533</v>
          </cell>
          <cell r="E356">
            <v>376.25</v>
          </cell>
          <cell r="F356">
            <v>109.65</v>
          </cell>
          <cell r="G356">
            <v>4093.63</v>
          </cell>
          <cell r="I356">
            <v>152.79187817258884</v>
          </cell>
          <cell r="J356">
            <v>161.18747711316826</v>
          </cell>
          <cell r="L356" t="e">
            <v>#REF!</v>
          </cell>
          <cell r="M356" t="e">
            <v>#REF!</v>
          </cell>
        </row>
        <row r="357">
          <cell r="B357" t="str">
            <v>J</v>
          </cell>
          <cell r="D357">
            <v>34534</v>
          </cell>
          <cell r="E357">
            <v>377.5</v>
          </cell>
          <cell r="F357">
            <v>97.85</v>
          </cell>
          <cell r="G357">
            <v>4121.49</v>
          </cell>
          <cell r="I357">
            <v>153.29949238578681</v>
          </cell>
          <cell r="J357">
            <v>162.28447002957077</v>
          </cell>
          <cell r="L357" t="e">
            <v>#REF!</v>
          </cell>
          <cell r="M357" t="e">
            <v>#REF!</v>
          </cell>
        </row>
        <row r="358">
          <cell r="B358" t="str">
            <v>J</v>
          </cell>
          <cell r="D358">
            <v>34535</v>
          </cell>
          <cell r="E358">
            <v>376.25</v>
          </cell>
          <cell r="F358">
            <v>59.55</v>
          </cell>
          <cell r="G358">
            <v>4111</v>
          </cell>
          <cell r="I358">
            <v>152.79187817258884</v>
          </cell>
          <cell r="J358">
            <v>161.87142424015718</v>
          </cell>
          <cell r="L358" t="e">
            <v>#REF!</v>
          </cell>
          <cell r="M358" t="e">
            <v>#REF!</v>
          </cell>
        </row>
        <row r="359">
          <cell r="B359" t="str">
            <v>J</v>
          </cell>
          <cell r="D359">
            <v>34536</v>
          </cell>
          <cell r="E359">
            <v>372.5</v>
          </cell>
          <cell r="F359">
            <v>42</v>
          </cell>
          <cell r="G359">
            <v>4104</v>
          </cell>
          <cell r="I359">
            <v>151.26903553299493</v>
          </cell>
          <cell r="J359">
            <v>161.59579787925205</v>
          </cell>
          <cell r="L359" t="e">
            <v>#REF!</v>
          </cell>
          <cell r="M359" t="e">
            <v>#REF!</v>
          </cell>
        </row>
        <row r="360">
          <cell r="B360" t="str">
            <v>J</v>
          </cell>
          <cell r="D360">
            <v>34537</v>
          </cell>
          <cell r="E360">
            <v>372.5</v>
          </cell>
          <cell r="F360">
            <v>72.05</v>
          </cell>
          <cell r="G360">
            <v>4103</v>
          </cell>
          <cell r="I360">
            <v>151.26903553299493</v>
          </cell>
          <cell r="J360">
            <v>161.556422684837</v>
          </cell>
          <cell r="L360" t="e">
            <v>#REF!</v>
          </cell>
          <cell r="M360" t="e">
            <v>#REF!</v>
          </cell>
        </row>
        <row r="361">
          <cell r="B361" t="str">
            <v>J</v>
          </cell>
          <cell r="D361">
            <v>34540</v>
          </cell>
          <cell r="E361">
            <v>367.5</v>
          </cell>
          <cell r="F361">
            <v>98.55</v>
          </cell>
          <cell r="G361">
            <v>4107</v>
          </cell>
          <cell r="I361">
            <v>149.23857868020306</v>
          </cell>
          <cell r="J361">
            <v>161.71392346249709</v>
          </cell>
          <cell r="L361" t="e">
            <v>#REF!</v>
          </cell>
          <cell r="M361" t="e">
            <v>#REF!</v>
          </cell>
        </row>
        <row r="362">
          <cell r="B362" t="str">
            <v>J</v>
          </cell>
          <cell r="D362">
            <v>34541</v>
          </cell>
          <cell r="E362">
            <v>371.25</v>
          </cell>
          <cell r="F362">
            <v>76.349999999999994</v>
          </cell>
          <cell r="G362">
            <v>4108</v>
          </cell>
          <cell r="I362">
            <v>150.76142131979697</v>
          </cell>
          <cell r="J362">
            <v>161.75329865691214</v>
          </cell>
          <cell r="L362" t="e">
            <v>#REF!</v>
          </cell>
          <cell r="M362" t="e">
            <v>#REF!</v>
          </cell>
        </row>
        <row r="363">
          <cell r="B363" t="str">
            <v>J</v>
          </cell>
          <cell r="D363">
            <v>34542</v>
          </cell>
          <cell r="E363">
            <v>370</v>
          </cell>
          <cell r="F363">
            <v>110.25</v>
          </cell>
          <cell r="G363">
            <v>4101</v>
          </cell>
          <cell r="I363">
            <v>150.253807106599</v>
          </cell>
          <cell r="J363">
            <v>161.47767229600697</v>
          </cell>
          <cell r="L363" t="e">
            <v>#REF!</v>
          </cell>
          <cell r="M363" t="e">
            <v>#REF!</v>
          </cell>
        </row>
        <row r="364">
          <cell r="B364" t="str">
            <v>J</v>
          </cell>
          <cell r="D364">
            <v>34543</v>
          </cell>
          <cell r="E364">
            <v>372.5</v>
          </cell>
          <cell r="F364">
            <v>190.05</v>
          </cell>
          <cell r="G364">
            <v>4107</v>
          </cell>
          <cell r="I364">
            <v>151.26903553299493</v>
          </cell>
          <cell r="J364">
            <v>161.71392346249709</v>
          </cell>
          <cell r="L364" t="e">
            <v>#REF!</v>
          </cell>
          <cell r="M364" t="e">
            <v>#REF!</v>
          </cell>
        </row>
        <row r="365">
          <cell r="B365" t="str">
            <v>J</v>
          </cell>
          <cell r="D365">
            <v>34544</v>
          </cell>
          <cell r="E365">
            <v>370</v>
          </cell>
          <cell r="F365">
            <v>257.39999999999998</v>
          </cell>
          <cell r="G365">
            <v>4191</v>
          </cell>
          <cell r="I365">
            <v>150.253807106599</v>
          </cell>
          <cell r="J365">
            <v>165.02143979335898</v>
          </cell>
          <cell r="L365" t="e">
            <v>#REF!</v>
          </cell>
          <cell r="M365" t="e">
            <v>#REF!</v>
          </cell>
        </row>
        <row r="366">
          <cell r="B366" t="str">
            <v>A</v>
          </cell>
          <cell r="D366">
            <v>34547</v>
          </cell>
          <cell r="E366">
            <v>390</v>
          </cell>
          <cell r="F366">
            <v>332.2</v>
          </cell>
          <cell r="G366">
            <v>4276</v>
          </cell>
          <cell r="I366">
            <v>158.37563451776651</v>
          </cell>
          <cell r="J366">
            <v>168.36833131863588</v>
          </cell>
          <cell r="L366" t="e">
            <v>#REF!</v>
          </cell>
          <cell r="M366" t="e">
            <v>#REF!</v>
          </cell>
        </row>
        <row r="367">
          <cell r="B367" t="str">
            <v>A</v>
          </cell>
          <cell r="D367">
            <v>34548</v>
          </cell>
          <cell r="E367">
            <v>400</v>
          </cell>
          <cell r="F367">
            <v>335.15</v>
          </cell>
          <cell r="G367">
            <v>4310</v>
          </cell>
          <cell r="I367">
            <v>162.43654822335026</v>
          </cell>
          <cell r="J367">
            <v>169.70708792874666</v>
          </cell>
          <cell r="L367" t="e">
            <v>#REF!</v>
          </cell>
          <cell r="M367" t="e">
            <v>#REF!</v>
          </cell>
        </row>
        <row r="368">
          <cell r="B368" t="str">
            <v>A</v>
          </cell>
          <cell r="D368">
            <v>34549</v>
          </cell>
          <cell r="E368">
            <v>390</v>
          </cell>
          <cell r="F368">
            <v>181.5</v>
          </cell>
          <cell r="G368">
            <v>4282</v>
          </cell>
          <cell r="I368">
            <v>158.37563451776651</v>
          </cell>
          <cell r="J368">
            <v>168.60458248512603</v>
          </cell>
          <cell r="L368" t="e">
            <v>#REF!</v>
          </cell>
          <cell r="M368" t="e">
            <v>#REF!</v>
          </cell>
        </row>
        <row r="369">
          <cell r="B369" t="str">
            <v>A</v>
          </cell>
          <cell r="D369">
            <v>34550</v>
          </cell>
          <cell r="E369">
            <v>400</v>
          </cell>
          <cell r="F369">
            <v>213.8</v>
          </cell>
          <cell r="G369">
            <v>4301</v>
          </cell>
          <cell r="I369">
            <v>162.43654822335026</v>
          </cell>
          <cell r="J369">
            <v>169.35271117901146</v>
          </cell>
          <cell r="L369" t="e">
            <v>#REF!</v>
          </cell>
          <cell r="M369" t="e">
            <v>#REF!</v>
          </cell>
        </row>
        <row r="370">
          <cell r="B370" t="str">
            <v>A</v>
          </cell>
          <cell r="D370">
            <v>34551</v>
          </cell>
          <cell r="E370">
            <v>398.75</v>
          </cell>
          <cell r="F370">
            <v>131.4</v>
          </cell>
          <cell r="G370">
            <v>4302</v>
          </cell>
          <cell r="I370">
            <v>161.92893401015229</v>
          </cell>
          <cell r="J370">
            <v>169.39208637342648</v>
          </cell>
          <cell r="L370" t="e">
            <v>#REF!</v>
          </cell>
          <cell r="M370" t="e">
            <v>#REF!</v>
          </cell>
        </row>
        <row r="371">
          <cell r="B371" t="str">
            <v>A</v>
          </cell>
          <cell r="D371">
            <v>34554</v>
          </cell>
          <cell r="E371">
            <v>391.25</v>
          </cell>
          <cell r="F371">
            <v>145</v>
          </cell>
          <cell r="G371">
            <v>4293</v>
          </cell>
          <cell r="I371">
            <v>158.88324873096448</v>
          </cell>
          <cell r="J371">
            <v>169.03770962369128</v>
          </cell>
          <cell r="L371" t="e">
            <v>#REF!</v>
          </cell>
          <cell r="M371" t="e">
            <v>#REF!</v>
          </cell>
        </row>
        <row r="372">
          <cell r="B372" t="str">
            <v>A</v>
          </cell>
          <cell r="D372">
            <v>34555</v>
          </cell>
          <cell r="E372">
            <v>397.5</v>
          </cell>
          <cell r="F372">
            <v>151</v>
          </cell>
          <cell r="G372">
            <v>4319</v>
          </cell>
          <cell r="I372">
            <v>161.42131979695432</v>
          </cell>
          <cell r="J372">
            <v>170.06146467848185</v>
          </cell>
          <cell r="L372" t="e">
            <v>#REF!</v>
          </cell>
          <cell r="M372" t="e">
            <v>#REF!</v>
          </cell>
        </row>
        <row r="373">
          <cell r="B373" t="str">
            <v>A</v>
          </cell>
          <cell r="D373">
            <v>34556</v>
          </cell>
          <cell r="E373">
            <v>410</v>
          </cell>
          <cell r="F373">
            <v>200</v>
          </cell>
          <cell r="G373">
            <v>4365</v>
          </cell>
          <cell r="I373">
            <v>166.49746192893403</v>
          </cell>
          <cell r="J373">
            <v>171.87272362157287</v>
          </cell>
          <cell r="L373" t="e">
            <v>#REF!</v>
          </cell>
          <cell r="M373" t="e">
            <v>#REF!</v>
          </cell>
        </row>
        <row r="374">
          <cell r="B374" t="str">
            <v>A</v>
          </cell>
          <cell r="D374">
            <v>34557</v>
          </cell>
          <cell r="E374">
            <v>406.25</v>
          </cell>
          <cell r="F374">
            <v>141</v>
          </cell>
          <cell r="G374">
            <v>4394</v>
          </cell>
          <cell r="I374">
            <v>164.9746192893401</v>
          </cell>
          <cell r="J374">
            <v>173.01460425960855</v>
          </cell>
          <cell r="L374" t="e">
            <v>#REF!</v>
          </cell>
          <cell r="M374" t="e">
            <v>#REF!</v>
          </cell>
        </row>
        <row r="375">
          <cell r="B375" t="str">
            <v>A</v>
          </cell>
          <cell r="D375">
            <v>34558</v>
          </cell>
          <cell r="E375">
            <v>416.25</v>
          </cell>
          <cell r="F375">
            <v>135</v>
          </cell>
          <cell r="G375">
            <v>4508</v>
          </cell>
          <cell r="I375">
            <v>169.03553299492387</v>
          </cell>
          <cell r="J375">
            <v>177.50337642292109</v>
          </cell>
          <cell r="L375" t="e">
            <v>#REF!</v>
          </cell>
          <cell r="M375" t="e">
            <v>#REF!</v>
          </cell>
        </row>
        <row r="376">
          <cell r="B376" t="str">
            <v>A</v>
          </cell>
          <cell r="D376">
            <v>34562</v>
          </cell>
          <cell r="E376">
            <v>413.75</v>
          </cell>
          <cell r="F376">
            <v>218.15</v>
          </cell>
          <cell r="G376">
            <v>4496</v>
          </cell>
          <cell r="I376">
            <v>168.02030456852793</v>
          </cell>
          <cell r="J376">
            <v>177.03087408994082</v>
          </cell>
          <cell r="L376" t="e">
            <v>#REF!</v>
          </cell>
          <cell r="M376" t="e">
            <v>#REF!</v>
          </cell>
        </row>
        <row r="377">
          <cell r="B377" t="str">
            <v>A</v>
          </cell>
          <cell r="D377">
            <v>34563</v>
          </cell>
          <cell r="E377">
            <v>416.25</v>
          </cell>
          <cell r="F377">
            <v>378.9</v>
          </cell>
          <cell r="G377">
            <v>4506</v>
          </cell>
          <cell r="I377">
            <v>169.03553299492387</v>
          </cell>
          <cell r="J377">
            <v>177.42462603409106</v>
          </cell>
          <cell r="L377" t="e">
            <v>#REF!</v>
          </cell>
          <cell r="M377" t="e">
            <v>#REF!</v>
          </cell>
        </row>
        <row r="378">
          <cell r="B378" t="str">
            <v>A</v>
          </cell>
          <cell r="D378">
            <v>34564</v>
          </cell>
          <cell r="E378">
            <v>423.75</v>
          </cell>
          <cell r="F378">
            <v>400</v>
          </cell>
          <cell r="G378">
            <v>4534</v>
          </cell>
          <cell r="I378">
            <v>172.08121827411168</v>
          </cell>
          <cell r="J378">
            <v>178.52713147771166</v>
          </cell>
          <cell r="L378" t="e">
            <v>#REF!</v>
          </cell>
          <cell r="M378" t="e">
            <v>#REF!</v>
          </cell>
        </row>
        <row r="379">
          <cell r="B379" t="str">
            <v>A</v>
          </cell>
          <cell r="D379">
            <v>34565</v>
          </cell>
          <cell r="E379">
            <v>416.25</v>
          </cell>
          <cell r="F379">
            <v>585.4</v>
          </cell>
          <cell r="G379">
            <v>4469</v>
          </cell>
          <cell r="I379">
            <v>169.03553299492387</v>
          </cell>
          <cell r="J379">
            <v>175.96774384073521</v>
          </cell>
          <cell r="L379" t="e">
            <v>#REF!</v>
          </cell>
          <cell r="M379" t="e">
            <v>#REF!</v>
          </cell>
        </row>
        <row r="380">
          <cell r="B380" t="str">
            <v>A</v>
          </cell>
          <cell r="D380">
            <v>34570</v>
          </cell>
          <cell r="E380">
            <v>406.25</v>
          </cell>
          <cell r="F380">
            <v>364</v>
          </cell>
          <cell r="G380">
            <v>4429</v>
          </cell>
          <cell r="I380">
            <v>164.9746192893401</v>
          </cell>
          <cell r="J380">
            <v>174.39273606413431</v>
          </cell>
          <cell r="L380" t="e">
            <v>#REF!</v>
          </cell>
          <cell r="M380" t="e">
            <v>#REF!</v>
          </cell>
        </row>
        <row r="381">
          <cell r="B381" t="str">
            <v>A</v>
          </cell>
          <cell r="D381">
            <v>34571</v>
          </cell>
          <cell r="E381">
            <v>403.75</v>
          </cell>
          <cell r="F381">
            <v>425.9</v>
          </cell>
          <cell r="G381">
            <v>4430.76</v>
          </cell>
          <cell r="I381">
            <v>163.95939086294416</v>
          </cell>
          <cell r="J381">
            <v>174.46203640630478</v>
          </cell>
          <cell r="L381" t="e">
            <v>#REF!</v>
          </cell>
          <cell r="M381" t="e">
            <v>#REF!</v>
          </cell>
        </row>
        <row r="382">
          <cell r="B382" t="str">
            <v>A</v>
          </cell>
          <cell r="D382">
            <v>34575</v>
          </cell>
          <cell r="E382">
            <v>413.75</v>
          </cell>
          <cell r="F382">
            <v>180.1</v>
          </cell>
          <cell r="G382">
            <v>4525</v>
          </cell>
          <cell r="I382">
            <v>168.02030456852793</v>
          </cell>
          <cell r="J382">
            <v>178.17275472797647</v>
          </cell>
          <cell r="L382" t="e">
            <v>#REF!</v>
          </cell>
          <cell r="M382" t="e">
            <v>#REF!</v>
          </cell>
        </row>
        <row r="383">
          <cell r="D383">
            <v>34577</v>
          </cell>
          <cell r="E383">
            <v>422.5</v>
          </cell>
          <cell r="F383">
            <v>147.80000000000001</v>
          </cell>
          <cell r="G383">
            <v>4588</v>
          </cell>
          <cell r="I383">
            <v>171.57360406091371</v>
          </cell>
          <cell r="J383">
            <v>180.65339197612289</v>
          </cell>
          <cell r="L383" t="e">
            <v>#REF!</v>
          </cell>
          <cell r="M383" t="e">
            <v>#REF!</v>
          </cell>
        </row>
        <row r="384">
          <cell r="D384">
            <v>34578</v>
          </cell>
          <cell r="E384">
            <v>420</v>
          </cell>
          <cell r="F384">
            <v>150</v>
          </cell>
          <cell r="G384">
            <v>4543</v>
          </cell>
          <cell r="I384">
            <v>170.55837563451777</v>
          </cell>
          <cell r="J384">
            <v>178.88150822744689</v>
          </cell>
          <cell r="L384" t="e">
            <v>#REF!</v>
          </cell>
          <cell r="M384" t="e">
            <v>#REF!</v>
          </cell>
        </row>
        <row r="385">
          <cell r="D385">
            <v>34579</v>
          </cell>
          <cell r="E385">
            <v>416.25</v>
          </cell>
          <cell r="F385">
            <v>172.3</v>
          </cell>
          <cell r="G385">
            <v>4526</v>
          </cell>
          <cell r="I385">
            <v>169.03553299492387</v>
          </cell>
          <cell r="J385">
            <v>178.21212992239151</v>
          </cell>
          <cell r="L385" t="e">
            <v>#REF!</v>
          </cell>
          <cell r="M385" t="e">
            <v>#REF!</v>
          </cell>
        </row>
        <row r="386">
          <cell r="D386">
            <v>34582</v>
          </cell>
          <cell r="E386">
            <v>412.5</v>
          </cell>
          <cell r="F386">
            <v>172.25</v>
          </cell>
          <cell r="G386">
            <v>4511</v>
          </cell>
          <cell r="I386">
            <v>167.51269035532997</v>
          </cell>
          <cell r="J386">
            <v>177.62150200616617</v>
          </cell>
          <cell r="L386" t="e">
            <v>#REF!</v>
          </cell>
          <cell r="M386" t="e">
            <v>#REF!</v>
          </cell>
        </row>
        <row r="387">
          <cell r="D387">
            <v>34583</v>
          </cell>
          <cell r="E387">
            <v>412.5</v>
          </cell>
          <cell r="F387">
            <v>108.4</v>
          </cell>
          <cell r="G387">
            <v>4525</v>
          </cell>
          <cell r="I387">
            <v>167.51269035532997</v>
          </cell>
          <cell r="J387">
            <v>178.17275472797647</v>
          </cell>
          <cell r="L387" t="e">
            <v>#REF!</v>
          </cell>
          <cell r="M387" t="e">
            <v>#REF!</v>
          </cell>
        </row>
        <row r="388">
          <cell r="D388">
            <v>34584</v>
          </cell>
          <cell r="E388">
            <v>415</v>
          </cell>
          <cell r="F388">
            <v>185.55</v>
          </cell>
          <cell r="G388">
            <v>4530</v>
          </cell>
          <cell r="I388">
            <v>168.5279187817259</v>
          </cell>
          <cell r="J388">
            <v>178.3696307000516</v>
          </cell>
          <cell r="L388" t="e">
            <v>#REF!</v>
          </cell>
          <cell r="M388" t="e">
            <v>#REF!</v>
          </cell>
        </row>
        <row r="389">
          <cell r="D389">
            <v>34585</v>
          </cell>
          <cell r="E389">
            <v>420</v>
          </cell>
          <cell r="F389">
            <v>373.1</v>
          </cell>
          <cell r="G389">
            <v>4551</v>
          </cell>
          <cell r="I389">
            <v>170.55837563451777</v>
          </cell>
          <cell r="J389">
            <v>179.19650978276707</v>
          </cell>
          <cell r="L389" t="e">
            <v>#REF!</v>
          </cell>
          <cell r="M389" t="e">
            <v>#REF!</v>
          </cell>
        </row>
        <row r="390">
          <cell r="D390">
            <v>34589</v>
          </cell>
          <cell r="E390">
            <v>427.5</v>
          </cell>
          <cell r="F390">
            <v>300.5</v>
          </cell>
          <cell r="G390">
            <v>4631</v>
          </cell>
          <cell r="I390">
            <v>173.60406091370558</v>
          </cell>
          <cell r="J390">
            <v>182.34652533596886</v>
          </cell>
          <cell r="L390" t="e">
            <v>#REF!</v>
          </cell>
          <cell r="M390" t="e">
            <v>#REF!</v>
          </cell>
        </row>
        <row r="391">
          <cell r="D391">
            <v>34590</v>
          </cell>
          <cell r="E391">
            <v>418.75</v>
          </cell>
          <cell r="F391">
            <v>177.25</v>
          </cell>
          <cell r="G391">
            <v>4599</v>
          </cell>
          <cell r="I391">
            <v>170.05076142131981</v>
          </cell>
          <cell r="J391">
            <v>181.08651911468814</v>
          </cell>
          <cell r="L391" t="e">
            <v>#REF!</v>
          </cell>
          <cell r="M391" t="e">
            <v>#REF!</v>
          </cell>
        </row>
        <row r="392">
          <cell r="D392">
            <v>34591</v>
          </cell>
          <cell r="E392">
            <v>417.5</v>
          </cell>
          <cell r="F392">
            <v>177.5</v>
          </cell>
          <cell r="G392">
            <v>4599</v>
          </cell>
          <cell r="I392">
            <v>169.54314720812184</v>
          </cell>
          <cell r="J392">
            <v>181.08651911468814</v>
          </cell>
          <cell r="L392" t="e">
            <v>#REF!</v>
          </cell>
          <cell r="M392" t="e">
            <v>#REF!</v>
          </cell>
        </row>
        <row r="393">
          <cell r="D393">
            <v>34592</v>
          </cell>
          <cell r="E393">
            <v>417.5</v>
          </cell>
          <cell r="F393">
            <v>190.75</v>
          </cell>
          <cell r="G393">
            <v>4604.1499999999996</v>
          </cell>
          <cell r="I393">
            <v>169.54314720812184</v>
          </cell>
          <cell r="J393">
            <v>181.2893013659255</v>
          </cell>
          <cell r="L393" t="e">
            <v>#REF!</v>
          </cell>
          <cell r="M393" t="e">
            <v>#REF!</v>
          </cell>
        </row>
        <row r="394">
          <cell r="D394">
            <v>34593</v>
          </cell>
          <cell r="E394">
            <v>418.75</v>
          </cell>
          <cell r="F394">
            <v>239.65</v>
          </cell>
          <cell r="G394">
            <v>4617.87</v>
          </cell>
          <cell r="I394">
            <v>170.05076142131981</v>
          </cell>
          <cell r="J394">
            <v>181.82952903329959</v>
          </cell>
          <cell r="L394" t="e">
            <v>#REF!</v>
          </cell>
          <cell r="M394" t="e">
            <v>#REF!</v>
          </cell>
        </row>
        <row r="395">
          <cell r="D395">
            <v>34596</v>
          </cell>
          <cell r="E395">
            <v>411.25</v>
          </cell>
          <cell r="F395">
            <v>178.25</v>
          </cell>
          <cell r="G395">
            <v>4554</v>
          </cell>
          <cell r="I395">
            <v>167.005076142132</v>
          </cell>
          <cell r="J395">
            <v>179.31463536601211</v>
          </cell>
          <cell r="L395" t="e">
            <v>#REF!</v>
          </cell>
          <cell r="M395" t="e">
            <v>#REF!</v>
          </cell>
        </row>
        <row r="396">
          <cell r="D396">
            <v>34597</v>
          </cell>
          <cell r="E396">
            <v>402.5</v>
          </cell>
          <cell r="F396">
            <v>174.6</v>
          </cell>
          <cell r="G396">
            <v>4488</v>
          </cell>
          <cell r="I396">
            <v>163.45177664974619</v>
          </cell>
          <cell r="J396">
            <v>176.71587253462064</v>
          </cell>
          <cell r="L396" t="e">
            <v>#REF!</v>
          </cell>
          <cell r="M396" t="e">
            <v>#REF!</v>
          </cell>
        </row>
        <row r="397">
          <cell r="D397">
            <v>34598</v>
          </cell>
          <cell r="E397">
            <v>402.5</v>
          </cell>
          <cell r="F397">
            <v>212.65</v>
          </cell>
          <cell r="G397">
            <v>4507</v>
          </cell>
          <cell r="I397">
            <v>163.45177664974619</v>
          </cell>
          <cell r="J397">
            <v>177.46400122850608</v>
          </cell>
          <cell r="L397" t="e">
            <v>#REF!</v>
          </cell>
          <cell r="M397" t="e">
            <v>#REF!</v>
          </cell>
        </row>
        <row r="398">
          <cell r="D398">
            <v>34599</v>
          </cell>
          <cell r="E398">
            <v>393.75</v>
          </cell>
          <cell r="F398">
            <v>175</v>
          </cell>
          <cell r="G398">
            <v>4452</v>
          </cell>
          <cell r="I398">
            <v>159.89847715736042</v>
          </cell>
          <cell r="J398">
            <v>175.29836553567984</v>
          </cell>
          <cell r="L398" t="e">
            <v>#REF!</v>
          </cell>
          <cell r="M398" t="e">
            <v>#REF!</v>
          </cell>
        </row>
        <row r="399">
          <cell r="D399">
            <v>34600</v>
          </cell>
          <cell r="E399">
            <v>396.25</v>
          </cell>
          <cell r="F399">
            <v>165</v>
          </cell>
          <cell r="G399">
            <v>4496</v>
          </cell>
          <cell r="I399">
            <v>160.91370558375635</v>
          </cell>
          <cell r="J399">
            <v>177.03087408994082</v>
          </cell>
          <cell r="L399" t="e">
            <v>#REF!</v>
          </cell>
          <cell r="M399" t="e">
            <v>#REF!</v>
          </cell>
        </row>
        <row r="400">
          <cell r="D400">
            <v>34604</v>
          </cell>
          <cell r="E400">
            <v>390</v>
          </cell>
          <cell r="F400">
            <v>158.1</v>
          </cell>
          <cell r="G400">
            <v>4444.5</v>
          </cell>
          <cell r="I400">
            <v>158.37563451776651</v>
          </cell>
          <cell r="J400">
            <v>175.00305157756716</v>
          </cell>
          <cell r="L400" t="e">
            <v>#REF!</v>
          </cell>
          <cell r="M400" t="e">
            <v>#REF!</v>
          </cell>
        </row>
        <row r="401">
          <cell r="D401">
            <v>34605</v>
          </cell>
          <cell r="E401">
            <v>383.75</v>
          </cell>
          <cell r="F401">
            <v>167.85</v>
          </cell>
          <cell r="G401">
            <v>4408</v>
          </cell>
          <cell r="I401">
            <v>155.83756345177665</v>
          </cell>
          <cell r="J401">
            <v>173.56585698141885</v>
          </cell>
          <cell r="L401" t="e">
            <v>#REF!</v>
          </cell>
          <cell r="M401" t="e">
            <v>#REF!</v>
          </cell>
        </row>
        <row r="402">
          <cell r="D402">
            <v>34606</v>
          </cell>
          <cell r="E402">
            <v>381.25</v>
          </cell>
          <cell r="F402">
            <v>110.45</v>
          </cell>
          <cell r="G402">
            <v>4358</v>
          </cell>
          <cell r="I402">
            <v>154.82233502538071</v>
          </cell>
          <cell r="J402">
            <v>171.59709726066774</v>
          </cell>
          <cell r="L402" t="e">
            <v>#REF!</v>
          </cell>
          <cell r="M402" t="e">
            <v>#REF!</v>
          </cell>
        </row>
        <row r="403">
          <cell r="D403">
            <v>34607</v>
          </cell>
          <cell r="E403">
            <v>376.25</v>
          </cell>
          <cell r="F403">
            <v>339.05</v>
          </cell>
          <cell r="G403">
            <v>4281</v>
          </cell>
          <cell r="I403">
            <v>152.79187817258884</v>
          </cell>
          <cell r="J403">
            <v>168.56520729071102</v>
          </cell>
          <cell r="L403" t="e">
            <v>#REF!</v>
          </cell>
          <cell r="M403" t="e">
            <v>#REF!</v>
          </cell>
        </row>
        <row r="404">
          <cell r="D404">
            <v>34610</v>
          </cell>
          <cell r="E404">
            <v>391.25</v>
          </cell>
          <cell r="F404">
            <v>240</v>
          </cell>
          <cell r="G404">
            <v>4339</v>
          </cell>
          <cell r="I404">
            <v>158.88324873096448</v>
          </cell>
          <cell r="J404">
            <v>170.8489685667823</v>
          </cell>
          <cell r="L404" t="e">
            <v>#REF!</v>
          </cell>
          <cell r="M404" t="e">
            <v>#REF!</v>
          </cell>
        </row>
        <row r="405">
          <cell r="D405">
            <v>34611</v>
          </cell>
          <cell r="E405">
            <v>395</v>
          </cell>
          <cell r="F405">
            <v>398</v>
          </cell>
          <cell r="G405">
            <v>4366.1400000000003</v>
          </cell>
          <cell r="I405">
            <v>160.40609137055839</v>
          </cell>
          <cell r="J405">
            <v>171.91761134320603</v>
          </cell>
          <cell r="L405" t="e">
            <v>#REF!</v>
          </cell>
          <cell r="M405" t="e">
            <v>#REF!</v>
          </cell>
        </row>
        <row r="406">
          <cell r="D406">
            <v>34612</v>
          </cell>
          <cell r="E406">
            <v>390</v>
          </cell>
          <cell r="F406">
            <v>301.05</v>
          </cell>
          <cell r="G406">
            <v>4350.05</v>
          </cell>
          <cell r="I406">
            <v>158.37563451776651</v>
          </cell>
          <cell r="J406">
            <v>171.2840644650683</v>
          </cell>
          <cell r="L406" t="e">
            <v>#REF!</v>
          </cell>
          <cell r="M406" t="e">
            <v>#REF!</v>
          </cell>
        </row>
        <row r="407">
          <cell r="D407">
            <v>34613</v>
          </cell>
          <cell r="E407">
            <v>392.5</v>
          </cell>
          <cell r="F407">
            <v>398.45</v>
          </cell>
          <cell r="G407">
            <v>4380.17</v>
          </cell>
          <cell r="I407">
            <v>159.39086294416245</v>
          </cell>
          <cell r="J407">
            <v>172.47004532084878</v>
          </cell>
          <cell r="L407" t="e">
            <v>#REF!</v>
          </cell>
          <cell r="M407" t="e">
            <v>#REF!</v>
          </cell>
        </row>
        <row r="408">
          <cell r="D408">
            <v>34614</v>
          </cell>
          <cell r="E408">
            <v>408.75</v>
          </cell>
          <cell r="F408">
            <v>182.82</v>
          </cell>
          <cell r="G408">
            <v>4427.04</v>
          </cell>
          <cell r="I408">
            <v>165.98984771573603</v>
          </cell>
          <cell r="J408">
            <v>174.31556068308089</v>
          </cell>
          <cell r="L408" t="e">
            <v>#REF!</v>
          </cell>
          <cell r="M408" t="e">
            <v>#REF!</v>
          </cell>
        </row>
        <row r="409">
          <cell r="D409">
            <v>34617</v>
          </cell>
          <cell r="E409">
            <v>410</v>
          </cell>
          <cell r="F409">
            <v>305.10000000000002</v>
          </cell>
          <cell r="G409">
            <v>4410.95</v>
          </cell>
          <cell r="I409">
            <v>166.49746192893403</v>
          </cell>
          <cell r="J409">
            <v>173.68201380494315</v>
          </cell>
          <cell r="L409" t="e">
            <v>#REF!</v>
          </cell>
          <cell r="M409" t="e">
            <v>#REF!</v>
          </cell>
        </row>
        <row r="410">
          <cell r="D410">
            <v>34618</v>
          </cell>
          <cell r="E410">
            <v>415</v>
          </cell>
          <cell r="F410">
            <v>936.15</v>
          </cell>
          <cell r="G410">
            <v>4423.25</v>
          </cell>
          <cell r="I410">
            <v>168.5279187817259</v>
          </cell>
          <cell r="J410">
            <v>174.16632869624794</v>
          </cell>
          <cell r="L410" t="e">
            <v>#REF!</v>
          </cell>
          <cell r="M410" t="e">
            <v>#REF!</v>
          </cell>
        </row>
        <row r="411">
          <cell r="D411">
            <v>34619</v>
          </cell>
          <cell r="E411">
            <v>416.25</v>
          </cell>
          <cell r="G411">
            <v>4401.88</v>
          </cell>
          <cell r="I411">
            <v>169.03553299492387</v>
          </cell>
          <cell r="J411">
            <v>173.32488079159893</v>
          </cell>
          <cell r="L411" t="e">
            <v>#REF!</v>
          </cell>
          <cell r="M411" t="e">
            <v>#REF!</v>
          </cell>
        </row>
        <row r="412">
          <cell r="D412">
            <v>34621</v>
          </cell>
          <cell r="E412">
            <v>415</v>
          </cell>
          <cell r="G412">
            <v>4386.43</v>
          </cell>
          <cell r="I412">
            <v>168.5279187817259</v>
          </cell>
          <cell r="J412">
            <v>172.71653403788682</v>
          </cell>
          <cell r="L412" t="e">
            <v>#REF!</v>
          </cell>
          <cell r="M412" t="e">
            <v>#REF!</v>
          </cell>
        </row>
      </sheetData>
      <sheetData sheetId="8" refreshError="1">
        <row r="1">
          <cell r="A1" t="str">
            <v>PEREGRINE</v>
          </cell>
          <cell r="C1" t="str">
            <v>Control - Years To Include (1 or 0)</v>
          </cell>
          <cell r="E1" t="str">
            <v/>
          </cell>
          <cell r="F1" t="str">
            <v/>
          </cell>
          <cell r="G1" t="str">
            <v/>
          </cell>
          <cell r="H1" t="str">
            <v/>
          </cell>
          <cell r="I1" t="str">
            <v/>
          </cell>
          <cell r="J1" t="str">
            <v>Enter 1 to Include:</v>
          </cell>
          <cell r="M1" t="str">
            <v>Fact Sheet</v>
          </cell>
          <cell r="W1" t="str">
            <v>India</v>
          </cell>
        </row>
        <row r="2">
          <cell r="C2" t="str">
            <v>Year End - Manual (Enter Full Date)</v>
          </cell>
        </row>
        <row r="3">
          <cell r="B3" t="str">
            <v>20 January 1997</v>
          </cell>
          <cell r="C3" t="str">
            <v>Terminal Value Start Period - Test 1</v>
          </cell>
          <cell r="K3" t="str">
            <v>GDR Price:US$ .00</v>
          </cell>
          <cell r="L3">
            <v>0</v>
          </cell>
          <cell r="M3" t="str">
            <v>Price: Rs. 235.75</v>
          </cell>
          <cell r="N3">
            <v>0</v>
          </cell>
          <cell r="O3">
            <v>0</v>
          </cell>
          <cell r="P3">
            <v>0</v>
          </cell>
          <cell r="Q3">
            <v>0</v>
          </cell>
        </row>
        <row r="4">
          <cell r="B4" t="str">
            <v>Reliance Industries Ltd.</v>
          </cell>
          <cell r="C4" t="str">
            <v>Terminal Value Start Period - Test 2</v>
          </cell>
          <cell r="K4">
            <v>0</v>
          </cell>
          <cell r="L4">
            <v>0</v>
          </cell>
          <cell r="M4" t="str">
            <v xml:space="preserve">BSE Sensex: </v>
          </cell>
          <cell r="N4">
            <v>0</v>
          </cell>
          <cell r="O4">
            <v>0</v>
          </cell>
          <cell r="P4" t="str">
            <v>3,389</v>
          </cell>
          <cell r="Q4">
            <v>0</v>
          </cell>
          <cell r="W4" t="str">
            <v>BUY</v>
          </cell>
        </row>
        <row r="5">
          <cell r="C5" t="str">
            <v>Terminal Value Start Period - Test 3</v>
          </cell>
          <cell r="E5">
            <v>16</v>
          </cell>
          <cell r="F5">
            <v>16</v>
          </cell>
          <cell r="G5">
            <v>16</v>
          </cell>
          <cell r="H5">
            <v>16</v>
          </cell>
          <cell r="I5">
            <v>16</v>
          </cell>
          <cell r="J5">
            <v>16</v>
          </cell>
          <cell r="K5">
            <v>16</v>
          </cell>
          <cell r="L5">
            <v>16</v>
          </cell>
          <cell r="M5">
            <v>16</v>
          </cell>
          <cell r="N5">
            <v>16</v>
          </cell>
          <cell r="O5">
            <v>16</v>
          </cell>
          <cell r="P5">
            <v>16</v>
          </cell>
          <cell r="Q5">
            <v>16</v>
          </cell>
        </row>
        <row r="6">
          <cell r="C6" t="str">
            <v>Terminal Value Start Period - Test 4</v>
          </cell>
          <cell r="E6">
            <v>1</v>
          </cell>
          <cell r="F6">
            <v>1</v>
          </cell>
          <cell r="G6">
            <v>1</v>
          </cell>
          <cell r="H6">
            <v>1</v>
          </cell>
          <cell r="I6">
            <v>1</v>
          </cell>
          <cell r="J6">
            <v>1</v>
          </cell>
          <cell r="K6">
            <v>1</v>
          </cell>
          <cell r="L6">
            <v>1</v>
          </cell>
          <cell r="M6" t="str">
            <v>Local Code :</v>
          </cell>
          <cell r="N6">
            <v>1</v>
          </cell>
          <cell r="O6">
            <v>1</v>
          </cell>
          <cell r="P6">
            <v>325</v>
          </cell>
          <cell r="Q6">
            <v>0</v>
          </cell>
          <cell r="S6" t="str">
            <v>Analyst:</v>
          </cell>
          <cell r="V6" t="str">
            <v>S. Ramesh</v>
          </cell>
        </row>
        <row r="7">
          <cell r="C7" t="str">
            <v>Terminal Value Start Period - Test 5</v>
          </cell>
          <cell r="E7">
            <v>1</v>
          </cell>
          <cell r="F7">
            <v>1</v>
          </cell>
          <cell r="G7">
            <v>1</v>
          </cell>
          <cell r="H7">
            <v>1</v>
          </cell>
          <cell r="I7">
            <v>1</v>
          </cell>
          <cell r="J7">
            <v>1</v>
          </cell>
          <cell r="K7">
            <v>1</v>
          </cell>
          <cell r="L7">
            <v>1</v>
          </cell>
          <cell r="M7" t="str">
            <v>Reuters:</v>
          </cell>
          <cell r="N7">
            <v>1</v>
          </cell>
          <cell r="O7">
            <v>1</v>
          </cell>
          <cell r="P7" t="str">
            <v>RELI.BO</v>
          </cell>
          <cell r="Q7">
            <v>0</v>
          </cell>
          <cell r="S7" t="str">
            <v>Bloomberg:</v>
          </cell>
          <cell r="V7" t="str">
            <v>RELI IN</v>
          </cell>
        </row>
        <row r="8">
          <cell r="C8" t="str">
            <v>IS Control</v>
          </cell>
          <cell r="E8">
            <v>0</v>
          </cell>
          <cell r="F8">
            <v>1</v>
          </cell>
          <cell r="G8">
            <v>1</v>
          </cell>
          <cell r="H8">
            <v>1</v>
          </cell>
          <cell r="I8">
            <v>1</v>
          </cell>
          <cell r="J8">
            <v>1</v>
          </cell>
          <cell r="K8">
            <v>1</v>
          </cell>
          <cell r="L8">
            <v>1</v>
          </cell>
          <cell r="M8">
            <v>1</v>
          </cell>
          <cell r="N8">
            <v>1</v>
          </cell>
          <cell r="O8">
            <v>1</v>
          </cell>
          <cell r="P8">
            <v>1</v>
          </cell>
          <cell r="Q8">
            <v>0</v>
          </cell>
        </row>
        <row r="9">
          <cell r="C9" t="str">
            <v>BS Control</v>
          </cell>
          <cell r="E9">
            <v>0</v>
          </cell>
          <cell r="F9">
            <v>0</v>
          </cell>
          <cell r="G9">
            <v>1</v>
          </cell>
          <cell r="H9">
            <v>1</v>
          </cell>
          <cell r="I9">
            <v>1</v>
          </cell>
          <cell r="J9">
            <v>1</v>
          </cell>
          <cell r="K9">
            <v>1</v>
          </cell>
          <cell r="L9">
            <v>1</v>
          </cell>
          <cell r="M9" t="str">
            <v>Issued Shares:</v>
          </cell>
          <cell r="N9">
            <v>1</v>
          </cell>
          <cell r="O9">
            <v>1</v>
          </cell>
          <cell r="P9" t="str">
            <v>460m</v>
          </cell>
          <cell r="Q9">
            <v>0</v>
          </cell>
          <cell r="S9" t="str">
            <v>Warrants:</v>
          </cell>
          <cell r="V9" t="str">
            <v>60m</v>
          </cell>
        </row>
        <row r="10">
          <cell r="M10" t="str">
            <v>GDRs:</v>
          </cell>
          <cell r="P10" t="str">
            <v>21.966m</v>
          </cell>
          <cell r="S10" t="str">
            <v>Ratio:</v>
          </cell>
          <cell r="V10" t="str">
            <v>NA</v>
          </cell>
        </row>
        <row r="11">
          <cell r="C11" t="str">
            <v>Month of Year End (Rsm)</v>
          </cell>
          <cell r="E11">
            <v>33328</v>
          </cell>
          <cell r="F11">
            <v>33694</v>
          </cell>
          <cell r="G11">
            <v>34059</v>
          </cell>
          <cell r="H11">
            <v>34424</v>
          </cell>
          <cell r="I11">
            <v>34789</v>
          </cell>
          <cell r="J11">
            <v>35155</v>
          </cell>
          <cell r="K11">
            <v>35520</v>
          </cell>
          <cell r="L11">
            <v>35885</v>
          </cell>
          <cell r="M11" t="str">
            <v>Free Float:</v>
          </cell>
          <cell r="N11">
            <v>36616</v>
          </cell>
          <cell r="O11">
            <v>36981</v>
          </cell>
          <cell r="P11" t="str">
            <v>45%</v>
          </cell>
          <cell r="Q11">
            <v>37711</v>
          </cell>
          <cell r="S11" t="str">
            <v>Ex. price:</v>
          </cell>
          <cell r="V11" t="str">
            <v>NA</v>
          </cell>
        </row>
        <row r="12">
          <cell r="S12" t="str">
            <v>Expiration:</v>
          </cell>
          <cell r="V12" t="str">
            <v>NA</v>
          </cell>
        </row>
        <row r="13">
          <cell r="C13" t="str">
            <v>Year Count</v>
          </cell>
          <cell r="E13">
            <v>-6</v>
          </cell>
          <cell r="F13">
            <v>-5</v>
          </cell>
          <cell r="G13">
            <v>-4</v>
          </cell>
          <cell r="H13">
            <v>-3</v>
          </cell>
          <cell r="I13">
            <v>-2</v>
          </cell>
          <cell r="J13">
            <v>-1</v>
          </cell>
          <cell r="K13">
            <v>0</v>
          </cell>
          <cell r="L13">
            <v>1</v>
          </cell>
          <cell r="M13" t="str">
            <v>Mkt Cap:</v>
          </cell>
          <cell r="N13">
            <v>3</v>
          </cell>
          <cell r="O13">
            <v>4</v>
          </cell>
          <cell r="P13" t="str">
            <v>Rs..0b</v>
          </cell>
          <cell r="Q13">
            <v>6</v>
          </cell>
          <cell r="S13" t="str">
            <v>CBs:</v>
          </cell>
          <cell r="V13" t="str">
            <v>US $140m</v>
          </cell>
        </row>
        <row r="15">
          <cell r="M15" t="str">
            <v>NAV:</v>
          </cell>
          <cell r="P15" t="str">
            <v>NA</v>
          </cell>
          <cell r="S15" t="str">
            <v>Major Shareholders:</v>
          </cell>
        </row>
        <row r="16">
          <cell r="M16" t="str">
            <v>Book value:</v>
          </cell>
          <cell r="P16">
            <v>156.11581362081193</v>
          </cell>
          <cell r="S16" t="str">
            <v>Ambani family</v>
          </cell>
          <cell r="V16">
            <v>0.26</v>
          </cell>
        </row>
        <row r="17">
          <cell r="M17" t="str">
            <v>Net debt/equity</v>
          </cell>
          <cell r="P17">
            <v>0.39543526247074917</v>
          </cell>
        </row>
        <row r="20">
          <cell r="M20" t="str">
            <v>RESULTS &amp; ESTIMATES</v>
          </cell>
        </row>
        <row r="22">
          <cell r="M22" t="str">
            <v>Year-end</v>
          </cell>
          <cell r="O22" t="str">
            <v>Pre-tax</v>
          </cell>
          <cell r="P22" t="str">
            <v>Net Profit</v>
          </cell>
          <cell r="Q22" t="str">
            <v>Change</v>
          </cell>
          <cell r="R22" t="str">
            <v>EPS</v>
          </cell>
          <cell r="S22" t="str">
            <v>Change</v>
          </cell>
          <cell r="T22" t="str">
            <v>P/E</v>
          </cell>
          <cell r="U22" t="str">
            <v>P/CE</v>
          </cell>
          <cell r="V22" t="str">
            <v>FV/EBITDA</v>
          </cell>
        </row>
        <row r="23">
          <cell r="M23" t="str">
            <v>31 Mar</v>
          </cell>
          <cell r="O23" t="str">
            <v>(Rs. m)</v>
          </cell>
          <cell r="P23" t="str">
            <v>(Rs. m)</v>
          </cell>
          <cell r="Q23" t="str">
            <v xml:space="preserve">% </v>
          </cell>
          <cell r="R23" t="str">
            <v>(Rs)</v>
          </cell>
          <cell r="S23" t="str">
            <v xml:space="preserve">% </v>
          </cell>
          <cell r="T23" t="str">
            <v>(x)</v>
          </cell>
          <cell r="U23" t="str">
            <v>(x)</v>
          </cell>
          <cell r="V23" t="str">
            <v>(x)</v>
          </cell>
        </row>
        <row r="24">
          <cell r="M24">
            <v>1994</v>
          </cell>
          <cell r="O24">
            <v>5754.8999999999951</v>
          </cell>
          <cell r="P24">
            <v>5754.8999999999951</v>
          </cell>
          <cell r="R24">
            <v>20.180753882906625</v>
          </cell>
        </row>
        <row r="25">
          <cell r="M25" t="str">
            <v>1995</v>
          </cell>
          <cell r="O25">
            <v>10648.500000000577</v>
          </cell>
          <cell r="P25">
            <v>10648.500000000577</v>
          </cell>
          <cell r="Q25">
            <v>85.033623520835903</v>
          </cell>
          <cell r="R25">
            <v>28.178934888060788</v>
          </cell>
          <cell r="S25">
            <v>39.632716654498878</v>
          </cell>
          <cell r="T25">
            <v>8.3661785279146788</v>
          </cell>
          <cell r="U25">
            <v>6.631935152110529</v>
          </cell>
          <cell r="V25">
            <v>8.7274010502778143</v>
          </cell>
        </row>
        <row r="26">
          <cell r="M26" t="str">
            <v>1996</v>
          </cell>
          <cell r="O26">
            <v>13052.690027570003</v>
          </cell>
          <cell r="P26">
            <v>13052.690027570003</v>
          </cell>
          <cell r="Q26">
            <v>22.577734212042031</v>
          </cell>
          <cell r="R26">
            <v>27.744222616482272</v>
          </cell>
          <cell r="S26">
            <v>-1.542685248059894</v>
          </cell>
          <cell r="T26">
            <v>8.4972645750018518</v>
          </cell>
          <cell r="U26">
            <v>6.717292027870239</v>
          </cell>
          <cell r="V26">
            <v>8.153173045520008</v>
          </cell>
        </row>
        <row r="27">
          <cell r="M27" t="str">
            <v>1997E</v>
          </cell>
          <cell r="O27">
            <v>10945.374257287356</v>
          </cell>
          <cell r="P27">
            <v>9533.4209780972869</v>
          </cell>
          <cell r="Q27">
            <v>-26.962021177544905</v>
          </cell>
          <cell r="R27">
            <v>20.099835745344617</v>
          </cell>
          <cell r="S27">
            <v>-27.553076461390134</v>
          </cell>
          <cell r="T27">
            <v>11.728951568900396</v>
          </cell>
          <cell r="U27">
            <v>8.4407859483397196</v>
          </cell>
          <cell r="V27">
            <v>10.135747394422754</v>
          </cell>
        </row>
        <row r="28">
          <cell r="M28" t="str">
            <v>1998E</v>
          </cell>
          <cell r="O28">
            <v>14713.141481104791</v>
          </cell>
          <cell r="P28">
            <v>12815.146230042272</v>
          </cell>
          <cell r="Q28">
            <v>34.423374982439547</v>
          </cell>
          <cell r="R28">
            <v>27.228241410835825</v>
          </cell>
          <cell r="S28">
            <v>35.464994618885079</v>
          </cell>
          <cell r="T28">
            <v>8.6582896207971878</v>
          </cell>
          <cell r="U28">
            <v>5.7321966685974166</v>
          </cell>
          <cell r="V28">
            <v>6.5568463049533285</v>
          </cell>
        </row>
        <row r="29">
          <cell r="C29" t="str">
            <v>User Area 1</v>
          </cell>
          <cell r="M29" t="str">
            <v>1999E</v>
          </cell>
          <cell r="O29">
            <v>24854.77064761462</v>
          </cell>
          <cell r="P29">
            <v>21648.505234072334</v>
          </cell>
          <cell r="Q29">
            <v>68.929053523573614</v>
          </cell>
          <cell r="R29">
            <v>46.415638750794876</v>
          </cell>
          <cell r="S29">
            <v>70.468735201984728</v>
          </cell>
          <cell r="T29">
            <v>5.0791070928860744</v>
          </cell>
          <cell r="U29">
            <v>3.7727972912391787</v>
          </cell>
          <cell r="V29">
            <v>4.447820249154784</v>
          </cell>
        </row>
        <row r="32">
          <cell r="M32" t="str">
            <v>INCOME STATEMENT</v>
          </cell>
        </row>
        <row r="34">
          <cell r="M34" t="str">
            <v>Year-end 31 Mar</v>
          </cell>
          <cell r="R34" t="str">
            <v>1995</v>
          </cell>
          <cell r="S34" t="str">
            <v>1996</v>
          </cell>
          <cell r="T34" t="str">
            <v>1997E</v>
          </cell>
          <cell r="U34" t="str">
            <v>1998E</v>
          </cell>
          <cell r="V34" t="str">
            <v>1999E</v>
          </cell>
        </row>
        <row r="35">
          <cell r="R35" t="str">
            <v>(Rs. m)</v>
          </cell>
          <cell r="S35" t="str">
            <v>(Rs. m)</v>
          </cell>
          <cell r="T35" t="str">
            <v>(Rs. m)</v>
          </cell>
          <cell r="U35" t="str">
            <v>(Rs. m)</v>
          </cell>
          <cell r="V35" t="str">
            <v>(Rs. m)</v>
          </cell>
        </row>
        <row r="37">
          <cell r="C37" t="str">
            <v>Prior Year Adjustment Factor for Year</v>
          </cell>
          <cell r="M37" t="str">
            <v>Gross sales</v>
          </cell>
          <cell r="R37">
            <v>53881.500000000575</v>
          </cell>
          <cell r="S37">
            <v>57271.682821320006</v>
          </cell>
          <cell r="T37">
            <v>58899.774371374304</v>
          </cell>
          <cell r="U37">
            <v>92498.410187275003</v>
          </cell>
          <cell r="V37">
            <v>122433.14762580444</v>
          </cell>
        </row>
        <row r="38">
          <cell r="B38" t="str">
            <v>RECOMMENDATION</v>
          </cell>
          <cell r="C38" t="str">
            <v>Cumulative Prior Year Adjustment Factor</v>
          </cell>
          <cell r="E38">
            <v>0</v>
          </cell>
          <cell r="F38">
            <v>1</v>
          </cell>
          <cell r="G38">
            <v>1</v>
          </cell>
          <cell r="H38">
            <v>1</v>
          </cell>
          <cell r="I38">
            <v>1</v>
          </cell>
          <cell r="J38">
            <v>1</v>
          </cell>
          <cell r="K38">
            <v>1</v>
          </cell>
          <cell r="L38">
            <v>1</v>
          </cell>
          <cell r="M38" t="str">
            <v>Excise &amp; sales tax</v>
          </cell>
          <cell r="N38">
            <v>1</v>
          </cell>
          <cell r="O38">
            <v>1</v>
          </cell>
          <cell r="P38">
            <v>1</v>
          </cell>
          <cell r="Q38">
            <v>0</v>
          </cell>
          <cell r="R38">
            <v>-15171.3</v>
          </cell>
          <cell r="S38">
            <v>-15078.3</v>
          </cell>
          <cell r="T38">
            <v>-11662.4668846356</v>
          </cell>
          <cell r="U38">
            <v>-17123.579167704218</v>
          </cell>
          <cell r="V38">
            <v>-22276.898929780011</v>
          </cell>
        </row>
        <row r="39">
          <cell r="M39" t="str">
            <v>Net sales</v>
          </cell>
          <cell r="R39">
            <v>38710.200000000579</v>
          </cell>
          <cell r="S39">
            <v>42193.382821320003</v>
          </cell>
          <cell r="T39">
            <v>47237.307486738704</v>
          </cell>
          <cell r="U39">
            <v>75374.831019570789</v>
          </cell>
          <cell r="V39">
            <v>100156.24869602443</v>
          </cell>
        </row>
        <row r="40">
          <cell r="M40" t="str">
            <v>Cost of goods sold</v>
          </cell>
          <cell r="R40">
            <v>-19258.400000000001</v>
          </cell>
          <cell r="S40">
            <v>-19824.538793750002</v>
          </cell>
          <cell r="T40">
            <v>-25856.804287488008</v>
          </cell>
          <cell r="U40">
            <v>-40366.097722997198</v>
          </cell>
          <cell r="V40">
            <v>-53499.746255202816</v>
          </cell>
        </row>
        <row r="41">
          <cell r="M41" t="str">
            <v>Gross profit</v>
          </cell>
          <cell r="R41">
            <v>19451.800000000578</v>
          </cell>
          <cell r="S41">
            <v>22368.844027570001</v>
          </cell>
          <cell r="T41">
            <v>21380.503199250696</v>
          </cell>
          <cell r="U41">
            <v>35008.733296573591</v>
          </cell>
          <cell r="V41">
            <v>46656.502440821612</v>
          </cell>
        </row>
        <row r="42">
          <cell r="M42" t="str">
            <v>Depreciation</v>
          </cell>
          <cell r="R42">
            <v>-2782.4</v>
          </cell>
          <cell r="S42">
            <v>-3364.5540000000001</v>
          </cell>
          <cell r="T42">
            <v>-3604.7331278125002</v>
          </cell>
          <cell r="U42">
            <v>-6398.7691209999994</v>
          </cell>
          <cell r="V42">
            <v>-7398.7245216249994</v>
          </cell>
        </row>
        <row r="43">
          <cell r="C43" t="str">
            <v>Shares Outstanding at Year End</v>
          </cell>
          <cell r="F43">
            <v>152.140973</v>
          </cell>
          <cell r="G43">
            <v>245.481348</v>
          </cell>
          <cell r="H43">
            <v>319.95296500000001</v>
          </cell>
          <cell r="I43">
            <v>460.37296500000002</v>
          </cell>
          <cell r="J43">
            <v>460.37296500000002</v>
          </cell>
          <cell r="K43">
            <v>460.37296500000002</v>
          </cell>
          <cell r="L43">
            <v>460.37296500000002</v>
          </cell>
          <cell r="M43" t="str">
            <v>Selling &amp; general admin.</v>
          </cell>
          <cell r="N43">
            <v>460.37296500000002</v>
          </cell>
          <cell r="O43">
            <v>460.37296500000002</v>
          </cell>
          <cell r="P43">
            <v>0</v>
          </cell>
          <cell r="R43">
            <v>-6351.7</v>
          </cell>
          <cell r="S43">
            <v>-7569.1</v>
          </cell>
          <cell r="T43">
            <v>-8098.8683339841737</v>
          </cell>
          <cell r="U43">
            <v>-12334.951110135469</v>
          </cell>
          <cell r="V43">
            <v>-12065.34771224866</v>
          </cell>
        </row>
        <row r="44">
          <cell r="C44" t="str">
            <v>Wgt Average Shares</v>
          </cell>
          <cell r="F44">
            <v>152.140973</v>
          </cell>
          <cell r="G44">
            <v>242.30545758904111</v>
          </cell>
          <cell r="H44">
            <v>284.75645822465748</v>
          </cell>
          <cell r="I44">
            <v>377.59411568493152</v>
          </cell>
          <cell r="J44">
            <v>460.37296500000002</v>
          </cell>
          <cell r="K44">
            <v>460.37296500000002</v>
          </cell>
          <cell r="L44">
            <v>460.37296500000002</v>
          </cell>
          <cell r="M44" t="str">
            <v>Operating profit</v>
          </cell>
          <cell r="N44">
            <v>460.37296500000002</v>
          </cell>
          <cell r="O44">
            <v>460.37296500000002</v>
          </cell>
          <cell r="P44">
            <v>7.6914402284388892</v>
          </cell>
          <cell r="R44">
            <v>10317.700000000576</v>
          </cell>
          <cell r="S44">
            <v>11435.190027570001</v>
          </cell>
          <cell r="T44">
            <v>9676.9017374540199</v>
          </cell>
          <cell r="U44">
            <v>16275.013065438125</v>
          </cell>
          <cell r="V44">
            <v>27192.430206947953</v>
          </cell>
        </row>
        <row r="45">
          <cell r="C45" t="str">
            <v>Primary Shares</v>
          </cell>
          <cell r="F45">
            <v>152.140973</v>
          </cell>
          <cell r="G45">
            <v>245.481348</v>
          </cell>
          <cell r="H45">
            <v>319.95296500000001</v>
          </cell>
          <cell r="I45">
            <v>460.37296500000002</v>
          </cell>
          <cell r="J45">
            <v>460.37296500000002</v>
          </cell>
          <cell r="K45">
            <v>460.37296500000002</v>
          </cell>
          <cell r="L45">
            <v>460.37296500000002</v>
          </cell>
          <cell r="M45" t="str">
            <v>Interest income</v>
          </cell>
          <cell r="N45">
            <v>460.37296500000002</v>
          </cell>
          <cell r="O45">
            <v>460.37296500000002</v>
          </cell>
          <cell r="P45">
            <v>0</v>
          </cell>
          <cell r="R45">
            <v>2491.6999999999998</v>
          </cell>
          <cell r="S45">
            <v>2244.8000000000002</v>
          </cell>
          <cell r="T45">
            <v>1362.858624</v>
          </cell>
          <cell r="U45">
            <v>2042.858624</v>
          </cell>
          <cell r="V45">
            <v>2042.858624</v>
          </cell>
        </row>
        <row r="46">
          <cell r="C46" t="str">
            <v>Fully Diluted Shares</v>
          </cell>
          <cell r="F46">
            <v>152.140973</v>
          </cell>
          <cell r="G46">
            <v>242.30545758904111</v>
          </cell>
          <cell r="H46">
            <v>284.75645822465748</v>
          </cell>
          <cell r="I46">
            <v>535.61930500000005</v>
          </cell>
          <cell r="J46">
            <v>535.61930500000005</v>
          </cell>
          <cell r="K46">
            <v>535.61930500000005</v>
          </cell>
          <cell r="L46">
            <v>535.61930500000005</v>
          </cell>
          <cell r="M46" t="str">
            <v>Interest expense</v>
          </cell>
          <cell r="N46">
            <v>535.61930500000005</v>
          </cell>
          <cell r="O46">
            <v>535.61930500000005</v>
          </cell>
          <cell r="P46">
            <v>0</v>
          </cell>
          <cell r="R46">
            <v>-2795</v>
          </cell>
          <cell r="S46">
            <v>-1101</v>
          </cell>
          <cell r="T46">
            <v>-1624.3861041666664</v>
          </cell>
          <cell r="U46">
            <v>-4204.7302083333325</v>
          </cell>
          <cell r="V46">
            <v>-5080.5181833333327</v>
          </cell>
        </row>
        <row r="47">
          <cell r="M47" t="str">
            <v>Others</v>
          </cell>
          <cell r="R47">
            <v>634.1</v>
          </cell>
          <cell r="S47">
            <v>473.7</v>
          </cell>
          <cell r="T47">
            <v>1530</v>
          </cell>
          <cell r="U47">
            <v>600</v>
          </cell>
          <cell r="V47">
            <v>700</v>
          </cell>
        </row>
        <row r="48">
          <cell r="M48" t="str">
            <v>Pre-tax profit</v>
          </cell>
          <cell r="R48">
            <v>10648.500000000577</v>
          </cell>
          <cell r="S48">
            <v>13052.690027570003</v>
          </cell>
          <cell r="T48">
            <v>10945.374257287354</v>
          </cell>
          <cell r="U48">
            <v>14713.141481104793</v>
          </cell>
          <cell r="V48">
            <v>24854.77064761462</v>
          </cell>
        </row>
        <row r="49">
          <cell r="C49" t="str">
            <v>Shares Outstanding at Year End</v>
          </cell>
          <cell r="E49">
            <v>0</v>
          </cell>
          <cell r="F49">
            <v>152.140973</v>
          </cell>
          <cell r="G49">
            <v>245.481348</v>
          </cell>
          <cell r="H49">
            <v>319.95296500000001</v>
          </cell>
          <cell r="I49">
            <v>460.37296500000002</v>
          </cell>
          <cell r="J49">
            <v>460.37296500000002</v>
          </cell>
          <cell r="K49">
            <v>460.37296500000002</v>
          </cell>
          <cell r="L49">
            <v>460.37296500000002</v>
          </cell>
          <cell r="M49" t="str">
            <v>Income tax</v>
          </cell>
          <cell r="N49">
            <v>460.37296500000002</v>
          </cell>
          <cell r="O49">
            <v>460.37296500000002</v>
          </cell>
          <cell r="P49">
            <v>0</v>
          </cell>
          <cell r="Q49">
            <v>0</v>
          </cell>
          <cell r="R49">
            <v>0</v>
          </cell>
          <cell r="S49">
            <v>0</v>
          </cell>
          <cell r="T49">
            <v>-1411.953279190069</v>
          </cell>
          <cell r="U49">
            <v>-1897.995251062518</v>
          </cell>
          <cell r="V49">
            <v>-3206.2654135422858</v>
          </cell>
        </row>
        <row r="50">
          <cell r="C50" t="str">
            <v>Wgt Average Shares</v>
          </cell>
          <cell r="E50">
            <v>0</v>
          </cell>
          <cell r="F50">
            <v>152.140973</v>
          </cell>
          <cell r="G50">
            <v>242.30545758904111</v>
          </cell>
          <cell r="H50">
            <v>284.75645822465748</v>
          </cell>
          <cell r="I50">
            <v>377.59411568493152</v>
          </cell>
          <cell r="J50">
            <v>460.37296500000002</v>
          </cell>
          <cell r="K50">
            <v>460.37296500000002</v>
          </cell>
          <cell r="L50">
            <v>460.37296500000002</v>
          </cell>
          <cell r="M50" t="str">
            <v>Net profit</v>
          </cell>
          <cell r="N50">
            <v>460.37296500000002</v>
          </cell>
          <cell r="O50">
            <v>460.37296500000002</v>
          </cell>
          <cell r="P50">
            <v>7.6914402284388892</v>
          </cell>
          <cell r="Q50">
            <v>0</v>
          </cell>
          <cell r="R50">
            <v>10648.500000000577</v>
          </cell>
          <cell r="S50">
            <v>13052.690027570003</v>
          </cell>
          <cell r="T50">
            <v>9533.4209780972851</v>
          </cell>
          <cell r="U50">
            <v>12815.146230042275</v>
          </cell>
          <cell r="V50">
            <v>21648.505234072334</v>
          </cell>
        </row>
        <row r="51">
          <cell r="C51" t="str">
            <v>Primary Shares</v>
          </cell>
          <cell r="E51">
            <v>0</v>
          </cell>
          <cell r="F51">
            <v>152.140973</v>
          </cell>
          <cell r="G51">
            <v>245.481348</v>
          </cell>
          <cell r="H51">
            <v>319.95296500000001</v>
          </cell>
          <cell r="I51">
            <v>460.37296500000002</v>
          </cell>
          <cell r="J51">
            <v>460.37296500000002</v>
          </cell>
          <cell r="K51">
            <v>460.37296500000002</v>
          </cell>
          <cell r="L51">
            <v>460.37296500000002</v>
          </cell>
          <cell r="M51" t="str">
            <v>Extraordinary items</v>
          </cell>
          <cell r="N51">
            <v>460.37296500000002</v>
          </cell>
          <cell r="O51">
            <v>460.37296500000002</v>
          </cell>
          <cell r="P51">
            <v>0</v>
          </cell>
          <cell r="Q51">
            <v>0</v>
          </cell>
          <cell r="R51">
            <v>0</v>
          </cell>
          <cell r="S51">
            <v>0</v>
          </cell>
          <cell r="T51">
            <v>0</v>
          </cell>
          <cell r="U51">
            <v>0</v>
          </cell>
          <cell r="V51">
            <v>0</v>
          </cell>
        </row>
        <row r="52">
          <cell r="C52" t="str">
            <v>Fully Diluted Shares</v>
          </cell>
          <cell r="E52">
            <v>0</v>
          </cell>
          <cell r="F52">
            <v>152.140973</v>
          </cell>
          <cell r="G52">
            <v>242.30545758904111</v>
          </cell>
          <cell r="H52">
            <v>284.75645822465748</v>
          </cell>
          <cell r="I52">
            <v>535.61930500000005</v>
          </cell>
          <cell r="J52">
            <v>535.61930500000005</v>
          </cell>
          <cell r="K52">
            <v>535.61930500000005</v>
          </cell>
          <cell r="L52">
            <v>535.61930500000005</v>
          </cell>
          <cell r="M52" t="str">
            <v>Net profit</v>
          </cell>
          <cell r="N52">
            <v>535.61930500000005</v>
          </cell>
          <cell r="O52">
            <v>535.61930500000005</v>
          </cell>
          <cell r="P52">
            <v>0</v>
          </cell>
          <cell r="Q52">
            <v>0</v>
          </cell>
          <cell r="R52">
            <v>10648.500000000577</v>
          </cell>
          <cell r="S52">
            <v>13052.690027570003</v>
          </cell>
          <cell r="T52">
            <v>9533.4209780972851</v>
          </cell>
          <cell r="U52">
            <v>12815.146230042275</v>
          </cell>
          <cell r="V52">
            <v>21648.505234072334</v>
          </cell>
        </row>
        <row r="53">
          <cell r="M53" t="str">
            <v>Dividends</v>
          </cell>
          <cell r="R53">
            <v>-1993.4</v>
          </cell>
          <cell r="S53">
            <v>-2762.2377900000001</v>
          </cell>
          <cell r="T53">
            <v>-2762.2377900000001</v>
          </cell>
          <cell r="U53">
            <v>-3452.7972374999999</v>
          </cell>
          <cell r="V53">
            <v>-3682.9837200000002</v>
          </cell>
        </row>
        <row r="54">
          <cell r="M54" t="str">
            <v>Addition to retained earnings</v>
          </cell>
          <cell r="R54">
            <v>8655.100000000577</v>
          </cell>
          <cell r="S54">
            <v>10290.452237570003</v>
          </cell>
          <cell r="T54">
            <v>6771.183188097285</v>
          </cell>
          <cell r="U54">
            <v>9362.3489925422764</v>
          </cell>
          <cell r="V54">
            <v>17965.521514072334</v>
          </cell>
        </row>
        <row r="56">
          <cell r="C56" t="str">
            <v>Year End - Manual</v>
          </cell>
        </row>
        <row r="57">
          <cell r="C57" t="str">
            <v>Year End - Used</v>
          </cell>
          <cell r="E57">
            <v>0</v>
          </cell>
          <cell r="F57">
            <v>0</v>
          </cell>
          <cell r="G57">
            <v>0</v>
          </cell>
          <cell r="H57">
            <v>0</v>
          </cell>
          <cell r="I57">
            <v>0</v>
          </cell>
          <cell r="J57">
            <v>0</v>
          </cell>
          <cell r="K57">
            <v>0</v>
          </cell>
          <cell r="M57" t="str">
            <v>Wtd avg. shares (m)</v>
          </cell>
          <cell r="R57">
            <v>377.59411568493152</v>
          </cell>
          <cell r="S57">
            <v>460.37296500000002</v>
          </cell>
          <cell r="T57">
            <v>460.37296500000002</v>
          </cell>
          <cell r="U57">
            <v>460.37296500000002</v>
          </cell>
          <cell r="V57">
            <v>460.37296500000002</v>
          </cell>
        </row>
        <row r="58">
          <cell r="M58" t="str">
            <v>EPS (Rs)</v>
          </cell>
          <cell r="R58">
            <v>28.178934888060788</v>
          </cell>
          <cell r="S58">
            <v>27.744222616482272</v>
          </cell>
          <cell r="T58">
            <v>20.099835745344617</v>
          </cell>
          <cell r="U58">
            <v>27.228241410835825</v>
          </cell>
          <cell r="V58">
            <v>46.415638750794876</v>
          </cell>
        </row>
        <row r="59">
          <cell r="C59" t="str">
            <v>Market Capitalization</v>
          </cell>
          <cell r="E59">
            <v>0</v>
          </cell>
          <cell r="F59">
            <v>0</v>
          </cell>
          <cell r="G59">
            <v>0</v>
          </cell>
          <cell r="H59">
            <v>0</v>
          </cell>
          <cell r="I59">
            <v>0</v>
          </cell>
          <cell r="J59">
            <v>0</v>
          </cell>
          <cell r="K59">
            <v>0</v>
          </cell>
          <cell r="M59" t="str">
            <v>Fully diluted EPS (Rs)</v>
          </cell>
          <cell r="R59">
            <v>19.865228718745634</v>
          </cell>
          <cell r="S59">
            <v>23.846582653644273</v>
          </cell>
          <cell r="T59">
            <v>17.27611550165707</v>
          </cell>
          <cell r="U59">
            <v>23.40308893467212</v>
          </cell>
          <cell r="V59">
            <v>39.894949705131204</v>
          </cell>
        </row>
        <row r="60">
          <cell r="M60" t="str">
            <v>Note: Gross sales in net of interdivisional transfers.  In interims since the break up is not available gros sale in inclusive of interdivisional transfers</v>
          </cell>
        </row>
        <row r="64">
          <cell r="C64" t="str">
            <v>Basic EPS</v>
          </cell>
          <cell r="F64">
            <v>10.678254305630048</v>
          </cell>
          <cell r="G64">
            <v>13.243201502470519</v>
          </cell>
          <cell r="H64">
            <v>20.180753882906625</v>
          </cell>
          <cell r="I64">
            <v>28.178934888060788</v>
          </cell>
          <cell r="J64">
            <v>27.744222616482272</v>
          </cell>
          <cell r="K64">
            <v>20.099835745344617</v>
          </cell>
          <cell r="L64">
            <v>27.228241410835825</v>
          </cell>
          <cell r="M64">
            <v>46.415638750794876</v>
          </cell>
          <cell r="N64">
            <v>55.822475765284892</v>
          </cell>
          <cell r="O64">
            <v>56.992932204884553</v>
          </cell>
        </row>
        <row r="65">
          <cell r="C65" t="str">
            <v>Primary EPS</v>
          </cell>
          <cell r="F65">
            <v>10.678254305630048</v>
          </cell>
          <cell r="G65">
            <v>13.071868906308906</v>
          </cell>
          <cell r="H65">
            <v>17.960764951810948</v>
          </cell>
          <cell r="I65">
            <v>23.112130400621108</v>
          </cell>
          <cell r="J65">
            <v>27.744222616482272</v>
          </cell>
          <cell r="K65">
            <v>20.099835745344617</v>
          </cell>
          <cell r="L65">
            <v>27.228241410835825</v>
          </cell>
          <cell r="M65">
            <v>46.415638750794876</v>
          </cell>
          <cell r="N65">
            <v>55.822475765284892</v>
          </cell>
          <cell r="O65">
            <v>56.992932204884553</v>
          </cell>
        </row>
        <row r="66">
          <cell r="B66" t="str">
            <v>BACKGROUND</v>
          </cell>
          <cell r="C66" t="str">
            <v>Fuly Diluted EPS</v>
          </cell>
          <cell r="F66">
            <v>10.678254305630048</v>
          </cell>
          <cell r="G66">
            <v>13.243201502470519</v>
          </cell>
          <cell r="H66">
            <v>20.180753882906625</v>
          </cell>
          <cell r="I66">
            <v>19.865228718745634</v>
          </cell>
          <cell r="J66">
            <v>23.846582653644273</v>
          </cell>
          <cell r="K66">
            <v>17.27611550165707</v>
          </cell>
          <cell r="L66">
            <v>23.40308893467212</v>
          </cell>
          <cell r="M66">
            <v>39.894949705131204</v>
          </cell>
          <cell r="N66">
            <v>47.980269646376634</v>
          </cell>
          <cell r="O66">
            <v>48.986294814759688</v>
          </cell>
        </row>
        <row r="69">
          <cell r="C69" t="str">
            <v>Basic EPS</v>
          </cell>
          <cell r="E69">
            <v>0</v>
          </cell>
          <cell r="F69">
            <v>10.678254305630048</v>
          </cell>
          <cell r="G69">
            <v>13.243201502470519</v>
          </cell>
          <cell r="H69">
            <v>20.180753882906625</v>
          </cell>
          <cell r="I69">
            <v>28.178934888060788</v>
          </cell>
          <cell r="J69">
            <v>27.744222616482272</v>
          </cell>
          <cell r="K69">
            <v>20.099835745344617</v>
          </cell>
          <cell r="L69">
            <v>27.228241410835825</v>
          </cell>
          <cell r="M69">
            <v>46.415638750794876</v>
          </cell>
          <cell r="N69">
            <v>55.822475765284892</v>
          </cell>
          <cell r="O69">
            <v>56.992932204884553</v>
          </cell>
          <cell r="P69">
            <v>-36.404105301983321</v>
          </cell>
          <cell r="Q69">
            <v>0</v>
          </cell>
        </row>
        <row r="70">
          <cell r="C70" t="str">
            <v>Primary EPS</v>
          </cell>
          <cell r="E70">
            <v>0</v>
          </cell>
          <cell r="F70">
            <v>10.678254305630048</v>
          </cell>
          <cell r="G70">
            <v>13.071868906308906</v>
          </cell>
          <cell r="H70">
            <v>17.960764951810948</v>
          </cell>
          <cell r="I70">
            <v>23.112130400621108</v>
          </cell>
          <cell r="J70">
            <v>27.744222616482272</v>
          </cell>
          <cell r="K70">
            <v>20.099835745344617</v>
          </cell>
          <cell r="L70">
            <v>27.228241410835825</v>
          </cell>
          <cell r="M70">
            <v>46.415638750794876</v>
          </cell>
          <cell r="N70">
            <v>55.822475765284892</v>
          </cell>
          <cell r="O70">
            <v>56.992932204884553</v>
          </cell>
          <cell r="P70">
            <v>-36.404105301983321</v>
          </cell>
          <cell r="Q70">
            <v>0</v>
          </cell>
        </row>
        <row r="71">
          <cell r="C71" t="str">
            <v>Fuly Diluted EPS</v>
          </cell>
          <cell r="E71">
            <v>0</v>
          </cell>
          <cell r="F71">
            <v>10.678254305630048</v>
          </cell>
          <cell r="G71">
            <v>13.243201502470519</v>
          </cell>
          <cell r="H71">
            <v>20.180753882906625</v>
          </cell>
          <cell r="I71">
            <v>19.865228718745634</v>
          </cell>
          <cell r="J71">
            <v>23.846582653644273</v>
          </cell>
          <cell r="K71">
            <v>17.27611550165707</v>
          </cell>
          <cell r="L71">
            <v>23.40308893467212</v>
          </cell>
          <cell r="M71">
            <v>39.894949705131204</v>
          </cell>
          <cell r="N71">
            <v>47.980269646376634</v>
          </cell>
          <cell r="O71">
            <v>48.986294814759688</v>
          </cell>
          <cell r="P71">
            <v>-36.404105301983321</v>
          </cell>
          <cell r="Q71">
            <v>0</v>
          </cell>
        </row>
        <row r="75">
          <cell r="C75" t="str">
            <v>DPS Unadjusted - Manual</v>
          </cell>
          <cell r="F75">
            <v>3</v>
          </cell>
          <cell r="G75">
            <v>3.5</v>
          </cell>
          <cell r="H75">
            <v>5.0999999999999996</v>
          </cell>
          <cell r="I75">
            <v>5.5</v>
          </cell>
          <cell r="J75">
            <v>6</v>
          </cell>
          <cell r="K75">
            <v>6</v>
          </cell>
          <cell r="L75">
            <v>7.5</v>
          </cell>
          <cell r="M75">
            <v>8</v>
          </cell>
          <cell r="N75">
            <v>8</v>
          </cell>
          <cell r="O75">
            <v>8</v>
          </cell>
        </row>
      </sheetData>
      <sheetData sheetId="9" refreshError="1">
        <row r="4">
          <cell r="B4" t="str">
            <v>REVIEW OF OPERATIONS</v>
          </cell>
          <cell r="O4" t="str">
            <v>CASHFLOW ESTIMATES</v>
          </cell>
        </row>
        <row r="6">
          <cell r="O6" t="str">
            <v>Year-end 31 Mar</v>
          </cell>
          <cell r="S6" t="str">
            <v>1995</v>
          </cell>
          <cell r="T6" t="str">
            <v>1996</v>
          </cell>
          <cell r="U6" t="str">
            <v>1997E</v>
          </cell>
          <cell r="V6" t="str">
            <v>1998E</v>
          </cell>
          <cell r="W6" t="str">
            <v>1999E</v>
          </cell>
        </row>
        <row r="7">
          <cell r="B7" t="str">
            <v>Sales (tonnes)</v>
          </cell>
          <cell r="F7" t="str">
            <v>1995</v>
          </cell>
          <cell r="G7" t="str">
            <v>1996</v>
          </cell>
          <cell r="H7" t="str">
            <v>1997E</v>
          </cell>
          <cell r="I7" t="str">
            <v>1998E</v>
          </cell>
          <cell r="J7" t="str">
            <v>1999E</v>
          </cell>
          <cell r="S7" t="str">
            <v>(Rs. m)</v>
          </cell>
          <cell r="T7" t="str">
            <v>(Rs. m)</v>
          </cell>
          <cell r="U7" t="str">
            <v>(Rs. m)</v>
          </cell>
          <cell r="V7" t="str">
            <v>(Rs. m)</v>
          </cell>
          <cell r="W7" t="str">
            <v>(Rs. m)</v>
          </cell>
        </row>
        <row r="8">
          <cell r="B8" t="str">
            <v>Fabric m sq m</v>
          </cell>
          <cell r="F8">
            <v>51.134</v>
          </cell>
          <cell r="G8">
            <v>44.875999999999998</v>
          </cell>
          <cell r="H8">
            <v>47.494999999999997</v>
          </cell>
          <cell r="I8">
            <v>49.244</v>
          </cell>
          <cell r="J8">
            <v>54.168400000000005</v>
          </cell>
          <cell r="O8" t="str">
            <v>Inflows</v>
          </cell>
        </row>
        <row r="9">
          <cell r="B9" t="str">
            <v>Polyester Filament Yarn (tonnes)</v>
          </cell>
          <cell r="F9">
            <v>89661</v>
          </cell>
          <cell r="G9">
            <v>104500</v>
          </cell>
          <cell r="H9">
            <v>155999.66666666666</v>
          </cell>
          <cell r="I9">
            <v>202500</v>
          </cell>
          <cell r="J9">
            <v>224500</v>
          </cell>
          <cell r="O9" t="str">
            <v>Pre-tax profit</v>
          </cell>
          <cell r="S9">
            <v>10648.500000000577</v>
          </cell>
          <cell r="T9">
            <v>13052.690027570003</v>
          </cell>
          <cell r="U9">
            <v>10945.374257287356</v>
          </cell>
          <cell r="V9">
            <v>14713.141481104791</v>
          </cell>
          <cell r="W9">
            <v>24854.77064761462</v>
          </cell>
        </row>
        <row r="10">
          <cell r="B10" t="str">
            <v>Polyester Staple Fibre (tonnes)</v>
          </cell>
          <cell r="F10">
            <v>87928</v>
          </cell>
          <cell r="G10">
            <v>92324.400000000009</v>
          </cell>
          <cell r="H10">
            <v>116000</v>
          </cell>
          <cell r="I10">
            <v>208000</v>
          </cell>
          <cell r="J10">
            <v>260000</v>
          </cell>
          <cell r="O10" t="str">
            <v>Depreciation &amp; amort.</v>
          </cell>
          <cell r="S10">
            <v>2782.4</v>
          </cell>
          <cell r="T10">
            <v>3364.5540000000001</v>
          </cell>
          <cell r="U10">
            <v>3604.7331278125002</v>
          </cell>
          <cell r="V10">
            <v>6398.7691209999994</v>
          </cell>
          <cell r="W10">
            <v>7398.7245216249994</v>
          </cell>
        </row>
        <row r="11">
          <cell r="B11" t="str">
            <v>PTA(Purified terephthalic acid) (tonnes)</v>
          </cell>
          <cell r="F11">
            <v>75000</v>
          </cell>
          <cell r="G11">
            <v>74750</v>
          </cell>
          <cell r="H11">
            <v>24056.000000000007</v>
          </cell>
          <cell r="I11">
            <v>984.375</v>
          </cell>
          <cell r="J11">
            <v>109085</v>
          </cell>
          <cell r="O11" t="str">
            <v>Non-cash (income)/expenses</v>
          </cell>
          <cell r="S11">
            <v>0</v>
          </cell>
          <cell r="T11">
            <v>20</v>
          </cell>
          <cell r="U11">
            <v>0</v>
          </cell>
          <cell r="V11">
            <v>0</v>
          </cell>
          <cell r="W11">
            <v>0</v>
          </cell>
        </row>
        <row r="12">
          <cell r="B12" t="str">
            <v>LAB (Linear Alkyl Benzene) (tonnes)</v>
          </cell>
          <cell r="F12">
            <v>80508</v>
          </cell>
          <cell r="G12">
            <v>80508</v>
          </cell>
          <cell r="H12">
            <v>90000</v>
          </cell>
          <cell r="I12">
            <v>90000</v>
          </cell>
          <cell r="J12">
            <v>105000</v>
          </cell>
          <cell r="O12" t="str">
            <v>Tax paid</v>
          </cell>
          <cell r="S12">
            <v>0</v>
          </cell>
          <cell r="T12">
            <v>0</v>
          </cell>
          <cell r="U12">
            <v>-1411.953279190069</v>
          </cell>
          <cell r="V12">
            <v>-1897.995251062518</v>
          </cell>
          <cell r="W12">
            <v>-3206.2654135422858</v>
          </cell>
        </row>
        <row r="13">
          <cell r="B13" t="str">
            <v>MEG (Mono Ethylene Glycol) (tonnes)</v>
          </cell>
          <cell r="F13">
            <v>52070</v>
          </cell>
          <cell r="G13">
            <v>38011.1</v>
          </cell>
          <cell r="H13">
            <v>0</v>
          </cell>
          <cell r="I13">
            <v>0</v>
          </cell>
          <cell r="J13">
            <v>0</v>
          </cell>
          <cell r="O13" t="str">
            <v>Operating cash flow</v>
          </cell>
          <cell r="S13">
            <v>13430.900000000576</v>
          </cell>
          <cell r="T13">
            <v>16437.244027570003</v>
          </cell>
          <cell r="U13">
            <v>13138.154105909787</v>
          </cell>
          <cell r="V13">
            <v>19213.915351042273</v>
          </cell>
          <cell r="W13">
            <v>29047.229755697335</v>
          </cell>
        </row>
        <row r="14">
          <cell r="B14" t="str">
            <v>PVC (Poly Vinyl Chloride) (tonnes)</v>
          </cell>
          <cell r="F14">
            <v>186597</v>
          </cell>
          <cell r="G14">
            <v>186500</v>
          </cell>
          <cell r="H14">
            <v>250250</v>
          </cell>
          <cell r="I14">
            <v>270000</v>
          </cell>
          <cell r="J14">
            <v>300000</v>
          </cell>
          <cell r="O14" t="str">
            <v>Issue of shares</v>
          </cell>
          <cell r="S14">
            <v>19600.100000000002</v>
          </cell>
          <cell r="T14">
            <v>151.59999999999854</v>
          </cell>
          <cell r="U14">
            <v>0</v>
          </cell>
          <cell r="V14">
            <v>0</v>
          </cell>
          <cell r="W14">
            <v>0</v>
          </cell>
        </row>
        <row r="15">
          <cell r="B15" t="str">
            <v>PE (Polyethylene)  (tonnes)</v>
          </cell>
          <cell r="F15">
            <v>166000</v>
          </cell>
          <cell r="G15">
            <v>190000</v>
          </cell>
          <cell r="H15">
            <v>200000</v>
          </cell>
          <cell r="I15">
            <v>340000</v>
          </cell>
          <cell r="J15">
            <v>390000</v>
          </cell>
          <cell r="O15" t="str">
            <v>Asset sale</v>
          </cell>
          <cell r="S15">
            <v>0</v>
          </cell>
          <cell r="T15">
            <v>0</v>
          </cell>
          <cell r="U15">
            <v>0</v>
          </cell>
          <cell r="V15">
            <v>0</v>
          </cell>
          <cell r="W15">
            <v>0</v>
          </cell>
        </row>
        <row r="16">
          <cell r="B16" t="str">
            <v>PP (Polypropylene) (tonnes)</v>
          </cell>
          <cell r="F16">
            <v>0</v>
          </cell>
          <cell r="G16">
            <v>0</v>
          </cell>
          <cell r="H16">
            <v>78750</v>
          </cell>
          <cell r="I16">
            <v>262500</v>
          </cell>
          <cell r="J16">
            <v>297500</v>
          </cell>
          <cell r="O16" t="str">
            <v>Others</v>
          </cell>
          <cell r="S16">
            <v>0</v>
          </cell>
          <cell r="T16">
            <v>1945</v>
          </cell>
          <cell r="U16">
            <v>0</v>
          </cell>
          <cell r="V16">
            <v>0</v>
          </cell>
          <cell r="W16">
            <v>0</v>
          </cell>
        </row>
        <row r="17">
          <cell r="B17" t="str">
            <v>PET Chips (tonnes)</v>
          </cell>
          <cell r="F17">
            <v>0</v>
          </cell>
          <cell r="G17">
            <v>0</v>
          </cell>
          <cell r="H17">
            <v>0</v>
          </cell>
          <cell r="I17">
            <v>48000</v>
          </cell>
          <cell r="J17">
            <v>72000</v>
          </cell>
          <cell r="O17" t="str">
            <v>Total inflows</v>
          </cell>
          <cell r="S17">
            <v>33031.000000000582</v>
          </cell>
          <cell r="T17">
            <v>18533.844027570001</v>
          </cell>
          <cell r="U17">
            <v>13138.154105909787</v>
          </cell>
          <cell r="V17">
            <v>19213.915351042273</v>
          </cell>
          <cell r="W17">
            <v>29047.229755697335</v>
          </cell>
        </row>
        <row r="19">
          <cell r="B19" t="str">
            <v>Gross Revenue Rsm</v>
          </cell>
          <cell r="F19" t="str">
            <v>1995</v>
          </cell>
          <cell r="G19" t="str">
            <v>1996</v>
          </cell>
          <cell r="H19" t="str">
            <v>1997E</v>
          </cell>
          <cell r="I19" t="str">
            <v>1998E</v>
          </cell>
          <cell r="J19" t="str">
            <v>1999E</v>
          </cell>
          <cell r="O19" t="str">
            <v>Outflows</v>
          </cell>
        </row>
        <row r="20">
          <cell r="B20" t="str">
            <v>Fabric</v>
          </cell>
          <cell r="F20">
            <v>3673.1893840805774</v>
          </cell>
          <cell r="G20">
            <v>3890.2759999999998</v>
          </cell>
          <cell r="H20">
            <v>4118.8297150000008</v>
          </cell>
          <cell r="I20">
            <v>4468.9302407750001</v>
          </cell>
          <cell r="J20">
            <v>4926.9955904544395</v>
          </cell>
          <cell r="O20" t="str">
            <v>Dividends paid</v>
          </cell>
          <cell r="S20">
            <v>1391.8</v>
          </cell>
          <cell r="T20">
            <v>2281.7377900000001</v>
          </cell>
          <cell r="U20">
            <v>2762.2</v>
          </cell>
          <cell r="V20">
            <v>3042.2377900000001</v>
          </cell>
          <cell r="W20">
            <v>3732.7972374999999</v>
          </cell>
        </row>
        <row r="21">
          <cell r="B21" t="str">
            <v>Polyester Filament Yarn</v>
          </cell>
          <cell r="F21">
            <v>13466.006267999999</v>
          </cell>
          <cell r="G21">
            <v>15635.8125</v>
          </cell>
          <cell r="H21">
            <v>14898.031866530553</v>
          </cell>
          <cell r="I21">
            <v>20553.749999999993</v>
          </cell>
          <cell r="J21">
            <v>24021.601025</v>
          </cell>
          <cell r="O21" t="str">
            <v>Capital expenditure</v>
          </cell>
          <cell r="S21">
            <v>32633.100000000006</v>
          </cell>
          <cell r="T21">
            <v>29846.653824999998</v>
          </cell>
          <cell r="U21">
            <v>19474.533662500013</v>
          </cell>
          <cell r="V21">
            <v>28130.018875000002</v>
          </cell>
          <cell r="W21">
            <v>26088</v>
          </cell>
        </row>
        <row r="22">
          <cell r="B22" t="str">
            <v>Polyester Staple Fibre</v>
          </cell>
          <cell r="F22">
            <v>8950.1911199999995</v>
          </cell>
          <cell r="G22">
            <v>9491.6776827600006</v>
          </cell>
          <cell r="H22">
            <v>8137.4</v>
          </cell>
          <cell r="I22">
            <v>14456</v>
          </cell>
          <cell r="J22">
            <v>19500</v>
          </cell>
          <cell r="O22" t="str">
            <v>Working capital</v>
          </cell>
          <cell r="S22">
            <v>-579.89999999999554</v>
          </cell>
          <cell r="T22">
            <v>-7259.4999999999982</v>
          </cell>
          <cell r="U22">
            <v>4855.8423365298668</v>
          </cell>
          <cell r="V22">
            <v>2090.8676552061734</v>
          </cell>
          <cell r="W22">
            <v>4413.1660131269309</v>
          </cell>
        </row>
        <row r="23">
          <cell r="B23" t="str">
            <v>PTA(Purified terephthalic acid)</v>
          </cell>
          <cell r="F23">
            <v>4455</v>
          </cell>
          <cell r="G23">
            <v>3695.0419999999999</v>
          </cell>
          <cell r="H23">
            <v>784.22560000000021</v>
          </cell>
          <cell r="I23">
            <v>29.914062499999993</v>
          </cell>
          <cell r="J23">
            <v>4445.2410212499999</v>
          </cell>
          <cell r="O23" t="str">
            <v>Investments</v>
          </cell>
          <cell r="S23">
            <v>32.299999999999272</v>
          </cell>
          <cell r="T23">
            <v>-405</v>
          </cell>
          <cell r="U23">
            <v>-1740.9462559999999</v>
          </cell>
          <cell r="V23">
            <v>0</v>
          </cell>
          <cell r="W23">
            <v>0</v>
          </cell>
        </row>
        <row r="24">
          <cell r="B24" t="str">
            <v>LAB (Linear Alkyl Benzene)</v>
          </cell>
          <cell r="F24">
            <v>2833.8816000000002</v>
          </cell>
          <cell r="G24">
            <v>2975.5756799999999</v>
          </cell>
          <cell r="H24">
            <v>3149.9675999999999</v>
          </cell>
          <cell r="I24">
            <v>3285</v>
          </cell>
          <cell r="J24">
            <v>4187.3474999999999</v>
          </cell>
          <cell r="O24" t="str">
            <v>Others</v>
          </cell>
          <cell r="S24">
            <v>0</v>
          </cell>
          <cell r="T24">
            <v>0</v>
          </cell>
          <cell r="U24">
            <v>3500</v>
          </cell>
          <cell r="V24">
            <v>3500</v>
          </cell>
          <cell r="W24">
            <v>0</v>
          </cell>
        </row>
        <row r="25">
          <cell r="B25" t="str">
            <v>MEG (Mono Ethylene Glycol)</v>
          </cell>
          <cell r="F25">
            <v>1913.5725</v>
          </cell>
          <cell r="G25">
            <v>1516.24757456</v>
          </cell>
          <cell r="H25">
            <v>0</v>
          </cell>
          <cell r="I25">
            <v>0</v>
          </cell>
          <cell r="J25">
            <v>0</v>
          </cell>
          <cell r="O25" t="str">
            <v>Total outflows</v>
          </cell>
          <cell r="S25">
            <v>33477.300000000017</v>
          </cell>
          <cell r="T25">
            <v>24463.891615</v>
          </cell>
          <cell r="U25">
            <v>28851.62974302988</v>
          </cell>
          <cell r="V25">
            <v>36763.124320206174</v>
          </cell>
          <cell r="W25">
            <v>34233.963250626926</v>
          </cell>
        </row>
        <row r="26">
          <cell r="B26" t="str">
            <v>PVC (Poly Vinyl Chloride)</v>
          </cell>
          <cell r="F26">
            <v>8937.9963000000007</v>
          </cell>
          <cell r="G26">
            <v>9321.27</v>
          </cell>
          <cell r="H26">
            <v>9134.05852734375</v>
          </cell>
          <cell r="I26">
            <v>9044.864999999998</v>
          </cell>
          <cell r="J26">
            <v>10200.09</v>
          </cell>
        </row>
        <row r="27">
          <cell r="B27" t="str">
            <v xml:space="preserve">PE (Polyethylene) </v>
          </cell>
          <cell r="F27">
            <v>7636</v>
          </cell>
          <cell r="G27">
            <v>9350.85</v>
          </cell>
          <cell r="H27">
            <v>9430.06640625</v>
          </cell>
          <cell r="I27">
            <v>16421.915000000001</v>
          </cell>
          <cell r="J27">
            <v>18029.773125</v>
          </cell>
          <cell r="O27" t="str">
            <v>Net cash inflow/(outflow)</v>
          </cell>
          <cell r="S27">
            <v>-446.29999999943539</v>
          </cell>
          <cell r="T27">
            <v>-5930.0475874299991</v>
          </cell>
          <cell r="U27">
            <v>-15713.475637120093</v>
          </cell>
          <cell r="V27">
            <v>-17549.208969163901</v>
          </cell>
          <cell r="W27">
            <v>-5186.733494929591</v>
          </cell>
        </row>
        <row r="28">
          <cell r="B28" t="str">
            <v>PP (Polypropylene)</v>
          </cell>
          <cell r="F28">
            <v>0</v>
          </cell>
          <cell r="G28">
            <v>0</v>
          </cell>
          <cell r="H28">
            <v>3701.25</v>
          </cell>
          <cell r="I28">
            <v>11523.749999999998</v>
          </cell>
          <cell r="J28">
            <v>14309.601250000002</v>
          </cell>
          <cell r="O28" t="str">
            <v>Net (debt) at year-end</v>
          </cell>
          <cell r="S28">
            <v>-26061.999999999447</v>
          </cell>
          <cell r="T28">
            <v>-31661.047587429446</v>
          </cell>
          <cell r="U28">
            <v>-47374.523224549535</v>
          </cell>
          <cell r="V28">
            <v>-64923.73219371344</v>
          </cell>
          <cell r="W28">
            <v>-70110.465688643031</v>
          </cell>
        </row>
        <row r="29">
          <cell r="B29" t="str">
            <v>PET Chips</v>
          </cell>
          <cell r="F29">
            <v>0</v>
          </cell>
          <cell r="G29">
            <v>0</v>
          </cell>
          <cell r="H29">
            <v>0</v>
          </cell>
          <cell r="I29">
            <v>2745.6</v>
          </cell>
          <cell r="J29">
            <v>4607.9639999999999</v>
          </cell>
        </row>
        <row r="30">
          <cell r="B30" t="str">
            <v>Others</v>
          </cell>
          <cell r="F30">
            <v>1861.4221959199999</v>
          </cell>
          <cell r="G30">
            <v>756</v>
          </cell>
          <cell r="H30">
            <v>3000</v>
          </cell>
          <cell r="I30">
            <v>2000</v>
          </cell>
          <cell r="J30">
            <v>2500</v>
          </cell>
          <cell r="O30" t="str">
            <v>Net debt/equity</v>
          </cell>
          <cell r="S30">
            <v>0.1790069777310842</v>
          </cell>
          <cell r="T30">
            <v>0.19293152207965292</v>
          </cell>
          <cell r="U30">
            <v>0.26752046882142372</v>
          </cell>
          <cell r="V30">
            <v>0.33251222037951184</v>
          </cell>
          <cell r="W30">
            <v>0.30400437632364552</v>
          </cell>
          <cell r="X30" t="e">
            <v>#DIV/0!</v>
          </cell>
        </row>
        <row r="32">
          <cell r="B32" t="str">
            <v xml:space="preserve">Total </v>
          </cell>
          <cell r="F32">
            <v>31078.799999999996</v>
          </cell>
          <cell r="G32">
            <v>41779.799999999996</v>
          </cell>
          <cell r="H32">
            <v>53881.500000000575</v>
          </cell>
          <cell r="I32">
            <v>57271.682821320006</v>
          </cell>
          <cell r="J32">
            <v>58899.774371374304</v>
          </cell>
        </row>
        <row r="33">
          <cell r="O33" t="str">
            <v>BALANCE SHEET</v>
          </cell>
        </row>
        <row r="35">
          <cell r="O35" t="str">
            <v>Year-end 31 Mar</v>
          </cell>
          <cell r="S35">
            <v>1992</v>
          </cell>
          <cell r="T35">
            <v>1993</v>
          </cell>
          <cell r="U35">
            <v>1994</v>
          </cell>
          <cell r="V35" t="str">
            <v>1995</v>
          </cell>
          <cell r="W35" t="str">
            <v>1996</v>
          </cell>
        </row>
        <row r="36">
          <cell r="S36" t="str">
            <v>(Rs. m)</v>
          </cell>
          <cell r="T36" t="str">
            <v>(Rs. m)</v>
          </cell>
          <cell r="U36" t="str">
            <v>(Rs. m)</v>
          </cell>
          <cell r="V36" t="str">
            <v>(Rs. m)</v>
          </cell>
          <cell r="W36" t="str">
            <v>(Rs. m)</v>
          </cell>
        </row>
        <row r="37">
          <cell r="O37" t="str">
            <v>Fixed assets</v>
          </cell>
          <cell r="S37">
            <v>12724.3</v>
          </cell>
          <cell r="T37">
            <v>26885.7</v>
          </cell>
          <cell r="U37">
            <v>32050.400000000001</v>
          </cell>
          <cell r="V37">
            <v>35096.199999999997</v>
          </cell>
          <cell r="W37">
            <v>47442.299824999995</v>
          </cell>
        </row>
        <row r="38">
          <cell r="O38" t="str">
            <v>Capital WIP</v>
          </cell>
          <cell r="S38">
            <v>20656.8</v>
          </cell>
          <cell r="T38">
            <v>6792.7</v>
          </cell>
          <cell r="U38">
            <v>3946</v>
          </cell>
          <cell r="V38">
            <v>30750.9</v>
          </cell>
          <cell r="W38">
            <v>44886.9</v>
          </cell>
        </row>
        <row r="39">
          <cell r="O39" t="str">
            <v>Investments</v>
          </cell>
          <cell r="S39">
            <v>619.5</v>
          </cell>
          <cell r="T39">
            <v>7796.7</v>
          </cell>
          <cell r="U39">
            <v>19901.8</v>
          </cell>
          <cell r="V39">
            <v>19934.099999999999</v>
          </cell>
          <cell r="W39">
            <v>19529.099999999999</v>
          </cell>
        </row>
        <row r="40">
          <cell r="O40" t="str">
            <v>Other non-current assets</v>
          </cell>
          <cell r="S40">
            <v>0</v>
          </cell>
          <cell r="T40">
            <v>0</v>
          </cell>
          <cell r="U40">
            <v>0</v>
          </cell>
          <cell r="V40">
            <v>0</v>
          </cell>
          <cell r="W40">
            <v>0</v>
          </cell>
        </row>
        <row r="41">
          <cell r="B41" t="str">
            <v>INTERIM RESULTS</v>
          </cell>
          <cell r="O41" t="str">
            <v>Current assets</v>
          </cell>
        </row>
        <row r="42">
          <cell r="O42" t="str">
            <v>Cash &amp; bank balances</v>
          </cell>
          <cell r="S42">
            <v>753.59999999999854</v>
          </cell>
          <cell r="T42">
            <v>2324.1999999999935</v>
          </cell>
          <cell r="U42">
            <v>979.29999999999154</v>
          </cell>
          <cell r="V42">
            <v>3668.2000000005573</v>
          </cell>
          <cell r="W42">
            <v>14279.419079237221</v>
          </cell>
        </row>
        <row r="43">
          <cell r="B43" t="str">
            <v>Half-year ended</v>
          </cell>
          <cell r="E43">
            <v>34242</v>
          </cell>
          <cell r="F43">
            <v>34424</v>
          </cell>
          <cell r="G43">
            <v>34607</v>
          </cell>
          <cell r="H43">
            <v>34789</v>
          </cell>
          <cell r="I43">
            <v>34972</v>
          </cell>
          <cell r="J43">
            <v>35155</v>
          </cell>
          <cell r="K43" t="str">
            <v>chg</v>
          </cell>
          <cell r="O43" t="str">
            <v>Rreceivables</v>
          </cell>
          <cell r="S43">
            <v>4151.3999999999996</v>
          </cell>
          <cell r="T43">
            <v>4875.3</v>
          </cell>
          <cell r="U43">
            <v>5935.3</v>
          </cell>
          <cell r="V43">
            <v>5412</v>
          </cell>
          <cell r="W43">
            <v>3305.6</v>
          </cell>
        </row>
        <row r="44">
          <cell r="E44">
            <v>0</v>
          </cell>
          <cell r="F44">
            <v>0</v>
          </cell>
          <cell r="G44">
            <v>0</v>
          </cell>
          <cell r="H44">
            <v>0</v>
          </cell>
          <cell r="I44">
            <v>0</v>
          </cell>
          <cell r="J44">
            <v>0</v>
          </cell>
          <cell r="O44" t="str">
            <v>Inventories</v>
          </cell>
          <cell r="S44">
            <v>4049</v>
          </cell>
          <cell r="T44">
            <v>5231</v>
          </cell>
          <cell r="U44">
            <v>5846.4</v>
          </cell>
          <cell r="V44">
            <v>6625.6</v>
          </cell>
          <cell r="W44">
            <v>7596.1</v>
          </cell>
        </row>
        <row r="45">
          <cell r="B45" t="str">
            <v>Sales</v>
          </cell>
          <cell r="E45">
            <v>24690</v>
          </cell>
          <cell r="F45">
            <v>28770</v>
          </cell>
          <cell r="G45">
            <v>32940</v>
          </cell>
          <cell r="H45">
            <v>37250</v>
          </cell>
          <cell r="I45">
            <v>39660</v>
          </cell>
          <cell r="J45">
            <v>38200</v>
          </cell>
          <cell r="K45">
            <v>-3.6812909732728216E-2</v>
          </cell>
          <cell r="O45" t="str">
            <v>Others</v>
          </cell>
          <cell r="S45">
            <v>5847.5</v>
          </cell>
          <cell r="T45">
            <v>6185.9</v>
          </cell>
          <cell r="U45">
            <v>12555.4</v>
          </cell>
          <cell r="V45">
            <v>13803.7</v>
          </cell>
          <cell r="W45">
            <v>12071.2</v>
          </cell>
        </row>
        <row r="46">
          <cell r="B46" t="str">
            <v>Cost of goods sold</v>
          </cell>
          <cell r="E46">
            <v>19890</v>
          </cell>
          <cell r="F46">
            <v>24150</v>
          </cell>
          <cell r="G46">
            <v>26760</v>
          </cell>
          <cell r="H46">
            <v>30330</v>
          </cell>
          <cell r="I46">
            <v>31940</v>
          </cell>
          <cell r="J46">
            <v>31120</v>
          </cell>
          <cell r="K46">
            <v>-2.5673137132122714E-2</v>
          </cell>
          <cell r="S46">
            <v>14801.499999999998</v>
          </cell>
          <cell r="T46">
            <v>18616.399999999994</v>
          </cell>
          <cell r="U46">
            <v>25316.399999999991</v>
          </cell>
          <cell r="V46">
            <v>29509.50000000056</v>
          </cell>
          <cell r="W46">
            <v>37252.319079237219</v>
          </cell>
        </row>
        <row r="47">
          <cell r="B47" t="str">
            <v>Depreciation</v>
          </cell>
          <cell r="E47">
            <v>2070</v>
          </cell>
          <cell r="F47">
            <v>450</v>
          </cell>
          <cell r="G47">
            <v>1320</v>
          </cell>
          <cell r="H47">
            <v>1460</v>
          </cell>
          <cell r="I47">
            <v>1520</v>
          </cell>
          <cell r="J47">
            <v>1845</v>
          </cell>
          <cell r="K47">
            <v>0.21381578947368429</v>
          </cell>
          <cell r="O47" t="str">
            <v>Current Liabilities</v>
          </cell>
        </row>
        <row r="48">
          <cell r="B48" t="str">
            <v>Operating profit</v>
          </cell>
          <cell r="E48">
            <v>2730</v>
          </cell>
          <cell r="F48">
            <v>4170</v>
          </cell>
          <cell r="G48">
            <v>4860</v>
          </cell>
          <cell r="H48">
            <v>5460</v>
          </cell>
          <cell r="I48">
            <v>6200</v>
          </cell>
          <cell r="J48">
            <v>5235</v>
          </cell>
          <cell r="K48">
            <v>-0.15564516129032258</v>
          </cell>
          <cell r="O48" t="str">
            <v>Short-term debt</v>
          </cell>
          <cell r="S48">
            <v>8021.1</v>
          </cell>
          <cell r="T48">
            <v>4331.3999999999996</v>
          </cell>
          <cell r="U48">
            <v>1578.6</v>
          </cell>
          <cell r="V48">
            <v>5427.9</v>
          </cell>
          <cell r="W48">
            <v>6821.8</v>
          </cell>
        </row>
        <row r="49">
          <cell r="B49" t="str">
            <v>Other income</v>
          </cell>
          <cell r="E49">
            <v>80</v>
          </cell>
          <cell r="F49">
            <v>685</v>
          </cell>
          <cell r="G49">
            <v>930</v>
          </cell>
          <cell r="H49">
            <v>540</v>
          </cell>
          <cell r="I49">
            <v>700</v>
          </cell>
          <cell r="J49">
            <v>2018</v>
          </cell>
          <cell r="K49">
            <v>1.882857142857143</v>
          </cell>
          <cell r="O49" t="str">
            <v>Payables</v>
          </cell>
          <cell r="S49">
            <v>5754</v>
          </cell>
          <cell r="T49">
            <v>6317.8</v>
          </cell>
          <cell r="U49">
            <v>9400.1</v>
          </cell>
          <cell r="V49">
            <v>11182.3</v>
          </cell>
          <cell r="W49">
            <v>15145.4</v>
          </cell>
        </row>
        <row r="50">
          <cell r="B50" t="str">
            <v>Net interest expense</v>
          </cell>
          <cell r="E50">
            <v>740</v>
          </cell>
          <cell r="F50">
            <v>1170</v>
          </cell>
          <cell r="G50">
            <v>1020</v>
          </cell>
          <cell r="H50">
            <v>120</v>
          </cell>
          <cell r="I50">
            <v>570</v>
          </cell>
          <cell r="J50">
            <v>530</v>
          </cell>
          <cell r="K50">
            <v>-7.0175438596491224E-2</v>
          </cell>
          <cell r="O50" t="str">
            <v>Provisions &amp; others</v>
          </cell>
          <cell r="S50">
            <v>2050.1</v>
          </cell>
          <cell r="T50">
            <v>1441.2</v>
          </cell>
          <cell r="U50">
            <v>1870.6000000000001</v>
          </cell>
          <cell r="V50">
            <v>2782.4</v>
          </cell>
          <cell r="W50">
            <v>3970.9</v>
          </cell>
        </row>
        <row r="51">
          <cell r="B51" t="str">
            <v>Income tax</v>
          </cell>
          <cell r="E51">
            <v>0</v>
          </cell>
          <cell r="F51">
            <v>0</v>
          </cell>
          <cell r="G51">
            <v>0</v>
          </cell>
          <cell r="H51">
            <v>0</v>
          </cell>
          <cell r="I51">
            <v>0</v>
          </cell>
          <cell r="J51">
            <v>0</v>
          </cell>
          <cell r="S51">
            <v>15825.2</v>
          </cell>
          <cell r="T51">
            <v>12090.400000000001</v>
          </cell>
          <cell r="U51">
            <v>12849.300000000001</v>
          </cell>
          <cell r="V51">
            <v>19392.599999999999</v>
          </cell>
          <cell r="W51">
            <v>25938.100000000002</v>
          </cell>
        </row>
        <row r="52">
          <cell r="B52" t="str">
            <v>Net profit</v>
          </cell>
          <cell r="E52">
            <v>2070</v>
          </cell>
          <cell r="F52">
            <v>3685</v>
          </cell>
          <cell r="G52">
            <v>4770</v>
          </cell>
          <cell r="H52">
            <v>5880</v>
          </cell>
          <cell r="I52">
            <v>6330</v>
          </cell>
          <cell r="J52">
            <v>6723</v>
          </cell>
          <cell r="K52">
            <v>6.2085308056871957E-2</v>
          </cell>
          <cell r="O52" t="str">
            <v>Net Current Assets</v>
          </cell>
          <cell r="S52">
            <v>-1023.7000000000025</v>
          </cell>
          <cell r="T52">
            <v>6525.9999999999927</v>
          </cell>
          <cell r="U52">
            <v>12467.099999999989</v>
          </cell>
          <cell r="V52">
            <v>10116.900000000562</v>
          </cell>
          <cell r="W52">
            <v>11314.219079237217</v>
          </cell>
        </row>
        <row r="53">
          <cell r="B53" t="str">
            <v>EPS (Rs)</v>
          </cell>
          <cell r="E53">
            <v>7.2693698078197118</v>
          </cell>
          <cell r="F53">
            <v>12.911735252372335</v>
          </cell>
          <cell r="G53">
            <v>12.632612114062015</v>
          </cell>
          <cell r="H53">
            <v>15.550295293529965</v>
          </cell>
          <cell r="I53">
            <v>13.74972138079394</v>
          </cell>
          <cell r="J53">
            <v>13.995174542883941</v>
          </cell>
          <cell r="K53">
            <v>1.7851500789889396E-2</v>
          </cell>
          <cell r="O53" t="str">
            <v>Employment of capital</v>
          </cell>
          <cell r="S53">
            <v>32976.899999999994</v>
          </cell>
          <cell r="T53">
            <v>48001.099999999991</v>
          </cell>
          <cell r="U53">
            <v>68365.299999999988</v>
          </cell>
          <cell r="V53">
            <v>95898.100000000559</v>
          </cell>
          <cell r="W53">
            <v>123170.51890423722</v>
          </cell>
        </row>
        <row r="54">
          <cell r="B54" t="str">
            <v>Note: Gross sales includes of Inter divisional transfers as the break up is not provided.</v>
          </cell>
        </row>
        <row r="55">
          <cell r="O55" t="str">
            <v>Share Capital</v>
          </cell>
          <cell r="S55">
            <v>1521.4</v>
          </cell>
          <cell r="T55">
            <v>2454.8000000000002</v>
          </cell>
          <cell r="U55">
            <v>3183.2</v>
          </cell>
          <cell r="V55">
            <v>4558.6000000000004</v>
          </cell>
          <cell r="W55">
            <v>4581.6000000000004</v>
          </cell>
        </row>
        <row r="56">
          <cell r="B56" t="str">
            <v>FIVE YEAR RECORD</v>
          </cell>
          <cell r="O56" t="str">
            <v>Reserves &amp; surplus</v>
          </cell>
          <cell r="S56">
            <v>17107.400000000001</v>
          </cell>
          <cell r="T56">
            <v>23617.899999999998</v>
          </cell>
          <cell r="U56">
            <v>40110.699999999997</v>
          </cell>
          <cell r="V56">
            <v>67312.900000000576</v>
          </cell>
          <cell r="W56">
            <v>77470.952237570586</v>
          </cell>
        </row>
        <row r="57">
          <cell r="O57" t="str">
            <v>Shareholders' funds</v>
          </cell>
          <cell r="S57">
            <v>18628.800000000003</v>
          </cell>
          <cell r="T57">
            <v>26072.699999999997</v>
          </cell>
          <cell r="U57">
            <v>43293.899999999994</v>
          </cell>
          <cell r="V57">
            <v>71871.500000000582</v>
          </cell>
          <cell r="W57">
            <v>82052.552237570591</v>
          </cell>
        </row>
        <row r="58">
          <cell r="B58" t="str">
            <v>Year-end 31 Mar</v>
          </cell>
          <cell r="G58">
            <v>1992</v>
          </cell>
          <cell r="H58">
            <v>1993</v>
          </cell>
          <cell r="I58">
            <v>1994</v>
          </cell>
          <cell r="J58" t="str">
            <v>1995</v>
          </cell>
          <cell r="K58" t="str">
            <v>1996</v>
          </cell>
          <cell r="O58" t="str">
            <v>Long-term debt</v>
          </cell>
          <cell r="S58">
            <v>13540.7</v>
          </cell>
          <cell r="T58">
            <v>21873.4</v>
          </cell>
          <cell r="U58">
            <v>25016.400000000001</v>
          </cell>
          <cell r="V58">
            <v>23971.300000000003</v>
          </cell>
          <cell r="W58">
            <v>39118.666666666664</v>
          </cell>
        </row>
        <row r="59">
          <cell r="O59" t="str">
            <v>Others</v>
          </cell>
          <cell r="S59">
            <v>807.4</v>
          </cell>
          <cell r="T59">
            <v>55</v>
          </cell>
          <cell r="U59">
            <v>55</v>
          </cell>
          <cell r="V59">
            <v>55</v>
          </cell>
          <cell r="W59">
            <v>2000</v>
          </cell>
        </row>
        <row r="60">
          <cell r="B60" t="str">
            <v>Turnover (Rs. m)</v>
          </cell>
          <cell r="G60">
            <v>15468.499999999996</v>
          </cell>
          <cell r="H60">
            <v>22464.499999999996</v>
          </cell>
          <cell r="I60">
            <v>30690.099999999995</v>
          </cell>
          <cell r="J60">
            <v>38710.200000000579</v>
          </cell>
          <cell r="K60">
            <v>42193.382821320003</v>
          </cell>
          <cell r="O60" t="str">
            <v>Capital employed</v>
          </cell>
          <cell r="S60">
            <v>32976.9</v>
          </cell>
          <cell r="T60">
            <v>48001.1</v>
          </cell>
          <cell r="U60">
            <v>68365.299999999988</v>
          </cell>
          <cell r="V60">
            <v>95897.800000000585</v>
          </cell>
          <cell r="W60">
            <v>123171.21890423726</v>
          </cell>
        </row>
        <row r="61">
          <cell r="B61" t="str">
            <v>Operating margin (%)</v>
          </cell>
          <cell r="G61">
            <v>0.21968516662895535</v>
          </cell>
          <cell r="H61">
            <v>0.23710298470920771</v>
          </cell>
          <cell r="I61">
            <v>0.22582852450790308</v>
          </cell>
          <cell r="J61">
            <v>0.26653698508404561</v>
          </cell>
          <cell r="K61">
            <v>0.27101856411929798</v>
          </cell>
        </row>
        <row r="62">
          <cell r="B62" t="str">
            <v>Net profit (Rs. m)</v>
          </cell>
          <cell r="G62">
            <v>882.59999999999479</v>
          </cell>
          <cell r="H62">
            <v>3217.4999999999959</v>
          </cell>
          <cell r="I62">
            <v>5754.8999999999951</v>
          </cell>
          <cell r="J62">
            <v>10648.500000000577</v>
          </cell>
          <cell r="K62">
            <v>13052.690027570003</v>
          </cell>
        </row>
        <row r="63">
          <cell r="B63" t="str">
            <v>Tax rate (%)</v>
          </cell>
          <cell r="G63">
            <v>0</v>
          </cell>
          <cell r="H63">
            <v>0</v>
          </cell>
          <cell r="I63">
            <v>0</v>
          </cell>
          <cell r="J63">
            <v>0</v>
          </cell>
          <cell r="K63">
            <v>0</v>
          </cell>
          <cell r="O63" t="str">
            <v>CAPITAL HISTORY</v>
          </cell>
        </row>
        <row r="64">
          <cell r="B64" t="str">
            <v>EPS (Rs)</v>
          </cell>
          <cell r="G64">
            <v>10.678254305630048</v>
          </cell>
          <cell r="H64">
            <v>13.243201502470519</v>
          </cell>
          <cell r="I64">
            <v>20.180753882906625</v>
          </cell>
          <cell r="J64">
            <v>28.178934888060788</v>
          </cell>
          <cell r="K64">
            <v>27.744222616482272</v>
          </cell>
        </row>
        <row r="65">
          <cell r="B65" t="str">
            <v>DPS (Rs)</v>
          </cell>
          <cell r="G65">
            <v>3</v>
          </cell>
          <cell r="H65">
            <v>3.5</v>
          </cell>
          <cell r="I65">
            <v>5.0999999999999996</v>
          </cell>
          <cell r="J65">
            <v>5.5</v>
          </cell>
          <cell r="K65">
            <v>6</v>
          </cell>
          <cell r="L65">
            <v>6</v>
          </cell>
          <cell r="O65" t="str">
            <v>Date</v>
          </cell>
          <cell r="Q65" t="str">
            <v>Issue terms</v>
          </cell>
          <cell r="V65" t="str">
            <v>Shares (m)</v>
          </cell>
        </row>
        <row r="66">
          <cell r="V66" t="str">
            <v>New</v>
          </cell>
          <cell r="W66" t="str">
            <v>Total</v>
          </cell>
        </row>
        <row r="67">
          <cell r="B67" t="str">
            <v>Net debt/equity (%)</v>
          </cell>
          <cell r="G67">
            <v>1.0113694923988665</v>
          </cell>
          <cell r="H67">
            <v>0.80918355214458082</v>
          </cell>
          <cell r="I67">
            <v>0.48987732682895296</v>
          </cell>
          <cell r="J67">
            <v>0.1790069777310842</v>
          </cell>
          <cell r="K67">
            <v>0.19293152207965292</v>
          </cell>
          <cell r="O67">
            <v>33694</v>
          </cell>
          <cell r="W67">
            <v>227.08134799999999</v>
          </cell>
        </row>
        <row r="68">
          <cell r="B68" t="str">
            <v>Return on assets (%)</v>
          </cell>
          <cell r="G68">
            <v>4.3021232711625633E-2</v>
          </cell>
          <cell r="H68">
            <v>5.9094382038981111E-2</v>
          </cell>
          <cell r="I68">
            <v>8.1452959214074916E-2</v>
          </cell>
          <cell r="J68">
            <v>0.10837875619640332</v>
          </cell>
          <cell r="K68">
            <v>9.8734672098739623E-2</v>
          </cell>
          <cell r="O68">
            <v>33727</v>
          </cell>
          <cell r="Q68" t="str">
            <v>Issue of 9.2m GDRs at US$16</v>
          </cell>
          <cell r="V68">
            <v>18.399999999999999</v>
          </cell>
          <cell r="W68">
            <v>245.481348</v>
          </cell>
        </row>
        <row r="69">
          <cell r="B69" t="str">
            <v>Return on equity (%)</v>
          </cell>
          <cell r="G69">
            <v>0.10849916792059836</v>
          </cell>
          <cell r="H69">
            <v>0.14395490084225343</v>
          </cell>
          <cell r="I69">
            <v>0.16592711766181403</v>
          </cell>
          <cell r="J69">
            <v>0.18492533347690407</v>
          </cell>
          <cell r="K69">
            <v>0.16959909562963008</v>
          </cell>
          <cell r="O69">
            <v>34424</v>
          </cell>
          <cell r="Q69" t="str">
            <v xml:space="preserve">Issue of shares to FIs on Conversion of debt </v>
          </cell>
          <cell r="V69">
            <v>74.463708999999994</v>
          </cell>
          <cell r="W69">
            <v>319.95296500000001</v>
          </cell>
        </row>
        <row r="70">
          <cell r="B70" t="str">
            <v>Book value per share (Rs)</v>
          </cell>
          <cell r="G70">
            <v>122.44433325663034</v>
          </cell>
          <cell r="H70">
            <v>106.21051339509508</v>
          </cell>
          <cell r="I70">
            <v>135.31332644471664</v>
          </cell>
          <cell r="J70">
            <v>156.11581362081193</v>
          </cell>
          <cell r="K70">
            <v>178.23060534749379</v>
          </cell>
          <cell r="O70">
            <v>34516</v>
          </cell>
          <cell r="Q70" t="str">
            <v>Conversion of Jseries debentures</v>
          </cell>
          <cell r="V70">
            <v>8.74</v>
          </cell>
          <cell r="W70">
            <v>328.69296500000002</v>
          </cell>
        </row>
        <row r="71">
          <cell r="O71">
            <v>34628</v>
          </cell>
          <cell r="Q71" t="str">
            <v>Private placement to UTI</v>
          </cell>
          <cell r="V71">
            <v>24.55</v>
          </cell>
          <cell r="W71">
            <v>353.24296500000003</v>
          </cell>
        </row>
        <row r="72">
          <cell r="B72" t="str">
            <v>Fiscal year-end share price (Rs)</v>
          </cell>
          <cell r="G72">
            <v>437.5</v>
          </cell>
          <cell r="H72">
            <v>178.75</v>
          </cell>
          <cell r="I72">
            <v>335</v>
          </cell>
          <cell r="J72">
            <v>261.25</v>
          </cell>
          <cell r="K72">
            <v>261</v>
          </cell>
          <cell r="O72">
            <v>34700</v>
          </cell>
          <cell r="Q72" t="str">
            <v>Merger of Reliance polyethylene and</v>
          </cell>
          <cell r="V72">
            <v>99.58</v>
          </cell>
          <cell r="W72">
            <v>452.892965</v>
          </cell>
        </row>
        <row r="73">
          <cell r="B73" t="str">
            <v>Price to book (fiscal year-end)</v>
          </cell>
          <cell r="G73">
            <v>3.5730522463873142</v>
          </cell>
          <cell r="H73">
            <v>1.682978400971131</v>
          </cell>
          <cell r="I73">
            <v>2.4757354563806913</v>
          </cell>
          <cell r="J73">
            <v>1.6734371358083391</v>
          </cell>
          <cell r="K73">
            <v>1.464394958941714</v>
          </cell>
          <cell r="Q73" t="str">
            <v>Reliance Polypropylene with Reliance</v>
          </cell>
        </row>
        <row r="74">
          <cell r="O74">
            <v>34768</v>
          </cell>
          <cell r="Q74" t="str">
            <v>Exercise of warrants attached</v>
          </cell>
          <cell r="V74">
            <v>7.48</v>
          </cell>
          <cell r="W74">
            <v>460.37296500000002</v>
          </cell>
        </row>
        <row r="75">
          <cell r="Q75" t="str">
            <v>to debentures placed privately</v>
          </cell>
        </row>
      </sheetData>
      <sheetData sheetId="10" refreshError="1">
        <row r="2">
          <cell r="D2" t="str">
            <v>Reliance</v>
          </cell>
        </row>
        <row r="14">
          <cell r="J14">
            <v>3060.5000000000045</v>
          </cell>
          <cell r="K14">
            <v>3398.1999999999948</v>
          </cell>
          <cell r="L14">
            <v>5326.399999999996</v>
          </cell>
          <cell r="M14">
            <v>6930.6999999999953</v>
          </cell>
          <cell r="N14">
            <v>10317.700000000577</v>
          </cell>
          <cell r="O14">
            <v>11435.190027570001</v>
          </cell>
          <cell r="P14">
            <v>9676.9017374540217</v>
          </cell>
          <cell r="Q14">
            <v>16275.013065438123</v>
          </cell>
          <cell r="R14">
            <v>27192.430206947953</v>
          </cell>
        </row>
        <row r="17">
          <cell r="J17">
            <v>62.8</v>
          </cell>
          <cell r="K17">
            <v>345.6</v>
          </cell>
          <cell r="L17">
            <v>113.7</v>
          </cell>
          <cell r="M17">
            <v>774.5</v>
          </cell>
          <cell r="N17">
            <v>634.1</v>
          </cell>
          <cell r="O17">
            <v>473.7</v>
          </cell>
          <cell r="P17">
            <v>1530</v>
          </cell>
          <cell r="Q17">
            <v>600</v>
          </cell>
          <cell r="R17">
            <v>700</v>
          </cell>
        </row>
        <row r="18">
          <cell r="J18">
            <v>1255.5000000000045</v>
          </cell>
          <cell r="K18">
            <v>1633.1999999999948</v>
          </cell>
          <cell r="L18">
            <v>3217.4999999999959</v>
          </cell>
          <cell r="M18">
            <v>5754.8999999999951</v>
          </cell>
          <cell r="N18">
            <v>10648.500000000577</v>
          </cell>
          <cell r="O18">
            <v>13052.690027570003</v>
          </cell>
          <cell r="P18">
            <v>10945.374257287356</v>
          </cell>
          <cell r="Q18">
            <v>14713.141481104791</v>
          </cell>
          <cell r="R18">
            <v>24854.77064761462</v>
          </cell>
        </row>
        <row r="19">
          <cell r="J19">
            <v>0</v>
          </cell>
          <cell r="K19">
            <v>0</v>
          </cell>
          <cell r="L19">
            <v>0</v>
          </cell>
          <cell r="M19">
            <v>0</v>
          </cell>
          <cell r="N19">
            <v>0</v>
          </cell>
          <cell r="O19">
            <v>0</v>
          </cell>
          <cell r="P19">
            <v>-1411.953279190069</v>
          </cell>
          <cell r="Q19">
            <v>-1897.995251062518</v>
          </cell>
          <cell r="R19">
            <v>-3206.2654135422858</v>
          </cell>
        </row>
        <row r="20">
          <cell r="J20">
            <v>1255.5000000000045</v>
          </cell>
          <cell r="K20">
            <v>1633.1999999999948</v>
          </cell>
          <cell r="L20">
            <v>3217.4999999999959</v>
          </cell>
          <cell r="M20">
            <v>5754.8999999999951</v>
          </cell>
          <cell r="N20">
            <v>10648.500000000577</v>
          </cell>
          <cell r="O20">
            <v>13052.690027570003</v>
          </cell>
          <cell r="P20">
            <v>9533.4209780972869</v>
          </cell>
          <cell r="Q20">
            <v>12815.146230042272</v>
          </cell>
          <cell r="R20">
            <v>21648.505234072334</v>
          </cell>
        </row>
        <row r="29">
          <cell r="J29">
            <v>8.1956883501724942</v>
          </cell>
          <cell r="K29">
            <v>10.678254305630048</v>
          </cell>
          <cell r="L29">
            <v>13.243201502470519</v>
          </cell>
          <cell r="M29">
            <v>20.180753882906625</v>
          </cell>
          <cell r="N29">
            <v>28.178934888060788</v>
          </cell>
          <cell r="O29">
            <v>27.744222616482272</v>
          </cell>
          <cell r="P29">
            <v>20.099835745344617</v>
          </cell>
          <cell r="Q29">
            <v>27.228241410835825</v>
          </cell>
          <cell r="R29">
            <v>46.415638750794876</v>
          </cell>
        </row>
        <row r="30">
          <cell r="J30">
            <v>8.1956883501724942</v>
          </cell>
          <cell r="K30">
            <v>10.678254305630048</v>
          </cell>
          <cell r="L30">
            <v>13.243201502470519</v>
          </cell>
          <cell r="M30">
            <v>20.180753882906625</v>
          </cell>
          <cell r="N30">
            <v>19.865228718745634</v>
          </cell>
          <cell r="O30">
            <v>23.846582653644273</v>
          </cell>
          <cell r="P30">
            <v>17.27611550165707</v>
          </cell>
          <cell r="Q30">
            <v>23.40308893467212</v>
          </cell>
          <cell r="R30">
            <v>39.894949705131204</v>
          </cell>
        </row>
        <row r="31">
          <cell r="J31">
            <v>8.1956883501724729</v>
          </cell>
          <cell r="K31">
            <v>10.678254305630048</v>
          </cell>
          <cell r="L31">
            <v>13.071868906308906</v>
          </cell>
          <cell r="M31">
            <v>17.960764951810948</v>
          </cell>
          <cell r="N31">
            <v>23.112130400621108</v>
          </cell>
          <cell r="O31">
            <v>27.744222616482272</v>
          </cell>
          <cell r="P31">
            <v>20.099835745344617</v>
          </cell>
          <cell r="Q31">
            <v>27.228241410835825</v>
          </cell>
          <cell r="R31">
            <v>46.415638750794876</v>
          </cell>
        </row>
        <row r="33">
          <cell r="J33">
            <v>2.9998493568198752</v>
          </cell>
          <cell r="K33">
            <v>3</v>
          </cell>
          <cell r="L33">
            <v>3.5</v>
          </cell>
          <cell r="M33">
            <v>5.0999999999999996</v>
          </cell>
          <cell r="N33">
            <v>5.5</v>
          </cell>
          <cell r="O33">
            <v>6</v>
          </cell>
          <cell r="P33">
            <v>6</v>
          </cell>
          <cell r="Q33">
            <v>7.5</v>
          </cell>
          <cell r="R33">
            <v>8</v>
          </cell>
        </row>
        <row r="35">
          <cell r="J35">
            <v>152.14097299999958</v>
          </cell>
          <cell r="K35">
            <v>152.140973</v>
          </cell>
          <cell r="L35">
            <v>242.30545758904111</v>
          </cell>
          <cell r="M35">
            <v>284.75645822465748</v>
          </cell>
          <cell r="N35">
            <v>377.59411568493152</v>
          </cell>
          <cell r="O35">
            <v>460.37296500000002</v>
          </cell>
          <cell r="P35">
            <v>460.37296500000002</v>
          </cell>
          <cell r="Q35">
            <v>460.37296500000002</v>
          </cell>
          <cell r="R35">
            <v>460.37296500000002</v>
          </cell>
        </row>
        <row r="36">
          <cell r="J36">
            <v>152.14097299999958</v>
          </cell>
          <cell r="K36">
            <v>152.140973</v>
          </cell>
          <cell r="L36">
            <v>242.30545758904111</v>
          </cell>
          <cell r="M36">
            <v>284.75645822465748</v>
          </cell>
          <cell r="N36">
            <v>535.61930500000005</v>
          </cell>
          <cell r="O36">
            <v>535.61930500000005</v>
          </cell>
          <cell r="P36">
            <v>535.61930500000005</v>
          </cell>
          <cell r="Q36">
            <v>535.61930500000005</v>
          </cell>
          <cell r="R36">
            <v>535.61930500000005</v>
          </cell>
        </row>
        <row r="37">
          <cell r="J37">
            <v>152.140973</v>
          </cell>
          <cell r="K37">
            <v>152.140973</v>
          </cell>
          <cell r="L37">
            <v>245.481348</v>
          </cell>
          <cell r="M37">
            <v>319.95296500000001</v>
          </cell>
          <cell r="N37">
            <v>460.37296500000002</v>
          </cell>
          <cell r="O37">
            <v>460.37296500000002</v>
          </cell>
          <cell r="P37">
            <v>460.37296500000002</v>
          </cell>
          <cell r="Q37">
            <v>460.37296500000002</v>
          </cell>
          <cell r="R37">
            <v>460.37296500000002</v>
          </cell>
        </row>
        <row r="44">
          <cell r="J44">
            <v>0.32688814352680262</v>
          </cell>
          <cell r="K44">
            <v>0.3442221288424861</v>
          </cell>
          <cell r="L44">
            <v>0.3616595072225065</v>
          </cell>
          <cell r="M44">
            <v>0.30897911704425846</v>
          </cell>
          <cell r="N44">
            <v>0.33841468140181091</v>
          </cell>
          <cell r="O44">
            <v>0.35075983573641789</v>
          </cell>
          <cell r="P44">
            <v>0.28116833011693521</v>
          </cell>
          <cell r="Q44">
            <v>0.30081370504898325</v>
          </cell>
          <cell r="R44">
            <v>0.34537190818275931</v>
          </cell>
        </row>
        <row r="68">
          <cell r="J68">
            <v>0</v>
          </cell>
          <cell r="K68">
            <v>0</v>
          </cell>
          <cell r="L68">
            <v>0</v>
          </cell>
          <cell r="M68">
            <v>0</v>
          </cell>
          <cell r="N68">
            <v>0</v>
          </cell>
          <cell r="O68">
            <v>0</v>
          </cell>
          <cell r="P68">
            <v>-1411.953279190069</v>
          </cell>
          <cell r="Q68">
            <v>-1897.995251062518</v>
          </cell>
          <cell r="R68">
            <v>-3206.2654135422858</v>
          </cell>
        </row>
        <row r="77">
          <cell r="J77">
            <v>465</v>
          </cell>
          <cell r="K77">
            <v>465.00000000000006</v>
          </cell>
          <cell r="L77">
            <v>483.7</v>
          </cell>
          <cell r="M77">
            <v>856.7</v>
          </cell>
          <cell r="N77">
            <v>1391.8</v>
          </cell>
          <cell r="O77">
            <v>2281.7377900000001</v>
          </cell>
          <cell r="P77">
            <v>2762.2</v>
          </cell>
          <cell r="Q77">
            <v>3042.2377900000001</v>
          </cell>
          <cell r="R77">
            <v>3732.7972374999999</v>
          </cell>
        </row>
        <row r="78">
          <cell r="J78">
            <v>1879.8</v>
          </cell>
          <cell r="K78">
            <v>20481.8</v>
          </cell>
          <cell r="L78">
            <v>3095.4</v>
          </cell>
          <cell r="M78">
            <v>4869.8999999999996</v>
          </cell>
          <cell r="N78">
            <v>32633.100000000006</v>
          </cell>
          <cell r="O78">
            <v>29846.653824999998</v>
          </cell>
          <cell r="P78">
            <v>19474.533662500013</v>
          </cell>
          <cell r="Q78">
            <v>28130.018875000002</v>
          </cell>
          <cell r="R78">
            <v>26088</v>
          </cell>
        </row>
        <row r="79">
          <cell r="J79">
            <v>28.500000000001137</v>
          </cell>
          <cell r="K79">
            <v>-361.80000000000064</v>
          </cell>
          <cell r="L79">
            <v>2662.3999999999992</v>
          </cell>
          <cell r="M79">
            <v>5068.2999999999984</v>
          </cell>
          <cell r="N79">
            <v>-579.89999999999554</v>
          </cell>
          <cell r="O79">
            <v>-7259.4999999999982</v>
          </cell>
          <cell r="P79">
            <v>4855.8423365298668</v>
          </cell>
          <cell r="Q79">
            <v>2090.8676552061734</v>
          </cell>
          <cell r="R79">
            <v>4413.1660131269309</v>
          </cell>
        </row>
        <row r="80">
          <cell r="J80">
            <v>114.8</v>
          </cell>
          <cell r="K80">
            <v>-75.799999999999955</v>
          </cell>
          <cell r="L80">
            <v>7177.2</v>
          </cell>
          <cell r="M80">
            <v>12105.099999999999</v>
          </cell>
          <cell r="N80">
            <v>32.299999999999272</v>
          </cell>
          <cell r="O80">
            <v>-405</v>
          </cell>
          <cell r="P80">
            <v>-1740.9462559999999</v>
          </cell>
          <cell r="Q80">
            <v>0</v>
          </cell>
          <cell r="R80">
            <v>0</v>
          </cell>
        </row>
        <row r="86">
          <cell r="N86">
            <v>-331</v>
          </cell>
          <cell r="O86">
            <v>0</v>
          </cell>
          <cell r="P86">
            <v>0</v>
          </cell>
          <cell r="Q86">
            <v>0</v>
          </cell>
          <cell r="R86">
            <v>0</v>
          </cell>
        </row>
        <row r="94">
          <cell r="J94">
            <v>12566.5</v>
          </cell>
          <cell r="K94">
            <v>12724.3</v>
          </cell>
          <cell r="L94">
            <v>26885.7</v>
          </cell>
          <cell r="M94">
            <v>32050.400000000001</v>
          </cell>
          <cell r="N94">
            <v>35096.199999999997</v>
          </cell>
          <cell r="O94">
            <v>47442.299824999995</v>
          </cell>
          <cell r="P94">
            <v>93345.100359687509</v>
          </cell>
          <cell r="Q94">
            <v>102900.60011368751</v>
          </cell>
          <cell r="R94">
            <v>119489.87559206251</v>
          </cell>
        </row>
        <row r="96">
          <cell r="J96">
            <v>695.3</v>
          </cell>
          <cell r="K96">
            <v>619.5</v>
          </cell>
          <cell r="L96">
            <v>7796.7</v>
          </cell>
          <cell r="M96">
            <v>19901.8</v>
          </cell>
          <cell r="N96">
            <v>19934.099999999999</v>
          </cell>
          <cell r="O96">
            <v>19529.099999999999</v>
          </cell>
          <cell r="P96">
            <v>21288.153743999999</v>
          </cell>
          <cell r="Q96">
            <v>24788.153743999999</v>
          </cell>
          <cell r="R96">
            <v>24788.153743999999</v>
          </cell>
        </row>
        <row r="97">
          <cell r="J97">
            <v>0</v>
          </cell>
          <cell r="K97">
            <v>0</v>
          </cell>
          <cell r="L97">
            <v>0</v>
          </cell>
          <cell r="M97">
            <v>0</v>
          </cell>
          <cell r="N97">
            <v>0</v>
          </cell>
        </row>
        <row r="104">
          <cell r="J104">
            <v>11602.200000000004</v>
          </cell>
          <cell r="K104">
            <v>14801.499999999998</v>
          </cell>
          <cell r="L104">
            <v>18616.399999999994</v>
          </cell>
          <cell r="M104">
            <v>25316.399999999991</v>
          </cell>
          <cell r="N104">
            <v>29509.50000000056</v>
          </cell>
          <cell r="O104">
            <v>37252.319079237219</v>
          </cell>
          <cell r="P104">
            <v>50425.85456907835</v>
          </cell>
          <cell r="Q104">
            <v>59995.458491452649</v>
          </cell>
          <cell r="R104">
            <v>59446.165272410697</v>
          </cell>
        </row>
        <row r="112">
          <cell r="J112">
            <v>9009.6</v>
          </cell>
          <cell r="K112">
            <v>15825.200000000003</v>
          </cell>
          <cell r="L112">
            <v>12090.400000000001</v>
          </cell>
          <cell r="M112">
            <v>12849.300000000001</v>
          </cell>
          <cell r="N112">
            <v>19392.599999999995</v>
          </cell>
          <cell r="O112">
            <v>25938.100000000002</v>
          </cell>
          <cell r="P112">
            <v>27317.264131527409</v>
          </cell>
          <cell r="Q112">
            <v>38344.480162550317</v>
          </cell>
          <cell r="R112">
            <v>47283.331193423954</v>
          </cell>
        </row>
        <row r="117">
          <cell r="J117">
            <v>1521.2</v>
          </cell>
          <cell r="K117">
            <v>1521.4</v>
          </cell>
          <cell r="L117">
            <v>2454.8000000000002</v>
          </cell>
          <cell r="M117">
            <v>3183.2</v>
          </cell>
          <cell r="N117">
            <v>4558.6000000000004</v>
          </cell>
          <cell r="O117">
            <v>4581.6000000000004</v>
          </cell>
          <cell r="P117">
            <v>4581.6000000000004</v>
          </cell>
          <cell r="Q117">
            <v>4581.6000000000004</v>
          </cell>
          <cell r="R117">
            <v>4581.6000000000004</v>
          </cell>
        </row>
        <row r="118">
          <cell r="J118">
            <v>6726.7</v>
          </cell>
          <cell r="K118">
            <v>13479.9</v>
          </cell>
          <cell r="L118">
            <v>17629.599999999999</v>
          </cell>
          <cell r="M118">
            <v>29759.3</v>
          </cell>
          <cell r="N118">
            <v>47984</v>
          </cell>
          <cell r="O118">
            <v>48112.6</v>
          </cell>
          <cell r="P118">
            <v>48112.6</v>
          </cell>
          <cell r="Q118">
            <v>48112.6</v>
          </cell>
          <cell r="R118">
            <v>48112.6</v>
          </cell>
        </row>
        <row r="119">
          <cell r="J119">
            <v>3228.6</v>
          </cell>
          <cell r="K119">
            <v>3627.5</v>
          </cell>
          <cell r="L119">
            <v>5988.3</v>
          </cell>
          <cell r="M119">
            <v>10351.4</v>
          </cell>
          <cell r="N119">
            <v>19328.90000000058</v>
          </cell>
          <cell r="O119">
            <v>29358.352237570583</v>
          </cell>
          <cell r="P119">
            <v>35849.535425667869</v>
          </cell>
          <cell r="Q119">
            <v>44931.884418210146</v>
          </cell>
          <cell r="R119">
            <v>62617.405932282476</v>
          </cell>
        </row>
        <row r="120">
          <cell r="J120">
            <v>11476.5</v>
          </cell>
          <cell r="K120">
            <v>18628.8</v>
          </cell>
          <cell r="L120">
            <v>26072.699999999997</v>
          </cell>
          <cell r="M120">
            <v>43293.9</v>
          </cell>
          <cell r="N120">
            <v>71871.500000000582</v>
          </cell>
          <cell r="O120">
            <v>82052.552237570577</v>
          </cell>
          <cell r="P120">
            <v>88543.735425667866</v>
          </cell>
          <cell r="Q120">
            <v>97626.084418210143</v>
          </cell>
          <cell r="R120">
            <v>115311.60593228247</v>
          </cell>
        </row>
        <row r="122">
          <cell r="J122">
            <v>58</v>
          </cell>
          <cell r="K122">
            <v>807.4</v>
          </cell>
          <cell r="L122">
            <v>55</v>
          </cell>
          <cell r="M122">
            <v>55</v>
          </cell>
          <cell r="N122">
            <v>55</v>
          </cell>
          <cell r="O122">
            <v>2000</v>
          </cell>
          <cell r="P122">
            <v>2000</v>
          </cell>
          <cell r="Q122">
            <v>2000</v>
          </cell>
          <cell r="R122">
            <v>2000</v>
          </cell>
        </row>
        <row r="126">
          <cell r="K126">
            <v>1.0113694923988665</v>
          </cell>
          <cell r="L126">
            <v>0.80918355214458082</v>
          </cell>
          <cell r="M126">
            <v>0.48987732682895296</v>
          </cell>
          <cell r="N126">
            <v>0.1790069777310842</v>
          </cell>
          <cell r="O126">
            <v>0.19293152207965292</v>
          </cell>
          <cell r="P126">
            <v>0.26752046882142372</v>
          </cell>
          <cell r="Q126">
            <v>0.33251222037951184</v>
          </cell>
          <cell r="R126">
            <v>0.30400437632364552</v>
          </cell>
        </row>
        <row r="146">
          <cell r="K146">
            <v>6750</v>
          </cell>
          <cell r="L146">
            <v>8000</v>
          </cell>
          <cell r="M146">
            <v>9500</v>
          </cell>
          <cell r="N146">
            <v>12000</v>
          </cell>
          <cell r="R146">
            <v>200</v>
          </cell>
        </row>
        <row r="148">
          <cell r="J148">
            <v>533.29999999999995</v>
          </cell>
          <cell r="K148">
            <v>1967.6</v>
          </cell>
          <cell r="L148">
            <v>2783</v>
          </cell>
          <cell r="M148">
            <v>4407</v>
          </cell>
          <cell r="N148">
            <v>4424.3</v>
          </cell>
          <cell r="O148">
            <v>4809.2</v>
          </cell>
          <cell r="P148">
            <v>4809.2</v>
          </cell>
          <cell r="Q148">
            <v>4809.2</v>
          </cell>
          <cell r="R148">
            <v>4809.2</v>
          </cell>
        </row>
      </sheetData>
      <sheetData sheetId="11" refreshError="1"/>
      <sheetData sheetId="12" refreshError="1"/>
      <sheetData sheetId="13" refreshError="1"/>
      <sheetData sheetId="14" refreshError="1">
        <row r="1">
          <cell r="A1" t="str">
            <v>PEREGRINE</v>
          </cell>
          <cell r="C1" t="str">
            <v>Control - Years To Include (1 or 0)</v>
          </cell>
          <cell r="D1">
            <v>0</v>
          </cell>
          <cell r="E1" t="str">
            <v/>
          </cell>
          <cell r="F1" t="str">
            <v/>
          </cell>
          <cell r="G1" t="str">
            <v/>
          </cell>
          <cell r="H1" t="str">
            <v/>
          </cell>
          <cell r="I1" t="str">
            <v/>
          </cell>
          <cell r="J1" t="str">
            <v>Enter 1 to Include:</v>
          </cell>
          <cell r="M1" t="str">
            <v>Fact Sheet</v>
          </cell>
          <cell r="W1" t="str">
            <v>India</v>
          </cell>
        </row>
        <row r="2">
          <cell r="C2" t="str">
            <v>Year End - Manual (Enter Full Date)</v>
          </cell>
        </row>
        <row r="3">
          <cell r="B3" t="str">
            <v>20 January 1997</v>
          </cell>
          <cell r="C3" t="str">
            <v>Terminal Value Start Period - Test 1</v>
          </cell>
          <cell r="D3">
            <v>0</v>
          </cell>
          <cell r="E3">
            <v>0</v>
          </cell>
          <cell r="F3">
            <v>0</v>
          </cell>
          <cell r="G3">
            <v>0</v>
          </cell>
          <cell r="H3">
            <v>0</v>
          </cell>
          <cell r="I3">
            <v>0</v>
          </cell>
          <cell r="J3">
            <v>0</v>
          </cell>
          <cell r="K3">
            <v>0</v>
          </cell>
          <cell r="L3">
            <v>0</v>
          </cell>
          <cell r="M3">
            <v>0</v>
          </cell>
          <cell r="N3">
            <v>0</v>
          </cell>
          <cell r="O3">
            <v>0</v>
          </cell>
          <cell r="P3">
            <v>0</v>
          </cell>
          <cell r="Q3">
            <v>0</v>
          </cell>
        </row>
        <row r="4">
          <cell r="B4" t="str">
            <v>Reliance Industries Ltd.</v>
          </cell>
          <cell r="C4" t="str">
            <v>Terminal Value Start Period - Test 2</v>
          </cell>
          <cell r="D4">
            <v>0</v>
          </cell>
          <cell r="E4">
            <v>0</v>
          </cell>
          <cell r="F4">
            <v>0</v>
          </cell>
          <cell r="G4">
            <v>0</v>
          </cell>
          <cell r="H4">
            <v>0</v>
          </cell>
          <cell r="I4">
            <v>0</v>
          </cell>
          <cell r="J4">
            <v>0</v>
          </cell>
          <cell r="K4">
            <v>0</v>
          </cell>
          <cell r="L4">
            <v>0</v>
          </cell>
          <cell r="M4">
            <v>0</v>
          </cell>
          <cell r="N4">
            <v>0</v>
          </cell>
          <cell r="O4">
            <v>0</v>
          </cell>
          <cell r="P4">
            <v>0</v>
          </cell>
          <cell r="Q4">
            <v>0</v>
          </cell>
          <cell r="W4" t="str">
            <v>BUY</v>
          </cell>
        </row>
        <row r="5">
          <cell r="C5" t="str">
            <v>Terminal Value Start Period - Test 3</v>
          </cell>
          <cell r="D5">
            <v>0</v>
          </cell>
          <cell r="E5">
            <v>16</v>
          </cell>
          <cell r="F5">
            <v>16</v>
          </cell>
          <cell r="G5">
            <v>16</v>
          </cell>
          <cell r="H5">
            <v>16</v>
          </cell>
          <cell r="I5">
            <v>16</v>
          </cell>
          <cell r="J5">
            <v>16</v>
          </cell>
          <cell r="K5">
            <v>16</v>
          </cell>
          <cell r="L5">
            <v>16</v>
          </cell>
          <cell r="M5">
            <v>16</v>
          </cell>
          <cell r="N5">
            <v>16</v>
          </cell>
          <cell r="O5">
            <v>16</v>
          </cell>
          <cell r="P5">
            <v>16</v>
          </cell>
          <cell r="Q5">
            <v>16</v>
          </cell>
        </row>
        <row r="6">
          <cell r="C6" t="str">
            <v>Terminal Value Start Period - Test 4</v>
          </cell>
          <cell r="D6">
            <v>0</v>
          </cell>
          <cell r="E6">
            <v>1</v>
          </cell>
          <cell r="F6">
            <v>1</v>
          </cell>
          <cell r="G6">
            <v>1</v>
          </cell>
          <cell r="H6">
            <v>1</v>
          </cell>
          <cell r="I6">
            <v>1</v>
          </cell>
          <cell r="J6">
            <v>1</v>
          </cell>
          <cell r="K6">
            <v>1</v>
          </cell>
          <cell r="L6">
            <v>1</v>
          </cell>
          <cell r="M6">
            <v>1</v>
          </cell>
          <cell r="N6">
            <v>1</v>
          </cell>
          <cell r="O6">
            <v>1</v>
          </cell>
          <cell r="P6">
            <v>1</v>
          </cell>
          <cell r="Q6">
            <v>0</v>
          </cell>
          <cell r="S6" t="str">
            <v>Analyst:</v>
          </cell>
          <cell r="V6" t="str">
            <v>S. Ramesh</v>
          </cell>
        </row>
        <row r="7">
          <cell r="C7" t="str">
            <v>Terminal Value Start Period - Test 5</v>
          </cell>
          <cell r="D7">
            <v>0</v>
          </cell>
          <cell r="E7">
            <v>1</v>
          </cell>
          <cell r="F7">
            <v>1</v>
          </cell>
          <cell r="G7">
            <v>1</v>
          </cell>
          <cell r="H7">
            <v>1</v>
          </cell>
          <cell r="I7">
            <v>1</v>
          </cell>
          <cell r="J7">
            <v>1</v>
          </cell>
          <cell r="K7">
            <v>1</v>
          </cell>
          <cell r="L7">
            <v>1</v>
          </cell>
          <cell r="M7">
            <v>1</v>
          </cell>
          <cell r="N7">
            <v>1</v>
          </cell>
          <cell r="O7">
            <v>1</v>
          </cell>
          <cell r="P7">
            <v>0</v>
          </cell>
          <cell r="Q7">
            <v>0</v>
          </cell>
          <cell r="S7" t="str">
            <v>Bloomberg:</v>
          </cell>
          <cell r="V7" t="str">
            <v>RELI IN</v>
          </cell>
        </row>
        <row r="8">
          <cell r="C8" t="str">
            <v>IS Control</v>
          </cell>
          <cell r="D8">
            <v>0</v>
          </cell>
          <cell r="E8">
            <v>0</v>
          </cell>
          <cell r="F8">
            <v>1</v>
          </cell>
          <cell r="G8">
            <v>1</v>
          </cell>
          <cell r="H8">
            <v>1</v>
          </cell>
          <cell r="I8">
            <v>1</v>
          </cell>
          <cell r="J8">
            <v>1</v>
          </cell>
          <cell r="K8">
            <v>1</v>
          </cell>
          <cell r="L8">
            <v>1</v>
          </cell>
          <cell r="M8">
            <v>1</v>
          </cell>
          <cell r="N8">
            <v>1</v>
          </cell>
          <cell r="O8">
            <v>1</v>
          </cell>
          <cell r="P8">
            <v>1</v>
          </cell>
          <cell r="Q8">
            <v>0</v>
          </cell>
        </row>
        <row r="9">
          <cell r="C9" t="str">
            <v>BS Control</v>
          </cell>
          <cell r="D9">
            <v>0</v>
          </cell>
          <cell r="E9">
            <v>0</v>
          </cell>
          <cell r="F9">
            <v>0</v>
          </cell>
          <cell r="G9">
            <v>1</v>
          </cell>
          <cell r="H9">
            <v>1</v>
          </cell>
          <cell r="I9">
            <v>1</v>
          </cell>
          <cell r="J9">
            <v>1</v>
          </cell>
          <cell r="K9">
            <v>1</v>
          </cell>
          <cell r="L9">
            <v>1</v>
          </cell>
          <cell r="M9">
            <v>1</v>
          </cell>
          <cell r="N9">
            <v>1</v>
          </cell>
          <cell r="O9">
            <v>1</v>
          </cell>
          <cell r="P9">
            <v>0</v>
          </cell>
          <cell r="Q9">
            <v>0</v>
          </cell>
          <cell r="S9" t="str">
            <v>Warrants:</v>
          </cell>
          <cell r="V9" t="str">
            <v>60m</v>
          </cell>
        </row>
        <row r="11">
          <cell r="C11" t="str">
            <v>Month of Year End (Rsm)</v>
          </cell>
          <cell r="D11">
            <v>0</v>
          </cell>
          <cell r="E11">
            <v>33328</v>
          </cell>
          <cell r="F11">
            <v>33694</v>
          </cell>
          <cell r="G11">
            <v>34059</v>
          </cell>
          <cell r="H11">
            <v>34424</v>
          </cell>
          <cell r="I11">
            <v>34789</v>
          </cell>
          <cell r="J11">
            <v>35155</v>
          </cell>
          <cell r="K11">
            <v>35520</v>
          </cell>
          <cell r="L11">
            <v>35885</v>
          </cell>
          <cell r="M11">
            <v>36250</v>
          </cell>
          <cell r="N11">
            <v>36616</v>
          </cell>
          <cell r="O11">
            <v>36981</v>
          </cell>
          <cell r="P11">
            <v>37346</v>
          </cell>
          <cell r="Q11">
            <v>37711</v>
          </cell>
          <cell r="S11" t="str">
            <v>Ex. price:</v>
          </cell>
          <cell r="V11" t="str">
            <v>NA</v>
          </cell>
        </row>
        <row r="13">
          <cell r="C13" t="str">
            <v>Year Count</v>
          </cell>
          <cell r="D13">
            <v>0</v>
          </cell>
          <cell r="E13">
            <v>-6</v>
          </cell>
          <cell r="F13">
            <v>-5</v>
          </cell>
          <cell r="G13">
            <v>-4</v>
          </cell>
          <cell r="H13">
            <v>-3</v>
          </cell>
          <cell r="I13">
            <v>-2</v>
          </cell>
          <cell r="J13">
            <v>-1</v>
          </cell>
          <cell r="K13">
            <v>0</v>
          </cell>
          <cell r="L13">
            <v>1</v>
          </cell>
          <cell r="M13">
            <v>2</v>
          </cell>
          <cell r="N13">
            <v>3</v>
          </cell>
          <cell r="O13">
            <v>4</v>
          </cell>
          <cell r="P13">
            <v>5</v>
          </cell>
          <cell r="Q13">
            <v>6</v>
          </cell>
          <cell r="S13" t="str">
            <v>CBs:</v>
          </cell>
          <cell r="V13" t="str">
            <v>US $140m</v>
          </cell>
        </row>
        <row r="29">
          <cell r="C29" t="str">
            <v>User Area 1</v>
          </cell>
          <cell r="M29" t="str">
            <v>1999E</v>
          </cell>
          <cell r="O29">
            <v>24854.77064761462</v>
          </cell>
          <cell r="P29">
            <v>21648.505234072334</v>
          </cell>
          <cell r="Q29">
            <v>68.929053523573614</v>
          </cell>
          <cell r="R29">
            <v>46.415638750794876</v>
          </cell>
          <cell r="S29">
            <v>70.468735201984728</v>
          </cell>
          <cell r="T29">
            <v>5.0791070928860744</v>
          </cell>
          <cell r="U29">
            <v>3.7727972912391787</v>
          </cell>
          <cell r="V29">
            <v>4.447820249154784</v>
          </cell>
        </row>
        <row r="32">
          <cell r="M32" t="str">
            <v>INCOME STATEMENT</v>
          </cell>
        </row>
        <row r="37">
          <cell r="C37" t="str">
            <v>Prior Year Adjustment Factor for Year</v>
          </cell>
          <cell r="M37" t="str">
            <v>Gross sales</v>
          </cell>
          <cell r="R37">
            <v>53881.500000000575</v>
          </cell>
          <cell r="S37">
            <v>57271.682821320006</v>
          </cell>
          <cell r="T37">
            <v>58899.774371374304</v>
          </cell>
          <cell r="U37">
            <v>92498.410187275003</v>
          </cell>
          <cell r="V37">
            <v>122433.14762580444</v>
          </cell>
        </row>
        <row r="38">
          <cell r="B38" t="str">
            <v>RECOMMENDATION</v>
          </cell>
          <cell r="C38" t="str">
            <v>Cumulative Prior Year Adjustment Factor</v>
          </cell>
          <cell r="D38">
            <v>0</v>
          </cell>
          <cell r="E38">
            <v>0</v>
          </cell>
          <cell r="F38">
            <v>1</v>
          </cell>
          <cell r="G38">
            <v>1</v>
          </cell>
          <cell r="H38">
            <v>1</v>
          </cell>
          <cell r="I38">
            <v>1</v>
          </cell>
          <cell r="J38">
            <v>1</v>
          </cell>
          <cell r="K38">
            <v>1</v>
          </cell>
          <cell r="L38">
            <v>1</v>
          </cell>
          <cell r="M38">
            <v>1</v>
          </cell>
          <cell r="N38">
            <v>1</v>
          </cell>
          <cell r="O38">
            <v>1</v>
          </cell>
          <cell r="P38">
            <v>1</v>
          </cell>
          <cell r="Q38">
            <v>0</v>
          </cell>
          <cell r="R38">
            <v>-15171.3</v>
          </cell>
          <cell r="S38">
            <v>-15078.3</v>
          </cell>
          <cell r="T38">
            <v>-11662.4668846356</v>
          </cell>
          <cell r="U38">
            <v>-17123.579167704218</v>
          </cell>
          <cell r="V38">
            <v>-22276.898929780011</v>
          </cell>
        </row>
        <row r="39">
          <cell r="M39" t="str">
            <v>Net sales</v>
          </cell>
        </row>
        <row r="40">
          <cell r="M40" t="str">
            <v>Cost of goods sold</v>
          </cell>
        </row>
        <row r="41">
          <cell r="M41" t="str">
            <v>Gross profit</v>
          </cell>
        </row>
        <row r="42">
          <cell r="M42" t="str">
            <v>Depreciation</v>
          </cell>
        </row>
        <row r="43">
          <cell r="C43" t="str">
            <v>Shares Outstanding at Year End</v>
          </cell>
          <cell r="D43">
            <v>0</v>
          </cell>
          <cell r="E43">
            <v>0</v>
          </cell>
          <cell r="F43">
            <v>152.140973</v>
          </cell>
          <cell r="G43">
            <v>245.481348</v>
          </cell>
          <cell r="H43">
            <v>319.95296500000001</v>
          </cell>
          <cell r="I43">
            <v>460.37296500000002</v>
          </cell>
          <cell r="J43">
            <v>460.37296500000002</v>
          </cell>
          <cell r="K43">
            <v>460.37296500000002</v>
          </cell>
          <cell r="L43">
            <v>460.37296500000002</v>
          </cell>
          <cell r="M43">
            <v>460.37296500000002</v>
          </cell>
          <cell r="N43">
            <v>460.37296500000002</v>
          </cell>
          <cell r="O43">
            <v>460.37296500000002</v>
          </cell>
          <cell r="P43">
            <v>0</v>
          </cell>
          <cell r="R43">
            <v>-6351.7</v>
          </cell>
          <cell r="S43">
            <v>-7569.1</v>
          </cell>
          <cell r="T43">
            <v>-8098.8683339841737</v>
          </cell>
          <cell r="U43">
            <v>-12334.951110135469</v>
          </cell>
          <cell r="V43">
            <v>-12065.34771224866</v>
          </cell>
        </row>
        <row r="44">
          <cell r="C44" t="str">
            <v>Wgt Average Shares</v>
          </cell>
          <cell r="D44">
            <v>0</v>
          </cell>
          <cell r="E44">
            <v>0</v>
          </cell>
          <cell r="F44">
            <v>152.140973</v>
          </cell>
          <cell r="G44">
            <v>242.30545758904111</v>
          </cell>
          <cell r="H44">
            <v>284.75645822465748</v>
          </cell>
          <cell r="I44">
            <v>377.59411568493152</v>
          </cell>
          <cell r="J44">
            <v>460.37296500000002</v>
          </cell>
          <cell r="K44">
            <v>460.37296500000002</v>
          </cell>
          <cell r="L44">
            <v>460.37296500000002</v>
          </cell>
          <cell r="M44">
            <v>460.37296500000002</v>
          </cell>
          <cell r="N44">
            <v>460.37296500000002</v>
          </cell>
          <cell r="O44">
            <v>460.37296500000002</v>
          </cell>
          <cell r="P44">
            <v>7.6914402284388892</v>
          </cell>
          <cell r="R44">
            <v>10317.700000000576</v>
          </cell>
          <cell r="S44">
            <v>11435.190027570001</v>
          </cell>
          <cell r="T44">
            <v>9676.9017374540199</v>
          </cell>
          <cell r="U44">
            <v>16275.013065438125</v>
          </cell>
          <cell r="V44">
            <v>27192.430206947953</v>
          </cell>
        </row>
        <row r="45">
          <cell r="C45" t="str">
            <v>Primary Shares</v>
          </cell>
          <cell r="D45">
            <v>0</v>
          </cell>
          <cell r="E45">
            <v>0</v>
          </cell>
          <cell r="F45">
            <v>152.140973</v>
          </cell>
          <cell r="G45">
            <v>245.481348</v>
          </cell>
          <cell r="H45">
            <v>319.95296500000001</v>
          </cell>
          <cell r="I45">
            <v>460.37296500000002</v>
          </cell>
          <cell r="J45">
            <v>460.37296500000002</v>
          </cell>
          <cell r="K45">
            <v>460.37296500000002</v>
          </cell>
          <cell r="L45">
            <v>460.37296500000002</v>
          </cell>
          <cell r="M45">
            <v>460.37296500000002</v>
          </cell>
          <cell r="N45">
            <v>460.37296500000002</v>
          </cell>
          <cell r="O45">
            <v>460.37296500000002</v>
          </cell>
          <cell r="P45">
            <v>0</v>
          </cell>
          <cell r="R45">
            <v>2491.6999999999998</v>
          </cell>
          <cell r="S45">
            <v>2244.8000000000002</v>
          </cell>
          <cell r="T45">
            <v>1362.858624</v>
          </cell>
          <cell r="U45">
            <v>2042.858624</v>
          </cell>
          <cell r="V45">
            <v>2042.858624</v>
          </cell>
        </row>
        <row r="46">
          <cell r="C46" t="str">
            <v>Fully Diluted Shares</v>
          </cell>
          <cell r="D46">
            <v>0</v>
          </cell>
          <cell r="E46">
            <v>0</v>
          </cell>
          <cell r="F46">
            <v>152.140973</v>
          </cell>
          <cell r="G46">
            <v>242.30545758904111</v>
          </cell>
          <cell r="H46">
            <v>284.75645822465748</v>
          </cell>
          <cell r="I46">
            <v>535.61930500000005</v>
          </cell>
          <cell r="J46">
            <v>535.61930500000005</v>
          </cell>
          <cell r="K46">
            <v>535.61930500000005</v>
          </cell>
          <cell r="L46">
            <v>535.61930500000005</v>
          </cell>
          <cell r="M46">
            <v>535.61930500000005</v>
          </cell>
          <cell r="N46">
            <v>535.61930500000005</v>
          </cell>
          <cell r="O46">
            <v>535.61930500000005</v>
          </cell>
          <cell r="P46">
            <v>0</v>
          </cell>
          <cell r="R46">
            <v>-2795</v>
          </cell>
          <cell r="S46">
            <v>-1101</v>
          </cell>
          <cell r="T46">
            <v>-1624.3861041666664</v>
          </cell>
          <cell r="U46">
            <v>-4204.7302083333325</v>
          </cell>
          <cell r="V46">
            <v>-5080.5181833333327</v>
          </cell>
        </row>
        <row r="47">
          <cell r="M47" t="str">
            <v>Others</v>
          </cell>
        </row>
        <row r="48">
          <cell r="M48" t="str">
            <v>Pre-tax profit</v>
          </cell>
        </row>
        <row r="49">
          <cell r="C49" t="str">
            <v>Shares Outstanding at Year End</v>
          </cell>
          <cell r="D49">
            <v>0</v>
          </cell>
          <cell r="E49">
            <v>0</v>
          </cell>
          <cell r="F49">
            <v>152.140973</v>
          </cell>
          <cell r="G49">
            <v>245.481348</v>
          </cell>
          <cell r="H49">
            <v>319.95296500000001</v>
          </cell>
          <cell r="I49">
            <v>460.37296500000002</v>
          </cell>
          <cell r="J49">
            <v>460.37296500000002</v>
          </cell>
          <cell r="K49">
            <v>460.37296500000002</v>
          </cell>
          <cell r="L49">
            <v>460.37296500000002</v>
          </cell>
          <cell r="M49">
            <v>460.37296500000002</v>
          </cell>
          <cell r="N49">
            <v>460.37296500000002</v>
          </cell>
          <cell r="O49">
            <v>460.37296500000002</v>
          </cell>
          <cell r="P49">
            <v>0</v>
          </cell>
          <cell r="Q49">
            <v>0</v>
          </cell>
          <cell r="R49">
            <v>0</v>
          </cell>
          <cell r="S49">
            <v>0</v>
          </cell>
          <cell r="T49">
            <v>-1411.953279190069</v>
          </cell>
          <cell r="U49">
            <v>-1897.995251062518</v>
          </cell>
          <cell r="V49">
            <v>-3206.2654135422858</v>
          </cell>
        </row>
        <row r="50">
          <cell r="C50" t="str">
            <v>Wgt Average Shares</v>
          </cell>
          <cell r="D50">
            <v>0</v>
          </cell>
          <cell r="E50">
            <v>0</v>
          </cell>
          <cell r="F50">
            <v>152.140973</v>
          </cell>
          <cell r="G50">
            <v>242.30545758904111</v>
          </cell>
          <cell r="H50">
            <v>284.75645822465748</v>
          </cell>
          <cell r="I50">
            <v>377.59411568493152</v>
          </cell>
          <cell r="J50">
            <v>460.37296500000002</v>
          </cell>
          <cell r="K50">
            <v>460.37296500000002</v>
          </cell>
          <cell r="L50">
            <v>460.37296500000002</v>
          </cell>
          <cell r="M50">
            <v>460.37296500000002</v>
          </cell>
          <cell r="N50">
            <v>460.37296500000002</v>
          </cell>
          <cell r="O50">
            <v>460.37296500000002</v>
          </cell>
          <cell r="P50">
            <v>7.6914402284388892</v>
          </cell>
          <cell r="Q50">
            <v>0</v>
          </cell>
          <cell r="R50">
            <v>10648.500000000577</v>
          </cell>
          <cell r="S50">
            <v>13052.690027570003</v>
          </cell>
          <cell r="T50">
            <v>9533.4209780972851</v>
          </cell>
          <cell r="U50">
            <v>12815.146230042275</v>
          </cell>
          <cell r="V50">
            <v>21648.505234072334</v>
          </cell>
        </row>
        <row r="51">
          <cell r="C51" t="str">
            <v>Primary Shares</v>
          </cell>
          <cell r="D51">
            <v>0</v>
          </cell>
          <cell r="E51">
            <v>0</v>
          </cell>
          <cell r="F51">
            <v>152.140973</v>
          </cell>
          <cell r="G51">
            <v>245.481348</v>
          </cell>
          <cell r="H51">
            <v>319.95296500000001</v>
          </cell>
          <cell r="I51">
            <v>460.37296500000002</v>
          </cell>
          <cell r="J51">
            <v>460.37296500000002</v>
          </cell>
          <cell r="K51">
            <v>460.37296500000002</v>
          </cell>
          <cell r="L51">
            <v>460.37296500000002</v>
          </cell>
          <cell r="M51">
            <v>460.37296500000002</v>
          </cell>
          <cell r="N51">
            <v>460.37296500000002</v>
          </cell>
          <cell r="O51">
            <v>460.37296500000002</v>
          </cell>
          <cell r="P51">
            <v>0</v>
          </cell>
          <cell r="Q51">
            <v>0</v>
          </cell>
          <cell r="R51">
            <v>0</v>
          </cell>
          <cell r="S51">
            <v>0</v>
          </cell>
          <cell r="T51">
            <v>0</v>
          </cell>
          <cell r="U51">
            <v>0</v>
          </cell>
          <cell r="V51">
            <v>0</v>
          </cell>
        </row>
        <row r="52">
          <cell r="C52" t="str">
            <v>Fully Diluted Shares</v>
          </cell>
          <cell r="D52">
            <v>0</v>
          </cell>
          <cell r="E52">
            <v>0</v>
          </cell>
          <cell r="F52">
            <v>152.140973</v>
          </cell>
          <cell r="G52">
            <v>242.30545758904111</v>
          </cell>
          <cell r="H52">
            <v>284.75645822465748</v>
          </cell>
          <cell r="I52">
            <v>535.61930500000005</v>
          </cell>
          <cell r="J52">
            <v>535.61930500000005</v>
          </cell>
          <cell r="K52">
            <v>535.61930500000005</v>
          </cell>
          <cell r="L52">
            <v>535.61930500000005</v>
          </cell>
          <cell r="M52">
            <v>535.61930500000005</v>
          </cell>
          <cell r="N52">
            <v>535.61930500000005</v>
          </cell>
          <cell r="O52">
            <v>535.61930500000005</v>
          </cell>
          <cell r="P52">
            <v>0</v>
          </cell>
          <cell r="Q52">
            <v>0</v>
          </cell>
          <cell r="R52">
            <v>10648.500000000577</v>
          </cell>
          <cell r="S52">
            <v>13052.690027570003</v>
          </cell>
          <cell r="T52">
            <v>9533.4209780972851</v>
          </cell>
          <cell r="U52">
            <v>12815.146230042275</v>
          </cell>
          <cell r="V52">
            <v>21648.505234072334</v>
          </cell>
        </row>
        <row r="53">
          <cell r="M53" t="str">
            <v>Dividends</v>
          </cell>
        </row>
        <row r="54">
          <cell r="M54" t="str">
            <v>Addition to retained earnings</v>
          </cell>
        </row>
        <row r="56">
          <cell r="C56" t="str">
            <v>Year End - Manual</v>
          </cell>
        </row>
        <row r="57">
          <cell r="C57" t="str">
            <v>Year End - Used</v>
          </cell>
          <cell r="D57">
            <v>0</v>
          </cell>
          <cell r="E57">
            <v>0</v>
          </cell>
          <cell r="F57">
            <v>0</v>
          </cell>
          <cell r="G57">
            <v>0</v>
          </cell>
          <cell r="H57">
            <v>0</v>
          </cell>
          <cell r="I57">
            <v>0</v>
          </cell>
          <cell r="J57">
            <v>0</v>
          </cell>
          <cell r="K57">
            <v>0</v>
          </cell>
          <cell r="M57" t="str">
            <v>Wtd avg. shares (m)</v>
          </cell>
          <cell r="R57">
            <v>377.59411568493152</v>
          </cell>
          <cell r="S57">
            <v>460.37296500000002</v>
          </cell>
          <cell r="T57">
            <v>460.37296500000002</v>
          </cell>
          <cell r="U57">
            <v>460.37296500000002</v>
          </cell>
          <cell r="V57">
            <v>460.37296500000002</v>
          </cell>
        </row>
        <row r="58">
          <cell r="M58" t="str">
            <v>EPS (Rs)</v>
          </cell>
        </row>
        <row r="59">
          <cell r="C59" t="str">
            <v>Market Capitalization</v>
          </cell>
          <cell r="D59">
            <v>0</v>
          </cell>
          <cell r="E59">
            <v>0</v>
          </cell>
          <cell r="F59">
            <v>0</v>
          </cell>
          <cell r="G59">
            <v>0</v>
          </cell>
          <cell r="H59">
            <v>0</v>
          </cell>
          <cell r="I59">
            <v>0</v>
          </cell>
          <cell r="J59">
            <v>0</v>
          </cell>
          <cell r="K59">
            <v>0</v>
          </cell>
          <cell r="M59" t="str">
            <v>Fully diluted EPS (Rs)</v>
          </cell>
          <cell r="R59">
            <v>19.865228718745634</v>
          </cell>
          <cell r="S59">
            <v>23.846582653644273</v>
          </cell>
          <cell r="T59">
            <v>17.27611550165707</v>
          </cell>
          <cell r="U59">
            <v>23.40308893467212</v>
          </cell>
          <cell r="V59">
            <v>39.894949705131204</v>
          </cell>
        </row>
        <row r="60">
          <cell r="M60" t="str">
            <v>Note: Gross sales in net of interdivisional transfers.  In interims since the break up is not available gros sale in inclusive of interdivisional transfers</v>
          </cell>
        </row>
        <row r="64">
          <cell r="C64" t="str">
            <v>Basic EPS</v>
          </cell>
          <cell r="D64">
            <v>0</v>
          </cell>
          <cell r="E64">
            <v>0</v>
          </cell>
          <cell r="F64">
            <v>10.678254305630048</v>
          </cell>
          <cell r="G64">
            <v>13.243201502470519</v>
          </cell>
          <cell r="H64">
            <v>20.180753882906625</v>
          </cell>
          <cell r="I64">
            <v>28.178934888060788</v>
          </cell>
          <cell r="J64">
            <v>27.744222616482272</v>
          </cell>
          <cell r="K64">
            <v>20.099835745344617</v>
          </cell>
          <cell r="L64">
            <v>27.228241410835825</v>
          </cell>
          <cell r="M64">
            <v>46.415638750794876</v>
          </cell>
          <cell r="N64">
            <v>55.822475765284892</v>
          </cell>
          <cell r="O64">
            <v>56.992932204884553</v>
          </cell>
        </row>
        <row r="65">
          <cell r="C65" t="str">
            <v>Primary EPS</v>
          </cell>
          <cell r="D65">
            <v>0</v>
          </cell>
          <cell r="E65">
            <v>0</v>
          </cell>
          <cell r="F65">
            <v>10.678254305630048</v>
          </cell>
          <cell r="G65">
            <v>13.071868906308906</v>
          </cell>
          <cell r="H65">
            <v>17.960764951810948</v>
          </cell>
          <cell r="I65">
            <v>23.112130400621108</v>
          </cell>
          <cell r="J65">
            <v>27.744222616482272</v>
          </cell>
          <cell r="K65">
            <v>20.099835745344617</v>
          </cell>
          <cell r="L65">
            <v>27.228241410835825</v>
          </cell>
          <cell r="M65">
            <v>46.415638750794876</v>
          </cell>
          <cell r="N65">
            <v>55.822475765284892</v>
          </cell>
          <cell r="O65">
            <v>56.992932204884553</v>
          </cell>
        </row>
        <row r="66">
          <cell r="B66" t="str">
            <v>BACKGROUND</v>
          </cell>
          <cell r="C66" t="str">
            <v>Fuly Diluted EPS</v>
          </cell>
          <cell r="D66">
            <v>0</v>
          </cell>
          <cell r="E66">
            <v>0</v>
          </cell>
          <cell r="F66">
            <v>10.678254305630048</v>
          </cell>
          <cell r="G66">
            <v>13.243201502470519</v>
          </cell>
          <cell r="H66">
            <v>20.180753882906625</v>
          </cell>
          <cell r="I66">
            <v>19.865228718745634</v>
          </cell>
          <cell r="J66">
            <v>23.846582653644273</v>
          </cell>
          <cell r="K66">
            <v>17.27611550165707</v>
          </cell>
          <cell r="L66">
            <v>23.40308893467212</v>
          </cell>
          <cell r="M66">
            <v>39.894949705131204</v>
          </cell>
          <cell r="N66">
            <v>47.980269646376634</v>
          </cell>
          <cell r="O66">
            <v>48.986294814759688</v>
          </cell>
        </row>
        <row r="69">
          <cell r="C69" t="str">
            <v>Basic EPS</v>
          </cell>
          <cell r="D69">
            <v>0</v>
          </cell>
          <cell r="E69">
            <v>0</v>
          </cell>
          <cell r="F69">
            <v>10.678254305630048</v>
          </cell>
          <cell r="G69">
            <v>13.243201502470519</v>
          </cell>
          <cell r="H69">
            <v>20.180753882906625</v>
          </cell>
          <cell r="I69">
            <v>28.178934888060788</v>
          </cell>
          <cell r="J69">
            <v>27.744222616482272</v>
          </cell>
          <cell r="K69">
            <v>20.099835745344617</v>
          </cell>
          <cell r="L69">
            <v>27.228241410835825</v>
          </cell>
          <cell r="M69">
            <v>46.415638750794876</v>
          </cell>
          <cell r="N69">
            <v>55.822475765284892</v>
          </cell>
          <cell r="O69">
            <v>56.992932204884553</v>
          </cell>
          <cell r="P69">
            <v>-36.404105301983321</v>
          </cell>
          <cell r="Q69">
            <v>0</v>
          </cell>
        </row>
        <row r="70">
          <cell r="C70" t="str">
            <v>Primary EPS</v>
          </cell>
          <cell r="D70">
            <v>0</v>
          </cell>
          <cell r="E70">
            <v>0</v>
          </cell>
          <cell r="F70">
            <v>10.678254305630048</v>
          </cell>
          <cell r="G70">
            <v>13.071868906308906</v>
          </cell>
          <cell r="H70">
            <v>17.960764951810948</v>
          </cell>
          <cell r="I70">
            <v>23.112130400621108</v>
          </cell>
          <cell r="J70">
            <v>27.744222616482272</v>
          </cell>
          <cell r="K70">
            <v>20.099835745344617</v>
          </cell>
          <cell r="L70">
            <v>27.228241410835825</v>
          </cell>
          <cell r="M70">
            <v>46.415638750794876</v>
          </cell>
          <cell r="N70">
            <v>55.822475765284892</v>
          </cell>
          <cell r="O70">
            <v>56.992932204884553</v>
          </cell>
          <cell r="P70">
            <v>-36.404105301983321</v>
          </cell>
          <cell r="Q70">
            <v>0</v>
          </cell>
        </row>
        <row r="71">
          <cell r="C71" t="str">
            <v>Fuly Diluted EPS</v>
          </cell>
          <cell r="D71">
            <v>0</v>
          </cell>
          <cell r="E71">
            <v>0</v>
          </cell>
          <cell r="F71">
            <v>10.678254305630048</v>
          </cell>
          <cell r="G71">
            <v>13.243201502470519</v>
          </cell>
          <cell r="H71">
            <v>20.180753882906625</v>
          </cell>
          <cell r="I71">
            <v>19.865228718745634</v>
          </cell>
          <cell r="J71">
            <v>23.846582653644273</v>
          </cell>
          <cell r="K71">
            <v>17.27611550165707</v>
          </cell>
          <cell r="L71">
            <v>23.40308893467212</v>
          </cell>
          <cell r="M71">
            <v>39.894949705131204</v>
          </cell>
          <cell r="N71">
            <v>47.980269646376634</v>
          </cell>
          <cell r="O71">
            <v>48.986294814759688</v>
          </cell>
          <cell r="P71">
            <v>-36.404105301983321</v>
          </cell>
          <cell r="Q71">
            <v>0</v>
          </cell>
        </row>
        <row r="75">
          <cell r="C75" t="str">
            <v>DPS Unadjusted - Manual</v>
          </cell>
          <cell r="D75">
            <v>0</v>
          </cell>
          <cell r="E75">
            <v>0</v>
          </cell>
          <cell r="F75">
            <v>3</v>
          </cell>
          <cell r="G75">
            <v>3.5</v>
          </cell>
          <cell r="H75">
            <v>5.0999999999999996</v>
          </cell>
          <cell r="I75">
            <v>5.5</v>
          </cell>
          <cell r="J75">
            <v>6</v>
          </cell>
          <cell r="K75">
            <v>6</v>
          </cell>
          <cell r="L75">
            <v>7.5</v>
          </cell>
          <cell r="M75">
            <v>8</v>
          </cell>
          <cell r="N75">
            <v>8</v>
          </cell>
          <cell r="O75">
            <v>8</v>
          </cell>
        </row>
        <row r="76">
          <cell r="C76" t="str">
            <v>DPS Adjusted - Calculated</v>
          </cell>
          <cell r="D76">
            <v>0</v>
          </cell>
          <cell r="E76">
            <v>0</v>
          </cell>
          <cell r="F76">
            <v>3</v>
          </cell>
          <cell r="G76">
            <v>3.5</v>
          </cell>
          <cell r="H76">
            <v>5.0999999999999996</v>
          </cell>
          <cell r="I76">
            <v>5.5</v>
          </cell>
          <cell r="J76">
            <v>6</v>
          </cell>
          <cell r="K76">
            <v>6</v>
          </cell>
          <cell r="L76">
            <v>7.5</v>
          </cell>
          <cell r="M76">
            <v>8</v>
          </cell>
          <cell r="N76">
            <v>8</v>
          </cell>
          <cell r="O76">
            <v>8</v>
          </cell>
          <cell r="P76">
            <v>0</v>
          </cell>
          <cell r="Q76">
            <v>0</v>
          </cell>
        </row>
        <row r="80">
          <cell r="C80" t="str">
            <v>Gross CashFlow Per Share</v>
          </cell>
          <cell r="D80">
            <v>0</v>
          </cell>
          <cell r="E80">
            <v>0</v>
          </cell>
          <cell r="F80">
            <v>0</v>
          </cell>
          <cell r="G80">
            <v>33.529991775007581</v>
          </cell>
          <cell r="H80">
            <v>33.300737265522301</v>
          </cell>
          <cell r="I80">
            <v>34.693602087092472</v>
          </cell>
          <cell r="J80">
            <v>32.147291767165349</v>
          </cell>
          <cell r="K80">
            <v>26.138186765886548</v>
          </cell>
          <cell r="L80">
            <v>44.690516309958824</v>
          </cell>
          <cell r="M80">
            <v>67.51771627570848</v>
          </cell>
          <cell r="N80">
            <v>76.962612587403314</v>
          </cell>
          <cell r="O80">
            <v>76.263735841354233</v>
          </cell>
          <cell r="P80">
            <v>0</v>
          </cell>
          <cell r="Q80">
            <v>0</v>
          </cell>
        </row>
        <row r="81">
          <cell r="C81" t="str">
            <v>Free CashFlow Per Share</v>
          </cell>
          <cell r="D81">
            <v>0</v>
          </cell>
          <cell r="E81">
            <v>0</v>
          </cell>
          <cell r="F81">
            <v>0</v>
          </cell>
          <cell r="G81">
            <v>-55.497718185148258</v>
          </cell>
          <cell r="H81">
            <v>-4.9947945302714958</v>
          </cell>
          <cell r="I81">
            <v>15.289168342912273</v>
          </cell>
          <cell r="J81">
            <v>-7.6049836607296282</v>
          </cell>
          <cell r="K81">
            <v>-107.01886128278358</v>
          </cell>
          <cell r="L81">
            <v>11.444305237700503</v>
          </cell>
          <cell r="M81">
            <v>37.68786788292892</v>
          </cell>
          <cell r="N81">
            <v>15.947855250322762</v>
          </cell>
          <cell r="O81">
            <v>16.228502883930783</v>
          </cell>
          <cell r="P81">
            <v>0</v>
          </cell>
          <cell r="Q81">
            <v>0</v>
          </cell>
        </row>
        <row r="82">
          <cell r="E82">
            <v>0</v>
          </cell>
          <cell r="F82">
            <v>0</v>
          </cell>
          <cell r="G82">
            <v>15.342617690044696</v>
          </cell>
          <cell r="H82">
            <v>13.222878327238419</v>
          </cell>
          <cell r="I82">
            <v>38.699490783891243</v>
          </cell>
          <cell r="J82">
            <v>52.47537510715906</v>
          </cell>
          <cell r="K82">
            <v>17.990521140571136</v>
          </cell>
          <cell r="L82">
            <v>38.085657665271683</v>
          </cell>
          <cell r="M82">
            <v>53.400725268631724</v>
          </cell>
          <cell r="N82">
            <v>69.301363018477844</v>
          </cell>
          <cell r="O82">
            <v>70.61960731941619</v>
          </cell>
          <cell r="P82">
            <v>0</v>
          </cell>
          <cell r="Q82">
            <v>0</v>
          </cell>
        </row>
        <row r="86">
          <cell r="C86" t="str">
            <v>Book Value per Share</v>
          </cell>
          <cell r="D86">
            <v>0</v>
          </cell>
          <cell r="E86">
            <v>0</v>
          </cell>
          <cell r="F86">
            <v>122.44433325663034</v>
          </cell>
          <cell r="G86">
            <v>106.21051339509508</v>
          </cell>
          <cell r="H86">
            <v>135.31332644471664</v>
          </cell>
          <cell r="I86">
            <v>156.11581362081193</v>
          </cell>
          <cell r="J86">
            <v>178.23060534749379</v>
          </cell>
          <cell r="K86">
            <v>192.33044109283841</v>
          </cell>
          <cell r="L86">
            <v>212.05868250367425</v>
          </cell>
          <cell r="M86">
            <v>250.47432125446912</v>
          </cell>
          <cell r="N86">
            <v>298.29679701975402</v>
          </cell>
          <cell r="O86">
            <v>347.28972922463856</v>
          </cell>
          <cell r="P86">
            <v>0</v>
          </cell>
          <cell r="Q86">
            <v>0</v>
          </cell>
        </row>
        <row r="87">
          <cell r="E87">
            <v>0</v>
          </cell>
          <cell r="F87">
            <v>0</v>
          </cell>
          <cell r="G87">
            <v>106.21051339509508</v>
          </cell>
          <cell r="H87">
            <v>135.31332644471664</v>
          </cell>
          <cell r="I87">
            <v>156.11581362081193</v>
          </cell>
          <cell r="J87">
            <v>178.23060534749379</v>
          </cell>
          <cell r="K87">
            <v>192.33044109283841</v>
          </cell>
          <cell r="L87">
            <v>212.05868250367425</v>
          </cell>
          <cell r="M87">
            <v>250.47432125446912</v>
          </cell>
          <cell r="N87">
            <v>298.29679701975402</v>
          </cell>
          <cell r="O87">
            <v>347.28972922463856</v>
          </cell>
          <cell r="P87">
            <v>0</v>
          </cell>
          <cell r="Q87">
            <v>0</v>
          </cell>
        </row>
        <row r="92">
          <cell r="A92" t="str">
            <v>( + )</v>
          </cell>
          <cell r="B92">
            <v>0</v>
          </cell>
          <cell r="C92" t="str">
            <v>Revenue</v>
          </cell>
          <cell r="D92">
            <v>0</v>
          </cell>
          <cell r="E92">
            <v>0</v>
          </cell>
          <cell r="F92">
            <v>15468.499999999996</v>
          </cell>
          <cell r="G92">
            <v>22464.499999999996</v>
          </cell>
          <cell r="H92">
            <v>30690.099999999995</v>
          </cell>
          <cell r="I92">
            <v>38710.200000000579</v>
          </cell>
          <cell r="J92">
            <v>42193.382821320003</v>
          </cell>
          <cell r="K92">
            <v>47237.307486738704</v>
          </cell>
          <cell r="L92">
            <v>75374.831019570789</v>
          </cell>
          <cell r="M92">
            <v>100156.24869602443</v>
          </cell>
          <cell r="N92">
            <v>105775.29368554073</v>
          </cell>
          <cell r="O92">
            <v>114729.28961091388</v>
          </cell>
          <cell r="P92">
            <v>0</v>
          </cell>
          <cell r="Q92">
            <v>0</v>
          </cell>
        </row>
        <row r="93">
          <cell r="A93" t="str">
            <v>( - )</v>
          </cell>
          <cell r="B93">
            <v>0</v>
          </cell>
          <cell r="C93" t="str">
            <v>Cost of Goods Sold</v>
          </cell>
          <cell r="D93">
            <v>0</v>
          </cell>
          <cell r="E93">
            <v>0</v>
          </cell>
          <cell r="F93">
            <v>-8222.9000000000015</v>
          </cell>
          <cell r="G93">
            <v>-11234.7</v>
          </cell>
          <cell r="H93">
            <v>-17058.7</v>
          </cell>
          <cell r="I93">
            <v>-19258.400000000001</v>
          </cell>
          <cell r="J93">
            <v>-19824.538793750002</v>
          </cell>
          <cell r="K93">
            <v>-25856.804287488008</v>
          </cell>
          <cell r="L93">
            <v>-40366.097722997198</v>
          </cell>
          <cell r="M93">
            <v>-53499.746255202816</v>
          </cell>
          <cell r="N93">
            <v>-54123.285910610488</v>
          </cell>
          <cell r="O93">
            <v>-62506.842224111882</v>
          </cell>
          <cell r="P93">
            <v>0</v>
          </cell>
        </row>
        <row r="94">
          <cell r="E94">
            <v>0</v>
          </cell>
          <cell r="F94">
            <v>0</v>
          </cell>
          <cell r="G94">
            <v>0</v>
          </cell>
          <cell r="H94">
            <v>0</v>
          </cell>
          <cell r="I94">
            <v>0</v>
          </cell>
          <cell r="J94">
            <v>0</v>
          </cell>
          <cell r="K94">
            <v>0</v>
          </cell>
          <cell r="L94">
            <v>0</v>
          </cell>
          <cell r="M94">
            <v>0</v>
          </cell>
          <cell r="N94">
            <v>0</v>
          </cell>
          <cell r="O94">
            <v>0</v>
          </cell>
          <cell r="P94">
            <v>0</v>
          </cell>
          <cell r="Q94">
            <v>0</v>
          </cell>
        </row>
        <row r="95">
          <cell r="C95" t="str">
            <v>Gross Profit</v>
          </cell>
          <cell r="D95">
            <v>0</v>
          </cell>
          <cell r="E95">
            <v>0</v>
          </cell>
          <cell r="F95">
            <v>7245.5999999999949</v>
          </cell>
          <cell r="G95">
            <v>11229.799999999996</v>
          </cell>
          <cell r="H95">
            <v>13631.399999999994</v>
          </cell>
          <cell r="I95">
            <v>19451.800000000578</v>
          </cell>
          <cell r="J95">
            <v>22368.844027570001</v>
          </cell>
          <cell r="K95">
            <v>21380.503199250696</v>
          </cell>
          <cell r="L95">
            <v>35008.733296573591</v>
          </cell>
          <cell r="M95">
            <v>46656.502440821612</v>
          </cell>
          <cell r="N95">
            <v>51652.007774930244</v>
          </cell>
          <cell r="O95">
            <v>52222.447386802</v>
          </cell>
          <cell r="P95">
            <v>0</v>
          </cell>
          <cell r="Q95">
            <v>0</v>
          </cell>
        </row>
        <row r="96">
          <cell r="C96" t="str">
            <v>Other Operational Income</v>
          </cell>
        </row>
        <row r="97">
          <cell r="A97" t="str">
            <v>( - )</v>
          </cell>
          <cell r="B97">
            <v>0</v>
          </cell>
          <cell r="C97" t="str">
            <v>Sales &amp; Admin Expenses</v>
          </cell>
          <cell r="D97">
            <v>0</v>
          </cell>
          <cell r="E97">
            <v>0</v>
          </cell>
          <cell r="F97">
            <v>-1921</v>
          </cell>
          <cell r="G97">
            <v>-3105.2999999999997</v>
          </cell>
          <cell r="H97">
            <v>-4148.8</v>
          </cell>
          <cell r="I97">
            <v>-6351.7</v>
          </cell>
          <cell r="J97">
            <v>-7569.1</v>
          </cell>
          <cell r="K97">
            <v>-8098.8683339841737</v>
          </cell>
          <cell r="L97">
            <v>-12334.951110135469</v>
          </cell>
          <cell r="M97">
            <v>-12065.34771224866</v>
          </cell>
          <cell r="N97">
            <v>-12068.688960097224</v>
          </cell>
          <cell r="O97">
            <v>-13008.524622196492</v>
          </cell>
          <cell r="P97" t="str">
            <v>99/96</v>
          </cell>
        </row>
        <row r="98">
          <cell r="E98">
            <v>0</v>
          </cell>
          <cell r="F98">
            <v>0</v>
          </cell>
          <cell r="G98">
            <v>0</v>
          </cell>
          <cell r="H98">
            <v>0</v>
          </cell>
          <cell r="I98">
            <v>0</v>
          </cell>
          <cell r="J98">
            <v>0</v>
          </cell>
          <cell r="K98">
            <v>0</v>
          </cell>
          <cell r="L98">
            <v>0</v>
          </cell>
          <cell r="M98">
            <v>0</v>
          </cell>
          <cell r="N98">
            <v>0</v>
          </cell>
          <cell r="O98">
            <v>0</v>
          </cell>
          <cell r="P98">
            <v>0</v>
          </cell>
          <cell r="Q98">
            <v>0</v>
          </cell>
        </row>
        <row r="99">
          <cell r="C99" t="str">
            <v>EBITDA</v>
          </cell>
          <cell r="D99">
            <v>0</v>
          </cell>
          <cell r="E99">
            <v>0</v>
          </cell>
          <cell r="F99">
            <v>5324.5999999999949</v>
          </cell>
          <cell r="G99">
            <v>8124.4999999999964</v>
          </cell>
          <cell r="H99">
            <v>9482.5999999999949</v>
          </cell>
          <cell r="I99">
            <v>13100.100000000577</v>
          </cell>
          <cell r="J99">
            <v>14799.744027570001</v>
          </cell>
          <cell r="K99">
            <v>13281.634865266522</v>
          </cell>
          <cell r="L99">
            <v>22673.782186438122</v>
          </cell>
          <cell r="M99">
            <v>34591.154728572954</v>
          </cell>
          <cell r="N99">
            <v>39583.318814833023</v>
          </cell>
          <cell r="O99">
            <v>39213.922764605508</v>
          </cell>
          <cell r="P99">
            <v>0</v>
          </cell>
          <cell r="Q99">
            <v>0</v>
          </cell>
        </row>
        <row r="100">
          <cell r="A100" t="str">
            <v>( - )</v>
          </cell>
          <cell r="B100">
            <v>0</v>
          </cell>
          <cell r="C100" t="str">
            <v>Depreciation</v>
          </cell>
          <cell r="D100">
            <v>0</v>
          </cell>
          <cell r="E100">
            <v>0</v>
          </cell>
          <cell r="F100">
            <v>-1926.4</v>
          </cell>
          <cell r="G100">
            <v>-2798.1</v>
          </cell>
          <cell r="H100">
            <v>-2551.9</v>
          </cell>
          <cell r="I100">
            <v>-2782.4</v>
          </cell>
          <cell r="J100">
            <v>-3364.5540000000001</v>
          </cell>
          <cell r="K100">
            <v>-3604.7331278125002</v>
          </cell>
          <cell r="L100">
            <v>-6398.7691209999994</v>
          </cell>
          <cell r="M100">
            <v>-7398.7245216249994</v>
          </cell>
          <cell r="N100">
            <v>-7398.7245216249994</v>
          </cell>
          <cell r="O100">
            <v>-7398.7245216249994</v>
          </cell>
          <cell r="P100">
            <v>0</v>
          </cell>
        </row>
        <row r="101">
          <cell r="A101" t="str">
            <v>( - )</v>
          </cell>
          <cell r="B101">
            <v>0</v>
          </cell>
          <cell r="C101" t="str">
            <v>Amortization exc Goodwill</v>
          </cell>
        </row>
        <row r="102">
          <cell r="E102">
            <v>0</v>
          </cell>
          <cell r="F102">
            <v>0</v>
          </cell>
          <cell r="G102">
            <v>0</v>
          </cell>
          <cell r="H102">
            <v>0</v>
          </cell>
          <cell r="I102">
            <v>0</v>
          </cell>
          <cell r="J102">
            <v>0</v>
          </cell>
          <cell r="K102">
            <v>0</v>
          </cell>
          <cell r="L102">
            <v>0</v>
          </cell>
          <cell r="M102">
            <v>0</v>
          </cell>
          <cell r="N102">
            <v>0</v>
          </cell>
          <cell r="O102">
            <v>0</v>
          </cell>
          <cell r="P102">
            <v>0</v>
          </cell>
          <cell r="Q102">
            <v>0</v>
          </cell>
        </row>
        <row r="103">
          <cell r="C103" t="str">
            <v>Operating Income</v>
          </cell>
          <cell r="D103">
            <v>0</v>
          </cell>
          <cell r="E103">
            <v>0</v>
          </cell>
          <cell r="F103">
            <v>3398.1999999999948</v>
          </cell>
          <cell r="G103">
            <v>5326.399999999996</v>
          </cell>
          <cell r="H103">
            <v>6930.6999999999953</v>
          </cell>
          <cell r="I103">
            <v>10317.700000000577</v>
          </cell>
          <cell r="J103">
            <v>11435.190027570001</v>
          </cell>
          <cell r="K103">
            <v>9676.9017374540217</v>
          </cell>
          <cell r="L103">
            <v>16275.013065438123</v>
          </cell>
          <cell r="M103">
            <v>27192.430206947953</v>
          </cell>
          <cell r="N103">
            <v>32184.594293208022</v>
          </cell>
          <cell r="O103">
            <v>31815.198242980507</v>
          </cell>
          <cell r="P103">
            <v>0</v>
          </cell>
          <cell r="Q103">
            <v>0</v>
          </cell>
        </row>
        <row r="104">
          <cell r="A104" t="str">
            <v>( - )</v>
          </cell>
          <cell r="B104">
            <v>0</v>
          </cell>
          <cell r="C104" t="str">
            <v>Goodwill Amortization</v>
          </cell>
        </row>
        <row r="105">
          <cell r="C105" t="str">
            <v>Other Income / (Expenses)</v>
          </cell>
          <cell r="D105">
            <v>0</v>
          </cell>
          <cell r="E105">
            <v>0</v>
          </cell>
          <cell r="F105">
            <v>345.6</v>
          </cell>
          <cell r="G105">
            <v>113.7</v>
          </cell>
          <cell r="H105">
            <v>774.5</v>
          </cell>
          <cell r="I105">
            <v>634.1</v>
          </cell>
          <cell r="J105">
            <v>473.7</v>
          </cell>
          <cell r="K105">
            <v>1530</v>
          </cell>
          <cell r="L105">
            <v>600</v>
          </cell>
          <cell r="M105">
            <v>700</v>
          </cell>
          <cell r="N105">
            <v>700</v>
          </cell>
          <cell r="O105">
            <v>700</v>
          </cell>
          <cell r="P105">
            <v>0</v>
          </cell>
        </row>
        <row r="106">
          <cell r="A106" t="str">
            <v>( + )</v>
          </cell>
          <cell r="B106">
            <v>0</v>
          </cell>
          <cell r="C106" t="str">
            <v>Interest Income</v>
          </cell>
          <cell r="D106">
            <v>0</v>
          </cell>
          <cell r="E106">
            <v>0</v>
          </cell>
          <cell r="F106">
            <v>75.900000000000006</v>
          </cell>
          <cell r="G106">
            <v>570.9</v>
          </cell>
          <cell r="H106">
            <v>385.5</v>
          </cell>
          <cell r="I106">
            <v>2491.6999999999998</v>
          </cell>
          <cell r="J106">
            <v>2244.8000000000002</v>
          </cell>
          <cell r="K106">
            <v>1362.858624</v>
          </cell>
          <cell r="L106">
            <v>2042.858624</v>
          </cell>
          <cell r="M106">
            <v>2042.858624</v>
          </cell>
          <cell r="N106">
            <v>1142.8586239999997</v>
          </cell>
          <cell r="O106">
            <v>2042.858624</v>
          </cell>
          <cell r="P106">
            <v>0</v>
          </cell>
        </row>
        <row r="107">
          <cell r="A107" t="str">
            <v>( + )</v>
          </cell>
          <cell r="B107">
            <v>0</v>
          </cell>
          <cell r="C107" t="str">
            <v>Income From Associates</v>
          </cell>
        </row>
        <row r="108">
          <cell r="C108" t="str">
            <v>Exceptional Gains / (Losses)</v>
          </cell>
        </row>
        <row r="109">
          <cell r="E109">
            <v>0</v>
          </cell>
          <cell r="F109">
            <v>0</v>
          </cell>
          <cell r="G109">
            <v>0</v>
          </cell>
          <cell r="H109">
            <v>0</v>
          </cell>
          <cell r="I109">
            <v>0</v>
          </cell>
          <cell r="J109">
            <v>0</v>
          </cell>
          <cell r="K109">
            <v>0</v>
          </cell>
          <cell r="L109">
            <v>0</v>
          </cell>
          <cell r="M109">
            <v>0</v>
          </cell>
          <cell r="N109">
            <v>0</v>
          </cell>
          <cell r="O109">
            <v>0</v>
          </cell>
          <cell r="P109">
            <v>0</v>
          </cell>
          <cell r="Q109">
            <v>0</v>
          </cell>
        </row>
        <row r="110">
          <cell r="C110" t="str">
            <v>EBIT</v>
          </cell>
          <cell r="D110">
            <v>0</v>
          </cell>
          <cell r="E110">
            <v>0</v>
          </cell>
          <cell r="F110">
            <v>3819.6999999999948</v>
          </cell>
          <cell r="G110">
            <v>6010.9999999999964</v>
          </cell>
          <cell r="H110">
            <v>8090.6999999999953</v>
          </cell>
          <cell r="I110">
            <v>13443.500000000577</v>
          </cell>
          <cell r="J110">
            <v>14153.690027570001</v>
          </cell>
          <cell r="K110">
            <v>12569.760361454022</v>
          </cell>
          <cell r="L110">
            <v>18917.871689438121</v>
          </cell>
          <cell r="M110">
            <v>29935.288830947953</v>
          </cell>
          <cell r="N110">
            <v>34027.452917208022</v>
          </cell>
          <cell r="O110">
            <v>34558.056866980507</v>
          </cell>
          <cell r="P110">
            <v>0</v>
          </cell>
          <cell r="Q110">
            <v>0</v>
          </cell>
        </row>
        <row r="111">
          <cell r="A111" t="str">
            <v>( - )</v>
          </cell>
          <cell r="B111">
            <v>0</v>
          </cell>
          <cell r="C111" t="str">
            <v>Interest Expense</v>
          </cell>
          <cell r="D111">
            <v>0</v>
          </cell>
          <cell r="E111">
            <v>0</v>
          </cell>
          <cell r="F111">
            <v>-2186.5</v>
          </cell>
          <cell r="G111">
            <v>-2793.5</v>
          </cell>
          <cell r="H111">
            <v>-2335.8000000000002</v>
          </cell>
          <cell r="I111">
            <v>-2795</v>
          </cell>
          <cell r="J111">
            <v>-1101</v>
          </cell>
          <cell r="K111">
            <v>-1624.3861041666664</v>
          </cell>
          <cell r="L111">
            <v>-4204.7302083333325</v>
          </cell>
          <cell r="M111">
            <v>-5080.5181833333327</v>
          </cell>
          <cell r="N111">
            <v>-4200.6346833333328</v>
          </cell>
          <cell r="O111">
            <v>-4112.5859333333328</v>
          </cell>
          <cell r="P111">
            <v>0</v>
          </cell>
        </row>
        <row r="112">
          <cell r="E112">
            <v>0</v>
          </cell>
          <cell r="F112">
            <v>0</v>
          </cell>
          <cell r="G112">
            <v>0</v>
          </cell>
          <cell r="H112">
            <v>0</v>
          </cell>
          <cell r="I112">
            <v>0</v>
          </cell>
          <cell r="J112">
            <v>0</v>
          </cell>
          <cell r="K112">
            <v>0</v>
          </cell>
          <cell r="L112">
            <v>0</v>
          </cell>
          <cell r="M112">
            <v>0</v>
          </cell>
          <cell r="N112">
            <v>0</v>
          </cell>
          <cell r="O112">
            <v>0</v>
          </cell>
          <cell r="P112">
            <v>0</v>
          </cell>
          <cell r="Q112">
            <v>0</v>
          </cell>
        </row>
        <row r="113">
          <cell r="C113" t="str">
            <v>Earnings Before Tax</v>
          </cell>
          <cell r="D113">
            <v>0</v>
          </cell>
          <cell r="E113">
            <v>0</v>
          </cell>
          <cell r="F113">
            <v>1633.1999999999948</v>
          </cell>
          <cell r="G113">
            <v>3217.4999999999964</v>
          </cell>
          <cell r="H113">
            <v>5754.8999999999951</v>
          </cell>
          <cell r="I113">
            <v>10648.500000000577</v>
          </cell>
          <cell r="J113">
            <v>13052.690027570001</v>
          </cell>
          <cell r="K113">
            <v>10945.374257287356</v>
          </cell>
          <cell r="L113">
            <v>14713.141481104789</v>
          </cell>
          <cell r="M113">
            <v>24854.77064761462</v>
          </cell>
          <cell r="N113">
            <v>29826.818233874688</v>
          </cell>
          <cell r="O113">
            <v>30445.470933647175</v>
          </cell>
          <cell r="P113">
            <v>0</v>
          </cell>
          <cell r="Q113">
            <v>0</v>
          </cell>
        </row>
        <row r="114">
          <cell r="A114" t="str">
            <v>( - )</v>
          </cell>
          <cell r="B114">
            <v>0</v>
          </cell>
          <cell r="C114" t="str">
            <v>Income Tax</v>
          </cell>
          <cell r="D114">
            <v>0</v>
          </cell>
          <cell r="E114">
            <v>0</v>
          </cell>
          <cell r="F114">
            <v>0</v>
          </cell>
          <cell r="G114">
            <v>0</v>
          </cell>
          <cell r="H114">
            <v>0</v>
          </cell>
          <cell r="I114">
            <v>0</v>
          </cell>
          <cell r="J114">
            <v>0</v>
          </cell>
          <cell r="K114">
            <v>-1411.953279190069</v>
          </cell>
          <cell r="L114">
            <v>-1897.995251062518</v>
          </cell>
          <cell r="M114">
            <v>-3206.2654135422858</v>
          </cell>
          <cell r="N114">
            <v>-3847.659552169835</v>
          </cell>
          <cell r="O114">
            <v>-3927.4657504404859</v>
          </cell>
          <cell r="P114">
            <v>0</v>
          </cell>
        </row>
        <row r="115">
          <cell r="C115" t="str">
            <v>Effective Tax Rate</v>
          </cell>
          <cell r="D115">
            <v>0</v>
          </cell>
          <cell r="E115">
            <v>0</v>
          </cell>
          <cell r="F115">
            <v>0</v>
          </cell>
          <cell r="G115">
            <v>0</v>
          </cell>
          <cell r="H115">
            <v>0</v>
          </cell>
          <cell r="I115">
            <v>0</v>
          </cell>
          <cell r="J115">
            <v>0</v>
          </cell>
          <cell r="K115">
            <v>0.129</v>
          </cell>
          <cell r="L115">
            <v>0.12900000000000003</v>
          </cell>
          <cell r="M115">
            <v>0.129</v>
          </cell>
          <cell r="N115">
            <v>0.129</v>
          </cell>
          <cell r="O115">
            <v>0.129</v>
          </cell>
          <cell r="P115">
            <v>0</v>
          </cell>
          <cell r="Q115">
            <v>0</v>
          </cell>
        </row>
        <row r="116">
          <cell r="E116">
            <v>0</v>
          </cell>
          <cell r="F116">
            <v>0</v>
          </cell>
          <cell r="G116">
            <v>0</v>
          </cell>
          <cell r="H116">
            <v>0</v>
          </cell>
          <cell r="I116">
            <v>0</v>
          </cell>
          <cell r="J116">
            <v>0</v>
          </cell>
          <cell r="K116">
            <v>0</v>
          </cell>
          <cell r="L116">
            <v>0</v>
          </cell>
          <cell r="M116">
            <v>0</v>
          </cell>
          <cell r="N116">
            <v>0</v>
          </cell>
          <cell r="O116">
            <v>0</v>
          </cell>
          <cell r="P116">
            <v>0</v>
          </cell>
          <cell r="Q116">
            <v>0</v>
          </cell>
        </row>
        <row r="117">
          <cell r="C117" t="str">
            <v>Earnings After Tax</v>
          </cell>
          <cell r="D117">
            <v>0</v>
          </cell>
          <cell r="E117">
            <v>0</v>
          </cell>
          <cell r="F117">
            <v>1633.1999999999948</v>
          </cell>
          <cell r="G117">
            <v>3217.4999999999964</v>
          </cell>
          <cell r="H117">
            <v>5754.8999999999951</v>
          </cell>
          <cell r="I117">
            <v>10648.500000000577</v>
          </cell>
          <cell r="J117">
            <v>13052.690027570001</v>
          </cell>
          <cell r="K117">
            <v>9533.4209780972869</v>
          </cell>
          <cell r="L117">
            <v>12815.146230042272</v>
          </cell>
          <cell r="M117">
            <v>21648.505234072334</v>
          </cell>
          <cell r="N117">
            <v>25979.158681704852</v>
          </cell>
          <cell r="O117">
            <v>26518.005183206689</v>
          </cell>
          <cell r="P117">
            <v>0</v>
          </cell>
          <cell r="Q117">
            <v>0</v>
          </cell>
        </row>
        <row r="118">
          <cell r="C118" t="str">
            <v>Other After Tax Income / (Expenses)</v>
          </cell>
        </row>
        <row r="119">
          <cell r="C119" t="str">
            <v>Extraordinary Gains / (Losses)</v>
          </cell>
        </row>
        <row r="120">
          <cell r="A120" t="str">
            <v>( - )</v>
          </cell>
          <cell r="B120">
            <v>0</v>
          </cell>
          <cell r="C120" t="str">
            <v>Minority Interest IS</v>
          </cell>
        </row>
        <row r="121">
          <cell r="A121" t="str">
            <v>( - )</v>
          </cell>
          <cell r="B121">
            <v>0</v>
          </cell>
          <cell r="C121" t="str">
            <v>Preferred Dividends</v>
          </cell>
          <cell r="D121">
            <v>0</v>
          </cell>
          <cell r="E121">
            <v>0</v>
          </cell>
          <cell r="F121">
            <v>-8.6</v>
          </cell>
          <cell r="G121">
            <v>-8.6</v>
          </cell>
          <cell r="H121">
            <v>-8.3000000000000007</v>
          </cell>
          <cell r="I121">
            <v>-8.3000000000000007</v>
          </cell>
          <cell r="J121">
            <v>-280</v>
          </cell>
          <cell r="K121">
            <v>-280</v>
          </cell>
          <cell r="L121">
            <v>-280</v>
          </cell>
          <cell r="M121">
            <v>-280</v>
          </cell>
          <cell r="N121">
            <v>-280</v>
          </cell>
          <cell r="O121">
            <v>-280</v>
          </cell>
          <cell r="P121">
            <v>-280</v>
          </cell>
        </row>
        <row r="122">
          <cell r="E122">
            <v>0</v>
          </cell>
          <cell r="F122">
            <v>0</v>
          </cell>
          <cell r="G122">
            <v>0</v>
          </cell>
          <cell r="H122">
            <v>0</v>
          </cell>
          <cell r="I122">
            <v>0</v>
          </cell>
          <cell r="J122">
            <v>0</v>
          </cell>
          <cell r="K122">
            <v>0</v>
          </cell>
          <cell r="L122">
            <v>0</v>
          </cell>
          <cell r="M122">
            <v>0</v>
          </cell>
          <cell r="N122">
            <v>0</v>
          </cell>
          <cell r="O122">
            <v>0</v>
          </cell>
          <cell r="P122">
            <v>0</v>
          </cell>
          <cell r="Q122">
            <v>0</v>
          </cell>
        </row>
        <row r="123">
          <cell r="C123" t="str">
            <v>Net Income</v>
          </cell>
          <cell r="D123">
            <v>0</v>
          </cell>
          <cell r="E123">
            <v>0</v>
          </cell>
          <cell r="F123">
            <v>1624.5999999999949</v>
          </cell>
          <cell r="G123">
            <v>3208.8999999999965</v>
          </cell>
          <cell r="H123">
            <v>5746.5999999999949</v>
          </cell>
          <cell r="I123">
            <v>10640.200000000577</v>
          </cell>
          <cell r="J123">
            <v>12772.690027570001</v>
          </cell>
          <cell r="K123">
            <v>9253.4209780972869</v>
          </cell>
          <cell r="L123">
            <v>12535.146230042272</v>
          </cell>
          <cell r="M123">
            <v>21368.505234072334</v>
          </cell>
          <cell r="N123">
            <v>25699.158681704852</v>
          </cell>
          <cell r="O123">
            <v>26238.005183206689</v>
          </cell>
          <cell r="P123">
            <v>-280</v>
          </cell>
          <cell r="Q123">
            <v>0</v>
          </cell>
        </row>
        <row r="124">
          <cell r="E124">
            <v>0</v>
          </cell>
          <cell r="F124">
            <v>0</v>
          </cell>
          <cell r="G124">
            <v>0</v>
          </cell>
          <cell r="H124">
            <v>0</v>
          </cell>
          <cell r="I124">
            <v>0</v>
          </cell>
          <cell r="J124">
            <v>0</v>
          </cell>
          <cell r="K124">
            <v>0</v>
          </cell>
          <cell r="L124">
            <v>0</v>
          </cell>
          <cell r="M124">
            <v>0</v>
          </cell>
          <cell r="N124">
            <v>0</v>
          </cell>
          <cell r="O124">
            <v>0</v>
          </cell>
          <cell r="P124">
            <v>0</v>
          </cell>
          <cell r="Q124">
            <v>0</v>
          </cell>
        </row>
        <row r="126">
          <cell r="A126" t="str">
            <v>( - )</v>
          </cell>
          <cell r="B126">
            <v>0</v>
          </cell>
          <cell r="C126" t="str">
            <v>Common Dividends Paid</v>
          </cell>
          <cell r="D126">
            <v>0</v>
          </cell>
          <cell r="E126">
            <v>0</v>
          </cell>
          <cell r="F126">
            <v>-475.1</v>
          </cell>
          <cell r="G126">
            <v>-848.1</v>
          </cell>
          <cell r="H126">
            <v>-1383.5</v>
          </cell>
          <cell r="I126">
            <v>-1993.4</v>
          </cell>
          <cell r="J126">
            <v>-2762.2377900000001</v>
          </cell>
          <cell r="K126">
            <v>-2762.2377900000001</v>
          </cell>
          <cell r="L126">
            <v>-3452.7972374999999</v>
          </cell>
          <cell r="M126">
            <v>-3682.9837200000002</v>
          </cell>
          <cell r="N126">
            <v>-3682.9837200000002</v>
          </cell>
          <cell r="O126">
            <v>-3682.9837200000002</v>
          </cell>
          <cell r="P126">
            <v>-4143.3566850000007</v>
          </cell>
        </row>
        <row r="127">
          <cell r="A127" t="str">
            <v>( - )</v>
          </cell>
          <cell r="B127">
            <v>0</v>
          </cell>
          <cell r="C127" t="str">
            <v>Transfer to Statutory Reserves</v>
          </cell>
        </row>
        <row r="128">
          <cell r="C128" t="str">
            <v>Retained Profit</v>
          </cell>
          <cell r="D128">
            <v>0</v>
          </cell>
          <cell r="E128">
            <v>0</v>
          </cell>
          <cell r="F128">
            <v>1149.499999999995</v>
          </cell>
          <cell r="G128">
            <v>2360.7999999999965</v>
          </cell>
          <cell r="H128">
            <v>4363.0999999999949</v>
          </cell>
          <cell r="I128">
            <v>8646.8000000005777</v>
          </cell>
          <cell r="J128">
            <v>10010.45223757</v>
          </cell>
          <cell r="K128">
            <v>6491.1831880972868</v>
          </cell>
          <cell r="L128">
            <v>9082.3489925422728</v>
          </cell>
          <cell r="M128">
            <v>17685.521514072334</v>
          </cell>
          <cell r="N128">
            <v>22016.174961704852</v>
          </cell>
          <cell r="O128">
            <v>22555.021463206689</v>
          </cell>
          <cell r="P128">
            <v>-4423.3566850000007</v>
          </cell>
          <cell r="Q128">
            <v>0</v>
          </cell>
        </row>
        <row r="129">
          <cell r="E129">
            <v>0</v>
          </cell>
          <cell r="F129">
            <v>0</v>
          </cell>
          <cell r="G129">
            <v>0</v>
          </cell>
          <cell r="H129">
            <v>0</v>
          </cell>
          <cell r="I129">
            <v>0</v>
          </cell>
          <cell r="J129">
            <v>0</v>
          </cell>
          <cell r="K129">
            <v>0</v>
          </cell>
          <cell r="L129">
            <v>0</v>
          </cell>
          <cell r="M129">
            <v>0</v>
          </cell>
          <cell r="N129">
            <v>0</v>
          </cell>
          <cell r="O129">
            <v>0</v>
          </cell>
          <cell r="P129">
            <v>0</v>
          </cell>
          <cell r="Q129">
            <v>0</v>
          </cell>
        </row>
        <row r="133">
          <cell r="C133" t="str">
            <v>Beginning Retained Earnings</v>
          </cell>
          <cell r="D133">
            <v>0</v>
          </cell>
          <cell r="E133">
            <v>0</v>
          </cell>
          <cell r="F133">
            <v>0</v>
          </cell>
          <cell r="G133">
            <v>3627.5</v>
          </cell>
          <cell r="H133">
            <v>5988.3</v>
          </cell>
          <cell r="I133">
            <v>10351.4</v>
          </cell>
          <cell r="J133">
            <v>19328.90000000058</v>
          </cell>
          <cell r="K133">
            <v>29358.352237570583</v>
          </cell>
          <cell r="L133">
            <v>35849.535425667869</v>
          </cell>
          <cell r="M133">
            <v>44931.884418210146</v>
          </cell>
          <cell r="N133">
            <v>62617.405932282476</v>
          </cell>
          <cell r="O133">
            <v>84633.580893987324</v>
          </cell>
          <cell r="P133">
            <v>107188.60235719402</v>
          </cell>
          <cell r="Q133">
            <v>0</v>
          </cell>
        </row>
        <row r="134">
          <cell r="E134">
            <v>0</v>
          </cell>
          <cell r="F134">
            <v>1149.499999999995</v>
          </cell>
          <cell r="G134">
            <v>2360.7999999999965</v>
          </cell>
          <cell r="H134">
            <v>4363.0999999999949</v>
          </cell>
          <cell r="I134">
            <v>8646.8000000005777</v>
          </cell>
          <cell r="J134">
            <v>10010.45223757</v>
          </cell>
          <cell r="K134">
            <v>6491.1831880972868</v>
          </cell>
          <cell r="L134">
            <v>9082.3489925422728</v>
          </cell>
          <cell r="M134">
            <v>17685.521514072334</v>
          </cell>
          <cell r="N134">
            <v>22016.174961704852</v>
          </cell>
          <cell r="O134">
            <v>22555.021463206689</v>
          </cell>
          <cell r="P134">
            <v>-4423.3566850000007</v>
          </cell>
          <cell r="Q134">
            <v>0</v>
          </cell>
        </row>
        <row r="135">
          <cell r="C135" t="str">
            <v>Adj to Retained Earnings</v>
          </cell>
          <cell r="D135">
            <v>0</v>
          </cell>
          <cell r="E135">
            <v>0</v>
          </cell>
          <cell r="F135">
            <v>2478.000000000005</v>
          </cell>
          <cell r="G135">
            <v>3.637978807091713E-12</v>
          </cell>
          <cell r="H135">
            <v>0</v>
          </cell>
          <cell r="I135">
            <v>330.70000000000255</v>
          </cell>
          <cell r="J135">
            <v>19.000000000003638</v>
          </cell>
          <cell r="K135">
            <v>0</v>
          </cell>
          <cell r="L135">
            <v>0</v>
          </cell>
          <cell r="M135">
            <v>0</v>
          </cell>
          <cell r="N135">
            <v>0</v>
          </cell>
          <cell r="O135">
            <v>0</v>
          </cell>
          <cell r="P135">
            <v>-102765.24567219401</v>
          </cell>
          <cell r="Q135">
            <v>0</v>
          </cell>
        </row>
        <row r="136">
          <cell r="E136">
            <v>0</v>
          </cell>
          <cell r="F136">
            <v>3627.5</v>
          </cell>
          <cell r="G136">
            <v>5988.3</v>
          </cell>
          <cell r="H136">
            <v>10351.4</v>
          </cell>
          <cell r="I136">
            <v>19328.90000000058</v>
          </cell>
          <cell r="J136">
            <v>29358.352237570583</v>
          </cell>
          <cell r="K136">
            <v>35849.535425667869</v>
          </cell>
          <cell r="L136">
            <v>44931.884418210146</v>
          </cell>
          <cell r="M136">
            <v>62617.405932282476</v>
          </cell>
          <cell r="N136">
            <v>84633.580893987324</v>
          </cell>
          <cell r="O136">
            <v>107188.60235719402</v>
          </cell>
          <cell r="P136">
            <v>0</v>
          </cell>
          <cell r="Q136">
            <v>0</v>
          </cell>
        </row>
        <row r="142">
          <cell r="E142">
            <v>0</v>
          </cell>
          <cell r="F142">
            <v>345.6</v>
          </cell>
          <cell r="G142">
            <v>113.7</v>
          </cell>
          <cell r="H142">
            <v>774.5</v>
          </cell>
          <cell r="I142">
            <v>634.1</v>
          </cell>
          <cell r="J142">
            <v>473.7</v>
          </cell>
          <cell r="K142">
            <v>1530</v>
          </cell>
          <cell r="L142">
            <v>600</v>
          </cell>
          <cell r="M142">
            <v>700</v>
          </cell>
          <cell r="N142">
            <v>700</v>
          </cell>
          <cell r="O142">
            <v>700</v>
          </cell>
          <cell r="P142">
            <v>0</v>
          </cell>
          <cell r="Q142">
            <v>0</v>
          </cell>
        </row>
        <row r="143">
          <cell r="E143">
            <v>0</v>
          </cell>
          <cell r="F143">
            <v>75.900000000000006</v>
          </cell>
          <cell r="G143">
            <v>570.9</v>
          </cell>
          <cell r="H143">
            <v>385.5</v>
          </cell>
          <cell r="I143">
            <v>2491.6999999999998</v>
          </cell>
          <cell r="J143">
            <v>2244.8000000000002</v>
          </cell>
          <cell r="K143">
            <v>1362.858624</v>
          </cell>
          <cell r="L143">
            <v>2042.858624</v>
          </cell>
          <cell r="M143">
            <v>2042.858624</v>
          </cell>
          <cell r="N143">
            <v>1142.8586239999997</v>
          </cell>
          <cell r="O143">
            <v>2042.858624</v>
          </cell>
          <cell r="P143">
            <v>0</v>
          </cell>
          <cell r="Q143">
            <v>0</v>
          </cell>
        </row>
        <row r="144">
          <cell r="E144">
            <v>0</v>
          </cell>
          <cell r="F144">
            <v>0</v>
          </cell>
          <cell r="G144">
            <v>0</v>
          </cell>
          <cell r="H144">
            <v>0</v>
          </cell>
          <cell r="I144">
            <v>0</v>
          </cell>
          <cell r="J144">
            <v>0</v>
          </cell>
          <cell r="K144">
            <v>0</v>
          </cell>
          <cell r="L144">
            <v>0</v>
          </cell>
          <cell r="M144">
            <v>0</v>
          </cell>
          <cell r="N144">
            <v>0</v>
          </cell>
          <cell r="O144">
            <v>0</v>
          </cell>
          <cell r="P144">
            <v>0</v>
          </cell>
          <cell r="Q144">
            <v>0</v>
          </cell>
        </row>
        <row r="145">
          <cell r="E145">
            <v>0</v>
          </cell>
          <cell r="F145">
            <v>0</v>
          </cell>
          <cell r="G145">
            <v>0</v>
          </cell>
          <cell r="H145">
            <v>0</v>
          </cell>
          <cell r="I145">
            <v>0</v>
          </cell>
          <cell r="J145">
            <v>0</v>
          </cell>
          <cell r="K145">
            <v>0</v>
          </cell>
          <cell r="L145">
            <v>0</v>
          </cell>
          <cell r="M145">
            <v>0</v>
          </cell>
          <cell r="N145">
            <v>0</v>
          </cell>
          <cell r="O145">
            <v>0</v>
          </cell>
          <cell r="P145">
            <v>0</v>
          </cell>
          <cell r="Q145">
            <v>0</v>
          </cell>
        </row>
        <row r="146">
          <cell r="E146">
            <v>0</v>
          </cell>
          <cell r="F146">
            <v>0</v>
          </cell>
          <cell r="G146">
            <v>0</v>
          </cell>
          <cell r="H146">
            <v>0</v>
          </cell>
          <cell r="I146">
            <v>0</v>
          </cell>
          <cell r="J146">
            <v>0</v>
          </cell>
          <cell r="K146">
            <v>0</v>
          </cell>
          <cell r="L146">
            <v>0</v>
          </cell>
          <cell r="M146">
            <v>0</v>
          </cell>
          <cell r="N146">
            <v>0</v>
          </cell>
          <cell r="O146">
            <v>0</v>
          </cell>
          <cell r="P146">
            <v>0</v>
          </cell>
          <cell r="Q146">
            <v>0</v>
          </cell>
        </row>
        <row r="147">
          <cell r="E147">
            <v>0</v>
          </cell>
          <cell r="F147">
            <v>0</v>
          </cell>
          <cell r="G147">
            <v>0</v>
          </cell>
          <cell r="H147">
            <v>0</v>
          </cell>
          <cell r="I147">
            <v>0</v>
          </cell>
          <cell r="J147">
            <v>0</v>
          </cell>
          <cell r="K147">
            <v>0</v>
          </cell>
          <cell r="L147">
            <v>0</v>
          </cell>
          <cell r="M147">
            <v>0</v>
          </cell>
          <cell r="N147">
            <v>0</v>
          </cell>
          <cell r="O147">
            <v>0</v>
          </cell>
          <cell r="P147">
            <v>0</v>
          </cell>
          <cell r="Q147">
            <v>0</v>
          </cell>
        </row>
        <row r="148">
          <cell r="C148" t="str">
            <v>Total Non-Op Income / (Expenses)</v>
          </cell>
          <cell r="D148">
            <v>0</v>
          </cell>
          <cell r="E148">
            <v>0</v>
          </cell>
          <cell r="F148">
            <v>421.5</v>
          </cell>
          <cell r="G148">
            <v>684.6</v>
          </cell>
          <cell r="H148">
            <v>1160</v>
          </cell>
          <cell r="I148">
            <v>3125.7999999999997</v>
          </cell>
          <cell r="J148">
            <v>2718.5</v>
          </cell>
          <cell r="K148">
            <v>2892.858624</v>
          </cell>
          <cell r="L148">
            <v>2642.858624</v>
          </cell>
          <cell r="M148">
            <v>2742.858624</v>
          </cell>
          <cell r="N148">
            <v>1842.8586239999997</v>
          </cell>
          <cell r="O148">
            <v>2742.858624</v>
          </cell>
          <cell r="P148">
            <v>0</v>
          </cell>
          <cell r="Q148">
            <v>0</v>
          </cell>
        </row>
        <row r="149">
          <cell r="E149">
            <v>0</v>
          </cell>
          <cell r="F149">
            <v>0</v>
          </cell>
          <cell r="G149">
            <v>0</v>
          </cell>
          <cell r="H149">
            <v>0</v>
          </cell>
          <cell r="I149">
            <v>0</v>
          </cell>
          <cell r="J149">
            <v>0</v>
          </cell>
          <cell r="K149">
            <v>0</v>
          </cell>
          <cell r="L149">
            <v>0</v>
          </cell>
          <cell r="M149">
            <v>0</v>
          </cell>
          <cell r="N149">
            <v>0</v>
          </cell>
          <cell r="O149">
            <v>0</v>
          </cell>
          <cell r="P149">
            <v>0</v>
          </cell>
          <cell r="Q149">
            <v>0</v>
          </cell>
        </row>
        <row r="157">
          <cell r="A157" t="str">
            <v>( + )</v>
          </cell>
          <cell r="B157">
            <v>0</v>
          </cell>
          <cell r="C157" t="str">
            <v>Operating Cash &amp; Equiv</v>
          </cell>
          <cell r="D157">
            <v>0</v>
          </cell>
          <cell r="E157">
            <v>0</v>
          </cell>
          <cell r="F157">
            <v>753.59999999999854</v>
          </cell>
          <cell r="G157">
            <v>2324.1999999999935</v>
          </cell>
          <cell r="H157">
            <v>979.29999999999154</v>
          </cell>
          <cell r="I157">
            <v>3668.2000000005573</v>
          </cell>
          <cell r="J157">
            <v>14279.419079237221</v>
          </cell>
          <cell r="K157">
            <v>21497.985891021071</v>
          </cell>
          <cell r="L157">
            <v>19449.065574666296</v>
          </cell>
          <cell r="M157">
            <v>5010.9417941237771</v>
          </cell>
          <cell r="N157">
            <v>7919.0773061791988</v>
          </cell>
          <cell r="O157">
            <v>17440.803811197598</v>
          </cell>
          <cell r="P157">
            <v>0</v>
          </cell>
        </row>
        <row r="158">
          <cell r="A158" t="str">
            <v>( + )</v>
          </cell>
          <cell r="B158">
            <v>0</v>
          </cell>
          <cell r="C158" t="str">
            <v>Non-Operating Cash &amp; Equiv</v>
          </cell>
        </row>
        <row r="159">
          <cell r="A159" t="str">
            <v>( + )</v>
          </cell>
          <cell r="B159">
            <v>0</v>
          </cell>
          <cell r="C159" t="str">
            <v>Accounts Receivable</v>
          </cell>
          <cell r="D159">
            <v>0</v>
          </cell>
          <cell r="E159">
            <v>0</v>
          </cell>
          <cell r="F159">
            <v>4151.3999999999996</v>
          </cell>
          <cell r="G159">
            <v>4875.3</v>
          </cell>
          <cell r="H159">
            <v>5935.3</v>
          </cell>
          <cell r="I159">
            <v>5412</v>
          </cell>
          <cell r="J159">
            <v>3305.6</v>
          </cell>
          <cell r="K159">
            <v>8068.4622426540145</v>
          </cell>
          <cell r="L159">
            <v>10136.81207531781</v>
          </cell>
          <cell r="M159">
            <v>13417.3312466635</v>
          </cell>
          <cell r="N159">
            <v>14150.376333862441</v>
          </cell>
          <cell r="O159">
            <v>15320.838109538472</v>
          </cell>
          <cell r="P159">
            <v>0</v>
          </cell>
        </row>
        <row r="160">
          <cell r="A160" t="str">
            <v>( + )</v>
          </cell>
          <cell r="B160">
            <v>0</v>
          </cell>
          <cell r="C160" t="str">
            <v>Inventories</v>
          </cell>
          <cell r="D160">
            <v>0</v>
          </cell>
          <cell r="E160">
            <v>0</v>
          </cell>
          <cell r="F160">
            <v>4049</v>
          </cell>
          <cell r="G160">
            <v>5231</v>
          </cell>
          <cell r="H160">
            <v>5846.4</v>
          </cell>
          <cell r="I160">
            <v>6625.6</v>
          </cell>
          <cell r="J160">
            <v>7596.1</v>
          </cell>
          <cell r="K160">
            <v>9917.6783568447154</v>
          </cell>
          <cell r="L160">
            <v>13824.006069519588</v>
          </cell>
          <cell r="M160">
            <v>18321.830909316031</v>
          </cell>
          <cell r="N160">
            <v>18535.371887195372</v>
          </cell>
          <cell r="O160">
            <v>21406.452816476674</v>
          </cell>
          <cell r="P160">
            <v>0</v>
          </cell>
        </row>
        <row r="161">
          <cell r="A161" t="str">
            <v>( + )</v>
          </cell>
          <cell r="B161">
            <v>0</v>
          </cell>
          <cell r="C161" t="str">
            <v>Other Current Assets</v>
          </cell>
          <cell r="D161">
            <v>0</v>
          </cell>
          <cell r="E161">
            <v>0</v>
          </cell>
          <cell r="F161">
            <v>5847.5</v>
          </cell>
          <cell r="G161">
            <v>6185.9</v>
          </cell>
          <cell r="H161">
            <v>12555.4</v>
          </cell>
          <cell r="I161">
            <v>13803.7</v>
          </cell>
          <cell r="J161">
            <v>12071.2</v>
          </cell>
          <cell r="K161">
            <v>10941.728078558548</v>
          </cell>
          <cell r="L161">
            <v>16585.574771948963</v>
          </cell>
          <cell r="M161">
            <v>22696.061322307392</v>
          </cell>
          <cell r="N161">
            <v>24081.579264927848</v>
          </cell>
          <cell r="O161">
            <v>26289.413876663693</v>
          </cell>
          <cell r="P161">
            <v>0</v>
          </cell>
        </row>
        <row r="162">
          <cell r="C162" t="str">
            <v>Total Current Assets</v>
          </cell>
          <cell r="D162">
            <v>0</v>
          </cell>
          <cell r="E162">
            <v>0</v>
          </cell>
          <cell r="F162">
            <v>14801.499999999998</v>
          </cell>
          <cell r="G162">
            <v>18616.399999999994</v>
          </cell>
          <cell r="H162">
            <v>25316.399999999991</v>
          </cell>
          <cell r="I162">
            <v>29509.50000000056</v>
          </cell>
          <cell r="J162">
            <v>37252.319079237219</v>
          </cell>
          <cell r="K162">
            <v>50425.85456907835</v>
          </cell>
          <cell r="L162">
            <v>59995.458491452649</v>
          </cell>
          <cell r="M162">
            <v>59446.165272410697</v>
          </cell>
          <cell r="N162">
            <v>64686.40479216486</v>
          </cell>
          <cell r="O162">
            <v>80457.508613876431</v>
          </cell>
          <cell r="P162">
            <v>0</v>
          </cell>
          <cell r="Q162">
            <v>0</v>
          </cell>
        </row>
        <row r="164">
          <cell r="A164" t="str">
            <v>( + )</v>
          </cell>
          <cell r="B164">
            <v>0</v>
          </cell>
          <cell r="C164" t="str">
            <v>Net Fixed Assets</v>
          </cell>
          <cell r="D164">
            <v>0</v>
          </cell>
          <cell r="E164">
            <v>0</v>
          </cell>
          <cell r="F164">
            <v>12724.3</v>
          </cell>
          <cell r="G164">
            <v>26885.7</v>
          </cell>
          <cell r="H164">
            <v>32050.400000000001</v>
          </cell>
          <cell r="I164">
            <v>35096.199999999997</v>
          </cell>
          <cell r="J164">
            <v>47442.299824999995</v>
          </cell>
          <cell r="K164">
            <v>93345.100359687509</v>
          </cell>
          <cell r="L164">
            <v>102900.60011368751</v>
          </cell>
          <cell r="M164">
            <v>119489.87559206251</v>
          </cell>
          <cell r="N164">
            <v>136079.15107043751</v>
          </cell>
          <cell r="O164">
            <v>145671.92654881251</v>
          </cell>
          <cell r="P164">
            <v>0</v>
          </cell>
        </row>
        <row r="165">
          <cell r="A165" t="str">
            <v>( + )</v>
          </cell>
          <cell r="B165">
            <v>0</v>
          </cell>
          <cell r="C165" t="str">
            <v>Construction In Progress</v>
          </cell>
          <cell r="D165">
            <v>0</v>
          </cell>
          <cell r="E165">
            <v>0</v>
          </cell>
          <cell r="F165">
            <v>20656.8</v>
          </cell>
          <cell r="G165">
            <v>6792.7</v>
          </cell>
          <cell r="H165">
            <v>3946</v>
          </cell>
          <cell r="I165">
            <v>30750.9</v>
          </cell>
          <cell r="J165">
            <v>44886.9</v>
          </cell>
          <cell r="K165">
            <v>14853.900000000001</v>
          </cell>
          <cell r="L165">
            <v>27029.65</v>
          </cell>
          <cell r="M165">
            <v>29129.65</v>
          </cell>
          <cell r="N165">
            <v>25829.65</v>
          </cell>
          <cell r="O165">
            <v>24429.65</v>
          </cell>
          <cell r="P165">
            <v>0</v>
          </cell>
        </row>
        <row r="166">
          <cell r="A166" t="str">
            <v>( + )</v>
          </cell>
          <cell r="B166">
            <v>0</v>
          </cell>
          <cell r="C166" t="str">
            <v>Intangibles &amp; Capitalised Assets</v>
          </cell>
        </row>
        <row r="167">
          <cell r="A167" t="str">
            <v>( + )</v>
          </cell>
          <cell r="B167">
            <v>0</v>
          </cell>
          <cell r="C167" t="str">
            <v>Goodwill</v>
          </cell>
        </row>
        <row r="168">
          <cell r="A168" t="str">
            <v>( + )</v>
          </cell>
          <cell r="B168">
            <v>0</v>
          </cell>
          <cell r="C168" t="str">
            <v>Investments &amp; Advances</v>
          </cell>
          <cell r="D168">
            <v>0</v>
          </cell>
          <cell r="E168">
            <v>0</v>
          </cell>
          <cell r="F168">
            <v>619.5</v>
          </cell>
          <cell r="G168">
            <v>7796.7</v>
          </cell>
          <cell r="H168">
            <v>19901.8</v>
          </cell>
          <cell r="I168">
            <v>19934.099999999999</v>
          </cell>
          <cell r="J168">
            <v>19529.099999999999</v>
          </cell>
          <cell r="K168">
            <v>21288.153743999999</v>
          </cell>
          <cell r="L168">
            <v>24788.153743999999</v>
          </cell>
          <cell r="M168">
            <v>24788.153743999999</v>
          </cell>
          <cell r="N168">
            <v>29788.153743999999</v>
          </cell>
          <cell r="O168">
            <v>34788.153743999996</v>
          </cell>
          <cell r="P168">
            <v>0</v>
          </cell>
        </row>
        <row r="169">
          <cell r="A169" t="str">
            <v>( + )</v>
          </cell>
          <cell r="B169">
            <v>0</v>
          </cell>
          <cell r="C169" t="str">
            <v>Other Non-Op Assets</v>
          </cell>
        </row>
        <row r="170">
          <cell r="E170">
            <v>0</v>
          </cell>
          <cell r="F170">
            <v>0</v>
          </cell>
          <cell r="G170">
            <v>0</v>
          </cell>
          <cell r="H170">
            <v>0</v>
          </cell>
          <cell r="I170">
            <v>0</v>
          </cell>
          <cell r="J170">
            <v>0</v>
          </cell>
          <cell r="K170">
            <v>0</v>
          </cell>
          <cell r="L170">
            <v>0</v>
          </cell>
          <cell r="M170">
            <v>0</v>
          </cell>
          <cell r="N170">
            <v>0</v>
          </cell>
          <cell r="O170">
            <v>0</v>
          </cell>
          <cell r="P170">
            <v>0</v>
          </cell>
          <cell r="Q170">
            <v>0</v>
          </cell>
        </row>
        <row r="171">
          <cell r="C171" t="str">
            <v>Total Assets</v>
          </cell>
          <cell r="D171">
            <v>0</v>
          </cell>
          <cell r="E171">
            <v>0</v>
          </cell>
          <cell r="F171">
            <v>48802.1</v>
          </cell>
          <cell r="G171">
            <v>60091.499999999993</v>
          </cell>
          <cell r="H171">
            <v>81214.599999999991</v>
          </cell>
          <cell r="I171">
            <v>115290.70000000056</v>
          </cell>
          <cell r="J171">
            <v>149110.61890423723</v>
          </cell>
          <cell r="K171">
            <v>179913.00867276586</v>
          </cell>
          <cell r="L171">
            <v>214713.86234914017</v>
          </cell>
          <cell r="M171">
            <v>232853.84460847321</v>
          </cell>
          <cell r="N171">
            <v>256383.35960660237</v>
          </cell>
          <cell r="O171">
            <v>285347.23890668893</v>
          </cell>
          <cell r="P171">
            <v>0</v>
          </cell>
          <cell r="Q171">
            <v>0</v>
          </cell>
        </row>
        <row r="172">
          <cell r="E172">
            <v>0</v>
          </cell>
          <cell r="F172">
            <v>0</v>
          </cell>
          <cell r="G172">
            <v>0</v>
          </cell>
          <cell r="H172">
            <v>0</v>
          </cell>
          <cell r="I172">
            <v>0</v>
          </cell>
          <cell r="J172">
            <v>0</v>
          </cell>
          <cell r="K172">
            <v>0</v>
          </cell>
          <cell r="L172">
            <v>0</v>
          </cell>
          <cell r="M172">
            <v>0</v>
          </cell>
          <cell r="N172">
            <v>0</v>
          </cell>
          <cell r="O172">
            <v>0</v>
          </cell>
          <cell r="P172">
            <v>0</v>
          </cell>
          <cell r="Q172">
            <v>0</v>
          </cell>
        </row>
        <row r="177">
          <cell r="A177" t="str">
            <v>( + )</v>
          </cell>
          <cell r="B177">
            <v>0</v>
          </cell>
          <cell r="C177" t="str">
            <v>Short Term Debt</v>
          </cell>
          <cell r="D177">
            <v>0</v>
          </cell>
          <cell r="E177">
            <v>0</v>
          </cell>
          <cell r="F177">
            <v>8021.1</v>
          </cell>
          <cell r="G177">
            <v>4331.3999999999996</v>
          </cell>
          <cell r="H177">
            <v>1578.6</v>
          </cell>
          <cell r="I177">
            <v>5427.9</v>
          </cell>
          <cell r="J177">
            <v>6821.8</v>
          </cell>
          <cell r="K177">
            <v>6821.8</v>
          </cell>
          <cell r="L177">
            <v>7630.8</v>
          </cell>
          <cell r="M177">
            <v>6863.8</v>
          </cell>
          <cell r="N177">
            <v>6864.8</v>
          </cell>
          <cell r="O177">
            <v>6865.8</v>
          </cell>
          <cell r="P177">
            <v>0</v>
          </cell>
        </row>
        <row r="178">
          <cell r="A178" t="str">
            <v>( + )</v>
          </cell>
          <cell r="B178">
            <v>0</v>
          </cell>
          <cell r="C178" t="str">
            <v>Accounts Payable</v>
          </cell>
          <cell r="D178">
            <v>0</v>
          </cell>
          <cell r="E178">
            <v>0</v>
          </cell>
          <cell r="F178">
            <v>5754</v>
          </cell>
          <cell r="G178">
            <v>6317.8</v>
          </cell>
          <cell r="H178">
            <v>9400.1</v>
          </cell>
          <cell r="I178">
            <v>11182.3</v>
          </cell>
          <cell r="J178">
            <v>15145.4</v>
          </cell>
          <cell r="K178">
            <v>14876.517535267074</v>
          </cell>
          <cell r="L178">
            <v>23224.330196792907</v>
          </cell>
          <cell r="M178">
            <v>30780.675927650933</v>
          </cell>
          <cell r="N178">
            <v>31139.424770488229</v>
          </cell>
          <cell r="O178">
            <v>35962.840731680808</v>
          </cell>
          <cell r="P178" t="str">
            <v>FY96</v>
          </cell>
        </row>
        <row r="179">
          <cell r="A179" t="str">
            <v>( + )</v>
          </cell>
          <cell r="B179">
            <v>0</v>
          </cell>
          <cell r="C179" t="str">
            <v>Other Current Liabilities</v>
          </cell>
          <cell r="D179">
            <v>0</v>
          </cell>
          <cell r="E179">
            <v>0</v>
          </cell>
          <cell r="F179">
            <v>2050.1</v>
          </cell>
          <cell r="G179">
            <v>1441.2</v>
          </cell>
          <cell r="H179">
            <v>1870.6000000000001</v>
          </cell>
          <cell r="I179">
            <v>2782.7000000000003</v>
          </cell>
          <cell r="J179">
            <v>3972.2000000000003</v>
          </cell>
          <cell r="K179">
            <v>5620.2465962603392</v>
          </cell>
          <cell r="L179">
            <v>7490.6499657574141</v>
          </cell>
          <cell r="M179">
            <v>9640.1552657730244</v>
          </cell>
          <cell r="N179">
            <v>10420.10119866262</v>
          </cell>
          <cell r="O179">
            <v>10720.690858106855</v>
          </cell>
          <cell r="P179">
            <v>-25.651064360148261</v>
          </cell>
        </row>
        <row r="180">
          <cell r="C180" t="str">
            <v>Total Current Liabilities</v>
          </cell>
          <cell r="D180">
            <v>0</v>
          </cell>
          <cell r="E180">
            <v>0</v>
          </cell>
          <cell r="F180">
            <v>15825.2</v>
          </cell>
          <cell r="G180">
            <v>12090.400000000001</v>
          </cell>
          <cell r="H180">
            <v>12849.300000000001</v>
          </cell>
          <cell r="I180">
            <v>19392.899999999998</v>
          </cell>
          <cell r="J180">
            <v>25939.4</v>
          </cell>
          <cell r="K180">
            <v>27318.564131527412</v>
          </cell>
          <cell r="L180">
            <v>38345.78016255032</v>
          </cell>
          <cell r="M180">
            <v>47284.631193423964</v>
          </cell>
          <cell r="N180">
            <v>48424.32596915085</v>
          </cell>
          <cell r="O180">
            <v>53549.331589787667</v>
          </cell>
          <cell r="P180">
            <v>-25.651064360148261</v>
          </cell>
          <cell r="Q180">
            <v>0</v>
          </cell>
        </row>
        <row r="182">
          <cell r="A182" t="str">
            <v>( + )</v>
          </cell>
          <cell r="B182">
            <v>0</v>
          </cell>
          <cell r="C182" t="str">
            <v>Long Term Debt</v>
          </cell>
          <cell r="D182">
            <v>0</v>
          </cell>
          <cell r="E182">
            <v>0</v>
          </cell>
          <cell r="F182">
            <v>13540.7</v>
          </cell>
          <cell r="G182">
            <v>21873.4</v>
          </cell>
          <cell r="H182">
            <v>25016.400000000001</v>
          </cell>
          <cell r="I182">
            <v>23971.300000000003</v>
          </cell>
          <cell r="J182">
            <v>39118.666666666664</v>
          </cell>
          <cell r="K182">
            <v>62050.709115570608</v>
          </cell>
          <cell r="L182">
            <v>76741.997768379733</v>
          </cell>
          <cell r="M182">
            <v>68257.607482766805</v>
          </cell>
          <cell r="N182">
            <v>68631.252743464225</v>
          </cell>
          <cell r="O182">
            <v>69915.1049597073</v>
          </cell>
          <cell r="P182">
            <v>0</v>
          </cell>
          <cell r="Q182">
            <v>0</v>
          </cell>
        </row>
        <row r="183">
          <cell r="A183" t="str">
            <v>( + )</v>
          </cell>
          <cell r="B183">
            <v>0</v>
          </cell>
          <cell r="C183" t="str">
            <v>Deferred Taxes</v>
          </cell>
        </row>
        <row r="184">
          <cell r="A184" t="str">
            <v>( + )</v>
          </cell>
          <cell r="B184">
            <v>0</v>
          </cell>
          <cell r="C184" t="str">
            <v>Other Long Term Liabilities</v>
          </cell>
          <cell r="D184">
            <v>0</v>
          </cell>
          <cell r="E184">
            <v>0</v>
          </cell>
          <cell r="F184">
            <v>752.4</v>
          </cell>
        </row>
        <row r="185">
          <cell r="C185" t="str">
            <v>Total Long Term Liabilities</v>
          </cell>
          <cell r="D185">
            <v>0</v>
          </cell>
          <cell r="E185">
            <v>0</v>
          </cell>
          <cell r="F185">
            <v>14293.1</v>
          </cell>
          <cell r="G185">
            <v>21873.4</v>
          </cell>
          <cell r="H185">
            <v>25016.400000000001</v>
          </cell>
          <cell r="I185">
            <v>23971.300000000003</v>
          </cell>
          <cell r="J185">
            <v>39118.666666666664</v>
          </cell>
          <cell r="K185">
            <v>62050.709115570608</v>
          </cell>
          <cell r="L185">
            <v>76741.997768379733</v>
          </cell>
          <cell r="M185">
            <v>68257.607482766805</v>
          </cell>
          <cell r="N185">
            <v>68631.252743464225</v>
          </cell>
          <cell r="O185">
            <v>69915.1049597073</v>
          </cell>
          <cell r="P185">
            <v>0</v>
          </cell>
          <cell r="Q185">
            <v>0</v>
          </cell>
        </row>
        <row r="186">
          <cell r="E186">
            <v>0</v>
          </cell>
          <cell r="F186">
            <v>0</v>
          </cell>
          <cell r="G186">
            <v>0</v>
          </cell>
          <cell r="H186">
            <v>0</v>
          </cell>
          <cell r="I186">
            <v>0</v>
          </cell>
          <cell r="J186">
            <v>0</v>
          </cell>
          <cell r="K186">
            <v>0</v>
          </cell>
          <cell r="L186">
            <v>0</v>
          </cell>
          <cell r="M186">
            <v>0</v>
          </cell>
          <cell r="N186">
            <v>0</v>
          </cell>
          <cell r="O186">
            <v>0</v>
          </cell>
          <cell r="P186">
            <v>0</v>
          </cell>
          <cell r="Q186">
            <v>0</v>
          </cell>
        </row>
        <row r="187">
          <cell r="C187" t="str">
            <v>Total  Liabilities</v>
          </cell>
          <cell r="D187">
            <v>0</v>
          </cell>
          <cell r="E187">
            <v>0</v>
          </cell>
          <cell r="F187">
            <v>30118.300000000003</v>
          </cell>
          <cell r="G187">
            <v>33963.800000000003</v>
          </cell>
          <cell r="H187">
            <v>37865.700000000004</v>
          </cell>
          <cell r="I187">
            <v>43364.2</v>
          </cell>
          <cell r="J187">
            <v>65058.066666666666</v>
          </cell>
          <cell r="K187">
            <v>89369.273247098026</v>
          </cell>
          <cell r="L187">
            <v>115087.77793093005</v>
          </cell>
          <cell r="M187">
            <v>115542.23867619077</v>
          </cell>
          <cell r="N187">
            <v>117055.57871261507</v>
          </cell>
          <cell r="O187">
            <v>123464.43654949497</v>
          </cell>
          <cell r="P187">
            <v>-25.651064360148261</v>
          </cell>
          <cell r="Q187">
            <v>0</v>
          </cell>
        </row>
        <row r="188">
          <cell r="E188">
            <v>0</v>
          </cell>
          <cell r="F188">
            <v>0</v>
          </cell>
          <cell r="G188">
            <v>0</v>
          </cell>
          <cell r="H188">
            <v>0</v>
          </cell>
          <cell r="I188">
            <v>0</v>
          </cell>
          <cell r="J188">
            <v>0</v>
          </cell>
          <cell r="K188">
            <v>0</v>
          </cell>
          <cell r="L188">
            <v>0</v>
          </cell>
          <cell r="M188">
            <v>0</v>
          </cell>
          <cell r="N188">
            <v>0</v>
          </cell>
          <cell r="O188">
            <v>0</v>
          </cell>
          <cell r="P188">
            <v>0</v>
          </cell>
          <cell r="Q188">
            <v>0</v>
          </cell>
        </row>
        <row r="190">
          <cell r="A190" t="str">
            <v>( + )</v>
          </cell>
          <cell r="B190">
            <v>0</v>
          </cell>
          <cell r="C190" t="str">
            <v>Minority Interest</v>
          </cell>
        </row>
        <row r="191">
          <cell r="A191" t="str">
            <v>( + )</v>
          </cell>
          <cell r="B191">
            <v>0</v>
          </cell>
          <cell r="C191" t="str">
            <v>Preferred Equity</v>
          </cell>
          <cell r="D191">
            <v>0</v>
          </cell>
          <cell r="E191">
            <v>0</v>
          </cell>
          <cell r="F191">
            <v>55</v>
          </cell>
          <cell r="G191">
            <v>55</v>
          </cell>
          <cell r="H191">
            <v>55</v>
          </cell>
          <cell r="I191">
            <v>55</v>
          </cell>
          <cell r="J191">
            <v>2000</v>
          </cell>
          <cell r="K191">
            <v>2000</v>
          </cell>
          <cell r="L191">
            <v>2000</v>
          </cell>
          <cell r="M191">
            <v>2000</v>
          </cell>
          <cell r="N191">
            <v>2000</v>
          </cell>
          <cell r="O191">
            <v>2000</v>
          </cell>
          <cell r="P191">
            <v>0</v>
          </cell>
        </row>
        <row r="193">
          <cell r="A193" t="str">
            <v>( + )</v>
          </cell>
          <cell r="B193">
            <v>0</v>
          </cell>
          <cell r="C193" t="str">
            <v>Common Shares</v>
          </cell>
          <cell r="D193">
            <v>0</v>
          </cell>
          <cell r="E193">
            <v>0</v>
          </cell>
          <cell r="F193">
            <v>1521.4</v>
          </cell>
          <cell r="G193">
            <v>2454.8000000000002</v>
          </cell>
          <cell r="H193">
            <v>3183.2</v>
          </cell>
          <cell r="I193">
            <v>4558.6000000000004</v>
          </cell>
          <cell r="J193">
            <v>4581.6000000000004</v>
          </cell>
          <cell r="K193">
            <v>4581.6000000000004</v>
          </cell>
          <cell r="L193">
            <v>4581.6000000000004</v>
          </cell>
          <cell r="M193">
            <v>4581.6000000000004</v>
          </cell>
          <cell r="N193">
            <v>4581.6000000000004</v>
          </cell>
          <cell r="O193">
            <v>4581.6000000000004</v>
          </cell>
          <cell r="P193">
            <v>0</v>
          </cell>
          <cell r="Q193">
            <v>0</v>
          </cell>
        </row>
        <row r="194">
          <cell r="A194" t="str">
            <v>( + )</v>
          </cell>
          <cell r="B194">
            <v>0</v>
          </cell>
          <cell r="C194" t="str">
            <v>Share Premium</v>
          </cell>
          <cell r="D194">
            <v>0</v>
          </cell>
          <cell r="E194">
            <v>0</v>
          </cell>
          <cell r="F194">
            <v>13479.9</v>
          </cell>
          <cell r="G194">
            <v>17629.599999999999</v>
          </cell>
          <cell r="H194">
            <v>29759.3</v>
          </cell>
          <cell r="I194">
            <v>47984</v>
          </cell>
          <cell r="J194">
            <v>48112.6</v>
          </cell>
          <cell r="K194">
            <v>48112.6</v>
          </cell>
          <cell r="L194">
            <v>48112.6</v>
          </cell>
          <cell r="M194">
            <v>48112.6</v>
          </cell>
          <cell r="N194">
            <v>48112.6</v>
          </cell>
          <cell r="O194">
            <v>48112.6</v>
          </cell>
          <cell r="P194">
            <v>0</v>
          </cell>
          <cell r="Q194">
            <v>0</v>
          </cell>
        </row>
        <row r="195">
          <cell r="A195" t="str">
            <v>( + )</v>
          </cell>
          <cell r="B195">
            <v>0</v>
          </cell>
          <cell r="C195" t="str">
            <v>Revaluation Reserve</v>
          </cell>
        </row>
        <row r="196">
          <cell r="A196" t="str">
            <v>( + )</v>
          </cell>
          <cell r="B196">
            <v>0</v>
          </cell>
          <cell r="C196" t="str">
            <v>Other Reserves</v>
          </cell>
        </row>
        <row r="197">
          <cell r="A197" t="str">
            <v>( + )</v>
          </cell>
          <cell r="B197">
            <v>0</v>
          </cell>
          <cell r="C197" t="str">
            <v>Retained Earnings</v>
          </cell>
          <cell r="D197">
            <v>0</v>
          </cell>
          <cell r="E197">
            <v>0</v>
          </cell>
          <cell r="F197">
            <v>3627.5</v>
          </cell>
          <cell r="G197">
            <v>5988.3</v>
          </cell>
          <cell r="H197">
            <v>10351.4</v>
          </cell>
          <cell r="I197">
            <v>19328.90000000058</v>
          </cell>
          <cell r="J197">
            <v>29358.352237570583</v>
          </cell>
          <cell r="K197">
            <v>35849.535425667869</v>
          </cell>
          <cell r="L197">
            <v>44931.884418210146</v>
          </cell>
          <cell r="M197">
            <v>62617.405932282476</v>
          </cell>
          <cell r="N197">
            <v>84633.580893987324</v>
          </cell>
          <cell r="O197">
            <v>107188.60235719402</v>
          </cell>
          <cell r="P197">
            <v>0</v>
          </cell>
          <cell r="Q197">
            <v>0</v>
          </cell>
        </row>
        <row r="198">
          <cell r="C198" t="str">
            <v>Total Reserves</v>
          </cell>
          <cell r="D198">
            <v>0</v>
          </cell>
          <cell r="E198">
            <v>0</v>
          </cell>
          <cell r="F198">
            <v>3627.5</v>
          </cell>
          <cell r="G198">
            <v>5988.3</v>
          </cell>
          <cell r="H198">
            <v>10351.4</v>
          </cell>
          <cell r="I198">
            <v>19328.90000000058</v>
          </cell>
          <cell r="J198">
            <v>29358.352237570583</v>
          </cell>
          <cell r="K198">
            <v>35849.535425667869</v>
          </cell>
          <cell r="L198">
            <v>44931.884418210146</v>
          </cell>
          <cell r="M198">
            <v>62617.405932282476</v>
          </cell>
          <cell r="N198">
            <v>84633.580893987324</v>
          </cell>
          <cell r="O198">
            <v>107188.60235719402</v>
          </cell>
          <cell r="P198">
            <v>0</v>
          </cell>
          <cell r="Q198">
            <v>0</v>
          </cell>
        </row>
        <row r="199">
          <cell r="C199" t="str">
            <v>Total Common Equity</v>
          </cell>
          <cell r="D199">
            <v>0</v>
          </cell>
          <cell r="E199">
            <v>0</v>
          </cell>
          <cell r="F199">
            <v>18628.8</v>
          </cell>
          <cell r="G199">
            <v>26072.699999999997</v>
          </cell>
          <cell r="H199">
            <v>43293.9</v>
          </cell>
          <cell r="I199">
            <v>71871.500000000582</v>
          </cell>
          <cell r="J199">
            <v>82052.552237570577</v>
          </cell>
          <cell r="K199">
            <v>88543.735425667866</v>
          </cell>
          <cell r="L199">
            <v>97626.084418210143</v>
          </cell>
          <cell r="M199">
            <v>115311.60593228247</v>
          </cell>
          <cell r="N199">
            <v>137327.78089398734</v>
          </cell>
          <cell r="O199">
            <v>159882.80235719401</v>
          </cell>
          <cell r="P199">
            <v>0</v>
          </cell>
          <cell r="Q199">
            <v>0</v>
          </cell>
        </row>
        <row r="200">
          <cell r="E200">
            <v>0</v>
          </cell>
          <cell r="F200">
            <v>0</v>
          </cell>
          <cell r="G200">
            <v>0</v>
          </cell>
          <cell r="H200">
            <v>0</v>
          </cell>
          <cell r="I200">
            <v>0</v>
          </cell>
          <cell r="J200">
            <v>0</v>
          </cell>
          <cell r="K200">
            <v>0</v>
          </cell>
          <cell r="L200">
            <v>0</v>
          </cell>
          <cell r="M200">
            <v>0</v>
          </cell>
          <cell r="N200">
            <v>0</v>
          </cell>
          <cell r="O200">
            <v>0</v>
          </cell>
          <cell r="P200">
            <v>0</v>
          </cell>
          <cell r="Q200">
            <v>0</v>
          </cell>
        </row>
        <row r="201">
          <cell r="A201" t="str">
            <v>( + )</v>
          </cell>
          <cell r="B201">
            <v>0</v>
          </cell>
          <cell r="C201" t="str">
            <v>Statutory Reserves</v>
          </cell>
        </row>
        <row r="202">
          <cell r="C202" t="str">
            <v>Total Equity</v>
          </cell>
          <cell r="D202">
            <v>0</v>
          </cell>
          <cell r="E202">
            <v>0</v>
          </cell>
          <cell r="F202">
            <v>18683.8</v>
          </cell>
          <cell r="G202">
            <v>26127.699999999997</v>
          </cell>
          <cell r="H202">
            <v>43348.9</v>
          </cell>
          <cell r="I202">
            <v>71926.500000000582</v>
          </cell>
          <cell r="J202">
            <v>84052.552237570577</v>
          </cell>
          <cell r="K202">
            <v>90543.735425667866</v>
          </cell>
          <cell r="L202">
            <v>99626.084418210143</v>
          </cell>
          <cell r="M202">
            <v>117311.60593228247</v>
          </cell>
          <cell r="N202">
            <v>139327.78089398734</v>
          </cell>
          <cell r="O202">
            <v>161882.80235719401</v>
          </cell>
          <cell r="P202">
            <v>0</v>
          </cell>
          <cell r="Q202">
            <v>0</v>
          </cell>
        </row>
        <row r="203">
          <cell r="E203">
            <v>0</v>
          </cell>
          <cell r="F203">
            <v>0</v>
          </cell>
          <cell r="G203">
            <v>0</v>
          </cell>
          <cell r="H203">
            <v>0</v>
          </cell>
          <cell r="I203">
            <v>0</v>
          </cell>
          <cell r="J203">
            <v>0</v>
          </cell>
          <cell r="K203">
            <v>0</v>
          </cell>
          <cell r="L203">
            <v>0</v>
          </cell>
          <cell r="M203">
            <v>0</v>
          </cell>
          <cell r="N203">
            <v>0</v>
          </cell>
          <cell r="O203">
            <v>0</v>
          </cell>
          <cell r="P203">
            <v>0</v>
          </cell>
          <cell r="Q203">
            <v>0</v>
          </cell>
        </row>
        <row r="204">
          <cell r="C204" t="str">
            <v>Total Liabilities &amp; Equity</v>
          </cell>
          <cell r="D204">
            <v>0</v>
          </cell>
          <cell r="E204">
            <v>0</v>
          </cell>
          <cell r="F204">
            <v>48802.100000000006</v>
          </cell>
          <cell r="G204">
            <v>60091.5</v>
          </cell>
          <cell r="H204">
            <v>81214.600000000006</v>
          </cell>
          <cell r="I204">
            <v>115290.70000000058</v>
          </cell>
          <cell r="J204">
            <v>149110.61890423723</v>
          </cell>
          <cell r="K204">
            <v>179913.00867276589</v>
          </cell>
          <cell r="L204">
            <v>214713.8623491402</v>
          </cell>
          <cell r="M204">
            <v>232853.84460847324</v>
          </cell>
          <cell r="N204">
            <v>256383.3596066024</v>
          </cell>
          <cell r="O204">
            <v>285347.23890668899</v>
          </cell>
          <cell r="P204">
            <v>-25.651064360148261</v>
          </cell>
          <cell r="Q204">
            <v>0</v>
          </cell>
        </row>
        <row r="205">
          <cell r="E205">
            <v>0</v>
          </cell>
          <cell r="F205">
            <v>0</v>
          </cell>
          <cell r="G205">
            <v>0</v>
          </cell>
          <cell r="H205">
            <v>0</v>
          </cell>
          <cell r="I205">
            <v>0</v>
          </cell>
          <cell r="J205">
            <v>0</v>
          </cell>
          <cell r="K205">
            <v>0</v>
          </cell>
          <cell r="L205">
            <v>0</v>
          </cell>
          <cell r="M205">
            <v>0</v>
          </cell>
          <cell r="N205">
            <v>0</v>
          </cell>
          <cell r="O205">
            <v>0</v>
          </cell>
          <cell r="P205">
            <v>0</v>
          </cell>
          <cell r="Q205">
            <v>0</v>
          </cell>
        </row>
        <row r="206">
          <cell r="C206" t="str">
            <v>Assets - (Liabilities + Equity) [Balance]</v>
          </cell>
          <cell r="D206">
            <v>0</v>
          </cell>
          <cell r="E206">
            <v>0</v>
          </cell>
          <cell r="F206">
            <v>0</v>
          </cell>
          <cell r="G206">
            <v>0</v>
          </cell>
          <cell r="H206">
            <v>0</v>
          </cell>
          <cell r="I206">
            <v>0</v>
          </cell>
          <cell r="J206">
            <v>0</v>
          </cell>
          <cell r="K206">
            <v>0</v>
          </cell>
          <cell r="L206">
            <v>0</v>
          </cell>
          <cell r="M206">
            <v>0</v>
          </cell>
          <cell r="N206">
            <v>0</v>
          </cell>
          <cell r="O206">
            <v>0</v>
          </cell>
          <cell r="P206">
            <v>25.7</v>
          </cell>
          <cell r="Q206">
            <v>0</v>
          </cell>
        </row>
        <row r="208">
          <cell r="C208" t="str">
            <v>PV of Non Capitalized Leases</v>
          </cell>
        </row>
        <row r="209">
          <cell r="C209" t="str">
            <v>Other Off Balance Sheert Items</v>
          </cell>
        </row>
        <row r="213">
          <cell r="C213" t="str">
            <v>Net Working Capital</v>
          </cell>
          <cell r="D213">
            <v>0</v>
          </cell>
          <cell r="E213">
            <v>0</v>
          </cell>
          <cell r="F213">
            <v>6997.3999999999978</v>
          </cell>
          <cell r="G213">
            <v>10857.399999999992</v>
          </cell>
          <cell r="H213">
            <v>14045.69999999999</v>
          </cell>
          <cell r="I213">
            <v>15544.500000000562</v>
          </cell>
          <cell r="J213">
            <v>18134.719079237217</v>
          </cell>
          <cell r="K213">
            <v>29929.090437550938</v>
          </cell>
          <cell r="L213">
            <v>29280.478328902329</v>
          </cell>
          <cell r="M213">
            <v>19025.334078986736</v>
          </cell>
          <cell r="N213">
            <v>23126.878823014013</v>
          </cell>
          <cell r="O213">
            <v>33773.977024088766</v>
          </cell>
          <cell r="P213">
            <v>25.651064360148261</v>
          </cell>
          <cell r="Q213">
            <v>0</v>
          </cell>
        </row>
        <row r="214">
          <cell r="C214" t="str">
            <v>Net Current Assets</v>
          </cell>
          <cell r="D214">
            <v>0</v>
          </cell>
          <cell r="E214">
            <v>0</v>
          </cell>
          <cell r="F214">
            <v>-1023.7000000000025</v>
          </cell>
          <cell r="G214">
            <v>6525.9999999999927</v>
          </cell>
          <cell r="H214">
            <v>12467.099999999989</v>
          </cell>
          <cell r="I214">
            <v>10116.600000000562</v>
          </cell>
          <cell r="J214">
            <v>11312.919079237217</v>
          </cell>
          <cell r="K214">
            <v>23107.290437550939</v>
          </cell>
          <cell r="L214">
            <v>21649.67832890233</v>
          </cell>
          <cell r="M214">
            <v>12161.534078986733</v>
          </cell>
          <cell r="N214">
            <v>16262.07882301401</v>
          </cell>
          <cell r="O214">
            <v>26908.177024088764</v>
          </cell>
          <cell r="P214">
            <v>25.651064360148261</v>
          </cell>
          <cell r="Q214">
            <v>0</v>
          </cell>
        </row>
        <row r="215">
          <cell r="C215" t="str">
            <v>Net Assets</v>
          </cell>
          <cell r="D215">
            <v>0</v>
          </cell>
          <cell r="E215">
            <v>0</v>
          </cell>
          <cell r="F215">
            <v>40245.599999999999</v>
          </cell>
          <cell r="G215">
            <v>52332.499999999993</v>
          </cell>
          <cell r="H215">
            <v>69943.899999999994</v>
          </cell>
          <cell r="I215">
            <v>101325.70000000056</v>
          </cell>
          <cell r="J215">
            <v>129993.01890423725</v>
          </cell>
          <cell r="K215">
            <v>159416.24454123844</v>
          </cell>
          <cell r="L215">
            <v>183998.88218658982</v>
          </cell>
          <cell r="M215">
            <v>192433.01341504924</v>
          </cell>
          <cell r="N215">
            <v>214823.83363745152</v>
          </cell>
          <cell r="O215">
            <v>238663.70731690124</v>
          </cell>
          <cell r="P215">
            <v>25.651064360148261</v>
          </cell>
          <cell r="Q215">
            <v>0</v>
          </cell>
        </row>
        <row r="216">
          <cell r="C216" t="str">
            <v>Net Debt / (Cash)</v>
          </cell>
          <cell r="D216">
            <v>0</v>
          </cell>
          <cell r="E216">
            <v>0</v>
          </cell>
          <cell r="F216">
            <v>20808.200000000004</v>
          </cell>
          <cell r="G216">
            <v>23880.600000000009</v>
          </cell>
          <cell r="H216">
            <v>25615.700000000008</v>
          </cell>
          <cell r="I216">
            <v>25730.999999999447</v>
          </cell>
          <cell r="J216">
            <v>31661.047587429446</v>
          </cell>
          <cell r="K216">
            <v>47374.523224549528</v>
          </cell>
          <cell r="L216">
            <v>64923.73219371344</v>
          </cell>
          <cell r="M216">
            <v>70110.465688643031</v>
          </cell>
          <cell r="N216">
            <v>67576.975437285029</v>
          </cell>
          <cell r="O216">
            <v>59340.101148509704</v>
          </cell>
          <cell r="P216">
            <v>0</v>
          </cell>
          <cell r="Q216">
            <v>0</v>
          </cell>
        </row>
        <row r="217">
          <cell r="C217" t="str">
            <v>Total Debt</v>
          </cell>
          <cell r="D217">
            <v>0</v>
          </cell>
          <cell r="E217">
            <v>0</v>
          </cell>
          <cell r="F217">
            <v>21561.800000000003</v>
          </cell>
          <cell r="G217">
            <v>26204.800000000003</v>
          </cell>
          <cell r="H217">
            <v>26595</v>
          </cell>
          <cell r="I217">
            <v>29399.200000000004</v>
          </cell>
          <cell r="J217">
            <v>45940.466666666667</v>
          </cell>
          <cell r="K217">
            <v>68872.509115570603</v>
          </cell>
          <cell r="L217">
            <v>84372.797768379736</v>
          </cell>
          <cell r="M217">
            <v>75121.407482766808</v>
          </cell>
          <cell r="N217">
            <v>75496.052743464228</v>
          </cell>
          <cell r="O217">
            <v>76780.904959707303</v>
          </cell>
          <cell r="P217">
            <v>0</v>
          </cell>
          <cell r="Q217">
            <v>0</v>
          </cell>
        </row>
        <row r="218">
          <cell r="C218" t="str">
            <v>Average Total Assets</v>
          </cell>
          <cell r="D218">
            <v>0</v>
          </cell>
          <cell r="E218">
            <v>0</v>
          </cell>
          <cell r="F218">
            <v>0</v>
          </cell>
          <cell r="G218">
            <v>54446.799999999996</v>
          </cell>
          <cell r="H218">
            <v>70653.049999999988</v>
          </cell>
          <cell r="I218">
            <v>98252.650000000285</v>
          </cell>
          <cell r="J218">
            <v>132200.65945211891</v>
          </cell>
          <cell r="K218">
            <v>164511.81378850155</v>
          </cell>
          <cell r="L218">
            <v>197313.43551095302</v>
          </cell>
          <cell r="M218">
            <v>223783.85347880668</v>
          </cell>
          <cell r="N218">
            <v>244618.60210753779</v>
          </cell>
          <cell r="O218">
            <v>270865.29925664567</v>
          </cell>
          <cell r="P218">
            <v>0</v>
          </cell>
          <cell r="Q218">
            <v>0</v>
          </cell>
        </row>
        <row r="219">
          <cell r="C219" t="str">
            <v>Average Net Assets</v>
          </cell>
          <cell r="D219">
            <v>0</v>
          </cell>
          <cell r="E219">
            <v>0</v>
          </cell>
          <cell r="F219">
            <v>0</v>
          </cell>
          <cell r="G219">
            <v>46289.049999999996</v>
          </cell>
          <cell r="H219">
            <v>61138.2</v>
          </cell>
          <cell r="I219">
            <v>85634.800000000279</v>
          </cell>
          <cell r="J219">
            <v>115659.35945211891</v>
          </cell>
          <cell r="K219">
            <v>144704.63172273786</v>
          </cell>
          <cell r="L219">
            <v>171707.56336391415</v>
          </cell>
          <cell r="M219">
            <v>188215.94780081953</v>
          </cell>
          <cell r="N219">
            <v>203628.42352625038</v>
          </cell>
          <cell r="O219">
            <v>226743.77047717638</v>
          </cell>
          <cell r="P219">
            <v>0</v>
          </cell>
          <cell r="Q219">
            <v>0</v>
          </cell>
        </row>
        <row r="220">
          <cell r="C220" t="str">
            <v>Average Total Debt</v>
          </cell>
          <cell r="D220">
            <v>0</v>
          </cell>
          <cell r="E220">
            <v>0</v>
          </cell>
          <cell r="F220">
            <v>0</v>
          </cell>
          <cell r="G220">
            <v>23883.300000000003</v>
          </cell>
          <cell r="H220">
            <v>26399.9</v>
          </cell>
          <cell r="I220">
            <v>27997.100000000002</v>
          </cell>
          <cell r="J220">
            <v>37669.833333333336</v>
          </cell>
          <cell r="K220">
            <v>57406.487891118639</v>
          </cell>
          <cell r="L220">
            <v>76622.65344197517</v>
          </cell>
          <cell r="M220">
            <v>79747.102625573272</v>
          </cell>
          <cell r="N220">
            <v>75308.730113115511</v>
          </cell>
          <cell r="O220">
            <v>76138.478851585765</v>
          </cell>
          <cell r="P220">
            <v>0</v>
          </cell>
          <cell r="Q220">
            <v>0</v>
          </cell>
        </row>
        <row r="221">
          <cell r="C221" t="str">
            <v>Average Common Equity</v>
          </cell>
          <cell r="D221">
            <v>0</v>
          </cell>
          <cell r="E221">
            <v>0</v>
          </cell>
          <cell r="F221">
            <v>0</v>
          </cell>
          <cell r="G221">
            <v>22350.75</v>
          </cell>
          <cell r="H221">
            <v>34683.300000000003</v>
          </cell>
          <cell r="I221">
            <v>57582.700000000288</v>
          </cell>
          <cell r="J221">
            <v>76962.026118785579</v>
          </cell>
          <cell r="K221">
            <v>85298.143831619222</v>
          </cell>
          <cell r="L221">
            <v>93084.909921939005</v>
          </cell>
          <cell r="M221">
            <v>106468.8451752463</v>
          </cell>
          <cell r="N221">
            <v>126319.6934131349</v>
          </cell>
          <cell r="O221">
            <v>148605.29162559067</v>
          </cell>
          <cell r="P221">
            <v>0</v>
          </cell>
          <cell r="Q221">
            <v>0</v>
          </cell>
        </row>
        <row r="229">
          <cell r="E229">
            <v>0</v>
          </cell>
          <cell r="F229">
            <v>0</v>
          </cell>
          <cell r="G229">
            <v>3217.4999999999964</v>
          </cell>
          <cell r="H229">
            <v>5754.8999999999951</v>
          </cell>
          <cell r="I229">
            <v>10648.500000000577</v>
          </cell>
          <cell r="J229">
            <v>13052.690027570001</v>
          </cell>
          <cell r="K229">
            <v>10945.374257287356</v>
          </cell>
          <cell r="L229">
            <v>14713.141481104789</v>
          </cell>
          <cell r="M229">
            <v>24854.77064761462</v>
          </cell>
          <cell r="N229">
            <v>29826.818233874688</v>
          </cell>
          <cell r="O229">
            <v>30445.470933647175</v>
          </cell>
          <cell r="P229">
            <v>0</v>
          </cell>
          <cell r="Q229">
            <v>0</v>
          </cell>
        </row>
        <row r="230">
          <cell r="E230">
            <v>0</v>
          </cell>
          <cell r="F230">
            <v>0</v>
          </cell>
          <cell r="G230">
            <v>0</v>
          </cell>
          <cell r="H230">
            <v>0</v>
          </cell>
          <cell r="I230">
            <v>0</v>
          </cell>
          <cell r="J230">
            <v>0</v>
          </cell>
          <cell r="K230">
            <v>-1411.953279190069</v>
          </cell>
          <cell r="L230">
            <v>-1897.995251062518</v>
          </cell>
          <cell r="M230">
            <v>-3206.2654135422858</v>
          </cell>
          <cell r="N230">
            <v>-3847.659552169835</v>
          </cell>
          <cell r="O230">
            <v>-3927.4657504404859</v>
          </cell>
          <cell r="P230">
            <v>0</v>
          </cell>
          <cell r="Q230">
            <v>0</v>
          </cell>
        </row>
        <row r="231">
          <cell r="E231">
            <v>0</v>
          </cell>
          <cell r="F231">
            <v>0</v>
          </cell>
          <cell r="G231">
            <v>-8.5999999999999091</v>
          </cell>
          <cell r="H231">
            <v>-8.3000000000001819</v>
          </cell>
          <cell r="I231">
            <v>-8.2999999999992724</v>
          </cell>
          <cell r="J231">
            <v>-280</v>
          </cell>
          <cell r="K231">
            <v>-280</v>
          </cell>
          <cell r="L231">
            <v>-280</v>
          </cell>
          <cell r="M231">
            <v>-280</v>
          </cell>
          <cell r="N231">
            <v>-280</v>
          </cell>
          <cell r="O231">
            <v>-280</v>
          </cell>
          <cell r="P231">
            <v>0</v>
          </cell>
          <cell r="Q231">
            <v>0</v>
          </cell>
        </row>
        <row r="232">
          <cell r="E232">
            <v>0</v>
          </cell>
          <cell r="F232">
            <v>0</v>
          </cell>
          <cell r="G232">
            <v>2798.1</v>
          </cell>
          <cell r="H232">
            <v>2551.9</v>
          </cell>
          <cell r="I232">
            <v>2782.4</v>
          </cell>
          <cell r="J232">
            <v>3364.5540000000001</v>
          </cell>
          <cell r="K232">
            <v>3604.7331278125002</v>
          </cell>
          <cell r="L232">
            <v>6398.7691209999994</v>
          </cell>
          <cell r="M232">
            <v>7398.7245216249994</v>
          </cell>
          <cell r="N232">
            <v>7398.7245216249994</v>
          </cell>
          <cell r="O232">
            <v>7398.7245216249994</v>
          </cell>
          <cell r="P232">
            <v>0</v>
          </cell>
          <cell r="Q232">
            <v>0</v>
          </cell>
        </row>
        <row r="233">
          <cell r="E233">
            <v>0</v>
          </cell>
          <cell r="F233">
            <v>0</v>
          </cell>
          <cell r="G233">
            <v>0</v>
          </cell>
          <cell r="H233">
            <v>0</v>
          </cell>
          <cell r="I233">
            <v>0</v>
          </cell>
          <cell r="J233">
            <v>0</v>
          </cell>
          <cell r="K233">
            <v>0</v>
          </cell>
          <cell r="L233">
            <v>0</v>
          </cell>
          <cell r="M233">
            <v>0</v>
          </cell>
          <cell r="N233">
            <v>0</v>
          </cell>
          <cell r="O233">
            <v>0</v>
          </cell>
          <cell r="P233">
            <v>0</v>
          </cell>
          <cell r="Q233">
            <v>0</v>
          </cell>
        </row>
        <row r="234">
          <cell r="E234">
            <v>0</v>
          </cell>
          <cell r="F234">
            <v>0</v>
          </cell>
          <cell r="G234">
            <v>0</v>
          </cell>
          <cell r="H234">
            <v>0</v>
          </cell>
          <cell r="I234">
            <v>0</v>
          </cell>
          <cell r="J234">
            <v>0</v>
          </cell>
          <cell r="K234">
            <v>0</v>
          </cell>
          <cell r="L234">
            <v>0</v>
          </cell>
          <cell r="M234">
            <v>0</v>
          </cell>
          <cell r="N234">
            <v>0</v>
          </cell>
          <cell r="O234">
            <v>0</v>
          </cell>
          <cell r="P234">
            <v>0</v>
          </cell>
          <cell r="Q234">
            <v>0</v>
          </cell>
        </row>
        <row r="235">
          <cell r="C235" t="str">
            <v>Decr / (Incr) In Net Working Capital *</v>
          </cell>
          <cell r="D235">
            <v>0</v>
          </cell>
          <cell r="E235">
            <v>0</v>
          </cell>
          <cell r="F235">
            <v>0</v>
          </cell>
          <cell r="G235">
            <v>-2289.3999999999996</v>
          </cell>
          <cell r="H235">
            <v>-4533.1999999999989</v>
          </cell>
          <cell r="I235">
            <v>1190.0999999999935</v>
          </cell>
          <cell r="J235">
            <v>8021.0000000000091</v>
          </cell>
          <cell r="K235">
            <v>-4575.804546529871</v>
          </cell>
          <cell r="L235">
            <v>-1400.3082077061663</v>
          </cell>
          <cell r="M235">
            <v>-4182.9795306269261</v>
          </cell>
          <cell r="N235">
            <v>-1193.4092319718548</v>
          </cell>
          <cell r="O235">
            <v>-1125.3716960563543</v>
          </cell>
          <cell r="P235">
            <v>0</v>
          </cell>
          <cell r="Q235">
            <v>0</v>
          </cell>
        </row>
        <row r="236">
          <cell r="E236">
            <v>0</v>
          </cell>
          <cell r="F236">
            <v>0</v>
          </cell>
          <cell r="G236">
            <v>0</v>
          </cell>
          <cell r="H236">
            <v>0</v>
          </cell>
          <cell r="I236">
            <v>0</v>
          </cell>
          <cell r="J236">
            <v>0</v>
          </cell>
          <cell r="K236">
            <v>0</v>
          </cell>
          <cell r="L236">
            <v>0</v>
          </cell>
          <cell r="M236">
            <v>0</v>
          </cell>
          <cell r="N236">
            <v>0</v>
          </cell>
          <cell r="O236">
            <v>0</v>
          </cell>
          <cell r="P236">
            <v>0</v>
          </cell>
          <cell r="Q236">
            <v>0</v>
          </cell>
        </row>
        <row r="237">
          <cell r="C237" t="str">
            <v>Total Operational CashFlow</v>
          </cell>
          <cell r="D237">
            <v>0</v>
          </cell>
          <cell r="E237">
            <v>0</v>
          </cell>
          <cell r="F237">
            <v>0</v>
          </cell>
          <cell r="G237">
            <v>3717.5999999999967</v>
          </cell>
          <cell r="H237">
            <v>3765.2999999999956</v>
          </cell>
          <cell r="I237">
            <v>14612.70000000057</v>
          </cell>
          <cell r="J237">
            <v>24158.24402757001</v>
          </cell>
          <cell r="K237">
            <v>8282.3495593799162</v>
          </cell>
          <cell r="L237">
            <v>17533.607143336103</v>
          </cell>
          <cell r="M237">
            <v>24584.250225070409</v>
          </cell>
          <cell r="N237">
            <v>31904.473971357998</v>
          </cell>
          <cell r="O237">
            <v>32511.358008775336</v>
          </cell>
          <cell r="P237">
            <v>0</v>
          </cell>
          <cell r="Q237">
            <v>0</v>
          </cell>
        </row>
        <row r="240">
          <cell r="C240" t="str">
            <v>Disposals / (Additions) of Fixed Assets</v>
          </cell>
          <cell r="D240">
            <v>0</v>
          </cell>
          <cell r="E240">
            <v>0</v>
          </cell>
          <cell r="F240">
            <v>0</v>
          </cell>
          <cell r="G240">
            <v>-16959.5</v>
          </cell>
          <cell r="H240">
            <v>-7716.6</v>
          </cell>
          <cell r="I240">
            <v>-5828.1999999999953</v>
          </cell>
          <cell r="J240">
            <v>-15710.653824999998</v>
          </cell>
          <cell r="K240">
            <v>-49507.533662500013</v>
          </cell>
          <cell r="L240">
            <v>-15954.268875000003</v>
          </cell>
          <cell r="M240">
            <v>-23988</v>
          </cell>
          <cell r="N240">
            <v>-23988</v>
          </cell>
          <cell r="O240">
            <v>-16991.5</v>
          </cell>
          <cell r="P240">
            <v>0</v>
          </cell>
          <cell r="Q240">
            <v>0</v>
          </cell>
        </row>
        <row r="241">
          <cell r="C241" t="str">
            <v>Plus Incr / (Decr) in Revaluation Reserve</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row>
        <row r="242">
          <cell r="C242" t="str">
            <v>Decr / (Incr) In Construction In Progress</v>
          </cell>
          <cell r="D242">
            <v>0</v>
          </cell>
          <cell r="E242">
            <v>0</v>
          </cell>
          <cell r="F242">
            <v>0</v>
          </cell>
          <cell r="G242">
            <v>13864.099999999999</v>
          </cell>
          <cell r="H242">
            <v>2846.7</v>
          </cell>
          <cell r="I242">
            <v>-26804.9</v>
          </cell>
          <cell r="J242">
            <v>-14136</v>
          </cell>
          <cell r="K242">
            <v>30033</v>
          </cell>
          <cell r="L242">
            <v>-12175.75</v>
          </cell>
          <cell r="M242">
            <v>-2100</v>
          </cell>
          <cell r="N242">
            <v>3300</v>
          </cell>
          <cell r="O242">
            <v>1400</v>
          </cell>
          <cell r="P242">
            <v>0</v>
          </cell>
          <cell r="Q242">
            <v>0</v>
          </cell>
        </row>
        <row r="243">
          <cell r="C243" t="str">
            <v>Decr / (Incr) In Intangibles &amp; Capitalised Assets</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row>
        <row r="244">
          <cell r="C244" t="str">
            <v>(Incr) In Goodwill</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row>
        <row r="245">
          <cell r="C245" t="str">
            <v>Decr / (Incr) In Investments &amp; Advances</v>
          </cell>
          <cell r="D245">
            <v>0</v>
          </cell>
          <cell r="E245">
            <v>0</v>
          </cell>
          <cell r="F245">
            <v>0</v>
          </cell>
          <cell r="G245">
            <v>-7177.2</v>
          </cell>
          <cell r="H245">
            <v>-12105.099999999999</v>
          </cell>
          <cell r="I245">
            <v>-32.299999999999272</v>
          </cell>
          <cell r="J245">
            <v>405</v>
          </cell>
          <cell r="K245">
            <v>-1759.0537440000007</v>
          </cell>
          <cell r="L245">
            <v>-3500</v>
          </cell>
          <cell r="M245">
            <v>0</v>
          </cell>
          <cell r="N245">
            <v>-5000</v>
          </cell>
          <cell r="O245">
            <v>-4999.9999999999964</v>
          </cell>
          <cell r="P245">
            <v>0</v>
          </cell>
          <cell r="Q245">
            <v>0</v>
          </cell>
        </row>
        <row r="246">
          <cell r="C246" t="str">
            <v>Decr / (Incr) In Other Non-Op Assets</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row>
        <row r="247">
          <cell r="E247">
            <v>0</v>
          </cell>
          <cell r="F247">
            <v>0</v>
          </cell>
          <cell r="G247">
            <v>0</v>
          </cell>
          <cell r="H247">
            <v>0</v>
          </cell>
          <cell r="I247">
            <v>0</v>
          </cell>
          <cell r="J247">
            <v>0</v>
          </cell>
          <cell r="K247">
            <v>0</v>
          </cell>
          <cell r="L247">
            <v>0</v>
          </cell>
          <cell r="M247">
            <v>0</v>
          </cell>
          <cell r="N247">
            <v>0</v>
          </cell>
          <cell r="O247">
            <v>0</v>
          </cell>
          <cell r="P247">
            <v>0</v>
          </cell>
          <cell r="Q247">
            <v>0</v>
          </cell>
        </row>
        <row r="248">
          <cell r="C248" t="str">
            <v>Total Investment CashFlow</v>
          </cell>
          <cell r="D248">
            <v>0</v>
          </cell>
          <cell r="E248">
            <v>0</v>
          </cell>
          <cell r="F248">
            <v>0</v>
          </cell>
          <cell r="G248">
            <v>-10272.600000000002</v>
          </cell>
          <cell r="H248">
            <v>-16975</v>
          </cell>
          <cell r="I248">
            <v>-32665.399999999998</v>
          </cell>
          <cell r="J248">
            <v>-29441.653824999998</v>
          </cell>
          <cell r="K248">
            <v>-21233.587406500013</v>
          </cell>
          <cell r="L248">
            <v>-31630.018875000002</v>
          </cell>
          <cell r="M248">
            <v>-26088</v>
          </cell>
          <cell r="N248">
            <v>-25688</v>
          </cell>
          <cell r="O248">
            <v>-20591.499999999996</v>
          </cell>
          <cell r="P248">
            <v>0</v>
          </cell>
          <cell r="Q248">
            <v>0</v>
          </cell>
        </row>
        <row r="251">
          <cell r="C251" t="str">
            <v>Incr / (Decr) In Other Long Term Liabilities</v>
          </cell>
          <cell r="D251">
            <v>0</v>
          </cell>
          <cell r="E251">
            <v>0</v>
          </cell>
          <cell r="F251">
            <v>0</v>
          </cell>
          <cell r="G251">
            <v>-752.4</v>
          </cell>
          <cell r="H251">
            <v>0</v>
          </cell>
          <cell r="I251">
            <v>0</v>
          </cell>
          <cell r="J251">
            <v>0</v>
          </cell>
          <cell r="K251">
            <v>0</v>
          </cell>
          <cell r="L251">
            <v>0</v>
          </cell>
          <cell r="M251">
            <v>0</v>
          </cell>
          <cell r="N251">
            <v>0</v>
          </cell>
          <cell r="O251">
            <v>0</v>
          </cell>
          <cell r="P251">
            <v>0</v>
          </cell>
          <cell r="Q251">
            <v>0</v>
          </cell>
        </row>
        <row r="252">
          <cell r="C252" t="str">
            <v>Incr / (Decr) In Minority Interest</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row>
        <row r="253">
          <cell r="C253" t="str">
            <v>Incr / (Decr) In Preferred Equity</v>
          </cell>
          <cell r="D253">
            <v>0</v>
          </cell>
          <cell r="E253">
            <v>0</v>
          </cell>
          <cell r="F253">
            <v>0</v>
          </cell>
          <cell r="G253">
            <v>0</v>
          </cell>
          <cell r="H253">
            <v>0</v>
          </cell>
          <cell r="I253">
            <v>0</v>
          </cell>
          <cell r="J253">
            <v>1945</v>
          </cell>
          <cell r="K253">
            <v>0</v>
          </cell>
          <cell r="L253">
            <v>0</v>
          </cell>
          <cell r="M253">
            <v>0</v>
          </cell>
          <cell r="N253">
            <v>0</v>
          </cell>
          <cell r="O253">
            <v>0</v>
          </cell>
          <cell r="P253">
            <v>0</v>
          </cell>
          <cell r="Q253">
            <v>0</v>
          </cell>
        </row>
        <row r="254">
          <cell r="C254" t="str">
            <v>Incr / (Decr) In Common Shares</v>
          </cell>
          <cell r="D254">
            <v>0</v>
          </cell>
          <cell r="E254">
            <v>0</v>
          </cell>
          <cell r="F254">
            <v>0</v>
          </cell>
          <cell r="G254">
            <v>933.40000000000009</v>
          </cell>
          <cell r="H254">
            <v>728.39999999999964</v>
          </cell>
          <cell r="I254">
            <v>1375.4000000000005</v>
          </cell>
          <cell r="J254">
            <v>23</v>
          </cell>
          <cell r="K254">
            <v>0</v>
          </cell>
          <cell r="L254">
            <v>0</v>
          </cell>
          <cell r="M254">
            <v>0</v>
          </cell>
          <cell r="N254">
            <v>0</v>
          </cell>
          <cell r="O254">
            <v>0</v>
          </cell>
          <cell r="P254">
            <v>0</v>
          </cell>
          <cell r="Q254">
            <v>0</v>
          </cell>
        </row>
        <row r="255">
          <cell r="C255" t="str">
            <v>Incr / (Decr) In Share Premium</v>
          </cell>
          <cell r="D255">
            <v>0</v>
          </cell>
          <cell r="E255">
            <v>0</v>
          </cell>
          <cell r="F255">
            <v>0</v>
          </cell>
          <cell r="G255">
            <v>4149.6999999999989</v>
          </cell>
          <cell r="H255">
            <v>12129.7</v>
          </cell>
          <cell r="I255">
            <v>18224.7</v>
          </cell>
          <cell r="J255">
            <v>128.59999999999854</v>
          </cell>
          <cell r="K255">
            <v>0</v>
          </cell>
          <cell r="L255">
            <v>0</v>
          </cell>
          <cell r="M255">
            <v>0</v>
          </cell>
          <cell r="N255">
            <v>0</v>
          </cell>
          <cell r="O255">
            <v>0</v>
          </cell>
          <cell r="P255">
            <v>0</v>
          </cell>
          <cell r="Q255">
            <v>0</v>
          </cell>
        </row>
        <row r="256">
          <cell r="C256" t="str">
            <v>Incr / (Decr) In Other Reserves</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row>
        <row r="257">
          <cell r="C257" t="str">
            <v>Incr / (Decr) In Statutory Reserves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row>
        <row r="258">
          <cell r="E258">
            <v>0</v>
          </cell>
          <cell r="F258">
            <v>0</v>
          </cell>
          <cell r="G258">
            <v>0</v>
          </cell>
          <cell r="H258">
            <v>0</v>
          </cell>
          <cell r="I258">
            <v>0</v>
          </cell>
          <cell r="J258">
            <v>0</v>
          </cell>
          <cell r="K258">
            <v>0</v>
          </cell>
          <cell r="L258">
            <v>0</v>
          </cell>
          <cell r="M258">
            <v>0</v>
          </cell>
          <cell r="N258">
            <v>0</v>
          </cell>
          <cell r="O258">
            <v>0</v>
          </cell>
          <cell r="P258">
            <v>0</v>
          </cell>
          <cell r="Q258">
            <v>0</v>
          </cell>
        </row>
        <row r="259">
          <cell r="E259">
            <v>0</v>
          </cell>
          <cell r="F259">
            <v>0</v>
          </cell>
          <cell r="G259">
            <v>-848.1</v>
          </cell>
          <cell r="H259">
            <v>-1383.5</v>
          </cell>
          <cell r="I259">
            <v>-1993.4</v>
          </cell>
          <cell r="J259">
            <v>-2762.2377900000001</v>
          </cell>
          <cell r="K259">
            <v>-2762.2377900000001</v>
          </cell>
          <cell r="L259">
            <v>-3452.7972374999999</v>
          </cell>
          <cell r="M259">
            <v>-3682.9837200000002</v>
          </cell>
          <cell r="N259">
            <v>-3682.9837200000002</v>
          </cell>
          <cell r="O259">
            <v>-3682.9837200000002</v>
          </cell>
          <cell r="P259">
            <v>0</v>
          </cell>
          <cell r="Q259">
            <v>0</v>
          </cell>
        </row>
        <row r="260">
          <cell r="E260">
            <v>0</v>
          </cell>
          <cell r="F260">
            <v>0</v>
          </cell>
          <cell r="G260">
            <v>3.637978807091713E-12</v>
          </cell>
          <cell r="H260">
            <v>0</v>
          </cell>
          <cell r="I260">
            <v>330.70000000000255</v>
          </cell>
          <cell r="J260">
            <v>19.000000000003638</v>
          </cell>
          <cell r="K260">
            <v>0</v>
          </cell>
          <cell r="L260">
            <v>0</v>
          </cell>
          <cell r="M260">
            <v>0</v>
          </cell>
          <cell r="N260">
            <v>0</v>
          </cell>
          <cell r="O260">
            <v>0</v>
          </cell>
          <cell r="P260">
            <v>0</v>
          </cell>
          <cell r="Q260">
            <v>0</v>
          </cell>
        </row>
        <row r="261">
          <cell r="E261">
            <v>0</v>
          </cell>
          <cell r="F261">
            <v>0</v>
          </cell>
          <cell r="G261">
            <v>0</v>
          </cell>
          <cell r="H261">
            <v>0</v>
          </cell>
          <cell r="I261">
            <v>0</v>
          </cell>
          <cell r="J261">
            <v>0</v>
          </cell>
          <cell r="K261">
            <v>0</v>
          </cell>
          <cell r="L261">
            <v>0</v>
          </cell>
          <cell r="M261">
            <v>0</v>
          </cell>
          <cell r="N261">
            <v>0</v>
          </cell>
          <cell r="O261">
            <v>0</v>
          </cell>
          <cell r="P261">
            <v>0</v>
          </cell>
          <cell r="Q261">
            <v>0</v>
          </cell>
        </row>
        <row r="262">
          <cell r="E262">
            <v>0</v>
          </cell>
          <cell r="F262">
            <v>0</v>
          </cell>
          <cell r="G262">
            <v>3482.6000000000026</v>
          </cell>
          <cell r="H262">
            <v>11474.6</v>
          </cell>
          <cell r="I262">
            <v>17937.400000000001</v>
          </cell>
          <cell r="J262">
            <v>-646.63778999999795</v>
          </cell>
          <cell r="K262">
            <v>-2762.2377900000001</v>
          </cell>
          <cell r="L262">
            <v>-3452.7972374999999</v>
          </cell>
          <cell r="M262">
            <v>-3682.9837200000002</v>
          </cell>
          <cell r="N262">
            <v>-3682.9837200000002</v>
          </cell>
          <cell r="O262">
            <v>-3682.9837200000002</v>
          </cell>
          <cell r="P262">
            <v>0</v>
          </cell>
          <cell r="Q262">
            <v>0</v>
          </cell>
        </row>
        <row r="263">
          <cell r="C263" t="str">
            <v>Incr / (Decr) In Short Term Debt</v>
          </cell>
          <cell r="D263">
            <v>0</v>
          </cell>
          <cell r="E263">
            <v>0</v>
          </cell>
          <cell r="F263">
            <v>0</v>
          </cell>
          <cell r="G263">
            <v>-3689.7000000000007</v>
          </cell>
          <cell r="H263">
            <v>-2752.7999999999997</v>
          </cell>
          <cell r="I263">
            <v>3849.2999999999997</v>
          </cell>
          <cell r="J263">
            <v>1393.9000000000005</v>
          </cell>
          <cell r="K263">
            <v>0</v>
          </cell>
          <cell r="L263">
            <v>809</v>
          </cell>
          <cell r="M263">
            <v>-767</v>
          </cell>
          <cell r="N263">
            <v>1</v>
          </cell>
          <cell r="O263">
            <v>1</v>
          </cell>
          <cell r="P263">
            <v>0</v>
          </cell>
          <cell r="Q263">
            <v>0</v>
          </cell>
        </row>
        <row r="264">
          <cell r="C264" t="str">
            <v>Incr / (Decr) In Long Term Debt</v>
          </cell>
          <cell r="D264">
            <v>0</v>
          </cell>
          <cell r="E264">
            <v>0</v>
          </cell>
          <cell r="F264">
            <v>0</v>
          </cell>
          <cell r="G264">
            <v>8332.7000000000007</v>
          </cell>
          <cell r="H264">
            <v>3143</v>
          </cell>
          <cell r="I264">
            <v>-1045.0999999999985</v>
          </cell>
          <cell r="J264">
            <v>15147.366666666661</v>
          </cell>
          <cell r="K264">
            <v>22932.042448903943</v>
          </cell>
          <cell r="L264">
            <v>14691.288652809126</v>
          </cell>
          <cell r="M264">
            <v>-8484.390285612928</v>
          </cell>
          <cell r="N264">
            <v>373.64526069741987</v>
          </cell>
          <cell r="O264">
            <v>1283.8522162430745</v>
          </cell>
          <cell r="P264">
            <v>0</v>
          </cell>
          <cell r="Q264">
            <v>0</v>
          </cell>
        </row>
        <row r="265">
          <cell r="E265">
            <v>0</v>
          </cell>
          <cell r="F265">
            <v>0</v>
          </cell>
          <cell r="G265">
            <v>0</v>
          </cell>
          <cell r="H265">
            <v>0</v>
          </cell>
          <cell r="I265">
            <v>0</v>
          </cell>
          <cell r="J265">
            <v>0</v>
          </cell>
          <cell r="K265">
            <v>0</v>
          </cell>
          <cell r="L265">
            <v>0</v>
          </cell>
          <cell r="M265">
            <v>0</v>
          </cell>
          <cell r="N265">
            <v>0</v>
          </cell>
          <cell r="O265">
            <v>0</v>
          </cell>
          <cell r="P265">
            <v>0</v>
          </cell>
          <cell r="Q265">
            <v>0</v>
          </cell>
        </row>
        <row r="266">
          <cell r="C266" t="str">
            <v>Total Financing CashFlow</v>
          </cell>
          <cell r="D266">
            <v>0</v>
          </cell>
          <cell r="E266">
            <v>0</v>
          </cell>
          <cell r="F266">
            <v>0</v>
          </cell>
          <cell r="G266">
            <v>8125.6000000000022</v>
          </cell>
          <cell r="H266">
            <v>11864.800000000001</v>
          </cell>
          <cell r="I266">
            <v>20741.600000000002</v>
          </cell>
          <cell r="J266">
            <v>15894.628876666664</v>
          </cell>
          <cell r="K266">
            <v>20169.804658903944</v>
          </cell>
          <cell r="L266">
            <v>12047.491415309127</v>
          </cell>
          <cell r="M266">
            <v>-12934.374005612928</v>
          </cell>
          <cell r="N266">
            <v>-3308.3384593025803</v>
          </cell>
          <cell r="O266">
            <v>-2398.1315037569257</v>
          </cell>
          <cell r="P266">
            <v>0</v>
          </cell>
          <cell r="Q266">
            <v>0</v>
          </cell>
        </row>
        <row r="267">
          <cell r="E267">
            <v>0</v>
          </cell>
          <cell r="F267">
            <v>0</v>
          </cell>
          <cell r="G267">
            <v>0</v>
          </cell>
          <cell r="H267">
            <v>0</v>
          </cell>
          <cell r="I267">
            <v>0</v>
          </cell>
          <cell r="J267">
            <v>0</v>
          </cell>
          <cell r="K267">
            <v>0</v>
          </cell>
          <cell r="L267">
            <v>0</v>
          </cell>
          <cell r="M267">
            <v>0</v>
          </cell>
          <cell r="N267">
            <v>0</v>
          </cell>
          <cell r="O267">
            <v>0</v>
          </cell>
          <cell r="P267">
            <v>0</v>
          </cell>
          <cell r="Q267">
            <v>0</v>
          </cell>
        </row>
        <row r="268">
          <cell r="C268" t="str">
            <v>Net CashFlow</v>
          </cell>
          <cell r="D268">
            <v>0</v>
          </cell>
          <cell r="E268">
            <v>0</v>
          </cell>
          <cell r="F268">
            <v>0</v>
          </cell>
          <cell r="G268">
            <v>1570.5999999999967</v>
          </cell>
          <cell r="H268">
            <v>-1344.9000000000033</v>
          </cell>
          <cell r="I268">
            <v>2688.9000000005726</v>
          </cell>
          <cell r="J268">
            <v>10611.219079236676</v>
          </cell>
          <cell r="K268">
            <v>7218.5668117838468</v>
          </cell>
          <cell r="L268">
            <v>-2048.9203163547718</v>
          </cell>
          <cell r="M268">
            <v>-14438.123780542519</v>
          </cell>
          <cell r="N268">
            <v>2908.1355120554181</v>
          </cell>
          <cell r="O268">
            <v>9521.7265050184142</v>
          </cell>
          <cell r="P268">
            <v>0</v>
          </cell>
          <cell r="Q268">
            <v>0</v>
          </cell>
        </row>
        <row r="269">
          <cell r="E269">
            <v>0</v>
          </cell>
          <cell r="F269">
            <v>0</v>
          </cell>
          <cell r="G269">
            <v>0</v>
          </cell>
          <cell r="H269">
            <v>0</v>
          </cell>
          <cell r="I269">
            <v>0</v>
          </cell>
          <cell r="J269">
            <v>0</v>
          </cell>
          <cell r="K269">
            <v>0</v>
          </cell>
          <cell r="L269">
            <v>0</v>
          </cell>
          <cell r="M269">
            <v>0</v>
          </cell>
          <cell r="N269">
            <v>0</v>
          </cell>
          <cell r="O269">
            <v>0</v>
          </cell>
          <cell r="P269">
            <v>0</v>
          </cell>
          <cell r="Q269">
            <v>0</v>
          </cell>
        </row>
        <row r="271">
          <cell r="E271">
            <v>0</v>
          </cell>
          <cell r="F271">
            <v>0</v>
          </cell>
          <cell r="G271">
            <v>1570.5999999999949</v>
          </cell>
          <cell r="H271">
            <v>-1344.9000000000019</v>
          </cell>
          <cell r="I271">
            <v>2688.9000000005658</v>
          </cell>
          <cell r="J271">
            <v>10611.219079236664</v>
          </cell>
          <cell r="K271">
            <v>7218.5668117838504</v>
          </cell>
          <cell r="L271">
            <v>-2048.9203163547754</v>
          </cell>
          <cell r="M271">
            <v>-14438.123780542519</v>
          </cell>
          <cell r="N271">
            <v>2908.1355120554217</v>
          </cell>
          <cell r="O271">
            <v>9521.7265050183996</v>
          </cell>
          <cell r="P271">
            <v>0</v>
          </cell>
          <cell r="Q271">
            <v>0</v>
          </cell>
        </row>
        <row r="272">
          <cell r="C272" t="str">
            <v>Incr / (Decr) In Non-Operating Cash &amp; Equiv</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row>
        <row r="273">
          <cell r="E273">
            <v>0</v>
          </cell>
          <cell r="F273">
            <v>0</v>
          </cell>
          <cell r="G273">
            <v>0</v>
          </cell>
          <cell r="H273">
            <v>0</v>
          </cell>
          <cell r="I273">
            <v>0</v>
          </cell>
          <cell r="J273">
            <v>0</v>
          </cell>
          <cell r="K273">
            <v>0</v>
          </cell>
          <cell r="L273">
            <v>0</v>
          </cell>
          <cell r="M273">
            <v>0</v>
          </cell>
          <cell r="N273">
            <v>0</v>
          </cell>
          <cell r="O273">
            <v>0</v>
          </cell>
          <cell r="P273">
            <v>0</v>
          </cell>
          <cell r="Q273">
            <v>0</v>
          </cell>
        </row>
        <row r="274">
          <cell r="C274" t="str">
            <v>Net CashFlow</v>
          </cell>
          <cell r="D274">
            <v>0</v>
          </cell>
          <cell r="E274">
            <v>0</v>
          </cell>
          <cell r="F274">
            <v>0</v>
          </cell>
          <cell r="G274">
            <v>1570.5999999999949</v>
          </cell>
          <cell r="H274">
            <v>-1344.9000000000019</v>
          </cell>
          <cell r="I274">
            <v>2688.9000000005658</v>
          </cell>
          <cell r="J274">
            <v>10611.219079236664</v>
          </cell>
          <cell r="K274">
            <v>7218.5668117838504</v>
          </cell>
          <cell r="L274">
            <v>-2048.9203163547754</v>
          </cell>
          <cell r="M274">
            <v>-14438.123780542519</v>
          </cell>
          <cell r="N274">
            <v>2908.1355120554217</v>
          </cell>
          <cell r="O274">
            <v>9521.7265050183996</v>
          </cell>
          <cell r="P274">
            <v>0</v>
          </cell>
          <cell r="Q274">
            <v>0</v>
          </cell>
        </row>
        <row r="275">
          <cell r="E275">
            <v>0</v>
          </cell>
          <cell r="F275">
            <v>0</v>
          </cell>
          <cell r="G275">
            <v>0</v>
          </cell>
          <cell r="H275">
            <v>0</v>
          </cell>
          <cell r="I275">
            <v>0</v>
          </cell>
          <cell r="J275">
            <v>0</v>
          </cell>
          <cell r="K275">
            <v>0</v>
          </cell>
          <cell r="L275">
            <v>0</v>
          </cell>
          <cell r="M275">
            <v>0</v>
          </cell>
          <cell r="N275">
            <v>0</v>
          </cell>
          <cell r="O275">
            <v>0</v>
          </cell>
          <cell r="P275">
            <v>0</v>
          </cell>
          <cell r="Q275">
            <v>0</v>
          </cell>
        </row>
        <row r="276">
          <cell r="C276" t="str">
            <v>CashFlows [Balance]</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row>
        <row r="280">
          <cell r="E280">
            <v>0</v>
          </cell>
          <cell r="F280">
            <v>0</v>
          </cell>
          <cell r="G280">
            <v>753.59999999999854</v>
          </cell>
          <cell r="H280">
            <v>2324.1999999999935</v>
          </cell>
          <cell r="I280">
            <v>979.29999999999154</v>
          </cell>
          <cell r="J280">
            <v>3668.2000000005573</v>
          </cell>
          <cell r="K280">
            <v>14279.419079237221</v>
          </cell>
          <cell r="L280">
            <v>21497.985891021071</v>
          </cell>
          <cell r="M280">
            <v>19449.065574666296</v>
          </cell>
          <cell r="N280">
            <v>5010.9417941237771</v>
          </cell>
          <cell r="O280">
            <v>7919.0773061791988</v>
          </cell>
          <cell r="P280">
            <v>0</v>
          </cell>
          <cell r="Q280">
            <v>0</v>
          </cell>
        </row>
        <row r="281">
          <cell r="E281">
            <v>0</v>
          </cell>
          <cell r="F281">
            <v>0</v>
          </cell>
          <cell r="G281">
            <v>1570.5999999999967</v>
          </cell>
          <cell r="H281">
            <v>-1344.9000000000033</v>
          </cell>
          <cell r="I281">
            <v>2688.9000000005726</v>
          </cell>
          <cell r="J281">
            <v>10611.219079236676</v>
          </cell>
          <cell r="K281">
            <v>7218.5668117838468</v>
          </cell>
          <cell r="L281">
            <v>-2048.9203163547718</v>
          </cell>
          <cell r="M281">
            <v>-14438.123780542519</v>
          </cell>
          <cell r="N281">
            <v>2908.1355120554181</v>
          </cell>
          <cell r="O281">
            <v>9521.7265050184142</v>
          </cell>
          <cell r="P281">
            <v>0</v>
          </cell>
          <cell r="Q281">
            <v>0</v>
          </cell>
        </row>
        <row r="282">
          <cell r="E282">
            <v>0</v>
          </cell>
          <cell r="F282">
            <v>0</v>
          </cell>
          <cell r="G282">
            <v>0</v>
          </cell>
          <cell r="H282">
            <v>0</v>
          </cell>
          <cell r="I282">
            <v>0</v>
          </cell>
          <cell r="J282">
            <v>0</v>
          </cell>
          <cell r="K282">
            <v>0</v>
          </cell>
          <cell r="L282">
            <v>0</v>
          </cell>
          <cell r="M282">
            <v>0</v>
          </cell>
          <cell r="N282">
            <v>0</v>
          </cell>
          <cell r="O282">
            <v>0</v>
          </cell>
          <cell r="P282">
            <v>0</v>
          </cell>
          <cell r="Q282">
            <v>0</v>
          </cell>
        </row>
        <row r="283">
          <cell r="E283">
            <v>0</v>
          </cell>
          <cell r="F283">
            <v>0</v>
          </cell>
          <cell r="G283">
            <v>2324.1999999999953</v>
          </cell>
          <cell r="H283">
            <v>979.29999999999018</v>
          </cell>
          <cell r="I283">
            <v>3668.2000000005642</v>
          </cell>
          <cell r="J283">
            <v>14279.419079237234</v>
          </cell>
          <cell r="K283">
            <v>21497.985891021068</v>
          </cell>
          <cell r="L283">
            <v>19449.0655746663</v>
          </cell>
          <cell r="M283">
            <v>5010.9417941237771</v>
          </cell>
          <cell r="N283">
            <v>7919.0773061791951</v>
          </cell>
          <cell r="O283">
            <v>17440.803811197613</v>
          </cell>
          <cell r="P283">
            <v>0</v>
          </cell>
          <cell r="Q283">
            <v>0</v>
          </cell>
        </row>
        <row r="284">
          <cell r="E284">
            <v>0</v>
          </cell>
          <cell r="F284">
            <v>0</v>
          </cell>
          <cell r="G284">
            <v>0</v>
          </cell>
          <cell r="H284">
            <v>0</v>
          </cell>
          <cell r="I284">
            <v>0</v>
          </cell>
          <cell r="J284">
            <v>0</v>
          </cell>
          <cell r="K284">
            <v>0</v>
          </cell>
          <cell r="L284">
            <v>0</v>
          </cell>
          <cell r="M284">
            <v>0</v>
          </cell>
          <cell r="N284">
            <v>0</v>
          </cell>
          <cell r="O284">
            <v>0</v>
          </cell>
          <cell r="P284">
            <v>0</v>
          </cell>
          <cell r="Q284">
            <v>0</v>
          </cell>
        </row>
        <row r="288">
          <cell r="E288">
            <v>0</v>
          </cell>
          <cell r="F288">
            <v>0</v>
          </cell>
          <cell r="G288">
            <v>-723.90000000000055</v>
          </cell>
          <cell r="H288">
            <v>-1060</v>
          </cell>
          <cell r="I288">
            <v>523.30000000000018</v>
          </cell>
          <cell r="J288">
            <v>2106.4</v>
          </cell>
          <cell r="K288">
            <v>-4762.8622426540151</v>
          </cell>
          <cell r="L288">
            <v>-2068.3498326637955</v>
          </cell>
          <cell r="M288">
            <v>-3280.5191713456898</v>
          </cell>
          <cell r="N288">
            <v>-733.04508719894147</v>
          </cell>
          <cell r="O288">
            <v>-1170.4617756760308</v>
          </cell>
          <cell r="P288">
            <v>0</v>
          </cell>
          <cell r="Q288">
            <v>0</v>
          </cell>
        </row>
        <row r="289">
          <cell r="E289">
            <v>0</v>
          </cell>
          <cell r="F289">
            <v>0</v>
          </cell>
          <cell r="G289">
            <v>-1182</v>
          </cell>
          <cell r="H289">
            <v>-615.39999999999964</v>
          </cell>
          <cell r="I289">
            <v>-779.20000000000073</v>
          </cell>
          <cell r="J289">
            <v>-970.5</v>
          </cell>
          <cell r="K289">
            <v>-2321.578356844715</v>
          </cell>
          <cell r="L289">
            <v>-3906.3277126748726</v>
          </cell>
          <cell r="M289">
            <v>-4497.8248397964435</v>
          </cell>
          <cell r="N289">
            <v>-213.54097787934006</v>
          </cell>
          <cell r="O289">
            <v>-2871.0809292813028</v>
          </cell>
          <cell r="P289">
            <v>0</v>
          </cell>
          <cell r="Q289">
            <v>0</v>
          </cell>
        </row>
        <row r="290">
          <cell r="E290">
            <v>0</v>
          </cell>
          <cell r="F290">
            <v>0</v>
          </cell>
          <cell r="G290">
            <v>338.39999999999964</v>
          </cell>
          <cell r="H290">
            <v>6369.5</v>
          </cell>
          <cell r="I290">
            <v>1248.3000000000011</v>
          </cell>
          <cell r="J290">
            <v>-1732.5</v>
          </cell>
          <cell r="K290">
            <v>-1129.4719214414527</v>
          </cell>
          <cell r="L290">
            <v>5643.8466933904147</v>
          </cell>
          <cell r="M290">
            <v>6110.4865503584297</v>
          </cell>
          <cell r="N290">
            <v>1385.5179426204559</v>
          </cell>
          <cell r="O290">
            <v>2207.8346117358451</v>
          </cell>
          <cell r="P290">
            <v>0</v>
          </cell>
          <cell r="Q290">
            <v>0</v>
          </cell>
        </row>
        <row r="291">
          <cell r="E291">
            <v>0</v>
          </cell>
          <cell r="F291">
            <v>0</v>
          </cell>
          <cell r="G291">
            <v>563.80000000000018</v>
          </cell>
          <cell r="H291">
            <v>3082.3</v>
          </cell>
          <cell r="I291">
            <v>1782.1999999999989</v>
          </cell>
          <cell r="J291">
            <v>3963.1000000000004</v>
          </cell>
          <cell r="K291">
            <v>-268.88246473292565</v>
          </cell>
          <cell r="L291">
            <v>8347.8126615258334</v>
          </cell>
          <cell r="M291">
            <v>7556.3457308580255</v>
          </cell>
          <cell r="N291">
            <v>358.74884283729625</v>
          </cell>
          <cell r="O291">
            <v>4823.4159611925788</v>
          </cell>
          <cell r="P291" t="e">
            <v>#VALUE!</v>
          </cell>
          <cell r="Q291" t="e">
            <v>#VALUE!</v>
          </cell>
        </row>
        <row r="292">
          <cell r="E292">
            <v>0</v>
          </cell>
          <cell r="F292">
            <v>0</v>
          </cell>
          <cell r="G292">
            <v>-608.89999999999986</v>
          </cell>
          <cell r="H292">
            <v>429.40000000000009</v>
          </cell>
          <cell r="I292">
            <v>912.10000000000014</v>
          </cell>
          <cell r="J292">
            <v>1189.5</v>
          </cell>
          <cell r="K292">
            <v>1648.0465962603389</v>
          </cell>
          <cell r="L292">
            <v>1870.4033694970749</v>
          </cell>
          <cell r="M292">
            <v>2149.5053000156104</v>
          </cell>
          <cell r="N292">
            <v>779.9459328895955</v>
          </cell>
          <cell r="O292">
            <v>300.58965944423471</v>
          </cell>
          <cell r="P292">
            <v>0</v>
          </cell>
          <cell r="Q292">
            <v>0</v>
          </cell>
        </row>
        <row r="293">
          <cell r="E293">
            <v>0</v>
          </cell>
          <cell r="F293">
            <v>0</v>
          </cell>
          <cell r="G293">
            <v>0</v>
          </cell>
          <cell r="H293">
            <v>0</v>
          </cell>
          <cell r="I293">
            <v>0</v>
          </cell>
          <cell r="J293">
            <v>0</v>
          </cell>
          <cell r="K293">
            <v>0</v>
          </cell>
          <cell r="L293">
            <v>0</v>
          </cell>
          <cell r="M293">
            <v>0</v>
          </cell>
          <cell r="N293">
            <v>0</v>
          </cell>
          <cell r="O293">
            <v>0</v>
          </cell>
          <cell r="P293">
            <v>0</v>
          </cell>
          <cell r="Q293">
            <v>0</v>
          </cell>
        </row>
        <row r="294">
          <cell r="E294">
            <v>0</v>
          </cell>
          <cell r="F294">
            <v>0</v>
          </cell>
          <cell r="G294">
            <v>-1612.6000000000006</v>
          </cell>
          <cell r="H294">
            <v>8205.8000000000011</v>
          </cell>
          <cell r="I294">
            <v>3686.7</v>
          </cell>
          <cell r="J294">
            <v>4556</v>
          </cell>
          <cell r="K294">
            <v>-6834.748389412769</v>
          </cell>
          <cell r="L294">
            <v>9887.3851790746558</v>
          </cell>
          <cell r="M294">
            <v>8037.9935700899323</v>
          </cell>
          <cell r="N294">
            <v>1577.6266532690661</v>
          </cell>
          <cell r="O294">
            <v>3290.297527415325</v>
          </cell>
          <cell r="P294" t="e">
            <v>#VALUE!</v>
          </cell>
          <cell r="Q294" t="e">
            <v>#VALUE!</v>
          </cell>
        </row>
        <row r="301">
          <cell r="E301">
            <v>0</v>
          </cell>
          <cell r="F301">
            <v>6997.3999999999978</v>
          </cell>
          <cell r="G301">
            <v>10857.399999999992</v>
          </cell>
          <cell r="H301">
            <v>14045.69999999999</v>
          </cell>
          <cell r="I301">
            <v>15544.500000000562</v>
          </cell>
          <cell r="J301">
            <v>18134.719079237217</v>
          </cell>
          <cell r="K301">
            <v>29929.090437550938</v>
          </cell>
          <cell r="L301">
            <v>29280.478328902329</v>
          </cell>
          <cell r="M301">
            <v>19025.334078986736</v>
          </cell>
          <cell r="N301">
            <v>23126.878823014013</v>
          </cell>
          <cell r="O301">
            <v>33773.977024088766</v>
          </cell>
          <cell r="P301">
            <v>25.651064360148261</v>
          </cell>
          <cell r="Q301">
            <v>0</v>
          </cell>
        </row>
        <row r="302">
          <cell r="E302">
            <v>0</v>
          </cell>
          <cell r="F302">
            <v>0</v>
          </cell>
          <cell r="G302">
            <v>0</v>
          </cell>
          <cell r="H302">
            <v>0</v>
          </cell>
          <cell r="I302">
            <v>0</v>
          </cell>
          <cell r="J302">
            <v>0</v>
          </cell>
          <cell r="K302">
            <v>0</v>
          </cell>
          <cell r="L302">
            <v>0</v>
          </cell>
          <cell r="M302">
            <v>0</v>
          </cell>
          <cell r="N302">
            <v>0</v>
          </cell>
          <cell r="O302">
            <v>0</v>
          </cell>
          <cell r="P302">
            <v>0</v>
          </cell>
          <cell r="Q302">
            <v>0</v>
          </cell>
        </row>
        <row r="303">
          <cell r="E303">
            <v>0</v>
          </cell>
          <cell r="F303">
            <v>0</v>
          </cell>
          <cell r="G303">
            <v>0</v>
          </cell>
          <cell r="H303">
            <v>0</v>
          </cell>
          <cell r="I303">
            <v>0</v>
          </cell>
          <cell r="J303">
            <v>0</v>
          </cell>
          <cell r="K303">
            <v>0</v>
          </cell>
          <cell r="L303">
            <v>0</v>
          </cell>
          <cell r="M303">
            <v>0</v>
          </cell>
          <cell r="N303">
            <v>0</v>
          </cell>
          <cell r="O303">
            <v>0</v>
          </cell>
          <cell r="P303">
            <v>0</v>
          </cell>
          <cell r="Q303">
            <v>0</v>
          </cell>
        </row>
        <row r="304">
          <cell r="C304" t="str">
            <v>Adjusted Net Working Capital</v>
          </cell>
          <cell r="D304">
            <v>0</v>
          </cell>
          <cell r="E304">
            <v>0</v>
          </cell>
          <cell r="F304">
            <v>6997.3999999999978</v>
          </cell>
          <cell r="G304">
            <v>10857.399999999992</v>
          </cell>
          <cell r="H304">
            <v>14045.69999999999</v>
          </cell>
          <cell r="I304">
            <v>15544.500000000562</v>
          </cell>
          <cell r="J304">
            <v>18134.719079237217</v>
          </cell>
          <cell r="K304">
            <v>29929.090437550938</v>
          </cell>
          <cell r="L304">
            <v>29280.478328902329</v>
          </cell>
          <cell r="M304">
            <v>19025.334078986736</v>
          </cell>
          <cell r="N304">
            <v>23126.878823014013</v>
          </cell>
          <cell r="O304">
            <v>33773.977024088766</v>
          </cell>
          <cell r="P304">
            <v>25.651064360148261</v>
          </cell>
          <cell r="Q304">
            <v>0</v>
          </cell>
        </row>
        <row r="305">
          <cell r="E305">
            <v>0</v>
          </cell>
          <cell r="F305">
            <v>12724.3</v>
          </cell>
          <cell r="G305">
            <v>26885.7</v>
          </cell>
          <cell r="H305">
            <v>32050.400000000001</v>
          </cell>
          <cell r="I305">
            <v>35096.199999999997</v>
          </cell>
          <cell r="J305">
            <v>47442.299824999995</v>
          </cell>
          <cell r="K305">
            <v>93345.100359687509</v>
          </cell>
          <cell r="L305">
            <v>102900.60011368751</v>
          </cell>
          <cell r="M305">
            <v>119489.87559206251</v>
          </cell>
          <cell r="N305">
            <v>136079.15107043751</v>
          </cell>
          <cell r="O305">
            <v>145671.92654881251</v>
          </cell>
          <cell r="P305">
            <v>0</v>
          </cell>
          <cell r="Q305">
            <v>0</v>
          </cell>
        </row>
        <row r="306">
          <cell r="E306">
            <v>0</v>
          </cell>
          <cell r="F306">
            <v>0</v>
          </cell>
          <cell r="G306">
            <v>0</v>
          </cell>
          <cell r="H306">
            <v>0</v>
          </cell>
          <cell r="I306">
            <v>0</v>
          </cell>
          <cell r="J306">
            <v>0</v>
          </cell>
          <cell r="K306">
            <v>0</v>
          </cell>
          <cell r="L306">
            <v>0</v>
          </cell>
          <cell r="M306">
            <v>0</v>
          </cell>
          <cell r="N306">
            <v>0</v>
          </cell>
          <cell r="O306">
            <v>0</v>
          </cell>
          <cell r="P306">
            <v>0</v>
          </cell>
          <cell r="Q306">
            <v>0</v>
          </cell>
        </row>
        <row r="307">
          <cell r="E307">
            <v>0</v>
          </cell>
          <cell r="F307">
            <v>0</v>
          </cell>
          <cell r="G307">
            <v>0</v>
          </cell>
          <cell r="H307">
            <v>0</v>
          </cell>
          <cell r="I307">
            <v>0</v>
          </cell>
          <cell r="J307">
            <v>0</v>
          </cell>
          <cell r="K307">
            <v>0</v>
          </cell>
          <cell r="L307">
            <v>0</v>
          </cell>
          <cell r="M307">
            <v>0</v>
          </cell>
          <cell r="N307">
            <v>0</v>
          </cell>
          <cell r="O307">
            <v>0</v>
          </cell>
          <cell r="P307">
            <v>0</v>
          </cell>
          <cell r="Q307">
            <v>0</v>
          </cell>
        </row>
        <row r="308">
          <cell r="E308">
            <v>0</v>
          </cell>
          <cell r="F308">
            <v>0</v>
          </cell>
          <cell r="G308">
            <v>0</v>
          </cell>
          <cell r="H308">
            <v>0</v>
          </cell>
          <cell r="I308">
            <v>0</v>
          </cell>
          <cell r="J308">
            <v>0</v>
          </cell>
          <cell r="K308">
            <v>0</v>
          </cell>
          <cell r="L308">
            <v>0</v>
          </cell>
          <cell r="M308">
            <v>0</v>
          </cell>
          <cell r="N308">
            <v>0</v>
          </cell>
          <cell r="O308">
            <v>0</v>
          </cell>
          <cell r="P308">
            <v>0</v>
          </cell>
          <cell r="Q308">
            <v>0</v>
          </cell>
        </row>
        <row r="309">
          <cell r="E309">
            <v>0</v>
          </cell>
          <cell r="F309">
            <v>0</v>
          </cell>
          <cell r="G309">
            <v>0</v>
          </cell>
          <cell r="H309">
            <v>0</v>
          </cell>
          <cell r="I309">
            <v>0</v>
          </cell>
          <cell r="J309">
            <v>0</v>
          </cell>
          <cell r="K309">
            <v>0</v>
          </cell>
          <cell r="L309">
            <v>0</v>
          </cell>
          <cell r="M309">
            <v>0</v>
          </cell>
          <cell r="N309">
            <v>0</v>
          </cell>
          <cell r="O309">
            <v>0</v>
          </cell>
          <cell r="P309">
            <v>0</v>
          </cell>
          <cell r="Q309">
            <v>0</v>
          </cell>
        </row>
        <row r="310">
          <cell r="C310" t="str">
            <v>Plus PV of Non Capitalized Leases</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row>
        <row r="311">
          <cell r="E311">
            <v>0</v>
          </cell>
          <cell r="F311">
            <v>-752.4</v>
          </cell>
          <cell r="G311">
            <v>0</v>
          </cell>
          <cell r="H311">
            <v>0</v>
          </cell>
          <cell r="I311">
            <v>0</v>
          </cell>
          <cell r="J311">
            <v>0</v>
          </cell>
          <cell r="K311">
            <v>0</v>
          </cell>
          <cell r="L311">
            <v>0</v>
          </cell>
          <cell r="M311">
            <v>0</v>
          </cell>
          <cell r="N311">
            <v>0</v>
          </cell>
          <cell r="O311">
            <v>0</v>
          </cell>
          <cell r="P311">
            <v>0</v>
          </cell>
          <cell r="Q311">
            <v>0</v>
          </cell>
        </row>
        <row r="312">
          <cell r="C312" t="str">
            <v>Plus Adjustments to Operating Capital</v>
          </cell>
        </row>
        <row r="313">
          <cell r="E313">
            <v>0</v>
          </cell>
          <cell r="F313">
            <v>0</v>
          </cell>
          <cell r="G313">
            <v>0</v>
          </cell>
          <cell r="H313">
            <v>0</v>
          </cell>
          <cell r="I313">
            <v>0</v>
          </cell>
          <cell r="J313">
            <v>0</v>
          </cell>
          <cell r="K313">
            <v>0</v>
          </cell>
          <cell r="L313">
            <v>0</v>
          </cell>
          <cell r="M313">
            <v>0</v>
          </cell>
          <cell r="N313">
            <v>0</v>
          </cell>
          <cell r="O313">
            <v>0</v>
          </cell>
          <cell r="P313">
            <v>0</v>
          </cell>
          <cell r="Q313">
            <v>0</v>
          </cell>
        </row>
        <row r="314">
          <cell r="C314" t="str">
            <v>Operating Capital</v>
          </cell>
          <cell r="D314">
            <v>0</v>
          </cell>
          <cell r="E314">
            <v>0</v>
          </cell>
          <cell r="F314">
            <v>18969.299999999996</v>
          </cell>
          <cell r="G314">
            <v>37743.099999999991</v>
          </cell>
          <cell r="H314">
            <v>46096.099999999991</v>
          </cell>
          <cell r="I314">
            <v>50640.700000000557</v>
          </cell>
          <cell r="J314">
            <v>65577.018904237208</v>
          </cell>
          <cell r="K314">
            <v>123274.19079723845</v>
          </cell>
          <cell r="L314">
            <v>132181.07844258985</v>
          </cell>
          <cell r="M314">
            <v>138515.20967104926</v>
          </cell>
          <cell r="N314">
            <v>159206.02989345152</v>
          </cell>
          <cell r="O314">
            <v>179445.90357290127</v>
          </cell>
          <cell r="P314">
            <v>25.651064360148261</v>
          </cell>
          <cell r="Q314">
            <v>0</v>
          </cell>
        </row>
        <row r="315">
          <cell r="E315">
            <v>0</v>
          </cell>
          <cell r="F315">
            <v>0</v>
          </cell>
          <cell r="G315">
            <v>0</v>
          </cell>
          <cell r="H315">
            <v>0</v>
          </cell>
          <cell r="I315">
            <v>0</v>
          </cell>
          <cell r="J315">
            <v>0</v>
          </cell>
          <cell r="K315">
            <v>0</v>
          </cell>
          <cell r="L315">
            <v>0</v>
          </cell>
          <cell r="M315">
            <v>0</v>
          </cell>
          <cell r="N315">
            <v>0</v>
          </cell>
          <cell r="O315">
            <v>0</v>
          </cell>
          <cell r="P315">
            <v>0</v>
          </cell>
          <cell r="Q315">
            <v>0</v>
          </cell>
        </row>
        <row r="317">
          <cell r="E317">
            <v>0</v>
          </cell>
          <cell r="F317">
            <v>0</v>
          </cell>
          <cell r="G317">
            <v>0</v>
          </cell>
          <cell r="H317">
            <v>0</v>
          </cell>
          <cell r="I317">
            <v>0</v>
          </cell>
          <cell r="J317">
            <v>0</v>
          </cell>
          <cell r="K317">
            <v>0</v>
          </cell>
          <cell r="L317">
            <v>0</v>
          </cell>
          <cell r="M317">
            <v>0</v>
          </cell>
          <cell r="N317">
            <v>0</v>
          </cell>
          <cell r="O317">
            <v>0</v>
          </cell>
          <cell r="P317">
            <v>0</v>
          </cell>
          <cell r="Q317">
            <v>0</v>
          </cell>
        </row>
        <row r="318">
          <cell r="E318">
            <v>0</v>
          </cell>
          <cell r="F318">
            <v>20656.8</v>
          </cell>
          <cell r="G318">
            <v>6792.7</v>
          </cell>
          <cell r="H318">
            <v>3946</v>
          </cell>
          <cell r="I318">
            <v>30750.9</v>
          </cell>
          <cell r="J318">
            <v>44886.9</v>
          </cell>
          <cell r="K318">
            <v>14853.900000000001</v>
          </cell>
          <cell r="L318">
            <v>27029.65</v>
          </cell>
          <cell r="M318">
            <v>29129.65</v>
          </cell>
          <cell r="N318">
            <v>25829.65</v>
          </cell>
          <cell r="O318">
            <v>24429.65</v>
          </cell>
          <cell r="P318">
            <v>0</v>
          </cell>
          <cell r="Q318">
            <v>0</v>
          </cell>
        </row>
        <row r="319">
          <cell r="E319">
            <v>0</v>
          </cell>
          <cell r="F319">
            <v>619.5</v>
          </cell>
          <cell r="G319">
            <v>7796.7</v>
          </cell>
          <cell r="H319">
            <v>19901.8</v>
          </cell>
          <cell r="I319">
            <v>19934.099999999999</v>
          </cell>
          <cell r="J319">
            <v>19529.099999999999</v>
          </cell>
          <cell r="K319">
            <v>21288.153743999999</v>
          </cell>
          <cell r="L319">
            <v>24788.153743999999</v>
          </cell>
          <cell r="M319">
            <v>24788.153743999999</v>
          </cell>
          <cell r="N319">
            <v>29788.153743999999</v>
          </cell>
          <cell r="O319">
            <v>34788.153743999996</v>
          </cell>
          <cell r="P319">
            <v>0</v>
          </cell>
          <cell r="Q319">
            <v>0</v>
          </cell>
        </row>
        <row r="320">
          <cell r="E320">
            <v>0</v>
          </cell>
          <cell r="F320">
            <v>0</v>
          </cell>
          <cell r="G320">
            <v>0</v>
          </cell>
          <cell r="H320">
            <v>0</v>
          </cell>
          <cell r="I320">
            <v>0</v>
          </cell>
          <cell r="J320">
            <v>0</v>
          </cell>
          <cell r="K320">
            <v>0</v>
          </cell>
          <cell r="L320">
            <v>0</v>
          </cell>
          <cell r="M320">
            <v>0</v>
          </cell>
          <cell r="N320">
            <v>0</v>
          </cell>
          <cell r="O320">
            <v>0</v>
          </cell>
          <cell r="P320">
            <v>0</v>
          </cell>
          <cell r="Q320">
            <v>0</v>
          </cell>
        </row>
        <row r="321">
          <cell r="E321">
            <v>0</v>
          </cell>
          <cell r="F321">
            <v>0</v>
          </cell>
          <cell r="G321">
            <v>0</v>
          </cell>
          <cell r="H321">
            <v>0</v>
          </cell>
          <cell r="I321">
            <v>0</v>
          </cell>
          <cell r="J321">
            <v>0</v>
          </cell>
          <cell r="K321">
            <v>0</v>
          </cell>
          <cell r="L321">
            <v>0</v>
          </cell>
          <cell r="M321">
            <v>0</v>
          </cell>
          <cell r="N321">
            <v>0</v>
          </cell>
          <cell r="O321">
            <v>0</v>
          </cell>
          <cell r="P321">
            <v>0</v>
          </cell>
          <cell r="Q321">
            <v>0</v>
          </cell>
        </row>
        <row r="322">
          <cell r="E322">
            <v>0</v>
          </cell>
          <cell r="F322">
            <v>0</v>
          </cell>
          <cell r="G322">
            <v>0</v>
          </cell>
          <cell r="H322">
            <v>0</v>
          </cell>
          <cell r="I322">
            <v>0</v>
          </cell>
          <cell r="J322">
            <v>0</v>
          </cell>
          <cell r="K322">
            <v>0</v>
          </cell>
          <cell r="L322">
            <v>0</v>
          </cell>
          <cell r="M322">
            <v>0</v>
          </cell>
          <cell r="N322">
            <v>0</v>
          </cell>
          <cell r="O322">
            <v>0</v>
          </cell>
          <cell r="P322">
            <v>0</v>
          </cell>
          <cell r="Q322">
            <v>0</v>
          </cell>
        </row>
        <row r="323">
          <cell r="C323" t="str">
            <v>Non-Operating Capital</v>
          </cell>
          <cell r="D323">
            <v>0</v>
          </cell>
          <cell r="E323">
            <v>0</v>
          </cell>
          <cell r="F323">
            <v>21276.3</v>
          </cell>
          <cell r="G323">
            <v>14589.4</v>
          </cell>
          <cell r="H323">
            <v>23847.8</v>
          </cell>
          <cell r="I323">
            <v>50685</v>
          </cell>
          <cell r="J323">
            <v>64416</v>
          </cell>
          <cell r="K323">
            <v>36142.053744000004</v>
          </cell>
          <cell r="L323">
            <v>51817.803744000004</v>
          </cell>
          <cell r="M323">
            <v>53917.803744000004</v>
          </cell>
          <cell r="N323">
            <v>55617.803744000004</v>
          </cell>
          <cell r="O323">
            <v>59217.803743999997</v>
          </cell>
          <cell r="P323">
            <v>0</v>
          </cell>
          <cell r="Q323">
            <v>0</v>
          </cell>
        </row>
        <row r="324">
          <cell r="E324">
            <v>0</v>
          </cell>
          <cell r="F324">
            <v>0</v>
          </cell>
          <cell r="G324">
            <v>0</v>
          </cell>
          <cell r="H324">
            <v>0</v>
          </cell>
          <cell r="I324">
            <v>0</v>
          </cell>
          <cell r="J324">
            <v>0</v>
          </cell>
          <cell r="K324">
            <v>0</v>
          </cell>
          <cell r="L324">
            <v>0</v>
          </cell>
          <cell r="M324">
            <v>0</v>
          </cell>
          <cell r="N324">
            <v>0</v>
          </cell>
          <cell r="O324">
            <v>0</v>
          </cell>
          <cell r="P324">
            <v>0</v>
          </cell>
          <cell r="Q324">
            <v>0</v>
          </cell>
        </row>
        <row r="325">
          <cell r="C325" t="str">
            <v>Total Capital</v>
          </cell>
          <cell r="D325">
            <v>0</v>
          </cell>
          <cell r="E325">
            <v>0</v>
          </cell>
          <cell r="F325">
            <v>40245.599999999991</v>
          </cell>
          <cell r="G325">
            <v>52332.499999999993</v>
          </cell>
          <cell r="H325">
            <v>69943.899999999994</v>
          </cell>
          <cell r="I325">
            <v>101325.70000000056</v>
          </cell>
          <cell r="J325">
            <v>129993.01890423721</v>
          </cell>
          <cell r="K325">
            <v>159416.24454123847</v>
          </cell>
          <cell r="L325">
            <v>183998.88218658985</v>
          </cell>
          <cell r="M325">
            <v>192433.01341504927</v>
          </cell>
          <cell r="N325">
            <v>214823.83363745152</v>
          </cell>
          <cell r="O325">
            <v>238663.70731690127</v>
          </cell>
          <cell r="P325">
            <v>25.651064360148261</v>
          </cell>
          <cell r="Q325">
            <v>0</v>
          </cell>
        </row>
        <row r="326">
          <cell r="E326">
            <v>0</v>
          </cell>
          <cell r="F326">
            <v>0</v>
          </cell>
          <cell r="G326">
            <v>0</v>
          </cell>
          <cell r="H326">
            <v>0</v>
          </cell>
          <cell r="I326">
            <v>0</v>
          </cell>
          <cell r="J326">
            <v>0</v>
          </cell>
          <cell r="K326">
            <v>0</v>
          </cell>
          <cell r="L326">
            <v>0</v>
          </cell>
          <cell r="M326">
            <v>0</v>
          </cell>
          <cell r="N326">
            <v>0</v>
          </cell>
          <cell r="O326">
            <v>0</v>
          </cell>
          <cell r="P326">
            <v>0</v>
          </cell>
          <cell r="Q326">
            <v>0</v>
          </cell>
        </row>
        <row r="330">
          <cell r="E330">
            <v>0</v>
          </cell>
          <cell r="F330">
            <v>18628.8</v>
          </cell>
          <cell r="G330">
            <v>26072.699999999997</v>
          </cell>
          <cell r="H330">
            <v>43293.9</v>
          </cell>
          <cell r="I330">
            <v>71871.500000000582</v>
          </cell>
          <cell r="J330">
            <v>82052.552237570577</v>
          </cell>
          <cell r="K330">
            <v>88543.735425667866</v>
          </cell>
          <cell r="L330">
            <v>97626.084418210143</v>
          </cell>
          <cell r="M330">
            <v>115311.60593228247</v>
          </cell>
          <cell r="N330">
            <v>137327.78089398734</v>
          </cell>
          <cell r="O330">
            <v>159882.80235719401</v>
          </cell>
          <cell r="P330">
            <v>0</v>
          </cell>
          <cell r="Q330">
            <v>0</v>
          </cell>
        </row>
        <row r="331">
          <cell r="E331">
            <v>0</v>
          </cell>
          <cell r="F331">
            <v>0</v>
          </cell>
          <cell r="G331">
            <v>0</v>
          </cell>
          <cell r="H331">
            <v>0</v>
          </cell>
          <cell r="I331">
            <v>0</v>
          </cell>
          <cell r="J331">
            <v>0</v>
          </cell>
          <cell r="K331">
            <v>0</v>
          </cell>
          <cell r="L331">
            <v>0</v>
          </cell>
          <cell r="M331">
            <v>0</v>
          </cell>
          <cell r="N331">
            <v>0</v>
          </cell>
          <cell r="O331">
            <v>0</v>
          </cell>
          <cell r="P331">
            <v>0</v>
          </cell>
          <cell r="Q331">
            <v>0</v>
          </cell>
        </row>
        <row r="332">
          <cell r="E332">
            <v>0</v>
          </cell>
          <cell r="F332">
            <v>0</v>
          </cell>
          <cell r="G332">
            <v>0</v>
          </cell>
          <cell r="H332">
            <v>0</v>
          </cell>
          <cell r="I332">
            <v>0</v>
          </cell>
          <cell r="J332">
            <v>0</v>
          </cell>
          <cell r="K332">
            <v>0</v>
          </cell>
          <cell r="L332">
            <v>0</v>
          </cell>
          <cell r="M332">
            <v>0</v>
          </cell>
          <cell r="N332">
            <v>0</v>
          </cell>
          <cell r="O332">
            <v>0</v>
          </cell>
          <cell r="P332">
            <v>0</v>
          </cell>
          <cell r="Q332">
            <v>0</v>
          </cell>
        </row>
        <row r="333">
          <cell r="E333">
            <v>0</v>
          </cell>
          <cell r="F333">
            <v>0</v>
          </cell>
          <cell r="G333">
            <v>0</v>
          </cell>
          <cell r="H333">
            <v>0</v>
          </cell>
          <cell r="I333">
            <v>0</v>
          </cell>
          <cell r="J333">
            <v>0</v>
          </cell>
          <cell r="K333">
            <v>0</v>
          </cell>
          <cell r="L333">
            <v>0</v>
          </cell>
          <cell r="M333">
            <v>0</v>
          </cell>
          <cell r="N333">
            <v>0</v>
          </cell>
          <cell r="O333">
            <v>0</v>
          </cell>
          <cell r="P333">
            <v>0</v>
          </cell>
          <cell r="Q333">
            <v>0</v>
          </cell>
        </row>
        <row r="334">
          <cell r="C334" t="str">
            <v>Adjusted Common Equity</v>
          </cell>
          <cell r="D334">
            <v>0</v>
          </cell>
          <cell r="E334">
            <v>0</v>
          </cell>
          <cell r="F334">
            <v>18628.8</v>
          </cell>
          <cell r="G334">
            <v>26072.699999999997</v>
          </cell>
          <cell r="H334">
            <v>43293.9</v>
          </cell>
          <cell r="I334">
            <v>71871.500000000582</v>
          </cell>
          <cell r="J334">
            <v>82052.552237570577</v>
          </cell>
          <cell r="K334">
            <v>88543.735425667866</v>
          </cell>
          <cell r="L334">
            <v>97626.084418210143</v>
          </cell>
          <cell r="M334">
            <v>115311.60593228247</v>
          </cell>
          <cell r="N334">
            <v>137327.78089398734</v>
          </cell>
          <cell r="O334">
            <v>159882.80235719401</v>
          </cell>
          <cell r="P334">
            <v>0</v>
          </cell>
          <cell r="Q334">
            <v>0</v>
          </cell>
        </row>
        <row r="335">
          <cell r="E335">
            <v>0</v>
          </cell>
          <cell r="F335">
            <v>0</v>
          </cell>
          <cell r="G335">
            <v>0</v>
          </cell>
          <cell r="H335">
            <v>0</v>
          </cell>
          <cell r="I335">
            <v>0</v>
          </cell>
          <cell r="J335">
            <v>0</v>
          </cell>
          <cell r="K335">
            <v>0</v>
          </cell>
          <cell r="L335">
            <v>0</v>
          </cell>
          <cell r="M335">
            <v>0</v>
          </cell>
          <cell r="N335">
            <v>0</v>
          </cell>
          <cell r="O335">
            <v>0</v>
          </cell>
          <cell r="P335">
            <v>0</v>
          </cell>
          <cell r="Q335">
            <v>0</v>
          </cell>
        </row>
        <row r="336">
          <cell r="E336">
            <v>0</v>
          </cell>
          <cell r="F336">
            <v>55</v>
          </cell>
          <cell r="G336">
            <v>55</v>
          </cell>
          <cell r="H336">
            <v>55</v>
          </cell>
          <cell r="I336">
            <v>55</v>
          </cell>
          <cell r="J336">
            <v>2000</v>
          </cell>
          <cell r="K336">
            <v>2000</v>
          </cell>
          <cell r="L336">
            <v>2000</v>
          </cell>
          <cell r="M336">
            <v>2000</v>
          </cell>
          <cell r="N336">
            <v>2000</v>
          </cell>
          <cell r="O336">
            <v>2000</v>
          </cell>
          <cell r="P336">
            <v>0</v>
          </cell>
          <cell r="Q336">
            <v>0</v>
          </cell>
        </row>
        <row r="337">
          <cell r="E337">
            <v>0</v>
          </cell>
          <cell r="F337">
            <v>0</v>
          </cell>
          <cell r="G337">
            <v>0</v>
          </cell>
          <cell r="H337">
            <v>0</v>
          </cell>
          <cell r="I337">
            <v>0</v>
          </cell>
          <cell r="J337">
            <v>0</v>
          </cell>
          <cell r="K337">
            <v>0</v>
          </cell>
          <cell r="L337">
            <v>0</v>
          </cell>
          <cell r="M337">
            <v>0</v>
          </cell>
          <cell r="N337">
            <v>0</v>
          </cell>
          <cell r="O337">
            <v>0</v>
          </cell>
          <cell r="P337">
            <v>0</v>
          </cell>
          <cell r="Q337">
            <v>0</v>
          </cell>
        </row>
        <row r="338">
          <cell r="E338">
            <v>0</v>
          </cell>
          <cell r="F338">
            <v>13540.7</v>
          </cell>
          <cell r="G338">
            <v>21873.4</v>
          </cell>
          <cell r="H338">
            <v>25016.400000000001</v>
          </cell>
          <cell r="I338">
            <v>23971.300000000003</v>
          </cell>
          <cell r="J338">
            <v>39118.666666666664</v>
          </cell>
          <cell r="K338">
            <v>62050.709115570608</v>
          </cell>
          <cell r="L338">
            <v>76741.997768379733</v>
          </cell>
          <cell r="M338">
            <v>68257.607482766805</v>
          </cell>
          <cell r="N338">
            <v>68631.252743464225</v>
          </cell>
          <cell r="O338">
            <v>69915.1049597073</v>
          </cell>
          <cell r="P338">
            <v>0</v>
          </cell>
          <cell r="Q338">
            <v>0</v>
          </cell>
        </row>
        <row r="339">
          <cell r="E339">
            <v>0</v>
          </cell>
          <cell r="F339">
            <v>8021.1</v>
          </cell>
          <cell r="G339">
            <v>4331.3999999999996</v>
          </cell>
          <cell r="H339">
            <v>1578.6</v>
          </cell>
          <cell r="I339">
            <v>5427.9</v>
          </cell>
          <cell r="J339">
            <v>6821.8</v>
          </cell>
          <cell r="K339">
            <v>6821.8</v>
          </cell>
          <cell r="L339">
            <v>7630.8</v>
          </cell>
          <cell r="M339">
            <v>6863.8</v>
          </cell>
          <cell r="N339">
            <v>6864.8</v>
          </cell>
          <cell r="O339">
            <v>6865.8</v>
          </cell>
          <cell r="P339">
            <v>0</v>
          </cell>
          <cell r="Q339">
            <v>0</v>
          </cell>
        </row>
        <row r="340">
          <cell r="E340">
            <v>0</v>
          </cell>
          <cell r="F340">
            <v>0</v>
          </cell>
          <cell r="G340">
            <v>0</v>
          </cell>
          <cell r="H340">
            <v>0</v>
          </cell>
          <cell r="I340">
            <v>0</v>
          </cell>
          <cell r="J340">
            <v>0</v>
          </cell>
          <cell r="K340">
            <v>0</v>
          </cell>
          <cell r="L340">
            <v>0</v>
          </cell>
          <cell r="M340">
            <v>0</v>
          </cell>
          <cell r="N340">
            <v>0</v>
          </cell>
          <cell r="O340">
            <v>0</v>
          </cell>
          <cell r="P340">
            <v>0</v>
          </cell>
          <cell r="Q340">
            <v>0</v>
          </cell>
        </row>
        <row r="341">
          <cell r="E341">
            <v>0</v>
          </cell>
          <cell r="F341">
            <v>0</v>
          </cell>
          <cell r="G341">
            <v>0</v>
          </cell>
          <cell r="H341">
            <v>0</v>
          </cell>
          <cell r="I341">
            <v>0</v>
          </cell>
          <cell r="J341">
            <v>0</v>
          </cell>
          <cell r="K341">
            <v>0</v>
          </cell>
          <cell r="L341">
            <v>0</v>
          </cell>
          <cell r="M341">
            <v>0</v>
          </cell>
          <cell r="N341">
            <v>0</v>
          </cell>
          <cell r="O341">
            <v>0</v>
          </cell>
          <cell r="P341">
            <v>0</v>
          </cell>
          <cell r="Q341">
            <v>0</v>
          </cell>
        </row>
        <row r="342">
          <cell r="C342" t="str">
            <v>Total Capital</v>
          </cell>
          <cell r="D342">
            <v>0</v>
          </cell>
          <cell r="E342">
            <v>0</v>
          </cell>
          <cell r="F342">
            <v>40245.599999999999</v>
          </cell>
          <cell r="G342">
            <v>52332.5</v>
          </cell>
          <cell r="H342">
            <v>69943.900000000009</v>
          </cell>
          <cell r="I342">
            <v>101325.70000000058</v>
          </cell>
          <cell r="J342">
            <v>129993.01890423724</v>
          </cell>
          <cell r="K342">
            <v>159416.24454123847</v>
          </cell>
          <cell r="L342">
            <v>183998.88218658988</v>
          </cell>
          <cell r="M342">
            <v>192433.01341504927</v>
          </cell>
          <cell r="N342">
            <v>214823.83363745155</v>
          </cell>
          <cell r="O342">
            <v>238663.7073169013</v>
          </cell>
          <cell r="P342">
            <v>0</v>
          </cell>
          <cell r="Q342">
            <v>0</v>
          </cell>
        </row>
        <row r="343">
          <cell r="E343">
            <v>0</v>
          </cell>
          <cell r="F343">
            <v>0</v>
          </cell>
          <cell r="G343">
            <v>0</v>
          </cell>
          <cell r="H343">
            <v>0</v>
          </cell>
          <cell r="I343">
            <v>0</v>
          </cell>
          <cell r="J343">
            <v>0</v>
          </cell>
          <cell r="K343">
            <v>0</v>
          </cell>
          <cell r="L343">
            <v>0</v>
          </cell>
          <cell r="M343">
            <v>0</v>
          </cell>
          <cell r="N343">
            <v>0</v>
          </cell>
          <cell r="O343">
            <v>0</v>
          </cell>
          <cell r="P343">
            <v>0</v>
          </cell>
          <cell r="Q343">
            <v>0</v>
          </cell>
        </row>
        <row r="344">
          <cell r="C344" t="str">
            <v>Total Capital [Balance]</v>
          </cell>
          <cell r="D344">
            <v>0</v>
          </cell>
          <cell r="E344">
            <v>0</v>
          </cell>
          <cell r="F344">
            <v>0</v>
          </cell>
          <cell r="G344">
            <v>0</v>
          </cell>
          <cell r="H344">
            <v>0</v>
          </cell>
          <cell r="I344">
            <v>0</v>
          </cell>
          <cell r="J344">
            <v>0</v>
          </cell>
          <cell r="K344">
            <v>0</v>
          </cell>
          <cell r="L344">
            <v>0</v>
          </cell>
          <cell r="M344">
            <v>0</v>
          </cell>
          <cell r="N344">
            <v>0</v>
          </cell>
          <cell r="O344">
            <v>0</v>
          </cell>
          <cell r="P344">
            <v>25.7</v>
          </cell>
          <cell r="Q344">
            <v>0</v>
          </cell>
        </row>
        <row r="346">
          <cell r="C346" t="str">
            <v>Average Operating Capital</v>
          </cell>
          <cell r="D346">
            <v>0</v>
          </cell>
          <cell r="E346">
            <v>0</v>
          </cell>
          <cell r="F346">
            <v>0</v>
          </cell>
          <cell r="G346">
            <v>28356.199999999993</v>
          </cell>
          <cell r="H346">
            <v>41919.599999999991</v>
          </cell>
          <cell r="I346">
            <v>48368.400000000271</v>
          </cell>
          <cell r="J346">
            <v>58108.859452118879</v>
          </cell>
          <cell r="K346">
            <v>94425.604850737829</v>
          </cell>
          <cell r="L346">
            <v>127727.63461991414</v>
          </cell>
          <cell r="M346">
            <v>135348.14405681955</v>
          </cell>
          <cell r="N346">
            <v>148860.61978225037</v>
          </cell>
          <cell r="O346">
            <v>169325.96673317638</v>
          </cell>
          <cell r="P346">
            <v>0</v>
          </cell>
          <cell r="Q346">
            <v>0</v>
          </cell>
        </row>
        <row r="347">
          <cell r="C347" t="str">
            <v>Average Total Capital</v>
          </cell>
          <cell r="D347">
            <v>0</v>
          </cell>
          <cell r="E347">
            <v>0</v>
          </cell>
          <cell r="F347">
            <v>0</v>
          </cell>
          <cell r="G347">
            <v>46289.049999999988</v>
          </cell>
          <cell r="H347">
            <v>61138.2</v>
          </cell>
          <cell r="I347">
            <v>85634.800000000279</v>
          </cell>
          <cell r="J347">
            <v>115659.35945211889</v>
          </cell>
          <cell r="K347">
            <v>144704.63172273783</v>
          </cell>
          <cell r="L347">
            <v>171707.56336391415</v>
          </cell>
          <cell r="M347">
            <v>188215.94780081956</v>
          </cell>
          <cell r="N347">
            <v>203628.42352625041</v>
          </cell>
          <cell r="O347">
            <v>226743.77047717641</v>
          </cell>
          <cell r="P347">
            <v>0</v>
          </cell>
          <cell r="Q347">
            <v>0</v>
          </cell>
        </row>
        <row r="348">
          <cell r="C348" t="str">
            <v>Incr / (Decr) in Operating Capital  [ I ]</v>
          </cell>
          <cell r="D348">
            <v>0</v>
          </cell>
          <cell r="E348">
            <v>0</v>
          </cell>
          <cell r="F348">
            <v>0</v>
          </cell>
          <cell r="G348">
            <v>18773.799999999996</v>
          </cell>
          <cell r="H348">
            <v>8353</v>
          </cell>
          <cell r="I348">
            <v>4544.6000000005661</v>
          </cell>
          <cell r="J348">
            <v>14936.31890423665</v>
          </cell>
          <cell r="K348">
            <v>57697.171893001243</v>
          </cell>
          <cell r="L348">
            <v>8906.8876453513949</v>
          </cell>
          <cell r="M348">
            <v>6334.1312284594169</v>
          </cell>
          <cell r="N348">
            <v>20690.820222402253</v>
          </cell>
          <cell r="O348">
            <v>20239.873679449753</v>
          </cell>
          <cell r="P348">
            <v>0</v>
          </cell>
          <cell r="Q348">
            <v>0</v>
          </cell>
        </row>
        <row r="349">
          <cell r="C349" t="str">
            <v>Adjusted Total Debt</v>
          </cell>
          <cell r="D349">
            <v>0</v>
          </cell>
          <cell r="E349">
            <v>0</v>
          </cell>
          <cell r="F349">
            <v>0</v>
          </cell>
          <cell r="G349">
            <v>26204.800000000003</v>
          </cell>
          <cell r="H349">
            <v>26595</v>
          </cell>
          <cell r="I349">
            <v>29399.200000000004</v>
          </cell>
          <cell r="J349">
            <v>45940.466666666667</v>
          </cell>
          <cell r="K349">
            <v>68872.509115570603</v>
          </cell>
          <cell r="L349">
            <v>84372.797768379736</v>
          </cell>
          <cell r="M349">
            <v>75121.407482766808</v>
          </cell>
          <cell r="N349">
            <v>75496.052743464228</v>
          </cell>
          <cell r="O349">
            <v>76780.904959707303</v>
          </cell>
          <cell r="P349">
            <v>0</v>
          </cell>
          <cell r="Q349">
            <v>0</v>
          </cell>
        </row>
        <row r="353">
          <cell r="A353" t="str">
            <v>( + )</v>
          </cell>
          <cell r="B353">
            <v>0</v>
          </cell>
          <cell r="C353" t="str">
            <v>Accumulated Goodwill Amortization - Input</v>
          </cell>
        </row>
        <row r="354">
          <cell r="A354" t="str">
            <v>( + )</v>
          </cell>
          <cell r="B354">
            <v>0</v>
          </cell>
          <cell r="C354" t="str">
            <v>LIFO Reserve</v>
          </cell>
        </row>
        <row r="355">
          <cell r="C355" t="str">
            <v>Accumulated Goodwill Amortization</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row>
        <row r="356">
          <cell r="E356">
            <v>0</v>
          </cell>
          <cell r="F356">
            <v>0</v>
          </cell>
          <cell r="G356">
            <v>0</v>
          </cell>
          <cell r="H356">
            <v>0</v>
          </cell>
          <cell r="I356">
            <v>0</v>
          </cell>
          <cell r="J356">
            <v>0</v>
          </cell>
          <cell r="K356">
            <v>0</v>
          </cell>
          <cell r="L356">
            <v>0</v>
          </cell>
          <cell r="M356">
            <v>0</v>
          </cell>
          <cell r="N356">
            <v>0</v>
          </cell>
          <cell r="O356">
            <v>0</v>
          </cell>
          <cell r="P356">
            <v>0</v>
          </cell>
          <cell r="Q356">
            <v>0</v>
          </cell>
        </row>
        <row r="357">
          <cell r="E357">
            <v>0</v>
          </cell>
          <cell r="F357">
            <v>0</v>
          </cell>
          <cell r="G357">
            <v>0</v>
          </cell>
          <cell r="H357">
            <v>0</v>
          </cell>
          <cell r="I357">
            <v>0</v>
          </cell>
          <cell r="J357">
            <v>0</v>
          </cell>
          <cell r="K357">
            <v>0</v>
          </cell>
          <cell r="L357">
            <v>0</v>
          </cell>
          <cell r="M357">
            <v>0</v>
          </cell>
          <cell r="N357">
            <v>0</v>
          </cell>
          <cell r="O357">
            <v>0</v>
          </cell>
          <cell r="P357">
            <v>0</v>
          </cell>
          <cell r="Q357">
            <v>0</v>
          </cell>
        </row>
        <row r="358">
          <cell r="C358" t="str">
            <v>Total Equity Equivalents</v>
          </cell>
          <cell r="D358">
            <v>0</v>
          </cell>
          <cell r="E358">
            <v>0</v>
          </cell>
          <cell r="F358">
            <v>0</v>
          </cell>
          <cell r="G358">
            <v>0</v>
          </cell>
          <cell r="H358">
            <v>0</v>
          </cell>
          <cell r="I358">
            <v>0</v>
          </cell>
          <cell r="J358">
            <v>0</v>
          </cell>
          <cell r="K358">
            <v>0</v>
          </cell>
          <cell r="L358">
            <v>0</v>
          </cell>
          <cell r="M358">
            <v>0</v>
          </cell>
          <cell r="N358">
            <v>0</v>
          </cell>
          <cell r="O358">
            <v>0</v>
          </cell>
          <cell r="P358">
            <v>0</v>
          </cell>
          <cell r="Q358">
            <v>0</v>
          </cell>
        </row>
        <row r="359">
          <cell r="E359">
            <v>0</v>
          </cell>
          <cell r="F359">
            <v>0</v>
          </cell>
          <cell r="G359">
            <v>0</v>
          </cell>
          <cell r="H359">
            <v>0</v>
          </cell>
          <cell r="I359">
            <v>0</v>
          </cell>
          <cell r="J359">
            <v>0</v>
          </cell>
          <cell r="K359">
            <v>0</v>
          </cell>
          <cell r="L359">
            <v>0</v>
          </cell>
          <cell r="M359">
            <v>0</v>
          </cell>
          <cell r="N359">
            <v>0</v>
          </cell>
          <cell r="O359">
            <v>0</v>
          </cell>
          <cell r="P359">
            <v>0</v>
          </cell>
          <cell r="Q359">
            <v>0</v>
          </cell>
        </row>
        <row r="366">
          <cell r="E366">
            <v>0</v>
          </cell>
          <cell r="F366">
            <v>0</v>
          </cell>
          <cell r="G366">
            <v>5326.399999999996</v>
          </cell>
          <cell r="H366">
            <v>6930.6999999999953</v>
          </cell>
          <cell r="I366">
            <v>10317.700000000577</v>
          </cell>
          <cell r="J366">
            <v>11435.190027570001</v>
          </cell>
          <cell r="K366">
            <v>9676.9017374540217</v>
          </cell>
          <cell r="L366">
            <v>16275.013065438123</v>
          </cell>
          <cell r="M366">
            <v>27192.430206947953</v>
          </cell>
          <cell r="N366">
            <v>32184.594293208022</v>
          </cell>
          <cell r="O366">
            <v>31815.198242980507</v>
          </cell>
          <cell r="P366">
            <v>0</v>
          </cell>
          <cell r="Q366">
            <v>0</v>
          </cell>
        </row>
        <row r="367">
          <cell r="A367" t="str">
            <v>( + )</v>
          </cell>
          <cell r="B367">
            <v>0</v>
          </cell>
          <cell r="C367" t="str">
            <v>Plus Interest on Non Capitalized Leases</v>
          </cell>
        </row>
        <row r="368">
          <cell r="C368" t="str">
            <v>Plus Adjustments To Operating Income</v>
          </cell>
        </row>
        <row r="369">
          <cell r="C369" t="str">
            <v>Incr / (Decr) In LIFO Reserve</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row>
        <row r="370">
          <cell r="E370">
            <v>0</v>
          </cell>
          <cell r="F370">
            <v>0</v>
          </cell>
          <cell r="G370">
            <v>0</v>
          </cell>
          <cell r="H370">
            <v>0</v>
          </cell>
          <cell r="I370">
            <v>0</v>
          </cell>
          <cell r="J370">
            <v>0</v>
          </cell>
          <cell r="K370">
            <v>0</v>
          </cell>
          <cell r="L370">
            <v>0</v>
          </cell>
          <cell r="M370">
            <v>0</v>
          </cell>
          <cell r="N370">
            <v>0</v>
          </cell>
          <cell r="O370">
            <v>0</v>
          </cell>
          <cell r="P370">
            <v>0</v>
          </cell>
          <cell r="Q370">
            <v>0</v>
          </cell>
        </row>
        <row r="371">
          <cell r="C371" t="str">
            <v>NOPBT</v>
          </cell>
          <cell r="D371">
            <v>0</v>
          </cell>
          <cell r="E371">
            <v>0</v>
          </cell>
          <cell r="F371">
            <v>0</v>
          </cell>
          <cell r="G371">
            <v>5326.399999999996</v>
          </cell>
          <cell r="H371">
            <v>6930.6999999999953</v>
          </cell>
          <cell r="I371">
            <v>10317.700000000577</v>
          </cell>
          <cell r="J371">
            <v>11435.190027570001</v>
          </cell>
          <cell r="K371">
            <v>9676.9017374540217</v>
          </cell>
          <cell r="L371">
            <v>16275.013065438123</v>
          </cell>
          <cell r="M371">
            <v>27192.430206947953</v>
          </cell>
          <cell r="N371">
            <v>32184.594293208022</v>
          </cell>
          <cell r="O371">
            <v>31815.198242980507</v>
          </cell>
          <cell r="P371">
            <v>0</v>
          </cell>
          <cell r="Q371">
            <v>0</v>
          </cell>
        </row>
        <row r="372">
          <cell r="E372">
            <v>0</v>
          </cell>
          <cell r="F372">
            <v>0</v>
          </cell>
          <cell r="G372">
            <v>0</v>
          </cell>
          <cell r="H372">
            <v>0</v>
          </cell>
          <cell r="I372">
            <v>0</v>
          </cell>
          <cell r="J372">
            <v>0</v>
          </cell>
          <cell r="K372">
            <v>-1248.3203241315689</v>
          </cell>
          <cell r="L372">
            <v>-2099.4766854415179</v>
          </cell>
          <cell r="M372">
            <v>-3507.8234966962859</v>
          </cell>
          <cell r="N372">
            <v>-4151.8126638238346</v>
          </cell>
          <cell r="O372">
            <v>-4104.1605733444858</v>
          </cell>
          <cell r="P372">
            <v>0</v>
          </cell>
          <cell r="Q372">
            <v>0</v>
          </cell>
        </row>
        <row r="373">
          <cell r="E373">
            <v>0</v>
          </cell>
          <cell r="F373">
            <v>0</v>
          </cell>
          <cell r="G373">
            <v>0</v>
          </cell>
          <cell r="H373">
            <v>0</v>
          </cell>
          <cell r="I373">
            <v>0</v>
          </cell>
          <cell r="J373">
            <v>0</v>
          </cell>
          <cell r="K373">
            <v>0</v>
          </cell>
          <cell r="L373">
            <v>0</v>
          </cell>
          <cell r="M373">
            <v>0</v>
          </cell>
          <cell r="N373">
            <v>0</v>
          </cell>
          <cell r="O373">
            <v>0</v>
          </cell>
          <cell r="P373">
            <v>0</v>
          </cell>
          <cell r="Q373">
            <v>0</v>
          </cell>
        </row>
        <row r="374">
          <cell r="C374" t="str">
            <v>NOPAT</v>
          </cell>
          <cell r="D374">
            <v>0</v>
          </cell>
          <cell r="E374">
            <v>0</v>
          </cell>
          <cell r="F374">
            <v>0</v>
          </cell>
          <cell r="G374">
            <v>5326.399999999996</v>
          </cell>
          <cell r="H374">
            <v>6930.6999999999953</v>
          </cell>
          <cell r="I374">
            <v>10317.700000000577</v>
          </cell>
          <cell r="J374">
            <v>11435.190027570001</v>
          </cell>
          <cell r="K374">
            <v>8428.5814133224521</v>
          </cell>
          <cell r="L374">
            <v>14175.536379996605</v>
          </cell>
          <cell r="M374">
            <v>23684.606710251668</v>
          </cell>
          <cell r="N374">
            <v>28032.781629384186</v>
          </cell>
          <cell r="O374">
            <v>27711.037669636022</v>
          </cell>
          <cell r="P374">
            <v>0</v>
          </cell>
          <cell r="Q374">
            <v>0</v>
          </cell>
        </row>
        <row r="375">
          <cell r="E375">
            <v>0</v>
          </cell>
          <cell r="F375">
            <v>0</v>
          </cell>
          <cell r="G375">
            <v>0</v>
          </cell>
          <cell r="H375">
            <v>0</v>
          </cell>
          <cell r="I375">
            <v>0</v>
          </cell>
          <cell r="J375">
            <v>0</v>
          </cell>
          <cell r="K375">
            <v>0</v>
          </cell>
          <cell r="L375">
            <v>0</v>
          </cell>
          <cell r="M375">
            <v>0</v>
          </cell>
          <cell r="N375">
            <v>0</v>
          </cell>
          <cell r="O375">
            <v>0</v>
          </cell>
          <cell r="P375">
            <v>0</v>
          </cell>
          <cell r="Q375">
            <v>0</v>
          </cell>
        </row>
        <row r="379">
          <cell r="E379">
            <v>0</v>
          </cell>
          <cell r="F379">
            <v>0</v>
          </cell>
          <cell r="G379">
            <v>3208.8999999999965</v>
          </cell>
          <cell r="H379">
            <v>5746.5999999999949</v>
          </cell>
          <cell r="I379">
            <v>10640.200000000577</v>
          </cell>
          <cell r="J379">
            <v>12772.690027570001</v>
          </cell>
          <cell r="K379">
            <v>9253.4209780972869</v>
          </cell>
          <cell r="L379">
            <v>12535.146230042272</v>
          </cell>
          <cell r="M379">
            <v>21368.505234072334</v>
          </cell>
          <cell r="N379">
            <v>25699.158681704852</v>
          </cell>
          <cell r="O379">
            <v>26238.005183206689</v>
          </cell>
          <cell r="P379">
            <v>0</v>
          </cell>
          <cell r="Q379">
            <v>0</v>
          </cell>
        </row>
        <row r="380">
          <cell r="E380">
            <v>0</v>
          </cell>
          <cell r="F380">
            <v>0</v>
          </cell>
          <cell r="G380">
            <v>0</v>
          </cell>
          <cell r="H380">
            <v>0</v>
          </cell>
          <cell r="I380">
            <v>0</v>
          </cell>
          <cell r="J380">
            <v>0</v>
          </cell>
          <cell r="K380">
            <v>0</v>
          </cell>
          <cell r="L380">
            <v>0</v>
          </cell>
          <cell r="M380">
            <v>0</v>
          </cell>
          <cell r="N380">
            <v>0</v>
          </cell>
          <cell r="O380">
            <v>0</v>
          </cell>
          <cell r="P380">
            <v>0</v>
          </cell>
          <cell r="Q380">
            <v>0</v>
          </cell>
        </row>
        <row r="381">
          <cell r="E381">
            <v>0</v>
          </cell>
          <cell r="F381">
            <v>0</v>
          </cell>
          <cell r="G381">
            <v>0</v>
          </cell>
          <cell r="H381">
            <v>0</v>
          </cell>
          <cell r="I381">
            <v>0</v>
          </cell>
          <cell r="J381">
            <v>0</v>
          </cell>
          <cell r="K381">
            <v>0</v>
          </cell>
          <cell r="L381">
            <v>0</v>
          </cell>
          <cell r="M381">
            <v>0</v>
          </cell>
          <cell r="N381">
            <v>0</v>
          </cell>
          <cell r="O381">
            <v>0</v>
          </cell>
          <cell r="P381">
            <v>0</v>
          </cell>
          <cell r="Q381">
            <v>0</v>
          </cell>
        </row>
        <row r="382">
          <cell r="E382">
            <v>0</v>
          </cell>
          <cell r="F382">
            <v>0</v>
          </cell>
          <cell r="G382">
            <v>3208.8999999999965</v>
          </cell>
          <cell r="H382">
            <v>5746.5999999999949</v>
          </cell>
          <cell r="I382">
            <v>10640.200000000577</v>
          </cell>
          <cell r="J382">
            <v>12772.690027570001</v>
          </cell>
          <cell r="K382">
            <v>9253.4209780972869</v>
          </cell>
          <cell r="L382">
            <v>12535.146230042272</v>
          </cell>
          <cell r="M382">
            <v>21368.505234072334</v>
          </cell>
          <cell r="N382">
            <v>25699.158681704852</v>
          </cell>
          <cell r="O382">
            <v>26238.005183206689</v>
          </cell>
          <cell r="P382">
            <v>0</v>
          </cell>
          <cell r="Q382">
            <v>0</v>
          </cell>
        </row>
        <row r="383">
          <cell r="E383">
            <v>0</v>
          </cell>
          <cell r="F383">
            <v>0</v>
          </cell>
          <cell r="G383">
            <v>8.6</v>
          </cell>
          <cell r="H383">
            <v>8.3000000000000007</v>
          </cell>
          <cell r="I383">
            <v>8.3000000000000007</v>
          </cell>
          <cell r="J383">
            <v>280</v>
          </cell>
          <cell r="K383">
            <v>280</v>
          </cell>
          <cell r="L383">
            <v>280</v>
          </cell>
          <cell r="M383">
            <v>280</v>
          </cell>
          <cell r="N383">
            <v>280</v>
          </cell>
          <cell r="O383">
            <v>280</v>
          </cell>
          <cell r="P383">
            <v>0</v>
          </cell>
          <cell r="Q383">
            <v>0</v>
          </cell>
        </row>
        <row r="384">
          <cell r="E384">
            <v>0</v>
          </cell>
          <cell r="F384">
            <v>0</v>
          </cell>
          <cell r="G384">
            <v>0</v>
          </cell>
          <cell r="H384">
            <v>0</v>
          </cell>
          <cell r="I384">
            <v>0</v>
          </cell>
          <cell r="J384">
            <v>0</v>
          </cell>
          <cell r="K384">
            <v>0</v>
          </cell>
          <cell r="L384">
            <v>0</v>
          </cell>
          <cell r="M384">
            <v>0</v>
          </cell>
          <cell r="N384">
            <v>0</v>
          </cell>
          <cell r="O384">
            <v>0</v>
          </cell>
          <cell r="P384">
            <v>0</v>
          </cell>
          <cell r="Q384">
            <v>0</v>
          </cell>
        </row>
        <row r="385">
          <cell r="C385" t="str">
            <v>Plus AT Interest Expense</v>
          </cell>
          <cell r="D385">
            <v>0</v>
          </cell>
          <cell r="E385">
            <v>0</v>
          </cell>
          <cell r="F385">
            <v>0</v>
          </cell>
          <cell r="G385">
            <v>2793.5</v>
          </cell>
          <cell r="H385">
            <v>2335.8000000000002</v>
          </cell>
          <cell r="I385">
            <v>2795</v>
          </cell>
          <cell r="J385">
            <v>1101</v>
          </cell>
          <cell r="K385">
            <v>1414.8402967291665</v>
          </cell>
          <cell r="L385">
            <v>3662.3200114583324</v>
          </cell>
          <cell r="M385">
            <v>4425.1313376833332</v>
          </cell>
          <cell r="N385">
            <v>3658.7528091833328</v>
          </cell>
          <cell r="O385">
            <v>3582.0623479333331</v>
          </cell>
          <cell r="P385">
            <v>0</v>
          </cell>
          <cell r="Q385">
            <v>0</v>
          </cell>
        </row>
        <row r="386">
          <cell r="C386" t="str">
            <v>Plus AT Interest On Non Capitalised Leases</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row>
        <row r="387">
          <cell r="E387">
            <v>0</v>
          </cell>
          <cell r="F387">
            <v>0</v>
          </cell>
          <cell r="G387">
            <v>0</v>
          </cell>
          <cell r="H387">
            <v>0</v>
          </cell>
          <cell r="I387">
            <v>0</v>
          </cell>
          <cell r="J387">
            <v>0</v>
          </cell>
          <cell r="K387">
            <v>0</v>
          </cell>
          <cell r="L387">
            <v>0</v>
          </cell>
          <cell r="M387">
            <v>0</v>
          </cell>
          <cell r="N387">
            <v>0</v>
          </cell>
          <cell r="O387">
            <v>0</v>
          </cell>
          <cell r="P387">
            <v>0</v>
          </cell>
          <cell r="Q387">
            <v>0</v>
          </cell>
        </row>
        <row r="388">
          <cell r="C388" t="str">
            <v>Total Income Available to Investors</v>
          </cell>
          <cell r="D388">
            <v>0</v>
          </cell>
          <cell r="E388">
            <v>0</v>
          </cell>
          <cell r="F388">
            <v>0</v>
          </cell>
          <cell r="G388">
            <v>6010.9999999999964</v>
          </cell>
          <cell r="H388">
            <v>8090.6999999999953</v>
          </cell>
          <cell r="I388">
            <v>13443.500000000577</v>
          </cell>
          <cell r="J388">
            <v>14153.690027570001</v>
          </cell>
          <cell r="K388">
            <v>10948.261274826453</v>
          </cell>
          <cell r="L388">
            <v>16477.466241500602</v>
          </cell>
          <cell r="M388">
            <v>26073.636571755669</v>
          </cell>
          <cell r="N388">
            <v>29637.911490888186</v>
          </cell>
          <cell r="O388">
            <v>30100.067531140023</v>
          </cell>
          <cell r="P388">
            <v>0</v>
          </cell>
          <cell r="Q388">
            <v>0</v>
          </cell>
        </row>
        <row r="389">
          <cell r="E389">
            <v>0</v>
          </cell>
          <cell r="F389">
            <v>0</v>
          </cell>
          <cell r="G389">
            <v>0</v>
          </cell>
          <cell r="H389">
            <v>0</v>
          </cell>
          <cell r="I389">
            <v>0</v>
          </cell>
          <cell r="J389">
            <v>0</v>
          </cell>
          <cell r="K389">
            <v>0</v>
          </cell>
          <cell r="L389">
            <v>0</v>
          </cell>
          <cell r="M389">
            <v>0</v>
          </cell>
          <cell r="N389">
            <v>0</v>
          </cell>
          <cell r="O389">
            <v>0</v>
          </cell>
          <cell r="P389">
            <v>0</v>
          </cell>
          <cell r="Q389">
            <v>0</v>
          </cell>
        </row>
        <row r="390">
          <cell r="E390">
            <v>0</v>
          </cell>
          <cell r="F390">
            <v>0</v>
          </cell>
          <cell r="G390">
            <v>0</v>
          </cell>
          <cell r="H390">
            <v>0</v>
          </cell>
          <cell r="I390">
            <v>0</v>
          </cell>
          <cell r="J390">
            <v>0</v>
          </cell>
          <cell r="K390">
            <v>0</v>
          </cell>
          <cell r="L390">
            <v>0</v>
          </cell>
          <cell r="M390">
            <v>0</v>
          </cell>
          <cell r="N390">
            <v>0</v>
          </cell>
          <cell r="O390">
            <v>0</v>
          </cell>
          <cell r="P390">
            <v>0</v>
          </cell>
          <cell r="Q390">
            <v>0</v>
          </cell>
        </row>
        <row r="391">
          <cell r="C391" t="str">
            <v>Less AT Non Operating Income</v>
          </cell>
          <cell r="D391">
            <v>0</v>
          </cell>
          <cell r="E391">
            <v>0</v>
          </cell>
          <cell r="F391">
            <v>0</v>
          </cell>
          <cell r="G391">
            <v>-684.6</v>
          </cell>
          <cell r="H391">
            <v>-1160</v>
          </cell>
          <cell r="I391">
            <v>-3125.7999999999997</v>
          </cell>
          <cell r="J391">
            <v>-2718.5</v>
          </cell>
          <cell r="K391">
            <v>-2519.6798615039997</v>
          </cell>
          <cell r="L391">
            <v>-2301.9298615039997</v>
          </cell>
          <cell r="M391">
            <v>-2389.0298615040001</v>
          </cell>
          <cell r="N391">
            <v>-1605.1298615039998</v>
          </cell>
          <cell r="O391">
            <v>-2389.0298615040001</v>
          </cell>
          <cell r="P391">
            <v>0</v>
          </cell>
          <cell r="Q391">
            <v>0</v>
          </cell>
        </row>
        <row r="392">
          <cell r="E392">
            <v>0</v>
          </cell>
          <cell r="F392">
            <v>0</v>
          </cell>
          <cell r="G392">
            <v>0</v>
          </cell>
          <cell r="H392">
            <v>0</v>
          </cell>
          <cell r="I392">
            <v>0</v>
          </cell>
          <cell r="J392">
            <v>0</v>
          </cell>
          <cell r="K392">
            <v>0</v>
          </cell>
          <cell r="L392">
            <v>0</v>
          </cell>
          <cell r="M392">
            <v>0</v>
          </cell>
          <cell r="N392">
            <v>0</v>
          </cell>
          <cell r="O392">
            <v>0</v>
          </cell>
          <cell r="P392">
            <v>0</v>
          </cell>
          <cell r="Q392">
            <v>0</v>
          </cell>
        </row>
        <row r="393">
          <cell r="C393" t="str">
            <v>NOPAT</v>
          </cell>
          <cell r="D393">
            <v>0</v>
          </cell>
          <cell r="E393">
            <v>0</v>
          </cell>
          <cell r="F393">
            <v>0</v>
          </cell>
          <cell r="G393">
            <v>5326.399999999996</v>
          </cell>
          <cell r="H393">
            <v>6930.6999999999953</v>
          </cell>
          <cell r="I393">
            <v>10317.700000000577</v>
          </cell>
          <cell r="J393">
            <v>11435.190027570001</v>
          </cell>
          <cell r="K393">
            <v>8428.5814133224521</v>
          </cell>
          <cell r="L393">
            <v>14175.536379996604</v>
          </cell>
          <cell r="M393">
            <v>23684.606710251668</v>
          </cell>
          <cell r="N393">
            <v>28032.781629384186</v>
          </cell>
          <cell r="O393">
            <v>27711.037669636022</v>
          </cell>
          <cell r="P393">
            <v>0</v>
          </cell>
          <cell r="Q393">
            <v>0</v>
          </cell>
        </row>
        <row r="394">
          <cell r="E394">
            <v>0</v>
          </cell>
          <cell r="F394">
            <v>0</v>
          </cell>
          <cell r="G394">
            <v>0</v>
          </cell>
          <cell r="H394">
            <v>0</v>
          </cell>
          <cell r="I394">
            <v>0</v>
          </cell>
          <cell r="J394">
            <v>0</v>
          </cell>
          <cell r="K394">
            <v>0</v>
          </cell>
          <cell r="L394">
            <v>0</v>
          </cell>
          <cell r="M394">
            <v>0</v>
          </cell>
          <cell r="N394">
            <v>0</v>
          </cell>
          <cell r="O394">
            <v>0</v>
          </cell>
          <cell r="P394">
            <v>0</v>
          </cell>
          <cell r="Q394">
            <v>0</v>
          </cell>
        </row>
        <row r="395">
          <cell r="C395" t="str">
            <v>NOPAT [Balance]</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row>
        <row r="399">
          <cell r="E399">
            <v>0</v>
          </cell>
          <cell r="F399">
            <v>0</v>
          </cell>
          <cell r="G399">
            <v>0</v>
          </cell>
          <cell r="H399">
            <v>0</v>
          </cell>
          <cell r="I399">
            <v>0</v>
          </cell>
          <cell r="J399">
            <v>0</v>
          </cell>
          <cell r="K399">
            <v>0</v>
          </cell>
          <cell r="L399">
            <v>0</v>
          </cell>
          <cell r="M399">
            <v>0</v>
          </cell>
          <cell r="N399">
            <v>0</v>
          </cell>
          <cell r="O399">
            <v>0</v>
          </cell>
          <cell r="P399">
            <v>0</v>
          </cell>
          <cell r="Q399">
            <v>0</v>
          </cell>
        </row>
        <row r="400">
          <cell r="E400">
            <v>0</v>
          </cell>
          <cell r="F400">
            <v>0</v>
          </cell>
          <cell r="G400">
            <v>0</v>
          </cell>
          <cell r="H400">
            <v>0</v>
          </cell>
          <cell r="I400">
            <v>0</v>
          </cell>
          <cell r="J400">
            <v>0</v>
          </cell>
          <cell r="K400">
            <v>0</v>
          </cell>
          <cell r="L400">
            <v>0</v>
          </cell>
          <cell r="M400">
            <v>0</v>
          </cell>
          <cell r="N400">
            <v>0</v>
          </cell>
          <cell r="O400">
            <v>0</v>
          </cell>
          <cell r="P400">
            <v>0</v>
          </cell>
          <cell r="Q400">
            <v>0</v>
          </cell>
        </row>
        <row r="401">
          <cell r="C401" t="str">
            <v>Incr / (Decr) In Deferred Taxes</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row>
        <row r="402">
          <cell r="E402">
            <v>0</v>
          </cell>
          <cell r="F402">
            <v>0</v>
          </cell>
          <cell r="G402">
            <v>0</v>
          </cell>
          <cell r="H402">
            <v>0</v>
          </cell>
          <cell r="I402">
            <v>0</v>
          </cell>
          <cell r="J402">
            <v>0</v>
          </cell>
          <cell r="K402">
            <v>0</v>
          </cell>
          <cell r="L402">
            <v>0</v>
          </cell>
          <cell r="M402">
            <v>0</v>
          </cell>
          <cell r="N402">
            <v>0</v>
          </cell>
          <cell r="O402">
            <v>0</v>
          </cell>
          <cell r="P402">
            <v>0</v>
          </cell>
          <cell r="Q402">
            <v>0</v>
          </cell>
        </row>
        <row r="403">
          <cell r="C403" t="str">
            <v>Incr / (Decr) in Equity Equivalents</v>
          </cell>
          <cell r="D403">
            <v>0</v>
          </cell>
          <cell r="E403">
            <v>0</v>
          </cell>
          <cell r="F403">
            <v>0</v>
          </cell>
          <cell r="G403">
            <v>0</v>
          </cell>
          <cell r="H403">
            <v>0</v>
          </cell>
          <cell r="I403">
            <v>0</v>
          </cell>
          <cell r="J403">
            <v>0</v>
          </cell>
          <cell r="K403">
            <v>0</v>
          </cell>
          <cell r="L403">
            <v>0</v>
          </cell>
          <cell r="M403">
            <v>0</v>
          </cell>
          <cell r="N403">
            <v>0</v>
          </cell>
          <cell r="O403">
            <v>0</v>
          </cell>
          <cell r="P403">
            <v>0</v>
          </cell>
          <cell r="Q403">
            <v>0</v>
          </cell>
        </row>
        <row r="404">
          <cell r="E404">
            <v>0</v>
          </cell>
          <cell r="F404">
            <v>0</v>
          </cell>
          <cell r="G404">
            <v>0</v>
          </cell>
          <cell r="H404">
            <v>0</v>
          </cell>
          <cell r="I404">
            <v>0</v>
          </cell>
          <cell r="J404">
            <v>0</v>
          </cell>
          <cell r="K404">
            <v>0</v>
          </cell>
          <cell r="L404">
            <v>0</v>
          </cell>
          <cell r="M404">
            <v>0</v>
          </cell>
          <cell r="N404">
            <v>0</v>
          </cell>
          <cell r="O404">
            <v>0</v>
          </cell>
          <cell r="P404">
            <v>0</v>
          </cell>
          <cell r="Q404">
            <v>0</v>
          </cell>
        </row>
        <row r="408">
          <cell r="C408" t="str">
            <v>Marginal Tax Rate Manual</v>
          </cell>
        </row>
        <row r="409">
          <cell r="C409" t="str">
            <v>Marginal Tax Rate</v>
          </cell>
          <cell r="D409">
            <v>0</v>
          </cell>
          <cell r="E409">
            <v>0</v>
          </cell>
          <cell r="F409">
            <v>0</v>
          </cell>
          <cell r="G409">
            <v>0</v>
          </cell>
          <cell r="H409">
            <v>0</v>
          </cell>
          <cell r="I409">
            <v>0</v>
          </cell>
          <cell r="J409">
            <v>0</v>
          </cell>
          <cell r="K409">
            <v>0.129</v>
          </cell>
          <cell r="L409">
            <v>0.12900000000000003</v>
          </cell>
          <cell r="M409">
            <v>0.129</v>
          </cell>
          <cell r="N409">
            <v>0.129</v>
          </cell>
          <cell r="O409">
            <v>0.129</v>
          </cell>
          <cell r="P409">
            <v>0</v>
          </cell>
          <cell r="Q409">
            <v>0</v>
          </cell>
        </row>
        <row r="411">
          <cell r="E411">
            <v>0</v>
          </cell>
          <cell r="F411">
            <v>0</v>
          </cell>
          <cell r="G411">
            <v>0</v>
          </cell>
          <cell r="H411">
            <v>0</v>
          </cell>
          <cell r="I411">
            <v>0</v>
          </cell>
          <cell r="J411">
            <v>0</v>
          </cell>
          <cell r="K411">
            <v>1411.953279190069</v>
          </cell>
          <cell r="L411">
            <v>1897.995251062518</v>
          </cell>
          <cell r="M411">
            <v>3206.2654135422858</v>
          </cell>
          <cell r="N411">
            <v>3847.659552169835</v>
          </cell>
          <cell r="O411">
            <v>3927.4657504404859</v>
          </cell>
          <cell r="P411">
            <v>0</v>
          </cell>
          <cell r="Q411">
            <v>0</v>
          </cell>
        </row>
        <row r="412">
          <cell r="E412">
            <v>0</v>
          </cell>
          <cell r="F412">
            <v>0</v>
          </cell>
          <cell r="G412">
            <v>0</v>
          </cell>
          <cell r="H412">
            <v>0</v>
          </cell>
          <cell r="I412">
            <v>0</v>
          </cell>
          <cell r="J412">
            <v>0</v>
          </cell>
          <cell r="K412">
            <v>0</v>
          </cell>
          <cell r="L412">
            <v>0</v>
          </cell>
          <cell r="M412">
            <v>0</v>
          </cell>
          <cell r="N412">
            <v>0</v>
          </cell>
          <cell r="O412">
            <v>0</v>
          </cell>
          <cell r="P412">
            <v>0</v>
          </cell>
          <cell r="Q412">
            <v>0</v>
          </cell>
        </row>
        <row r="413">
          <cell r="E413">
            <v>0</v>
          </cell>
          <cell r="F413">
            <v>0</v>
          </cell>
          <cell r="G413">
            <v>0</v>
          </cell>
          <cell r="H413">
            <v>0</v>
          </cell>
          <cell r="I413">
            <v>0</v>
          </cell>
          <cell r="J413">
            <v>0</v>
          </cell>
          <cell r="K413">
            <v>0</v>
          </cell>
          <cell r="L413">
            <v>0</v>
          </cell>
          <cell r="M413">
            <v>0</v>
          </cell>
          <cell r="N413">
            <v>0</v>
          </cell>
          <cell r="O413">
            <v>0</v>
          </cell>
          <cell r="P413">
            <v>0</v>
          </cell>
          <cell r="Q413">
            <v>0</v>
          </cell>
        </row>
        <row r="414">
          <cell r="C414" t="str">
            <v>Cash Taxes Paid</v>
          </cell>
          <cell r="D414">
            <v>0</v>
          </cell>
          <cell r="E414">
            <v>0</v>
          </cell>
          <cell r="F414">
            <v>0</v>
          </cell>
          <cell r="G414">
            <v>0</v>
          </cell>
          <cell r="H414">
            <v>0</v>
          </cell>
          <cell r="I414">
            <v>0</v>
          </cell>
          <cell r="J414">
            <v>0</v>
          </cell>
          <cell r="K414">
            <v>1411.953279190069</v>
          </cell>
          <cell r="L414">
            <v>1897.995251062518</v>
          </cell>
          <cell r="M414">
            <v>3206.2654135422858</v>
          </cell>
          <cell r="N414">
            <v>3847.659552169835</v>
          </cell>
          <cell r="O414">
            <v>3927.4657504404859</v>
          </cell>
          <cell r="P414">
            <v>0</v>
          </cell>
          <cell r="Q414">
            <v>0</v>
          </cell>
        </row>
        <row r="415">
          <cell r="C415" t="str">
            <v>Plus Tax on Interest Expense</v>
          </cell>
          <cell r="D415">
            <v>0</v>
          </cell>
          <cell r="E415">
            <v>0</v>
          </cell>
          <cell r="F415">
            <v>0</v>
          </cell>
          <cell r="G415">
            <v>0</v>
          </cell>
          <cell r="H415">
            <v>0</v>
          </cell>
          <cell r="I415">
            <v>0</v>
          </cell>
          <cell r="J415">
            <v>0</v>
          </cell>
          <cell r="K415">
            <v>209.54580743749997</v>
          </cell>
          <cell r="L415">
            <v>542.410196875</v>
          </cell>
          <cell r="M415">
            <v>655.38684564999994</v>
          </cell>
          <cell r="N415">
            <v>541.88187414999993</v>
          </cell>
          <cell r="O415">
            <v>530.5235854</v>
          </cell>
          <cell r="P415">
            <v>0</v>
          </cell>
          <cell r="Q415">
            <v>0</v>
          </cell>
        </row>
        <row r="416">
          <cell r="C416" t="str">
            <v>Plus Tax on Total Non-Op Income / (Expenses)</v>
          </cell>
          <cell r="D416">
            <v>0</v>
          </cell>
          <cell r="E416">
            <v>0</v>
          </cell>
          <cell r="F416">
            <v>0</v>
          </cell>
          <cell r="G416">
            <v>0</v>
          </cell>
          <cell r="H416">
            <v>0</v>
          </cell>
          <cell r="I416">
            <v>0</v>
          </cell>
          <cell r="J416">
            <v>0</v>
          </cell>
          <cell r="K416">
            <v>-373.17876249599999</v>
          </cell>
          <cell r="L416">
            <v>-340.9287624960001</v>
          </cell>
          <cell r="M416">
            <v>-353.82876249600002</v>
          </cell>
          <cell r="N416">
            <v>-237.72876249599997</v>
          </cell>
          <cell r="O416">
            <v>-353.82876249600002</v>
          </cell>
          <cell r="P416">
            <v>0</v>
          </cell>
          <cell r="Q416">
            <v>0</v>
          </cell>
        </row>
        <row r="417">
          <cell r="E417">
            <v>0</v>
          </cell>
          <cell r="F417">
            <v>0</v>
          </cell>
          <cell r="G417">
            <v>0</v>
          </cell>
          <cell r="H417">
            <v>0</v>
          </cell>
          <cell r="I417">
            <v>0</v>
          </cell>
          <cell r="J417">
            <v>0</v>
          </cell>
          <cell r="K417">
            <v>0</v>
          </cell>
          <cell r="L417">
            <v>0</v>
          </cell>
          <cell r="M417">
            <v>0</v>
          </cell>
          <cell r="N417">
            <v>0</v>
          </cell>
          <cell r="O417">
            <v>0</v>
          </cell>
          <cell r="P417">
            <v>0</v>
          </cell>
          <cell r="Q417">
            <v>0</v>
          </cell>
        </row>
        <row r="418">
          <cell r="E418">
            <v>0</v>
          </cell>
          <cell r="F418">
            <v>0</v>
          </cell>
          <cell r="G418">
            <v>0</v>
          </cell>
          <cell r="H418">
            <v>0</v>
          </cell>
          <cell r="I418">
            <v>0</v>
          </cell>
          <cell r="J418">
            <v>0</v>
          </cell>
          <cell r="K418">
            <v>0</v>
          </cell>
          <cell r="L418">
            <v>0</v>
          </cell>
          <cell r="M418">
            <v>0</v>
          </cell>
          <cell r="N418">
            <v>0</v>
          </cell>
          <cell r="O418">
            <v>0</v>
          </cell>
          <cell r="P418">
            <v>0</v>
          </cell>
          <cell r="Q418">
            <v>0</v>
          </cell>
        </row>
        <row r="419">
          <cell r="C419" t="str">
            <v>Cash Taxes Paid on NOPBT</v>
          </cell>
          <cell r="D419">
            <v>0</v>
          </cell>
          <cell r="E419">
            <v>0</v>
          </cell>
          <cell r="F419">
            <v>0</v>
          </cell>
          <cell r="G419">
            <v>0</v>
          </cell>
          <cell r="H419">
            <v>0</v>
          </cell>
          <cell r="I419">
            <v>0</v>
          </cell>
          <cell r="J419">
            <v>0</v>
          </cell>
          <cell r="K419">
            <v>1248.3203241315689</v>
          </cell>
          <cell r="L419">
            <v>2099.4766854415179</v>
          </cell>
          <cell r="M419">
            <v>3507.8234966962859</v>
          </cell>
          <cell r="N419">
            <v>4151.8126638238346</v>
          </cell>
          <cell r="O419">
            <v>4104.1605733444858</v>
          </cell>
          <cell r="P419">
            <v>0</v>
          </cell>
          <cell r="Q419">
            <v>0</v>
          </cell>
        </row>
        <row r="420">
          <cell r="E420">
            <v>0</v>
          </cell>
          <cell r="F420">
            <v>0</v>
          </cell>
          <cell r="G420">
            <v>0</v>
          </cell>
          <cell r="H420">
            <v>0</v>
          </cell>
          <cell r="I420">
            <v>0</v>
          </cell>
          <cell r="J420">
            <v>0</v>
          </cell>
          <cell r="K420">
            <v>0</v>
          </cell>
          <cell r="L420">
            <v>0</v>
          </cell>
          <cell r="M420">
            <v>0</v>
          </cell>
          <cell r="N420">
            <v>0</v>
          </cell>
          <cell r="O420">
            <v>0</v>
          </cell>
          <cell r="P420">
            <v>0</v>
          </cell>
          <cell r="Q420">
            <v>0</v>
          </cell>
        </row>
        <row r="427">
          <cell r="C427" t="str">
            <v>NOPAT</v>
          </cell>
          <cell r="D427">
            <v>0</v>
          </cell>
          <cell r="E427">
            <v>0</v>
          </cell>
          <cell r="F427">
            <v>0</v>
          </cell>
          <cell r="G427">
            <v>5326.399999999996</v>
          </cell>
          <cell r="H427">
            <v>6930.6999999999953</v>
          </cell>
          <cell r="I427">
            <v>10317.700000000577</v>
          </cell>
          <cell r="J427">
            <v>11435.190027570001</v>
          </cell>
          <cell r="K427">
            <v>8428.5814133224521</v>
          </cell>
          <cell r="L427">
            <v>14175.536379996605</v>
          </cell>
          <cell r="M427">
            <v>23684.606710251668</v>
          </cell>
          <cell r="N427">
            <v>28032.781629384186</v>
          </cell>
          <cell r="O427">
            <v>27711.037669636022</v>
          </cell>
          <cell r="P427">
            <v>0</v>
          </cell>
          <cell r="Q427">
            <v>0</v>
          </cell>
        </row>
        <row r="428">
          <cell r="C428" t="str">
            <v>Plus Depreciation</v>
          </cell>
          <cell r="D428">
            <v>0</v>
          </cell>
          <cell r="E428">
            <v>0</v>
          </cell>
          <cell r="F428">
            <v>0</v>
          </cell>
          <cell r="G428">
            <v>2798.1</v>
          </cell>
          <cell r="H428">
            <v>2551.9</v>
          </cell>
          <cell r="I428">
            <v>2782.4</v>
          </cell>
          <cell r="J428">
            <v>3364.5540000000001</v>
          </cell>
          <cell r="K428">
            <v>3604.7331278125002</v>
          </cell>
          <cell r="L428">
            <v>6398.7691209999994</v>
          </cell>
          <cell r="M428">
            <v>7398.7245216249994</v>
          </cell>
          <cell r="N428">
            <v>7398.7245216249994</v>
          </cell>
          <cell r="O428">
            <v>7398.7245216249994</v>
          </cell>
          <cell r="P428">
            <v>0</v>
          </cell>
          <cell r="Q428">
            <v>0</v>
          </cell>
        </row>
        <row r="429">
          <cell r="C429" t="str">
            <v>Plus Amortization exc Goodwill</v>
          </cell>
          <cell r="D429">
            <v>0</v>
          </cell>
          <cell r="E429">
            <v>0</v>
          </cell>
          <cell r="F429">
            <v>0</v>
          </cell>
          <cell r="G429">
            <v>0</v>
          </cell>
          <cell r="H429">
            <v>0</v>
          </cell>
          <cell r="I429">
            <v>0</v>
          </cell>
          <cell r="J429">
            <v>0</v>
          </cell>
          <cell r="K429">
            <v>0</v>
          </cell>
          <cell r="L429">
            <v>0</v>
          </cell>
          <cell r="M429">
            <v>0</v>
          </cell>
          <cell r="N429">
            <v>0</v>
          </cell>
          <cell r="O429">
            <v>0</v>
          </cell>
          <cell r="P429">
            <v>0</v>
          </cell>
          <cell r="Q429">
            <v>0</v>
          </cell>
        </row>
        <row r="430">
          <cell r="E430">
            <v>0</v>
          </cell>
          <cell r="F430">
            <v>0</v>
          </cell>
          <cell r="G430">
            <v>0</v>
          </cell>
          <cell r="H430">
            <v>0</v>
          </cell>
          <cell r="I430">
            <v>0</v>
          </cell>
          <cell r="J430">
            <v>0</v>
          </cell>
          <cell r="K430">
            <v>0</v>
          </cell>
          <cell r="L430">
            <v>0</v>
          </cell>
          <cell r="M430">
            <v>0</v>
          </cell>
          <cell r="N430">
            <v>0</v>
          </cell>
          <cell r="O430">
            <v>0</v>
          </cell>
          <cell r="P430">
            <v>0</v>
          </cell>
          <cell r="Q430">
            <v>0</v>
          </cell>
        </row>
        <row r="431">
          <cell r="C431" t="str">
            <v>Gross CashFlow</v>
          </cell>
          <cell r="D431">
            <v>0</v>
          </cell>
          <cell r="E431">
            <v>0</v>
          </cell>
          <cell r="F431">
            <v>0</v>
          </cell>
          <cell r="G431">
            <v>8124.4999999999964</v>
          </cell>
          <cell r="H431">
            <v>9482.5999999999949</v>
          </cell>
          <cell r="I431">
            <v>13100.100000000577</v>
          </cell>
          <cell r="J431">
            <v>14799.744027570001</v>
          </cell>
          <cell r="K431">
            <v>12033.314541134952</v>
          </cell>
          <cell r="L431">
            <v>20574.305500996605</v>
          </cell>
          <cell r="M431">
            <v>31083.331231876669</v>
          </cell>
          <cell r="N431">
            <v>35431.506151009184</v>
          </cell>
          <cell r="O431">
            <v>35109.762191261019</v>
          </cell>
          <cell r="P431">
            <v>0</v>
          </cell>
          <cell r="Q431">
            <v>0</v>
          </cell>
        </row>
        <row r="432">
          <cell r="E432">
            <v>0</v>
          </cell>
          <cell r="F432">
            <v>0</v>
          </cell>
          <cell r="G432">
            <v>0</v>
          </cell>
          <cell r="H432">
            <v>0</v>
          </cell>
          <cell r="I432">
            <v>0</v>
          </cell>
          <cell r="J432">
            <v>0</v>
          </cell>
          <cell r="K432">
            <v>0</v>
          </cell>
          <cell r="L432">
            <v>0</v>
          </cell>
          <cell r="M432">
            <v>0</v>
          </cell>
          <cell r="N432">
            <v>0</v>
          </cell>
          <cell r="O432">
            <v>0</v>
          </cell>
          <cell r="P432">
            <v>0</v>
          </cell>
          <cell r="Q432">
            <v>0</v>
          </cell>
        </row>
        <row r="433">
          <cell r="E433">
            <v>0</v>
          </cell>
          <cell r="F433">
            <v>0</v>
          </cell>
          <cell r="G433">
            <v>-3859.9999999999945</v>
          </cell>
          <cell r="H433">
            <v>-3188.2999999999975</v>
          </cell>
          <cell r="I433">
            <v>-1498.8000000005723</v>
          </cell>
          <cell r="J433">
            <v>-2590.2190792366546</v>
          </cell>
          <cell r="K433">
            <v>-11794.371358313721</v>
          </cell>
          <cell r="L433">
            <v>648.61210864860914</v>
          </cell>
          <cell r="M433">
            <v>10255.144249915593</v>
          </cell>
          <cell r="N433">
            <v>-4101.5447440272765</v>
          </cell>
          <cell r="O433">
            <v>-10647.098201074754</v>
          </cell>
          <cell r="P433">
            <v>0</v>
          </cell>
          <cell r="Q433">
            <v>0</v>
          </cell>
        </row>
        <row r="434">
          <cell r="E434">
            <v>0</v>
          </cell>
          <cell r="F434">
            <v>0</v>
          </cell>
          <cell r="G434">
            <v>-16959.5</v>
          </cell>
          <cell r="H434">
            <v>-7716.6</v>
          </cell>
          <cell r="I434">
            <v>-5828.1999999999953</v>
          </cell>
          <cell r="J434">
            <v>-15710.653824999998</v>
          </cell>
          <cell r="K434">
            <v>-49507.533662500013</v>
          </cell>
          <cell r="L434">
            <v>-15954.268875000003</v>
          </cell>
          <cell r="M434">
            <v>-23988</v>
          </cell>
          <cell r="N434">
            <v>-23988</v>
          </cell>
          <cell r="O434">
            <v>-16991.5</v>
          </cell>
          <cell r="P434">
            <v>0</v>
          </cell>
          <cell r="Q434">
            <v>0</v>
          </cell>
        </row>
        <row r="435">
          <cell r="E435">
            <v>0</v>
          </cell>
          <cell r="F435">
            <v>0</v>
          </cell>
          <cell r="G435">
            <v>0</v>
          </cell>
          <cell r="H435">
            <v>0</v>
          </cell>
          <cell r="I435">
            <v>0</v>
          </cell>
          <cell r="J435">
            <v>0</v>
          </cell>
          <cell r="K435">
            <v>0</v>
          </cell>
          <cell r="L435">
            <v>0</v>
          </cell>
          <cell r="M435">
            <v>0</v>
          </cell>
          <cell r="N435">
            <v>0</v>
          </cell>
          <cell r="O435">
            <v>0</v>
          </cell>
          <cell r="P435">
            <v>0</v>
          </cell>
          <cell r="Q435">
            <v>0</v>
          </cell>
        </row>
        <row r="436">
          <cell r="E436">
            <v>0</v>
          </cell>
          <cell r="F436">
            <v>0</v>
          </cell>
          <cell r="G436">
            <v>0</v>
          </cell>
          <cell r="H436">
            <v>0</v>
          </cell>
          <cell r="I436">
            <v>0</v>
          </cell>
          <cell r="J436">
            <v>0</v>
          </cell>
          <cell r="K436">
            <v>0</v>
          </cell>
          <cell r="L436">
            <v>0</v>
          </cell>
          <cell r="M436">
            <v>0</v>
          </cell>
          <cell r="N436">
            <v>0</v>
          </cell>
          <cell r="O436">
            <v>0</v>
          </cell>
          <cell r="P436">
            <v>0</v>
          </cell>
          <cell r="Q436">
            <v>0</v>
          </cell>
        </row>
        <row r="437">
          <cell r="E437">
            <v>0</v>
          </cell>
          <cell r="F437">
            <v>0</v>
          </cell>
          <cell r="G437">
            <v>0</v>
          </cell>
          <cell r="H437">
            <v>0</v>
          </cell>
          <cell r="I437">
            <v>0</v>
          </cell>
          <cell r="J437">
            <v>0</v>
          </cell>
          <cell r="K437">
            <v>0</v>
          </cell>
          <cell r="L437">
            <v>0</v>
          </cell>
          <cell r="M437">
            <v>0</v>
          </cell>
          <cell r="N437">
            <v>0</v>
          </cell>
          <cell r="O437">
            <v>0</v>
          </cell>
          <cell r="P437">
            <v>0</v>
          </cell>
          <cell r="Q437">
            <v>0</v>
          </cell>
        </row>
        <row r="438">
          <cell r="E438">
            <v>0</v>
          </cell>
          <cell r="F438">
            <v>0</v>
          </cell>
          <cell r="G438">
            <v>0</v>
          </cell>
          <cell r="H438">
            <v>0</v>
          </cell>
          <cell r="I438">
            <v>0</v>
          </cell>
          <cell r="J438">
            <v>0</v>
          </cell>
          <cell r="K438">
            <v>0</v>
          </cell>
          <cell r="L438">
            <v>0</v>
          </cell>
          <cell r="M438">
            <v>0</v>
          </cell>
          <cell r="N438">
            <v>0</v>
          </cell>
          <cell r="O438">
            <v>0</v>
          </cell>
          <cell r="P438">
            <v>0</v>
          </cell>
          <cell r="Q438">
            <v>0</v>
          </cell>
        </row>
        <row r="439">
          <cell r="E439">
            <v>0</v>
          </cell>
          <cell r="F439">
            <v>0</v>
          </cell>
          <cell r="G439">
            <v>-752.4</v>
          </cell>
          <cell r="H439">
            <v>0</v>
          </cell>
          <cell r="I439">
            <v>0</v>
          </cell>
          <cell r="J439">
            <v>0</v>
          </cell>
          <cell r="K439">
            <v>0</v>
          </cell>
          <cell r="L439">
            <v>0</v>
          </cell>
          <cell r="M439">
            <v>0</v>
          </cell>
          <cell r="N439">
            <v>0</v>
          </cell>
          <cell r="O439">
            <v>0</v>
          </cell>
          <cell r="P439">
            <v>0</v>
          </cell>
          <cell r="Q439">
            <v>0</v>
          </cell>
        </row>
        <row r="440">
          <cell r="C440" t="str">
            <v>Decr / (Incr) in Adj to Op Inv Capital</v>
          </cell>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row>
        <row r="441">
          <cell r="E441">
            <v>0</v>
          </cell>
          <cell r="F441">
            <v>0</v>
          </cell>
          <cell r="G441">
            <v>0</v>
          </cell>
          <cell r="H441">
            <v>0</v>
          </cell>
          <cell r="I441">
            <v>0</v>
          </cell>
          <cell r="J441">
            <v>0</v>
          </cell>
          <cell r="K441">
            <v>0</v>
          </cell>
          <cell r="L441">
            <v>0</v>
          </cell>
          <cell r="M441">
            <v>0</v>
          </cell>
          <cell r="N441">
            <v>0</v>
          </cell>
          <cell r="O441">
            <v>0</v>
          </cell>
          <cell r="P441">
            <v>0</v>
          </cell>
          <cell r="Q441">
            <v>0</v>
          </cell>
        </row>
        <row r="442">
          <cell r="C442" t="str">
            <v>Gross Investment</v>
          </cell>
          <cell r="D442">
            <v>0</v>
          </cell>
          <cell r="E442">
            <v>0</v>
          </cell>
          <cell r="F442">
            <v>0</v>
          </cell>
          <cell r="G442">
            <v>-21571.899999999994</v>
          </cell>
          <cell r="H442">
            <v>-10904.899999999998</v>
          </cell>
          <cell r="I442">
            <v>-7327.0000000005675</v>
          </cell>
          <cell r="J442">
            <v>-18300.872904236654</v>
          </cell>
          <cell r="K442">
            <v>-61301.905020813734</v>
          </cell>
          <cell r="L442">
            <v>-15305.656766351394</v>
          </cell>
          <cell r="M442">
            <v>-13732.855750084407</v>
          </cell>
          <cell r="N442">
            <v>-28089.544744027276</v>
          </cell>
          <cell r="O442">
            <v>-27638.598201074754</v>
          </cell>
          <cell r="P442">
            <v>0</v>
          </cell>
          <cell r="Q442">
            <v>0</v>
          </cell>
        </row>
        <row r="443">
          <cell r="E443">
            <v>0</v>
          </cell>
          <cell r="F443">
            <v>0</v>
          </cell>
          <cell r="G443">
            <v>0</v>
          </cell>
          <cell r="H443">
            <v>0</v>
          </cell>
          <cell r="I443">
            <v>0</v>
          </cell>
          <cell r="J443">
            <v>0</v>
          </cell>
          <cell r="K443">
            <v>0</v>
          </cell>
          <cell r="L443">
            <v>0</v>
          </cell>
          <cell r="M443">
            <v>0</v>
          </cell>
          <cell r="N443">
            <v>0</v>
          </cell>
          <cell r="O443">
            <v>0</v>
          </cell>
          <cell r="P443">
            <v>0</v>
          </cell>
          <cell r="Q443">
            <v>0</v>
          </cell>
        </row>
        <row r="444">
          <cell r="C444" t="str">
            <v>Free CashFlow</v>
          </cell>
          <cell r="D444">
            <v>0</v>
          </cell>
          <cell r="E444">
            <v>0</v>
          </cell>
          <cell r="F444">
            <v>0</v>
          </cell>
          <cell r="G444">
            <v>-13447.399999999998</v>
          </cell>
          <cell r="H444">
            <v>-1422.3000000000029</v>
          </cell>
          <cell r="I444">
            <v>5773.1000000000095</v>
          </cell>
          <cell r="J444">
            <v>-3501.128876666653</v>
          </cell>
          <cell r="K444">
            <v>-49268.59047967878</v>
          </cell>
          <cell r="L444">
            <v>5268.6487346452104</v>
          </cell>
          <cell r="M444">
            <v>17350.475481792262</v>
          </cell>
          <cell r="N444">
            <v>7341.9614069819072</v>
          </cell>
          <cell r="O444">
            <v>7471.1639901862654</v>
          </cell>
          <cell r="P444">
            <v>0</v>
          </cell>
          <cell r="Q444">
            <v>0</v>
          </cell>
        </row>
        <row r="445">
          <cell r="E445">
            <v>0</v>
          </cell>
          <cell r="F445">
            <v>0</v>
          </cell>
          <cell r="G445">
            <v>0</v>
          </cell>
          <cell r="H445">
            <v>0</v>
          </cell>
          <cell r="I445">
            <v>0</v>
          </cell>
          <cell r="J445">
            <v>0</v>
          </cell>
          <cell r="K445">
            <v>0</v>
          </cell>
          <cell r="L445">
            <v>0</v>
          </cell>
          <cell r="M445">
            <v>0</v>
          </cell>
          <cell r="N445">
            <v>0</v>
          </cell>
          <cell r="O445">
            <v>0</v>
          </cell>
          <cell r="P445">
            <v>0</v>
          </cell>
          <cell r="Q445">
            <v>0</v>
          </cell>
        </row>
        <row r="447">
          <cell r="E447">
            <v>0</v>
          </cell>
          <cell r="F447">
            <v>0</v>
          </cell>
          <cell r="G447">
            <v>5326.399999999996</v>
          </cell>
          <cell r="H447">
            <v>6930.6999999999953</v>
          </cell>
          <cell r="I447">
            <v>10317.700000000577</v>
          </cell>
          <cell r="J447">
            <v>11435.190027570001</v>
          </cell>
          <cell r="K447">
            <v>8428.5814133224521</v>
          </cell>
          <cell r="L447">
            <v>14175.536379996605</v>
          </cell>
          <cell r="M447">
            <v>23684.606710251668</v>
          </cell>
          <cell r="N447">
            <v>28032.781629384186</v>
          </cell>
          <cell r="O447">
            <v>27711.037669636022</v>
          </cell>
          <cell r="P447">
            <v>0</v>
          </cell>
          <cell r="Q447">
            <v>0</v>
          </cell>
        </row>
        <row r="448">
          <cell r="C448" t="str">
            <v>Less Net Investment [ I ]</v>
          </cell>
          <cell r="D448">
            <v>0</v>
          </cell>
          <cell r="E448">
            <v>0</v>
          </cell>
          <cell r="F448">
            <v>0</v>
          </cell>
          <cell r="G448">
            <v>-18773.799999999996</v>
          </cell>
          <cell r="H448">
            <v>-8352.9999999999982</v>
          </cell>
          <cell r="I448">
            <v>-4544.6000000005679</v>
          </cell>
          <cell r="J448">
            <v>-14936.318904236654</v>
          </cell>
          <cell r="K448">
            <v>-57697.171893001236</v>
          </cell>
          <cell r="L448">
            <v>-8906.8876453513949</v>
          </cell>
          <cell r="M448">
            <v>-6334.1312284594078</v>
          </cell>
          <cell r="N448">
            <v>-20690.820222402275</v>
          </cell>
          <cell r="O448">
            <v>-20239.873679449753</v>
          </cell>
          <cell r="P448">
            <v>0</v>
          </cell>
          <cell r="Q448">
            <v>0</v>
          </cell>
        </row>
        <row r="449">
          <cell r="E449">
            <v>0</v>
          </cell>
          <cell r="F449">
            <v>0</v>
          </cell>
          <cell r="G449">
            <v>0</v>
          </cell>
          <cell r="H449">
            <v>0</v>
          </cell>
          <cell r="I449">
            <v>0</v>
          </cell>
          <cell r="J449">
            <v>0</v>
          </cell>
          <cell r="K449">
            <v>0</v>
          </cell>
          <cell r="L449">
            <v>0</v>
          </cell>
          <cell r="M449">
            <v>0</v>
          </cell>
          <cell r="N449">
            <v>0</v>
          </cell>
          <cell r="O449">
            <v>0</v>
          </cell>
          <cell r="P449">
            <v>0</v>
          </cell>
          <cell r="Q449">
            <v>0</v>
          </cell>
        </row>
        <row r="450">
          <cell r="C450" t="str">
            <v>Free CashFlow</v>
          </cell>
          <cell r="D450">
            <v>0</v>
          </cell>
          <cell r="E450">
            <v>0</v>
          </cell>
          <cell r="F450">
            <v>0</v>
          </cell>
          <cell r="G450">
            <v>-13447.4</v>
          </cell>
          <cell r="H450">
            <v>-1422.3000000000029</v>
          </cell>
          <cell r="I450">
            <v>5773.1000000000095</v>
          </cell>
          <cell r="J450">
            <v>-3501.128876666653</v>
          </cell>
          <cell r="K450">
            <v>-49268.59047967878</v>
          </cell>
          <cell r="L450">
            <v>5268.6487346452104</v>
          </cell>
          <cell r="M450">
            <v>17350.475481792259</v>
          </cell>
          <cell r="N450">
            <v>7341.9614069819108</v>
          </cell>
          <cell r="O450">
            <v>7471.1639901862691</v>
          </cell>
          <cell r="P450">
            <v>0</v>
          </cell>
          <cell r="Q450">
            <v>0</v>
          </cell>
        </row>
        <row r="451">
          <cell r="E451">
            <v>0</v>
          </cell>
          <cell r="F451">
            <v>0</v>
          </cell>
          <cell r="G451">
            <v>0</v>
          </cell>
          <cell r="H451">
            <v>0</v>
          </cell>
          <cell r="I451">
            <v>0</v>
          </cell>
          <cell r="J451">
            <v>0</v>
          </cell>
          <cell r="K451">
            <v>0</v>
          </cell>
          <cell r="L451">
            <v>0</v>
          </cell>
          <cell r="M451">
            <v>0</v>
          </cell>
          <cell r="N451">
            <v>0</v>
          </cell>
          <cell r="O451">
            <v>0</v>
          </cell>
          <cell r="P451">
            <v>0</v>
          </cell>
          <cell r="Q451">
            <v>0</v>
          </cell>
        </row>
        <row r="452">
          <cell r="C452" t="str">
            <v>Free CashFlow [Balance 1]</v>
          </cell>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row>
        <row r="456">
          <cell r="E456">
            <v>0</v>
          </cell>
          <cell r="F456">
            <v>0</v>
          </cell>
          <cell r="G456">
            <v>848.1</v>
          </cell>
          <cell r="H456">
            <v>1383.5</v>
          </cell>
          <cell r="I456">
            <v>1993.4</v>
          </cell>
          <cell r="J456">
            <v>2762.2377900000001</v>
          </cell>
          <cell r="K456">
            <v>2762.2377900000001</v>
          </cell>
          <cell r="L456">
            <v>3452.7972374999999</v>
          </cell>
          <cell r="M456">
            <v>3682.9837200000002</v>
          </cell>
          <cell r="N456">
            <v>3682.9837200000002</v>
          </cell>
          <cell r="O456">
            <v>3682.9837200000002</v>
          </cell>
          <cell r="P456">
            <v>0</v>
          </cell>
          <cell r="Q456">
            <v>0</v>
          </cell>
        </row>
        <row r="457">
          <cell r="E457">
            <v>0</v>
          </cell>
          <cell r="F457">
            <v>0</v>
          </cell>
          <cell r="G457">
            <v>8.6</v>
          </cell>
          <cell r="H457">
            <v>8.3000000000000007</v>
          </cell>
          <cell r="I457">
            <v>8.3000000000000007</v>
          </cell>
          <cell r="J457">
            <v>280</v>
          </cell>
          <cell r="K457">
            <v>280</v>
          </cell>
          <cell r="L457">
            <v>280</v>
          </cell>
          <cell r="M457">
            <v>280</v>
          </cell>
          <cell r="N457">
            <v>280</v>
          </cell>
          <cell r="O457">
            <v>280</v>
          </cell>
          <cell r="P457">
            <v>0</v>
          </cell>
          <cell r="Q457">
            <v>0</v>
          </cell>
        </row>
        <row r="458">
          <cell r="E458">
            <v>0</v>
          </cell>
          <cell r="F458">
            <v>0</v>
          </cell>
          <cell r="G458">
            <v>0</v>
          </cell>
          <cell r="H458">
            <v>0</v>
          </cell>
          <cell r="I458">
            <v>0</v>
          </cell>
          <cell r="J458">
            <v>0</v>
          </cell>
          <cell r="K458">
            <v>0</v>
          </cell>
          <cell r="L458">
            <v>0</v>
          </cell>
          <cell r="M458">
            <v>0</v>
          </cell>
          <cell r="N458">
            <v>0</v>
          </cell>
          <cell r="O458">
            <v>0</v>
          </cell>
          <cell r="P458">
            <v>0</v>
          </cell>
          <cell r="Q458">
            <v>0</v>
          </cell>
        </row>
        <row r="459">
          <cell r="E459">
            <v>0</v>
          </cell>
          <cell r="F459">
            <v>0</v>
          </cell>
          <cell r="G459">
            <v>2793.5</v>
          </cell>
          <cell r="H459">
            <v>2335.8000000000002</v>
          </cell>
          <cell r="I459">
            <v>2795</v>
          </cell>
          <cell r="J459">
            <v>1101</v>
          </cell>
          <cell r="K459">
            <v>1414.8402967291665</v>
          </cell>
          <cell r="L459">
            <v>3662.3200114583324</v>
          </cell>
          <cell r="M459">
            <v>4425.1313376833332</v>
          </cell>
          <cell r="N459">
            <v>3658.7528091833328</v>
          </cell>
          <cell r="O459">
            <v>3582.0623479333331</v>
          </cell>
          <cell r="P459">
            <v>0</v>
          </cell>
          <cell r="Q459">
            <v>0</v>
          </cell>
        </row>
        <row r="460">
          <cell r="E460">
            <v>0</v>
          </cell>
          <cell r="F460">
            <v>0</v>
          </cell>
          <cell r="G460">
            <v>0</v>
          </cell>
          <cell r="H460">
            <v>0</v>
          </cell>
          <cell r="I460">
            <v>0</v>
          </cell>
          <cell r="J460">
            <v>0</v>
          </cell>
          <cell r="K460">
            <v>0</v>
          </cell>
          <cell r="L460">
            <v>0</v>
          </cell>
          <cell r="M460">
            <v>0</v>
          </cell>
          <cell r="N460">
            <v>0</v>
          </cell>
          <cell r="O460">
            <v>0</v>
          </cell>
          <cell r="P460">
            <v>0</v>
          </cell>
          <cell r="Q460">
            <v>0</v>
          </cell>
        </row>
        <row r="461">
          <cell r="E461">
            <v>0</v>
          </cell>
          <cell r="F461">
            <v>0</v>
          </cell>
          <cell r="G461">
            <v>0</v>
          </cell>
          <cell r="H461">
            <v>0</v>
          </cell>
          <cell r="I461">
            <v>0</v>
          </cell>
          <cell r="J461">
            <v>0</v>
          </cell>
          <cell r="K461">
            <v>0</v>
          </cell>
          <cell r="L461">
            <v>0</v>
          </cell>
          <cell r="M461">
            <v>0</v>
          </cell>
          <cell r="N461">
            <v>0</v>
          </cell>
          <cell r="O461">
            <v>0</v>
          </cell>
          <cell r="P461">
            <v>0</v>
          </cell>
          <cell r="Q461">
            <v>0</v>
          </cell>
        </row>
        <row r="462">
          <cell r="C462" t="str">
            <v>Total Payments to Investors</v>
          </cell>
          <cell r="D462">
            <v>0</v>
          </cell>
          <cell r="E462">
            <v>0</v>
          </cell>
          <cell r="F462">
            <v>0</v>
          </cell>
          <cell r="G462">
            <v>3650.2</v>
          </cell>
          <cell r="H462">
            <v>3727.6000000000004</v>
          </cell>
          <cell r="I462">
            <v>4796.7</v>
          </cell>
          <cell r="J462">
            <v>4143.2377900000001</v>
          </cell>
          <cell r="K462">
            <v>4457.0780867291669</v>
          </cell>
          <cell r="L462">
            <v>7395.1172489583323</v>
          </cell>
          <cell r="M462">
            <v>8388.1150576833334</v>
          </cell>
          <cell r="N462">
            <v>7621.736529183333</v>
          </cell>
          <cell r="O462">
            <v>7545.0460679333337</v>
          </cell>
          <cell r="P462">
            <v>0</v>
          </cell>
          <cell r="Q462">
            <v>0</v>
          </cell>
        </row>
        <row r="463">
          <cell r="E463">
            <v>0</v>
          </cell>
          <cell r="F463">
            <v>0</v>
          </cell>
          <cell r="G463">
            <v>0</v>
          </cell>
          <cell r="H463">
            <v>0</v>
          </cell>
          <cell r="I463">
            <v>0</v>
          </cell>
          <cell r="J463">
            <v>0</v>
          </cell>
          <cell r="K463">
            <v>0</v>
          </cell>
          <cell r="L463">
            <v>0</v>
          </cell>
          <cell r="M463">
            <v>0</v>
          </cell>
          <cell r="N463">
            <v>0</v>
          </cell>
          <cell r="O463">
            <v>0</v>
          </cell>
          <cell r="P463">
            <v>0</v>
          </cell>
          <cell r="Q463">
            <v>0</v>
          </cell>
        </row>
        <row r="464">
          <cell r="E464">
            <v>0</v>
          </cell>
          <cell r="F464">
            <v>0</v>
          </cell>
          <cell r="G464">
            <v>-5083.0999999999985</v>
          </cell>
          <cell r="H464">
            <v>-12858.1</v>
          </cell>
          <cell r="I464">
            <v>-19600.100000000002</v>
          </cell>
          <cell r="J464">
            <v>-151.59999999999854</v>
          </cell>
          <cell r="K464">
            <v>0</v>
          </cell>
          <cell r="L464">
            <v>0</v>
          </cell>
          <cell r="M464">
            <v>0</v>
          </cell>
          <cell r="N464">
            <v>0</v>
          </cell>
          <cell r="O464">
            <v>0</v>
          </cell>
          <cell r="P464">
            <v>0</v>
          </cell>
          <cell r="Q464">
            <v>0</v>
          </cell>
        </row>
        <row r="465">
          <cell r="E465">
            <v>0</v>
          </cell>
          <cell r="F465">
            <v>0</v>
          </cell>
          <cell r="G465">
            <v>0</v>
          </cell>
          <cell r="H465">
            <v>0</v>
          </cell>
          <cell r="I465">
            <v>0</v>
          </cell>
          <cell r="J465">
            <v>0</v>
          </cell>
          <cell r="K465">
            <v>0</v>
          </cell>
          <cell r="L465">
            <v>0</v>
          </cell>
          <cell r="M465">
            <v>0</v>
          </cell>
          <cell r="N465">
            <v>0</v>
          </cell>
          <cell r="O465">
            <v>0</v>
          </cell>
          <cell r="P465">
            <v>0</v>
          </cell>
          <cell r="Q465">
            <v>0</v>
          </cell>
        </row>
        <row r="466">
          <cell r="E466">
            <v>0</v>
          </cell>
          <cell r="F466">
            <v>0</v>
          </cell>
          <cell r="G466">
            <v>0</v>
          </cell>
          <cell r="H466">
            <v>0</v>
          </cell>
          <cell r="I466">
            <v>0</v>
          </cell>
          <cell r="J466">
            <v>0</v>
          </cell>
          <cell r="K466">
            <v>0</v>
          </cell>
          <cell r="L466">
            <v>0</v>
          </cell>
          <cell r="M466">
            <v>0</v>
          </cell>
          <cell r="N466">
            <v>0</v>
          </cell>
          <cell r="O466">
            <v>0</v>
          </cell>
          <cell r="P466">
            <v>0</v>
          </cell>
          <cell r="Q466">
            <v>0</v>
          </cell>
        </row>
        <row r="467">
          <cell r="E467">
            <v>0</v>
          </cell>
          <cell r="F467">
            <v>0</v>
          </cell>
          <cell r="G467">
            <v>0</v>
          </cell>
          <cell r="H467">
            <v>0</v>
          </cell>
          <cell r="I467">
            <v>0</v>
          </cell>
          <cell r="J467">
            <v>-1945</v>
          </cell>
          <cell r="K467">
            <v>0</v>
          </cell>
          <cell r="L467">
            <v>0</v>
          </cell>
          <cell r="M467">
            <v>0</v>
          </cell>
          <cell r="N467">
            <v>0</v>
          </cell>
          <cell r="O467">
            <v>0</v>
          </cell>
          <cell r="P467">
            <v>0</v>
          </cell>
          <cell r="Q467">
            <v>0</v>
          </cell>
        </row>
        <row r="468">
          <cell r="E468">
            <v>0</v>
          </cell>
          <cell r="F468">
            <v>0</v>
          </cell>
          <cell r="G468">
            <v>0</v>
          </cell>
          <cell r="H468">
            <v>0</v>
          </cell>
          <cell r="I468">
            <v>0</v>
          </cell>
          <cell r="J468">
            <v>0</v>
          </cell>
          <cell r="K468">
            <v>0</v>
          </cell>
          <cell r="L468">
            <v>0</v>
          </cell>
          <cell r="M468">
            <v>0</v>
          </cell>
          <cell r="N468">
            <v>0</v>
          </cell>
          <cell r="O468">
            <v>0</v>
          </cell>
          <cell r="P468">
            <v>0</v>
          </cell>
          <cell r="Q468">
            <v>0</v>
          </cell>
        </row>
        <row r="469">
          <cell r="E469">
            <v>0</v>
          </cell>
          <cell r="F469">
            <v>0</v>
          </cell>
          <cell r="G469">
            <v>-4643</v>
          </cell>
          <cell r="H469">
            <v>-390.19999999999709</v>
          </cell>
          <cell r="I469">
            <v>-2804.2000000000044</v>
          </cell>
          <cell r="J469">
            <v>-16541.266666666663</v>
          </cell>
          <cell r="K469">
            <v>-22932.042448903936</v>
          </cell>
          <cell r="L469">
            <v>-15500.288652809133</v>
          </cell>
          <cell r="M469">
            <v>9251.390285612928</v>
          </cell>
          <cell r="N469">
            <v>-374.64526069741987</v>
          </cell>
          <cell r="O469">
            <v>-1284.8522162430745</v>
          </cell>
          <cell r="P469">
            <v>0</v>
          </cell>
          <cell r="Q469">
            <v>0</v>
          </cell>
        </row>
        <row r="470">
          <cell r="E470">
            <v>0</v>
          </cell>
          <cell r="F470">
            <v>0</v>
          </cell>
          <cell r="G470">
            <v>0</v>
          </cell>
          <cell r="H470">
            <v>0</v>
          </cell>
          <cell r="I470">
            <v>0</v>
          </cell>
          <cell r="J470">
            <v>0</v>
          </cell>
          <cell r="K470">
            <v>0</v>
          </cell>
          <cell r="L470">
            <v>0</v>
          </cell>
          <cell r="M470">
            <v>0</v>
          </cell>
          <cell r="N470">
            <v>0</v>
          </cell>
          <cell r="O470">
            <v>0</v>
          </cell>
          <cell r="P470">
            <v>0</v>
          </cell>
          <cell r="Q470">
            <v>0</v>
          </cell>
        </row>
        <row r="471">
          <cell r="E471">
            <v>0</v>
          </cell>
          <cell r="F471">
            <v>0</v>
          </cell>
          <cell r="G471">
            <v>0</v>
          </cell>
          <cell r="H471">
            <v>0</v>
          </cell>
          <cell r="I471">
            <v>0</v>
          </cell>
          <cell r="J471">
            <v>0</v>
          </cell>
          <cell r="K471">
            <v>0</v>
          </cell>
          <cell r="L471">
            <v>0</v>
          </cell>
          <cell r="M471">
            <v>0</v>
          </cell>
          <cell r="N471">
            <v>0</v>
          </cell>
          <cell r="O471">
            <v>0</v>
          </cell>
          <cell r="P471">
            <v>0</v>
          </cell>
          <cell r="Q471">
            <v>0</v>
          </cell>
        </row>
        <row r="472">
          <cell r="C472" t="str">
            <v>Net Capital Additions / (Reductions)</v>
          </cell>
          <cell r="D472">
            <v>0</v>
          </cell>
          <cell r="E472">
            <v>0</v>
          </cell>
          <cell r="F472">
            <v>0</v>
          </cell>
          <cell r="G472">
            <v>-9726.0999999999985</v>
          </cell>
          <cell r="H472">
            <v>-13248.299999999997</v>
          </cell>
          <cell r="I472">
            <v>-22404.300000000007</v>
          </cell>
          <cell r="J472">
            <v>-18637.866666666661</v>
          </cell>
          <cell r="K472">
            <v>-22932.042448903936</v>
          </cell>
          <cell r="L472">
            <v>-15500.288652809133</v>
          </cell>
          <cell r="M472">
            <v>9251.390285612928</v>
          </cell>
          <cell r="N472">
            <v>-374.64526069741987</v>
          </cell>
          <cell r="O472">
            <v>-1284.8522162430745</v>
          </cell>
          <cell r="P472">
            <v>0</v>
          </cell>
          <cell r="Q472">
            <v>0</v>
          </cell>
        </row>
        <row r="473">
          <cell r="E473">
            <v>0</v>
          </cell>
          <cell r="F473">
            <v>0</v>
          </cell>
          <cell r="G473">
            <v>0</v>
          </cell>
          <cell r="H473">
            <v>0</v>
          </cell>
          <cell r="I473">
            <v>0</v>
          </cell>
          <cell r="J473">
            <v>0</v>
          </cell>
          <cell r="K473">
            <v>0</v>
          </cell>
          <cell r="L473">
            <v>0</v>
          </cell>
          <cell r="M473">
            <v>0</v>
          </cell>
          <cell r="N473">
            <v>0</v>
          </cell>
          <cell r="O473">
            <v>0</v>
          </cell>
          <cell r="P473">
            <v>0</v>
          </cell>
          <cell r="Q473">
            <v>0</v>
          </cell>
        </row>
        <row r="474">
          <cell r="E474">
            <v>0</v>
          </cell>
          <cell r="F474">
            <v>0</v>
          </cell>
          <cell r="G474">
            <v>0</v>
          </cell>
          <cell r="H474">
            <v>0</v>
          </cell>
          <cell r="I474">
            <v>0</v>
          </cell>
          <cell r="J474">
            <v>0</v>
          </cell>
          <cell r="K474">
            <v>0</v>
          </cell>
          <cell r="L474">
            <v>0</v>
          </cell>
          <cell r="M474">
            <v>0</v>
          </cell>
          <cell r="N474">
            <v>0</v>
          </cell>
          <cell r="O474">
            <v>0</v>
          </cell>
          <cell r="P474">
            <v>0</v>
          </cell>
          <cell r="Q474">
            <v>0</v>
          </cell>
        </row>
        <row r="475">
          <cell r="E475">
            <v>0</v>
          </cell>
          <cell r="F475">
            <v>0</v>
          </cell>
          <cell r="G475">
            <v>0</v>
          </cell>
          <cell r="H475">
            <v>0</v>
          </cell>
          <cell r="I475">
            <v>0</v>
          </cell>
          <cell r="J475">
            <v>0</v>
          </cell>
          <cell r="K475">
            <v>0</v>
          </cell>
          <cell r="L475">
            <v>0</v>
          </cell>
          <cell r="M475">
            <v>0</v>
          </cell>
          <cell r="N475">
            <v>0</v>
          </cell>
          <cell r="O475">
            <v>0</v>
          </cell>
          <cell r="P475">
            <v>0</v>
          </cell>
          <cell r="Q475">
            <v>0</v>
          </cell>
        </row>
        <row r="476">
          <cell r="E476">
            <v>0</v>
          </cell>
          <cell r="F476">
            <v>0</v>
          </cell>
          <cell r="G476">
            <v>-684.6</v>
          </cell>
          <cell r="H476">
            <v>-1160</v>
          </cell>
          <cell r="I476">
            <v>-3125.7999999999997</v>
          </cell>
          <cell r="J476">
            <v>-2718.5</v>
          </cell>
          <cell r="K476">
            <v>-2519.6798615039997</v>
          </cell>
          <cell r="L476">
            <v>-2301.9298615039997</v>
          </cell>
          <cell r="M476">
            <v>-2389.0298615040001</v>
          </cell>
          <cell r="N476">
            <v>-1605.1298615039998</v>
          </cell>
          <cell r="O476">
            <v>-2389.0298615040001</v>
          </cell>
          <cell r="P476">
            <v>0</v>
          </cell>
          <cell r="Q476">
            <v>0</v>
          </cell>
        </row>
        <row r="477">
          <cell r="E477">
            <v>0</v>
          </cell>
          <cell r="F477">
            <v>0</v>
          </cell>
          <cell r="G477">
            <v>0</v>
          </cell>
          <cell r="H477">
            <v>0</v>
          </cell>
          <cell r="I477">
            <v>0</v>
          </cell>
          <cell r="J477">
            <v>0</v>
          </cell>
          <cell r="K477">
            <v>0</v>
          </cell>
          <cell r="L477">
            <v>0</v>
          </cell>
          <cell r="M477">
            <v>0</v>
          </cell>
          <cell r="N477">
            <v>0</v>
          </cell>
          <cell r="O477">
            <v>0</v>
          </cell>
          <cell r="P477">
            <v>0</v>
          </cell>
          <cell r="Q477">
            <v>0</v>
          </cell>
        </row>
        <row r="478">
          <cell r="E478">
            <v>0</v>
          </cell>
          <cell r="F478">
            <v>0</v>
          </cell>
          <cell r="G478">
            <v>-13864.099999999999</v>
          </cell>
          <cell r="H478">
            <v>-2846.7</v>
          </cell>
          <cell r="I478">
            <v>26804.9</v>
          </cell>
          <cell r="J478">
            <v>14136</v>
          </cell>
          <cell r="K478">
            <v>-30033</v>
          </cell>
          <cell r="L478">
            <v>12175.75</v>
          </cell>
          <cell r="M478">
            <v>2100</v>
          </cell>
          <cell r="N478">
            <v>-3300</v>
          </cell>
          <cell r="O478">
            <v>-1400</v>
          </cell>
          <cell r="P478">
            <v>0</v>
          </cell>
          <cell r="Q478">
            <v>0</v>
          </cell>
        </row>
        <row r="479">
          <cell r="E479">
            <v>0</v>
          </cell>
          <cell r="F479">
            <v>0</v>
          </cell>
          <cell r="G479">
            <v>7177.2</v>
          </cell>
          <cell r="H479">
            <v>12105.099999999999</v>
          </cell>
          <cell r="I479">
            <v>32.299999999999272</v>
          </cell>
          <cell r="J479">
            <v>-405</v>
          </cell>
          <cell r="K479">
            <v>1759.0537440000007</v>
          </cell>
          <cell r="L479">
            <v>3500</v>
          </cell>
          <cell r="M479">
            <v>0</v>
          </cell>
          <cell r="N479">
            <v>5000</v>
          </cell>
          <cell r="O479">
            <v>4999.9999999999964</v>
          </cell>
          <cell r="P479">
            <v>0</v>
          </cell>
          <cell r="Q479">
            <v>0</v>
          </cell>
        </row>
        <row r="480">
          <cell r="E480">
            <v>0</v>
          </cell>
          <cell r="F480">
            <v>0</v>
          </cell>
          <cell r="G480">
            <v>0</v>
          </cell>
          <cell r="H480">
            <v>0</v>
          </cell>
          <cell r="I480">
            <v>0</v>
          </cell>
          <cell r="J480">
            <v>0</v>
          </cell>
          <cell r="K480">
            <v>0</v>
          </cell>
          <cell r="L480">
            <v>0</v>
          </cell>
          <cell r="M480">
            <v>0</v>
          </cell>
          <cell r="N480">
            <v>0</v>
          </cell>
          <cell r="O480">
            <v>0</v>
          </cell>
          <cell r="P480">
            <v>0</v>
          </cell>
          <cell r="Q480">
            <v>0</v>
          </cell>
        </row>
        <row r="481">
          <cell r="E481">
            <v>0</v>
          </cell>
          <cell r="F481">
            <v>0</v>
          </cell>
          <cell r="G481">
            <v>0</v>
          </cell>
          <cell r="H481">
            <v>0</v>
          </cell>
          <cell r="I481">
            <v>0</v>
          </cell>
          <cell r="J481">
            <v>0</v>
          </cell>
          <cell r="K481">
            <v>0</v>
          </cell>
          <cell r="L481">
            <v>0</v>
          </cell>
          <cell r="M481">
            <v>0</v>
          </cell>
          <cell r="N481">
            <v>0</v>
          </cell>
          <cell r="O481">
            <v>0</v>
          </cell>
          <cell r="P481">
            <v>0</v>
          </cell>
          <cell r="Q481">
            <v>0</v>
          </cell>
        </row>
        <row r="482">
          <cell r="E482">
            <v>0</v>
          </cell>
          <cell r="F482">
            <v>0</v>
          </cell>
          <cell r="G482">
            <v>-3.637978807091713E-12</v>
          </cell>
          <cell r="H482">
            <v>0</v>
          </cell>
          <cell r="I482">
            <v>-330.70000000000255</v>
          </cell>
          <cell r="J482">
            <v>-19.000000000003638</v>
          </cell>
          <cell r="K482">
            <v>0</v>
          </cell>
          <cell r="L482">
            <v>0</v>
          </cell>
          <cell r="M482">
            <v>0</v>
          </cell>
          <cell r="N482">
            <v>0</v>
          </cell>
          <cell r="O482">
            <v>0</v>
          </cell>
          <cell r="P482">
            <v>0</v>
          </cell>
          <cell r="Q482">
            <v>0</v>
          </cell>
        </row>
        <row r="483">
          <cell r="E483">
            <v>0</v>
          </cell>
          <cell r="F483">
            <v>0</v>
          </cell>
          <cell r="G483">
            <v>0</v>
          </cell>
          <cell r="H483">
            <v>0</v>
          </cell>
          <cell r="I483">
            <v>0</v>
          </cell>
          <cell r="J483">
            <v>0</v>
          </cell>
          <cell r="K483">
            <v>0</v>
          </cell>
          <cell r="L483">
            <v>0</v>
          </cell>
          <cell r="M483">
            <v>0</v>
          </cell>
          <cell r="N483">
            <v>0</v>
          </cell>
          <cell r="O483">
            <v>0</v>
          </cell>
          <cell r="P483">
            <v>0</v>
          </cell>
          <cell r="Q483">
            <v>0</v>
          </cell>
        </row>
        <row r="484">
          <cell r="C484" t="str">
            <v>Free CashFlow</v>
          </cell>
          <cell r="D484">
            <v>0</v>
          </cell>
          <cell r="E484">
            <v>0</v>
          </cell>
          <cell r="F484">
            <v>0</v>
          </cell>
          <cell r="G484">
            <v>-13447.400000000001</v>
          </cell>
          <cell r="H484">
            <v>-1422.2999999999984</v>
          </cell>
          <cell r="I484">
            <v>5773.0999999999913</v>
          </cell>
          <cell r="J484">
            <v>-3501.1288766666657</v>
          </cell>
          <cell r="K484">
            <v>-49268.590479678765</v>
          </cell>
          <cell r="L484">
            <v>5268.6487346452004</v>
          </cell>
          <cell r="M484">
            <v>17350.475481792259</v>
          </cell>
          <cell r="N484">
            <v>7341.9614069819136</v>
          </cell>
          <cell r="O484">
            <v>7471.1639901862554</v>
          </cell>
          <cell r="P484">
            <v>0</v>
          </cell>
          <cell r="Q484">
            <v>0</v>
          </cell>
        </row>
        <row r="485">
          <cell r="E485">
            <v>0</v>
          </cell>
          <cell r="F485">
            <v>0</v>
          </cell>
          <cell r="G485">
            <v>0</v>
          </cell>
          <cell r="H485">
            <v>0</v>
          </cell>
          <cell r="I485">
            <v>0</v>
          </cell>
          <cell r="J485">
            <v>0</v>
          </cell>
          <cell r="K485">
            <v>0</v>
          </cell>
          <cell r="L485">
            <v>0</v>
          </cell>
          <cell r="M485">
            <v>0</v>
          </cell>
          <cell r="N485">
            <v>0</v>
          </cell>
          <cell r="O485">
            <v>0</v>
          </cell>
          <cell r="P485">
            <v>0</v>
          </cell>
          <cell r="Q485">
            <v>0</v>
          </cell>
        </row>
        <row r="486">
          <cell r="C486" t="str">
            <v>Free CashFlow [Balance 2]</v>
          </cell>
          <cell r="D486">
            <v>0</v>
          </cell>
          <cell r="E486">
            <v>0</v>
          </cell>
          <cell r="F486">
            <v>0</v>
          </cell>
          <cell r="G486">
            <v>0</v>
          </cell>
          <cell r="H486">
            <v>0</v>
          </cell>
          <cell r="I486">
            <v>0</v>
          </cell>
          <cell r="J486">
            <v>0</v>
          </cell>
          <cell r="K486">
            <v>0</v>
          </cell>
          <cell r="L486">
            <v>0</v>
          </cell>
          <cell r="M486">
            <v>0</v>
          </cell>
          <cell r="N486">
            <v>0</v>
          </cell>
          <cell r="O486">
            <v>0</v>
          </cell>
          <cell r="P486">
            <v>0</v>
          </cell>
          <cell r="Q486">
            <v>0</v>
          </cell>
        </row>
        <row r="488">
          <cell r="E488">
            <v>0</v>
          </cell>
          <cell r="F488">
            <v>0</v>
          </cell>
          <cell r="G488">
            <v>2.6551664717828793</v>
          </cell>
          <cell r="H488">
            <v>1.1499905089321498</v>
          </cell>
          <cell r="I488">
            <v>0.55930870756713646</v>
          </cell>
          <cell r="J488">
            <v>1.2365668534634453</v>
          </cell>
          <cell r="K488">
            <v>5.0943490931993782</v>
          </cell>
          <cell r="L488">
            <v>0.74392094380099483</v>
          </cell>
          <cell r="M488">
            <v>0.44180772156109988</v>
          </cell>
          <cell r="N488">
            <v>0.79278438303778431</v>
          </cell>
          <cell r="O488">
            <v>0.78720550855665228</v>
          </cell>
          <cell r="P488">
            <v>0</v>
          </cell>
          <cell r="Q488">
            <v>0</v>
          </cell>
        </row>
        <row r="489">
          <cell r="C489" t="str">
            <v>Net Investment Rate</v>
          </cell>
          <cell r="D489">
            <v>0</v>
          </cell>
          <cell r="E489">
            <v>0</v>
          </cell>
          <cell r="F489">
            <v>0</v>
          </cell>
          <cell r="G489">
            <v>3.524669570441576</v>
          </cell>
          <cell r="H489">
            <v>1.2052173662112058</v>
          </cell>
          <cell r="I489">
            <v>0.44046638301174812</v>
          </cell>
          <cell r="J489">
            <v>1.3061714644203992</v>
          </cell>
          <cell r="K489">
            <v>6.8454190644470101</v>
          </cell>
          <cell r="L489">
            <v>0.62832808625993786</v>
          </cell>
          <cell r="M489">
            <v>0.26743662269543772</v>
          </cell>
          <cell r="N489">
            <v>0.73809372526606465</v>
          </cell>
          <cell r="O489">
            <v>0.73039032030284845</v>
          </cell>
          <cell r="P489">
            <v>0</v>
          </cell>
          <cell r="Q489">
            <v>0</v>
          </cell>
        </row>
        <row r="497">
          <cell r="A497" t="str">
            <v>( + )</v>
          </cell>
          <cell r="B497">
            <v>0</v>
          </cell>
          <cell r="C497" t="str">
            <v>Common Equity</v>
          </cell>
          <cell r="D497">
            <v>0</v>
          </cell>
          <cell r="E497">
            <v>0</v>
          </cell>
          <cell r="F497">
            <v>0</v>
          </cell>
          <cell r="G497">
            <v>0</v>
          </cell>
          <cell r="H497">
            <v>0</v>
          </cell>
          <cell r="I497">
            <v>0</v>
          </cell>
          <cell r="J497">
            <v>0</v>
          </cell>
          <cell r="K497">
            <v>0</v>
          </cell>
        </row>
        <row r="498">
          <cell r="A498" t="str">
            <v>( + )</v>
          </cell>
          <cell r="B498">
            <v>0</v>
          </cell>
          <cell r="C498" t="str">
            <v>Total Debt</v>
          </cell>
        </row>
        <row r="499">
          <cell r="A499" t="str">
            <v>( + )</v>
          </cell>
          <cell r="B499">
            <v>0</v>
          </cell>
          <cell r="C499" t="str">
            <v>Preferred Equity</v>
          </cell>
        </row>
        <row r="500">
          <cell r="C500" t="str">
            <v>Total Capital</v>
          </cell>
          <cell r="D500">
            <v>0</v>
          </cell>
          <cell r="E500">
            <v>0</v>
          </cell>
          <cell r="F500">
            <v>0</v>
          </cell>
          <cell r="G500">
            <v>0</v>
          </cell>
          <cell r="H500">
            <v>0</v>
          </cell>
          <cell r="I500">
            <v>0</v>
          </cell>
          <cell r="J500">
            <v>0</v>
          </cell>
          <cell r="K500">
            <v>0</v>
          </cell>
        </row>
        <row r="503">
          <cell r="C503" t="str">
            <v>Adjusted Common Equity</v>
          </cell>
          <cell r="D503">
            <v>0</v>
          </cell>
          <cell r="E503">
            <v>0</v>
          </cell>
          <cell r="F503">
            <v>0</v>
          </cell>
          <cell r="G503">
            <v>26072.699999999997</v>
          </cell>
          <cell r="H503">
            <v>43293.9</v>
          </cell>
          <cell r="I503">
            <v>71871.500000000582</v>
          </cell>
          <cell r="J503">
            <v>82052.552237570577</v>
          </cell>
          <cell r="K503">
            <v>88543.735425667866</v>
          </cell>
          <cell r="L503">
            <v>97626.084418210143</v>
          </cell>
          <cell r="M503">
            <v>115311.60593228247</v>
          </cell>
          <cell r="N503">
            <v>137327.78089398734</v>
          </cell>
          <cell r="O503">
            <v>159882.80235719401</v>
          </cell>
          <cell r="P503">
            <v>0</v>
          </cell>
          <cell r="Q503">
            <v>0</v>
          </cell>
        </row>
        <row r="504">
          <cell r="C504" t="str">
            <v>Adjusted Total Debt</v>
          </cell>
          <cell r="D504">
            <v>0</v>
          </cell>
          <cell r="E504">
            <v>0</v>
          </cell>
          <cell r="F504">
            <v>0</v>
          </cell>
          <cell r="G504">
            <v>26204.800000000003</v>
          </cell>
          <cell r="H504">
            <v>26595</v>
          </cell>
          <cell r="I504">
            <v>29399.200000000004</v>
          </cell>
          <cell r="J504">
            <v>45940.466666666667</v>
          </cell>
          <cell r="K504">
            <v>68872.509115570603</v>
          </cell>
          <cell r="L504">
            <v>84372.797768379736</v>
          </cell>
          <cell r="M504">
            <v>75121.407482766808</v>
          </cell>
          <cell r="N504">
            <v>75496.052743464228</v>
          </cell>
          <cell r="O504">
            <v>76780.904959707303</v>
          </cell>
          <cell r="P504">
            <v>0</v>
          </cell>
          <cell r="Q504">
            <v>0</v>
          </cell>
        </row>
        <row r="505">
          <cell r="C505" t="str">
            <v>Preferred Equity</v>
          </cell>
          <cell r="D505">
            <v>0</v>
          </cell>
          <cell r="E505">
            <v>0</v>
          </cell>
          <cell r="F505">
            <v>0</v>
          </cell>
          <cell r="G505">
            <v>55</v>
          </cell>
          <cell r="H505">
            <v>55</v>
          </cell>
          <cell r="I505">
            <v>55</v>
          </cell>
          <cell r="J505">
            <v>2000</v>
          </cell>
          <cell r="K505">
            <v>2000</v>
          </cell>
          <cell r="L505">
            <v>2000</v>
          </cell>
          <cell r="M505">
            <v>2000</v>
          </cell>
          <cell r="N505">
            <v>2000</v>
          </cell>
          <cell r="O505">
            <v>2000</v>
          </cell>
          <cell r="P505">
            <v>0</v>
          </cell>
          <cell r="Q505">
            <v>0</v>
          </cell>
        </row>
        <row r="506">
          <cell r="C506" t="str">
            <v>Total Capital</v>
          </cell>
          <cell r="D506">
            <v>0</v>
          </cell>
          <cell r="E506">
            <v>0</v>
          </cell>
          <cell r="F506">
            <v>0</v>
          </cell>
          <cell r="G506">
            <v>52332.5</v>
          </cell>
          <cell r="H506">
            <v>69943.899999999994</v>
          </cell>
          <cell r="I506">
            <v>101325.70000000059</v>
          </cell>
          <cell r="J506">
            <v>129993.01890423725</v>
          </cell>
          <cell r="K506">
            <v>159416.24454123847</v>
          </cell>
          <cell r="L506">
            <v>183998.88218658988</v>
          </cell>
          <cell r="M506">
            <v>192433.0134150493</v>
          </cell>
          <cell r="N506">
            <v>214823.83363745158</v>
          </cell>
          <cell r="O506">
            <v>238663.7073169013</v>
          </cell>
          <cell r="P506">
            <v>0</v>
          </cell>
          <cell r="Q506">
            <v>0</v>
          </cell>
        </row>
        <row r="508">
          <cell r="B508">
            <v>1</v>
          </cell>
        </row>
        <row r="509">
          <cell r="A509" t="str">
            <v>%</v>
          </cell>
          <cell r="B509">
            <v>0</v>
          </cell>
          <cell r="C509" t="str">
            <v>Target Debt / Capital - Manual</v>
          </cell>
          <cell r="D509">
            <v>0</v>
          </cell>
          <cell r="E509">
            <v>0</v>
          </cell>
          <cell r="F509">
            <v>0</v>
          </cell>
          <cell r="G509">
            <v>0</v>
          </cell>
          <cell r="H509">
            <v>0</v>
          </cell>
          <cell r="I509">
            <v>0</v>
          </cell>
          <cell r="J509">
            <v>0</v>
          </cell>
          <cell r="K509">
            <v>0</v>
          </cell>
          <cell r="L509" t="str">
            <v/>
          </cell>
          <cell r="M509" t="str">
            <v/>
          </cell>
          <cell r="N509" t="str">
            <v/>
          </cell>
          <cell r="O509" t="str">
            <v/>
          </cell>
          <cell r="P509" t="str">
            <v/>
          </cell>
          <cell r="Q509" t="str">
            <v/>
          </cell>
        </row>
        <row r="511">
          <cell r="C511" t="str">
            <v>Common Equity / Total Capital</v>
          </cell>
          <cell r="D511">
            <v>0</v>
          </cell>
          <cell r="E511">
            <v>0</v>
          </cell>
          <cell r="F511">
            <v>0</v>
          </cell>
          <cell r="G511">
            <v>0.49821239191706868</v>
          </cell>
          <cell r="H511">
            <v>0.61898035425533904</v>
          </cell>
          <cell r="I511">
            <v>0.70931165538456842</v>
          </cell>
          <cell r="J511">
            <v>0.63120737505155355</v>
          </cell>
          <cell r="K511">
            <v>0.55542479802152789</v>
          </cell>
          <cell r="L511">
            <v>0.5305797690619084</v>
          </cell>
          <cell r="M511">
            <v>0.5992298508758086</v>
          </cell>
          <cell r="N511">
            <v>0.63925765856012606</v>
          </cell>
          <cell r="O511">
            <v>0.66990831641150694</v>
          </cell>
          <cell r="P511">
            <v>0</v>
          </cell>
          <cell r="Q511">
            <v>0</v>
          </cell>
        </row>
        <row r="512">
          <cell r="C512" t="str">
            <v>Total Debt / Total Capital</v>
          </cell>
          <cell r="D512">
            <v>0</v>
          </cell>
          <cell r="E512">
            <v>0</v>
          </cell>
          <cell r="F512">
            <v>0</v>
          </cell>
          <cell r="G512">
            <v>0.50073663593369322</v>
          </cell>
          <cell r="H512">
            <v>0.38023330126000981</v>
          </cell>
          <cell r="I512">
            <v>0.29014554056867936</v>
          </cell>
          <cell r="J512">
            <v>0.35340718335428389</v>
          </cell>
          <cell r="K512">
            <v>0.43202942908214331</v>
          </cell>
          <cell r="L512">
            <v>0.45855059968689826</v>
          </cell>
          <cell r="M512">
            <v>0.39037692207594932</v>
          </cell>
          <cell r="N512">
            <v>0.35143238748301775</v>
          </cell>
          <cell r="O512">
            <v>0.32171169141253825</v>
          </cell>
          <cell r="P512">
            <v>0</v>
          </cell>
          <cell r="Q512">
            <v>0</v>
          </cell>
        </row>
        <row r="513">
          <cell r="C513" t="str">
            <v>Preferred Equity / Total Capital</v>
          </cell>
          <cell r="D513">
            <v>0</v>
          </cell>
          <cell r="E513">
            <v>0</v>
          </cell>
          <cell r="F513">
            <v>0</v>
          </cell>
          <cell r="G513">
            <v>1.0509721492380452E-3</v>
          </cell>
          <cell r="H513">
            <v>7.8634448465127063E-4</v>
          </cell>
          <cell r="I513">
            <v>5.4280404675220283E-4</v>
          </cell>
          <cell r="J513">
            <v>1.5385441594162469E-2</v>
          </cell>
          <cell r="K513">
            <v>1.2545772896328839E-2</v>
          </cell>
          <cell r="L513">
            <v>1.0869631251193347E-2</v>
          </cell>
          <cell r="M513">
            <v>1.0393227048241969E-2</v>
          </cell>
          <cell r="N513">
            <v>9.3099539568561526E-3</v>
          </cell>
          <cell r="O513">
            <v>8.3799921759548038E-3</v>
          </cell>
          <cell r="P513">
            <v>0</v>
          </cell>
          <cell r="Q513">
            <v>0</v>
          </cell>
        </row>
        <row r="514">
          <cell r="E514">
            <v>0</v>
          </cell>
          <cell r="F514">
            <v>0</v>
          </cell>
          <cell r="G514">
            <v>0.99999999999999989</v>
          </cell>
          <cell r="H514">
            <v>1</v>
          </cell>
          <cell r="I514">
            <v>1</v>
          </cell>
          <cell r="J514">
            <v>0.99999999999999989</v>
          </cell>
          <cell r="K514">
            <v>1</v>
          </cell>
          <cell r="L514">
            <v>1</v>
          </cell>
          <cell r="M514">
            <v>0.99999999999999989</v>
          </cell>
          <cell r="N514">
            <v>1</v>
          </cell>
          <cell r="O514">
            <v>0.99999999999999989</v>
          </cell>
          <cell r="P514">
            <v>0</v>
          </cell>
          <cell r="Q514">
            <v>0</v>
          </cell>
        </row>
        <row r="519">
          <cell r="A519" t="str">
            <v>%</v>
          </cell>
          <cell r="B519">
            <v>0</v>
          </cell>
          <cell r="C519" t="str">
            <v>Required Return - Manual</v>
          </cell>
        </row>
        <row r="521">
          <cell r="A521" t="str">
            <v>%</v>
          </cell>
          <cell r="B521">
            <v>0</v>
          </cell>
          <cell r="C521" t="str">
            <v>Risk Free Rate</v>
          </cell>
          <cell r="D521">
            <v>0</v>
          </cell>
          <cell r="E521">
            <v>0</v>
          </cell>
          <cell r="F521">
            <v>0.13750000000000001</v>
          </cell>
          <cell r="G521">
            <v>0.13750000000000001</v>
          </cell>
          <cell r="H521">
            <v>0.13750000000000001</v>
          </cell>
          <cell r="I521">
            <v>0.13750000000000001</v>
          </cell>
          <cell r="J521">
            <v>0.13750000000000001</v>
          </cell>
          <cell r="K521">
            <v>0.13750000000000001</v>
          </cell>
          <cell r="L521">
            <v>0.13750000000000001</v>
          </cell>
          <cell r="M521">
            <v>0.13750000000000001</v>
          </cell>
          <cell r="N521">
            <v>0.13750000000000001</v>
          </cell>
          <cell r="O521">
            <v>0.13750000000000001</v>
          </cell>
          <cell r="P521">
            <v>0.13750000000000001</v>
          </cell>
        </row>
        <row r="522">
          <cell r="C522" t="str">
            <v>Company Beta</v>
          </cell>
          <cell r="D522">
            <v>0</v>
          </cell>
          <cell r="E522">
            <v>0</v>
          </cell>
          <cell r="F522">
            <v>1.44</v>
          </cell>
          <cell r="G522">
            <v>1.44</v>
          </cell>
          <cell r="H522">
            <v>1.44</v>
          </cell>
          <cell r="I522">
            <v>1.44</v>
          </cell>
          <cell r="J522">
            <v>1.44</v>
          </cell>
          <cell r="K522">
            <v>1.44</v>
          </cell>
          <cell r="L522">
            <v>1.44</v>
          </cell>
          <cell r="M522">
            <v>1.44</v>
          </cell>
          <cell r="N522">
            <v>1.44</v>
          </cell>
          <cell r="O522">
            <v>1.44</v>
          </cell>
          <cell r="P522">
            <v>1.44</v>
          </cell>
        </row>
        <row r="523">
          <cell r="A523" t="str">
            <v>%</v>
          </cell>
          <cell r="B523">
            <v>0</v>
          </cell>
          <cell r="C523" t="str">
            <v>Equity Risk Premium</v>
          </cell>
          <cell r="D523">
            <v>0</v>
          </cell>
          <cell r="E523">
            <v>0</v>
          </cell>
          <cell r="F523">
            <v>6.25E-2</v>
          </cell>
          <cell r="G523">
            <v>6.25E-2</v>
          </cell>
          <cell r="H523">
            <v>6.25E-2</v>
          </cell>
          <cell r="I523">
            <v>6.25E-2</v>
          </cell>
          <cell r="J523">
            <v>6.25E-2</v>
          </cell>
          <cell r="K523">
            <v>6.25E-2</v>
          </cell>
          <cell r="L523">
            <v>6.25E-2</v>
          </cell>
          <cell r="M523">
            <v>6.25E-2</v>
          </cell>
          <cell r="N523">
            <v>6.25E-2</v>
          </cell>
          <cell r="O523">
            <v>6.25E-2</v>
          </cell>
          <cell r="P523">
            <v>6.25E-2</v>
          </cell>
          <cell r="Q523">
            <v>0.2</v>
          </cell>
        </row>
        <row r="524">
          <cell r="C524" t="str">
            <v>Giving Required Return (CAPM)</v>
          </cell>
          <cell r="D524">
            <v>0</v>
          </cell>
          <cell r="E524">
            <v>0</v>
          </cell>
          <cell r="F524">
            <v>0</v>
          </cell>
          <cell r="G524">
            <v>0.22750000000000001</v>
          </cell>
          <cell r="H524">
            <v>0.22750000000000001</v>
          </cell>
          <cell r="I524">
            <v>0.22750000000000001</v>
          </cell>
          <cell r="J524">
            <v>0.22750000000000001</v>
          </cell>
          <cell r="K524">
            <v>0.22750000000000001</v>
          </cell>
          <cell r="L524">
            <v>0.22750000000000001</v>
          </cell>
          <cell r="M524">
            <v>0.22750000000000001</v>
          </cell>
          <cell r="N524">
            <v>0.22750000000000001</v>
          </cell>
          <cell r="O524">
            <v>0.22750000000000001</v>
          </cell>
          <cell r="P524">
            <v>0</v>
          </cell>
          <cell r="Q524">
            <v>0</v>
          </cell>
        </row>
        <row r="525">
          <cell r="E525">
            <v>0</v>
          </cell>
          <cell r="F525">
            <v>0</v>
          </cell>
          <cell r="G525">
            <v>0</v>
          </cell>
          <cell r="H525">
            <v>0</v>
          </cell>
          <cell r="I525">
            <v>0</v>
          </cell>
          <cell r="J525">
            <v>0</v>
          </cell>
          <cell r="K525">
            <v>0</v>
          </cell>
          <cell r="L525">
            <v>0</v>
          </cell>
          <cell r="M525">
            <v>0</v>
          </cell>
          <cell r="N525">
            <v>0</v>
          </cell>
          <cell r="O525">
            <v>0</v>
          </cell>
          <cell r="P525">
            <v>0</v>
          </cell>
          <cell r="Q525">
            <v>0</v>
          </cell>
        </row>
        <row r="526">
          <cell r="C526" t="str">
            <v>Cost of Common Equity</v>
          </cell>
          <cell r="D526">
            <v>0</v>
          </cell>
          <cell r="E526">
            <v>0</v>
          </cell>
          <cell r="F526">
            <v>0</v>
          </cell>
          <cell r="G526">
            <v>0.22750000000000001</v>
          </cell>
          <cell r="H526">
            <v>0.22750000000000001</v>
          </cell>
          <cell r="I526">
            <v>0.22750000000000001</v>
          </cell>
          <cell r="J526">
            <v>0.22750000000000001</v>
          </cell>
          <cell r="K526">
            <v>0.22750000000000001</v>
          </cell>
          <cell r="L526">
            <v>0.22750000000000001</v>
          </cell>
          <cell r="M526">
            <v>0.22750000000000001</v>
          </cell>
          <cell r="N526">
            <v>0.22750000000000001</v>
          </cell>
          <cell r="O526">
            <v>0.22750000000000001</v>
          </cell>
          <cell r="P526">
            <v>0</v>
          </cell>
          <cell r="Q526">
            <v>0</v>
          </cell>
        </row>
        <row r="527">
          <cell r="E527">
            <v>0</v>
          </cell>
          <cell r="F527">
            <v>0</v>
          </cell>
          <cell r="G527">
            <v>0</v>
          </cell>
          <cell r="H527">
            <v>0</v>
          </cell>
          <cell r="I527">
            <v>0</v>
          </cell>
          <cell r="J527">
            <v>0</v>
          </cell>
          <cell r="K527">
            <v>0</v>
          </cell>
          <cell r="L527">
            <v>0</v>
          </cell>
          <cell r="M527">
            <v>0</v>
          </cell>
          <cell r="N527">
            <v>0</v>
          </cell>
          <cell r="O527">
            <v>0</v>
          </cell>
          <cell r="P527">
            <v>0</v>
          </cell>
          <cell r="Q527">
            <v>0</v>
          </cell>
        </row>
        <row r="529">
          <cell r="A529" t="str">
            <v>%</v>
          </cell>
          <cell r="B529">
            <v>0</v>
          </cell>
          <cell r="C529" t="str">
            <v>Average Pre-Tax Cost of Debt</v>
          </cell>
          <cell r="D529">
            <v>0</v>
          </cell>
          <cell r="E529">
            <v>0</v>
          </cell>
          <cell r="F529">
            <v>0.1</v>
          </cell>
          <cell r="G529">
            <v>0.1</v>
          </cell>
          <cell r="H529">
            <v>0.1</v>
          </cell>
          <cell r="I529">
            <v>0.1</v>
          </cell>
          <cell r="J529">
            <v>9.1546984831504905E-2</v>
          </cell>
          <cell r="K529">
            <v>8.9095610828300767E-2</v>
          </cell>
          <cell r="L529">
            <v>0.1044485292380789</v>
          </cell>
          <cell r="M529">
            <v>0.10424424521908379</v>
          </cell>
          <cell r="N529">
            <v>0.10230032653352081</v>
          </cell>
          <cell r="O529">
            <v>0.1053805698621417</v>
          </cell>
          <cell r="P529">
            <v>0</v>
          </cell>
        </row>
        <row r="530">
          <cell r="E530">
            <v>0</v>
          </cell>
          <cell r="F530">
            <v>0</v>
          </cell>
          <cell r="G530">
            <v>0</v>
          </cell>
          <cell r="H530">
            <v>0</v>
          </cell>
          <cell r="I530">
            <v>0</v>
          </cell>
          <cell r="J530">
            <v>0</v>
          </cell>
          <cell r="K530">
            <v>0.129</v>
          </cell>
          <cell r="L530">
            <v>0.12900000000000003</v>
          </cell>
          <cell r="M530">
            <v>0.129</v>
          </cell>
          <cell r="N530">
            <v>0.129</v>
          </cell>
          <cell r="O530">
            <v>0.129</v>
          </cell>
          <cell r="P530">
            <v>0</v>
          </cell>
          <cell r="Q530">
            <v>0</v>
          </cell>
        </row>
        <row r="531">
          <cell r="E531">
            <v>0</v>
          </cell>
          <cell r="F531">
            <v>0</v>
          </cell>
          <cell r="G531">
            <v>0</v>
          </cell>
          <cell r="H531">
            <v>0</v>
          </cell>
          <cell r="I531">
            <v>0</v>
          </cell>
          <cell r="J531">
            <v>0</v>
          </cell>
          <cell r="K531">
            <v>0</v>
          </cell>
          <cell r="L531">
            <v>0</v>
          </cell>
          <cell r="M531">
            <v>0</v>
          </cell>
          <cell r="N531">
            <v>0</v>
          </cell>
          <cell r="O531">
            <v>0</v>
          </cell>
          <cell r="P531">
            <v>0</v>
          </cell>
          <cell r="Q531">
            <v>0</v>
          </cell>
        </row>
        <row r="532">
          <cell r="C532" t="str">
            <v>Cost of Debt - Post Tax</v>
          </cell>
          <cell r="D532">
            <v>0</v>
          </cell>
          <cell r="E532">
            <v>0</v>
          </cell>
          <cell r="F532">
            <v>0</v>
          </cell>
          <cell r="G532">
            <v>0.1</v>
          </cell>
          <cell r="H532">
            <v>0.1</v>
          </cell>
          <cell r="I532">
            <v>0.1</v>
          </cell>
          <cell r="J532">
            <v>9.1546984831504905E-2</v>
          </cell>
          <cell r="K532">
            <v>7.7602277031449965E-2</v>
          </cell>
          <cell r="L532">
            <v>9.0974668966366717E-2</v>
          </cell>
          <cell r="M532">
            <v>9.0796737585821977E-2</v>
          </cell>
          <cell r="N532">
            <v>8.9103584410696629E-2</v>
          </cell>
          <cell r="O532">
            <v>9.1786476349925414E-2</v>
          </cell>
          <cell r="P532">
            <v>0</v>
          </cell>
          <cell r="Q532">
            <v>0</v>
          </cell>
        </row>
        <row r="533">
          <cell r="E533">
            <v>0</v>
          </cell>
          <cell r="F533">
            <v>0</v>
          </cell>
          <cell r="G533">
            <v>0</v>
          </cell>
          <cell r="H533">
            <v>0</v>
          </cell>
          <cell r="I533">
            <v>0</v>
          </cell>
          <cell r="J533">
            <v>0</v>
          </cell>
          <cell r="K533">
            <v>0</v>
          </cell>
          <cell r="L533">
            <v>0</v>
          </cell>
          <cell r="M533">
            <v>0</v>
          </cell>
          <cell r="N533">
            <v>0</v>
          </cell>
          <cell r="O533">
            <v>0</v>
          </cell>
          <cell r="P533">
            <v>0</v>
          </cell>
          <cell r="Q533">
            <v>0</v>
          </cell>
        </row>
        <row r="535">
          <cell r="A535" t="str">
            <v>%</v>
          </cell>
          <cell r="B535">
            <v>0</v>
          </cell>
          <cell r="C535" t="str">
            <v>Cost</v>
          </cell>
        </row>
        <row r="536">
          <cell r="E536">
            <v>0</v>
          </cell>
          <cell r="F536">
            <v>0</v>
          </cell>
          <cell r="G536">
            <v>0</v>
          </cell>
          <cell r="H536">
            <v>0</v>
          </cell>
          <cell r="I536">
            <v>0</v>
          </cell>
          <cell r="J536">
            <v>0</v>
          </cell>
          <cell r="K536">
            <v>0</v>
          </cell>
          <cell r="L536">
            <v>0</v>
          </cell>
          <cell r="M536">
            <v>0</v>
          </cell>
          <cell r="N536">
            <v>0</v>
          </cell>
          <cell r="O536">
            <v>0</v>
          </cell>
          <cell r="P536">
            <v>0</v>
          </cell>
          <cell r="Q536">
            <v>0</v>
          </cell>
        </row>
        <row r="539">
          <cell r="A539" t="str">
            <v>%</v>
          </cell>
          <cell r="B539">
            <v>0</v>
          </cell>
          <cell r="C539" t="str">
            <v>Weighted Average Cost of Capital - Manual</v>
          </cell>
        </row>
        <row r="540">
          <cell r="C540" t="str">
            <v>WACC [ c* ]</v>
          </cell>
          <cell r="D540">
            <v>0</v>
          </cell>
          <cell r="E540">
            <v>0</v>
          </cell>
          <cell r="F540">
            <v>0</v>
          </cell>
          <cell r="G540">
            <v>0.16341698275450245</v>
          </cell>
          <cell r="H540">
            <v>0.17884136071909063</v>
          </cell>
          <cell r="I540">
            <v>0.19038295565685726</v>
          </cell>
          <cell r="J540">
            <v>0.17595303987810795</v>
          </cell>
          <cell r="K540">
            <v>0.15988560899126925</v>
          </cell>
          <cell r="L540">
            <v>0.15988560899126925</v>
          </cell>
          <cell r="M540">
            <v>0.15988560899126925</v>
          </cell>
          <cell r="N540">
            <v>0.15988560899126925</v>
          </cell>
          <cell r="O540">
            <v>0.15988560899126925</v>
          </cell>
          <cell r="P540">
            <v>0</v>
          </cell>
          <cell r="Q540">
            <v>0</v>
          </cell>
        </row>
        <row r="542">
          <cell r="C542" t="str">
            <v>WACC Actual</v>
          </cell>
          <cell r="D542">
            <v>0</v>
          </cell>
          <cell r="E542">
            <v>0</v>
          </cell>
          <cell r="F542">
            <v>0</v>
          </cell>
          <cell r="G542">
            <v>0.16341698275450245</v>
          </cell>
          <cell r="H542">
            <v>0.17884136071909063</v>
          </cell>
          <cell r="I542">
            <v>0.19038295565685726</v>
          </cell>
          <cell r="J542">
            <v>0.17595303987810795</v>
          </cell>
          <cell r="K542">
            <v>0.15988560899126925</v>
          </cell>
          <cell r="L542">
            <v>0.16242338647242868</v>
          </cell>
          <cell r="M542">
            <v>0.17176974202753731</v>
          </cell>
          <cell r="N542">
            <v>0.1767450027251744</v>
          </cell>
          <cell r="O542">
            <v>0.1819329245389493</v>
          </cell>
          <cell r="P542">
            <v>0</v>
          </cell>
          <cell r="Q542">
            <v>0</v>
          </cell>
        </row>
        <row r="543">
          <cell r="C543" t="str">
            <v>Unleveraged Cost Of Capital [ c ]</v>
          </cell>
          <cell r="D543">
            <v>0</v>
          </cell>
          <cell r="E543">
            <v>0</v>
          </cell>
          <cell r="F543">
            <v>0</v>
          </cell>
          <cell r="G543">
            <v>0</v>
          </cell>
          <cell r="H543">
            <v>0</v>
          </cell>
          <cell r="I543">
            <v>0</v>
          </cell>
          <cell r="J543">
            <v>0</v>
          </cell>
          <cell r="K543">
            <v>0.16932224168251497</v>
          </cell>
          <cell r="L543">
            <v>0.16932224168251497</v>
          </cell>
          <cell r="M543">
            <v>0.16932224168251497</v>
          </cell>
          <cell r="N543">
            <v>0.16932224168251497</v>
          </cell>
          <cell r="O543">
            <v>0.16932224168251497</v>
          </cell>
          <cell r="P543">
            <v>0</v>
          </cell>
          <cell r="Q543">
            <v>0</v>
          </cell>
        </row>
        <row r="544">
          <cell r="K544">
            <v>0.5091558669202394</v>
          </cell>
          <cell r="L544">
            <v>0.5091558669202394</v>
          </cell>
          <cell r="M544">
            <v>0.5091558669202394</v>
          </cell>
          <cell r="N544">
            <v>0.5091558669202394</v>
          </cell>
          <cell r="O544">
            <v>0.5091558669202394</v>
          </cell>
          <cell r="P544">
            <v>0</v>
          </cell>
          <cell r="Q544">
            <v>0</v>
          </cell>
        </row>
        <row r="551">
          <cell r="E551">
            <v>0</v>
          </cell>
          <cell r="F551">
            <v>0</v>
          </cell>
          <cell r="G551">
            <v>22464.499999999996</v>
          </cell>
          <cell r="H551">
            <v>30690.099999999995</v>
          </cell>
          <cell r="I551">
            <v>38710.200000000579</v>
          </cell>
          <cell r="J551">
            <v>42193.382821320003</v>
          </cell>
          <cell r="K551">
            <v>47237.307486738704</v>
          </cell>
          <cell r="L551">
            <v>75374.831019570789</v>
          </cell>
          <cell r="M551">
            <v>100156.24869602443</v>
          </cell>
          <cell r="N551">
            <v>105775.29368554073</v>
          </cell>
          <cell r="O551">
            <v>114729.28961091388</v>
          </cell>
          <cell r="P551">
            <v>0</v>
          </cell>
          <cell r="Q551">
            <v>0</v>
          </cell>
        </row>
        <row r="552">
          <cell r="E552">
            <v>0</v>
          </cell>
          <cell r="F552">
            <v>0</v>
          </cell>
          <cell r="G552">
            <v>0.45227397614506915</v>
          </cell>
          <cell r="H552">
            <v>0.36615994124062401</v>
          </cell>
          <cell r="I552">
            <v>0.26132531337469045</v>
          </cell>
          <cell r="J552">
            <v>8.9981008140473939E-2</v>
          </cell>
          <cell r="K552">
            <v>0.11954302613702827</v>
          </cell>
          <cell r="L552">
            <v>0.59566315333979092</v>
          </cell>
          <cell r="M552">
            <v>0.3287757642868776</v>
          </cell>
          <cell r="N552">
            <v>5.6102790017327653E-2</v>
          </cell>
          <cell r="O552">
            <v>8.465110909540452E-2</v>
          </cell>
          <cell r="P552">
            <v>0</v>
          </cell>
          <cell r="Q552">
            <v>0</v>
          </cell>
        </row>
        <row r="554">
          <cell r="E554">
            <v>0</v>
          </cell>
          <cell r="F554">
            <v>0</v>
          </cell>
          <cell r="G554">
            <v>5326.399999999996</v>
          </cell>
          <cell r="H554">
            <v>6930.6999999999953</v>
          </cell>
          <cell r="I554">
            <v>10317.700000000577</v>
          </cell>
          <cell r="J554">
            <v>11435.190027570001</v>
          </cell>
          <cell r="K554">
            <v>9676.9017374540217</v>
          </cell>
          <cell r="L554">
            <v>16275.013065438123</v>
          </cell>
          <cell r="M554">
            <v>27192.430206947953</v>
          </cell>
          <cell r="N554">
            <v>32184.594293208022</v>
          </cell>
          <cell r="O554">
            <v>31815.198242980507</v>
          </cell>
          <cell r="P554">
            <v>0</v>
          </cell>
          <cell r="Q554">
            <v>0</v>
          </cell>
        </row>
        <row r="555">
          <cell r="E555">
            <v>0</v>
          </cell>
          <cell r="F555">
            <v>0</v>
          </cell>
          <cell r="G555">
            <v>0.23710298470920771</v>
          </cell>
          <cell r="H555">
            <v>0.22582852450790308</v>
          </cell>
          <cell r="I555">
            <v>0.26653698508404561</v>
          </cell>
          <cell r="J555">
            <v>0.27101856411929798</v>
          </cell>
          <cell r="K555">
            <v>0.20485718285638302</v>
          </cell>
          <cell r="L555">
            <v>0.21592105541453721</v>
          </cell>
          <cell r="M555">
            <v>0.27150008672426768</v>
          </cell>
          <cell r="N555">
            <v>0.30427326809311039</v>
          </cell>
          <cell r="O555">
            <v>0.27730667862475822</v>
          </cell>
          <cell r="P555">
            <v>0</v>
          </cell>
          <cell r="Q555">
            <v>0</v>
          </cell>
        </row>
        <row r="557">
          <cell r="E557">
            <v>0</v>
          </cell>
          <cell r="F557">
            <v>0</v>
          </cell>
          <cell r="G557">
            <v>5326.399999999996</v>
          </cell>
          <cell r="H557">
            <v>6930.6999999999953</v>
          </cell>
          <cell r="I557">
            <v>10317.700000000577</v>
          </cell>
          <cell r="J557">
            <v>11435.190027570001</v>
          </cell>
          <cell r="K557">
            <v>8428.5814133224521</v>
          </cell>
          <cell r="L557">
            <v>14175.536379996605</v>
          </cell>
          <cell r="M557">
            <v>23684.606710251668</v>
          </cell>
          <cell r="N557">
            <v>28032.781629384186</v>
          </cell>
          <cell r="O557">
            <v>27711.037669636022</v>
          </cell>
          <cell r="P557">
            <v>0</v>
          </cell>
          <cell r="Q557">
            <v>0</v>
          </cell>
        </row>
        <row r="558">
          <cell r="E558">
            <v>0</v>
          </cell>
          <cell r="F558">
            <v>0</v>
          </cell>
          <cell r="G558">
            <v>0</v>
          </cell>
          <cell r="H558">
            <v>0</v>
          </cell>
          <cell r="I558">
            <v>0</v>
          </cell>
          <cell r="J558">
            <v>0</v>
          </cell>
          <cell r="K558">
            <v>0.129</v>
          </cell>
          <cell r="L558">
            <v>0.129</v>
          </cell>
          <cell r="M558">
            <v>0.129</v>
          </cell>
          <cell r="N558">
            <v>0.129</v>
          </cell>
          <cell r="O558">
            <v>0.129</v>
          </cell>
          <cell r="P558">
            <v>0</v>
          </cell>
          <cell r="Q558">
            <v>0</v>
          </cell>
        </row>
        <row r="560">
          <cell r="E560">
            <v>0</v>
          </cell>
          <cell r="F560">
            <v>0</v>
          </cell>
          <cell r="G560">
            <v>37743.099999999991</v>
          </cell>
          <cell r="H560">
            <v>46096.099999999991</v>
          </cell>
          <cell r="I560">
            <v>50640.700000000557</v>
          </cell>
          <cell r="J560">
            <v>65577.018904237208</v>
          </cell>
          <cell r="K560">
            <v>123274.19079723845</v>
          </cell>
          <cell r="L560">
            <v>132181.07844258985</v>
          </cell>
          <cell r="M560">
            <v>138515.20967104926</v>
          </cell>
          <cell r="N560">
            <v>159206.02989345152</v>
          </cell>
          <cell r="O560">
            <v>179445.90357290127</v>
          </cell>
          <cell r="P560">
            <v>0</v>
          </cell>
          <cell r="Q560">
            <v>0</v>
          </cell>
        </row>
        <row r="561">
          <cell r="E561">
            <v>0</v>
          </cell>
          <cell r="F561">
            <v>0</v>
          </cell>
          <cell r="G561">
            <v>1.184255613016822</v>
          </cell>
          <cell r="H561">
            <v>0.81313140680018337</v>
          </cell>
          <cell r="I561">
            <v>0.8397716943515956</v>
          </cell>
          <cell r="J561">
            <v>0.83319114509316694</v>
          </cell>
          <cell r="K561">
            <v>0.72033325509535329</v>
          </cell>
          <cell r="L561">
            <v>0.61144048508537696</v>
          </cell>
          <cell r="M561">
            <v>0.75772001466552752</v>
          </cell>
          <cell r="N561">
            <v>0.76363667164594828</v>
          </cell>
          <cell r="O561">
            <v>0.72063407201157115</v>
          </cell>
          <cell r="P561">
            <v>0</v>
          </cell>
          <cell r="Q561">
            <v>0</v>
          </cell>
        </row>
        <row r="562">
          <cell r="E562">
            <v>0</v>
          </cell>
          <cell r="F562">
            <v>0</v>
          </cell>
          <cell r="G562">
            <v>16959.5</v>
          </cell>
          <cell r="H562">
            <v>7716.6</v>
          </cell>
          <cell r="I562">
            <v>5828.1999999999953</v>
          </cell>
          <cell r="J562">
            <v>15710.653824999998</v>
          </cell>
          <cell r="K562">
            <v>49507.533662500013</v>
          </cell>
          <cell r="L562">
            <v>15954.268875000003</v>
          </cell>
          <cell r="M562">
            <v>23988</v>
          </cell>
          <cell r="N562">
            <v>23988</v>
          </cell>
          <cell r="O562">
            <v>16991.5</v>
          </cell>
          <cell r="P562">
            <v>0</v>
          </cell>
          <cell r="Q562">
            <v>0</v>
          </cell>
        </row>
        <row r="563">
          <cell r="E563">
            <v>0</v>
          </cell>
          <cell r="F563">
            <v>0</v>
          </cell>
          <cell r="G563">
            <v>0.48331367268356712</v>
          </cell>
          <cell r="H563">
            <v>0.45766224287310864</v>
          </cell>
          <cell r="I563">
            <v>0.40156082892881795</v>
          </cell>
          <cell r="J563">
            <v>0.42980007448167623</v>
          </cell>
          <cell r="K563">
            <v>0.63359010133998772</v>
          </cell>
          <cell r="L563">
            <v>0.38846492831671842</v>
          </cell>
          <cell r="M563">
            <v>0.18995653617907438</v>
          </cell>
          <cell r="N563">
            <v>0.2186415940547316</v>
          </cell>
          <cell r="O563">
            <v>0.29437972760598302</v>
          </cell>
          <cell r="P563">
            <v>0</v>
          </cell>
          <cell r="Q563">
            <v>0</v>
          </cell>
        </row>
        <row r="567">
          <cell r="E567">
            <v>0</v>
          </cell>
          <cell r="F567">
            <v>0</v>
          </cell>
          <cell r="G567">
            <v>5326.399999999996</v>
          </cell>
          <cell r="H567">
            <v>6930.6999999999953</v>
          </cell>
          <cell r="I567">
            <v>10317.700000000577</v>
          </cell>
          <cell r="J567">
            <v>11435.190027570001</v>
          </cell>
          <cell r="K567">
            <v>8428.5814133224521</v>
          </cell>
          <cell r="L567">
            <v>14175.536379996605</v>
          </cell>
          <cell r="M567">
            <v>23684.606710251668</v>
          </cell>
          <cell r="N567">
            <v>28032.781629384186</v>
          </cell>
          <cell r="O567">
            <v>27711.037669636022</v>
          </cell>
          <cell r="P567">
            <v>0</v>
          </cell>
          <cell r="Q567">
            <v>0</v>
          </cell>
        </row>
        <row r="568">
          <cell r="E568">
            <v>0</v>
          </cell>
          <cell r="F568">
            <v>0</v>
          </cell>
          <cell r="G568">
            <v>18773.799999999996</v>
          </cell>
          <cell r="H568">
            <v>8353</v>
          </cell>
          <cell r="I568">
            <v>4544.6000000005661</v>
          </cell>
          <cell r="J568">
            <v>14936.31890423665</v>
          </cell>
          <cell r="K568">
            <v>57697.171893001243</v>
          </cell>
          <cell r="L568">
            <v>8906.8876453513949</v>
          </cell>
          <cell r="M568">
            <v>6334.1312284594169</v>
          </cell>
          <cell r="N568">
            <v>20690.820222402253</v>
          </cell>
          <cell r="O568">
            <v>20239.873679449753</v>
          </cell>
          <cell r="P568">
            <v>0</v>
          </cell>
          <cell r="Q568">
            <v>0</v>
          </cell>
        </row>
        <row r="569">
          <cell r="E569">
            <v>0</v>
          </cell>
          <cell r="F569">
            <v>0</v>
          </cell>
          <cell r="G569">
            <v>-13447.399999999998</v>
          </cell>
          <cell r="H569">
            <v>-1422.3000000000029</v>
          </cell>
          <cell r="I569">
            <v>5773.1000000000095</v>
          </cell>
          <cell r="J569">
            <v>-3501.128876666653</v>
          </cell>
          <cell r="K569">
            <v>-49268.59047967878</v>
          </cell>
          <cell r="L569">
            <v>5268.6487346452104</v>
          </cell>
          <cell r="M569">
            <v>17350.475481792262</v>
          </cell>
          <cell r="N569">
            <v>7341.9614069819072</v>
          </cell>
          <cell r="O569">
            <v>7471.1639901862654</v>
          </cell>
          <cell r="P569">
            <v>0</v>
          </cell>
          <cell r="Q569">
            <v>0</v>
          </cell>
        </row>
        <row r="570">
          <cell r="E570">
            <v>0</v>
          </cell>
          <cell r="F570">
            <v>0</v>
          </cell>
          <cell r="G570">
            <v>3.524669570441576</v>
          </cell>
          <cell r="H570">
            <v>1.2052173662112058</v>
          </cell>
          <cell r="I570">
            <v>0.44046638301174812</v>
          </cell>
          <cell r="J570">
            <v>1.3061714644203992</v>
          </cell>
          <cell r="K570">
            <v>6.8454190644470101</v>
          </cell>
          <cell r="L570">
            <v>0.62832808625993786</v>
          </cell>
          <cell r="M570">
            <v>0.26743662269543772</v>
          </cell>
          <cell r="N570">
            <v>0.73809372526606465</v>
          </cell>
          <cell r="O570">
            <v>0.73039032030284845</v>
          </cell>
          <cell r="P570">
            <v>0</v>
          </cell>
          <cell r="Q570">
            <v>0</v>
          </cell>
        </row>
        <row r="574">
          <cell r="C574" t="str">
            <v>NOPAT / Operating Capital (Beg of Year)  [ r ]</v>
          </cell>
          <cell r="D574">
            <v>0</v>
          </cell>
          <cell r="E574">
            <v>0</v>
          </cell>
          <cell r="F574">
            <v>0</v>
          </cell>
          <cell r="G574">
            <v>0.28079054050492097</v>
          </cell>
          <cell r="H574">
            <v>0.18362826582872094</v>
          </cell>
          <cell r="I574">
            <v>0.22383021557139496</v>
          </cell>
          <cell r="J574">
            <v>0.22581026778006377</v>
          </cell>
          <cell r="K574">
            <v>0.12852949942160066</v>
          </cell>
          <cell r="L574">
            <v>0.11499192400550855</v>
          </cell>
          <cell r="M574">
            <v>0.17918303428382598</v>
          </cell>
          <cell r="N574">
            <v>0.20238053059990604</v>
          </cell>
          <cell r="O574">
            <v>0.17405771432263972</v>
          </cell>
          <cell r="P574">
            <v>0</v>
          </cell>
          <cell r="Q574">
            <v>0</v>
          </cell>
        </row>
        <row r="575">
          <cell r="E575">
            <v>0</v>
          </cell>
          <cell r="F575">
            <v>0</v>
          </cell>
          <cell r="G575">
            <v>0.16341698275450245</v>
          </cell>
          <cell r="H575">
            <v>0.17884136071909063</v>
          </cell>
          <cell r="I575">
            <v>0.19038295565685726</v>
          </cell>
          <cell r="J575">
            <v>0.17595303987810795</v>
          </cell>
          <cell r="K575">
            <v>0.15988560899126925</v>
          </cell>
          <cell r="L575">
            <v>0.15988560899126925</v>
          </cell>
          <cell r="M575">
            <v>0.15988560899126925</v>
          </cell>
          <cell r="N575">
            <v>0.15988560899126925</v>
          </cell>
          <cell r="O575">
            <v>0.15988560899126925</v>
          </cell>
          <cell r="P575">
            <v>0</v>
          </cell>
          <cell r="Q575">
            <v>0</v>
          </cell>
        </row>
        <row r="576">
          <cell r="E576">
            <v>0</v>
          </cell>
          <cell r="F576">
            <v>0</v>
          </cell>
          <cell r="G576">
            <v>1.7182457769811239</v>
          </cell>
          <cell r="H576">
            <v>1.0267662082774531</v>
          </cell>
          <cell r="I576">
            <v>1.1756841089011267</v>
          </cell>
          <cell r="J576">
            <v>1.2833553085328595</v>
          </cell>
          <cell r="K576">
            <v>0.80388410334428018</v>
          </cell>
          <cell r="L576">
            <v>0.71921372242943904</v>
          </cell>
          <cell r="M576">
            <v>1.1206951983627902</v>
          </cell>
          <cell r="N576">
            <v>1.2657832801634905</v>
          </cell>
          <cell r="O576">
            <v>1.0886390302465832</v>
          </cell>
          <cell r="P576">
            <v>0</v>
          </cell>
          <cell r="Q576">
            <v>0</v>
          </cell>
        </row>
        <row r="577">
          <cell r="C577" t="str">
            <v>Operating Growth [ g ]</v>
          </cell>
          <cell r="D577">
            <v>0</v>
          </cell>
          <cell r="E577">
            <v>0</v>
          </cell>
          <cell r="F577">
            <v>0</v>
          </cell>
          <cell r="G577">
            <v>0.98969387378553775</v>
          </cell>
          <cell r="H577">
            <v>0.22131197490402221</v>
          </cell>
          <cell r="I577">
            <v>9.8589685461472204E-2</v>
          </cell>
          <cell r="J577">
            <v>0.29494692814744838</v>
          </cell>
          <cell r="K577">
            <v>0.8798382856844561</v>
          </cell>
          <cell r="L577">
            <v>7.2252655545729391E-2</v>
          </cell>
          <cell r="M577">
            <v>4.7920105533187249E-2</v>
          </cell>
          <cell r="N577">
            <v>0.14937579975180745</v>
          </cell>
          <cell r="O577">
            <v>0.12713006971529453</v>
          </cell>
          <cell r="P577">
            <v>0</v>
          </cell>
          <cell r="Q577">
            <v>0</v>
          </cell>
        </row>
        <row r="582">
          <cell r="C582" t="str">
            <v>Spread [ r - c* ]</v>
          </cell>
          <cell r="D582">
            <v>0</v>
          </cell>
          <cell r="E582">
            <v>0</v>
          </cell>
          <cell r="F582">
            <v>0</v>
          </cell>
          <cell r="G582">
            <v>0.11737355775041852</v>
          </cell>
          <cell r="H582">
            <v>4.7869051096303128E-3</v>
          </cell>
          <cell r="I582">
            <v>3.3447259914537703E-2</v>
          </cell>
          <cell r="J582">
            <v>4.985722790195582E-2</v>
          </cell>
          <cell r="K582">
            <v>-3.1356109569668583E-2</v>
          </cell>
          <cell r="L582">
            <v>-4.4893684985760698E-2</v>
          </cell>
          <cell r="M582">
            <v>1.9297425292556736E-2</v>
          </cell>
          <cell r="N582">
            <v>4.2494921608636799E-2</v>
          </cell>
          <cell r="O582">
            <v>1.4172105331370477E-2</v>
          </cell>
          <cell r="P582">
            <v>0</v>
          </cell>
          <cell r="Q582">
            <v>0</v>
          </cell>
        </row>
        <row r="583">
          <cell r="C583" t="str">
            <v>Operating Capital (Beg of Year)</v>
          </cell>
          <cell r="D583">
            <v>0</v>
          </cell>
          <cell r="E583">
            <v>0</v>
          </cell>
          <cell r="F583">
            <v>0</v>
          </cell>
          <cell r="G583">
            <v>18969.299999999996</v>
          </cell>
          <cell r="H583">
            <v>37743.099999999991</v>
          </cell>
          <cell r="I583">
            <v>46096.099999999991</v>
          </cell>
          <cell r="J583">
            <v>50640.700000000557</v>
          </cell>
          <cell r="K583">
            <v>65577.018904237208</v>
          </cell>
          <cell r="L583">
            <v>123274.19079723845</v>
          </cell>
          <cell r="M583">
            <v>132181.07844258985</v>
          </cell>
          <cell r="N583">
            <v>138515.20967104926</v>
          </cell>
          <cell r="O583">
            <v>159206.02989345152</v>
          </cell>
          <cell r="P583">
            <v>0</v>
          </cell>
          <cell r="Q583">
            <v>0</v>
          </cell>
        </row>
        <row r="584">
          <cell r="E584">
            <v>0</v>
          </cell>
          <cell r="F584">
            <v>0</v>
          </cell>
          <cell r="G584">
            <v>0</v>
          </cell>
          <cell r="H584">
            <v>0</v>
          </cell>
          <cell r="I584">
            <v>0</v>
          </cell>
          <cell r="J584">
            <v>0</v>
          </cell>
          <cell r="K584">
            <v>0</v>
          </cell>
          <cell r="L584">
            <v>0</v>
          </cell>
          <cell r="M584">
            <v>0</v>
          </cell>
          <cell r="N584">
            <v>0</v>
          </cell>
          <cell r="O584">
            <v>0</v>
          </cell>
          <cell r="P584">
            <v>0</v>
          </cell>
          <cell r="Q584">
            <v>0</v>
          </cell>
        </row>
        <row r="585">
          <cell r="C585" t="str">
            <v>EVA [Spread * Operating Capital ]</v>
          </cell>
          <cell r="D585">
            <v>0</v>
          </cell>
          <cell r="E585">
            <v>0</v>
          </cell>
          <cell r="F585">
            <v>0</v>
          </cell>
          <cell r="G585">
            <v>2226.4942290350136</v>
          </cell>
          <cell r="H585">
            <v>180.67263824328782</v>
          </cell>
          <cell r="I585">
            <v>1541.7882377465212</v>
          </cell>
          <cell r="J585">
            <v>2524.8049210146019</v>
          </cell>
          <cell r="K585">
            <v>-2056.2401900134901</v>
          </cell>
          <cell r="L585">
            <v>-5534.2326885257835</v>
          </cell>
          <cell r="M585">
            <v>2550.7544863354592</v>
          </cell>
          <cell r="N585">
            <v>5886.1929765751283</v>
          </cell>
          <cell r="O585">
            <v>2256.2846250393118</v>
          </cell>
          <cell r="P585">
            <v>0</v>
          </cell>
          <cell r="Q585">
            <v>0</v>
          </cell>
        </row>
        <row r="586">
          <cell r="E586">
            <v>0</v>
          </cell>
          <cell r="F586">
            <v>0</v>
          </cell>
          <cell r="G586">
            <v>0</v>
          </cell>
          <cell r="H586">
            <v>0</v>
          </cell>
          <cell r="I586">
            <v>0</v>
          </cell>
          <cell r="J586">
            <v>0</v>
          </cell>
          <cell r="K586">
            <v>0</v>
          </cell>
          <cell r="L586">
            <v>0</v>
          </cell>
          <cell r="M586">
            <v>0</v>
          </cell>
          <cell r="N586">
            <v>0</v>
          </cell>
          <cell r="O586">
            <v>0</v>
          </cell>
          <cell r="P586">
            <v>0</v>
          </cell>
          <cell r="Q586">
            <v>0</v>
          </cell>
        </row>
        <row r="588">
          <cell r="E588">
            <v>0</v>
          </cell>
          <cell r="F588">
            <v>0</v>
          </cell>
          <cell r="G588">
            <v>5326.399999999996</v>
          </cell>
          <cell r="H588">
            <v>6930.6999999999953</v>
          </cell>
          <cell r="I588">
            <v>10317.700000000577</v>
          </cell>
          <cell r="J588">
            <v>11435.190027570001</v>
          </cell>
          <cell r="K588">
            <v>8428.5814133224521</v>
          </cell>
          <cell r="L588">
            <v>14175.536379996605</v>
          </cell>
          <cell r="M588">
            <v>23684.606710251668</v>
          </cell>
          <cell r="N588">
            <v>28032.781629384186</v>
          </cell>
          <cell r="O588">
            <v>27711.037669636022</v>
          </cell>
          <cell r="P588">
            <v>0</v>
          </cell>
          <cell r="Q588">
            <v>0</v>
          </cell>
        </row>
        <row r="589">
          <cell r="C589" t="str">
            <v>Less Capital Charge</v>
          </cell>
          <cell r="D589">
            <v>0</v>
          </cell>
          <cell r="E589">
            <v>0</v>
          </cell>
          <cell r="F589">
            <v>0</v>
          </cell>
          <cell r="G589">
            <v>-3099.9057709649824</v>
          </cell>
          <cell r="H589">
            <v>-6750.0273617567082</v>
          </cell>
          <cell r="I589">
            <v>-8775.9117622540562</v>
          </cell>
          <cell r="J589">
            <v>-8910.385106555399</v>
          </cell>
          <cell r="K589">
            <v>-10484.821603335942</v>
          </cell>
          <cell r="L589">
            <v>-19709.76906852239</v>
          </cell>
          <cell r="M589">
            <v>-21133.852223916208</v>
          </cell>
          <cell r="N589">
            <v>-22146.58865280906</v>
          </cell>
          <cell r="O589">
            <v>-25454.753044596713</v>
          </cell>
          <cell r="P589">
            <v>0</v>
          </cell>
          <cell r="Q589">
            <v>0</v>
          </cell>
        </row>
        <row r="590">
          <cell r="E590">
            <v>0</v>
          </cell>
          <cell r="F590">
            <v>0</v>
          </cell>
          <cell r="G590">
            <v>0</v>
          </cell>
          <cell r="H590">
            <v>0</v>
          </cell>
          <cell r="I590">
            <v>0</v>
          </cell>
          <cell r="J590">
            <v>0</v>
          </cell>
          <cell r="K590">
            <v>0</v>
          </cell>
          <cell r="L590">
            <v>0</v>
          </cell>
          <cell r="M590">
            <v>0</v>
          </cell>
          <cell r="N590">
            <v>0</v>
          </cell>
          <cell r="O590">
            <v>0</v>
          </cell>
          <cell r="P590">
            <v>0</v>
          </cell>
          <cell r="Q590">
            <v>0</v>
          </cell>
        </row>
        <row r="591">
          <cell r="E591">
            <v>0</v>
          </cell>
          <cell r="F591">
            <v>0</v>
          </cell>
          <cell r="G591">
            <v>2226.4942290350136</v>
          </cell>
          <cell r="H591">
            <v>180.67263824328711</v>
          </cell>
          <cell r="I591">
            <v>1541.7882377465212</v>
          </cell>
          <cell r="J591">
            <v>2524.8049210146019</v>
          </cell>
          <cell r="K591">
            <v>-2056.2401900134901</v>
          </cell>
          <cell r="L591">
            <v>-5534.2326885257844</v>
          </cell>
          <cell r="M591">
            <v>2550.7544863354597</v>
          </cell>
          <cell r="N591">
            <v>5886.1929765751265</v>
          </cell>
          <cell r="O591">
            <v>2256.2846250393086</v>
          </cell>
          <cell r="P591">
            <v>0</v>
          </cell>
          <cell r="Q591">
            <v>0</v>
          </cell>
        </row>
        <row r="592">
          <cell r="E592">
            <v>0</v>
          </cell>
          <cell r="F592">
            <v>0</v>
          </cell>
          <cell r="G592">
            <v>0</v>
          </cell>
          <cell r="H592">
            <v>0</v>
          </cell>
          <cell r="I592">
            <v>0</v>
          </cell>
          <cell r="J592">
            <v>0</v>
          </cell>
          <cell r="K592">
            <v>0</v>
          </cell>
          <cell r="L592">
            <v>0</v>
          </cell>
          <cell r="M592">
            <v>0</v>
          </cell>
          <cell r="N592">
            <v>0</v>
          </cell>
          <cell r="O592">
            <v>0</v>
          </cell>
          <cell r="P592">
            <v>0</v>
          </cell>
          <cell r="Q592">
            <v>0</v>
          </cell>
        </row>
        <row r="593">
          <cell r="C593" t="str">
            <v>Change in EVA</v>
          </cell>
          <cell r="D593">
            <v>0</v>
          </cell>
          <cell r="E593">
            <v>0</v>
          </cell>
          <cell r="F593">
            <v>0</v>
          </cell>
          <cell r="G593">
            <v>0</v>
          </cell>
          <cell r="H593">
            <v>-2045.8215907917258</v>
          </cell>
          <cell r="I593">
            <v>1361.1155995032334</v>
          </cell>
          <cell r="J593">
            <v>983.01668326808067</v>
          </cell>
          <cell r="K593">
            <v>-4581.0451110280919</v>
          </cell>
          <cell r="L593">
            <v>-3477.9924985122934</v>
          </cell>
          <cell r="M593">
            <v>8084.9871748612422</v>
          </cell>
          <cell r="N593">
            <v>3335.4384902396691</v>
          </cell>
          <cell r="O593">
            <v>-3629.9083515358166</v>
          </cell>
          <cell r="P593">
            <v>0</v>
          </cell>
          <cell r="Q593">
            <v>0</v>
          </cell>
        </row>
        <row r="597">
          <cell r="E597">
            <v>0</v>
          </cell>
          <cell r="F597">
            <v>0</v>
          </cell>
          <cell r="G597">
            <v>0</v>
          </cell>
          <cell r="H597">
            <v>0</v>
          </cell>
          <cell r="I597">
            <v>0</v>
          </cell>
          <cell r="J597">
            <v>0</v>
          </cell>
          <cell r="K597">
            <v>0</v>
          </cell>
        </row>
        <row r="598">
          <cell r="C598" t="str">
            <v>Total Capital</v>
          </cell>
          <cell r="D598">
            <v>0</v>
          </cell>
          <cell r="E598">
            <v>0</v>
          </cell>
          <cell r="F598">
            <v>0</v>
          </cell>
          <cell r="G598">
            <v>52332.499999999993</v>
          </cell>
          <cell r="H598">
            <v>69943.899999999994</v>
          </cell>
          <cell r="I598">
            <v>101325.70000000056</v>
          </cell>
          <cell r="J598">
            <v>129993.01890423721</v>
          </cell>
          <cell r="K598">
            <v>159416.24454123847</v>
          </cell>
        </row>
        <row r="599">
          <cell r="E599">
            <v>0</v>
          </cell>
          <cell r="F599">
            <v>0</v>
          </cell>
          <cell r="G599">
            <v>0</v>
          </cell>
          <cell r="H599">
            <v>0</v>
          </cell>
          <cell r="I599">
            <v>0</v>
          </cell>
          <cell r="J599">
            <v>0</v>
          </cell>
          <cell r="K599">
            <v>0</v>
          </cell>
        </row>
        <row r="601">
          <cell r="E601">
            <v>0</v>
          </cell>
          <cell r="F601">
            <v>0</v>
          </cell>
          <cell r="G601">
            <v>26072.699999999997</v>
          </cell>
          <cell r="H601">
            <v>43293.9</v>
          </cell>
          <cell r="I601">
            <v>71871.500000000582</v>
          </cell>
          <cell r="J601">
            <v>82052.552237570577</v>
          </cell>
          <cell r="K601">
            <v>88543.735425667866</v>
          </cell>
          <cell r="L601">
            <v>97626.084418210143</v>
          </cell>
          <cell r="M601">
            <v>115311.60593228247</v>
          </cell>
          <cell r="N601">
            <v>137327.78089398734</v>
          </cell>
          <cell r="O601">
            <v>159882.80235719401</v>
          </cell>
          <cell r="P601">
            <v>0</v>
          </cell>
          <cell r="Q601">
            <v>0</v>
          </cell>
        </row>
        <row r="602">
          <cell r="C602" t="str">
            <v>Market Value Added [MVA]</v>
          </cell>
          <cell r="D602">
            <v>0</v>
          </cell>
          <cell r="E602">
            <v>0</v>
          </cell>
          <cell r="F602">
            <v>0</v>
          </cell>
          <cell r="G602">
            <v>-26072.699999999997</v>
          </cell>
          <cell r="H602">
            <v>-43293.9</v>
          </cell>
          <cell r="I602">
            <v>-71871.500000000582</v>
          </cell>
          <cell r="J602">
            <v>-82052.552237570577</v>
          </cell>
          <cell r="K602">
            <v>-88543.735425667866</v>
          </cell>
        </row>
        <row r="603">
          <cell r="C603" t="str">
            <v>Change in MVA</v>
          </cell>
          <cell r="D603">
            <v>0</v>
          </cell>
          <cell r="E603">
            <v>0</v>
          </cell>
          <cell r="F603">
            <v>0</v>
          </cell>
          <cell r="G603">
            <v>0</v>
          </cell>
          <cell r="H603">
            <v>-17221.200000000004</v>
          </cell>
          <cell r="I603">
            <v>-28577.600000000581</v>
          </cell>
          <cell r="J603">
            <v>-10181.052237569995</v>
          </cell>
          <cell r="K603">
            <v>-6491.1831880972895</v>
          </cell>
        </row>
        <row r="605">
          <cell r="E605">
            <v>0</v>
          </cell>
          <cell r="F605">
            <v>0</v>
          </cell>
          <cell r="G605">
            <v>0</v>
          </cell>
          <cell r="H605">
            <v>0</v>
          </cell>
          <cell r="I605">
            <v>0</v>
          </cell>
          <cell r="J605">
            <v>0</v>
          </cell>
          <cell r="K605">
            <v>0</v>
          </cell>
        </row>
        <row r="606">
          <cell r="C606" t="str">
            <v>Economic Book Value per Share [EBVPS] (Rs)</v>
          </cell>
          <cell r="D606">
            <v>0</v>
          </cell>
          <cell r="E606">
            <v>0</v>
          </cell>
          <cell r="F606">
            <v>0</v>
          </cell>
          <cell r="G606">
            <v>106.21051339509508</v>
          </cell>
          <cell r="H606">
            <v>135.31332644471664</v>
          </cell>
          <cell r="I606">
            <v>156.11581362081193</v>
          </cell>
          <cell r="J606">
            <v>178.23060534749379</v>
          </cell>
          <cell r="K606">
            <v>192.33044109283841</v>
          </cell>
          <cell r="L606">
            <v>212.05868250367425</v>
          </cell>
          <cell r="M606">
            <v>250.47432125446912</v>
          </cell>
          <cell r="N606">
            <v>298.29679701975402</v>
          </cell>
          <cell r="O606">
            <v>347.28972922463856</v>
          </cell>
          <cell r="P606">
            <v>0</v>
          </cell>
          <cell r="Q606">
            <v>0</v>
          </cell>
        </row>
        <row r="607">
          <cell r="C607" t="str">
            <v>MVA Per Share [Year End Price - EBVPS] (Rs)</v>
          </cell>
          <cell r="D607">
            <v>0</v>
          </cell>
          <cell r="E607">
            <v>0</v>
          </cell>
          <cell r="F607">
            <v>0</v>
          </cell>
          <cell r="G607">
            <v>-106.21051339509508</v>
          </cell>
          <cell r="H607">
            <v>-135.31332644471664</v>
          </cell>
          <cell r="I607">
            <v>-156.11581362081193</v>
          </cell>
          <cell r="J607">
            <v>-178.23060534749379</v>
          </cell>
          <cell r="K607">
            <v>-192.33044109283841</v>
          </cell>
        </row>
        <row r="611">
          <cell r="E611">
            <v>0</v>
          </cell>
          <cell r="F611">
            <v>0</v>
          </cell>
          <cell r="G611">
            <v>0</v>
          </cell>
          <cell r="H611">
            <v>0</v>
          </cell>
          <cell r="I611">
            <v>0</v>
          </cell>
          <cell r="J611">
            <v>0</v>
          </cell>
          <cell r="K611">
            <v>88951.251632867614</v>
          </cell>
        </row>
        <row r="612">
          <cell r="E612">
            <v>0</v>
          </cell>
          <cell r="F612">
            <v>0</v>
          </cell>
          <cell r="G612">
            <v>0</v>
          </cell>
          <cell r="H612">
            <v>0</v>
          </cell>
          <cell r="I612">
            <v>0</v>
          </cell>
          <cell r="J612">
            <v>0</v>
          </cell>
          <cell r="K612">
            <v>159416.24454123847</v>
          </cell>
        </row>
        <row r="613">
          <cell r="E613">
            <v>0</v>
          </cell>
          <cell r="F613">
            <v>0</v>
          </cell>
          <cell r="G613">
            <v>0</v>
          </cell>
          <cell r="H613">
            <v>0</v>
          </cell>
          <cell r="I613">
            <v>0</v>
          </cell>
          <cell r="J613">
            <v>0</v>
          </cell>
          <cell r="K613">
            <v>0.55798110091507847</v>
          </cell>
        </row>
        <row r="615">
          <cell r="E615">
            <v>0</v>
          </cell>
          <cell r="F615">
            <v>0</v>
          </cell>
          <cell r="G615">
            <v>0</v>
          </cell>
          <cell r="H615">
            <v>0</v>
          </cell>
          <cell r="I615">
            <v>0</v>
          </cell>
          <cell r="J615">
            <v>0</v>
          </cell>
          <cell r="K615">
            <v>0</v>
          </cell>
        </row>
        <row r="616">
          <cell r="E616">
            <v>0</v>
          </cell>
          <cell r="F616">
            <v>0</v>
          </cell>
          <cell r="G616">
            <v>0</v>
          </cell>
          <cell r="H616">
            <v>0</v>
          </cell>
          <cell r="I616">
            <v>0</v>
          </cell>
          <cell r="J616">
            <v>0</v>
          </cell>
          <cell r="K616">
            <v>-11.754879219981214</v>
          </cell>
        </row>
        <row r="617">
          <cell r="E617">
            <v>0</v>
          </cell>
          <cell r="F617">
            <v>0</v>
          </cell>
          <cell r="G617">
            <v>0</v>
          </cell>
          <cell r="H617">
            <v>0</v>
          </cell>
          <cell r="I617">
            <v>0</v>
          </cell>
          <cell r="J617">
            <v>0</v>
          </cell>
          <cell r="K617">
            <v>0</v>
          </cell>
        </row>
        <row r="624">
          <cell r="E624">
            <v>0</v>
          </cell>
          <cell r="F624">
            <v>0.53159000549503854</v>
          </cell>
          <cell r="G624">
            <v>0.50010906096285257</v>
          </cell>
          <cell r="H624">
            <v>0.55583722438180405</v>
          </cell>
          <cell r="I624">
            <v>0.49750195039032902</v>
          </cell>
          <cell r="J624">
            <v>0.46984947563229773</v>
          </cell>
          <cell r="K624">
            <v>0.54738099318524858</v>
          </cell>
          <cell r="L624">
            <v>0.53553815215209299</v>
          </cell>
          <cell r="M624">
            <v>0.53416284007975645</v>
          </cell>
          <cell r="N624">
            <v>0.51168173611045276</v>
          </cell>
          <cell r="O624">
            <v>0.54482026722290255</v>
          </cell>
          <cell r="P624">
            <v>0</v>
          </cell>
          <cell r="Q624">
            <v>0</v>
          </cell>
        </row>
        <row r="625">
          <cell r="E625">
            <v>0</v>
          </cell>
          <cell r="F625">
            <v>0.46840999450496146</v>
          </cell>
          <cell r="G625">
            <v>0.49989093903714737</v>
          </cell>
          <cell r="H625">
            <v>0.444162775618196</v>
          </cell>
          <cell r="I625">
            <v>0.50249804960967104</v>
          </cell>
          <cell r="J625">
            <v>0.53015052436770227</v>
          </cell>
          <cell r="K625">
            <v>0.45261900681475148</v>
          </cell>
          <cell r="L625">
            <v>0.46446184784790706</v>
          </cell>
          <cell r="M625">
            <v>0.46583715992024349</v>
          </cell>
          <cell r="N625">
            <v>0.4883182638895473</v>
          </cell>
          <cell r="O625">
            <v>0.45517973277709739</v>
          </cell>
          <cell r="P625">
            <v>0</v>
          </cell>
          <cell r="Q625">
            <v>0</v>
          </cell>
        </row>
        <row r="626">
          <cell r="E626">
            <v>0</v>
          </cell>
          <cell r="F626">
            <v>0.12418786566247539</v>
          </cell>
          <cell r="G626">
            <v>0.1382314318146409</v>
          </cell>
          <cell r="H626">
            <v>0.13518365857393755</v>
          </cell>
          <cell r="I626">
            <v>0.16408336820786007</v>
          </cell>
          <cell r="J626">
            <v>0.17939068863128438</v>
          </cell>
          <cell r="K626">
            <v>0.17145067669781627</v>
          </cell>
          <cell r="L626">
            <v>0.16364814279892376</v>
          </cell>
          <cell r="M626">
            <v>0.12046525173748424</v>
          </cell>
          <cell r="N626">
            <v>0.11409742804379459</v>
          </cell>
          <cell r="O626">
            <v>0.11338451293747945</v>
          </cell>
          <cell r="P626">
            <v>0</v>
          </cell>
          <cell r="Q626">
            <v>0</v>
          </cell>
        </row>
        <row r="627">
          <cell r="E627">
            <v>0</v>
          </cell>
          <cell r="F627">
            <v>0.12453696221353076</v>
          </cell>
          <cell r="G627">
            <v>0.12455652251329878</v>
          </cell>
          <cell r="H627">
            <v>8.3150592536355386E-2</v>
          </cell>
          <cell r="I627">
            <v>7.1877696317765305E-2</v>
          </cell>
          <cell r="J627">
            <v>7.9741271617119927E-2</v>
          </cell>
          <cell r="K627">
            <v>7.6311147260552159E-2</v>
          </cell>
          <cell r="L627">
            <v>8.4892649634446052E-2</v>
          </cell>
          <cell r="M627">
            <v>7.387182145849161E-2</v>
          </cell>
          <cell r="N627">
            <v>6.9947567752642312E-2</v>
          </cell>
          <cell r="O627">
            <v>6.4488541214859738E-2</v>
          </cell>
          <cell r="P627">
            <v>0</v>
          </cell>
          <cell r="Q627">
            <v>0</v>
          </cell>
        </row>
        <row r="628">
          <cell r="E628">
            <v>0</v>
          </cell>
          <cell r="F628">
            <v>0</v>
          </cell>
          <cell r="G628">
            <v>0</v>
          </cell>
          <cell r="H628">
            <v>0</v>
          </cell>
          <cell r="I628">
            <v>0</v>
          </cell>
          <cell r="J628">
            <v>0</v>
          </cell>
          <cell r="K628">
            <v>0</v>
          </cell>
          <cell r="L628">
            <v>0</v>
          </cell>
          <cell r="M628">
            <v>0</v>
          </cell>
          <cell r="N628">
            <v>0</v>
          </cell>
          <cell r="O628">
            <v>0</v>
          </cell>
          <cell r="P628">
            <v>0</v>
          </cell>
          <cell r="Q628">
            <v>0</v>
          </cell>
        </row>
        <row r="629">
          <cell r="E629">
            <v>0</v>
          </cell>
          <cell r="F629">
            <v>0.3442221288424861</v>
          </cell>
          <cell r="G629">
            <v>0.3616595072225065</v>
          </cell>
          <cell r="H629">
            <v>0.30897911704425846</v>
          </cell>
          <cell r="I629">
            <v>0.33841468140181091</v>
          </cell>
          <cell r="J629">
            <v>0.35075983573641789</v>
          </cell>
          <cell r="K629">
            <v>0.28116833011693521</v>
          </cell>
          <cell r="L629">
            <v>0.30081370504898325</v>
          </cell>
          <cell r="M629">
            <v>0.34537190818275931</v>
          </cell>
          <cell r="N629">
            <v>0.37422083584575272</v>
          </cell>
          <cell r="O629">
            <v>0.34179521983961797</v>
          </cell>
          <cell r="P629">
            <v>0</v>
          </cell>
          <cell r="Q629">
            <v>0</v>
          </cell>
        </row>
        <row r="630">
          <cell r="E630">
            <v>0</v>
          </cell>
          <cell r="F630">
            <v>0.21968516662895535</v>
          </cell>
          <cell r="G630">
            <v>0.23710298470920771</v>
          </cell>
          <cell r="H630">
            <v>0.22582852450790308</v>
          </cell>
          <cell r="I630">
            <v>0.26653698508404561</v>
          </cell>
          <cell r="J630">
            <v>0.27101856411929798</v>
          </cell>
          <cell r="K630">
            <v>0.20485718285638302</v>
          </cell>
          <cell r="L630">
            <v>0.21592105541453721</v>
          </cell>
          <cell r="M630">
            <v>0.27150008672426768</v>
          </cell>
          <cell r="N630">
            <v>0.30427326809311039</v>
          </cell>
          <cell r="O630">
            <v>0.27730667862475822</v>
          </cell>
          <cell r="P630">
            <v>0</v>
          </cell>
          <cell r="Q630">
            <v>0</v>
          </cell>
        </row>
        <row r="631">
          <cell r="E631">
            <v>0</v>
          </cell>
          <cell r="F631">
            <v>0.24693409186411067</v>
          </cell>
          <cell r="G631">
            <v>0.26757773375770649</v>
          </cell>
          <cell r="H631">
            <v>0.26362572946976376</v>
          </cell>
          <cell r="I631">
            <v>0.34728572830934418</v>
          </cell>
          <cell r="J631">
            <v>0.33544809828374905</v>
          </cell>
          <cell r="K631">
            <v>0.26609815483202187</v>
          </cell>
          <cell r="L631">
            <v>0.25098393500247007</v>
          </cell>
          <cell r="M631">
            <v>0.29888588301466801</v>
          </cell>
          <cell r="N631">
            <v>0.32169566003161576</v>
          </cell>
          <cell r="O631">
            <v>0.30121390086331618</v>
          </cell>
          <cell r="P631">
            <v>0</v>
          </cell>
          <cell r="Q631">
            <v>0</v>
          </cell>
        </row>
        <row r="632">
          <cell r="E632">
            <v>0</v>
          </cell>
          <cell r="F632">
            <v>0.10558231244141289</v>
          </cell>
          <cell r="G632">
            <v>0.14322597876649812</v>
          </cell>
          <cell r="H632">
            <v>0.18751649554742397</v>
          </cell>
          <cell r="I632">
            <v>0.27508253638576957</v>
          </cell>
          <cell r="J632">
            <v>0.30935395919415526</v>
          </cell>
          <cell r="K632">
            <v>0.23171037554077645</v>
          </cell>
          <cell r="L632">
            <v>0.19519966124082688</v>
          </cell>
          <cell r="M632">
            <v>0.2481599597749431</v>
          </cell>
          <cell r="N632">
            <v>0.28198284490276915</v>
          </cell>
          <cell r="O632">
            <v>0.26536790245017766</v>
          </cell>
          <cell r="P632">
            <v>0</v>
          </cell>
          <cell r="Q632">
            <v>0</v>
          </cell>
        </row>
        <row r="633">
          <cell r="E633">
            <v>0</v>
          </cell>
          <cell r="F633">
            <v>0</v>
          </cell>
          <cell r="G633">
            <v>0</v>
          </cell>
          <cell r="H633">
            <v>0</v>
          </cell>
          <cell r="I633">
            <v>0</v>
          </cell>
          <cell r="J633">
            <v>0</v>
          </cell>
          <cell r="K633">
            <v>2.9890638444760163E-2</v>
          </cell>
          <cell r="L633">
            <v>2.5180756300066671E-2</v>
          </cell>
          <cell r="M633">
            <v>3.2012634810967659E-2</v>
          </cell>
          <cell r="N633">
            <v>3.6375786992457221E-2</v>
          </cell>
          <cell r="O633">
            <v>3.4232459416072919E-2</v>
          </cell>
          <cell r="P633">
            <v>0</v>
          </cell>
          <cell r="Q633">
            <v>0</v>
          </cell>
        </row>
        <row r="634">
          <cell r="E634">
            <v>0</v>
          </cell>
          <cell r="F634">
            <v>0.10558231244141289</v>
          </cell>
          <cell r="G634">
            <v>0.14322597876649812</v>
          </cell>
          <cell r="H634">
            <v>0.18751649554742397</v>
          </cell>
          <cell r="I634">
            <v>0.27508253638576957</v>
          </cell>
          <cell r="J634">
            <v>0.30935395919415526</v>
          </cell>
          <cell r="K634">
            <v>0.20181973709601628</v>
          </cell>
          <cell r="L634">
            <v>0.17001890494076025</v>
          </cell>
          <cell r="M634">
            <v>0.21614732496397546</v>
          </cell>
          <cell r="N634">
            <v>0.2456070579103119</v>
          </cell>
          <cell r="O634">
            <v>0.23113544303410474</v>
          </cell>
          <cell r="P634">
            <v>0</v>
          </cell>
          <cell r="Q634">
            <v>0</v>
          </cell>
        </row>
        <row r="635">
          <cell r="E635">
            <v>0</v>
          </cell>
          <cell r="F635">
            <v>0</v>
          </cell>
          <cell r="G635">
            <v>0</v>
          </cell>
          <cell r="H635">
            <v>0</v>
          </cell>
          <cell r="I635">
            <v>0</v>
          </cell>
          <cell r="J635">
            <v>0</v>
          </cell>
          <cell r="K635">
            <v>0</v>
          </cell>
          <cell r="L635">
            <v>0</v>
          </cell>
          <cell r="M635">
            <v>0</v>
          </cell>
          <cell r="N635">
            <v>0</v>
          </cell>
          <cell r="O635">
            <v>0</v>
          </cell>
          <cell r="P635">
            <v>0</v>
          </cell>
          <cell r="Q635">
            <v>0</v>
          </cell>
        </row>
        <row r="636">
          <cell r="E636">
            <v>0</v>
          </cell>
          <cell r="F636">
            <v>0</v>
          </cell>
          <cell r="G636">
            <v>0</v>
          </cell>
          <cell r="H636">
            <v>0</v>
          </cell>
          <cell r="I636">
            <v>0</v>
          </cell>
          <cell r="J636">
            <v>0</v>
          </cell>
          <cell r="K636">
            <v>0</v>
          </cell>
          <cell r="L636">
            <v>0</v>
          </cell>
          <cell r="M636">
            <v>0</v>
          </cell>
          <cell r="N636">
            <v>0</v>
          </cell>
          <cell r="O636">
            <v>0</v>
          </cell>
          <cell r="P636">
            <v>0</v>
          </cell>
          <cell r="Q636">
            <v>0</v>
          </cell>
        </row>
        <row r="637">
          <cell r="E637">
            <v>0</v>
          </cell>
          <cell r="F637">
            <v>0.10502634386010248</v>
          </cell>
          <cell r="G637">
            <v>0.14284315252954649</v>
          </cell>
          <cell r="H637">
            <v>0.18724605002916236</v>
          </cell>
          <cell r="I637">
            <v>0.27486812261368887</v>
          </cell>
          <cell r="J637">
            <v>0.30271784752741027</v>
          </cell>
          <cell r="K637">
            <v>0.1958922188927697</v>
          </cell>
          <cell r="L637">
            <v>0.16630413707710429</v>
          </cell>
          <cell r="M637">
            <v>0.21335169310230495</v>
          </cell>
          <cell r="N637">
            <v>0.24295993692162043</v>
          </cell>
          <cell r="O637">
            <v>0.22869491541513684</v>
          </cell>
          <cell r="P637">
            <v>0</v>
          </cell>
          <cell r="Q637">
            <v>0</v>
          </cell>
        </row>
        <row r="638">
          <cell r="E638">
            <v>0</v>
          </cell>
          <cell r="F638">
            <v>0</v>
          </cell>
          <cell r="G638">
            <v>0.23710298470920771</v>
          </cell>
          <cell r="H638">
            <v>0.22582852450790308</v>
          </cell>
          <cell r="I638">
            <v>0.26653698508404561</v>
          </cell>
          <cell r="J638">
            <v>0.27101856411929798</v>
          </cell>
          <cell r="K638">
            <v>0.20485718285638302</v>
          </cell>
          <cell r="L638">
            <v>0.21592105541453721</v>
          </cell>
          <cell r="M638">
            <v>0.27150008672426768</v>
          </cell>
          <cell r="N638">
            <v>0.30427326809311039</v>
          </cell>
          <cell r="O638">
            <v>0.27730667862475822</v>
          </cell>
          <cell r="P638">
            <v>0</v>
          </cell>
          <cell r="Q638">
            <v>0</v>
          </cell>
        </row>
        <row r="639">
          <cell r="E639">
            <v>0</v>
          </cell>
          <cell r="F639">
            <v>0</v>
          </cell>
          <cell r="G639">
            <v>0.23710298470920771</v>
          </cell>
          <cell r="H639">
            <v>0.22582852450790308</v>
          </cell>
          <cell r="I639">
            <v>0.26653698508404561</v>
          </cell>
          <cell r="J639">
            <v>0.27101856411929798</v>
          </cell>
          <cell r="K639">
            <v>0.1784306062679096</v>
          </cell>
          <cell r="L639">
            <v>0.18806723926606192</v>
          </cell>
          <cell r="M639">
            <v>0.23647657553683715</v>
          </cell>
          <cell r="N639">
            <v>0.26502201650909912</v>
          </cell>
          <cell r="O639">
            <v>0.24153411708216441</v>
          </cell>
          <cell r="P639">
            <v>0</v>
          </cell>
          <cell r="Q639">
            <v>0</v>
          </cell>
        </row>
        <row r="644">
          <cell r="E644">
            <v>0</v>
          </cell>
          <cell r="F644">
            <v>4.8718363125060525E-2</v>
          </cell>
          <cell r="G644">
            <v>0.10346101627011479</v>
          </cell>
          <cell r="H644">
            <v>3.1909312775129171E-2</v>
          </cell>
          <cell r="I644">
            <v>9.476055406586642E-2</v>
          </cell>
          <cell r="J644">
            <v>0.33842792695024054</v>
          </cell>
          <cell r="K644">
            <v>0.45510608107916328</v>
          </cell>
          <cell r="L644">
            <v>0.2580312991960993</v>
          </cell>
          <cell r="M644">
            <v>5.0031244773674113E-2</v>
          </cell>
          <cell r="N644">
            <v>7.4866984815204735E-2</v>
          </cell>
          <cell r="O644">
            <v>0.15201701213652857</v>
          </cell>
          <cell r="P644">
            <v>0</v>
          </cell>
          <cell r="Q644">
            <v>0</v>
          </cell>
        </row>
        <row r="645">
          <cell r="E645">
            <v>0</v>
          </cell>
          <cell r="F645">
            <v>0.26837767075023439</v>
          </cell>
          <cell r="G645">
            <v>0.2170224131407332</v>
          </cell>
          <cell r="H645">
            <v>0.19339461259494109</v>
          </cell>
          <cell r="I645">
            <v>0.13980811259047793</v>
          </cell>
          <cell r="J645">
            <v>7.8344038305686758E-2</v>
          </cell>
          <cell r="K645">
            <v>0.17080698862692664</v>
          </cell>
          <cell r="L645">
            <v>0.13448537049039389</v>
          </cell>
          <cell r="M645">
            <v>0.13396399547057</v>
          </cell>
          <cell r="N645">
            <v>0.1337777078258944</v>
          </cell>
          <cell r="O645">
            <v>0.13353903054308672</v>
          </cell>
          <cell r="P645">
            <v>0</v>
          </cell>
          <cell r="Q645">
            <v>0</v>
          </cell>
        </row>
        <row r="646">
          <cell r="E646">
            <v>0</v>
          </cell>
          <cell r="F646">
            <v>0.26175776578207333</v>
          </cell>
          <cell r="G646">
            <v>0.23285628435976768</v>
          </cell>
          <cell r="H646">
            <v>0.19049791300777777</v>
          </cell>
          <cell r="I646">
            <v>0.17115902268652453</v>
          </cell>
          <cell r="J646">
            <v>0.18003059939914909</v>
          </cell>
          <cell r="K646">
            <v>0.20995435355050629</v>
          </cell>
          <cell r="L646">
            <v>0.1834034767644154</v>
          </cell>
          <cell r="M646">
            <v>0.18293247947936864</v>
          </cell>
          <cell r="N646">
            <v>0.17523347127070296</v>
          </cell>
          <cell r="O646">
            <v>0.1865822832955146</v>
          </cell>
          <cell r="P646">
            <v>0</v>
          </cell>
          <cell r="Q646">
            <v>0</v>
          </cell>
        </row>
        <row r="647">
          <cell r="E647">
            <v>0</v>
          </cell>
          <cell r="F647">
            <v>0.37802631153634814</v>
          </cell>
          <cell r="G647">
            <v>0.2753633510650137</v>
          </cell>
          <cell r="H647">
            <v>0.40910260963633227</v>
          </cell>
          <cell r="I647">
            <v>0.35659076935794171</v>
          </cell>
          <cell r="J647">
            <v>0.28609225411290118</v>
          </cell>
          <cell r="K647">
            <v>0.23163318700225038</v>
          </cell>
          <cell r="L647">
            <v>0.2200412862967823</v>
          </cell>
          <cell r="M647">
            <v>0.22660654345382131</v>
          </cell>
          <cell r="N647">
            <v>0.2276673354036714</v>
          </cell>
          <cell r="O647">
            <v>0.22914300233026855</v>
          </cell>
          <cell r="P647">
            <v>0</v>
          </cell>
          <cell r="Q647">
            <v>0</v>
          </cell>
        </row>
        <row r="648">
          <cell r="E648">
            <v>0</v>
          </cell>
          <cell r="F648">
            <v>0.37198176940233385</v>
          </cell>
          <cell r="G648">
            <v>0.28123483718756265</v>
          </cell>
          <cell r="H648">
            <v>0.30629095376033322</v>
          </cell>
          <cell r="I648">
            <v>0.28887218355885097</v>
          </cell>
          <cell r="J648">
            <v>0.35895202013399935</v>
          </cell>
          <cell r="K648">
            <v>0.31493153032575943</v>
          </cell>
          <cell r="L648">
            <v>0.30811784096421785</v>
          </cell>
          <cell r="M648">
            <v>0.30732656552533932</v>
          </cell>
          <cell r="N648">
            <v>0.29439223173478102</v>
          </cell>
          <cell r="O648">
            <v>0.31345823593646449</v>
          </cell>
          <cell r="P648">
            <v>0</v>
          </cell>
          <cell r="Q648">
            <v>0</v>
          </cell>
        </row>
        <row r="649">
          <cell r="E649">
            <v>0</v>
          </cell>
          <cell r="F649">
            <v>0.13253385913307691</v>
          </cell>
          <cell r="G649">
            <v>6.4154554964499552E-2</v>
          </cell>
          <cell r="H649">
            <v>6.0951251380738432E-2</v>
          </cell>
          <cell r="I649">
            <v>7.1885446213141718E-2</v>
          </cell>
          <cell r="J649">
            <v>9.4142724152301835E-2</v>
          </cell>
          <cell r="K649">
            <v>0.11897897859309942</v>
          </cell>
          <cell r="L649">
            <v>9.9378663466754502E-2</v>
          </cell>
          <cell r="M649">
            <v>9.6251161473020277E-2</v>
          </cell>
          <cell r="N649">
            <v>9.851167352596088E-2</v>
          </cell>
          <cell r="O649">
            <v>9.3443364762950856E-2</v>
          </cell>
          <cell r="P649">
            <v>0</v>
          </cell>
          <cell r="Q649">
            <v>0</v>
          </cell>
        </row>
        <row r="650">
          <cell r="E650">
            <v>0</v>
          </cell>
          <cell r="F650">
            <v>0.45236448265830553</v>
          </cell>
          <cell r="G650">
            <v>0.48331367268356712</v>
          </cell>
          <cell r="H650">
            <v>0.45766224287310864</v>
          </cell>
          <cell r="I650">
            <v>0.40156082892881795</v>
          </cell>
          <cell r="J650">
            <v>0.42980007448167623</v>
          </cell>
          <cell r="K650">
            <v>0.63359010133998772</v>
          </cell>
          <cell r="L650">
            <v>0.38846492831671842</v>
          </cell>
          <cell r="M650">
            <v>0.18995653617907438</v>
          </cell>
          <cell r="N650">
            <v>0.2186415940547316</v>
          </cell>
          <cell r="O650">
            <v>0.29437972760598302</v>
          </cell>
          <cell r="P650">
            <v>0</v>
          </cell>
          <cell r="Q650">
            <v>0</v>
          </cell>
        </row>
        <row r="653">
          <cell r="E653">
            <v>0</v>
          </cell>
          <cell r="F653">
            <v>0</v>
          </cell>
          <cell r="G653">
            <v>0</v>
          </cell>
          <cell r="H653">
            <v>0</v>
          </cell>
          <cell r="I653">
            <v>0</v>
          </cell>
          <cell r="J653">
            <v>0</v>
          </cell>
          <cell r="K653">
            <v>0</v>
          </cell>
          <cell r="L653">
            <v>0</v>
          </cell>
          <cell r="M653">
            <v>0</v>
          </cell>
          <cell r="N653">
            <v>0</v>
          </cell>
          <cell r="O653">
            <v>0</v>
          </cell>
          <cell r="P653">
            <v>0</v>
          </cell>
          <cell r="Q653">
            <v>0</v>
          </cell>
        </row>
        <row r="654">
          <cell r="E654">
            <v>0</v>
          </cell>
          <cell r="F654">
            <v>0.82259430455441718</v>
          </cell>
          <cell r="G654">
            <v>1.1968082975361127</v>
          </cell>
          <cell r="H654">
            <v>1.044323739577258</v>
          </cell>
          <cell r="I654">
            <v>0.90663959369880476</v>
          </cell>
          <cell r="J654">
            <v>1.1244014263067752</v>
          </cell>
          <cell r="K654">
            <v>1.9760885055925976</v>
          </cell>
          <cell r="L654">
            <v>1.3651851516187117</v>
          </cell>
          <cell r="M654">
            <v>1.1930346548293347</v>
          </cell>
          <cell r="N654">
            <v>1.2864927747209769</v>
          </cell>
          <cell r="O654">
            <v>1.2697012858951333</v>
          </cell>
          <cell r="P654">
            <v>0</v>
          </cell>
          <cell r="Q654">
            <v>0</v>
          </cell>
        </row>
        <row r="655">
          <cell r="E655">
            <v>0</v>
          </cell>
          <cell r="F655">
            <v>0</v>
          </cell>
          <cell r="G655">
            <v>0</v>
          </cell>
          <cell r="H655">
            <v>0</v>
          </cell>
          <cell r="I655">
            <v>0</v>
          </cell>
          <cell r="J655">
            <v>0</v>
          </cell>
          <cell r="K655">
            <v>0</v>
          </cell>
          <cell r="L655">
            <v>0</v>
          </cell>
          <cell r="M655">
            <v>0</v>
          </cell>
          <cell r="N655">
            <v>0</v>
          </cell>
          <cell r="O655">
            <v>0</v>
          </cell>
          <cell r="P655">
            <v>0</v>
          </cell>
          <cell r="Q655">
            <v>0</v>
          </cell>
        </row>
        <row r="656">
          <cell r="E656">
            <v>0</v>
          </cell>
          <cell r="F656">
            <v>0</v>
          </cell>
          <cell r="G656">
            <v>0</v>
          </cell>
          <cell r="H656">
            <v>0</v>
          </cell>
          <cell r="I656">
            <v>0</v>
          </cell>
          <cell r="J656">
            <v>0</v>
          </cell>
          <cell r="K656">
            <v>0</v>
          </cell>
          <cell r="L656">
            <v>0</v>
          </cell>
          <cell r="M656">
            <v>0</v>
          </cell>
          <cell r="N656">
            <v>0</v>
          </cell>
          <cell r="O656">
            <v>0</v>
          </cell>
          <cell r="P656">
            <v>0</v>
          </cell>
          <cell r="Q656">
            <v>0</v>
          </cell>
        </row>
        <row r="657">
          <cell r="E657">
            <v>0</v>
          </cell>
          <cell r="F657">
            <v>4.0049132107185581E-2</v>
          </cell>
          <cell r="G657">
            <v>0.34706759553962924</v>
          </cell>
          <cell r="H657">
            <v>0.64847621871548167</v>
          </cell>
          <cell r="I657">
            <v>0.51495729807646817</v>
          </cell>
          <cell r="J657">
            <v>0.46284745839653535</v>
          </cell>
          <cell r="K657">
            <v>0.45066399582525712</v>
          </cell>
          <cell r="L657">
            <v>0.3288651318841942</v>
          </cell>
          <cell r="M657">
            <v>0.24749482999540429</v>
          </cell>
          <cell r="N657">
            <v>0.28161731067896795</v>
          </cell>
          <cell r="O657">
            <v>0.30321946437547448</v>
          </cell>
          <cell r="P657">
            <v>0</v>
          </cell>
          <cell r="Q657">
            <v>0</v>
          </cell>
        </row>
        <row r="658">
          <cell r="E658">
            <v>0</v>
          </cell>
          <cell r="F658">
            <v>0.51854413808708033</v>
          </cell>
          <cell r="G658">
            <v>0.19281087938747804</v>
          </cell>
          <cell r="H658">
            <v>5.1436782545511428E-2</v>
          </cell>
          <cell r="I658">
            <v>0.14021885704542777</v>
          </cell>
          <cell r="J658">
            <v>0.16167938060071815</v>
          </cell>
          <cell r="K658">
            <v>0.14441551313895562</v>
          </cell>
          <cell r="L658">
            <v>0.10123803790709252</v>
          </cell>
          <cell r="M658">
            <v>6.8530921329049838E-2</v>
          </cell>
          <cell r="N658">
            <v>6.4899843439890206E-2</v>
          </cell>
          <cell r="O658">
            <v>5.984348045110597E-2</v>
          </cell>
          <cell r="P658">
            <v>0</v>
          </cell>
          <cell r="Q658">
            <v>0</v>
          </cell>
        </row>
        <row r="659">
          <cell r="E659">
            <v>0</v>
          </cell>
          <cell r="F659">
            <v>0.875372531273233</v>
          </cell>
          <cell r="G659">
            <v>0.97368737341138267</v>
          </cell>
          <cell r="H659">
            <v>0.8151293087999063</v>
          </cell>
          <cell r="I659">
            <v>0.61925022345530745</v>
          </cell>
          <cell r="J659">
            <v>0.92712800090777014</v>
          </cell>
          <cell r="K659">
            <v>1.3135953850246562</v>
          </cell>
          <cell r="L659">
            <v>1.0181382396526231</v>
          </cell>
          <cell r="M659">
            <v>0.68151122242936202</v>
          </cell>
          <cell r="N659">
            <v>0.64884010577647755</v>
          </cell>
          <cell r="O659">
            <v>0.60939194513287098</v>
          </cell>
          <cell r="P659">
            <v>0</v>
          </cell>
          <cell r="Q659">
            <v>0</v>
          </cell>
        </row>
        <row r="660">
          <cell r="E660">
            <v>0</v>
          </cell>
          <cell r="F660">
            <v>0</v>
          </cell>
          <cell r="G660">
            <v>0</v>
          </cell>
          <cell r="H660">
            <v>0</v>
          </cell>
          <cell r="I660">
            <v>0</v>
          </cell>
          <cell r="J660">
            <v>0</v>
          </cell>
          <cell r="K660">
            <v>0</v>
          </cell>
          <cell r="L660">
            <v>0</v>
          </cell>
          <cell r="M660">
            <v>0</v>
          </cell>
          <cell r="N660">
            <v>0</v>
          </cell>
          <cell r="O660">
            <v>0</v>
          </cell>
          <cell r="P660">
            <v>0</v>
          </cell>
          <cell r="Q660">
            <v>0</v>
          </cell>
        </row>
        <row r="661">
          <cell r="E661">
            <v>0</v>
          </cell>
          <cell r="F661">
            <v>4.864078611371498E-2</v>
          </cell>
          <cell r="G661">
            <v>0</v>
          </cell>
          <cell r="H661">
            <v>0</v>
          </cell>
          <cell r="I661">
            <v>0</v>
          </cell>
          <cell r="J661">
            <v>0</v>
          </cell>
          <cell r="K661">
            <v>0</v>
          </cell>
          <cell r="L661">
            <v>0</v>
          </cell>
          <cell r="M661">
            <v>0</v>
          </cell>
          <cell r="N661">
            <v>0</v>
          </cell>
          <cell r="O661">
            <v>0</v>
          </cell>
          <cell r="P661">
            <v>0</v>
          </cell>
          <cell r="Q661">
            <v>0</v>
          </cell>
        </row>
        <row r="663">
          <cell r="B663">
            <v>1</v>
          </cell>
        </row>
        <row r="665">
          <cell r="C665" t="str">
            <v>Average Total Assets</v>
          </cell>
          <cell r="D665">
            <v>0</v>
          </cell>
          <cell r="E665">
            <v>0</v>
          </cell>
          <cell r="F665">
            <v>0</v>
          </cell>
          <cell r="G665">
            <v>54446.799999999996</v>
          </cell>
          <cell r="H665">
            <v>70653.049999999988</v>
          </cell>
          <cell r="I665">
            <v>98252.650000000285</v>
          </cell>
          <cell r="J665">
            <v>132200.65945211891</v>
          </cell>
          <cell r="K665">
            <v>164511.81378850155</v>
          </cell>
          <cell r="L665">
            <v>197313.43551095302</v>
          </cell>
          <cell r="M665">
            <v>223783.85347880668</v>
          </cell>
          <cell r="N665">
            <v>244618.60210753779</v>
          </cell>
          <cell r="O665">
            <v>270865.29925664567</v>
          </cell>
          <cell r="P665">
            <v>0</v>
          </cell>
          <cell r="Q665">
            <v>0</v>
          </cell>
        </row>
        <row r="668">
          <cell r="E668">
            <v>0</v>
          </cell>
          <cell r="F668">
            <v>0</v>
          </cell>
          <cell r="G668">
            <v>4.2687540865578757E-2</v>
          </cell>
          <cell r="H668">
            <v>1.3860689665909564E-2</v>
          </cell>
          <cell r="I668">
            <v>3.7334361973957411E-2</v>
          </cell>
          <cell r="J668">
            <v>0.10801322125332523</v>
          </cell>
          <cell r="K668">
            <v>0.13067745954499749</v>
          </cell>
          <cell r="L668">
            <v>9.8569393028416774E-2</v>
          </cell>
          <cell r="M668">
            <v>2.2391882686023795E-2</v>
          </cell>
          <cell r="N668">
            <v>3.2373160658885056E-2</v>
          </cell>
          <cell r="O668">
            <v>6.4389214340344073E-2</v>
          </cell>
          <cell r="P668">
            <v>0</v>
          </cell>
          <cell r="Q668">
            <v>0</v>
          </cell>
        </row>
        <row r="669">
          <cell r="E669">
            <v>0</v>
          </cell>
          <cell r="F669">
            <v>0</v>
          </cell>
          <cell r="G669">
            <v>8.9542452448996099E-2</v>
          </cell>
          <cell r="H669">
            <v>8.4006281399033739E-2</v>
          </cell>
          <cell r="I669">
            <v>5.5082483780335534E-2</v>
          </cell>
          <cell r="J669">
            <v>2.500441384861048E-2</v>
          </cell>
          <cell r="K669">
            <v>4.9044880466924588E-2</v>
          </cell>
          <cell r="L669">
            <v>5.1374160350855118E-2</v>
          </cell>
          <cell r="M669">
            <v>5.9956654772388131E-2</v>
          </cell>
          <cell r="N669">
            <v>5.7846689548335072E-2</v>
          </cell>
          <cell r="O669">
            <v>5.6562572435762369E-2</v>
          </cell>
          <cell r="P669">
            <v>0</v>
          </cell>
          <cell r="Q669">
            <v>0</v>
          </cell>
        </row>
        <row r="670">
          <cell r="E670">
            <v>0</v>
          </cell>
          <cell r="F670">
            <v>0</v>
          </cell>
          <cell r="G670">
            <v>9.6075435103624096E-2</v>
          </cell>
          <cell r="H670">
            <v>8.2748020078397197E-2</v>
          </cell>
          <cell r="I670">
            <v>6.743431347653199E-2</v>
          </cell>
          <cell r="J670">
            <v>5.7458866177223525E-2</v>
          </cell>
          <cell r="K670">
            <v>6.0285508550741572E-2</v>
          </cell>
          <cell r="L670">
            <v>7.0061149326814121E-2</v>
          </cell>
          <cell r="M670">
            <v>8.1872890400697257E-2</v>
          </cell>
          <cell r="N670">
            <v>7.5772536215569411E-2</v>
          </cell>
          <cell r="O670">
            <v>7.9029882658368869E-2</v>
          </cell>
          <cell r="P670">
            <v>0</v>
          </cell>
          <cell r="Q670">
            <v>0</v>
          </cell>
        </row>
        <row r="671">
          <cell r="E671">
            <v>0</v>
          </cell>
          <cell r="F671">
            <v>0</v>
          </cell>
          <cell r="G671">
            <v>0.11361365589896927</v>
          </cell>
          <cell r="H671">
            <v>0.17770499645804394</v>
          </cell>
          <cell r="I671">
            <v>0.1404918849517032</v>
          </cell>
          <cell r="J671">
            <v>9.1309680678045388E-2</v>
          </cell>
          <cell r="K671">
            <v>6.6510287781674879E-2</v>
          </cell>
          <cell r="L671">
            <v>8.4056996569948653E-2</v>
          </cell>
          <cell r="M671">
            <v>0.10141956611028155</v>
          </cell>
          <cell r="N671">
            <v>9.8445412807735874E-2</v>
          </cell>
          <cell r="O671">
            <v>9.7057149619429087E-2</v>
          </cell>
          <cell r="P671">
            <v>0</v>
          </cell>
          <cell r="Q671">
            <v>0</v>
          </cell>
        </row>
        <row r="672">
          <cell r="E672">
            <v>0</v>
          </cell>
          <cell r="F672">
            <v>0</v>
          </cell>
          <cell r="G672">
            <v>0.11603620414790218</v>
          </cell>
          <cell r="H672">
            <v>0.13304591946136793</v>
          </cell>
          <cell r="I672">
            <v>0.11381168853969809</v>
          </cell>
          <cell r="J672">
            <v>0.11456372504318282</v>
          </cell>
          <cell r="K672">
            <v>9.0428262826112368E-2</v>
          </cell>
          <cell r="L672">
            <v>0.11770273086904773</v>
          </cell>
          <cell r="M672">
            <v>0.13754645587317138</v>
          </cell>
          <cell r="N672">
            <v>0.12729786084215663</v>
          </cell>
          <cell r="O672">
            <v>0.13277020286605967</v>
          </cell>
          <cell r="P672">
            <v>0</v>
          </cell>
          <cell r="Q672">
            <v>0</v>
          </cell>
        </row>
        <row r="673">
          <cell r="E673">
            <v>0</v>
          </cell>
          <cell r="F673">
            <v>0</v>
          </cell>
          <cell r="G673">
            <v>2.6469875180910544E-2</v>
          </cell>
          <cell r="H673">
            <v>2.647585631476632E-2</v>
          </cell>
          <cell r="I673">
            <v>2.83218824123318E-2</v>
          </cell>
          <cell r="J673">
            <v>3.0046748756489158E-2</v>
          </cell>
          <cell r="K673">
            <v>3.416317932939332E-2</v>
          </cell>
          <cell r="L673">
            <v>3.7963202791335526E-2</v>
          </cell>
          <cell r="M673">
            <v>4.3077975090307356E-2</v>
          </cell>
          <cell r="N673">
            <v>4.2597337687678372E-2</v>
          </cell>
          <cell r="O673">
            <v>3.9579417841740475E-2</v>
          </cell>
          <cell r="P673">
            <v>0</v>
          </cell>
          <cell r="Q673">
            <v>0</v>
          </cell>
        </row>
        <row r="674">
          <cell r="E674">
            <v>0</v>
          </cell>
          <cell r="F674">
            <v>0</v>
          </cell>
          <cell r="G674">
            <v>0.19941300498835549</v>
          </cell>
          <cell r="H674">
            <v>0.19879821182525018</v>
          </cell>
          <cell r="I674">
            <v>0.15820947323049828</v>
          </cell>
          <cell r="J674">
            <v>0.13717570815753261</v>
          </cell>
          <cell r="K674">
            <v>0.18192669418883287</v>
          </cell>
          <cell r="L674">
            <v>0.14839576561565138</v>
          </cell>
          <cell r="M674">
            <v>8.5016563005911955E-2</v>
          </cell>
          <cell r="N674">
            <v>9.4542600700690413E-2</v>
          </cell>
          <cell r="O674">
            <v>0.12468919834610422</v>
          </cell>
          <cell r="P674">
            <v>0</v>
          </cell>
          <cell r="Q674">
            <v>0</v>
          </cell>
        </row>
        <row r="677">
          <cell r="E677">
            <v>0</v>
          </cell>
          <cell r="F677">
            <v>0</v>
          </cell>
          <cell r="G677">
            <v>0</v>
          </cell>
          <cell r="H677">
            <v>0</v>
          </cell>
          <cell r="I677">
            <v>0</v>
          </cell>
          <cell r="J677">
            <v>0</v>
          </cell>
          <cell r="K677">
            <v>0</v>
          </cell>
          <cell r="L677">
            <v>0</v>
          </cell>
          <cell r="M677">
            <v>0</v>
          </cell>
          <cell r="N677">
            <v>0</v>
          </cell>
          <cell r="O677">
            <v>0</v>
          </cell>
          <cell r="P677">
            <v>0</v>
          </cell>
          <cell r="Q677">
            <v>0</v>
          </cell>
        </row>
        <row r="678">
          <cell r="E678">
            <v>0</v>
          </cell>
          <cell r="F678">
            <v>0</v>
          </cell>
          <cell r="G678">
            <v>0.49379761528684885</v>
          </cell>
          <cell r="H678">
            <v>0.45363080574723957</v>
          </cell>
          <cell r="I678">
            <v>0.35720359705310639</v>
          </cell>
          <cell r="J678">
            <v>0.35886583335980166</v>
          </cell>
          <cell r="K678">
            <v>0.56740666952765562</v>
          </cell>
          <cell r="L678">
            <v>0.52150832936044755</v>
          </cell>
          <cell r="M678">
            <v>0.53395217632794378</v>
          </cell>
          <cell r="N678">
            <v>0.55629109927876697</v>
          </cell>
          <cell r="O678">
            <v>0.53780209923009714</v>
          </cell>
          <cell r="P678">
            <v>0</v>
          </cell>
          <cell r="Q678">
            <v>0</v>
          </cell>
        </row>
        <row r="679">
          <cell r="E679">
            <v>0</v>
          </cell>
          <cell r="F679">
            <v>0</v>
          </cell>
          <cell r="G679">
            <v>0</v>
          </cell>
          <cell r="H679">
            <v>0</v>
          </cell>
          <cell r="I679">
            <v>0</v>
          </cell>
          <cell r="J679">
            <v>0</v>
          </cell>
          <cell r="K679">
            <v>0</v>
          </cell>
          <cell r="L679">
            <v>0</v>
          </cell>
          <cell r="M679">
            <v>0</v>
          </cell>
          <cell r="N679">
            <v>0</v>
          </cell>
          <cell r="O679">
            <v>0</v>
          </cell>
          <cell r="P679">
            <v>0</v>
          </cell>
          <cell r="Q679">
            <v>0</v>
          </cell>
        </row>
        <row r="680">
          <cell r="E680">
            <v>0</v>
          </cell>
          <cell r="F680">
            <v>0</v>
          </cell>
          <cell r="G680">
            <v>0</v>
          </cell>
          <cell r="H680">
            <v>0</v>
          </cell>
          <cell r="I680">
            <v>0</v>
          </cell>
          <cell r="J680">
            <v>0</v>
          </cell>
          <cell r="K680">
            <v>0</v>
          </cell>
          <cell r="L680">
            <v>0</v>
          </cell>
          <cell r="M680">
            <v>0</v>
          </cell>
          <cell r="N680">
            <v>0</v>
          </cell>
          <cell r="O680">
            <v>0</v>
          </cell>
          <cell r="P680">
            <v>0</v>
          </cell>
          <cell r="Q680">
            <v>0</v>
          </cell>
        </row>
        <row r="681">
          <cell r="E681">
            <v>0</v>
          </cell>
          <cell r="F681">
            <v>0</v>
          </cell>
          <cell r="G681">
            <v>0.1431984983506836</v>
          </cell>
          <cell r="H681">
            <v>0.2816835225089363</v>
          </cell>
          <cell r="I681">
            <v>0.20288613080664938</v>
          </cell>
          <cell r="J681">
            <v>0.1477231662908092</v>
          </cell>
          <cell r="K681">
            <v>0.12940197578374715</v>
          </cell>
          <cell r="L681">
            <v>0.12562831152278017</v>
          </cell>
          <cell r="M681">
            <v>0.11076828537295497</v>
          </cell>
          <cell r="N681">
            <v>0.12177386955594123</v>
          </cell>
          <cell r="O681">
            <v>0.12843340892861332</v>
          </cell>
          <cell r="P681">
            <v>0</v>
          </cell>
          <cell r="Q681">
            <v>0</v>
          </cell>
        </row>
        <row r="682">
          <cell r="E682">
            <v>0</v>
          </cell>
          <cell r="F682">
            <v>0</v>
          </cell>
          <cell r="G682">
            <v>7.9552884650704911E-2</v>
          </cell>
          <cell r="H682">
            <v>2.234298448545392E-2</v>
          </cell>
          <cell r="I682">
            <v>5.5244311476585962E-2</v>
          </cell>
          <cell r="J682">
            <v>5.1601860597909902E-2</v>
          </cell>
          <cell r="K682">
            <v>4.1466930811243696E-2</v>
          </cell>
          <cell r="L682">
            <v>3.8673494180665707E-2</v>
          </cell>
          <cell r="M682">
            <v>3.0671560495985618E-2</v>
          </cell>
          <cell r="N682">
            <v>2.8063278674866014E-2</v>
          </cell>
          <cell r="O682">
            <v>2.5347654420268262E-2</v>
          </cell>
          <cell r="P682">
            <v>0</v>
          </cell>
          <cell r="Q682">
            <v>0</v>
          </cell>
        </row>
        <row r="683">
          <cell r="E683">
            <v>0</v>
          </cell>
          <cell r="F683">
            <v>0</v>
          </cell>
          <cell r="G683">
            <v>0.40173894517216813</v>
          </cell>
          <cell r="H683">
            <v>0.35407388640688553</v>
          </cell>
          <cell r="I683">
            <v>0.24397611667471497</v>
          </cell>
          <cell r="J683">
            <v>0.29590371809631444</v>
          </cell>
          <cell r="K683">
            <v>0.37718087039842485</v>
          </cell>
          <cell r="L683">
            <v>0.38893447660901798</v>
          </cell>
          <cell r="M683">
            <v>0.3050157838542677</v>
          </cell>
          <cell r="N683">
            <v>0.28056432402182135</v>
          </cell>
          <cell r="O683">
            <v>0.25811761473906086</v>
          </cell>
          <cell r="P683">
            <v>0</v>
          </cell>
          <cell r="Q683">
            <v>0</v>
          </cell>
        </row>
        <row r="684">
          <cell r="E684">
            <v>0</v>
          </cell>
          <cell r="F684">
            <v>0</v>
          </cell>
          <cell r="G684">
            <v>0</v>
          </cell>
          <cell r="H684">
            <v>0</v>
          </cell>
          <cell r="I684">
            <v>0</v>
          </cell>
          <cell r="J684">
            <v>0</v>
          </cell>
          <cell r="K684">
            <v>0</v>
          </cell>
          <cell r="L684">
            <v>0</v>
          </cell>
          <cell r="M684">
            <v>0</v>
          </cell>
          <cell r="N684">
            <v>0</v>
          </cell>
          <cell r="O684">
            <v>0</v>
          </cell>
          <cell r="P684">
            <v>0</v>
          </cell>
          <cell r="Q684">
            <v>0</v>
          </cell>
        </row>
        <row r="691">
          <cell r="C691" t="str">
            <v>Revenue</v>
          </cell>
          <cell r="D691">
            <v>0</v>
          </cell>
          <cell r="E691">
            <v>0</v>
          </cell>
          <cell r="F691">
            <v>0</v>
          </cell>
          <cell r="G691">
            <v>0.45227397614506915</v>
          </cell>
          <cell r="H691">
            <v>0.36615994124062401</v>
          </cell>
          <cell r="I691">
            <v>0.26132531337469045</v>
          </cell>
          <cell r="J691">
            <v>8.9981008140473939E-2</v>
          </cell>
          <cell r="K691">
            <v>0.11954302613702827</v>
          </cell>
          <cell r="L691">
            <v>0.59566315333979092</v>
          </cell>
          <cell r="M691">
            <v>0.3287757642868776</v>
          </cell>
          <cell r="N691">
            <v>5.6102790017327653E-2</v>
          </cell>
          <cell r="O691">
            <v>8.465110909540452E-2</v>
          </cell>
          <cell r="P691">
            <v>-1</v>
          </cell>
          <cell r="Q691">
            <v>0</v>
          </cell>
        </row>
        <row r="692">
          <cell r="E692">
            <v>0</v>
          </cell>
          <cell r="F692">
            <v>0</v>
          </cell>
          <cell r="G692">
            <v>0.36626980748884197</v>
          </cell>
          <cell r="H692">
            <v>0.5183939045991437</v>
          </cell>
          <cell r="I692">
            <v>0.12894886480212442</v>
          </cell>
          <cell r="J692">
            <v>2.9396979694574776E-2</v>
          </cell>
          <cell r="K692">
            <v>0.30428276574281643</v>
          </cell>
          <cell r="L692">
            <v>0.5611402427843788</v>
          </cell>
          <cell r="M692">
            <v>0.32536334382213949</v>
          </cell>
          <cell r="N692">
            <v>1.1655002108482693E-2</v>
          </cell>
          <cell r="O692">
            <v>0.15489740085898696</v>
          </cell>
          <cell r="P692">
            <v>-1</v>
          </cell>
          <cell r="Q692">
            <v>0</v>
          </cell>
        </row>
        <row r="693">
          <cell r="E693">
            <v>0</v>
          </cell>
          <cell r="F693">
            <v>0</v>
          </cell>
          <cell r="G693">
            <v>0.61650182196772496</v>
          </cell>
          <cell r="H693">
            <v>0.33603838598525115</v>
          </cell>
          <cell r="I693">
            <v>0.53097281141534891</v>
          </cell>
          <cell r="J693">
            <v>0.19166522348347703</v>
          </cell>
          <cell r="K693">
            <v>6.9990928113537132E-2</v>
          </cell>
          <cell r="L693">
            <v>0.52304625800323246</v>
          </cell>
          <cell r="M693">
            <v>-2.1856867974553995E-2</v>
          </cell>
          <cell r="N693">
            <v>2.7692926289835107E-4</v>
          </cell>
          <cell r="O693">
            <v>7.787388217615443E-2</v>
          </cell>
          <cell r="P693" t="e">
            <v>#VALUE!</v>
          </cell>
          <cell r="Q693" t="e">
            <v>#VALUE!</v>
          </cell>
        </row>
        <row r="694">
          <cell r="E694">
            <v>0</v>
          </cell>
          <cell r="F694">
            <v>0</v>
          </cell>
          <cell r="G694">
            <v>0.52584231679375049</v>
          </cell>
          <cell r="H694">
            <v>0.16716105606498854</v>
          </cell>
          <cell r="I694">
            <v>0.381488199439034</v>
          </cell>
          <cell r="J694">
            <v>0.12974282849515273</v>
          </cell>
          <cell r="K694">
            <v>-0.10257671750777841</v>
          </cell>
          <cell r="L694">
            <v>0.70715295341641116</v>
          </cell>
          <cell r="M694">
            <v>0.52560143888402422</v>
          </cell>
          <cell r="N694">
            <v>0.14431909328937342</v>
          </cell>
          <cell r="O694">
            <v>-9.33211416545221E-3</v>
          </cell>
          <cell r="P694">
            <v>-1</v>
          </cell>
          <cell r="Q694">
            <v>0</v>
          </cell>
        </row>
        <row r="695">
          <cell r="E695">
            <v>0</v>
          </cell>
          <cell r="F695">
            <v>0</v>
          </cell>
          <cell r="G695">
            <v>0.56741804484727321</v>
          </cell>
          <cell r="H695">
            <v>0.30119780714929423</v>
          </cell>
          <cell r="I695">
            <v>0.48869522559057299</v>
          </cell>
          <cell r="J695">
            <v>0.10830805582342595</v>
          </cell>
          <cell r="K695">
            <v>-0.15376117807196765</v>
          </cell>
          <cell r="L695">
            <v>0.68184130695947887</v>
          </cell>
          <cell r="M695">
            <v>0.67080850243335477</v>
          </cell>
          <cell r="N695">
            <v>0.18358653670404634</v>
          </cell>
          <cell r="O695">
            <v>-1.1477418259874361E-2</v>
          </cell>
          <cell r="P695">
            <v>-1</v>
          </cell>
          <cell r="Q695">
            <v>0</v>
          </cell>
        </row>
        <row r="696">
          <cell r="E696">
            <v>0</v>
          </cell>
          <cell r="F696">
            <v>0</v>
          </cell>
          <cell r="G696">
            <v>-0.67100694444444442</v>
          </cell>
          <cell r="H696">
            <v>5.8117854001759017</v>
          </cell>
          <cell r="I696">
            <v>-0.18127824402840542</v>
          </cell>
          <cell r="J696">
            <v>-0.25295694685380854</v>
          </cell>
          <cell r="K696">
            <v>2.2298923369221026</v>
          </cell>
          <cell r="L696">
            <v>-0.60784313725490202</v>
          </cell>
          <cell r="M696">
            <v>0.16666666666666674</v>
          </cell>
          <cell r="N696">
            <v>0</v>
          </cell>
          <cell r="O696">
            <v>0</v>
          </cell>
          <cell r="P696">
            <v>-1</v>
          </cell>
          <cell r="Q696">
            <v>0</v>
          </cell>
        </row>
        <row r="697">
          <cell r="E697">
            <v>0</v>
          </cell>
          <cell r="F697">
            <v>0</v>
          </cell>
          <cell r="G697">
            <v>0.57368379715684603</v>
          </cell>
          <cell r="H697">
            <v>0.34598236566295126</v>
          </cell>
          <cell r="I697">
            <v>0.66159911997733012</v>
          </cell>
          <cell r="J697">
            <v>5.282776267857292E-2</v>
          </cell>
          <cell r="K697">
            <v>-0.11190930867008098</v>
          </cell>
          <cell r="L697">
            <v>0.50503041787900682</v>
          </cell>
          <cell r="M697">
            <v>0.58238142864986631</v>
          </cell>
          <cell r="N697">
            <v>0.13670033749697685</v>
          </cell>
          <cell r="O697">
            <v>1.5593407801150816E-2</v>
          </cell>
          <cell r="P697">
            <v>-1</v>
          </cell>
          <cell r="Q697">
            <v>0</v>
          </cell>
        </row>
        <row r="698">
          <cell r="E698">
            <v>0</v>
          </cell>
          <cell r="F698">
            <v>0</v>
          </cell>
          <cell r="G698">
            <v>0.97005878030860071</v>
          </cell>
          <cell r="H698">
            <v>0.78862470862470913</v>
          </cell>
          <cell r="I698">
            <v>0.85033623520835899</v>
          </cell>
          <cell r="J698">
            <v>0.22577734212042011</v>
          </cell>
          <cell r="K698">
            <v>-0.26962021177544893</v>
          </cell>
          <cell r="L698">
            <v>0.34423374982439547</v>
          </cell>
          <cell r="M698">
            <v>0.68929053523573613</v>
          </cell>
          <cell r="N698">
            <v>0.20004399383734595</v>
          </cell>
          <cell r="O698">
            <v>2.0741491597312756E-2</v>
          </cell>
          <cell r="P698">
            <v>-1</v>
          </cell>
          <cell r="Q698">
            <v>0</v>
          </cell>
        </row>
        <row r="699">
          <cell r="C699" t="str">
            <v>Net Income</v>
          </cell>
          <cell r="D699">
            <v>0</v>
          </cell>
          <cell r="E699">
            <v>0</v>
          </cell>
          <cell r="F699">
            <v>0</v>
          </cell>
          <cell r="G699">
            <v>0.97519389388157496</v>
          </cell>
          <cell r="H699">
            <v>0.79083174919754473</v>
          </cell>
          <cell r="I699">
            <v>0.85156440329944427</v>
          </cell>
          <cell r="J699">
            <v>0.20041822781238205</v>
          </cell>
          <cell r="K699">
            <v>-0.27553076461390125</v>
          </cell>
          <cell r="L699">
            <v>0.3546499461888506</v>
          </cell>
          <cell r="M699">
            <v>0.70468735201984756</v>
          </cell>
          <cell r="N699">
            <v>0.20266524963698629</v>
          </cell>
          <cell r="O699">
            <v>2.0967476335536306E-2</v>
          </cell>
          <cell r="P699">
            <v>-1.0106715429791595</v>
          </cell>
          <cell r="Q699">
            <v>0</v>
          </cell>
        </row>
        <row r="700">
          <cell r="E700">
            <v>0</v>
          </cell>
          <cell r="F700">
            <v>0</v>
          </cell>
          <cell r="G700">
            <v>0</v>
          </cell>
          <cell r="H700">
            <v>0.30119780714929423</v>
          </cell>
          <cell r="I700">
            <v>0.48869522559057299</v>
          </cell>
          <cell r="J700">
            <v>0.10830805582342595</v>
          </cell>
          <cell r="K700">
            <v>-0.15376117807196765</v>
          </cell>
          <cell r="L700">
            <v>0.68184130695947887</v>
          </cell>
          <cell r="M700">
            <v>0.67080850243335477</v>
          </cell>
          <cell r="N700">
            <v>0.18358653670404634</v>
          </cell>
          <cell r="O700">
            <v>-1.1477418259874361E-2</v>
          </cell>
          <cell r="P700">
            <v>-1</v>
          </cell>
          <cell r="Q700">
            <v>0</v>
          </cell>
        </row>
        <row r="701">
          <cell r="C701" t="str">
            <v>NOPAT</v>
          </cell>
          <cell r="D701">
            <v>0</v>
          </cell>
          <cell r="E701">
            <v>0</v>
          </cell>
          <cell r="F701">
            <v>0</v>
          </cell>
          <cell r="G701">
            <v>0</v>
          </cell>
          <cell r="H701">
            <v>0.30119780714929423</v>
          </cell>
          <cell r="I701">
            <v>0.48869522559057299</v>
          </cell>
          <cell r="J701">
            <v>0.10830805582342595</v>
          </cell>
          <cell r="K701">
            <v>-0.26292598610068385</v>
          </cell>
          <cell r="L701">
            <v>0.68184130695947887</v>
          </cell>
          <cell r="M701">
            <v>0.67080850243335477</v>
          </cell>
          <cell r="N701">
            <v>0.18358653670404634</v>
          </cell>
          <cell r="O701">
            <v>-1.1477418259874361E-2</v>
          </cell>
          <cell r="P701">
            <v>-1</v>
          </cell>
          <cell r="Q701">
            <v>0</v>
          </cell>
        </row>
        <row r="706">
          <cell r="E706">
            <v>0</v>
          </cell>
          <cell r="F706">
            <v>0</v>
          </cell>
          <cell r="G706">
            <v>2.0841295116772796</v>
          </cell>
          <cell r="H706">
            <v>-0.57865071852680738</v>
          </cell>
          <cell r="I706">
            <v>2.7457367507409263</v>
          </cell>
          <cell r="J706">
            <v>2.8927591405144351</v>
          </cell>
          <cell r="K706">
            <v>0.50552244259571455</v>
          </cell>
          <cell r="L706">
            <v>-9.5307547727554121E-2</v>
          </cell>
          <cell r="M706">
            <v>-0.74235565328902675</v>
          </cell>
          <cell r="N706">
            <v>0.58035707288911831</v>
          </cell>
          <cell r="O706">
            <v>1.2023782742452411</v>
          </cell>
          <cell r="P706">
            <v>0</v>
          </cell>
          <cell r="Q706">
            <v>0</v>
          </cell>
        </row>
        <row r="707">
          <cell r="E707">
            <v>0</v>
          </cell>
          <cell r="F707">
            <v>0</v>
          </cell>
          <cell r="G707">
            <v>0</v>
          </cell>
          <cell r="H707">
            <v>0</v>
          </cell>
          <cell r="I707">
            <v>0</v>
          </cell>
          <cell r="J707">
            <v>0</v>
          </cell>
          <cell r="K707">
            <v>0</v>
          </cell>
          <cell r="L707">
            <v>0</v>
          </cell>
          <cell r="M707">
            <v>0</v>
          </cell>
          <cell r="N707">
            <v>0</v>
          </cell>
          <cell r="O707">
            <v>0</v>
          </cell>
          <cell r="P707">
            <v>0</v>
          </cell>
          <cell r="Q707">
            <v>0</v>
          </cell>
        </row>
        <row r="708">
          <cell r="E708">
            <v>0</v>
          </cell>
          <cell r="F708">
            <v>0</v>
          </cell>
          <cell r="G708">
            <v>0.17437490966902747</v>
          </cell>
          <cell r="H708">
            <v>0.21742251758866127</v>
          </cell>
          <cell r="I708">
            <v>-8.8167405185921588E-2</v>
          </cell>
          <cell r="J708">
            <v>-0.38920916481892098</v>
          </cell>
          <cell r="K708">
            <v>1.4408465158077246</v>
          </cell>
          <cell r="L708">
            <v>0.25634994258626409</v>
          </cell>
          <cell r="M708">
            <v>0.32362434530412654</v>
          </cell>
          <cell r="N708">
            <v>5.4634194663803148E-2</v>
          </cell>
          <cell r="O708">
            <v>8.2715946774861937E-2</v>
          </cell>
          <cell r="P708">
            <v>0</v>
          </cell>
          <cell r="Q708">
            <v>0</v>
          </cell>
        </row>
        <row r="709">
          <cell r="E709">
            <v>0</v>
          </cell>
          <cell r="F709">
            <v>0</v>
          </cell>
          <cell r="G709">
            <v>0.29192393183502108</v>
          </cell>
          <cell r="H709">
            <v>0.11764480978780334</v>
          </cell>
          <cell r="I709">
            <v>0.13327859879584025</v>
          </cell>
          <cell r="J709">
            <v>0.14647730016904137</v>
          </cell>
          <cell r="K709">
            <v>0.30562767167950855</v>
          </cell>
          <cell r="L709">
            <v>0.39387521677176673</v>
          </cell>
          <cell r="M709">
            <v>0.32536334382213949</v>
          </cell>
          <cell r="N709">
            <v>1.1655002108482693E-2</v>
          </cell>
          <cell r="O709">
            <v>0.15489740085898718</v>
          </cell>
          <cell r="P709">
            <v>0</v>
          </cell>
          <cell r="Q709">
            <v>0</v>
          </cell>
        </row>
        <row r="710">
          <cell r="E710">
            <v>0</v>
          </cell>
          <cell r="F710">
            <v>0</v>
          </cell>
          <cell r="G710">
            <v>5.7870884993586946E-2</v>
          </cell>
          <cell r="H710">
            <v>1.0296804022050146</v>
          </cell>
          <cell r="I710">
            <v>9.9423355687592752E-2</v>
          </cell>
          <cell r="J710">
            <v>-0.12550982707534941</v>
          </cell>
          <cell r="K710">
            <v>-9.3567492995017321E-2</v>
          </cell>
          <cell r="L710">
            <v>0.51580944553448727</v>
          </cell>
          <cell r="M710">
            <v>0.36842175410725231</v>
          </cell>
          <cell r="N710">
            <v>6.10466249163093E-2</v>
          </cell>
          <cell r="O710">
            <v>9.1681471030071071E-2</v>
          </cell>
          <cell r="P710">
            <v>0</v>
          </cell>
          <cell r="Q710">
            <v>0</v>
          </cell>
        </row>
        <row r="711">
          <cell r="E711">
            <v>0</v>
          </cell>
          <cell r="F711">
            <v>0</v>
          </cell>
          <cell r="G711">
            <v>-0.45999925197292146</v>
          </cell>
          <cell r="H711">
            <v>-0.63554508934755505</v>
          </cell>
          <cell r="I711">
            <v>2.4384264538198401</v>
          </cell>
          <cell r="J711">
            <v>0.25680281508502389</v>
          </cell>
          <cell r="K711">
            <v>0</v>
          </cell>
          <cell r="L711">
            <v>0.11859040136034471</v>
          </cell>
          <cell r="M711">
            <v>-0.10051370760601774</v>
          </cell>
          <cell r="N711">
            <v>1.4569189078939004E-4</v>
          </cell>
          <cell r="O711">
            <v>1.4567066775428295E-4</v>
          </cell>
          <cell r="P711">
            <v>0</v>
          </cell>
          <cell r="Q711">
            <v>0</v>
          </cell>
        </row>
        <row r="712">
          <cell r="E712">
            <v>0</v>
          </cell>
          <cell r="F712">
            <v>0</v>
          </cell>
          <cell r="G712">
            <v>9.7984011122697279E-2</v>
          </cell>
          <cell r="H712">
            <v>0.48787552629079745</v>
          </cell>
          <cell r="I712">
            <v>0.18959372772630068</v>
          </cell>
          <cell r="J712">
            <v>0.35440830598356343</v>
          </cell>
          <cell r="K712">
            <v>-1.7753407947820876E-2</v>
          </cell>
          <cell r="L712">
            <v>0.5611402427843788</v>
          </cell>
          <cell r="M712">
            <v>0.32536334382213949</v>
          </cell>
          <cell r="N712">
            <v>1.1655002108482693E-2</v>
          </cell>
          <cell r="O712">
            <v>0.15489740085898673</v>
          </cell>
          <cell r="P712" t="e">
            <v>#VALUE!</v>
          </cell>
          <cell r="Q712" t="e">
            <v>#VALUE!</v>
          </cell>
        </row>
        <row r="713">
          <cell r="E713">
            <v>0</v>
          </cell>
          <cell r="F713">
            <v>0</v>
          </cell>
          <cell r="G713">
            <v>-0.29700990195600208</v>
          </cell>
          <cell r="H713">
            <v>0.29794615598112695</v>
          </cell>
          <cell r="I713">
            <v>0.48759756227948259</v>
          </cell>
          <cell r="J713">
            <v>0.42746253638552489</v>
          </cell>
          <cell r="K713">
            <v>0.41489517050006008</v>
          </cell>
          <cell r="L713">
            <v>0.33279738485881105</v>
          </cell>
          <cell r="M713">
            <v>0.28695844951263361</v>
          </cell>
          <cell r="N713">
            <v>8.0905951344866889E-2</v>
          </cell>
          <cell r="O713">
            <v>2.884709598432833E-2</v>
          </cell>
          <cell r="P713">
            <v>0</v>
          </cell>
          <cell r="Q713">
            <v>0</v>
          </cell>
        </row>
        <row r="716">
          <cell r="E716">
            <v>0</v>
          </cell>
          <cell r="F716">
            <v>0</v>
          </cell>
          <cell r="G716">
            <v>1.1129413798794436</v>
          </cell>
          <cell r="H716">
            <v>0.19209840175260462</v>
          </cell>
          <cell r="I716">
            <v>9.5031575268951229E-2</v>
          </cell>
          <cell r="J716">
            <v>0.3517788200716887</v>
          </cell>
          <cell r="K716">
            <v>0.96755007038041541</v>
          </cell>
          <cell r="L716">
            <v>0.10236744850216795</v>
          </cell>
          <cell r="M716">
            <v>0.16121650855336789</v>
          </cell>
          <cell r="N716">
            <v>0.13883415139714983</v>
          </cell>
          <cell r="O716">
            <v>7.0494086734929517E-2</v>
          </cell>
          <cell r="P716">
            <v>0</v>
          </cell>
          <cell r="Q716">
            <v>0</v>
          </cell>
        </row>
        <row r="717">
          <cell r="E717">
            <v>0</v>
          </cell>
          <cell r="F717">
            <v>0</v>
          </cell>
          <cell r="G717">
            <v>-0.67116397505906045</v>
          </cell>
          <cell r="H717">
            <v>-0.41908225006256716</v>
          </cell>
          <cell r="I717">
            <v>6.7929295489102897</v>
          </cell>
          <cell r="J717">
            <v>0.45969386261865508</v>
          </cell>
          <cell r="K717">
            <v>-0.66908162515121339</v>
          </cell>
          <cell r="L717">
            <v>0.81970055002389941</v>
          </cell>
          <cell r="M717">
            <v>7.7692459946762105E-2</v>
          </cell>
          <cell r="N717">
            <v>-0.11328663406529083</v>
          </cell>
          <cell r="O717">
            <v>-5.420127644006012E-2</v>
          </cell>
          <cell r="P717">
            <v>0</v>
          </cell>
          <cell r="Q717">
            <v>0</v>
          </cell>
        </row>
        <row r="718">
          <cell r="E718">
            <v>0</v>
          </cell>
          <cell r="F718">
            <v>0</v>
          </cell>
          <cell r="G718">
            <v>0</v>
          </cell>
          <cell r="H718">
            <v>0</v>
          </cell>
          <cell r="I718">
            <v>0</v>
          </cell>
          <cell r="J718">
            <v>0</v>
          </cell>
          <cell r="K718">
            <v>0</v>
          </cell>
          <cell r="L718">
            <v>0</v>
          </cell>
          <cell r="M718">
            <v>0</v>
          </cell>
          <cell r="N718">
            <v>0</v>
          </cell>
          <cell r="O718">
            <v>0</v>
          </cell>
          <cell r="P718">
            <v>0</v>
          </cell>
          <cell r="Q718">
            <v>0</v>
          </cell>
        </row>
        <row r="719">
          <cell r="E719">
            <v>0</v>
          </cell>
          <cell r="F719">
            <v>0</v>
          </cell>
          <cell r="G719">
            <v>11.58547215496368</v>
          </cell>
          <cell r="H719">
            <v>1.5525927636051149</v>
          </cell>
          <cell r="I719">
            <v>1.6229687766935452E-3</v>
          </cell>
          <cell r="J719">
            <v>-2.0316944331572495E-2</v>
          </cell>
          <cell r="K719">
            <v>9.0073466980045147E-2</v>
          </cell>
          <cell r="L719">
            <v>0.16441068784494584</v>
          </cell>
          <cell r="M719">
            <v>0</v>
          </cell>
          <cell r="N719">
            <v>0.20170925401050721</v>
          </cell>
          <cell r="O719">
            <v>0.16785196031181049</v>
          </cell>
          <cell r="P719">
            <v>0</v>
          </cell>
          <cell r="Q719">
            <v>0</v>
          </cell>
        </row>
        <row r="720">
          <cell r="E720">
            <v>0</v>
          </cell>
          <cell r="F720">
            <v>0</v>
          </cell>
          <cell r="G720">
            <v>0</v>
          </cell>
          <cell r="H720">
            <v>0</v>
          </cell>
          <cell r="I720">
            <v>0</v>
          </cell>
          <cell r="J720">
            <v>0</v>
          </cell>
          <cell r="K720">
            <v>0</v>
          </cell>
          <cell r="L720">
            <v>0</v>
          </cell>
          <cell r="M720">
            <v>0</v>
          </cell>
          <cell r="N720">
            <v>0</v>
          </cell>
          <cell r="O720">
            <v>0</v>
          </cell>
          <cell r="P720">
            <v>0</v>
          </cell>
          <cell r="Q720">
            <v>0</v>
          </cell>
        </row>
        <row r="721">
          <cell r="E721">
            <v>0</v>
          </cell>
          <cell r="F721">
            <v>0</v>
          </cell>
          <cell r="G721">
            <v>0</v>
          </cell>
          <cell r="H721">
            <v>0</v>
          </cell>
          <cell r="I721">
            <v>0</v>
          </cell>
          <cell r="J721">
            <v>0</v>
          </cell>
          <cell r="K721">
            <v>0</v>
          </cell>
          <cell r="L721">
            <v>0</v>
          </cell>
          <cell r="M721">
            <v>0</v>
          </cell>
          <cell r="N721">
            <v>0</v>
          </cell>
          <cell r="O721">
            <v>0</v>
          </cell>
          <cell r="P721">
            <v>0</v>
          </cell>
          <cell r="Q721">
            <v>0</v>
          </cell>
        </row>
        <row r="725">
          <cell r="C725" t="str">
            <v>Basic EPS</v>
          </cell>
          <cell r="D725">
            <v>0</v>
          </cell>
          <cell r="E725">
            <v>0</v>
          </cell>
          <cell r="F725">
            <v>0</v>
          </cell>
          <cell r="G725">
            <v>0.24020285745471681</v>
          </cell>
          <cell r="H725">
            <v>0.52385764719670735</v>
          </cell>
          <cell r="I725">
            <v>0.39632716654498878</v>
          </cell>
          <cell r="J725">
            <v>-1.542685248059894E-2</v>
          </cell>
          <cell r="K725">
            <v>-0.27553076461390136</v>
          </cell>
          <cell r="L725">
            <v>0.35464994618885082</v>
          </cell>
          <cell r="M725">
            <v>0.70468735201984734</v>
          </cell>
          <cell r="N725">
            <v>0.20266524963698629</v>
          </cell>
          <cell r="O725">
            <v>2.0967476335536306E-2</v>
          </cell>
          <cell r="P725">
            <v>-1.6387477164907707</v>
          </cell>
          <cell r="Q725">
            <v>0</v>
          </cell>
        </row>
        <row r="726">
          <cell r="E726">
            <v>0</v>
          </cell>
          <cell r="F726">
            <v>0</v>
          </cell>
          <cell r="G726">
            <v>0.22415785690895529</v>
          </cell>
          <cell r="H726">
            <v>0.37400130620515193</v>
          </cell>
          <cell r="I726">
            <v>0.28681214094340457</v>
          </cell>
          <cell r="J726">
            <v>0.20041822781238205</v>
          </cell>
          <cell r="K726">
            <v>-0.27553076461390136</v>
          </cell>
          <cell r="L726">
            <v>0.35464994618885082</v>
          </cell>
          <cell r="M726">
            <v>0.70468735201984734</v>
          </cell>
          <cell r="N726">
            <v>0.20266524963698629</v>
          </cell>
          <cell r="O726">
            <v>2.0967476335536306E-2</v>
          </cell>
          <cell r="P726">
            <v>-1.6387477164907707</v>
          </cell>
          <cell r="Q726">
            <v>0</v>
          </cell>
        </row>
        <row r="727">
          <cell r="E727">
            <v>0</v>
          </cell>
          <cell r="F727">
            <v>0</v>
          </cell>
          <cell r="G727">
            <v>0.24020285745471681</v>
          </cell>
          <cell r="H727">
            <v>0.52385764719670735</v>
          </cell>
          <cell r="I727">
            <v>-1.5634954273350821E-2</v>
          </cell>
          <cell r="J727">
            <v>0.20041822781238205</v>
          </cell>
          <cell r="K727">
            <v>-0.27553076461390136</v>
          </cell>
          <cell r="L727">
            <v>0.3546499461888506</v>
          </cell>
          <cell r="M727">
            <v>0.70468735201984734</v>
          </cell>
          <cell r="N727">
            <v>0.20266524963698629</v>
          </cell>
          <cell r="O727">
            <v>2.0967476335536306E-2</v>
          </cell>
          <cell r="P727">
            <v>-1.7431487815039786</v>
          </cell>
          <cell r="Q727">
            <v>0</v>
          </cell>
        </row>
        <row r="728">
          <cell r="E728">
            <v>0</v>
          </cell>
          <cell r="F728">
            <v>0</v>
          </cell>
          <cell r="G728">
            <v>0.16666666666666674</v>
          </cell>
          <cell r="H728">
            <v>0.45714285714285707</v>
          </cell>
          <cell r="I728">
            <v>7.8431372549019773E-2</v>
          </cell>
          <cell r="J728">
            <v>9.0909090909090828E-2</v>
          </cell>
          <cell r="K728">
            <v>0</v>
          </cell>
          <cell r="L728">
            <v>0.25</v>
          </cell>
          <cell r="M728">
            <v>6.6666666666666652E-2</v>
          </cell>
          <cell r="N728">
            <v>0</v>
          </cell>
          <cell r="O728">
            <v>0</v>
          </cell>
          <cell r="P728">
            <v>-1</v>
          </cell>
          <cell r="Q728">
            <v>0</v>
          </cell>
        </row>
        <row r="729">
          <cell r="E729">
            <v>0</v>
          </cell>
          <cell r="F729">
            <v>0</v>
          </cell>
          <cell r="G729">
            <v>0</v>
          </cell>
          <cell r="H729">
            <v>-6.8372969198328137E-3</v>
          </cell>
          <cell r="I729">
            <v>4.1826846368721915E-2</v>
          </cell>
          <cell r="J729">
            <v>-7.339423313656035E-2</v>
          </cell>
          <cell r="K729">
            <v>-0.186924144179896</v>
          </cell>
          <cell r="L729">
            <v>0.70977875054000594</v>
          </cell>
          <cell r="M729">
            <v>0.51078398395372426</v>
          </cell>
          <cell r="N729">
            <v>0.13988767441609862</v>
          </cell>
          <cell r="O729">
            <v>-9.0807305333533428E-3</v>
          </cell>
          <cell r="P729">
            <v>0</v>
          </cell>
          <cell r="Q729">
            <v>0</v>
          </cell>
        </row>
        <row r="730">
          <cell r="E730">
            <v>0</v>
          </cell>
          <cell r="F730">
            <v>0</v>
          </cell>
          <cell r="G730">
            <v>0</v>
          </cell>
          <cell r="H730">
            <v>-0.910000001917049</v>
          </cell>
          <cell r="I730">
            <v>-4.0610204784702564</v>
          </cell>
          <cell r="J730">
            <v>-1.497409897658373</v>
          </cell>
          <cell r="K730">
            <v>13.072201342838401</v>
          </cell>
          <cell r="L730">
            <v>-1.1069372734910756</v>
          </cell>
          <cell r="M730">
            <v>2.2931547263153496</v>
          </cell>
          <cell r="N730">
            <v>-0.57684379228185279</v>
          </cell>
          <cell r="O730">
            <v>1.7597829250572294E-2</v>
          </cell>
          <cell r="P730">
            <v>0</v>
          </cell>
          <cell r="Q730">
            <v>0</v>
          </cell>
        </row>
        <row r="734">
          <cell r="E734">
            <v>0</v>
          </cell>
          <cell r="F734">
            <v>0</v>
          </cell>
          <cell r="G734">
            <v>0.98969387378553764</v>
          </cell>
          <cell r="H734">
            <v>0.22131197490402221</v>
          </cell>
          <cell r="I734">
            <v>9.8589685461472065E-2</v>
          </cell>
          <cell r="J734">
            <v>0.29494692814744838</v>
          </cell>
          <cell r="K734">
            <v>0.87983828568445621</v>
          </cell>
          <cell r="L734">
            <v>7.2252655545729461E-2</v>
          </cell>
          <cell r="M734">
            <v>4.7920105533187263E-2</v>
          </cell>
          <cell r="N734">
            <v>0.14937579975180726</v>
          </cell>
          <cell r="O734">
            <v>0.12713006971529461</v>
          </cell>
          <cell r="P734">
            <v>0</v>
          </cell>
          <cell r="Q734">
            <v>0</v>
          </cell>
        </row>
        <row r="735">
          <cell r="E735">
            <v>0</v>
          </cell>
          <cell r="F735">
            <v>0</v>
          </cell>
          <cell r="G735">
            <v>0.3003284831136821</v>
          </cell>
          <cell r="H735">
            <v>0.33652892561983472</v>
          </cell>
          <cell r="I735">
            <v>0.44867100633508539</v>
          </cell>
          <cell r="J735">
            <v>0.28292248565010136</v>
          </cell>
          <cell r="K735">
            <v>0.22634465977497342</v>
          </cell>
          <cell r="L735">
            <v>0.15420409454566109</v>
          </cell>
          <cell r="M735">
            <v>4.5837948188764077E-2</v>
          </cell>
          <cell r="N735">
            <v>0.11635643918389715</v>
          </cell>
          <cell r="O735">
            <v>0.11097406314647196</v>
          </cell>
          <cell r="P735">
            <v>0</v>
          </cell>
          <cell r="Q735">
            <v>0</v>
          </cell>
        </row>
        <row r="736">
          <cell r="E736">
            <v>0</v>
          </cell>
          <cell r="F736">
            <v>0</v>
          </cell>
          <cell r="G736">
            <v>0</v>
          </cell>
          <cell r="H736">
            <v>-0.89423234231152471</v>
          </cell>
          <cell r="I736">
            <v>-5.0589889615411643</v>
          </cell>
          <cell r="J736">
            <v>-1.606455609060409</v>
          </cell>
          <cell r="K736">
            <v>13.072201342838403</v>
          </cell>
          <cell r="L736">
            <v>-1.1069372734910756</v>
          </cell>
          <cell r="M736">
            <v>2.29315472631535</v>
          </cell>
          <cell r="N736">
            <v>-0.57684379228185279</v>
          </cell>
          <cell r="O736">
            <v>1.7597829250572072E-2</v>
          </cell>
          <cell r="P736">
            <v>0</v>
          </cell>
          <cell r="Q736">
            <v>0</v>
          </cell>
        </row>
        <row r="737">
          <cell r="E737">
            <v>0</v>
          </cell>
          <cell r="F737">
            <v>0</v>
          </cell>
          <cell r="G737">
            <v>0</v>
          </cell>
          <cell r="H737">
            <v>-0.91885330943723431</v>
          </cell>
          <cell r="I737">
            <v>7.5336011735789228</v>
          </cell>
          <cell r="J737">
            <v>0.63758216543723178</v>
          </cell>
          <cell r="K737">
            <v>-1.8144154714286529</v>
          </cell>
          <cell r="L737">
            <v>1.6914329928010385</v>
          </cell>
          <cell r="M737">
            <v>-1.4609048137104861</v>
          </cell>
          <cell r="N737">
            <v>1.3076281971110149</v>
          </cell>
          <cell r="O737">
            <v>-0.6166818461408774</v>
          </cell>
          <cell r="P737">
            <v>0</v>
          </cell>
          <cell r="Q737">
            <v>0</v>
          </cell>
        </row>
        <row r="742">
          <cell r="C742" t="str">
            <v>Average Accounts Receivable</v>
          </cell>
          <cell r="D742">
            <v>0</v>
          </cell>
          <cell r="E742">
            <v>0</v>
          </cell>
          <cell r="F742">
            <v>0</v>
          </cell>
          <cell r="G742">
            <v>4513.3500000000004</v>
          </cell>
          <cell r="H742">
            <v>5405.3</v>
          </cell>
          <cell r="I742">
            <v>5673.65</v>
          </cell>
          <cell r="J742">
            <v>4358.8</v>
          </cell>
          <cell r="K742">
            <v>5687.031121327007</v>
          </cell>
          <cell r="L742">
            <v>9102.6371589859118</v>
          </cell>
          <cell r="M742">
            <v>11777.071660990656</v>
          </cell>
          <cell r="N742">
            <v>13783.853790262971</v>
          </cell>
          <cell r="O742">
            <v>14735.607221700457</v>
          </cell>
          <cell r="P742">
            <v>0</v>
          </cell>
          <cell r="Q742">
            <v>0</v>
          </cell>
        </row>
        <row r="743">
          <cell r="C743" t="str">
            <v>Average Inventories</v>
          </cell>
          <cell r="D743">
            <v>0</v>
          </cell>
          <cell r="E743">
            <v>0</v>
          </cell>
          <cell r="F743">
            <v>0</v>
          </cell>
          <cell r="G743">
            <v>4640</v>
          </cell>
          <cell r="H743">
            <v>5538.7</v>
          </cell>
          <cell r="I743">
            <v>6236</v>
          </cell>
          <cell r="J743">
            <v>7110.85</v>
          </cell>
          <cell r="K743">
            <v>8756.8891784223579</v>
          </cell>
          <cell r="L743">
            <v>11870.842213182152</v>
          </cell>
          <cell r="M743">
            <v>16072.918489417811</v>
          </cell>
          <cell r="N743">
            <v>18428.601398255701</v>
          </cell>
          <cell r="O743">
            <v>19970.912351836021</v>
          </cell>
          <cell r="P743">
            <v>0</v>
          </cell>
          <cell r="Q743">
            <v>0</v>
          </cell>
        </row>
        <row r="744">
          <cell r="C744" t="str">
            <v>Average Accounts Payable</v>
          </cell>
          <cell r="D744">
            <v>0</v>
          </cell>
          <cell r="E744">
            <v>0</v>
          </cell>
          <cell r="F744">
            <v>0</v>
          </cell>
          <cell r="G744">
            <v>6035.9</v>
          </cell>
          <cell r="H744">
            <v>7858.9500000000007</v>
          </cell>
          <cell r="I744">
            <v>10291.200000000001</v>
          </cell>
          <cell r="J744">
            <v>13163.849999999999</v>
          </cell>
          <cell r="K744">
            <v>15010.958767633536</v>
          </cell>
          <cell r="L744">
            <v>19050.423866029989</v>
          </cell>
          <cell r="M744">
            <v>27002.50306222192</v>
          </cell>
          <cell r="N744">
            <v>30960.050349069581</v>
          </cell>
          <cell r="O744">
            <v>33551.132751084515</v>
          </cell>
          <cell r="P744" t="e">
            <v>#VALUE!</v>
          </cell>
          <cell r="Q744" t="e">
            <v>#VALUE!</v>
          </cell>
        </row>
        <row r="745">
          <cell r="C745" t="str">
            <v>Average Net Working Capital</v>
          </cell>
          <cell r="D745">
            <v>0</v>
          </cell>
          <cell r="E745">
            <v>0</v>
          </cell>
          <cell r="F745">
            <v>0</v>
          </cell>
          <cell r="G745">
            <v>8927.3999999999942</v>
          </cell>
          <cell r="H745">
            <v>12451.549999999992</v>
          </cell>
          <cell r="I745">
            <v>14795.100000000275</v>
          </cell>
          <cell r="J745">
            <v>16839.60953961889</v>
          </cell>
          <cell r="K745">
            <v>24031.904758394077</v>
          </cell>
          <cell r="L745">
            <v>29604.784383226634</v>
          </cell>
          <cell r="M745">
            <v>24152.906203944534</v>
          </cell>
          <cell r="N745">
            <v>21076.106451000374</v>
          </cell>
          <cell r="O745">
            <v>28450.42792355139</v>
          </cell>
          <cell r="P745">
            <v>0</v>
          </cell>
          <cell r="Q745">
            <v>0</v>
          </cell>
        </row>
        <row r="746">
          <cell r="C746" t="str">
            <v>Average Net Fixed Assets</v>
          </cell>
          <cell r="D746">
            <v>0</v>
          </cell>
          <cell r="E746">
            <v>0</v>
          </cell>
          <cell r="F746">
            <v>0</v>
          </cell>
          <cell r="G746">
            <v>19805</v>
          </cell>
          <cell r="H746">
            <v>29468.050000000003</v>
          </cell>
          <cell r="I746">
            <v>33573.300000000003</v>
          </cell>
          <cell r="J746">
            <v>41269.249912499996</v>
          </cell>
          <cell r="K746">
            <v>70393.700092343759</v>
          </cell>
          <cell r="L746">
            <v>98122.850236687518</v>
          </cell>
          <cell r="M746">
            <v>111195.23785287501</v>
          </cell>
          <cell r="N746">
            <v>127784.51333125001</v>
          </cell>
          <cell r="O746">
            <v>140875.53880962502</v>
          </cell>
          <cell r="P746">
            <v>0</v>
          </cell>
          <cell r="Q746">
            <v>0</v>
          </cell>
        </row>
        <row r="747">
          <cell r="C747" t="str">
            <v>Average Intangibles &amp; Capitalised Assets</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row>
        <row r="751">
          <cell r="E751">
            <v>0</v>
          </cell>
          <cell r="F751">
            <v>0</v>
          </cell>
          <cell r="G751">
            <v>4.9773449876477551</v>
          </cell>
          <cell r="H751">
            <v>5.6777792166947245</v>
          </cell>
          <cell r="I751">
            <v>6.8228036625453772</v>
          </cell>
          <cell r="J751">
            <v>9.6800456137744337</v>
          </cell>
          <cell r="K751">
            <v>8.3061454173502725</v>
          </cell>
          <cell r="L751">
            <v>8.280548779774497</v>
          </cell>
          <cell r="M751">
            <v>8.5043422999431382</v>
          </cell>
          <cell r="N751">
            <v>7.6738548808651235</v>
          </cell>
          <cell r="O751">
            <v>7.7858542158993824</v>
          </cell>
          <cell r="P751">
            <v>0</v>
          </cell>
          <cell r="Q751">
            <v>0</v>
          </cell>
        </row>
        <row r="752">
          <cell r="C752" t="str">
            <v>Average Days Receivable</v>
          </cell>
          <cell r="D752">
            <v>0</v>
          </cell>
          <cell r="E752">
            <v>0</v>
          </cell>
          <cell r="F752">
            <v>0</v>
          </cell>
          <cell r="G752">
            <v>73.332268690600742</v>
          </cell>
          <cell r="H752">
            <v>64.285697993815603</v>
          </cell>
          <cell r="I752">
            <v>53.497069247897677</v>
          </cell>
          <cell r="J752">
            <v>37.706433891242746</v>
          </cell>
          <cell r="K752">
            <v>43.94336742980331</v>
          </cell>
          <cell r="L752">
            <v>44.079204133369046</v>
          </cell>
          <cell r="M752">
            <v>42.919250792908521</v>
          </cell>
          <cell r="N752">
            <v>47.564099877642093</v>
          </cell>
          <cell r="O752">
            <v>46.879891387465058</v>
          </cell>
          <cell r="P752">
            <v>0</v>
          </cell>
          <cell r="Q752">
            <v>0</v>
          </cell>
        </row>
        <row r="753">
          <cell r="E753">
            <v>0</v>
          </cell>
          <cell r="F753">
            <v>0</v>
          </cell>
          <cell r="G753">
            <v>2.4212715517241379</v>
          </cell>
          <cell r="H753">
            <v>3.0799104483001427</v>
          </cell>
          <cell r="I753">
            <v>3.0882617062219375</v>
          </cell>
          <cell r="J753">
            <v>2.7879281371073783</v>
          </cell>
          <cell r="K753">
            <v>2.9527385536865243</v>
          </cell>
          <cell r="L753">
            <v>3.4004409289656019</v>
          </cell>
          <cell r="M753">
            <v>3.328564522393759</v>
          </cell>
          <cell r="N753">
            <v>2.9369177150759445</v>
          </cell>
          <cell r="O753">
            <v>3.1298941742321218</v>
          </cell>
          <cell r="P753">
            <v>0</v>
          </cell>
          <cell r="Q753">
            <v>0</v>
          </cell>
        </row>
        <row r="754">
          <cell r="C754" t="str">
            <v>Average Days in Inventory</v>
          </cell>
          <cell r="D754">
            <v>0</v>
          </cell>
          <cell r="E754">
            <v>0</v>
          </cell>
          <cell r="F754">
            <v>0</v>
          </cell>
          <cell r="G754">
            <v>150.74723846653671</v>
          </cell>
          <cell r="H754">
            <v>118.50993920990462</v>
          </cell>
          <cell r="I754">
            <v>118.18946537614754</v>
          </cell>
          <cell r="J754">
            <v>130.921595554004</v>
          </cell>
          <cell r="K754">
            <v>123.61405974948028</v>
          </cell>
          <cell r="L754">
            <v>107.33902091662897</v>
          </cell>
          <cell r="M754">
            <v>109.65687987850926</v>
          </cell>
          <cell r="N754">
            <v>124.27995450004006</v>
          </cell>
          <cell r="O754">
            <v>116.61736138077191</v>
          </cell>
          <cell r="P754">
            <v>0</v>
          </cell>
          <cell r="Q754">
            <v>0</v>
          </cell>
        </row>
        <row r="755">
          <cell r="E755">
            <v>0</v>
          </cell>
          <cell r="F755">
            <v>0</v>
          </cell>
          <cell r="G755">
            <v>2.5163541456639122</v>
          </cell>
          <cell r="H755">
            <v>2.4647614152454929</v>
          </cell>
          <cell r="I755">
            <v>2.6164203013159666</v>
          </cell>
          <cell r="J755">
            <v>2.505603394309754</v>
          </cell>
          <cell r="K755">
            <v>1.9656081347542473</v>
          </cell>
          <cell r="L755">
            <v>2.5460354665604785</v>
          </cell>
          <cell r="M755">
            <v>4.1467576551788783</v>
          </cell>
          <cell r="N755">
            <v>5.0187302826286553</v>
          </cell>
          <cell r="O755">
            <v>4.0326033028115011</v>
          </cell>
          <cell r="P755">
            <v>0</v>
          </cell>
          <cell r="Q755">
            <v>0</v>
          </cell>
        </row>
        <row r="756">
          <cell r="E756">
            <v>0</v>
          </cell>
          <cell r="F756">
            <v>0</v>
          </cell>
          <cell r="G756">
            <v>224.07950715713747</v>
          </cell>
          <cell r="H756">
            <v>182.79563720372022</v>
          </cell>
          <cell r="I756">
            <v>171.68653462404521</v>
          </cell>
          <cell r="J756">
            <v>168.62802944524674</v>
          </cell>
          <cell r="K756">
            <v>167.55742717928359</v>
          </cell>
          <cell r="L756">
            <v>151.418225049998</v>
          </cell>
          <cell r="M756">
            <v>152.57613067141779</v>
          </cell>
          <cell r="N756">
            <v>171.84405437768214</v>
          </cell>
          <cell r="O756">
            <v>163.49725276823696</v>
          </cell>
          <cell r="P756">
            <v>0</v>
          </cell>
          <cell r="Q756">
            <v>0</v>
          </cell>
        </row>
        <row r="757">
          <cell r="E757">
            <v>0</v>
          </cell>
          <cell r="F757">
            <v>0</v>
          </cell>
          <cell r="G757">
            <v>27.981391497618347</v>
          </cell>
          <cell r="H757">
            <v>14.639989352477158</v>
          </cell>
          <cell r="I757">
            <v>-23.360198230189837</v>
          </cell>
          <cell r="J757">
            <v>-73.738529494060856</v>
          </cell>
          <cell r="K757">
            <v>-44.340373077397913</v>
          </cell>
          <cell r="L757">
            <v>-20.840306324945431</v>
          </cell>
          <cell r="M757">
            <v>-31.647427524477791</v>
          </cell>
          <cell r="N757">
            <v>-36.94626918238518</v>
          </cell>
          <cell r="O757">
            <v>-32.419914351459852</v>
          </cell>
          <cell r="P757">
            <v>0</v>
          </cell>
          <cell r="Q757">
            <v>0</v>
          </cell>
        </row>
        <row r="758">
          <cell r="E758">
            <v>0</v>
          </cell>
          <cell r="F758">
            <v>0</v>
          </cell>
          <cell r="G758">
            <v>1.1342842716485735</v>
          </cell>
          <cell r="H758">
            <v>1.04147033821376</v>
          </cell>
          <cell r="I758">
            <v>1.1530055133097008</v>
          </cell>
          <cell r="J758">
            <v>1.0223927721191777</v>
          </cell>
          <cell r="K758">
            <v>0.67104453132555797</v>
          </cell>
          <cell r="L758">
            <v>0.76816797349195443</v>
          </cell>
          <cell r="M758">
            <v>0.90072426328673783</v>
          </cell>
          <cell r="N758">
            <v>0.82776301234050342</v>
          </cell>
          <cell r="O758">
            <v>0.81440178032579236</v>
          </cell>
          <cell r="P758">
            <v>0</v>
          </cell>
          <cell r="Q758">
            <v>0</v>
          </cell>
        </row>
        <row r="759">
          <cell r="E759">
            <v>0</v>
          </cell>
          <cell r="F759">
            <v>0</v>
          </cell>
          <cell r="G759">
            <v>0</v>
          </cell>
          <cell r="H759">
            <v>0</v>
          </cell>
          <cell r="I759">
            <v>0</v>
          </cell>
          <cell r="J759">
            <v>0</v>
          </cell>
          <cell r="K759">
            <v>0</v>
          </cell>
          <cell r="L759">
            <v>0</v>
          </cell>
          <cell r="M759">
            <v>0</v>
          </cell>
          <cell r="N759">
            <v>0</v>
          </cell>
          <cell r="O759">
            <v>0</v>
          </cell>
          <cell r="P759">
            <v>0</v>
          </cell>
          <cell r="Q759">
            <v>0</v>
          </cell>
        </row>
        <row r="760">
          <cell r="E760">
            <v>0</v>
          </cell>
          <cell r="F760">
            <v>0</v>
          </cell>
          <cell r="G760">
            <v>0.41259541423922064</v>
          </cell>
          <cell r="H760">
            <v>0.43437756756431606</v>
          </cell>
          <cell r="I760">
            <v>0.39398631996185818</v>
          </cell>
          <cell r="J760">
            <v>0.31916166678882424</v>
          </cell>
          <cell r="K760">
            <v>0.28713626334135239</v>
          </cell>
          <cell r="L760">
            <v>0.38200556806678621</v>
          </cell>
          <cell r="M760">
            <v>0.44755797676667353</v>
          </cell>
          <cell r="N760">
            <v>0.43240903502114048</v>
          </cell>
          <cell r="O760">
            <v>0.42356584592331831</v>
          </cell>
          <cell r="P760">
            <v>0</v>
          </cell>
          <cell r="Q760">
            <v>0</v>
          </cell>
        </row>
        <row r="764">
          <cell r="E764">
            <v>0</v>
          </cell>
          <cell r="F764">
            <v>0</v>
          </cell>
          <cell r="G764">
            <v>1.5397670879375365</v>
          </cell>
          <cell r="H764">
            <v>1.9702551889986215</v>
          </cell>
          <cell r="I764">
            <v>1.5216651454914203</v>
          </cell>
          <cell r="J764">
            <v>1.4361287878376994</v>
          </cell>
          <cell r="K764">
            <v>1.8458457159863542</v>
          </cell>
          <cell r="L764">
            <v>1.5645908946728402</v>
          </cell>
          <cell r="M764">
            <v>1.2571984548052915</v>
          </cell>
          <cell r="N764">
            <v>1.3358245777829496</v>
          </cell>
          <cell r="O764">
            <v>1.502493238014952</v>
          </cell>
          <cell r="P764">
            <v>0</v>
          </cell>
          <cell r="Q764">
            <v>0</v>
          </cell>
        </row>
        <row r="765">
          <cell r="E765">
            <v>0</v>
          </cell>
          <cell r="F765">
            <v>0</v>
          </cell>
          <cell r="G765">
            <v>1.1071097730430748</v>
          </cell>
          <cell r="H765">
            <v>1.5152576404940341</v>
          </cell>
          <cell r="I765">
            <v>1.1800143351433032</v>
          </cell>
          <cell r="J765">
            <v>1.1432885525199974</v>
          </cell>
          <cell r="K765">
            <v>1.482807662115907</v>
          </cell>
          <cell r="L765">
            <v>1.2040817066756551</v>
          </cell>
          <cell r="M765">
            <v>0.86971883517226134</v>
          </cell>
          <cell r="N765">
            <v>0.95305472985561868</v>
          </cell>
          <cell r="O765">
            <v>1.1027412302689006</v>
          </cell>
          <cell r="P765">
            <v>0</v>
          </cell>
          <cell r="Q765">
            <v>0</v>
          </cell>
        </row>
        <row r="766">
          <cell r="E766">
            <v>0</v>
          </cell>
          <cell r="F766">
            <v>0</v>
          </cell>
          <cell r="G766">
            <v>0.19223516178124736</v>
          </cell>
          <cell r="H766">
            <v>7.6214268481550856E-2</v>
          </cell>
          <cell r="I766">
            <v>0.18915169984894253</v>
          </cell>
          <cell r="J766">
            <v>0.55049149476230064</v>
          </cell>
          <cell r="K766">
            <v>0.78693688978371257</v>
          </cell>
          <cell r="L766">
            <v>0.507202239522065</v>
          </cell>
          <cell r="M766">
            <v>0.10597400609144787</v>
          </cell>
          <cell r="N766">
            <v>0.16353510653352446</v>
          </cell>
          <cell r="O766">
            <v>0.32569601325376235</v>
          </cell>
          <cell r="P766">
            <v>0</v>
          </cell>
          <cell r="Q766">
            <v>0</v>
          </cell>
        </row>
        <row r="767">
          <cell r="E767">
            <v>0</v>
          </cell>
          <cell r="F767">
            <v>0</v>
          </cell>
          <cell r="G767">
            <v>1.861313143027552</v>
          </cell>
          <cell r="H767">
            <v>2.1706080328797102</v>
          </cell>
          <cell r="I767">
            <v>1.871346393034826</v>
          </cell>
          <cell r="J767">
            <v>1.5059833402651963</v>
          </cell>
          <cell r="K767">
            <v>1.7225284998610593</v>
          </cell>
          <cell r="L767">
            <v>2.1189081149515276</v>
          </cell>
          <cell r="M767">
            <v>1.9812884061867615</v>
          </cell>
          <cell r="N767">
            <v>1.748165306592824</v>
          </cell>
          <cell r="O767">
            <v>1.863032246566739</v>
          </cell>
          <cell r="P767" t="e">
            <v>#VALUE!</v>
          </cell>
          <cell r="Q767" t="e">
            <v>#VALUE!</v>
          </cell>
        </row>
        <row r="768">
          <cell r="C768" t="str">
            <v>Average Days Payable</v>
          </cell>
          <cell r="D768">
            <v>0</v>
          </cell>
          <cell r="E768">
            <v>0</v>
          </cell>
          <cell r="F768">
            <v>0</v>
          </cell>
          <cell r="G768">
            <v>196.09811565951912</v>
          </cell>
          <cell r="H768">
            <v>168.15564785124306</v>
          </cell>
          <cell r="I768">
            <v>195.04673285423505</v>
          </cell>
          <cell r="J768">
            <v>242.36655893930759</v>
          </cell>
          <cell r="K768">
            <v>211.89780025668151</v>
          </cell>
          <cell r="L768">
            <v>172.25853137494343</v>
          </cell>
          <cell r="M768">
            <v>184.22355819589558</v>
          </cell>
          <cell r="N768">
            <v>208.79032356006732</v>
          </cell>
          <cell r="O768">
            <v>195.91716711969681</v>
          </cell>
          <cell r="P768">
            <v>0</v>
          </cell>
          <cell r="Q768">
            <v>0</v>
          </cell>
        </row>
        <row r="769">
          <cell r="E769">
            <v>0</v>
          </cell>
          <cell r="F769">
            <v>0</v>
          </cell>
          <cell r="G769">
            <v>0.30748362337060775</v>
          </cell>
          <cell r="H769">
            <v>0.29303541827181212</v>
          </cell>
          <cell r="I769">
            <v>0.75350772705477631</v>
          </cell>
          <cell r="J769">
            <v>0.93133395635866711</v>
          </cell>
          <cell r="K769">
            <v>0.30317660618998427</v>
          </cell>
          <cell r="L769">
            <v>0.45724997819864333</v>
          </cell>
          <cell r="M769">
            <v>0.51992052395429122</v>
          </cell>
          <cell r="N769">
            <v>0.6588522056390218</v>
          </cell>
          <cell r="O769">
            <v>0.60712910961853239</v>
          </cell>
          <cell r="P769">
            <v>0</v>
          </cell>
          <cell r="Q769">
            <v>0</v>
          </cell>
        </row>
        <row r="774">
          <cell r="E774">
            <v>0</v>
          </cell>
          <cell r="F774">
            <v>0</v>
          </cell>
          <cell r="G774">
            <v>0.43608164216236917</v>
          </cell>
          <cell r="H774">
            <v>0.3274657512319214</v>
          </cell>
          <cell r="I774">
            <v>0.25500062017144365</v>
          </cell>
          <cell r="J774">
            <v>0.30809654606940401</v>
          </cell>
          <cell r="K774">
            <v>0.38281005705840382</v>
          </cell>
          <cell r="L774">
            <v>0.39295459010086414</v>
          </cell>
          <cell r="M774">
            <v>0.3226118409557634</v>
          </cell>
          <cell r="N774">
            <v>0.29446549440379538</v>
          </cell>
          <cell r="O774">
            <v>0.26907884321535469</v>
          </cell>
          <cell r="P774">
            <v>0</v>
          </cell>
          <cell r="Q774">
            <v>0</v>
          </cell>
        </row>
        <row r="775">
          <cell r="E775">
            <v>0</v>
          </cell>
          <cell r="F775">
            <v>0</v>
          </cell>
          <cell r="G775">
            <v>1.0029508911997613</v>
          </cell>
          <cell r="H775">
            <v>0.61351037742595538</v>
          </cell>
          <cell r="I775">
            <v>0.40873947710509712</v>
          </cell>
          <cell r="J775">
            <v>0.54656837232994548</v>
          </cell>
          <cell r="K775">
            <v>0.76065460290305431</v>
          </cell>
          <cell r="L775">
            <v>0.84689464873676867</v>
          </cell>
          <cell r="M775">
            <v>0.64035784768073378</v>
          </cell>
          <cell r="N775">
            <v>0.54185929223195028</v>
          </cell>
          <cell r="O775">
            <v>0.47429933162566845</v>
          </cell>
          <cell r="P775">
            <v>0</v>
          </cell>
          <cell r="Q775">
            <v>0</v>
          </cell>
        </row>
        <row r="776">
          <cell r="E776">
            <v>0</v>
          </cell>
          <cell r="F776">
            <v>0</v>
          </cell>
          <cell r="G776">
            <v>0.50073663593369333</v>
          </cell>
          <cell r="H776">
            <v>0.38023330126000981</v>
          </cell>
          <cell r="I776">
            <v>0.29014554056867942</v>
          </cell>
          <cell r="J776">
            <v>0.35340718335428389</v>
          </cell>
          <cell r="K776">
            <v>0.43202942908214342</v>
          </cell>
          <cell r="L776">
            <v>0.45855059968689843</v>
          </cell>
          <cell r="M776">
            <v>0.39037692207594943</v>
          </cell>
          <cell r="N776">
            <v>0.35143238748301786</v>
          </cell>
          <cell r="O776">
            <v>0.32171169141253836</v>
          </cell>
          <cell r="P776">
            <v>0</v>
          </cell>
          <cell r="Q776">
            <v>0</v>
          </cell>
        </row>
        <row r="777">
          <cell r="E777">
            <v>0</v>
          </cell>
          <cell r="F777">
            <v>0</v>
          </cell>
          <cell r="G777">
            <v>7.0488487196040523</v>
          </cell>
          <cell r="H777">
            <v>7.0631822165564575</v>
          </cell>
          <cell r="I777">
            <v>2.0118937636438754</v>
          </cell>
          <cell r="J777">
            <v>1.9016475955056262</v>
          </cell>
          <cell r="K777">
            <v>8.3155762289181805</v>
          </cell>
          <cell r="L777">
            <v>4.8120616070975917</v>
          </cell>
          <cell r="M777">
            <v>3.0556720988041302</v>
          </cell>
          <cell r="N777">
            <v>2.3663155459400533</v>
          </cell>
          <cell r="O777">
            <v>2.3616640356574128</v>
          </cell>
          <cell r="P777">
            <v>0</v>
          </cell>
          <cell r="Q777">
            <v>0</v>
          </cell>
        </row>
        <row r="780">
          <cell r="E780">
            <v>0</v>
          </cell>
          <cell r="F780">
            <v>0</v>
          </cell>
          <cell r="G780">
            <v>0.39740395896258229</v>
          </cell>
          <cell r="H780">
            <v>0.31540757450015161</v>
          </cell>
          <cell r="I780">
            <v>0.22318365661757036</v>
          </cell>
          <cell r="J780">
            <v>0.2123326146728893</v>
          </cell>
          <cell r="K780">
            <v>0.26331905388073695</v>
          </cell>
          <cell r="L780">
            <v>0.3023732677685374</v>
          </cell>
          <cell r="M780">
            <v>0.30109215420741142</v>
          </cell>
          <cell r="N780">
            <v>0.26357785287226104</v>
          </cell>
          <cell r="O780">
            <v>0.20795750950971859</v>
          </cell>
          <cell r="P780">
            <v>0</v>
          </cell>
          <cell r="Q780">
            <v>0</v>
          </cell>
        </row>
        <row r="781">
          <cell r="E781">
            <v>0</v>
          </cell>
          <cell r="F781">
            <v>0</v>
          </cell>
          <cell r="G781">
            <v>0.91399549137505454</v>
          </cell>
          <cell r="H781">
            <v>0.59091926208046819</v>
          </cell>
          <cell r="I781">
            <v>0.35774019311379307</v>
          </cell>
          <cell r="J781">
            <v>0.37668157295141957</v>
          </cell>
          <cell r="K781">
            <v>0.5232225399342153</v>
          </cell>
          <cell r="L781">
            <v>0.65167403268783253</v>
          </cell>
          <cell r="M781">
            <v>0.59764304760360998</v>
          </cell>
          <cell r="N781">
            <v>0.48502154418653559</v>
          </cell>
          <cell r="O781">
            <v>0.36656210718156407</v>
          </cell>
          <cell r="P781">
            <v>0</v>
          </cell>
          <cell r="Q781">
            <v>0</v>
          </cell>
        </row>
        <row r="782">
          <cell r="E782">
            <v>0</v>
          </cell>
          <cell r="F782">
            <v>0</v>
          </cell>
          <cell r="G782">
            <v>0.4563244637653468</v>
          </cell>
          <cell r="H782">
            <v>0.36623208028148285</v>
          </cell>
          <cell r="I782">
            <v>0.2539434713996479</v>
          </cell>
          <cell r="J782">
            <v>0.24355959923319714</v>
          </cell>
          <cell r="K782">
            <v>0.29717500472352737</v>
          </cell>
          <cell r="L782">
            <v>0.3528485141984477</v>
          </cell>
          <cell r="M782">
            <v>0.36433699418002274</v>
          </cell>
          <cell r="N782">
            <v>0.31456926493236148</v>
          </cell>
          <cell r="O782">
            <v>0.24863479167243904</v>
          </cell>
          <cell r="P782">
            <v>0</v>
          </cell>
          <cell r="Q782">
            <v>0</v>
          </cell>
        </row>
        <row r="783">
          <cell r="E783">
            <v>0</v>
          </cell>
          <cell r="F783">
            <v>0</v>
          </cell>
          <cell r="G783">
            <v>6.4236604260813506</v>
          </cell>
          <cell r="H783">
            <v>6.8030966988022303</v>
          </cell>
          <cell r="I783">
            <v>1.7608655484611635</v>
          </cell>
          <cell r="J783">
            <v>1.3105690774253727</v>
          </cell>
          <cell r="K783">
            <v>5.7199376680373257</v>
          </cell>
          <cell r="L783">
            <v>3.7028166345331073</v>
          </cell>
          <cell r="M783">
            <v>2.8518447805719989</v>
          </cell>
          <cell r="N783">
            <v>2.1181034201645748</v>
          </cell>
          <cell r="O783">
            <v>1.8252113963524028</v>
          </cell>
          <cell r="P783">
            <v>0</v>
          </cell>
          <cell r="Q783">
            <v>0</v>
          </cell>
        </row>
        <row r="787">
          <cell r="E787">
            <v>0</v>
          </cell>
          <cell r="F787">
            <v>0</v>
          </cell>
          <cell r="G787">
            <v>0</v>
          </cell>
          <cell r="H787">
            <v>0</v>
          </cell>
          <cell r="I787">
            <v>0</v>
          </cell>
          <cell r="J787">
            <v>0</v>
          </cell>
          <cell r="K787">
            <v>0</v>
          </cell>
          <cell r="L787">
            <v>0</v>
          </cell>
          <cell r="M787">
            <v>0</v>
          </cell>
          <cell r="N787">
            <v>0</v>
          </cell>
          <cell r="O787">
            <v>0</v>
          </cell>
          <cell r="P787">
            <v>0</v>
          </cell>
          <cell r="Q787">
            <v>0</v>
          </cell>
        </row>
        <row r="788">
          <cell r="E788">
            <v>0</v>
          </cell>
          <cell r="F788">
            <v>0</v>
          </cell>
          <cell r="G788">
            <v>0</v>
          </cell>
          <cell r="H788">
            <v>0</v>
          </cell>
          <cell r="I788">
            <v>0</v>
          </cell>
          <cell r="J788">
            <v>0</v>
          </cell>
          <cell r="K788">
            <v>0</v>
          </cell>
          <cell r="L788">
            <v>0</v>
          </cell>
          <cell r="M788">
            <v>0</v>
          </cell>
          <cell r="N788">
            <v>0</v>
          </cell>
          <cell r="O788">
            <v>0</v>
          </cell>
          <cell r="P788">
            <v>0</v>
          </cell>
          <cell r="Q788">
            <v>0</v>
          </cell>
        </row>
        <row r="789">
          <cell r="E789">
            <v>0</v>
          </cell>
          <cell r="F789">
            <v>0</v>
          </cell>
          <cell r="G789">
            <v>0</v>
          </cell>
          <cell r="H789">
            <v>0</v>
          </cell>
          <cell r="I789">
            <v>0</v>
          </cell>
          <cell r="J789">
            <v>0</v>
          </cell>
          <cell r="K789">
            <v>0</v>
          </cell>
          <cell r="L789">
            <v>0</v>
          </cell>
          <cell r="M789">
            <v>0</v>
          </cell>
          <cell r="N789">
            <v>0</v>
          </cell>
          <cell r="O789">
            <v>0</v>
          </cell>
          <cell r="P789">
            <v>0</v>
          </cell>
          <cell r="Q789">
            <v>0</v>
          </cell>
        </row>
        <row r="790">
          <cell r="E790">
            <v>0</v>
          </cell>
          <cell r="F790">
            <v>0</v>
          </cell>
          <cell r="G790">
            <v>0</v>
          </cell>
          <cell r="H790">
            <v>0</v>
          </cell>
          <cell r="I790">
            <v>0</v>
          </cell>
          <cell r="J790">
            <v>0</v>
          </cell>
          <cell r="K790">
            <v>0</v>
          </cell>
          <cell r="L790">
            <v>0</v>
          </cell>
          <cell r="M790">
            <v>0</v>
          </cell>
          <cell r="N790">
            <v>0</v>
          </cell>
          <cell r="O790">
            <v>0</v>
          </cell>
          <cell r="P790">
            <v>0</v>
          </cell>
          <cell r="Q790">
            <v>0</v>
          </cell>
        </row>
        <row r="791">
          <cell r="E791">
            <v>0</v>
          </cell>
          <cell r="F791">
            <v>0</v>
          </cell>
          <cell r="G791">
            <v>0</v>
          </cell>
          <cell r="H791">
            <v>0</v>
          </cell>
          <cell r="I791">
            <v>0</v>
          </cell>
          <cell r="J791">
            <v>0</v>
          </cell>
          <cell r="K791">
            <v>0</v>
          </cell>
          <cell r="L791">
            <v>0</v>
          </cell>
          <cell r="M791">
            <v>0</v>
          </cell>
          <cell r="N791">
            <v>0</v>
          </cell>
          <cell r="O791">
            <v>0</v>
          </cell>
          <cell r="P791">
            <v>0</v>
          </cell>
          <cell r="Q791">
            <v>0</v>
          </cell>
        </row>
        <row r="792">
          <cell r="E792">
            <v>0</v>
          </cell>
          <cell r="F792">
            <v>0</v>
          </cell>
          <cell r="G792">
            <v>0</v>
          </cell>
          <cell r="H792">
            <v>0</v>
          </cell>
          <cell r="I792">
            <v>0</v>
          </cell>
          <cell r="J792">
            <v>0</v>
          </cell>
          <cell r="K792">
            <v>0</v>
          </cell>
          <cell r="L792">
            <v>0</v>
          </cell>
          <cell r="M792">
            <v>0</v>
          </cell>
          <cell r="N792">
            <v>0</v>
          </cell>
          <cell r="O792">
            <v>0</v>
          </cell>
          <cell r="P792">
            <v>0</v>
          </cell>
          <cell r="Q792">
            <v>0</v>
          </cell>
        </row>
        <row r="793">
          <cell r="E793">
            <v>0</v>
          </cell>
          <cell r="F793">
            <v>0</v>
          </cell>
          <cell r="G793">
            <v>0</v>
          </cell>
          <cell r="H793">
            <v>0</v>
          </cell>
          <cell r="I793">
            <v>0</v>
          </cell>
          <cell r="J793">
            <v>0</v>
          </cell>
          <cell r="K793">
            <v>0</v>
          </cell>
          <cell r="L793">
            <v>0</v>
          </cell>
          <cell r="M793">
            <v>0</v>
          </cell>
          <cell r="N793">
            <v>0</v>
          </cell>
          <cell r="O793">
            <v>0</v>
          </cell>
          <cell r="P793">
            <v>0</v>
          </cell>
          <cell r="Q793">
            <v>0</v>
          </cell>
        </row>
        <row r="794">
          <cell r="E794">
            <v>0</v>
          </cell>
          <cell r="F794">
            <v>0</v>
          </cell>
          <cell r="G794">
            <v>0</v>
          </cell>
          <cell r="H794">
            <v>0</v>
          </cell>
          <cell r="I794">
            <v>0</v>
          </cell>
          <cell r="J794">
            <v>0</v>
          </cell>
          <cell r="K794">
            <v>0</v>
          </cell>
          <cell r="L794">
            <v>0</v>
          </cell>
          <cell r="M794">
            <v>0</v>
          </cell>
          <cell r="N794">
            <v>0</v>
          </cell>
          <cell r="O794">
            <v>0</v>
          </cell>
          <cell r="P794">
            <v>0</v>
          </cell>
          <cell r="Q794">
            <v>0</v>
          </cell>
        </row>
        <row r="795">
          <cell r="E795">
            <v>0</v>
          </cell>
          <cell r="F795">
            <v>0</v>
          </cell>
          <cell r="G795">
            <v>0</v>
          </cell>
          <cell r="H795">
            <v>0</v>
          </cell>
          <cell r="I795">
            <v>0</v>
          </cell>
          <cell r="J795">
            <v>0</v>
          </cell>
          <cell r="K795">
            <v>0</v>
          </cell>
          <cell r="L795">
            <v>0</v>
          </cell>
          <cell r="M795">
            <v>0</v>
          </cell>
          <cell r="N795">
            <v>0</v>
          </cell>
          <cell r="O795">
            <v>0</v>
          </cell>
          <cell r="P795">
            <v>0</v>
          </cell>
          <cell r="Q795">
            <v>0</v>
          </cell>
        </row>
        <row r="799">
          <cell r="E799">
            <v>0</v>
          </cell>
          <cell r="F799">
            <v>1.5541733363823438</v>
          </cell>
          <cell r="G799">
            <v>1.9067120100232668</v>
          </cell>
          <cell r="H799">
            <v>2.9671632845277824</v>
          </cell>
          <cell r="I799">
            <v>3.6914847942756985</v>
          </cell>
          <cell r="J799">
            <v>10.386185311144414</v>
          </cell>
          <cell r="K799">
            <v>5.9572670023660494</v>
          </cell>
          <cell r="L799">
            <v>3.8706438365968787</v>
          </cell>
          <cell r="M799">
            <v>5.3522946332822636</v>
          </cell>
          <cell r="N799">
            <v>7.661840821556174</v>
          </cell>
          <cell r="O799">
            <v>7.7360567678627579</v>
          </cell>
          <cell r="P799">
            <v>0</v>
          </cell>
          <cell r="Q799">
            <v>0</v>
          </cell>
        </row>
        <row r="800">
          <cell r="E800">
            <v>0</v>
          </cell>
          <cell r="F800">
            <v>1.7469471758518156</v>
          </cell>
          <cell r="G800">
            <v>2.1517809199928393</v>
          </cell>
          <cell r="H800">
            <v>3.463781145646029</v>
          </cell>
          <cell r="I800">
            <v>4.8098389982112977</v>
          </cell>
          <cell r="J800">
            <v>12.855304293887375</v>
          </cell>
          <cell r="K800">
            <v>7.738160483650832</v>
          </cell>
          <cell r="L800">
            <v>4.4991879983036469</v>
          </cell>
          <cell r="M800">
            <v>5.8921723632740512</v>
          </cell>
          <cell r="N800">
            <v>8.1005503887822474</v>
          </cell>
          <cell r="O800">
            <v>8.4029993359848199</v>
          </cell>
          <cell r="P800">
            <v>0</v>
          </cell>
          <cell r="Q800">
            <v>0</v>
          </cell>
        </row>
        <row r="801">
          <cell r="E801">
            <v>0</v>
          </cell>
          <cell r="F801">
            <v>0</v>
          </cell>
          <cell r="G801">
            <v>0.11696457357232877</v>
          </cell>
          <cell r="H801">
            <v>8.8477607869726776E-2</v>
          </cell>
          <cell r="I801">
            <v>9.9831768290287198E-2</v>
          </cell>
          <cell r="J801">
            <v>2.9227631305332735E-2</v>
          </cell>
          <cell r="K801">
            <v>2.8296211174729875E-2</v>
          </cell>
          <cell r="L801">
            <v>5.4875810474476615E-2</v>
          </cell>
          <cell r="M801">
            <v>6.3707871710239589E-2</v>
          </cell>
          <cell r="N801">
            <v>5.5778854284541504E-2</v>
          </cell>
          <cell r="O801">
            <v>5.4014553421140199E-2</v>
          </cell>
          <cell r="P801">
            <v>0</v>
          </cell>
          <cell r="Q801">
            <v>0</v>
          </cell>
        </row>
        <row r="802">
          <cell r="E802">
            <v>0</v>
          </cell>
          <cell r="F802">
            <v>0</v>
          </cell>
          <cell r="G802">
            <v>0.21920457560659198</v>
          </cell>
          <cell r="H802">
            <v>0.48794806002643593</v>
          </cell>
          <cell r="I802">
            <v>2.5072406574929791</v>
          </cell>
          <cell r="J802">
            <v>1.53769819491074</v>
          </cell>
          <cell r="K802">
            <v>0.16729473166330372</v>
          </cell>
          <cell r="L802">
            <v>1.0989915790381901</v>
          </cell>
          <cell r="M802">
            <v>1.0248561874716695</v>
          </cell>
          <cell r="N802">
            <v>1.3300180911855093</v>
          </cell>
          <cell r="O802">
            <v>1.9133895188050105</v>
          </cell>
          <cell r="P802">
            <v>0</v>
          </cell>
          <cell r="Q802">
            <v>0</v>
          </cell>
        </row>
        <row r="803">
          <cell r="E803">
            <v>0</v>
          </cell>
          <cell r="F803">
            <v>3.4194906335508204</v>
          </cell>
          <cell r="G803">
            <v>3.7836340054238846</v>
          </cell>
          <cell r="H803">
            <v>4.1536682327430396</v>
          </cell>
          <cell r="I803">
            <v>5.3377144577107343</v>
          </cell>
          <cell r="J803">
            <v>4.624037102747045</v>
          </cell>
          <cell r="K803">
            <v>3.3499726242241028</v>
          </cell>
          <cell r="L803">
            <v>3.6304321881114432</v>
          </cell>
          <cell r="M803">
            <v>5.8019548438493596</v>
          </cell>
          <cell r="N803">
            <v>6.9778094706606115</v>
          </cell>
          <cell r="O803">
            <v>7.1241165256105692</v>
          </cell>
          <cell r="P803">
            <v>-6.7578058392527687E-2</v>
          </cell>
          <cell r="Q803">
            <v>0</v>
          </cell>
        </row>
        <row r="804">
          <cell r="E804">
            <v>0</v>
          </cell>
          <cell r="F804">
            <v>2.3387827577761491</v>
          </cell>
          <cell r="G804">
            <v>1.8682206682206692</v>
          </cell>
          <cell r="H804">
            <v>1.4058802064327793</v>
          </cell>
          <cell r="I804">
            <v>1.262478283326276</v>
          </cell>
          <cell r="J804">
            <v>1.0843504287372532</v>
          </cell>
          <cell r="K804">
            <v>1.1484084569410826</v>
          </cell>
          <cell r="L804">
            <v>1.2857805869489678</v>
          </cell>
          <cell r="M804">
            <v>1.2044081699792681</v>
          </cell>
          <cell r="N804">
            <v>1.1408341530228197</v>
          </cell>
          <cell r="O804">
            <v>1.1350803849379205</v>
          </cell>
          <cell r="P804">
            <v>0</v>
          </cell>
          <cell r="Q804">
            <v>0</v>
          </cell>
        </row>
        <row r="805">
          <cell r="C805" t="str">
            <v>Dividend Payout Ratio</v>
          </cell>
          <cell r="D805">
            <v>0</v>
          </cell>
          <cell r="E805">
            <v>0</v>
          </cell>
          <cell r="F805">
            <v>0.29244121629939773</v>
          </cell>
          <cell r="G805">
            <v>0.2642961762597778</v>
          </cell>
          <cell r="H805">
            <v>0.24075105279643635</v>
          </cell>
          <cell r="I805">
            <v>0.18734610251685982</v>
          </cell>
          <cell r="J805">
            <v>0.21626124050906093</v>
          </cell>
          <cell r="K805">
            <v>0.2985099020716962</v>
          </cell>
          <cell r="L805">
            <v>0.27544929864678219</v>
          </cell>
          <cell r="M805">
            <v>0.17235570198552957</v>
          </cell>
          <cell r="N805">
            <v>0.14331145099399323</v>
          </cell>
          <cell r="O805">
            <v>0.14036828235544554</v>
          </cell>
          <cell r="P805">
            <v>-14.797702446428573</v>
          </cell>
          <cell r="Q805">
            <v>0</v>
          </cell>
        </row>
        <row r="806">
          <cell r="C806" t="str">
            <v>Retention Rate (RR)</v>
          </cell>
          <cell r="D806">
            <v>0</v>
          </cell>
          <cell r="E806">
            <v>0</v>
          </cell>
          <cell r="F806">
            <v>0.70755878370060232</v>
          </cell>
          <cell r="G806">
            <v>0.73570382374022225</v>
          </cell>
          <cell r="H806">
            <v>0.75924894720356362</v>
          </cell>
          <cell r="I806">
            <v>0.81265389748314021</v>
          </cell>
          <cell r="J806">
            <v>0.78373875949093907</v>
          </cell>
          <cell r="K806">
            <v>0.70149009792830386</v>
          </cell>
          <cell r="L806">
            <v>0.72455070135321775</v>
          </cell>
          <cell r="M806">
            <v>0.82764429801447048</v>
          </cell>
          <cell r="N806">
            <v>0.85668854900600677</v>
          </cell>
          <cell r="O806">
            <v>0.85963171764455448</v>
          </cell>
          <cell r="P806">
            <v>15.797702446428573</v>
          </cell>
          <cell r="Q806">
            <v>0</v>
          </cell>
        </row>
        <row r="807">
          <cell r="C807" t="str">
            <v>Cash Tax Rate</v>
          </cell>
          <cell r="D807">
            <v>0</v>
          </cell>
          <cell r="E807">
            <v>0</v>
          </cell>
          <cell r="F807">
            <v>0</v>
          </cell>
          <cell r="G807">
            <v>0</v>
          </cell>
          <cell r="H807">
            <v>0</v>
          </cell>
          <cell r="I807">
            <v>0</v>
          </cell>
          <cell r="J807">
            <v>0</v>
          </cell>
          <cell r="K807">
            <v>0.129</v>
          </cell>
          <cell r="L807">
            <v>0.129</v>
          </cell>
          <cell r="M807">
            <v>0.129</v>
          </cell>
          <cell r="N807">
            <v>0.129</v>
          </cell>
          <cell r="O807">
            <v>0.129</v>
          </cell>
          <cell r="P807">
            <v>0</v>
          </cell>
          <cell r="Q807">
            <v>0</v>
          </cell>
        </row>
        <row r="808">
          <cell r="E808">
            <v>0</v>
          </cell>
          <cell r="F808">
            <v>0</v>
          </cell>
          <cell r="G808">
            <v>0</v>
          </cell>
          <cell r="H808">
            <v>0</v>
          </cell>
          <cell r="I808">
            <v>0</v>
          </cell>
          <cell r="J808">
            <v>0</v>
          </cell>
          <cell r="K808">
            <v>0.129</v>
          </cell>
          <cell r="L808">
            <v>0.12900000000000003</v>
          </cell>
          <cell r="M808">
            <v>0.129</v>
          </cell>
          <cell r="N808">
            <v>0.129</v>
          </cell>
          <cell r="O808">
            <v>0.129</v>
          </cell>
          <cell r="P808">
            <v>0</v>
          </cell>
          <cell r="Q808">
            <v>0</v>
          </cell>
        </row>
        <row r="809">
          <cell r="E809">
            <v>0</v>
          </cell>
          <cell r="F809">
            <v>0</v>
          </cell>
          <cell r="G809">
            <v>0</v>
          </cell>
          <cell r="H809">
            <v>0</v>
          </cell>
          <cell r="I809">
            <v>0</v>
          </cell>
          <cell r="J809">
            <v>0</v>
          </cell>
          <cell r="K809">
            <v>0.129</v>
          </cell>
          <cell r="L809">
            <v>0.12900000000000003</v>
          </cell>
          <cell r="M809">
            <v>0.129</v>
          </cell>
          <cell r="N809">
            <v>0.129</v>
          </cell>
          <cell r="O809">
            <v>0.129</v>
          </cell>
          <cell r="P809">
            <v>0</v>
          </cell>
          <cell r="Q809">
            <v>0</v>
          </cell>
        </row>
        <row r="814">
          <cell r="C814" t="str">
            <v>Net Assets</v>
          </cell>
          <cell r="D814">
            <v>0</v>
          </cell>
          <cell r="E814">
            <v>0</v>
          </cell>
          <cell r="F814">
            <v>0</v>
          </cell>
          <cell r="G814">
            <v>40245.599999999999</v>
          </cell>
          <cell r="H814">
            <v>52332.499999999993</v>
          </cell>
          <cell r="I814">
            <v>69943.899999999994</v>
          </cell>
          <cell r="J814">
            <v>101325.70000000056</v>
          </cell>
          <cell r="K814">
            <v>129993.01890423725</v>
          </cell>
          <cell r="L814">
            <v>159416.24454123844</v>
          </cell>
          <cell r="M814">
            <v>183998.88218658982</v>
          </cell>
          <cell r="N814">
            <v>192433.01341504924</v>
          </cell>
          <cell r="O814">
            <v>214823.83363745152</v>
          </cell>
          <cell r="P814">
            <v>0</v>
          </cell>
          <cell r="Q814">
            <v>0</v>
          </cell>
        </row>
        <row r="815">
          <cell r="C815" t="str">
            <v>Total Assets</v>
          </cell>
          <cell r="D815">
            <v>0</v>
          </cell>
          <cell r="E815">
            <v>0</v>
          </cell>
          <cell r="F815">
            <v>0</v>
          </cell>
          <cell r="G815">
            <v>48802.1</v>
          </cell>
          <cell r="H815">
            <v>60091.499999999993</v>
          </cell>
          <cell r="I815">
            <v>81214.599999999991</v>
          </cell>
          <cell r="J815">
            <v>115290.70000000056</v>
          </cell>
          <cell r="K815">
            <v>149110.61890423723</v>
          </cell>
          <cell r="L815">
            <v>179913.00867276586</v>
          </cell>
          <cell r="M815">
            <v>214713.86234914017</v>
          </cell>
          <cell r="N815">
            <v>232853.84460847321</v>
          </cell>
          <cell r="O815">
            <v>256383.35960660237</v>
          </cell>
          <cell r="P815">
            <v>0</v>
          </cell>
          <cell r="Q815">
            <v>0</v>
          </cell>
        </row>
        <row r="816">
          <cell r="C816" t="str">
            <v>Total Equity</v>
          </cell>
          <cell r="D816">
            <v>0</v>
          </cell>
          <cell r="E816">
            <v>0</v>
          </cell>
          <cell r="F816">
            <v>0</v>
          </cell>
          <cell r="G816">
            <v>18628.8</v>
          </cell>
          <cell r="H816">
            <v>26072.699999999997</v>
          </cell>
          <cell r="I816">
            <v>43293.9</v>
          </cell>
          <cell r="J816">
            <v>71871.500000000582</v>
          </cell>
          <cell r="K816">
            <v>82052.552237570577</v>
          </cell>
          <cell r="L816">
            <v>88543.735425667866</v>
          </cell>
          <cell r="M816">
            <v>97626.084418210143</v>
          </cell>
          <cell r="N816">
            <v>115311.60593228247</v>
          </cell>
          <cell r="O816">
            <v>137327.78089398734</v>
          </cell>
          <cell r="P816">
            <v>0</v>
          </cell>
          <cell r="Q816">
            <v>0</v>
          </cell>
        </row>
        <row r="817">
          <cell r="C817" t="str">
            <v>Operating Capital</v>
          </cell>
          <cell r="D817">
            <v>0</v>
          </cell>
          <cell r="E817">
            <v>0</v>
          </cell>
          <cell r="F817">
            <v>0</v>
          </cell>
          <cell r="G817">
            <v>18969.299999999996</v>
          </cell>
          <cell r="H817">
            <v>37743.099999999991</v>
          </cell>
          <cell r="I817">
            <v>46096.099999999991</v>
          </cell>
          <cell r="J817">
            <v>50640.700000000557</v>
          </cell>
          <cell r="K817">
            <v>65577.018904237208</v>
          </cell>
          <cell r="L817">
            <v>123274.19079723845</v>
          </cell>
          <cell r="M817">
            <v>132181.07844258985</v>
          </cell>
          <cell r="N817">
            <v>138515.20967104926</v>
          </cell>
          <cell r="O817">
            <v>159206.02989345152</v>
          </cell>
          <cell r="P817">
            <v>0</v>
          </cell>
          <cell r="Q817">
            <v>0</v>
          </cell>
        </row>
        <row r="818">
          <cell r="E818">
            <v>0</v>
          </cell>
          <cell r="F818">
            <v>0</v>
          </cell>
          <cell r="G818">
            <v>40245.599999999991</v>
          </cell>
          <cell r="H818">
            <v>52332.499999999993</v>
          </cell>
          <cell r="I818">
            <v>69943.899999999994</v>
          </cell>
          <cell r="J818">
            <v>101325.70000000056</v>
          </cell>
          <cell r="K818">
            <v>129993.01890423721</v>
          </cell>
          <cell r="L818">
            <v>159416.24454123847</v>
          </cell>
          <cell r="M818">
            <v>183998.88218658985</v>
          </cell>
          <cell r="N818">
            <v>192433.01341504927</v>
          </cell>
          <cell r="O818">
            <v>214823.83363745152</v>
          </cell>
          <cell r="P818">
            <v>0</v>
          </cell>
          <cell r="Q818">
            <v>0</v>
          </cell>
        </row>
        <row r="820">
          <cell r="B820">
            <v>0</v>
          </cell>
        </row>
        <row r="822">
          <cell r="C822" t="str">
            <v xml:space="preserve">  1 - EBIT / REVENUE - Operating Margin</v>
          </cell>
          <cell r="D822">
            <v>0</v>
          </cell>
          <cell r="E822">
            <v>0</v>
          </cell>
          <cell r="F822">
            <v>0</v>
          </cell>
          <cell r="G822">
            <v>0.26757773375770649</v>
          </cell>
          <cell r="H822">
            <v>0.26362572946976376</v>
          </cell>
          <cell r="I822">
            <v>0.34728572830934418</v>
          </cell>
          <cell r="J822">
            <v>0.33544809828374905</v>
          </cell>
          <cell r="K822">
            <v>0.26609815483202187</v>
          </cell>
          <cell r="L822">
            <v>0.25098393500247007</v>
          </cell>
          <cell r="M822">
            <v>0.29888588301466801</v>
          </cell>
          <cell r="N822">
            <v>0.32169566003161576</v>
          </cell>
          <cell r="O822">
            <v>0.30121390086331618</v>
          </cell>
          <cell r="P822">
            <v>0</v>
          </cell>
          <cell r="Q822">
            <v>0</v>
          </cell>
        </row>
        <row r="823">
          <cell r="C823" t="str">
            <v xml:space="preserve">  2 - REVENUE / ASSETS - Asset Turnover</v>
          </cell>
          <cell r="D823">
            <v>0</v>
          </cell>
          <cell r="E823">
            <v>0</v>
          </cell>
          <cell r="F823">
            <v>0</v>
          </cell>
          <cell r="G823">
            <v>0.46031830597453793</v>
          </cell>
          <cell r="H823">
            <v>0.5107228143747452</v>
          </cell>
          <cell r="I823">
            <v>0.47664089954270022</v>
          </cell>
          <cell r="J823">
            <v>0.36597386277748156</v>
          </cell>
          <cell r="K823">
            <v>0.31679371887709584</v>
          </cell>
          <cell r="L823">
            <v>0.41895153427546772</v>
          </cell>
          <cell r="M823">
            <v>0.46646382120015695</v>
          </cell>
          <cell r="N823">
            <v>0.45425616168543054</v>
          </cell>
          <cell r="O823">
            <v>0.4474911702029174</v>
          </cell>
          <cell r="P823">
            <v>0</v>
          </cell>
          <cell r="Q823">
            <v>0</v>
          </cell>
        </row>
        <row r="824">
          <cell r="C824" t="str">
            <v xml:space="preserve">  3 - ASSETS / EQUITY - Equity Multiplier</v>
          </cell>
          <cell r="D824">
            <v>0</v>
          </cell>
          <cell r="E824">
            <v>0</v>
          </cell>
          <cell r="F824">
            <v>0</v>
          </cell>
          <cell r="G824">
            <v>2.6197124881903289</v>
          </cell>
          <cell r="H824">
            <v>2.3047670551956645</v>
          </cell>
          <cell r="I824">
            <v>1.875890136947699</v>
          </cell>
          <cell r="J824">
            <v>1.6041226355370297</v>
          </cell>
          <cell r="K824">
            <v>1.8172575360302055</v>
          </cell>
          <cell r="L824">
            <v>2.0319112109721433</v>
          </cell>
          <cell r="M824">
            <v>2.1993493196895</v>
          </cell>
          <cell r="N824">
            <v>2.0193443905830106</v>
          </cell>
          <cell r="O824">
            <v>1.8669446046355482</v>
          </cell>
          <cell r="P824">
            <v>0</v>
          </cell>
          <cell r="Q824">
            <v>0</v>
          </cell>
        </row>
        <row r="825">
          <cell r="C825" t="str">
            <v xml:space="preserve">  4 - EBT / EBIT - Interest Burden</v>
          </cell>
          <cell r="D825">
            <v>0</v>
          </cell>
          <cell r="E825">
            <v>0</v>
          </cell>
          <cell r="F825">
            <v>0</v>
          </cell>
          <cell r="G825">
            <v>0.53526867409748768</v>
          </cell>
          <cell r="H825">
            <v>0.71129815714338662</v>
          </cell>
          <cell r="I825">
            <v>0.79209283296761412</v>
          </cell>
          <cell r="J825">
            <v>0.92221109845875104</v>
          </cell>
          <cell r="K825">
            <v>0.87077032039942859</v>
          </cell>
          <cell r="L825">
            <v>0.77773767169163954</v>
          </cell>
          <cell r="M825">
            <v>0.83028330837145792</v>
          </cell>
          <cell r="N825">
            <v>0.87655159810069028</v>
          </cell>
          <cell r="O825">
            <v>0.88099487337603111</v>
          </cell>
          <cell r="P825">
            <v>0</v>
          </cell>
          <cell r="Q825">
            <v>0</v>
          </cell>
        </row>
        <row r="826">
          <cell r="C826" t="str">
            <v xml:space="preserve">  5 - EAT / EBT - Tax Burden Ratio</v>
          </cell>
          <cell r="D826">
            <v>0</v>
          </cell>
          <cell r="E826">
            <v>0</v>
          </cell>
          <cell r="F826">
            <v>0</v>
          </cell>
          <cell r="G826">
            <v>1</v>
          </cell>
          <cell r="H826">
            <v>1</v>
          </cell>
          <cell r="I826">
            <v>1</v>
          </cell>
          <cell r="J826">
            <v>1</v>
          </cell>
          <cell r="K826">
            <v>0.871</v>
          </cell>
          <cell r="L826">
            <v>0.871</v>
          </cell>
          <cell r="M826">
            <v>0.871</v>
          </cell>
          <cell r="N826">
            <v>0.871</v>
          </cell>
          <cell r="O826">
            <v>0.871</v>
          </cell>
          <cell r="P826">
            <v>0</v>
          </cell>
          <cell r="Q826">
            <v>0</v>
          </cell>
        </row>
        <row r="827">
          <cell r="C827" t="str">
            <v xml:space="preserve">  6 - NOPBT /  REVENUE - Operating Margin</v>
          </cell>
          <cell r="D827">
            <v>0</v>
          </cell>
          <cell r="E827">
            <v>0</v>
          </cell>
          <cell r="F827">
            <v>0</v>
          </cell>
          <cell r="G827">
            <v>0.23710298470920771</v>
          </cell>
          <cell r="H827">
            <v>0.22582852450790308</v>
          </cell>
          <cell r="I827">
            <v>0.26653698508404561</v>
          </cell>
          <cell r="J827">
            <v>0.27101856411929798</v>
          </cell>
          <cell r="K827">
            <v>0.20485718285638302</v>
          </cell>
          <cell r="L827">
            <v>0.21592105541453721</v>
          </cell>
          <cell r="M827">
            <v>0.27150008672426768</v>
          </cell>
          <cell r="N827">
            <v>0.30427326809311039</v>
          </cell>
          <cell r="O827">
            <v>0.27730667862475822</v>
          </cell>
          <cell r="P827">
            <v>0</v>
          </cell>
          <cell r="Q827">
            <v>0</v>
          </cell>
        </row>
        <row r="828">
          <cell r="C828" t="str">
            <v xml:space="preserve">  7 - REVENUE / OP CAPITAL - Op Capital T/O</v>
          </cell>
          <cell r="D828">
            <v>0</v>
          </cell>
          <cell r="E828">
            <v>0</v>
          </cell>
          <cell r="F828">
            <v>0</v>
          </cell>
          <cell r="G828">
            <v>1.184255613016822</v>
          </cell>
          <cell r="H828">
            <v>0.81313140680018337</v>
          </cell>
          <cell r="I828">
            <v>0.8397716943515956</v>
          </cell>
          <cell r="J828">
            <v>0.83319114509316694</v>
          </cell>
          <cell r="K828">
            <v>0.72033325509535329</v>
          </cell>
          <cell r="L828">
            <v>0.61144048508537696</v>
          </cell>
          <cell r="M828">
            <v>0.75772001466552752</v>
          </cell>
          <cell r="N828">
            <v>0.76363667164594828</v>
          </cell>
          <cell r="O828">
            <v>0.72063407201157115</v>
          </cell>
          <cell r="P828">
            <v>0</v>
          </cell>
          <cell r="Q828">
            <v>0</v>
          </cell>
        </row>
        <row r="829">
          <cell r="C829" t="str">
            <v xml:space="preserve">  8 - NOPAT /  NOPBT - Cash Tax Burden Ratio</v>
          </cell>
          <cell r="D829">
            <v>0</v>
          </cell>
          <cell r="E829">
            <v>0</v>
          </cell>
          <cell r="F829">
            <v>0</v>
          </cell>
          <cell r="G829">
            <v>1</v>
          </cell>
          <cell r="H829">
            <v>1</v>
          </cell>
          <cell r="I829">
            <v>1</v>
          </cell>
          <cell r="J829">
            <v>1</v>
          </cell>
          <cell r="K829">
            <v>0.87099999999999989</v>
          </cell>
          <cell r="L829">
            <v>0.871</v>
          </cell>
          <cell r="M829">
            <v>0.871</v>
          </cell>
          <cell r="N829">
            <v>0.871</v>
          </cell>
          <cell r="O829">
            <v>0.871</v>
          </cell>
          <cell r="P829">
            <v>0</v>
          </cell>
          <cell r="Q829">
            <v>0</v>
          </cell>
        </row>
        <row r="830">
          <cell r="C830" t="str">
            <v xml:space="preserve">  9 - (NI-EAT) /  EQUITY - After Tax Income</v>
          </cell>
          <cell r="D830">
            <v>0</v>
          </cell>
          <cell r="E830">
            <v>0</v>
          </cell>
          <cell r="F830">
            <v>0</v>
          </cell>
          <cell r="G830">
            <v>-4.6165077729107132E-4</v>
          </cell>
          <cell r="H830">
            <v>-3.1834063982633879E-4</v>
          </cell>
          <cell r="I830">
            <v>-1.9171292029591402E-4</v>
          </cell>
          <cell r="J830">
            <v>-3.8958418844743429E-3</v>
          </cell>
          <cell r="K830">
            <v>-3.4124471739684949E-3</v>
          </cell>
          <cell r="L830">
            <v>-3.16227905513495E-3</v>
          </cell>
          <cell r="M830">
            <v>-2.8680859390051677E-3</v>
          </cell>
          <cell r="N830">
            <v>-2.4282031087524002E-3</v>
          </cell>
          <cell r="O830">
            <v>-2.0389173856683162E-3</v>
          </cell>
          <cell r="P830">
            <v>0</v>
          </cell>
          <cell r="Q830">
            <v>0</v>
          </cell>
        </row>
        <row r="831">
          <cell r="C831" t="str">
            <v>10 - (NI-EAT) /  ASSETS - After Tax Income</v>
          </cell>
          <cell r="D831">
            <v>0</v>
          </cell>
          <cell r="E831">
            <v>0</v>
          </cell>
          <cell r="F831">
            <v>0</v>
          </cell>
          <cell r="G831">
            <v>-1.7622192487618175E-4</v>
          </cell>
          <cell r="H831">
            <v>-1.3812269622159846E-4</v>
          </cell>
          <cell r="I831">
            <v>-1.0219837319889864E-4</v>
          </cell>
          <cell r="J831">
            <v>-2.4286434205013814E-3</v>
          </cell>
          <cell r="K831">
            <v>-1.877800535318168E-3</v>
          </cell>
          <cell r="L831">
            <v>-1.5563076959558661E-3</v>
          </cell>
          <cell r="M831">
            <v>-1.3040611208637283E-3</v>
          </cell>
          <cell r="N831">
            <v>-1.2024710198399327E-3</v>
          </cell>
          <cell r="O831">
            <v>-1.0921145601244765E-3</v>
          </cell>
          <cell r="P831">
            <v>0</v>
          </cell>
          <cell r="Q831">
            <v>0</v>
          </cell>
        </row>
        <row r="832">
          <cell r="C832" t="str">
            <v>11 - REVENUE / T CAPITAL - T Capital T/O</v>
          </cell>
          <cell r="D832">
            <v>0</v>
          </cell>
          <cell r="E832">
            <v>0</v>
          </cell>
          <cell r="F832">
            <v>0</v>
          </cell>
          <cell r="G832">
            <v>0.55818524261037228</v>
          </cell>
          <cell r="H832">
            <v>0.58644437013328232</v>
          </cell>
          <cell r="I832">
            <v>0.55344640490451036</v>
          </cell>
          <cell r="J832">
            <v>0.41641343530140695</v>
          </cell>
          <cell r="K832">
            <v>0.36338341770135596</v>
          </cell>
          <cell r="L832">
            <v>0.47281775603534887</v>
          </cell>
          <cell r="M832">
            <v>0.54433074541430015</v>
          </cell>
          <cell r="N832">
            <v>0.54967332168415006</v>
          </cell>
          <cell r="O832">
            <v>0.5340622018902117</v>
          </cell>
          <cell r="P832">
            <v>0</v>
          </cell>
          <cell r="Q832">
            <v>0</v>
          </cell>
        </row>
        <row r="833">
          <cell r="C833" t="str">
            <v>12 - (NI - NOPAT) / T CAPITAL - AT Income</v>
          </cell>
          <cell r="D833">
            <v>0</v>
          </cell>
          <cell r="E833">
            <v>0</v>
          </cell>
          <cell r="F833">
            <v>0</v>
          </cell>
          <cell r="G833">
            <v>-5.2614447293617181E-2</v>
          </cell>
          <cell r="H833">
            <v>-2.2626474943868543E-2</v>
          </cell>
          <cell r="I833">
            <v>4.6108381145460869E-3</v>
          </cell>
          <cell r="J833">
            <v>1.3200007500564936E-2</v>
          </cell>
          <cell r="K833">
            <v>6.3452604741988062E-3</v>
          </cell>
          <cell r="L833">
            <v>-1.0289981141350941E-2</v>
          </cell>
          <cell r="M833">
            <v>-1.2587584493206969E-2</v>
          </cell>
          <cell r="N833">
            <v>-1.2126936570109508E-2</v>
          </cell>
          <cell r="O833">
            <v>-6.8569323128052119E-3</v>
          </cell>
          <cell r="P833">
            <v>0</v>
          </cell>
          <cell r="Q833">
            <v>0</v>
          </cell>
        </row>
        <row r="837">
          <cell r="E837">
            <v>0</v>
          </cell>
          <cell r="F837">
            <v>0</v>
          </cell>
          <cell r="G837">
            <v>0.12317092911985338</v>
          </cell>
          <cell r="H837">
            <v>0.13463967449639294</v>
          </cell>
          <cell r="I837">
            <v>0.16553058193970763</v>
          </cell>
          <cell r="J837">
            <v>0.12276523629026392</v>
          </cell>
          <cell r="K837">
            <v>8.4298224055569471E-2</v>
          </cell>
          <cell r="L837">
            <v>0.10515010464777912</v>
          </cell>
          <cell r="M837">
            <v>0.13941945109380513</v>
          </cell>
          <cell r="N837">
            <v>0.14613223575682294</v>
          </cell>
          <cell r="O837">
            <v>0.13479056097871092</v>
          </cell>
          <cell r="P837">
            <v>0</v>
          </cell>
          <cell r="Q837">
            <v>0</v>
          </cell>
        </row>
        <row r="838">
          <cell r="E838">
            <v>0</v>
          </cell>
          <cell r="F838">
            <v>0</v>
          </cell>
          <cell r="G838">
            <v>0.12299470719497718</v>
          </cell>
          <cell r="H838">
            <v>0.13450155180017134</v>
          </cell>
          <cell r="I838">
            <v>0.16542838356650871</v>
          </cell>
          <cell r="J838">
            <v>0.12033659286976255</v>
          </cell>
          <cell r="K838">
            <v>7.1545952617082839E-2</v>
          </cell>
          <cell r="L838">
            <v>9.0029433452259736E-2</v>
          </cell>
          <cell r="M838">
            <v>0.12013028078184054</v>
          </cell>
          <cell r="N838">
            <v>0.12607870632435283</v>
          </cell>
          <cell r="O838">
            <v>0.11631046405233274</v>
          </cell>
          <cell r="P838">
            <v>0</v>
          </cell>
          <cell r="Q838">
            <v>0</v>
          </cell>
        </row>
        <row r="839">
          <cell r="E839">
            <v>0</v>
          </cell>
          <cell r="F839">
            <v>0</v>
          </cell>
          <cell r="G839">
            <v>0.12299470719497721</v>
          </cell>
          <cell r="H839">
            <v>0.13450155180017134</v>
          </cell>
          <cell r="I839">
            <v>0.16542838356650871</v>
          </cell>
          <cell r="J839">
            <v>0.12033659286976255</v>
          </cell>
          <cell r="K839">
            <v>7.1545952617082839E-2</v>
          </cell>
          <cell r="L839">
            <v>9.0029433452259722E-2</v>
          </cell>
          <cell r="M839">
            <v>0.12013028078184054</v>
          </cell>
          <cell r="N839">
            <v>0.12607870632435283</v>
          </cell>
          <cell r="O839">
            <v>0.11631046405233271</v>
          </cell>
          <cell r="P839">
            <v>0</v>
          </cell>
          <cell r="Q839">
            <v>0</v>
          </cell>
        </row>
        <row r="843">
          <cell r="C843" t="str">
            <v>Pre-Tax ROE - Represented By:</v>
          </cell>
          <cell r="D843">
            <v>0</v>
          </cell>
          <cell r="E843">
            <v>0</v>
          </cell>
          <cell r="F843">
            <v>0</v>
          </cell>
          <cell r="G843">
            <v>0.17271643906209722</v>
          </cell>
          <cell r="H843">
            <v>0.2207251262815127</v>
          </cell>
          <cell r="I843">
            <v>0.24595843756281083</v>
          </cell>
          <cell r="J843">
            <v>0.18161148755167061</v>
          </cell>
          <cell r="K843">
            <v>0.13339468375824196</v>
          </cell>
          <cell r="L843">
            <v>0.16616806836048176</v>
          </cell>
          <cell r="M843">
            <v>0.2545914936129352</v>
          </cell>
          <cell r="N843">
            <v>0.25866275985602605</v>
          </cell>
          <cell r="O843">
            <v>0.22169928571954503</v>
          </cell>
          <cell r="P843">
            <v>0</v>
          </cell>
          <cell r="Q843">
            <v>0</v>
          </cell>
        </row>
        <row r="844">
          <cell r="C844" t="str">
            <v>After-Tax ROE - Represented By:</v>
          </cell>
          <cell r="D844">
            <v>0</v>
          </cell>
          <cell r="E844">
            <v>0</v>
          </cell>
          <cell r="F844">
            <v>0</v>
          </cell>
          <cell r="G844">
            <v>0.17225478828480614</v>
          </cell>
          <cell r="H844">
            <v>0.22040678564168634</v>
          </cell>
          <cell r="I844">
            <v>0.24576672464251492</v>
          </cell>
          <cell r="J844">
            <v>0.17771564566719628</v>
          </cell>
          <cell r="K844">
            <v>0.11277432237946025</v>
          </cell>
          <cell r="L844">
            <v>0.14157010848684468</v>
          </cell>
          <cell r="M844">
            <v>0.2188811049978614</v>
          </cell>
          <cell r="N844">
            <v>0.22286706072584625</v>
          </cell>
          <cell r="O844">
            <v>0.1910611604760554</v>
          </cell>
          <cell r="P844">
            <v>0</v>
          </cell>
          <cell r="Q844">
            <v>0</v>
          </cell>
        </row>
        <row r="845">
          <cell r="E845">
            <v>0</v>
          </cell>
          <cell r="F845">
            <v>0</v>
          </cell>
          <cell r="G845">
            <v>0.17225478828480614</v>
          </cell>
          <cell r="H845">
            <v>0.22040678564168636</v>
          </cell>
          <cell r="I845">
            <v>0.24576672464251495</v>
          </cell>
          <cell r="J845">
            <v>0.17771564566719628</v>
          </cell>
          <cell r="K845">
            <v>0.11277432237946025</v>
          </cell>
          <cell r="L845">
            <v>0.14157010848684468</v>
          </cell>
          <cell r="M845">
            <v>0.2188811049978614</v>
          </cell>
          <cell r="N845">
            <v>0.22286706072584622</v>
          </cell>
          <cell r="O845">
            <v>0.19106116047605537</v>
          </cell>
          <cell r="P845">
            <v>0</v>
          </cell>
          <cell r="Q845">
            <v>0</v>
          </cell>
        </row>
        <row r="847">
          <cell r="E847">
            <v>0</v>
          </cell>
          <cell r="F847">
            <v>0</v>
          </cell>
          <cell r="G847">
            <v>0.2642961762597778</v>
          </cell>
          <cell r="H847">
            <v>0.24075105279643635</v>
          </cell>
          <cell r="I847">
            <v>0.18734610251685982</v>
          </cell>
          <cell r="J847">
            <v>0.21626124050906093</v>
          </cell>
          <cell r="K847">
            <v>0.2985099020716962</v>
          </cell>
          <cell r="L847">
            <v>0.27544929864678219</v>
          </cell>
          <cell r="M847">
            <v>0.17235570198552957</v>
          </cell>
          <cell r="N847">
            <v>0.14331145099399323</v>
          </cell>
          <cell r="O847">
            <v>0.14036828235544554</v>
          </cell>
          <cell r="P847">
            <v>0</v>
          </cell>
          <cell r="Q847">
            <v>0</v>
          </cell>
        </row>
        <row r="848">
          <cell r="E848">
            <v>0</v>
          </cell>
          <cell r="F848">
            <v>0</v>
          </cell>
          <cell r="G848">
            <v>0.73570382374022225</v>
          </cell>
          <cell r="H848">
            <v>0.75924894720356362</v>
          </cell>
          <cell r="I848">
            <v>0.81265389748314021</v>
          </cell>
          <cell r="J848">
            <v>0.78373875949093907</v>
          </cell>
          <cell r="K848">
            <v>0.70149009792830386</v>
          </cell>
          <cell r="L848">
            <v>0.72455070135321775</v>
          </cell>
          <cell r="M848">
            <v>0.82764429801447048</v>
          </cell>
          <cell r="N848">
            <v>0.85668854900600677</v>
          </cell>
          <cell r="O848">
            <v>0.85963171764455448</v>
          </cell>
          <cell r="P848">
            <v>0</v>
          </cell>
          <cell r="Q848">
            <v>0</v>
          </cell>
        </row>
        <row r="849">
          <cell r="C849" t="str">
            <v>Internal Growth (After-Tax ROE * RR)</v>
          </cell>
          <cell r="D849">
            <v>0</v>
          </cell>
          <cell r="E849">
            <v>0</v>
          </cell>
          <cell r="F849">
            <v>0</v>
          </cell>
          <cell r="G849">
            <v>0.12672850639869432</v>
          </cell>
          <cell r="H849">
            <v>0.16734361995497188</v>
          </cell>
          <cell r="I849">
            <v>0.19972328665240546</v>
          </cell>
          <cell r="J849">
            <v>0.1392826396773397</v>
          </cell>
          <cell r="K849">
            <v>7.9110070449765688E-2</v>
          </cell>
          <cell r="L849">
            <v>0.10257472139479444</v>
          </cell>
          <cell r="M849">
            <v>0.1811556984945866</v>
          </cell>
          <cell r="N849">
            <v>0.19092765887445881</v>
          </cell>
          <cell r="O849">
            <v>0.16424223355519338</v>
          </cell>
          <cell r="P849">
            <v>0</v>
          </cell>
          <cell r="Q849">
            <v>0</v>
          </cell>
        </row>
        <row r="853">
          <cell r="E853">
            <v>0</v>
          </cell>
          <cell r="F853">
            <v>0</v>
          </cell>
          <cell r="G853">
            <v>7.9946627705885773E-2</v>
          </cell>
          <cell r="H853">
            <v>0.10996799312090949</v>
          </cell>
          <cell r="I853">
            <v>0.15224344081471833</v>
          </cell>
          <cell r="J853">
            <v>0.12881914487212945</v>
          </cell>
          <cell r="K853">
            <v>8.4199708180872024E-2</v>
          </cell>
          <cell r="L853">
            <v>9.2293865806748032E-2</v>
          </cell>
          <cell r="M853">
            <v>0.13508109588627751</v>
          </cell>
          <cell r="N853">
            <v>0.15499844701565163</v>
          </cell>
          <cell r="O853">
            <v>0.14172296629352876</v>
          </cell>
          <cell r="P853">
            <v>0</v>
          </cell>
          <cell r="Q853">
            <v>0</v>
          </cell>
        </row>
        <row r="854">
          <cell r="E854">
            <v>0</v>
          </cell>
          <cell r="F854">
            <v>0</v>
          </cell>
          <cell r="G854">
            <v>7.9732939749935311E-2</v>
          </cell>
          <cell r="H854">
            <v>0.1098093918692972</v>
          </cell>
          <cell r="I854">
            <v>0.15212477428339824</v>
          </cell>
          <cell r="J854">
            <v>0.12605577881593644</v>
          </cell>
          <cell r="K854">
            <v>7.1183984002356773E-2</v>
          </cell>
          <cell r="L854">
            <v>7.8631548912191498E-2</v>
          </cell>
          <cell r="M854">
            <v>0.11613388614178065</v>
          </cell>
          <cell r="N854">
            <v>0.13354859556387869</v>
          </cell>
          <cell r="O854">
            <v>0.1221373100877037</v>
          </cell>
          <cell r="P854">
            <v>0</v>
          </cell>
          <cell r="Q854">
            <v>0</v>
          </cell>
        </row>
        <row r="855">
          <cell r="E855">
            <v>0</v>
          </cell>
          <cell r="F855">
            <v>0</v>
          </cell>
          <cell r="G855">
            <v>7.9732939749935325E-2</v>
          </cell>
          <cell r="H855">
            <v>0.1098093918692972</v>
          </cell>
          <cell r="I855">
            <v>0.15212477428339821</v>
          </cell>
          <cell r="J855">
            <v>0.12605577881593644</v>
          </cell>
          <cell r="K855">
            <v>7.1183984002356787E-2</v>
          </cell>
          <cell r="L855">
            <v>7.8631548912191512E-2</v>
          </cell>
          <cell r="M855">
            <v>0.11613388614178065</v>
          </cell>
          <cell r="N855">
            <v>0.13354859556387866</v>
          </cell>
          <cell r="O855">
            <v>0.1221373100877037</v>
          </cell>
          <cell r="P855">
            <v>0</v>
          </cell>
          <cell r="Q855">
            <v>0</v>
          </cell>
        </row>
        <row r="859">
          <cell r="E859">
            <v>0</v>
          </cell>
          <cell r="F859">
            <v>0</v>
          </cell>
          <cell r="G859">
            <v>0.28079054050492097</v>
          </cell>
          <cell r="H859">
            <v>0.18362826582872094</v>
          </cell>
          <cell r="I859">
            <v>0.22383021557139496</v>
          </cell>
          <cell r="J859">
            <v>0.22581026778006377</v>
          </cell>
          <cell r="K859">
            <v>0.14756544135660238</v>
          </cell>
          <cell r="L859">
            <v>0.1320228748628112</v>
          </cell>
          <cell r="M859">
            <v>0.20572104969440411</v>
          </cell>
          <cell r="N859">
            <v>0.23235422571745815</v>
          </cell>
          <cell r="O859">
            <v>0.19983664101336363</v>
          </cell>
          <cell r="P859">
            <v>0</v>
          </cell>
          <cell r="Q859">
            <v>0</v>
          </cell>
        </row>
        <row r="860">
          <cell r="E860">
            <v>0</v>
          </cell>
          <cell r="F860">
            <v>0</v>
          </cell>
          <cell r="G860">
            <v>0.28079054050492097</v>
          </cell>
          <cell r="H860">
            <v>0.18362826582872094</v>
          </cell>
          <cell r="I860">
            <v>0.22383021557139496</v>
          </cell>
          <cell r="J860">
            <v>0.22581026778006377</v>
          </cell>
          <cell r="K860">
            <v>0.12852949942160066</v>
          </cell>
          <cell r="L860">
            <v>0.11499192400550855</v>
          </cell>
          <cell r="M860">
            <v>0.17918303428382598</v>
          </cell>
          <cell r="N860">
            <v>0.20238053059990604</v>
          </cell>
          <cell r="O860">
            <v>0.17405771432263972</v>
          </cell>
          <cell r="P860">
            <v>0</v>
          </cell>
          <cell r="Q860">
            <v>0</v>
          </cell>
        </row>
        <row r="861">
          <cell r="E861">
            <v>0</v>
          </cell>
          <cell r="F861">
            <v>0</v>
          </cell>
          <cell r="G861">
            <v>0.28079054050492097</v>
          </cell>
          <cell r="H861">
            <v>0.18362826582872091</v>
          </cell>
          <cell r="I861">
            <v>0.22383021557139493</v>
          </cell>
          <cell r="J861">
            <v>0.22581026778006377</v>
          </cell>
          <cell r="K861">
            <v>0.12852949942160066</v>
          </cell>
          <cell r="L861">
            <v>0.11499192400550855</v>
          </cell>
          <cell r="M861">
            <v>0.17918303428382598</v>
          </cell>
          <cell r="N861">
            <v>0.20238053059990604</v>
          </cell>
          <cell r="O861">
            <v>0.17405771432263972</v>
          </cell>
          <cell r="P861">
            <v>0</v>
          </cell>
          <cell r="Q861">
            <v>0</v>
          </cell>
        </row>
        <row r="863">
          <cell r="E863">
            <v>0</v>
          </cell>
          <cell r="F863">
            <v>0</v>
          </cell>
          <cell r="G863">
            <v>3.524669570441576</v>
          </cell>
          <cell r="H863">
            <v>1.2052173662112058</v>
          </cell>
          <cell r="I863">
            <v>0.44046638301174812</v>
          </cell>
          <cell r="J863">
            <v>1.3061714644203992</v>
          </cell>
          <cell r="K863">
            <v>6.8454190644470101</v>
          </cell>
          <cell r="L863">
            <v>0.62832808625993786</v>
          </cell>
          <cell r="M863">
            <v>0.26743662269543772</v>
          </cell>
          <cell r="N863">
            <v>0.73809372526606465</v>
          </cell>
          <cell r="O863">
            <v>0.73039032030284845</v>
          </cell>
          <cell r="P863">
            <v>0</v>
          </cell>
          <cell r="Q863">
            <v>0</v>
          </cell>
        </row>
        <row r="864">
          <cell r="E864">
            <v>0</v>
          </cell>
          <cell r="F864">
            <v>0</v>
          </cell>
          <cell r="G864">
            <v>0.98969387378553775</v>
          </cell>
          <cell r="H864">
            <v>0.22131197490402221</v>
          </cell>
          <cell r="I864">
            <v>9.8589685461472204E-2</v>
          </cell>
          <cell r="J864">
            <v>0.29494692814744838</v>
          </cell>
          <cell r="K864">
            <v>0.8798382856844561</v>
          </cell>
          <cell r="L864">
            <v>7.2252655545729391E-2</v>
          </cell>
          <cell r="M864">
            <v>4.7920105533187249E-2</v>
          </cell>
          <cell r="N864">
            <v>0.14937579975180745</v>
          </cell>
          <cell r="O864">
            <v>0.12713006971529453</v>
          </cell>
          <cell r="P864">
            <v>0</v>
          </cell>
          <cell r="Q864">
            <v>0</v>
          </cell>
        </row>
        <row r="869">
          <cell r="A869" t="str">
            <v>%</v>
          </cell>
          <cell r="B869">
            <v>0</v>
          </cell>
          <cell r="C869" t="str">
            <v>LT Growth Rate - Manual</v>
          </cell>
        </row>
        <row r="870">
          <cell r="C870">
            <v>0</v>
          </cell>
          <cell r="D870">
            <v>0</v>
          </cell>
          <cell r="E870">
            <v>0</v>
          </cell>
          <cell r="F870">
            <v>0</v>
          </cell>
          <cell r="G870">
            <v>0</v>
          </cell>
          <cell r="H870">
            <v>0</v>
          </cell>
          <cell r="I870">
            <v>0</v>
          </cell>
          <cell r="J870">
            <v>0</v>
          </cell>
          <cell r="K870">
            <v>0</v>
          </cell>
        </row>
        <row r="874">
          <cell r="C874" t="str">
            <v>Free CashFlow - Manual</v>
          </cell>
        </row>
        <row r="875">
          <cell r="C875" t="str">
            <v>NOPAT</v>
          </cell>
          <cell r="D875">
            <v>0</v>
          </cell>
          <cell r="E875">
            <v>0</v>
          </cell>
          <cell r="F875">
            <v>0</v>
          </cell>
          <cell r="G875">
            <v>0</v>
          </cell>
          <cell r="H875">
            <v>0</v>
          </cell>
          <cell r="I875">
            <v>0</v>
          </cell>
          <cell r="J875">
            <v>0</v>
          </cell>
          <cell r="K875">
            <v>8428.5814133224521</v>
          </cell>
          <cell r="L875">
            <v>14175.536379996605</v>
          </cell>
          <cell r="M875">
            <v>23684.606710251668</v>
          </cell>
          <cell r="N875">
            <v>28032.781629384186</v>
          </cell>
          <cell r="O875">
            <v>27711.037669636022</v>
          </cell>
          <cell r="P875">
            <v>0</v>
          </cell>
          <cell r="Q875">
            <v>0</v>
          </cell>
        </row>
        <row r="876">
          <cell r="C876" t="str">
            <v>Less Net Investment [ I ]</v>
          </cell>
          <cell r="D876">
            <v>0</v>
          </cell>
          <cell r="E876">
            <v>0</v>
          </cell>
          <cell r="F876">
            <v>0</v>
          </cell>
          <cell r="G876">
            <v>0</v>
          </cell>
          <cell r="H876">
            <v>0</v>
          </cell>
          <cell r="I876">
            <v>0</v>
          </cell>
          <cell r="J876">
            <v>0</v>
          </cell>
          <cell r="K876">
            <v>-57697.171893001236</v>
          </cell>
          <cell r="L876">
            <v>-8906.8876453513931</v>
          </cell>
          <cell r="M876">
            <v>-6334.1312284594078</v>
          </cell>
          <cell r="N876">
            <v>-20690.820222402279</v>
          </cell>
          <cell r="O876">
            <v>-20239.873679449756</v>
          </cell>
          <cell r="P876">
            <v>0</v>
          </cell>
          <cell r="Q876">
            <v>0</v>
          </cell>
        </row>
        <row r="877">
          <cell r="C877" t="str">
            <v>Free CashFlow</v>
          </cell>
          <cell r="D877">
            <v>0</v>
          </cell>
          <cell r="E877">
            <v>0</v>
          </cell>
          <cell r="F877">
            <v>0</v>
          </cell>
          <cell r="G877">
            <v>0</v>
          </cell>
          <cell r="H877">
            <v>0</v>
          </cell>
          <cell r="I877">
            <v>0</v>
          </cell>
          <cell r="J877">
            <v>0</v>
          </cell>
          <cell r="K877">
            <v>-49268.59047967878</v>
          </cell>
          <cell r="L877">
            <v>5268.6487346452122</v>
          </cell>
          <cell r="M877">
            <v>17350.475481792259</v>
          </cell>
          <cell r="N877">
            <v>7341.9614069819072</v>
          </cell>
          <cell r="O877">
            <v>7471.1639901862654</v>
          </cell>
          <cell r="P877">
            <v>0</v>
          </cell>
          <cell r="Q877">
            <v>0</v>
          </cell>
        </row>
        <row r="879">
          <cell r="C879" t="str">
            <v>WACC [ c* ]</v>
          </cell>
          <cell r="D879">
            <v>0</v>
          </cell>
          <cell r="E879">
            <v>0</v>
          </cell>
          <cell r="F879">
            <v>0</v>
          </cell>
          <cell r="G879">
            <v>0</v>
          </cell>
          <cell r="H879">
            <v>0</v>
          </cell>
          <cell r="I879">
            <v>0</v>
          </cell>
          <cell r="J879">
            <v>0</v>
          </cell>
          <cell r="K879">
            <v>0.15988560899126925</v>
          </cell>
          <cell r="L879">
            <v>0.15988560899126925</v>
          </cell>
          <cell r="M879">
            <v>0.15988560899126925</v>
          </cell>
          <cell r="N879">
            <v>0.15988560899126925</v>
          </cell>
          <cell r="O879">
            <v>0.15988560899126925</v>
          </cell>
          <cell r="P879">
            <v>0.15988560899126925</v>
          </cell>
          <cell r="Q879">
            <v>0</v>
          </cell>
        </row>
        <row r="880">
          <cell r="C880" t="str">
            <v>Discount Factor</v>
          </cell>
          <cell r="D880">
            <v>0</v>
          </cell>
          <cell r="E880">
            <v>0</v>
          </cell>
          <cell r="F880">
            <v>0</v>
          </cell>
          <cell r="G880">
            <v>0</v>
          </cell>
          <cell r="H880">
            <v>0</v>
          </cell>
          <cell r="I880">
            <v>0</v>
          </cell>
          <cell r="J880">
            <v>0</v>
          </cell>
          <cell r="K880">
            <v>0.86215398505519969</v>
          </cell>
          <cell r="L880">
            <v>0.74330949394656154</v>
          </cell>
          <cell r="M880">
            <v>0.64084724233539192</v>
          </cell>
          <cell r="N880">
            <v>0.55250900379109347</v>
          </cell>
          <cell r="O880">
            <v>0.47634783939736969</v>
          </cell>
          <cell r="P880">
            <v>2.979304031192584</v>
          </cell>
          <cell r="Q880">
            <v>0</v>
          </cell>
        </row>
        <row r="881">
          <cell r="C881" t="str">
            <v>Free CashFlow Discounted</v>
          </cell>
          <cell r="D881">
            <v>0</v>
          </cell>
          <cell r="E881">
            <v>0</v>
          </cell>
          <cell r="F881">
            <v>0</v>
          </cell>
          <cell r="G881">
            <v>0</v>
          </cell>
          <cell r="H881">
            <v>0</v>
          </cell>
          <cell r="I881">
            <v>0</v>
          </cell>
          <cell r="J881">
            <v>0</v>
          </cell>
          <cell r="K881">
            <v>-42477.111620107731</v>
          </cell>
          <cell r="L881">
            <v>3916.2366247313244</v>
          </cell>
          <cell r="M881">
            <v>11119.0043657144</v>
          </cell>
          <cell r="N881">
            <v>4056.4997828442283</v>
          </cell>
          <cell r="O881">
            <v>3558.8728245086591</v>
          </cell>
          <cell r="P881">
            <v>0</v>
          </cell>
          <cell r="Q881">
            <v>0</v>
          </cell>
        </row>
        <row r="882">
          <cell r="C882" t="str">
            <v>Intrinsic Operating Value</v>
          </cell>
          <cell r="D882">
            <v>0</v>
          </cell>
          <cell r="E882">
            <v>0</v>
          </cell>
          <cell r="F882">
            <v>0</v>
          </cell>
          <cell r="G882">
            <v>0</v>
          </cell>
          <cell r="H882">
            <v>0</v>
          </cell>
          <cell r="I882">
            <v>0</v>
          </cell>
          <cell r="J882">
            <v>0</v>
          </cell>
          <cell r="K882">
            <v>-19826.498022309119</v>
          </cell>
        </row>
        <row r="883">
          <cell r="C883" t="str">
            <v>Mid Year Adjustment Factor</v>
          </cell>
          <cell r="D883">
            <v>0</v>
          </cell>
          <cell r="E883">
            <v>0</v>
          </cell>
          <cell r="F883">
            <v>0</v>
          </cell>
          <cell r="G883">
            <v>0</v>
          </cell>
          <cell r="H883">
            <v>0</v>
          </cell>
          <cell r="I883">
            <v>0</v>
          </cell>
          <cell r="J883">
            <v>0</v>
          </cell>
          <cell r="K883">
            <v>1.1039348405565703</v>
          </cell>
        </row>
        <row r="884">
          <cell r="K884">
            <v>0</v>
          </cell>
        </row>
        <row r="885">
          <cell r="C885" t="str">
            <v>Intrinsic Operating Value Adjusted</v>
          </cell>
          <cell r="D885">
            <v>0</v>
          </cell>
          <cell r="E885">
            <v>0</v>
          </cell>
          <cell r="F885">
            <v>0</v>
          </cell>
          <cell r="G885">
            <v>0</v>
          </cell>
          <cell r="H885">
            <v>0</v>
          </cell>
          <cell r="I885">
            <v>0</v>
          </cell>
          <cell r="J885">
            <v>0</v>
          </cell>
          <cell r="K885">
            <v>-21887.161933052972</v>
          </cell>
        </row>
        <row r="886">
          <cell r="K886">
            <v>64416</v>
          </cell>
        </row>
        <row r="887">
          <cell r="K887">
            <v>0</v>
          </cell>
        </row>
        <row r="888">
          <cell r="C888" t="str">
            <v xml:space="preserve">Intrinsic Total Value </v>
          </cell>
          <cell r="D888">
            <v>0</v>
          </cell>
          <cell r="E888">
            <v>0</v>
          </cell>
          <cell r="F888">
            <v>0</v>
          </cell>
          <cell r="G888">
            <v>0</v>
          </cell>
          <cell r="H888">
            <v>0</v>
          </cell>
          <cell r="I888">
            <v>0</v>
          </cell>
          <cell r="J888">
            <v>0</v>
          </cell>
          <cell r="K888">
            <v>42528.838066947028</v>
          </cell>
        </row>
        <row r="889">
          <cell r="K889">
            <v>-47940.466666666667</v>
          </cell>
        </row>
        <row r="890">
          <cell r="K890">
            <v>0</v>
          </cell>
        </row>
        <row r="891">
          <cell r="C891" t="str">
            <v>Intrinsic Common Equity Value</v>
          </cell>
          <cell r="D891">
            <v>0</v>
          </cell>
          <cell r="E891">
            <v>0</v>
          </cell>
          <cell r="F891">
            <v>0</v>
          </cell>
          <cell r="G891">
            <v>0</v>
          </cell>
          <cell r="H891">
            <v>0</v>
          </cell>
          <cell r="I891">
            <v>0</v>
          </cell>
          <cell r="J891">
            <v>0</v>
          </cell>
          <cell r="K891">
            <v>-5411.6285997196392</v>
          </cell>
        </row>
        <row r="892">
          <cell r="E892">
            <v>0</v>
          </cell>
          <cell r="F892">
            <v>0</v>
          </cell>
          <cell r="G892">
            <v>0</v>
          </cell>
          <cell r="H892">
            <v>0</v>
          </cell>
          <cell r="I892">
            <v>0</v>
          </cell>
          <cell r="J892">
            <v>0</v>
          </cell>
          <cell r="K892">
            <v>0</v>
          </cell>
        </row>
        <row r="893">
          <cell r="E893">
            <v>0</v>
          </cell>
          <cell r="F893">
            <v>0</v>
          </cell>
          <cell r="G893">
            <v>245.481348</v>
          </cell>
          <cell r="H893">
            <v>319.95296500000001</v>
          </cell>
          <cell r="I893">
            <v>460.37296500000002</v>
          </cell>
          <cell r="J893">
            <v>460.37296500000002</v>
          </cell>
          <cell r="K893">
            <v>460.37296500000002</v>
          </cell>
        </row>
        <row r="894">
          <cell r="C894" t="str">
            <v>Intrinsic Share Price (Rs)</v>
          </cell>
          <cell r="D894">
            <v>0</v>
          </cell>
          <cell r="E894">
            <v>0</v>
          </cell>
          <cell r="F894">
            <v>0</v>
          </cell>
          <cell r="G894">
            <v>0</v>
          </cell>
          <cell r="H894">
            <v>0</v>
          </cell>
          <cell r="I894">
            <v>0</v>
          </cell>
          <cell r="J894">
            <v>0</v>
          </cell>
          <cell r="K894">
            <v>-11.754879219981214</v>
          </cell>
        </row>
        <row r="895">
          <cell r="C895" t="str">
            <v>Share Premium / (Discount)</v>
          </cell>
          <cell r="D895">
            <v>0</v>
          </cell>
          <cell r="E895">
            <v>0</v>
          </cell>
          <cell r="F895">
            <v>0</v>
          </cell>
          <cell r="G895">
            <v>0</v>
          </cell>
          <cell r="H895">
            <v>0</v>
          </cell>
          <cell r="I895">
            <v>0</v>
          </cell>
          <cell r="J895">
            <v>0</v>
          </cell>
          <cell r="K895">
            <v>0</v>
          </cell>
        </row>
        <row r="899">
          <cell r="C899" t="str">
            <v>EVA - Manual</v>
          </cell>
        </row>
        <row r="900">
          <cell r="K900">
            <v>-3.1356109569668583E-2</v>
          </cell>
          <cell r="L900">
            <v>-4.4893684985760698E-2</v>
          </cell>
          <cell r="M900">
            <v>1.9297425292556736E-2</v>
          </cell>
          <cell r="N900">
            <v>4.2494921608636799E-2</v>
          </cell>
          <cell r="O900">
            <v>1.4172105331370477E-2</v>
          </cell>
          <cell r="P900">
            <v>0</v>
          </cell>
          <cell r="Q900">
            <v>0</v>
          </cell>
        </row>
        <row r="901">
          <cell r="K901">
            <v>65577.018904237208</v>
          </cell>
          <cell r="L901">
            <v>123274.19079723845</v>
          </cell>
          <cell r="M901">
            <v>132181.07844258985</v>
          </cell>
          <cell r="N901">
            <v>138515.20967104926</v>
          </cell>
          <cell r="O901">
            <v>159206.02989345152</v>
          </cell>
          <cell r="P901">
            <v>0</v>
          </cell>
          <cell r="Q901">
            <v>0</v>
          </cell>
        </row>
        <row r="902">
          <cell r="C902" t="str">
            <v>Economic Value Added (EVA)</v>
          </cell>
          <cell r="D902">
            <v>0</v>
          </cell>
          <cell r="E902">
            <v>0</v>
          </cell>
          <cell r="F902">
            <v>0</v>
          </cell>
          <cell r="G902">
            <v>0</v>
          </cell>
          <cell r="H902">
            <v>0</v>
          </cell>
          <cell r="I902">
            <v>0</v>
          </cell>
          <cell r="J902">
            <v>0</v>
          </cell>
          <cell r="K902">
            <v>-2056.2401900134901</v>
          </cell>
          <cell r="L902">
            <v>-5534.2326885257835</v>
          </cell>
          <cell r="M902">
            <v>2550.7544863354592</v>
          </cell>
          <cell r="N902">
            <v>5886.1929765751283</v>
          </cell>
          <cell r="O902">
            <v>2256.2846250393118</v>
          </cell>
          <cell r="P902">
            <v>0</v>
          </cell>
          <cell r="Q902">
            <v>0</v>
          </cell>
        </row>
        <row r="904">
          <cell r="C904" t="str">
            <v>WACC [ c* ]</v>
          </cell>
          <cell r="D904">
            <v>0</v>
          </cell>
          <cell r="E904">
            <v>0</v>
          </cell>
          <cell r="F904">
            <v>0</v>
          </cell>
          <cell r="G904">
            <v>0</v>
          </cell>
          <cell r="H904">
            <v>0</v>
          </cell>
          <cell r="I904">
            <v>0</v>
          </cell>
          <cell r="J904">
            <v>0</v>
          </cell>
          <cell r="K904">
            <v>0.15988560899126925</v>
          </cell>
          <cell r="L904">
            <v>0.15988560899126925</v>
          </cell>
          <cell r="M904">
            <v>0.15988560899126925</v>
          </cell>
          <cell r="N904">
            <v>0.15988560899126925</v>
          </cell>
          <cell r="O904">
            <v>0.15988560899126925</v>
          </cell>
          <cell r="P904">
            <v>0.15988560899126925</v>
          </cell>
          <cell r="Q904">
            <v>0</v>
          </cell>
        </row>
        <row r="905">
          <cell r="C905" t="str">
            <v>Discount Factor</v>
          </cell>
          <cell r="D905">
            <v>0</v>
          </cell>
          <cell r="E905">
            <v>0</v>
          </cell>
          <cell r="F905">
            <v>0</v>
          </cell>
          <cell r="G905">
            <v>0</v>
          </cell>
          <cell r="H905">
            <v>0</v>
          </cell>
          <cell r="I905">
            <v>0</v>
          </cell>
          <cell r="J905">
            <v>0</v>
          </cell>
          <cell r="K905">
            <v>0.86215398505519969</v>
          </cell>
          <cell r="L905">
            <v>0.74330949394656154</v>
          </cell>
          <cell r="M905">
            <v>0.64084724233539192</v>
          </cell>
          <cell r="N905">
            <v>0.55250900379109347</v>
          </cell>
          <cell r="O905">
            <v>0.47634783939736969</v>
          </cell>
          <cell r="P905">
            <v>2.979304031192584</v>
          </cell>
          <cell r="Q905">
            <v>0</v>
          </cell>
        </row>
        <row r="906">
          <cell r="C906" t="str">
            <v>EVA Discounted</v>
          </cell>
          <cell r="D906">
            <v>0</v>
          </cell>
          <cell r="E906">
            <v>0</v>
          </cell>
          <cell r="F906">
            <v>0</v>
          </cell>
          <cell r="G906">
            <v>0</v>
          </cell>
          <cell r="H906">
            <v>0</v>
          </cell>
          <cell r="I906">
            <v>0</v>
          </cell>
          <cell r="J906">
            <v>0</v>
          </cell>
          <cell r="K906">
            <v>-1772.7956740507914</v>
          </cell>
          <cell r="L906">
            <v>-4113.6476990906185</v>
          </cell>
          <cell r="M906">
            <v>1634.6439784427082</v>
          </cell>
          <cell r="N906">
            <v>3252.1746176096553</v>
          </cell>
          <cell r="O906">
            <v>1074.7763062029805</v>
          </cell>
          <cell r="P906">
            <v>0</v>
          </cell>
          <cell r="Q906">
            <v>0</v>
          </cell>
        </row>
        <row r="907">
          <cell r="C907" t="str">
            <v>Total EVA Premium (Discount)</v>
          </cell>
          <cell r="D907">
            <v>0</v>
          </cell>
          <cell r="E907">
            <v>0</v>
          </cell>
          <cell r="F907">
            <v>0</v>
          </cell>
          <cell r="G907">
            <v>0</v>
          </cell>
          <cell r="H907">
            <v>0</v>
          </cell>
          <cell r="I907">
            <v>0</v>
          </cell>
          <cell r="J907">
            <v>0</v>
          </cell>
          <cell r="K907">
            <v>75.151529113934203</v>
          </cell>
        </row>
        <row r="908">
          <cell r="K908">
            <v>65577.018904237208</v>
          </cell>
        </row>
        <row r="909">
          <cell r="K909">
            <v>0</v>
          </cell>
        </row>
        <row r="910">
          <cell r="C910" t="str">
            <v>Intrinsic Operating Value</v>
          </cell>
          <cell r="D910">
            <v>0</v>
          </cell>
          <cell r="E910">
            <v>0</v>
          </cell>
          <cell r="F910">
            <v>0</v>
          </cell>
          <cell r="G910">
            <v>0</v>
          </cell>
          <cell r="H910">
            <v>0</v>
          </cell>
          <cell r="I910">
            <v>0</v>
          </cell>
          <cell r="J910">
            <v>0</v>
          </cell>
          <cell r="K910">
            <v>65652.170433351144</v>
          </cell>
        </row>
        <row r="911">
          <cell r="K911">
            <v>1.1039348405565703</v>
          </cell>
        </row>
        <row r="912">
          <cell r="K912">
            <v>0</v>
          </cell>
        </row>
        <row r="913">
          <cell r="C913" t="str">
            <v>Intrinsic Operating Value Adjusted</v>
          </cell>
          <cell r="D913">
            <v>0</v>
          </cell>
          <cell r="E913">
            <v>0</v>
          </cell>
          <cell r="F913">
            <v>0</v>
          </cell>
          <cell r="G913">
            <v>0</v>
          </cell>
          <cell r="H913">
            <v>0</v>
          </cell>
          <cell r="I913">
            <v>0</v>
          </cell>
          <cell r="J913">
            <v>0</v>
          </cell>
          <cell r="K913">
            <v>72475.718299534274</v>
          </cell>
        </row>
        <row r="914">
          <cell r="C914" t="str">
            <v>Plus Non-Operating Capital (Beg of Year)</v>
          </cell>
          <cell r="D914">
            <v>0</v>
          </cell>
          <cell r="E914">
            <v>0</v>
          </cell>
          <cell r="F914">
            <v>0</v>
          </cell>
          <cell r="G914">
            <v>0</v>
          </cell>
          <cell r="H914">
            <v>0</v>
          </cell>
          <cell r="I914">
            <v>0</v>
          </cell>
          <cell r="J914">
            <v>0</v>
          </cell>
          <cell r="K914">
            <v>64416</v>
          </cell>
        </row>
        <row r="915">
          <cell r="K915">
            <v>0</v>
          </cell>
        </row>
        <row r="916">
          <cell r="C916" t="str">
            <v xml:space="preserve">Intrinsic Total Value </v>
          </cell>
          <cell r="D916">
            <v>0</v>
          </cell>
          <cell r="E916">
            <v>0</v>
          </cell>
          <cell r="F916">
            <v>0</v>
          </cell>
          <cell r="G916">
            <v>0</v>
          </cell>
          <cell r="H916">
            <v>0</v>
          </cell>
          <cell r="I916">
            <v>0</v>
          </cell>
          <cell r="J916">
            <v>0</v>
          </cell>
          <cell r="K916">
            <v>136891.71829953429</v>
          </cell>
        </row>
        <row r="917">
          <cell r="K917">
            <v>-47940.466666666667</v>
          </cell>
        </row>
        <row r="918">
          <cell r="K918">
            <v>0</v>
          </cell>
        </row>
        <row r="919">
          <cell r="C919" t="str">
            <v>Intrinsic Common Equity Value</v>
          </cell>
          <cell r="D919">
            <v>0</v>
          </cell>
          <cell r="E919">
            <v>0</v>
          </cell>
          <cell r="F919">
            <v>0</v>
          </cell>
          <cell r="G919">
            <v>0</v>
          </cell>
          <cell r="H919">
            <v>0</v>
          </cell>
          <cell r="I919">
            <v>0</v>
          </cell>
          <cell r="J919">
            <v>0</v>
          </cell>
          <cell r="K919">
            <v>88951.251632867614</v>
          </cell>
        </row>
        <row r="920">
          <cell r="E920">
            <v>0</v>
          </cell>
          <cell r="F920">
            <v>0</v>
          </cell>
          <cell r="G920">
            <v>0</v>
          </cell>
          <cell r="H920">
            <v>0</v>
          </cell>
          <cell r="I920">
            <v>0</v>
          </cell>
          <cell r="J920">
            <v>0</v>
          </cell>
          <cell r="K920">
            <v>0</v>
          </cell>
        </row>
        <row r="921">
          <cell r="E921">
            <v>0</v>
          </cell>
          <cell r="F921">
            <v>0</v>
          </cell>
          <cell r="G921">
            <v>245.481348</v>
          </cell>
          <cell r="H921">
            <v>319.95296500000001</v>
          </cell>
          <cell r="I921">
            <v>460.37296500000002</v>
          </cell>
          <cell r="J921">
            <v>460.37296500000002</v>
          </cell>
          <cell r="K921">
            <v>460.37296500000002</v>
          </cell>
        </row>
        <row r="922">
          <cell r="C922" t="str">
            <v>Intrinsic Share Price (Rs)</v>
          </cell>
          <cell r="D922">
            <v>0</v>
          </cell>
          <cell r="E922">
            <v>0</v>
          </cell>
          <cell r="F922">
            <v>0</v>
          </cell>
          <cell r="G922">
            <v>0</v>
          </cell>
          <cell r="H922">
            <v>0</v>
          </cell>
          <cell r="I922">
            <v>0</v>
          </cell>
          <cell r="J922">
            <v>0</v>
          </cell>
          <cell r="K922">
            <v>-11.754879219981214</v>
          </cell>
        </row>
        <row r="923">
          <cell r="E923">
            <v>0</v>
          </cell>
          <cell r="F923">
            <v>0</v>
          </cell>
          <cell r="G923">
            <v>0</v>
          </cell>
          <cell r="H923">
            <v>0</v>
          </cell>
          <cell r="I923">
            <v>0</v>
          </cell>
          <cell r="J923">
            <v>0</v>
          </cell>
          <cell r="K923">
            <v>0</v>
          </cell>
        </row>
        <row r="925">
          <cell r="C925" t="str">
            <v>Intrinsic Common Equity Value [Balance]</v>
          </cell>
          <cell r="D925">
            <v>0</v>
          </cell>
          <cell r="E925">
            <v>0</v>
          </cell>
          <cell r="F925">
            <v>0</v>
          </cell>
          <cell r="G925">
            <v>0</v>
          </cell>
          <cell r="H925">
            <v>0</v>
          </cell>
          <cell r="I925">
            <v>0</v>
          </cell>
          <cell r="J925">
            <v>0</v>
          </cell>
          <cell r="K925">
            <v>-94362.9</v>
          </cell>
        </row>
        <row r="929">
          <cell r="K929">
            <v>6821.8</v>
          </cell>
          <cell r="L929">
            <v>6821.8</v>
          </cell>
          <cell r="M929">
            <v>7630.8</v>
          </cell>
          <cell r="N929">
            <v>6863.8</v>
          </cell>
          <cell r="O929">
            <v>6864.8</v>
          </cell>
          <cell r="P929">
            <v>6865.8</v>
          </cell>
          <cell r="Q929">
            <v>0</v>
          </cell>
        </row>
        <row r="930">
          <cell r="K930">
            <v>0</v>
          </cell>
          <cell r="L930">
            <v>0</v>
          </cell>
          <cell r="M930">
            <v>0</v>
          </cell>
          <cell r="N930">
            <v>0</v>
          </cell>
          <cell r="O930">
            <v>0</v>
          </cell>
          <cell r="P930">
            <v>0</v>
          </cell>
          <cell r="Q930">
            <v>0</v>
          </cell>
        </row>
        <row r="931">
          <cell r="K931">
            <v>39118.666666666664</v>
          </cell>
          <cell r="L931">
            <v>62050.709115570608</v>
          </cell>
          <cell r="M931">
            <v>76741.997768379733</v>
          </cell>
          <cell r="N931">
            <v>68257.607482766805</v>
          </cell>
          <cell r="O931">
            <v>68631.252743464225</v>
          </cell>
          <cell r="P931">
            <v>69915.1049597073</v>
          </cell>
          <cell r="Q931">
            <v>0</v>
          </cell>
        </row>
        <row r="932">
          <cell r="K932">
            <v>0</v>
          </cell>
          <cell r="L932">
            <v>0</v>
          </cell>
          <cell r="M932">
            <v>0</v>
          </cell>
          <cell r="N932">
            <v>0</v>
          </cell>
          <cell r="O932">
            <v>0</v>
          </cell>
          <cell r="P932">
            <v>0</v>
          </cell>
          <cell r="Q932">
            <v>0</v>
          </cell>
        </row>
        <row r="933">
          <cell r="K933">
            <v>2000</v>
          </cell>
          <cell r="L933">
            <v>2000</v>
          </cell>
          <cell r="M933">
            <v>2000</v>
          </cell>
          <cell r="N933">
            <v>2000</v>
          </cell>
          <cell r="O933">
            <v>2000</v>
          </cell>
          <cell r="P933">
            <v>2000</v>
          </cell>
          <cell r="Q933">
            <v>0</v>
          </cell>
        </row>
        <row r="934">
          <cell r="C934" t="str">
            <v>Total Non Common Equity Capital</v>
          </cell>
          <cell r="D934">
            <v>0</v>
          </cell>
          <cell r="E934">
            <v>0</v>
          </cell>
          <cell r="F934">
            <v>0</v>
          </cell>
          <cell r="G934">
            <v>0</v>
          </cell>
          <cell r="H934">
            <v>0</v>
          </cell>
          <cell r="I934">
            <v>0</v>
          </cell>
          <cell r="J934">
            <v>0</v>
          </cell>
          <cell r="K934">
            <v>47940.466666666667</v>
          </cell>
          <cell r="L934">
            <v>70872.509115570603</v>
          </cell>
          <cell r="M934">
            <v>86372.797768379736</v>
          </cell>
          <cell r="N934">
            <v>77121.407482766808</v>
          </cell>
          <cell r="O934">
            <v>77496.052743464228</v>
          </cell>
          <cell r="P934">
            <v>78780.904959707303</v>
          </cell>
          <cell r="Q934">
            <v>0</v>
          </cell>
        </row>
        <row r="941">
          <cell r="C941" t="str">
            <v>Net Income</v>
          </cell>
          <cell r="D941">
            <v>0</v>
          </cell>
          <cell r="E941">
            <v>0</v>
          </cell>
          <cell r="F941">
            <v>1624.5999999999949</v>
          </cell>
          <cell r="G941">
            <v>3208.8999999999965</v>
          </cell>
          <cell r="H941">
            <v>5746.5999999999949</v>
          </cell>
          <cell r="I941">
            <v>10640.200000000577</v>
          </cell>
          <cell r="J941">
            <v>12772.690027570001</v>
          </cell>
          <cell r="K941">
            <v>9253.4209780972869</v>
          </cell>
          <cell r="L941">
            <v>12535.146230042272</v>
          </cell>
          <cell r="M941">
            <v>21368.505234072334</v>
          </cell>
          <cell r="N941">
            <v>25699.158681704852</v>
          </cell>
          <cell r="O941">
            <v>26238.005183206689</v>
          </cell>
          <cell r="P941">
            <v>-280</v>
          </cell>
          <cell r="Q941">
            <v>0</v>
          </cell>
        </row>
        <row r="942">
          <cell r="C942" t="str">
            <v>Current PE Multiples</v>
          </cell>
          <cell r="D942">
            <v>0</v>
          </cell>
          <cell r="E942">
            <v>0</v>
          </cell>
          <cell r="F942">
            <v>0</v>
          </cell>
          <cell r="G942">
            <v>0</v>
          </cell>
          <cell r="H942">
            <v>0</v>
          </cell>
          <cell r="I942">
            <v>0</v>
          </cell>
          <cell r="J942">
            <v>0</v>
          </cell>
          <cell r="K942">
            <v>0</v>
          </cell>
          <cell r="L942">
            <v>0</v>
          </cell>
          <cell r="M942">
            <v>0</v>
          </cell>
          <cell r="N942">
            <v>0</v>
          </cell>
          <cell r="O942">
            <v>0</v>
          </cell>
          <cell r="P942">
            <v>0</v>
          </cell>
          <cell r="Q942">
            <v>0</v>
          </cell>
        </row>
        <row r="943">
          <cell r="E943">
            <v>0</v>
          </cell>
          <cell r="F943">
            <v>152.140973</v>
          </cell>
          <cell r="G943">
            <v>245.481348</v>
          </cell>
          <cell r="H943">
            <v>319.95296500000001</v>
          </cell>
          <cell r="I943">
            <v>460.37296500000002</v>
          </cell>
          <cell r="J943">
            <v>460.37296500000002</v>
          </cell>
          <cell r="K943">
            <v>460.37296500000002</v>
          </cell>
        </row>
        <row r="946">
          <cell r="E946">
            <v>0</v>
          </cell>
          <cell r="F946">
            <v>22744.399999999929</v>
          </cell>
          <cell r="G946">
            <v>44924.599999999948</v>
          </cell>
          <cell r="H946">
            <v>80452.399999999936</v>
          </cell>
          <cell r="I946">
            <v>148962.80000000808</v>
          </cell>
          <cell r="J946">
            <v>178817.66038598001</v>
          </cell>
          <cell r="K946">
            <v>129547.89369336201</v>
          </cell>
          <cell r="L946">
            <v>175492.0472205918</v>
          </cell>
          <cell r="M946">
            <v>299159.07327701268</v>
          </cell>
          <cell r="N946">
            <v>359788.22154386796</v>
          </cell>
          <cell r="O946">
            <v>367332.07256489363</v>
          </cell>
          <cell r="P946">
            <v>-3920</v>
          </cell>
          <cell r="Q946">
            <v>0</v>
          </cell>
        </row>
        <row r="947">
          <cell r="E947">
            <v>0</v>
          </cell>
          <cell r="F947">
            <v>25993.599999999919</v>
          </cell>
          <cell r="G947">
            <v>51342.399999999943</v>
          </cell>
          <cell r="H947">
            <v>91945.599999999919</v>
          </cell>
          <cell r="I947">
            <v>170243.20000000924</v>
          </cell>
          <cell r="J947">
            <v>204363.04044112001</v>
          </cell>
          <cell r="K947">
            <v>148054.73564955659</v>
          </cell>
          <cell r="L947">
            <v>200562.33968067635</v>
          </cell>
          <cell r="M947">
            <v>341896.08374515735</v>
          </cell>
          <cell r="N947">
            <v>411186.53890727763</v>
          </cell>
          <cell r="O947">
            <v>419808.08293130703</v>
          </cell>
          <cell r="P947">
            <v>-4480</v>
          </cell>
          <cell r="Q947">
            <v>0</v>
          </cell>
        </row>
        <row r="948">
          <cell r="E948">
            <v>0</v>
          </cell>
          <cell r="F948">
            <v>29242.799999999908</v>
          </cell>
          <cell r="G948">
            <v>57760.199999999939</v>
          </cell>
          <cell r="H948">
            <v>103438.7999999999</v>
          </cell>
          <cell r="I948">
            <v>191523.6000000104</v>
          </cell>
          <cell r="J948">
            <v>229908.42049626002</v>
          </cell>
          <cell r="K948">
            <v>166561.57760575117</v>
          </cell>
          <cell r="L948">
            <v>225632.63214076089</v>
          </cell>
          <cell r="M948">
            <v>384633.09421330201</v>
          </cell>
          <cell r="N948">
            <v>462584.85627068731</v>
          </cell>
          <cell r="O948">
            <v>472284.09329772042</v>
          </cell>
          <cell r="P948">
            <v>-5040</v>
          </cell>
          <cell r="Q948">
            <v>0</v>
          </cell>
        </row>
        <row r="949">
          <cell r="E949">
            <v>0</v>
          </cell>
          <cell r="F949">
            <v>32491.999999999898</v>
          </cell>
          <cell r="G949">
            <v>64177.999999999927</v>
          </cell>
          <cell r="H949">
            <v>114931.9999999999</v>
          </cell>
          <cell r="I949">
            <v>212804.00000001155</v>
          </cell>
          <cell r="J949">
            <v>255453.80055140003</v>
          </cell>
          <cell r="K949">
            <v>185068.41956194575</v>
          </cell>
          <cell r="L949">
            <v>250702.92460084544</v>
          </cell>
          <cell r="M949">
            <v>427370.10468144668</v>
          </cell>
          <cell r="N949">
            <v>513983.17363409704</v>
          </cell>
          <cell r="O949">
            <v>524760.10366413381</v>
          </cell>
          <cell r="P949">
            <v>-5600</v>
          </cell>
          <cell r="Q949">
            <v>0</v>
          </cell>
        </row>
        <row r="950">
          <cell r="E950">
            <v>0</v>
          </cell>
          <cell r="F950">
            <v>35741.199999999888</v>
          </cell>
          <cell r="G950">
            <v>70595.799999999916</v>
          </cell>
          <cell r="H950">
            <v>126425.1999999999</v>
          </cell>
          <cell r="I950">
            <v>234084.40000001271</v>
          </cell>
          <cell r="J950">
            <v>280999.18060654</v>
          </cell>
          <cell r="K950">
            <v>203575.26151814032</v>
          </cell>
          <cell r="L950">
            <v>275773.21706092998</v>
          </cell>
          <cell r="M950">
            <v>470107.11514959135</v>
          </cell>
          <cell r="N950">
            <v>565381.49099750677</v>
          </cell>
          <cell r="O950">
            <v>577236.11403054721</v>
          </cell>
          <cell r="P950">
            <v>-6160</v>
          </cell>
          <cell r="Q950">
            <v>0</v>
          </cell>
        </row>
        <row r="951">
          <cell r="C951" t="str">
            <v>Market Capitalization Actual</v>
          </cell>
          <cell r="D951">
            <v>0</v>
          </cell>
          <cell r="E951">
            <v>0</v>
          </cell>
          <cell r="F951">
            <v>0</v>
          </cell>
          <cell r="G951">
            <v>0</v>
          </cell>
          <cell r="H951">
            <v>0</v>
          </cell>
          <cell r="I951">
            <v>0</v>
          </cell>
          <cell r="J951">
            <v>0</v>
          </cell>
          <cell r="K951">
            <v>0</v>
          </cell>
        </row>
        <row r="954">
          <cell r="E954">
            <v>0</v>
          </cell>
          <cell r="F954">
            <v>149.49556027882068</v>
          </cell>
          <cell r="G954">
            <v>183.0061646883247</v>
          </cell>
          <cell r="H954">
            <v>251.4507093253533</v>
          </cell>
          <cell r="I954">
            <v>323.56982560869551</v>
          </cell>
          <cell r="J954">
            <v>388.41911663075177</v>
          </cell>
          <cell r="K954">
            <v>281.39770043482463</v>
          </cell>
          <cell r="L954">
            <v>381.19537975170152</v>
          </cell>
          <cell r="M954">
            <v>649.81894251112828</v>
          </cell>
          <cell r="N954">
            <v>781.51466071398863</v>
          </cell>
          <cell r="O954">
            <v>797.90105086838366</v>
          </cell>
          <cell r="P954">
            <v>0</v>
          </cell>
          <cell r="Q954">
            <v>0</v>
          </cell>
        </row>
        <row r="955">
          <cell r="E955">
            <v>0</v>
          </cell>
          <cell r="F955">
            <v>170.85206889008077</v>
          </cell>
          <cell r="G955">
            <v>209.14990250094255</v>
          </cell>
          <cell r="H955">
            <v>287.37223922897516</v>
          </cell>
          <cell r="I955">
            <v>369.79408640993773</v>
          </cell>
          <cell r="J955">
            <v>443.9075618637163</v>
          </cell>
          <cell r="K955">
            <v>321.59737192551387</v>
          </cell>
          <cell r="L955">
            <v>435.65186257337319</v>
          </cell>
          <cell r="M955">
            <v>742.65022001271802</v>
          </cell>
          <cell r="N955">
            <v>893.15961224455828</v>
          </cell>
          <cell r="O955">
            <v>911.88691527815286</v>
          </cell>
          <cell r="P955">
            <v>0</v>
          </cell>
          <cell r="Q955">
            <v>0</v>
          </cell>
        </row>
        <row r="956">
          <cell r="E956">
            <v>0</v>
          </cell>
          <cell r="F956">
            <v>192.20857750134087</v>
          </cell>
          <cell r="G956">
            <v>235.29364031356036</v>
          </cell>
          <cell r="H956">
            <v>323.29376913259705</v>
          </cell>
          <cell r="I956">
            <v>416.01834721117996</v>
          </cell>
          <cell r="J956">
            <v>499.39600709668088</v>
          </cell>
          <cell r="K956">
            <v>361.79704341620311</v>
          </cell>
          <cell r="L956">
            <v>490.10834539504481</v>
          </cell>
          <cell r="M956">
            <v>835.48149751430776</v>
          </cell>
          <cell r="N956">
            <v>1004.804563775128</v>
          </cell>
          <cell r="O956">
            <v>1025.872779687922</v>
          </cell>
          <cell r="P956">
            <v>0</v>
          </cell>
          <cell r="Q956">
            <v>0</v>
          </cell>
        </row>
        <row r="957">
          <cell r="E957">
            <v>0</v>
          </cell>
          <cell r="F957">
            <v>213.56508611260097</v>
          </cell>
          <cell r="G957">
            <v>261.43737812617815</v>
          </cell>
          <cell r="H957">
            <v>359.21529903621894</v>
          </cell>
          <cell r="I957">
            <v>462.24260801242218</v>
          </cell>
          <cell r="J957">
            <v>554.88445232964546</v>
          </cell>
          <cell r="K957">
            <v>401.99671490689235</v>
          </cell>
          <cell r="L957">
            <v>544.56482821671648</v>
          </cell>
          <cell r="M957">
            <v>928.3127750158975</v>
          </cell>
          <cell r="N957">
            <v>1116.4495153056978</v>
          </cell>
          <cell r="O957">
            <v>1139.858644097691</v>
          </cell>
          <cell r="P957">
            <v>0</v>
          </cell>
          <cell r="Q957">
            <v>0</v>
          </cell>
        </row>
        <row r="958">
          <cell r="E958">
            <v>0</v>
          </cell>
          <cell r="F958">
            <v>234.92159472386106</v>
          </cell>
          <cell r="G958">
            <v>287.58111593879596</v>
          </cell>
          <cell r="H958">
            <v>395.13682893984088</v>
          </cell>
          <cell r="I958">
            <v>508.46686881366435</v>
          </cell>
          <cell r="J958">
            <v>610.37289756260986</v>
          </cell>
          <cell r="K958">
            <v>442.19638639758159</v>
          </cell>
          <cell r="L958">
            <v>599.02131103838815</v>
          </cell>
          <cell r="M958">
            <v>1021.1440525174872</v>
          </cell>
          <cell r="N958">
            <v>1228.0944668362677</v>
          </cell>
          <cell r="O958">
            <v>1253.8445085074602</v>
          </cell>
          <cell r="P958">
            <v>0</v>
          </cell>
          <cell r="Q958">
            <v>0</v>
          </cell>
        </row>
        <row r="959">
          <cell r="C959" t="str">
            <v>Actual YE Share Price (Rs)</v>
          </cell>
          <cell r="D959">
            <v>0</v>
          </cell>
          <cell r="E959">
            <v>0</v>
          </cell>
          <cell r="F959">
            <v>0</v>
          </cell>
          <cell r="G959">
            <v>0</v>
          </cell>
          <cell r="H959">
            <v>0</v>
          </cell>
          <cell r="I959">
            <v>0</v>
          </cell>
          <cell r="J959">
            <v>0</v>
          </cell>
          <cell r="K959">
            <v>0</v>
          </cell>
        </row>
        <row r="964">
          <cell r="C964" t="str">
            <v>EBITDA</v>
          </cell>
          <cell r="D964">
            <v>0</v>
          </cell>
          <cell r="E964">
            <v>0</v>
          </cell>
          <cell r="F964">
            <v>0</v>
          </cell>
          <cell r="G964">
            <v>8124.4999999999964</v>
          </cell>
          <cell r="H964">
            <v>9482.5999999999949</v>
          </cell>
          <cell r="I964">
            <v>13100.100000000577</v>
          </cell>
          <cell r="J964">
            <v>14799.744027570001</v>
          </cell>
          <cell r="K964">
            <v>13281.634865266522</v>
          </cell>
          <cell r="L964">
            <v>22673.782186438122</v>
          </cell>
          <cell r="M964">
            <v>34591.154728572954</v>
          </cell>
          <cell r="N964">
            <v>39583.318814833023</v>
          </cell>
          <cell r="O964">
            <v>39213.922764605508</v>
          </cell>
          <cell r="P964">
            <v>0</v>
          </cell>
          <cell r="Q964">
            <v>0</v>
          </cell>
        </row>
        <row r="966">
          <cell r="C966" t="str">
            <v>Market Value of Equity</v>
          </cell>
          <cell r="D966">
            <v>0</v>
          </cell>
          <cell r="E966">
            <v>0</v>
          </cell>
          <cell r="F966">
            <v>0</v>
          </cell>
          <cell r="G966">
            <v>0</v>
          </cell>
          <cell r="H966">
            <v>0</v>
          </cell>
          <cell r="I966">
            <v>0</v>
          </cell>
          <cell r="J966">
            <v>0</v>
          </cell>
          <cell r="K966">
            <v>0</v>
          </cell>
        </row>
        <row r="967">
          <cell r="E967">
            <v>0</v>
          </cell>
          <cell r="F967">
            <v>0</v>
          </cell>
          <cell r="G967">
            <v>26204.800000000003</v>
          </cell>
          <cell r="H967">
            <v>26595</v>
          </cell>
          <cell r="I967">
            <v>29399.200000000004</v>
          </cell>
          <cell r="J967">
            <v>45940.466666666667</v>
          </cell>
          <cell r="K967">
            <v>68872.509115570603</v>
          </cell>
        </row>
        <row r="968">
          <cell r="E968">
            <v>0</v>
          </cell>
          <cell r="F968">
            <v>0</v>
          </cell>
          <cell r="G968">
            <v>55</v>
          </cell>
          <cell r="H968">
            <v>55</v>
          </cell>
          <cell r="I968">
            <v>55</v>
          </cell>
          <cell r="J968">
            <v>2000</v>
          </cell>
          <cell r="K968">
            <v>2000</v>
          </cell>
        </row>
        <row r="969">
          <cell r="E969">
            <v>0</v>
          </cell>
          <cell r="F969">
            <v>0</v>
          </cell>
          <cell r="G969">
            <v>0</v>
          </cell>
          <cell r="H969">
            <v>0</v>
          </cell>
          <cell r="I969">
            <v>0</v>
          </cell>
          <cell r="J969">
            <v>0</v>
          </cell>
          <cell r="K969">
            <v>0</v>
          </cell>
        </row>
        <row r="970">
          <cell r="E970">
            <v>0</v>
          </cell>
          <cell r="F970">
            <v>0</v>
          </cell>
          <cell r="G970">
            <v>0</v>
          </cell>
          <cell r="H970">
            <v>0</v>
          </cell>
          <cell r="I970">
            <v>0</v>
          </cell>
          <cell r="J970">
            <v>0</v>
          </cell>
          <cell r="K970">
            <v>0</v>
          </cell>
        </row>
        <row r="971">
          <cell r="C971" t="str">
            <v>Total Adjustments to Equity Value</v>
          </cell>
          <cell r="D971">
            <v>0</v>
          </cell>
          <cell r="E971">
            <v>0</v>
          </cell>
          <cell r="F971">
            <v>0</v>
          </cell>
          <cell r="G971">
            <v>26259.800000000003</v>
          </cell>
          <cell r="H971">
            <v>26650</v>
          </cell>
          <cell r="I971">
            <v>29454.200000000004</v>
          </cell>
          <cell r="J971">
            <v>47940.466666666667</v>
          </cell>
          <cell r="K971">
            <v>70872.509115570603</v>
          </cell>
        </row>
        <row r="972">
          <cell r="C972" t="str">
            <v>Enterprise Value</v>
          </cell>
          <cell r="D972">
            <v>0</v>
          </cell>
          <cell r="E972">
            <v>0</v>
          </cell>
          <cell r="F972">
            <v>0</v>
          </cell>
          <cell r="G972">
            <v>0</v>
          </cell>
          <cell r="H972">
            <v>0</v>
          </cell>
          <cell r="I972">
            <v>0</v>
          </cell>
          <cell r="J972">
            <v>0</v>
          </cell>
          <cell r="K972">
            <v>0</v>
          </cell>
        </row>
        <row r="973">
          <cell r="E973">
            <v>0</v>
          </cell>
          <cell r="F973">
            <v>0</v>
          </cell>
          <cell r="G973">
            <v>245.481348</v>
          </cell>
          <cell r="H973">
            <v>319.95296500000001</v>
          </cell>
          <cell r="I973">
            <v>460.37296500000002</v>
          </cell>
          <cell r="J973">
            <v>460.37296500000002</v>
          </cell>
          <cell r="K973">
            <v>460.37296500000002</v>
          </cell>
        </row>
        <row r="974">
          <cell r="E974">
            <v>0</v>
          </cell>
          <cell r="F974">
            <v>0</v>
          </cell>
          <cell r="G974">
            <v>0</v>
          </cell>
          <cell r="H974">
            <v>0</v>
          </cell>
          <cell r="I974">
            <v>0</v>
          </cell>
          <cell r="J974">
            <v>0</v>
          </cell>
          <cell r="K974">
            <v>0</v>
          </cell>
        </row>
        <row r="977">
          <cell r="E977">
            <v>0</v>
          </cell>
          <cell r="F977">
            <v>0</v>
          </cell>
          <cell r="G977">
            <v>0</v>
          </cell>
          <cell r="H977">
            <v>0</v>
          </cell>
          <cell r="I977">
            <v>0</v>
          </cell>
          <cell r="J977">
            <v>0</v>
          </cell>
          <cell r="K977">
            <v>0</v>
          </cell>
          <cell r="L977">
            <v>0</v>
          </cell>
          <cell r="M977">
            <v>0</v>
          </cell>
          <cell r="N977">
            <v>0</v>
          </cell>
          <cell r="O977">
            <v>0</v>
          </cell>
          <cell r="P977">
            <v>0</v>
          </cell>
          <cell r="Q977">
            <v>0</v>
          </cell>
        </row>
        <row r="978">
          <cell r="E978">
            <v>0</v>
          </cell>
          <cell r="F978">
            <v>0</v>
          </cell>
          <cell r="G978">
            <v>0</v>
          </cell>
          <cell r="H978">
            <v>0</v>
          </cell>
          <cell r="I978">
            <v>0</v>
          </cell>
          <cell r="J978">
            <v>0</v>
          </cell>
          <cell r="K978">
            <v>0</v>
          </cell>
          <cell r="L978">
            <v>0</v>
          </cell>
          <cell r="M978">
            <v>0</v>
          </cell>
          <cell r="N978">
            <v>0</v>
          </cell>
          <cell r="O978">
            <v>0</v>
          </cell>
          <cell r="P978">
            <v>0</v>
          </cell>
          <cell r="Q978">
            <v>0</v>
          </cell>
        </row>
        <row r="979">
          <cell r="E979">
            <v>0</v>
          </cell>
          <cell r="F979">
            <v>0</v>
          </cell>
          <cell r="G979">
            <v>0</v>
          </cell>
          <cell r="H979">
            <v>0</v>
          </cell>
          <cell r="I979">
            <v>0</v>
          </cell>
          <cell r="J979">
            <v>0</v>
          </cell>
          <cell r="K979">
            <v>0</v>
          </cell>
          <cell r="L979">
            <v>0</v>
          </cell>
          <cell r="M979">
            <v>0</v>
          </cell>
          <cell r="N979">
            <v>0</v>
          </cell>
          <cell r="O979">
            <v>0</v>
          </cell>
          <cell r="P979">
            <v>0</v>
          </cell>
          <cell r="Q979">
            <v>0</v>
          </cell>
        </row>
        <row r="980">
          <cell r="E980">
            <v>0</v>
          </cell>
          <cell r="F980">
            <v>0</v>
          </cell>
          <cell r="G980">
            <v>0</v>
          </cell>
          <cell r="H980">
            <v>0</v>
          </cell>
          <cell r="I980">
            <v>0</v>
          </cell>
          <cell r="J980">
            <v>0</v>
          </cell>
          <cell r="K980">
            <v>0</v>
          </cell>
          <cell r="L980">
            <v>0</v>
          </cell>
          <cell r="M980">
            <v>0</v>
          </cell>
          <cell r="N980">
            <v>0</v>
          </cell>
          <cell r="O980">
            <v>0</v>
          </cell>
          <cell r="P980">
            <v>0</v>
          </cell>
          <cell r="Q980">
            <v>0</v>
          </cell>
        </row>
        <row r="983">
          <cell r="E983">
            <v>0</v>
          </cell>
          <cell r="F983">
            <v>0</v>
          </cell>
          <cell r="G983">
            <v>46860.699999999968</v>
          </cell>
          <cell r="H983">
            <v>58693.399999999951</v>
          </cell>
          <cell r="I983">
            <v>88446.700000005192</v>
          </cell>
          <cell r="J983">
            <v>85257.229581463325</v>
          </cell>
          <cell r="K983">
            <v>48662.204671828091</v>
          </cell>
          <cell r="L983">
            <v>204064.0396779431</v>
          </cell>
          <cell r="M983">
            <v>311320.39255715656</v>
          </cell>
          <cell r="N983">
            <v>356249.86933349719</v>
          </cell>
          <cell r="O983">
            <v>352925.30488144956</v>
          </cell>
          <cell r="P983">
            <v>0</v>
          </cell>
          <cell r="Q983">
            <v>0</v>
          </cell>
        </row>
        <row r="984">
          <cell r="E984">
            <v>0</v>
          </cell>
          <cell r="F984">
            <v>0</v>
          </cell>
          <cell r="G984">
            <v>54985.199999999968</v>
          </cell>
          <cell r="H984">
            <v>68175.999999999942</v>
          </cell>
          <cell r="I984">
            <v>101546.80000000575</v>
          </cell>
          <cell r="J984">
            <v>100056.97360903333</v>
          </cell>
          <cell r="K984">
            <v>61943.839537094609</v>
          </cell>
          <cell r="L984">
            <v>226737.82186438123</v>
          </cell>
          <cell r="M984">
            <v>345911.54728572955</v>
          </cell>
          <cell r="N984">
            <v>395833.1881483302</v>
          </cell>
          <cell r="O984">
            <v>392139.22764605505</v>
          </cell>
          <cell r="P984">
            <v>0</v>
          </cell>
          <cell r="Q984">
            <v>0</v>
          </cell>
        </row>
        <row r="985">
          <cell r="E985">
            <v>0</v>
          </cell>
          <cell r="F985">
            <v>0</v>
          </cell>
          <cell r="G985">
            <v>63109.699999999953</v>
          </cell>
          <cell r="H985">
            <v>77658.599999999948</v>
          </cell>
          <cell r="I985">
            <v>114646.90000000634</v>
          </cell>
          <cell r="J985">
            <v>114856.71763660334</v>
          </cell>
          <cell r="K985">
            <v>75225.474402361142</v>
          </cell>
          <cell r="L985">
            <v>249411.60405081935</v>
          </cell>
          <cell r="M985">
            <v>380502.70201430249</v>
          </cell>
          <cell r="N985">
            <v>435416.50696316327</v>
          </cell>
          <cell r="O985">
            <v>431353.1504106606</v>
          </cell>
          <cell r="P985">
            <v>0</v>
          </cell>
          <cell r="Q985">
            <v>0</v>
          </cell>
        </row>
        <row r="986">
          <cell r="E986">
            <v>0</v>
          </cell>
          <cell r="F986">
            <v>0</v>
          </cell>
          <cell r="G986">
            <v>79358.699999999953</v>
          </cell>
          <cell r="H986">
            <v>96623.79999999993</v>
          </cell>
          <cell r="I986">
            <v>140847.10000000749</v>
          </cell>
          <cell r="J986">
            <v>144456.20569174335</v>
          </cell>
          <cell r="K986">
            <v>101788.74413289418</v>
          </cell>
          <cell r="L986">
            <v>294759.16842369561</v>
          </cell>
          <cell r="M986">
            <v>449685.01147144841</v>
          </cell>
          <cell r="N986">
            <v>514583.14459282928</v>
          </cell>
          <cell r="O986">
            <v>509780.99593987159</v>
          </cell>
          <cell r="P986">
            <v>0</v>
          </cell>
          <cell r="Q986">
            <v>0</v>
          </cell>
        </row>
        <row r="987">
          <cell r="E987">
            <v>0</v>
          </cell>
          <cell r="F987">
            <v>0</v>
          </cell>
          <cell r="G987">
            <v>87483.199999999939</v>
          </cell>
          <cell r="H987">
            <v>106106.39999999994</v>
          </cell>
          <cell r="I987">
            <v>153947.20000000807</v>
          </cell>
          <cell r="J987">
            <v>159255.94971931333</v>
          </cell>
          <cell r="K987">
            <v>115070.37899816071</v>
          </cell>
          <cell r="L987">
            <v>317432.9506101337</v>
          </cell>
          <cell r="M987">
            <v>484276.16620002134</v>
          </cell>
          <cell r="N987">
            <v>554166.46340766235</v>
          </cell>
          <cell r="O987">
            <v>548994.91870447714</v>
          </cell>
          <cell r="P987">
            <v>0</v>
          </cell>
          <cell r="Q987">
            <v>0</v>
          </cell>
        </row>
        <row r="988">
          <cell r="E988">
            <v>0</v>
          </cell>
          <cell r="F988">
            <v>0</v>
          </cell>
          <cell r="G988">
            <v>0</v>
          </cell>
          <cell r="H988">
            <v>0</v>
          </cell>
          <cell r="I988">
            <v>0</v>
          </cell>
          <cell r="J988">
            <v>0</v>
          </cell>
          <cell r="K988">
            <v>0</v>
          </cell>
        </row>
        <row r="991">
          <cell r="E991">
            <v>0</v>
          </cell>
          <cell r="F991">
            <v>0</v>
          </cell>
          <cell r="G991">
            <v>190.8931182828602</v>
          </cell>
          <cell r="H991">
            <v>183.44383837793143</v>
          </cell>
          <cell r="I991">
            <v>192.1196654108592</v>
          </cell>
          <cell r="J991">
            <v>185.19165125489792</v>
          </cell>
          <cell r="K991">
            <v>105.70169921213355</v>
          </cell>
          <cell r="L991">
            <v>443.25808679478627</v>
          </cell>
          <cell r="M991">
            <v>676.23517501110553</v>
          </cell>
          <cell r="N991">
            <v>773.828822319089</v>
          </cell>
          <cell r="O991">
            <v>766.60736340468975</v>
          </cell>
          <cell r="P991">
            <v>0</v>
          </cell>
          <cell r="Q991">
            <v>0</v>
          </cell>
        </row>
        <row r="992">
          <cell r="E992">
            <v>0</v>
          </cell>
          <cell r="F992">
            <v>0</v>
          </cell>
          <cell r="G992">
            <v>223.98931913963568</v>
          </cell>
          <cell r="H992">
            <v>213.08131962458901</v>
          </cell>
          <cell r="I992">
            <v>220.57507221347313</v>
          </cell>
          <cell r="J992">
            <v>217.33894302206326</v>
          </cell>
          <cell r="K992">
            <v>134.55142731305824</v>
          </cell>
          <cell r="L992">
            <v>492.5089853275403</v>
          </cell>
          <cell r="M992">
            <v>751.37241667900616</v>
          </cell>
          <cell r="N992">
            <v>859.80980257676549</v>
          </cell>
          <cell r="O992">
            <v>851.78595933854422</v>
          </cell>
          <cell r="P992">
            <v>0</v>
          </cell>
          <cell r="Q992">
            <v>0</v>
          </cell>
        </row>
        <row r="993">
          <cell r="E993">
            <v>0</v>
          </cell>
          <cell r="F993">
            <v>0</v>
          </cell>
          <cell r="G993">
            <v>257.08551999641111</v>
          </cell>
          <cell r="H993">
            <v>242.71880087124663</v>
          </cell>
          <cell r="I993">
            <v>249.03047901608718</v>
          </cell>
          <cell r="J993">
            <v>249.48623478922863</v>
          </cell>
          <cell r="K993">
            <v>163.40115541398296</v>
          </cell>
          <cell r="L993">
            <v>541.75988386029428</v>
          </cell>
          <cell r="M993">
            <v>826.5096583469068</v>
          </cell>
          <cell r="N993">
            <v>945.79078283444221</v>
          </cell>
          <cell r="O993">
            <v>936.96455527239868</v>
          </cell>
          <cell r="P993">
            <v>0</v>
          </cell>
          <cell r="Q993">
            <v>0</v>
          </cell>
        </row>
        <row r="994">
          <cell r="E994">
            <v>0</v>
          </cell>
          <cell r="F994">
            <v>0</v>
          </cell>
          <cell r="G994">
            <v>323.27792170996207</v>
          </cell>
          <cell r="H994">
            <v>301.9937633645618</v>
          </cell>
          <cell r="I994">
            <v>305.94129262131514</v>
          </cell>
          <cell r="J994">
            <v>313.78081832355934</v>
          </cell>
          <cell r="K994">
            <v>221.10061161583235</v>
          </cell>
          <cell r="L994">
            <v>640.26168092580235</v>
          </cell>
          <cell r="M994">
            <v>976.78414168270808</v>
          </cell>
          <cell r="N994">
            <v>1117.7527433497953</v>
          </cell>
          <cell r="O994">
            <v>1107.3217471401076</v>
          </cell>
          <cell r="P994">
            <v>0</v>
          </cell>
          <cell r="Q994">
            <v>0</v>
          </cell>
        </row>
        <row r="995">
          <cell r="E995">
            <v>0</v>
          </cell>
          <cell r="F995">
            <v>0</v>
          </cell>
          <cell r="G995">
            <v>356.37412256673747</v>
          </cell>
          <cell r="H995">
            <v>331.63124461121947</v>
          </cell>
          <cell r="I995">
            <v>334.39669942392919</v>
          </cell>
          <cell r="J995">
            <v>345.92811009072466</v>
          </cell>
          <cell r="K995">
            <v>249.95033971675704</v>
          </cell>
          <cell r="L995">
            <v>689.51257945855639</v>
          </cell>
          <cell r="M995">
            <v>1051.9213833506085</v>
          </cell>
          <cell r="N995">
            <v>1203.7337236074718</v>
          </cell>
          <cell r="O995">
            <v>1192.5003430739621</v>
          </cell>
          <cell r="P995">
            <v>0</v>
          </cell>
          <cell r="Q995">
            <v>0</v>
          </cell>
        </row>
        <row r="996">
          <cell r="E996">
            <v>0</v>
          </cell>
          <cell r="F996">
            <v>0</v>
          </cell>
          <cell r="G996">
            <v>0</v>
          </cell>
          <cell r="H996">
            <v>0</v>
          </cell>
          <cell r="I996">
            <v>0</v>
          </cell>
          <cell r="J996">
            <v>0</v>
          </cell>
          <cell r="K996">
            <v>0</v>
          </cell>
        </row>
        <row r="1003">
          <cell r="C1003" t="str">
            <v>Free CashFlow - Manual</v>
          </cell>
        </row>
        <row r="1004">
          <cell r="C1004" t="str">
            <v>Free CashFlow</v>
          </cell>
          <cell r="D1004">
            <v>0</v>
          </cell>
          <cell r="E1004">
            <v>0</v>
          </cell>
          <cell r="F1004">
            <v>0</v>
          </cell>
          <cell r="G1004">
            <v>0</v>
          </cell>
          <cell r="H1004">
            <v>0</v>
          </cell>
          <cell r="I1004">
            <v>0</v>
          </cell>
          <cell r="J1004">
            <v>0</v>
          </cell>
          <cell r="K1004">
            <v>-49268.59047967878</v>
          </cell>
          <cell r="L1004">
            <v>5268.6487346452122</v>
          </cell>
          <cell r="M1004">
            <v>17350.475481792259</v>
          </cell>
          <cell r="N1004">
            <v>7341.9614069819072</v>
          </cell>
          <cell r="O1004">
            <v>7471.1639901862654</v>
          </cell>
          <cell r="P1004">
            <v>0</v>
          </cell>
          <cell r="Q1004">
            <v>0</v>
          </cell>
        </row>
        <row r="1006">
          <cell r="E1006" t="str">
            <v/>
          </cell>
          <cell r="F1006" t="str">
            <v/>
          </cell>
          <cell r="G1006" t="str">
            <v/>
          </cell>
          <cell r="H1006" t="str">
            <v/>
          </cell>
          <cell r="I1006" t="str">
            <v/>
          </cell>
          <cell r="J1006" t="str">
            <v xml:space="preserve"> *</v>
          </cell>
        </row>
        <row r="1007">
          <cell r="E1007" t="str">
            <v/>
          </cell>
          <cell r="F1007" t="str">
            <v/>
          </cell>
          <cell r="G1007" t="str">
            <v/>
          </cell>
          <cell r="H1007" t="str">
            <v/>
          </cell>
          <cell r="I1007" t="str">
            <v/>
          </cell>
          <cell r="J1007">
            <v>-65577.018904237208</v>
          </cell>
          <cell r="K1007">
            <v>-49268.59047967878</v>
          </cell>
          <cell r="L1007">
            <v>5268.6487346452122</v>
          </cell>
          <cell r="M1007">
            <v>17350.475481792259</v>
          </cell>
          <cell r="N1007">
            <v>7341.9614069819072</v>
          </cell>
          <cell r="O1007">
            <v>7471.1639901862654</v>
          </cell>
          <cell r="P1007">
            <v>0</v>
          </cell>
          <cell r="Q1007">
            <v>0</v>
          </cell>
        </row>
        <row r="1008">
          <cell r="E1008" t="str">
            <v/>
          </cell>
          <cell r="F1008" t="str">
            <v/>
          </cell>
          <cell r="G1008" t="str">
            <v/>
          </cell>
          <cell r="H1008" t="str">
            <v/>
          </cell>
          <cell r="I1008" t="str">
            <v/>
          </cell>
          <cell r="J1008">
            <v>-65577.018904237208</v>
          </cell>
          <cell r="K1008">
            <v>-49268.59047967878</v>
          </cell>
          <cell r="L1008">
            <v>5268.6487346452122</v>
          </cell>
          <cell r="M1008">
            <v>17350.475481792259</v>
          </cell>
          <cell r="N1008">
            <v>7341.9614069819072</v>
          </cell>
          <cell r="O1008">
            <v>7471.1639901862654</v>
          </cell>
          <cell r="P1008">
            <v>0</v>
          </cell>
          <cell r="Q1008">
            <v>0</v>
          </cell>
        </row>
        <row r="1009">
          <cell r="E1009" t="str">
            <v/>
          </cell>
          <cell r="F1009" t="str">
            <v/>
          </cell>
          <cell r="G1009" t="str">
            <v/>
          </cell>
          <cell r="H1009" t="str">
            <v/>
          </cell>
          <cell r="I1009" t="str">
            <v/>
          </cell>
          <cell r="J1009">
            <v>-65577.018904237208</v>
          </cell>
          <cell r="K1009">
            <v>-49268.59047967878</v>
          </cell>
          <cell r="L1009">
            <v>5268.6487346452122</v>
          </cell>
          <cell r="M1009">
            <v>17350.475481792259</v>
          </cell>
          <cell r="N1009">
            <v>7341.9614069819072</v>
          </cell>
          <cell r="O1009">
            <v>7471.1639901862654</v>
          </cell>
          <cell r="P1009">
            <v>0</v>
          </cell>
          <cell r="Q1009">
            <v>0</v>
          </cell>
        </row>
        <row r="1010">
          <cell r="E1010" t="str">
            <v/>
          </cell>
          <cell r="F1010" t="str">
            <v/>
          </cell>
          <cell r="G1010" t="str">
            <v/>
          </cell>
          <cell r="H1010" t="str">
            <v/>
          </cell>
          <cell r="I1010" t="str">
            <v/>
          </cell>
          <cell r="J1010">
            <v>-65577.018904237208</v>
          </cell>
          <cell r="K1010">
            <v>-49268.59047967878</v>
          </cell>
          <cell r="L1010">
            <v>5268.6487346452122</v>
          </cell>
          <cell r="M1010">
            <v>17350.475481792259</v>
          </cell>
          <cell r="N1010">
            <v>7341.9614069819072</v>
          </cell>
          <cell r="O1010">
            <v>7471.1639901862654</v>
          </cell>
          <cell r="P1010">
            <v>0</v>
          </cell>
          <cell r="Q1010">
            <v>0</v>
          </cell>
        </row>
        <row r="1011">
          <cell r="E1011" t="str">
            <v/>
          </cell>
          <cell r="F1011" t="str">
            <v/>
          </cell>
          <cell r="G1011" t="str">
            <v/>
          </cell>
          <cell r="H1011" t="str">
            <v/>
          </cell>
          <cell r="I1011" t="str">
            <v/>
          </cell>
          <cell r="J1011">
            <v>-65577.018904237208</v>
          </cell>
          <cell r="K1011">
            <v>-49268.59047967878</v>
          </cell>
          <cell r="L1011">
            <v>5268.6487346452122</v>
          </cell>
          <cell r="M1011">
            <v>17350.475481792259</v>
          </cell>
          <cell r="N1011">
            <v>7341.9614069819072</v>
          </cell>
          <cell r="O1011">
            <v>7471.1639901862654</v>
          </cell>
          <cell r="P1011">
            <v>0</v>
          </cell>
          <cell r="Q1011">
            <v>0</v>
          </cell>
        </row>
        <row r="1017">
          <cell r="A1017" t="str">
            <v>( + )</v>
          </cell>
          <cell r="B1017">
            <v>0</v>
          </cell>
          <cell r="C1017" t="str">
            <v>Cash Dividends Paid</v>
          </cell>
        </row>
        <row r="1018">
          <cell r="A1018" t="str">
            <v>%</v>
          </cell>
          <cell r="B1018">
            <v>0</v>
          </cell>
          <cell r="C1018" t="str">
            <v>Discount Rate</v>
          </cell>
        </row>
        <row r="1019">
          <cell r="A1019" t="str">
            <v>%</v>
          </cell>
          <cell r="B1019">
            <v>0</v>
          </cell>
          <cell r="C1019" t="str">
            <v>LT Growth Rate - Manual</v>
          </cell>
        </row>
        <row r="1023">
          <cell r="C1023">
            <v>0</v>
          </cell>
          <cell r="D1023">
            <v>0</v>
          </cell>
          <cell r="E1023">
            <v>0</v>
          </cell>
          <cell r="F1023">
            <v>0</v>
          </cell>
          <cell r="G1023">
            <v>0</v>
          </cell>
          <cell r="H1023">
            <v>0</v>
          </cell>
          <cell r="I1023">
            <v>0</v>
          </cell>
          <cell r="J1023">
            <v>0</v>
          </cell>
          <cell r="K1023">
            <v>0</v>
          </cell>
        </row>
        <row r="1025">
          <cell r="C1025" t="str">
            <v>Cash Dividends</v>
          </cell>
          <cell r="D1025">
            <v>0</v>
          </cell>
          <cell r="E1025">
            <v>0</v>
          </cell>
          <cell r="F1025">
            <v>475.1</v>
          </cell>
          <cell r="G1025">
            <v>848.1</v>
          </cell>
          <cell r="H1025">
            <v>1383.5</v>
          </cell>
          <cell r="I1025">
            <v>1993.4</v>
          </cell>
          <cell r="J1025">
            <v>2762.2377900000001</v>
          </cell>
          <cell r="K1025">
            <v>2762.2377900000001</v>
          </cell>
          <cell r="L1025">
            <v>3452.7972374999999</v>
          </cell>
          <cell r="M1025">
            <v>3682.9837200000002</v>
          </cell>
          <cell r="N1025">
            <v>3682.9837200000002</v>
          </cell>
          <cell r="O1025">
            <v>3682.9837200000002</v>
          </cell>
          <cell r="P1025">
            <v>4143.3566850000007</v>
          </cell>
          <cell r="Q1025">
            <v>0</v>
          </cell>
        </row>
        <row r="1026">
          <cell r="C1026" t="str">
            <v>Discount Rate</v>
          </cell>
          <cell r="D1026">
            <v>0</v>
          </cell>
          <cell r="E1026">
            <v>0</v>
          </cell>
          <cell r="F1026">
            <v>0</v>
          </cell>
          <cell r="G1026">
            <v>0</v>
          </cell>
          <cell r="H1026">
            <v>0</v>
          </cell>
          <cell r="I1026">
            <v>0</v>
          </cell>
          <cell r="J1026">
            <v>0</v>
          </cell>
          <cell r="K1026">
            <v>0</v>
          </cell>
          <cell r="L1026">
            <v>0</v>
          </cell>
          <cell r="M1026">
            <v>0</v>
          </cell>
          <cell r="N1026">
            <v>0</v>
          </cell>
          <cell r="O1026">
            <v>0</v>
          </cell>
          <cell r="P1026">
            <v>0</v>
          </cell>
          <cell r="Q1026">
            <v>0</v>
          </cell>
        </row>
        <row r="1027">
          <cell r="C1027" t="str">
            <v>Discount Factor</v>
          </cell>
          <cell r="D1027">
            <v>0</v>
          </cell>
          <cell r="E1027">
            <v>0</v>
          </cell>
          <cell r="F1027">
            <v>0</v>
          </cell>
          <cell r="G1027">
            <v>0</v>
          </cell>
          <cell r="H1027">
            <v>0</v>
          </cell>
          <cell r="I1027">
            <v>0</v>
          </cell>
          <cell r="J1027">
            <v>0</v>
          </cell>
          <cell r="K1027">
            <v>1</v>
          </cell>
          <cell r="L1027">
            <v>1</v>
          </cell>
          <cell r="M1027">
            <v>1</v>
          </cell>
          <cell r="N1027">
            <v>1</v>
          </cell>
          <cell r="O1027">
            <v>1</v>
          </cell>
          <cell r="P1027">
            <v>0</v>
          </cell>
          <cell r="Q1027">
            <v>0</v>
          </cell>
        </row>
        <row r="1028">
          <cell r="C1028" t="str">
            <v>Discounted Dividends</v>
          </cell>
          <cell r="D1028">
            <v>0</v>
          </cell>
          <cell r="E1028">
            <v>0</v>
          </cell>
          <cell r="F1028">
            <v>0</v>
          </cell>
          <cell r="G1028">
            <v>0</v>
          </cell>
          <cell r="H1028">
            <v>0</v>
          </cell>
          <cell r="I1028">
            <v>0</v>
          </cell>
          <cell r="J1028">
            <v>0</v>
          </cell>
          <cell r="K1028">
            <v>2762.2377900000001</v>
          </cell>
          <cell r="L1028">
            <v>3452.7972374999999</v>
          </cell>
          <cell r="M1028">
            <v>3682.9837200000002</v>
          </cell>
          <cell r="N1028">
            <v>3682.9837200000002</v>
          </cell>
          <cell r="O1028">
            <v>3682.9837200000002</v>
          </cell>
          <cell r="P1028">
            <v>0</v>
          </cell>
          <cell r="Q1028">
            <v>0</v>
          </cell>
        </row>
        <row r="1029">
          <cell r="C1029" t="str">
            <v>Intrinsic Total Value</v>
          </cell>
          <cell r="D1029">
            <v>0</v>
          </cell>
          <cell r="E1029">
            <v>0</v>
          </cell>
          <cell r="F1029">
            <v>0</v>
          </cell>
          <cell r="G1029">
            <v>0</v>
          </cell>
          <cell r="H1029">
            <v>0</v>
          </cell>
          <cell r="I1029">
            <v>0</v>
          </cell>
          <cell r="J1029">
            <v>0</v>
          </cell>
          <cell r="K1029">
            <v>17263.986187499999</v>
          </cell>
        </row>
        <row r="1030">
          <cell r="K1030">
            <v>1</v>
          </cell>
        </row>
        <row r="1031">
          <cell r="K1031">
            <v>0</v>
          </cell>
        </row>
        <row r="1032">
          <cell r="C1032" t="str">
            <v>Intrinsic Common Equity Value</v>
          </cell>
          <cell r="D1032">
            <v>0</v>
          </cell>
          <cell r="E1032">
            <v>0</v>
          </cell>
          <cell r="F1032">
            <v>0</v>
          </cell>
          <cell r="G1032">
            <v>0</v>
          </cell>
          <cell r="H1032">
            <v>0</v>
          </cell>
          <cell r="I1032">
            <v>0</v>
          </cell>
          <cell r="J1032">
            <v>0</v>
          </cell>
          <cell r="K1032">
            <v>19058.315839268642</v>
          </cell>
        </row>
        <row r="1033">
          <cell r="E1033">
            <v>0</v>
          </cell>
          <cell r="F1033">
            <v>0</v>
          </cell>
          <cell r="G1033">
            <v>0</v>
          </cell>
          <cell r="H1033">
            <v>0</v>
          </cell>
          <cell r="I1033">
            <v>0</v>
          </cell>
          <cell r="J1033">
            <v>0</v>
          </cell>
          <cell r="K1033">
            <v>0</v>
          </cell>
        </row>
        <row r="1034">
          <cell r="E1034">
            <v>0</v>
          </cell>
          <cell r="F1034">
            <v>0</v>
          </cell>
          <cell r="G1034">
            <v>245.481348</v>
          </cell>
          <cell r="H1034">
            <v>319.95296500000001</v>
          </cell>
          <cell r="I1034">
            <v>460.37296500000002</v>
          </cell>
          <cell r="J1034">
            <v>460.37296500000002</v>
          </cell>
          <cell r="K1034">
            <v>460.37296500000002</v>
          </cell>
        </row>
        <row r="1035">
          <cell r="C1035" t="str">
            <v>Intrinsic Share Value (Rs)</v>
          </cell>
          <cell r="D1035">
            <v>0</v>
          </cell>
          <cell r="E1035">
            <v>0</v>
          </cell>
          <cell r="F1035">
            <v>0</v>
          </cell>
          <cell r="G1035">
            <v>0</v>
          </cell>
          <cell r="H1035">
            <v>0</v>
          </cell>
          <cell r="I1035">
            <v>0</v>
          </cell>
          <cell r="J1035">
            <v>0</v>
          </cell>
          <cell r="K1035">
            <v>41.397556520871376</v>
          </cell>
        </row>
        <row r="1036">
          <cell r="K1036">
            <v>0</v>
          </cell>
        </row>
      </sheetData>
      <sheetData sheetId="15" refreshError="1">
        <row r="2">
          <cell r="D2" t="str">
            <v>Reliance</v>
          </cell>
          <cell r="H2">
            <v>35520</v>
          </cell>
        </row>
        <row r="3">
          <cell r="D3" t="str">
            <v>PEREGRINE - India</v>
          </cell>
        </row>
        <row r="4">
          <cell r="D4" t="str">
            <v>S. Ramesh</v>
          </cell>
          <cell r="H4">
            <v>35465</v>
          </cell>
        </row>
        <row r="5">
          <cell r="D5">
            <v>4</v>
          </cell>
          <cell r="F5" t="str">
            <v>India, Bombay</v>
          </cell>
          <cell r="H5" t="str">
            <v>IND</v>
          </cell>
        </row>
        <row r="6">
          <cell r="D6">
            <v>18</v>
          </cell>
          <cell r="F6" t="str">
            <v>Petrochemicals</v>
          </cell>
          <cell r="H6" t="str">
            <v>PET</v>
          </cell>
        </row>
        <row r="8">
          <cell r="D8">
            <v>325</v>
          </cell>
          <cell r="H8" t="str">
            <v>RELI.BO</v>
          </cell>
        </row>
        <row r="9">
          <cell r="D9" t="str">
            <v>RIL IN</v>
          </cell>
        </row>
        <row r="12">
          <cell r="D12">
            <v>0</v>
          </cell>
          <cell r="H12">
            <v>34731</v>
          </cell>
        </row>
        <row r="13">
          <cell r="D13">
            <v>0</v>
          </cell>
        </row>
        <row r="14">
          <cell r="D14">
            <v>0</v>
          </cell>
        </row>
        <row r="17">
          <cell r="D17">
            <v>235.75</v>
          </cell>
        </row>
        <row r="18">
          <cell r="D18">
            <v>460.37296500000002</v>
          </cell>
        </row>
        <row r="19">
          <cell r="D19">
            <v>108532.92649875001</v>
          </cell>
        </row>
        <row r="29">
          <cell r="D29">
            <v>70</v>
          </cell>
        </row>
        <row r="31">
          <cell r="D31">
            <v>32226.107550000001</v>
          </cell>
        </row>
        <row r="33">
          <cell r="D33" t="str">
            <v>Rs</v>
          </cell>
          <cell r="H33" t="str">
            <v>m</v>
          </cell>
        </row>
        <row r="34">
          <cell r="D34" t="str">
            <v>A</v>
          </cell>
          <cell r="H34" t="str">
            <v>E</v>
          </cell>
        </row>
        <row r="35">
          <cell r="H35" t="str">
            <v>N/A</v>
          </cell>
        </row>
        <row r="39">
          <cell r="H39">
            <v>8</v>
          </cell>
        </row>
        <row r="41">
          <cell r="F41">
            <v>1</v>
          </cell>
        </row>
        <row r="44">
          <cell r="B44">
            <v>0</v>
          </cell>
          <cell r="F44" t="str">
            <v>Reporting</v>
          </cell>
        </row>
        <row r="45">
          <cell r="B45">
            <v>1</v>
          </cell>
          <cell r="F45" t="str">
            <v>System_Defaults</v>
          </cell>
        </row>
        <row r="46">
          <cell r="B46">
            <v>2</v>
          </cell>
          <cell r="F46" t="str">
            <v>Cover</v>
          </cell>
        </row>
        <row r="47">
          <cell r="B47">
            <v>3</v>
          </cell>
          <cell r="F47" t="str">
            <v>VbCode</v>
          </cell>
        </row>
        <row r="49">
          <cell r="D49">
            <v>2</v>
          </cell>
          <cell r="H49" t="b">
            <v>1</v>
          </cell>
        </row>
        <row r="50">
          <cell r="D50">
            <v>3</v>
          </cell>
          <cell r="H50" t="b">
            <v>1</v>
          </cell>
        </row>
        <row r="51">
          <cell r="D51">
            <v>2</v>
          </cell>
          <cell r="H51" t="b">
            <v>0</v>
          </cell>
        </row>
        <row r="52">
          <cell r="D52">
            <v>3</v>
          </cell>
          <cell r="H52" t="b">
            <v>0</v>
          </cell>
        </row>
        <row r="53">
          <cell r="D53">
            <v>2</v>
          </cell>
          <cell r="H53" t="b">
            <v>0</v>
          </cell>
        </row>
        <row r="54">
          <cell r="D54">
            <v>2</v>
          </cell>
          <cell r="H54" t="b">
            <v>0</v>
          </cell>
        </row>
        <row r="55">
          <cell r="H55" t="b">
            <v>1</v>
          </cell>
        </row>
        <row r="56">
          <cell r="H56" t="b">
            <v>1</v>
          </cell>
        </row>
        <row r="57">
          <cell r="H57" t="b">
            <v>1</v>
          </cell>
        </row>
        <row r="59">
          <cell r="F59" t="str">
            <v>AASOS01C.XLA</v>
          </cell>
        </row>
        <row r="60">
          <cell r="D60">
            <v>0</v>
          </cell>
          <cell r="F60" t="str">
            <v>F:\RESEARCH\TEMP\AASOS\AASOS01C.XLA</v>
          </cell>
        </row>
        <row r="61">
          <cell r="D61">
            <v>34731</v>
          </cell>
        </row>
        <row r="63">
          <cell r="F63" t="str">
            <v>Choose Destination Section...</v>
          </cell>
        </row>
        <row r="64">
          <cell r="B64" t="str">
            <v>ZZ_PRI_EPS_All</v>
          </cell>
          <cell r="C64">
            <v>1</v>
          </cell>
          <cell r="D64" t="b">
            <v>1</v>
          </cell>
          <cell r="F64" t="str">
            <v>[01] EPS &amp; SHARE SUMMARY</v>
          </cell>
        </row>
        <row r="65">
          <cell r="B65" t="str">
            <v>ZZ_PRI_INC_All</v>
          </cell>
          <cell r="C65">
            <v>1</v>
          </cell>
          <cell r="D65" t="b">
            <v>1</v>
          </cell>
          <cell r="F65" t="str">
            <v>[02] INCOME STATEMENT</v>
          </cell>
        </row>
        <row r="66">
          <cell r="B66" t="str">
            <v>ZZ_PRI_BAL_All</v>
          </cell>
          <cell r="C66">
            <v>1</v>
          </cell>
          <cell r="D66" t="b">
            <v>1</v>
          </cell>
          <cell r="F66" t="str">
            <v>[03] BALANCE SHEET</v>
          </cell>
        </row>
        <row r="67">
          <cell r="B67" t="str">
            <v>ZZ_PRI_CAS_All</v>
          </cell>
          <cell r="C67">
            <v>1</v>
          </cell>
          <cell r="D67" t="b">
            <v>1</v>
          </cell>
          <cell r="F67" t="str">
            <v>[04] CASHFLOW</v>
          </cell>
        </row>
        <row r="68">
          <cell r="B68" t="str">
            <v>ZZ_PRI_INV_All</v>
          </cell>
          <cell r="C68">
            <v>1</v>
          </cell>
          <cell r="D68" t="b">
            <v>1</v>
          </cell>
          <cell r="F68" t="str">
            <v>[05] CAPITAL</v>
          </cell>
        </row>
        <row r="69">
          <cell r="B69" t="str">
            <v>ZZ_PRI_NOP_All</v>
          </cell>
          <cell r="C69">
            <v>1</v>
          </cell>
          <cell r="D69" t="b">
            <v>1</v>
          </cell>
          <cell r="F69" t="str">
            <v>[06] NOPAT</v>
          </cell>
        </row>
        <row r="70">
          <cell r="B70" t="str">
            <v>ZZ_PRI_FRE_All</v>
          </cell>
          <cell r="C70">
            <v>1</v>
          </cell>
          <cell r="D70" t="b">
            <v>1</v>
          </cell>
          <cell r="F70" t="str">
            <v>[07] FREE CASHFLOW</v>
          </cell>
        </row>
        <row r="71">
          <cell r="B71" t="str">
            <v>ZZ_PRI_COS_All</v>
          </cell>
          <cell r="C71">
            <v>1</v>
          </cell>
          <cell r="D71" t="b">
            <v>1</v>
          </cell>
          <cell r="F71" t="str">
            <v xml:space="preserve">[08] COST OF CAPITAL </v>
          </cell>
        </row>
        <row r="72">
          <cell r="B72" t="str">
            <v>ZZ_PRI_SUM_All</v>
          </cell>
          <cell r="C72">
            <v>1</v>
          </cell>
          <cell r="D72" t="b">
            <v>1</v>
          </cell>
          <cell r="F72" t="str">
            <v>[09] EVA &amp; SUMMARY OF PERFORMANCE</v>
          </cell>
        </row>
        <row r="73">
          <cell r="B73" t="str">
            <v>ZZ_PRI_COM_All</v>
          </cell>
          <cell r="C73">
            <v>1</v>
          </cell>
          <cell r="D73" t="b">
            <v>1</v>
          </cell>
          <cell r="F73" t="str">
            <v>[10] COMMON SIZED RATIOS</v>
          </cell>
        </row>
        <row r="74">
          <cell r="B74" t="str">
            <v>ZZ_PRI_GRO_All</v>
          </cell>
          <cell r="C74">
            <v>1</v>
          </cell>
          <cell r="D74" t="b">
            <v>1</v>
          </cell>
          <cell r="F74" t="str">
            <v>[11] GROWTH RATES</v>
          </cell>
        </row>
        <row r="75">
          <cell r="B75" t="str">
            <v>ZZ_PRI_OTH_All</v>
          </cell>
          <cell r="C75">
            <v>1</v>
          </cell>
          <cell r="D75" t="b">
            <v>1</v>
          </cell>
          <cell r="F75" t="str">
            <v>[12] OTHER RATIOS</v>
          </cell>
        </row>
        <row r="76">
          <cell r="B76" t="str">
            <v>ZZ_PRI_RET_All</v>
          </cell>
          <cell r="C76">
            <v>1</v>
          </cell>
          <cell r="D76" t="b">
            <v>1</v>
          </cell>
          <cell r="F76" t="str">
            <v>[13] RETURNS (BEGINNING OF YEAR)</v>
          </cell>
        </row>
        <row r="77">
          <cell r="B77" t="str">
            <v>ZZ_PRI_DCF_All</v>
          </cell>
          <cell r="C77">
            <v>1</v>
          </cell>
          <cell r="D77" t="b">
            <v>1</v>
          </cell>
          <cell r="F77" t="str">
            <v>[14] DCF &amp; EVA  MODELS</v>
          </cell>
        </row>
        <row r="78">
          <cell r="B78" t="str">
            <v>ZZ_PRI_VAL_0</v>
          </cell>
          <cell r="C78">
            <v>1</v>
          </cell>
          <cell r="D78" t="b">
            <v>1</v>
          </cell>
          <cell r="F78" t="str">
            <v>[15] VALUATION - PE &amp; EV</v>
          </cell>
        </row>
        <row r="79">
          <cell r="B79" t="str">
            <v>ZZ_PRI_VAL_1</v>
          </cell>
          <cell r="C79">
            <v>1</v>
          </cell>
          <cell r="D79" t="b">
            <v>1</v>
          </cell>
          <cell r="F79" t="str">
            <v>[16] VALUATION - OTHER</v>
          </cell>
        </row>
        <row r="81">
          <cell r="D81" t="str">
            <v>Rs</v>
          </cell>
          <cell r="H81" t="str">
            <v>m</v>
          </cell>
        </row>
        <row r="82">
          <cell r="D82" t="str">
            <v>1.30</v>
          </cell>
          <cell r="H82">
            <v>35338</v>
          </cell>
        </row>
        <row r="83">
          <cell r="D83" t="str">
            <v>IND</v>
          </cell>
          <cell r="H83" t="str">
            <v>PRS_SOS01</v>
          </cell>
        </row>
        <row r="84">
          <cell r="D84">
            <v>4</v>
          </cell>
          <cell r="F84" t="str">
            <v>India, Bombay</v>
          </cell>
          <cell r="H84" t="str">
            <v>IND</v>
          </cell>
        </row>
        <row r="85">
          <cell r="D85">
            <v>18</v>
          </cell>
          <cell r="F85" t="str">
            <v>Petrochemicals</v>
          </cell>
          <cell r="H85" t="str">
            <v>PET</v>
          </cell>
        </row>
        <row r="86">
          <cell r="D86" t="b">
            <v>1</v>
          </cell>
          <cell r="F86" t="str">
            <v>THE TECHNOLOGY GROUP</v>
          </cell>
          <cell r="H86">
            <v>35437</v>
          </cell>
        </row>
        <row r="87">
          <cell r="D87" t="b">
            <v>1</v>
          </cell>
          <cell r="F87">
            <v>35520</v>
          </cell>
          <cell r="H87">
            <v>28</v>
          </cell>
        </row>
        <row r="88">
          <cell r="D88" t="b">
            <v>0</v>
          </cell>
          <cell r="H88">
            <v>35465</v>
          </cell>
        </row>
        <row r="89">
          <cell r="D89" t="b">
            <v>0</v>
          </cell>
          <cell r="H89" t="str">
            <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mp;DEXP"/>
      <sheetName val="SALES"/>
      <sheetName val="40a2b"/>
      <sheetName val="EX0102"/>
      <sheetName val="EXFG01-02"/>
      <sheetName val="Sheet1"/>
      <sheetName val="80HHC"/>
      <sheetName val="donation"/>
      <sheetName val="I.TAX DET 02.03"/>
      <sheetName val="I T ret details"/>
      <sheetName val="TAXCAL200203"/>
      <sheetName val="REVISE 200103"/>
      <sheetName val="FIAN 200103"/>
      <sheetName val="director"/>
      <sheetName val="listing doce"/>
      <sheetName val="TDSONOUR OK"/>
      <sheetName val="divistat ok"/>
      <sheetName val="TDS OK"/>
      <sheetName val="S.TAX OK"/>
      <sheetName val="ANN 18 OK"/>
      <sheetName val="ann 16 ok"/>
      <sheetName val="ann 15"/>
      <sheetName val="annex14"/>
      <sheetName val="ANNE 13 OK"/>
      <sheetName val="ANN12"/>
      <sheetName val="ANNE 11 OK"/>
      <sheetName val="ANN10 OK"/>
      <sheetName val="ANN 10OK"/>
      <sheetName val=" MOD INP OK"/>
      <sheetName val="MOD CAP OK"/>
      <sheetName val="ANNE 9 OK"/>
      <sheetName val="ANN 6 &amp; 7 OK"/>
      <sheetName val="ANNE 08 OK"/>
      <sheetName val="ANNE8 OK"/>
      <sheetName val="ANNE 5OK"/>
      <sheetName val="ANN 4 OK"/>
      <sheetName val="ANNE 3 OK"/>
      <sheetName val="ANNE 2 OK"/>
      <sheetName val=" ANNEX 1 O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Aug03"/>
      <sheetName val="July03"/>
      <sheetName val="June"/>
      <sheetName val="Dudley Stock download (2)"/>
      <sheetName val="Dudley_Stock_download_(2)"/>
      <sheetName val="Capex"/>
    </sheetNames>
    <sheetDataSet>
      <sheetData sheetId="0"/>
      <sheetData sheetId="1">
        <row r="2">
          <cell r="E2">
            <v>800098160</v>
          </cell>
          <cell r="F2" t="str">
            <v>20.09.2002</v>
          </cell>
          <cell r="G2">
            <v>0</v>
          </cell>
          <cell r="H2">
            <v>0</v>
          </cell>
          <cell r="I2">
            <v>0</v>
          </cell>
          <cell r="J2">
            <v>0</v>
          </cell>
          <cell r="K2">
            <v>21.3</v>
          </cell>
          <cell r="L2">
            <v>0</v>
          </cell>
          <cell r="M2">
            <v>21.3</v>
          </cell>
          <cell r="N2" t="str">
            <v>KG</v>
          </cell>
          <cell r="O2" t="str">
            <v>EA</v>
          </cell>
          <cell r="P2" t="str">
            <v>Blocked</v>
          </cell>
          <cell r="Q2" t="str">
            <v>Blocked</v>
          </cell>
          <cell r="R2">
            <v>156.56</v>
          </cell>
          <cell r="S2">
            <v>156.56</v>
          </cell>
          <cell r="T2" t="str">
            <v>S</v>
          </cell>
          <cell r="U2">
            <v>3334.73</v>
          </cell>
          <cell r="V2">
            <v>0</v>
          </cell>
          <cell r="W2">
            <v>0</v>
          </cell>
          <cell r="X2" t="str">
            <v>will be used in 2004 campaign</v>
          </cell>
        </row>
        <row r="3">
          <cell r="E3">
            <v>800098170</v>
          </cell>
          <cell r="F3" t="str">
            <v>20.09.2002</v>
          </cell>
          <cell r="G3">
            <v>0</v>
          </cell>
          <cell r="H3">
            <v>0</v>
          </cell>
          <cell r="I3">
            <v>0</v>
          </cell>
          <cell r="J3">
            <v>0</v>
          </cell>
          <cell r="K3">
            <v>7.2</v>
          </cell>
          <cell r="L3">
            <v>0</v>
          </cell>
          <cell r="M3">
            <v>7.2</v>
          </cell>
          <cell r="N3" t="str">
            <v>KG</v>
          </cell>
          <cell r="O3" t="str">
            <v>EA</v>
          </cell>
          <cell r="P3" t="str">
            <v>Blocked</v>
          </cell>
          <cell r="Q3" t="str">
            <v>Blocked</v>
          </cell>
          <cell r="R3">
            <v>156.56</v>
          </cell>
          <cell r="S3">
            <v>156.56</v>
          </cell>
          <cell r="T3" t="str">
            <v>S</v>
          </cell>
          <cell r="U3">
            <v>1127.23</v>
          </cell>
          <cell r="V3">
            <v>0</v>
          </cell>
          <cell r="W3">
            <v>0</v>
          </cell>
          <cell r="X3" t="str">
            <v>will be used in 2004 campaign</v>
          </cell>
        </row>
        <row r="4">
          <cell r="E4">
            <v>800098180</v>
          </cell>
          <cell r="F4" t="str">
            <v>20.09.2002</v>
          </cell>
          <cell r="G4">
            <v>0</v>
          </cell>
          <cell r="H4">
            <v>0</v>
          </cell>
          <cell r="I4">
            <v>0</v>
          </cell>
          <cell r="J4">
            <v>0</v>
          </cell>
          <cell r="K4">
            <v>136</v>
          </cell>
          <cell r="L4">
            <v>0</v>
          </cell>
          <cell r="M4">
            <v>136</v>
          </cell>
          <cell r="N4" t="str">
            <v>KG</v>
          </cell>
          <cell r="O4" t="str">
            <v>EA</v>
          </cell>
          <cell r="P4" t="str">
            <v>Blocked</v>
          </cell>
          <cell r="Q4" t="str">
            <v>Blocked</v>
          </cell>
          <cell r="R4">
            <v>156.56</v>
          </cell>
          <cell r="S4">
            <v>156.56</v>
          </cell>
          <cell r="T4" t="str">
            <v>S</v>
          </cell>
          <cell r="U4">
            <v>21292.16</v>
          </cell>
          <cell r="V4">
            <v>0</v>
          </cell>
          <cell r="W4">
            <v>0</v>
          </cell>
          <cell r="X4" t="str">
            <v>will be used in 2004 campaign</v>
          </cell>
        </row>
        <row r="5">
          <cell r="U5">
            <v>25754.12</v>
          </cell>
          <cell r="W5">
            <v>0</v>
          </cell>
        </row>
        <row r="6">
          <cell r="E6">
            <v>11937</v>
          </cell>
          <cell r="F6" t="str">
            <v>12.04.2002</v>
          </cell>
          <cell r="G6">
            <v>0</v>
          </cell>
          <cell r="H6">
            <v>0</v>
          </cell>
          <cell r="I6">
            <v>0</v>
          </cell>
          <cell r="J6">
            <v>14</v>
          </cell>
          <cell r="K6">
            <v>0</v>
          </cell>
          <cell r="L6">
            <v>0</v>
          </cell>
          <cell r="M6">
            <v>14</v>
          </cell>
          <cell r="N6" t="str">
            <v>KG</v>
          </cell>
          <cell r="O6" t="str">
            <v>EA</v>
          </cell>
          <cell r="P6" t="str">
            <v>In Quality</v>
          </cell>
          <cell r="Q6" t="str">
            <v>In Quality</v>
          </cell>
          <cell r="R6">
            <v>293.66000000000003</v>
          </cell>
          <cell r="S6">
            <v>293.66000000000003</v>
          </cell>
          <cell r="T6" t="str">
            <v>V</v>
          </cell>
          <cell r="U6">
            <v>4111.22</v>
          </cell>
          <cell r="V6">
            <v>0</v>
          </cell>
          <cell r="W6">
            <v>0</v>
          </cell>
          <cell r="X6">
            <v>0</v>
          </cell>
        </row>
        <row r="7">
          <cell r="E7">
            <v>7442</v>
          </cell>
          <cell r="F7" t="str">
            <v>13.03.2001</v>
          </cell>
          <cell r="G7">
            <v>0</v>
          </cell>
          <cell r="H7">
            <v>0</v>
          </cell>
          <cell r="I7">
            <v>0</v>
          </cell>
          <cell r="J7">
            <v>0</v>
          </cell>
          <cell r="K7">
            <v>10</v>
          </cell>
          <cell r="L7">
            <v>0</v>
          </cell>
          <cell r="M7">
            <v>10</v>
          </cell>
          <cell r="N7" t="str">
            <v>KG</v>
          </cell>
          <cell r="O7" t="str">
            <v>A</v>
          </cell>
          <cell r="P7" t="str">
            <v>Blocked</v>
          </cell>
          <cell r="Q7" t="str">
            <v>Blocked</v>
          </cell>
          <cell r="R7">
            <v>11.38</v>
          </cell>
          <cell r="S7">
            <v>11.38</v>
          </cell>
          <cell r="T7" t="str">
            <v>V</v>
          </cell>
          <cell r="U7">
            <v>113.77</v>
          </cell>
          <cell r="V7">
            <v>100</v>
          </cell>
          <cell r="W7">
            <v>113.77</v>
          </cell>
          <cell r="X7" t="str">
            <v>part drum so provide per AR</v>
          </cell>
        </row>
        <row r="8">
          <cell r="E8">
            <v>8798</v>
          </cell>
          <cell r="F8" t="str">
            <v>03.07.2001</v>
          </cell>
          <cell r="G8">
            <v>0</v>
          </cell>
          <cell r="H8">
            <v>0</v>
          </cell>
          <cell r="I8">
            <v>0</v>
          </cell>
          <cell r="J8">
            <v>0</v>
          </cell>
          <cell r="K8">
            <v>37</v>
          </cell>
          <cell r="L8">
            <v>0</v>
          </cell>
          <cell r="M8">
            <v>37</v>
          </cell>
          <cell r="N8" t="str">
            <v>KG</v>
          </cell>
          <cell r="O8" t="str">
            <v>A</v>
          </cell>
          <cell r="P8" t="str">
            <v>Blocked</v>
          </cell>
          <cell r="Q8" t="str">
            <v>Blocked</v>
          </cell>
          <cell r="R8">
            <v>11.38</v>
          </cell>
          <cell r="S8">
            <v>11.38</v>
          </cell>
          <cell r="T8" t="str">
            <v>V</v>
          </cell>
          <cell r="U8">
            <v>420.95</v>
          </cell>
          <cell r="V8">
            <v>100</v>
          </cell>
          <cell r="W8">
            <v>420.95</v>
          </cell>
          <cell r="X8" t="str">
            <v>part drum so provide per AR</v>
          </cell>
        </row>
        <row r="9">
          <cell r="E9">
            <v>16121</v>
          </cell>
          <cell r="F9" t="str">
            <v>30.05.2003</v>
          </cell>
          <cell r="G9">
            <v>0</v>
          </cell>
          <cell r="H9">
            <v>0</v>
          </cell>
          <cell r="I9">
            <v>0</v>
          </cell>
          <cell r="J9">
            <v>191</v>
          </cell>
          <cell r="K9">
            <v>0</v>
          </cell>
          <cell r="L9">
            <v>0</v>
          </cell>
          <cell r="M9">
            <v>191</v>
          </cell>
          <cell r="N9" t="str">
            <v>KG</v>
          </cell>
          <cell r="O9" t="str">
            <v>A</v>
          </cell>
          <cell r="P9" t="str">
            <v>In Quality</v>
          </cell>
          <cell r="Q9" t="str">
            <v>In Quality</v>
          </cell>
          <cell r="R9">
            <v>6.96</v>
          </cell>
          <cell r="S9">
            <v>6.96</v>
          </cell>
          <cell r="T9" t="str">
            <v>V</v>
          </cell>
          <cell r="U9">
            <v>1329.25</v>
          </cell>
          <cell r="V9">
            <v>0</v>
          </cell>
          <cell r="W9">
            <v>0</v>
          </cell>
          <cell r="X9">
            <v>0</v>
          </cell>
        </row>
        <row r="10">
          <cell r="U10">
            <v>5975.1900000000005</v>
          </cell>
          <cell r="W10">
            <v>534.72</v>
          </cell>
        </row>
        <row r="11">
          <cell r="U11">
            <v>31729.31</v>
          </cell>
          <cell r="W11">
            <v>534.72</v>
          </cell>
        </row>
        <row r="12">
          <cell r="E12" t="str">
            <v>80003187H</v>
          </cell>
          <cell r="F12" t="str">
            <v>10.07.2000</v>
          </cell>
          <cell r="G12">
            <v>0</v>
          </cell>
          <cell r="H12">
            <v>0</v>
          </cell>
          <cell r="I12">
            <v>0</v>
          </cell>
          <cell r="J12">
            <v>5.2</v>
          </cell>
          <cell r="K12">
            <v>0</v>
          </cell>
          <cell r="L12">
            <v>0</v>
          </cell>
          <cell r="M12">
            <v>5.2</v>
          </cell>
          <cell r="N12" t="str">
            <v>KG</v>
          </cell>
          <cell r="O12" t="str">
            <v>ERPS</v>
          </cell>
          <cell r="P12" t="str">
            <v>In Quality</v>
          </cell>
          <cell r="Q12" t="str">
            <v>In Quality</v>
          </cell>
          <cell r="R12">
            <v>754.88</v>
          </cell>
          <cell r="S12">
            <v>754.88</v>
          </cell>
          <cell r="T12" t="str">
            <v>S</v>
          </cell>
          <cell r="U12">
            <v>3925.38</v>
          </cell>
          <cell r="V12">
            <v>100</v>
          </cell>
          <cell r="W12">
            <v>3925.38</v>
          </cell>
          <cell r="X12" t="str">
            <v>Residual campaign stock - waiting further order (CD)</v>
          </cell>
        </row>
        <row r="13">
          <cell r="E13" t="str">
            <v>80003187I</v>
          </cell>
          <cell r="F13" t="str">
            <v>10.07.2000</v>
          </cell>
          <cell r="G13">
            <v>0</v>
          </cell>
          <cell r="H13">
            <v>0</v>
          </cell>
          <cell r="I13">
            <v>0</v>
          </cell>
          <cell r="J13">
            <v>5.4</v>
          </cell>
          <cell r="K13">
            <v>0</v>
          </cell>
          <cell r="L13">
            <v>0</v>
          </cell>
          <cell r="M13">
            <v>5.4</v>
          </cell>
          <cell r="N13" t="str">
            <v>KG</v>
          </cell>
          <cell r="O13" t="str">
            <v>ERPS</v>
          </cell>
          <cell r="P13" t="str">
            <v>In Quality</v>
          </cell>
          <cell r="Q13" t="str">
            <v>In Quality</v>
          </cell>
          <cell r="R13">
            <v>754.88</v>
          </cell>
          <cell r="S13">
            <v>754.88</v>
          </cell>
          <cell r="T13" t="str">
            <v>S</v>
          </cell>
          <cell r="U13">
            <v>4076.35</v>
          </cell>
          <cell r="V13">
            <v>100</v>
          </cell>
          <cell r="W13">
            <v>4076.35</v>
          </cell>
          <cell r="X13" t="str">
            <v>Residual campaign stock - waiting further order (CD)</v>
          </cell>
        </row>
        <row r="14">
          <cell r="E14" t="str">
            <v>80003187J</v>
          </cell>
          <cell r="F14" t="str">
            <v>10.07.2000</v>
          </cell>
          <cell r="G14">
            <v>0</v>
          </cell>
          <cell r="H14">
            <v>0</v>
          </cell>
          <cell r="I14">
            <v>0</v>
          </cell>
          <cell r="J14">
            <v>3.8</v>
          </cell>
          <cell r="K14">
            <v>0</v>
          </cell>
          <cell r="L14">
            <v>0</v>
          </cell>
          <cell r="M14">
            <v>3.8</v>
          </cell>
          <cell r="N14" t="str">
            <v>KG</v>
          </cell>
          <cell r="O14" t="str">
            <v>EA</v>
          </cell>
          <cell r="P14" t="str">
            <v>In Quality</v>
          </cell>
          <cell r="Q14" t="str">
            <v>In Quality</v>
          </cell>
          <cell r="R14">
            <v>754.88</v>
          </cell>
          <cell r="S14">
            <v>754.88</v>
          </cell>
          <cell r="T14" t="str">
            <v>S</v>
          </cell>
          <cell r="U14">
            <v>2868.54</v>
          </cell>
          <cell r="V14">
            <v>100</v>
          </cell>
          <cell r="W14">
            <v>2868.54</v>
          </cell>
          <cell r="X14" t="str">
            <v>Residual campaign stock - waiting further order (CD)</v>
          </cell>
        </row>
        <row r="15">
          <cell r="E15" t="str">
            <v>80003187K</v>
          </cell>
          <cell r="F15" t="str">
            <v>10.07.2000</v>
          </cell>
          <cell r="G15">
            <v>0</v>
          </cell>
          <cell r="H15">
            <v>0</v>
          </cell>
          <cell r="I15">
            <v>0</v>
          </cell>
          <cell r="J15">
            <v>4.5</v>
          </cell>
          <cell r="K15">
            <v>0</v>
          </cell>
          <cell r="L15">
            <v>0</v>
          </cell>
          <cell r="M15">
            <v>4.5</v>
          </cell>
          <cell r="N15" t="str">
            <v>KG</v>
          </cell>
          <cell r="O15" t="str">
            <v>EA</v>
          </cell>
          <cell r="P15" t="str">
            <v>In Quality</v>
          </cell>
          <cell r="Q15" t="str">
            <v>In Quality</v>
          </cell>
          <cell r="R15">
            <v>754.88</v>
          </cell>
          <cell r="S15">
            <v>754.88</v>
          </cell>
          <cell r="T15" t="str">
            <v>S</v>
          </cell>
          <cell r="U15">
            <v>3396.96</v>
          </cell>
          <cell r="V15">
            <v>100</v>
          </cell>
          <cell r="W15">
            <v>3396.96</v>
          </cell>
          <cell r="X15" t="str">
            <v>Residual campaign stock - waiting further order (CD)</v>
          </cell>
        </row>
        <row r="16">
          <cell r="E16" t="str">
            <v>80003187L</v>
          </cell>
          <cell r="F16" t="str">
            <v>10.07.2000</v>
          </cell>
          <cell r="G16">
            <v>0</v>
          </cell>
          <cell r="H16">
            <v>0</v>
          </cell>
          <cell r="I16">
            <v>0</v>
          </cell>
          <cell r="J16">
            <v>4.5</v>
          </cell>
          <cell r="K16">
            <v>0</v>
          </cell>
          <cell r="L16">
            <v>0</v>
          </cell>
          <cell r="M16">
            <v>4.5</v>
          </cell>
          <cell r="N16" t="str">
            <v>KG</v>
          </cell>
          <cell r="O16" t="str">
            <v>EA</v>
          </cell>
          <cell r="P16" t="str">
            <v>In Quality</v>
          </cell>
          <cell r="Q16" t="str">
            <v>In Quality</v>
          </cell>
          <cell r="R16">
            <v>754.88</v>
          </cell>
          <cell r="S16">
            <v>754.88</v>
          </cell>
          <cell r="T16" t="str">
            <v>S</v>
          </cell>
          <cell r="U16">
            <v>3396.96</v>
          </cell>
          <cell r="V16">
            <v>100</v>
          </cell>
          <cell r="W16">
            <v>3396.96</v>
          </cell>
          <cell r="X16" t="str">
            <v>Residual campaign stock - waiting further order (CD)</v>
          </cell>
        </row>
        <row r="17">
          <cell r="U17">
            <v>17664.189999999999</v>
          </cell>
          <cell r="W17">
            <v>17664.189999999999</v>
          </cell>
        </row>
        <row r="18">
          <cell r="E18" t="str">
            <v>80006687C</v>
          </cell>
          <cell r="F18" t="str">
            <v>12.09.2001</v>
          </cell>
          <cell r="G18">
            <v>0</v>
          </cell>
          <cell r="H18">
            <v>0</v>
          </cell>
          <cell r="I18">
            <v>0</v>
          </cell>
          <cell r="J18">
            <v>4.3</v>
          </cell>
          <cell r="K18">
            <v>0</v>
          </cell>
          <cell r="L18">
            <v>0</v>
          </cell>
          <cell r="M18">
            <v>4.3</v>
          </cell>
          <cell r="N18" t="str">
            <v>KG</v>
          </cell>
          <cell r="O18" t="str">
            <v>EA</v>
          </cell>
          <cell r="P18" t="str">
            <v>In Quality</v>
          </cell>
          <cell r="Q18" t="str">
            <v>In Quality</v>
          </cell>
          <cell r="R18">
            <v>280.81</v>
          </cell>
          <cell r="S18">
            <v>280.81</v>
          </cell>
          <cell r="T18" t="str">
            <v>S</v>
          </cell>
          <cell r="U18">
            <v>1207.48</v>
          </cell>
          <cell r="V18">
            <v>100</v>
          </cell>
          <cell r="W18">
            <v>1207.48</v>
          </cell>
          <cell r="X18">
            <v>0</v>
          </cell>
        </row>
        <row r="19">
          <cell r="E19" t="str">
            <v>80008640C</v>
          </cell>
          <cell r="F19" t="str">
            <v>09.05.2002</v>
          </cell>
          <cell r="G19">
            <v>0</v>
          </cell>
          <cell r="H19">
            <v>0</v>
          </cell>
          <cell r="I19">
            <v>0</v>
          </cell>
          <cell r="J19">
            <v>0</v>
          </cell>
          <cell r="K19">
            <v>13.68</v>
          </cell>
          <cell r="L19">
            <v>0</v>
          </cell>
          <cell r="M19">
            <v>13.68</v>
          </cell>
          <cell r="N19" t="str">
            <v>KG</v>
          </cell>
          <cell r="O19" t="str">
            <v>A</v>
          </cell>
          <cell r="P19" t="str">
            <v>Blocked</v>
          </cell>
          <cell r="Q19" t="str">
            <v>Blocked</v>
          </cell>
          <cell r="R19">
            <v>280.81</v>
          </cell>
          <cell r="S19">
            <v>280.81</v>
          </cell>
          <cell r="T19" t="str">
            <v>S</v>
          </cell>
          <cell r="U19">
            <v>3841.48</v>
          </cell>
          <cell r="V19">
            <v>100</v>
          </cell>
          <cell r="W19">
            <v>3841.48</v>
          </cell>
          <cell r="X19" t="str">
            <v>Covered by development accrual</v>
          </cell>
        </row>
        <row r="20">
          <cell r="E20" t="str">
            <v>80008641A</v>
          </cell>
          <cell r="F20" t="str">
            <v>09.05.2002</v>
          </cell>
          <cell r="G20">
            <v>0</v>
          </cell>
          <cell r="H20">
            <v>0</v>
          </cell>
          <cell r="I20">
            <v>0</v>
          </cell>
          <cell r="J20">
            <v>0</v>
          </cell>
          <cell r="K20">
            <v>22.64</v>
          </cell>
          <cell r="L20">
            <v>0</v>
          </cell>
          <cell r="M20">
            <v>22.64</v>
          </cell>
          <cell r="N20" t="str">
            <v>KG</v>
          </cell>
          <cell r="O20" t="str">
            <v>A</v>
          </cell>
          <cell r="P20" t="str">
            <v>Blocked</v>
          </cell>
          <cell r="Q20" t="str">
            <v>Blocked</v>
          </cell>
          <cell r="R20">
            <v>280.81</v>
          </cell>
          <cell r="S20">
            <v>280.81</v>
          </cell>
          <cell r="T20" t="str">
            <v>S</v>
          </cell>
          <cell r="U20">
            <v>6357.53</v>
          </cell>
          <cell r="V20">
            <v>100</v>
          </cell>
          <cell r="W20">
            <v>6357.53</v>
          </cell>
          <cell r="X20" t="str">
            <v>Covered by development accrual</v>
          </cell>
        </row>
        <row r="21">
          <cell r="U21">
            <v>11406.49</v>
          </cell>
          <cell r="W21">
            <v>11406.49</v>
          </cell>
        </row>
        <row r="22">
          <cell r="U22">
            <v>29070.679999999997</v>
          </cell>
          <cell r="W22">
            <v>29070.679999999997</v>
          </cell>
        </row>
        <row r="23">
          <cell r="E23">
            <v>800098270</v>
          </cell>
          <cell r="F23" t="str">
            <v>20.09.2002</v>
          </cell>
          <cell r="G23">
            <v>29</v>
          </cell>
          <cell r="H23">
            <v>0</v>
          </cell>
          <cell r="I23">
            <v>0</v>
          </cell>
          <cell r="J23">
            <v>0</v>
          </cell>
          <cell r="K23">
            <v>0</v>
          </cell>
          <cell r="L23">
            <v>0</v>
          </cell>
          <cell r="M23">
            <v>29</v>
          </cell>
          <cell r="N23" t="str">
            <v>KG</v>
          </cell>
          <cell r="O23" t="str">
            <v>A</v>
          </cell>
          <cell r="P23" t="str">
            <v>Unrestricted</v>
          </cell>
          <cell r="Q23" t="str">
            <v>Unrestricted</v>
          </cell>
          <cell r="R23">
            <v>1425.07</v>
          </cell>
          <cell r="S23">
            <v>1425.07</v>
          </cell>
          <cell r="T23" t="str">
            <v>S</v>
          </cell>
          <cell r="U23">
            <v>41327.03</v>
          </cell>
          <cell r="V23">
            <v>100</v>
          </cell>
          <cell r="W23">
            <v>41327.03</v>
          </cell>
          <cell r="X23" t="str">
            <v>surplus stock</v>
          </cell>
        </row>
        <row r="24">
          <cell r="E24">
            <v>800099520</v>
          </cell>
          <cell r="F24" t="str">
            <v>15.10.2002</v>
          </cell>
          <cell r="G24">
            <v>167.7</v>
          </cell>
          <cell r="H24">
            <v>0</v>
          </cell>
          <cell r="I24">
            <v>0</v>
          </cell>
          <cell r="J24">
            <v>0</v>
          </cell>
          <cell r="K24">
            <v>0</v>
          </cell>
          <cell r="L24">
            <v>0</v>
          </cell>
          <cell r="M24">
            <v>167.7</v>
          </cell>
          <cell r="N24" t="str">
            <v>KG</v>
          </cell>
          <cell r="O24" t="str">
            <v>A</v>
          </cell>
          <cell r="P24" t="str">
            <v>Unrestricted</v>
          </cell>
          <cell r="Q24" t="str">
            <v>Unrestricted</v>
          </cell>
          <cell r="R24">
            <v>1425.07</v>
          </cell>
          <cell r="S24">
            <v>1425.07</v>
          </cell>
          <cell r="T24" t="str">
            <v>S</v>
          </cell>
          <cell r="U24">
            <v>238984.24</v>
          </cell>
          <cell r="V24">
            <v>100</v>
          </cell>
          <cell r="W24">
            <v>238984.24</v>
          </cell>
          <cell r="X24" t="str">
            <v>surplus stock</v>
          </cell>
        </row>
        <row r="25">
          <cell r="U25">
            <v>280311.27</v>
          </cell>
          <cell r="W25">
            <v>280311.27</v>
          </cell>
        </row>
        <row r="26">
          <cell r="E26">
            <v>800085150</v>
          </cell>
          <cell r="F26" t="str">
            <v>21.03.2002</v>
          </cell>
          <cell r="G26">
            <v>450</v>
          </cell>
          <cell r="H26">
            <v>0</v>
          </cell>
          <cell r="I26">
            <v>0</v>
          </cell>
          <cell r="J26">
            <v>0</v>
          </cell>
          <cell r="K26">
            <v>0</v>
          </cell>
          <cell r="L26">
            <v>0</v>
          </cell>
          <cell r="M26">
            <v>450</v>
          </cell>
          <cell r="N26" t="str">
            <v>KG</v>
          </cell>
          <cell r="O26" t="str">
            <v>A</v>
          </cell>
          <cell r="P26" t="str">
            <v>Unrestricted</v>
          </cell>
          <cell r="Q26" t="str">
            <v>Unrestricted</v>
          </cell>
          <cell r="R26">
            <v>68.180000000000007</v>
          </cell>
          <cell r="S26">
            <v>68.180000000000007</v>
          </cell>
          <cell r="T26" t="str">
            <v>S</v>
          </cell>
          <cell r="U26">
            <v>30681</v>
          </cell>
          <cell r="V26">
            <v>100</v>
          </cell>
          <cell r="W26">
            <v>30681</v>
          </cell>
          <cell r="X26" t="str">
            <v>no market</v>
          </cell>
        </row>
        <row r="27">
          <cell r="E27">
            <v>800056340</v>
          </cell>
          <cell r="F27" t="str">
            <v>02.05.2001</v>
          </cell>
          <cell r="G27">
            <v>0</v>
          </cell>
          <cell r="H27">
            <v>0</v>
          </cell>
          <cell r="I27">
            <v>0</v>
          </cell>
          <cell r="J27">
            <v>15.1</v>
          </cell>
          <cell r="K27">
            <v>0</v>
          </cell>
          <cell r="L27">
            <v>0</v>
          </cell>
          <cell r="M27">
            <v>15.1</v>
          </cell>
          <cell r="N27" t="str">
            <v>KG</v>
          </cell>
          <cell r="O27" t="str">
            <v>A</v>
          </cell>
          <cell r="P27" t="str">
            <v>In Quality</v>
          </cell>
          <cell r="Q27" t="str">
            <v>In Quality</v>
          </cell>
          <cell r="R27">
            <v>323.51</v>
          </cell>
          <cell r="S27">
            <v>323.51</v>
          </cell>
          <cell r="T27" t="str">
            <v>S</v>
          </cell>
          <cell r="U27">
            <v>4885</v>
          </cell>
          <cell r="V27">
            <v>100</v>
          </cell>
          <cell r="W27">
            <v>4885</v>
          </cell>
          <cell r="X27" t="str">
            <v>surplus stock</v>
          </cell>
        </row>
        <row r="28">
          <cell r="E28">
            <v>800094150</v>
          </cell>
          <cell r="F28" t="str">
            <v>29.07.2002</v>
          </cell>
          <cell r="G28">
            <v>45.43</v>
          </cell>
          <cell r="H28">
            <v>0</v>
          </cell>
          <cell r="I28">
            <v>0</v>
          </cell>
          <cell r="J28">
            <v>0</v>
          </cell>
          <cell r="K28">
            <v>0</v>
          </cell>
          <cell r="L28">
            <v>0</v>
          </cell>
          <cell r="M28">
            <v>45.43</v>
          </cell>
          <cell r="N28" t="str">
            <v>KG</v>
          </cell>
          <cell r="O28" t="str">
            <v>A</v>
          </cell>
          <cell r="P28" t="str">
            <v>Unrestricted</v>
          </cell>
          <cell r="Q28" t="str">
            <v>Unrestricted</v>
          </cell>
          <cell r="R28">
            <v>323.51</v>
          </cell>
          <cell r="S28">
            <v>323.51</v>
          </cell>
          <cell r="T28" t="str">
            <v>S</v>
          </cell>
          <cell r="U28">
            <v>14697.06</v>
          </cell>
          <cell r="V28">
            <v>100</v>
          </cell>
          <cell r="W28">
            <v>14697.06</v>
          </cell>
          <cell r="X28" t="str">
            <v>surplus stock</v>
          </cell>
        </row>
        <row r="29">
          <cell r="E29" t="str">
            <v>80009206B</v>
          </cell>
          <cell r="F29" t="str">
            <v>19.07.2002</v>
          </cell>
          <cell r="G29">
            <v>51.7</v>
          </cell>
          <cell r="H29">
            <v>0</v>
          </cell>
          <cell r="I29">
            <v>0</v>
          </cell>
          <cell r="J29">
            <v>0</v>
          </cell>
          <cell r="K29">
            <v>0</v>
          </cell>
          <cell r="L29">
            <v>0</v>
          </cell>
          <cell r="M29">
            <v>51.7</v>
          </cell>
          <cell r="N29" t="str">
            <v>KG</v>
          </cell>
          <cell r="O29" t="str">
            <v>A</v>
          </cell>
          <cell r="P29" t="str">
            <v>Unrestricted</v>
          </cell>
          <cell r="Q29" t="str">
            <v>Unrestricted</v>
          </cell>
          <cell r="R29">
            <v>1.59</v>
          </cell>
          <cell r="S29">
            <v>1.59</v>
          </cell>
          <cell r="T29" t="str">
            <v>S</v>
          </cell>
          <cell r="U29">
            <v>82.2</v>
          </cell>
          <cell r="V29">
            <v>0</v>
          </cell>
          <cell r="W29">
            <v>0</v>
          </cell>
          <cell r="X29">
            <v>0</v>
          </cell>
        </row>
        <row r="30">
          <cell r="U30">
            <v>50345.259999999995</v>
          </cell>
          <cell r="W30">
            <v>50263.06</v>
          </cell>
        </row>
        <row r="31">
          <cell r="E31">
            <v>8241</v>
          </cell>
          <cell r="F31" t="str">
            <v>17.05.2001</v>
          </cell>
          <cell r="G31">
            <v>0</v>
          </cell>
          <cell r="H31">
            <v>0</v>
          </cell>
          <cell r="I31">
            <v>0</v>
          </cell>
          <cell r="J31">
            <v>0</v>
          </cell>
          <cell r="K31">
            <v>20.399999999999999</v>
          </cell>
          <cell r="L31">
            <v>0</v>
          </cell>
          <cell r="M31">
            <v>20.399999999999999</v>
          </cell>
          <cell r="N31" t="str">
            <v>KG</v>
          </cell>
          <cell r="O31" t="str">
            <v>EREJ</v>
          </cell>
          <cell r="P31" t="str">
            <v>Blocked</v>
          </cell>
          <cell r="Q31" t="str">
            <v>Blocked</v>
          </cell>
          <cell r="R31">
            <v>4.24</v>
          </cell>
          <cell r="S31">
            <v>4.24</v>
          </cell>
          <cell r="T31" t="str">
            <v>V</v>
          </cell>
          <cell r="U31">
            <v>86.54</v>
          </cell>
          <cell r="V31">
            <v>0</v>
          </cell>
          <cell r="W31">
            <v>0</v>
          </cell>
          <cell r="X31" t="str">
            <v>No issue per AR 7/03</v>
          </cell>
        </row>
        <row r="32">
          <cell r="E32">
            <v>10588</v>
          </cell>
          <cell r="F32" t="str">
            <v>06.12.2001</v>
          </cell>
          <cell r="G32">
            <v>102</v>
          </cell>
          <cell r="H32">
            <v>0</v>
          </cell>
          <cell r="I32">
            <v>0</v>
          </cell>
          <cell r="J32">
            <v>0</v>
          </cell>
          <cell r="K32">
            <v>0</v>
          </cell>
          <cell r="L32">
            <v>0</v>
          </cell>
          <cell r="M32">
            <v>102</v>
          </cell>
          <cell r="N32" t="str">
            <v>KG</v>
          </cell>
          <cell r="O32" t="str">
            <v>A</v>
          </cell>
          <cell r="P32" t="str">
            <v>Unrestricted</v>
          </cell>
          <cell r="Q32" t="str">
            <v>Unrestricted</v>
          </cell>
          <cell r="R32">
            <v>4.24</v>
          </cell>
          <cell r="S32">
            <v>4.24</v>
          </cell>
          <cell r="T32" t="str">
            <v>V</v>
          </cell>
          <cell r="U32">
            <v>432.69</v>
          </cell>
          <cell r="V32">
            <v>0</v>
          </cell>
          <cell r="W32">
            <v>0</v>
          </cell>
          <cell r="X32">
            <v>0</v>
          </cell>
        </row>
        <row r="33">
          <cell r="E33">
            <v>5843</v>
          </cell>
          <cell r="F33" t="str">
            <v>20.10.2000</v>
          </cell>
          <cell r="G33">
            <v>0</v>
          </cell>
          <cell r="H33">
            <v>0</v>
          </cell>
          <cell r="I33">
            <v>0</v>
          </cell>
          <cell r="J33">
            <v>25</v>
          </cell>
          <cell r="K33">
            <v>0</v>
          </cell>
          <cell r="L33">
            <v>0</v>
          </cell>
          <cell r="M33">
            <v>25</v>
          </cell>
          <cell r="N33" t="str">
            <v>KG</v>
          </cell>
          <cell r="O33" t="str">
            <v>A</v>
          </cell>
          <cell r="P33" t="str">
            <v>In Quality</v>
          </cell>
          <cell r="Q33" t="str">
            <v>In Quality</v>
          </cell>
          <cell r="R33">
            <v>4.2</v>
          </cell>
          <cell r="S33">
            <v>4.2</v>
          </cell>
          <cell r="T33" t="str">
            <v>V</v>
          </cell>
          <cell r="U33">
            <v>105.05</v>
          </cell>
          <cell r="V33">
            <v>100</v>
          </cell>
          <cell r="W33">
            <v>105.05</v>
          </cell>
          <cell r="X33" t="str">
            <v>no use</v>
          </cell>
        </row>
        <row r="34">
          <cell r="E34">
            <v>5844</v>
          </cell>
          <cell r="F34" t="str">
            <v>20.10.2000</v>
          </cell>
          <cell r="G34">
            <v>0</v>
          </cell>
          <cell r="H34">
            <v>0</v>
          </cell>
          <cell r="I34">
            <v>0</v>
          </cell>
          <cell r="J34">
            <v>25</v>
          </cell>
          <cell r="K34">
            <v>0</v>
          </cell>
          <cell r="L34">
            <v>0</v>
          </cell>
          <cell r="M34">
            <v>25</v>
          </cell>
          <cell r="N34" t="str">
            <v>KG</v>
          </cell>
          <cell r="O34" t="str">
            <v>A</v>
          </cell>
          <cell r="P34" t="str">
            <v>In Quality</v>
          </cell>
          <cell r="Q34" t="str">
            <v>In Quality</v>
          </cell>
          <cell r="R34">
            <v>4.2</v>
          </cell>
          <cell r="S34">
            <v>4.2</v>
          </cell>
          <cell r="T34" t="str">
            <v>V</v>
          </cell>
          <cell r="U34">
            <v>105.05</v>
          </cell>
          <cell r="V34">
            <v>100</v>
          </cell>
          <cell r="W34">
            <v>105.05</v>
          </cell>
          <cell r="X34" t="str">
            <v>no use</v>
          </cell>
        </row>
        <row r="35">
          <cell r="E35">
            <v>12172</v>
          </cell>
          <cell r="F35" t="str">
            <v>07.05.2002</v>
          </cell>
          <cell r="G35">
            <v>54.2</v>
          </cell>
          <cell r="H35">
            <v>0</v>
          </cell>
          <cell r="I35">
            <v>0</v>
          </cell>
          <cell r="J35">
            <v>0</v>
          </cell>
          <cell r="K35">
            <v>0</v>
          </cell>
          <cell r="L35">
            <v>0</v>
          </cell>
          <cell r="M35">
            <v>54.2</v>
          </cell>
          <cell r="N35" t="str">
            <v>KG</v>
          </cell>
          <cell r="O35" t="str">
            <v>A</v>
          </cell>
          <cell r="P35" t="str">
            <v>Unrestricted</v>
          </cell>
          <cell r="Q35" t="str">
            <v>Unrestricted</v>
          </cell>
          <cell r="R35">
            <v>29.1</v>
          </cell>
          <cell r="S35">
            <v>29.1</v>
          </cell>
          <cell r="T35" t="str">
            <v>V</v>
          </cell>
          <cell r="U35">
            <v>1577.22</v>
          </cell>
          <cell r="V35">
            <v>0</v>
          </cell>
          <cell r="W35">
            <v>0</v>
          </cell>
          <cell r="X35">
            <v>0</v>
          </cell>
        </row>
        <row r="36">
          <cell r="U36">
            <v>2306.5500000000002</v>
          </cell>
          <cell r="W36">
            <v>210.1</v>
          </cell>
        </row>
        <row r="37">
          <cell r="U37">
            <v>332963.07999999996</v>
          </cell>
          <cell r="W37">
            <v>330784.43</v>
          </cell>
        </row>
        <row r="38">
          <cell r="E38" t="str">
            <v>80004961B</v>
          </cell>
          <cell r="F38" t="str">
            <v>28.02.2001</v>
          </cell>
          <cell r="G38">
            <v>0</v>
          </cell>
          <cell r="H38">
            <v>0</v>
          </cell>
          <cell r="I38">
            <v>0</v>
          </cell>
          <cell r="J38">
            <v>2</v>
          </cell>
          <cell r="K38">
            <v>0</v>
          </cell>
          <cell r="L38">
            <v>0</v>
          </cell>
          <cell r="M38">
            <v>2</v>
          </cell>
          <cell r="N38" t="str">
            <v>KG</v>
          </cell>
          <cell r="O38" t="str">
            <v>EA</v>
          </cell>
          <cell r="P38" t="str">
            <v>In Quality</v>
          </cell>
          <cell r="Q38" t="str">
            <v>In Quality</v>
          </cell>
          <cell r="R38">
            <v>362.64</v>
          </cell>
          <cell r="S38">
            <v>362.64</v>
          </cell>
          <cell r="T38" t="str">
            <v>S</v>
          </cell>
          <cell r="U38">
            <v>725.28</v>
          </cell>
          <cell r="V38">
            <v>100</v>
          </cell>
          <cell r="W38">
            <v>725.28</v>
          </cell>
          <cell r="X38" t="str">
            <v>adequately covered by dev ES 8/03</v>
          </cell>
        </row>
        <row r="39">
          <cell r="E39">
            <v>800062030</v>
          </cell>
          <cell r="F39" t="str">
            <v>29.06.2001</v>
          </cell>
          <cell r="G39">
            <v>0</v>
          </cell>
          <cell r="H39">
            <v>0</v>
          </cell>
          <cell r="I39">
            <v>0</v>
          </cell>
          <cell r="J39">
            <v>64.650000000000006</v>
          </cell>
          <cell r="K39">
            <v>0</v>
          </cell>
          <cell r="L39">
            <v>0</v>
          </cell>
          <cell r="M39">
            <v>64.650000000000006</v>
          </cell>
          <cell r="N39" t="str">
            <v>KG</v>
          </cell>
          <cell r="O39" t="str">
            <v>EA</v>
          </cell>
          <cell r="P39" t="str">
            <v>In Quality</v>
          </cell>
          <cell r="Q39" t="str">
            <v>In Quality</v>
          </cell>
          <cell r="R39">
            <v>362.64</v>
          </cell>
          <cell r="S39">
            <v>362.64</v>
          </cell>
          <cell r="T39" t="str">
            <v>S</v>
          </cell>
          <cell r="U39">
            <v>23444.68</v>
          </cell>
          <cell r="V39">
            <v>100</v>
          </cell>
          <cell r="W39">
            <v>23444.68</v>
          </cell>
          <cell r="X39" t="str">
            <v>adequately covered by dev ES 8/02</v>
          </cell>
        </row>
        <row r="40">
          <cell r="U40">
            <v>24169.96</v>
          </cell>
          <cell r="W40">
            <v>24169.96</v>
          </cell>
        </row>
        <row r="41">
          <cell r="E41">
            <v>9987</v>
          </cell>
          <cell r="F41" t="str">
            <v>10.10.2001</v>
          </cell>
          <cell r="G41">
            <v>410</v>
          </cell>
          <cell r="H41">
            <v>0</v>
          </cell>
          <cell r="I41">
            <v>0</v>
          </cell>
          <cell r="J41">
            <v>0</v>
          </cell>
          <cell r="K41">
            <v>0</v>
          </cell>
          <cell r="L41">
            <v>0</v>
          </cell>
          <cell r="M41">
            <v>410</v>
          </cell>
          <cell r="N41" t="str">
            <v>L</v>
          </cell>
          <cell r="O41" t="str">
            <v>A</v>
          </cell>
          <cell r="P41" t="str">
            <v>Unrestricted</v>
          </cell>
          <cell r="Q41" t="str">
            <v>Unrestricted</v>
          </cell>
          <cell r="R41">
            <v>0.88</v>
          </cell>
          <cell r="S41">
            <v>0.88</v>
          </cell>
          <cell r="T41" t="str">
            <v>V</v>
          </cell>
          <cell r="U41">
            <v>360.17</v>
          </cell>
          <cell r="V41">
            <v>100</v>
          </cell>
          <cell r="W41">
            <v>360.17</v>
          </cell>
          <cell r="X41">
            <v>0</v>
          </cell>
        </row>
        <row r="42">
          <cell r="E42">
            <v>11984</v>
          </cell>
          <cell r="F42" t="str">
            <v>16.04.2002</v>
          </cell>
          <cell r="G42">
            <v>410</v>
          </cell>
          <cell r="H42">
            <v>0</v>
          </cell>
          <cell r="I42">
            <v>0</v>
          </cell>
          <cell r="J42">
            <v>0</v>
          </cell>
          <cell r="K42">
            <v>0</v>
          </cell>
          <cell r="L42">
            <v>0</v>
          </cell>
          <cell r="M42">
            <v>410</v>
          </cell>
          <cell r="N42" t="str">
            <v>L</v>
          </cell>
          <cell r="O42" t="str">
            <v>A</v>
          </cell>
          <cell r="P42" t="str">
            <v>Unrestricted</v>
          </cell>
          <cell r="Q42" t="str">
            <v>Unrestricted</v>
          </cell>
          <cell r="R42">
            <v>0.88</v>
          </cell>
          <cell r="S42">
            <v>0.88</v>
          </cell>
          <cell r="T42" t="str">
            <v>V</v>
          </cell>
          <cell r="U42">
            <v>360.17</v>
          </cell>
          <cell r="V42">
            <v>100</v>
          </cell>
          <cell r="W42">
            <v>360.17</v>
          </cell>
          <cell r="X42">
            <v>0</v>
          </cell>
        </row>
        <row r="43">
          <cell r="U43">
            <v>720.34</v>
          </cell>
          <cell r="W43">
            <v>720.34</v>
          </cell>
        </row>
        <row r="44">
          <cell r="U44">
            <v>24890.299999999996</v>
          </cell>
          <cell r="W44">
            <v>24890.299999999996</v>
          </cell>
        </row>
        <row r="45">
          <cell r="E45">
            <v>4898</v>
          </cell>
          <cell r="F45" t="str">
            <v>24.07.2000</v>
          </cell>
          <cell r="G45">
            <v>50</v>
          </cell>
          <cell r="H45">
            <v>0</v>
          </cell>
          <cell r="I45">
            <v>0</v>
          </cell>
          <cell r="J45">
            <v>0</v>
          </cell>
          <cell r="K45">
            <v>0</v>
          </cell>
          <cell r="L45">
            <v>0</v>
          </cell>
          <cell r="M45">
            <v>50</v>
          </cell>
          <cell r="N45" t="str">
            <v>KG</v>
          </cell>
          <cell r="O45" t="str">
            <v>EA</v>
          </cell>
          <cell r="P45" t="str">
            <v>Unrestricted</v>
          </cell>
          <cell r="Q45" t="str">
            <v>Unrestricted</v>
          </cell>
          <cell r="R45">
            <v>533.5</v>
          </cell>
          <cell r="S45">
            <v>533.5</v>
          </cell>
          <cell r="T45" t="str">
            <v>S</v>
          </cell>
          <cell r="U45">
            <v>26675</v>
          </cell>
          <cell r="V45">
            <v>50</v>
          </cell>
          <cell r="W45">
            <v>13337.5</v>
          </cell>
          <cell r="X45" t="str">
            <v>refer to development in Sept</v>
          </cell>
        </row>
        <row r="46">
          <cell r="E46">
            <v>4898</v>
          </cell>
          <cell r="F46" t="str">
            <v>20.05.2002</v>
          </cell>
          <cell r="G46">
            <v>29.72</v>
          </cell>
          <cell r="H46">
            <v>0</v>
          </cell>
          <cell r="I46">
            <v>0</v>
          </cell>
          <cell r="J46">
            <v>0</v>
          </cell>
          <cell r="K46">
            <v>0</v>
          </cell>
          <cell r="L46">
            <v>0</v>
          </cell>
          <cell r="M46">
            <v>29.72</v>
          </cell>
          <cell r="N46" t="str">
            <v>KG</v>
          </cell>
          <cell r="O46" t="str">
            <v>EA</v>
          </cell>
          <cell r="P46" t="str">
            <v>Unrestricted</v>
          </cell>
          <cell r="Q46" t="str">
            <v>Unrestricted</v>
          </cell>
          <cell r="R46">
            <v>533.5</v>
          </cell>
          <cell r="S46">
            <v>533.5</v>
          </cell>
          <cell r="T46" t="str">
            <v>S</v>
          </cell>
          <cell r="U46">
            <v>15855.62</v>
          </cell>
          <cell r="V46">
            <v>50</v>
          </cell>
          <cell r="W46">
            <v>7927.81</v>
          </cell>
          <cell r="X46" t="str">
            <v>refer to development in Sept</v>
          </cell>
        </row>
        <row r="47">
          <cell r="E47">
            <v>6663</v>
          </cell>
          <cell r="F47" t="str">
            <v>05.01.2001</v>
          </cell>
          <cell r="G47">
            <v>150</v>
          </cell>
          <cell r="H47">
            <v>0</v>
          </cell>
          <cell r="I47">
            <v>0</v>
          </cell>
          <cell r="J47">
            <v>0</v>
          </cell>
          <cell r="K47">
            <v>0</v>
          </cell>
          <cell r="L47">
            <v>0</v>
          </cell>
          <cell r="M47">
            <v>150</v>
          </cell>
          <cell r="N47" t="str">
            <v>KG</v>
          </cell>
          <cell r="O47" t="str">
            <v>EA</v>
          </cell>
          <cell r="P47" t="str">
            <v>Unrestricted</v>
          </cell>
          <cell r="Q47" t="str">
            <v>Unrestricted</v>
          </cell>
          <cell r="R47">
            <v>533.5</v>
          </cell>
          <cell r="S47">
            <v>533.5</v>
          </cell>
          <cell r="T47" t="str">
            <v>S</v>
          </cell>
          <cell r="U47">
            <v>80025</v>
          </cell>
          <cell r="V47">
            <v>30</v>
          </cell>
          <cell r="W47">
            <v>24007.5</v>
          </cell>
          <cell r="X47" t="str">
            <v>refer to development in Sept</v>
          </cell>
        </row>
        <row r="48">
          <cell r="U48">
            <v>122555.62</v>
          </cell>
          <cell r="W48">
            <v>45272.81</v>
          </cell>
        </row>
        <row r="49">
          <cell r="U49">
            <v>122555.62</v>
          </cell>
          <cell r="W49">
            <v>45272.81</v>
          </cell>
        </row>
        <row r="50">
          <cell r="E50">
            <v>800037110</v>
          </cell>
          <cell r="F50" t="str">
            <v>01.09.2000</v>
          </cell>
          <cell r="G50">
            <v>30</v>
          </cell>
          <cell r="H50">
            <v>0</v>
          </cell>
          <cell r="I50">
            <v>0</v>
          </cell>
          <cell r="J50">
            <v>0</v>
          </cell>
          <cell r="K50">
            <v>0</v>
          </cell>
          <cell r="L50">
            <v>0</v>
          </cell>
          <cell r="M50">
            <v>30</v>
          </cell>
          <cell r="N50" t="str">
            <v>KG</v>
          </cell>
          <cell r="O50" t="str">
            <v>EREW</v>
          </cell>
          <cell r="P50" t="str">
            <v>Unrestricted</v>
          </cell>
          <cell r="Q50" t="str">
            <v>Unrestricted</v>
          </cell>
          <cell r="R50">
            <v>375.25</v>
          </cell>
          <cell r="S50">
            <v>375.25</v>
          </cell>
          <cell r="T50" t="str">
            <v>S</v>
          </cell>
          <cell r="U50">
            <v>11257.5</v>
          </cell>
          <cell r="V50">
            <v>100</v>
          </cell>
          <cell r="W50">
            <v>11257.5</v>
          </cell>
          <cell r="X50" t="str">
            <v xml:space="preserve">Quality issue. </v>
          </cell>
        </row>
        <row r="51">
          <cell r="E51">
            <v>800038510</v>
          </cell>
          <cell r="F51" t="str">
            <v>11.07.2002</v>
          </cell>
          <cell r="G51">
            <v>0</v>
          </cell>
          <cell r="H51">
            <v>0</v>
          </cell>
          <cell r="I51">
            <v>39.25</v>
          </cell>
          <cell r="J51">
            <v>0</v>
          </cell>
          <cell r="K51">
            <v>0</v>
          </cell>
          <cell r="L51">
            <v>0</v>
          </cell>
          <cell r="M51">
            <v>39.25</v>
          </cell>
          <cell r="N51" t="str">
            <v>KG</v>
          </cell>
          <cell r="O51" t="str">
            <v>EREW</v>
          </cell>
          <cell r="P51" t="str">
            <v>Restricted</v>
          </cell>
          <cell r="Q51" t="str">
            <v>Restricted</v>
          </cell>
          <cell r="R51">
            <v>370.43</v>
          </cell>
          <cell r="S51">
            <v>370.43</v>
          </cell>
          <cell r="T51" t="str">
            <v>S</v>
          </cell>
          <cell r="U51">
            <v>14539.38</v>
          </cell>
          <cell r="V51">
            <v>100</v>
          </cell>
          <cell r="W51">
            <v>14539.38</v>
          </cell>
          <cell r="X51" t="str">
            <v xml:space="preserve">Quality issue. </v>
          </cell>
        </row>
        <row r="52">
          <cell r="U52">
            <v>25796.879999999997</v>
          </cell>
          <cell r="W52">
            <v>25796.879999999997</v>
          </cell>
        </row>
        <row r="53">
          <cell r="E53">
            <v>4606</v>
          </cell>
          <cell r="F53" t="str">
            <v>30.06.2000</v>
          </cell>
          <cell r="G53">
            <v>0</v>
          </cell>
          <cell r="H53">
            <v>0</v>
          </cell>
          <cell r="I53">
            <v>0</v>
          </cell>
          <cell r="J53">
            <v>16.739999999999998</v>
          </cell>
          <cell r="K53">
            <v>0</v>
          </cell>
          <cell r="L53">
            <v>0</v>
          </cell>
          <cell r="M53">
            <v>16.739999999999998</v>
          </cell>
          <cell r="N53" t="str">
            <v>KG</v>
          </cell>
          <cell r="O53" t="str">
            <v>A</v>
          </cell>
          <cell r="P53" t="str">
            <v>In Quality</v>
          </cell>
          <cell r="Q53" t="str">
            <v>In Quality</v>
          </cell>
          <cell r="R53">
            <v>10</v>
          </cell>
          <cell r="S53">
            <v>10</v>
          </cell>
          <cell r="T53" t="str">
            <v>V</v>
          </cell>
          <cell r="U53">
            <v>167.4</v>
          </cell>
          <cell r="V53">
            <v>100</v>
          </cell>
          <cell r="W53">
            <v>167.4</v>
          </cell>
          <cell r="X53" t="str">
            <v xml:space="preserve">Change in process - AR liasing sale </v>
          </cell>
        </row>
        <row r="54">
          <cell r="E54">
            <v>4428</v>
          </cell>
          <cell r="F54" t="str">
            <v>16.06.2000</v>
          </cell>
          <cell r="G54">
            <v>0</v>
          </cell>
          <cell r="H54">
            <v>0</v>
          </cell>
          <cell r="I54">
            <v>0</v>
          </cell>
          <cell r="J54">
            <v>20</v>
          </cell>
          <cell r="K54">
            <v>0</v>
          </cell>
          <cell r="L54">
            <v>0</v>
          </cell>
          <cell r="M54">
            <v>20</v>
          </cell>
          <cell r="N54" t="str">
            <v>KG</v>
          </cell>
          <cell r="O54" t="str">
            <v>A</v>
          </cell>
          <cell r="P54" t="str">
            <v>In Quality</v>
          </cell>
          <cell r="Q54" t="str">
            <v>In Quality</v>
          </cell>
          <cell r="R54">
            <v>4.99</v>
          </cell>
          <cell r="S54">
            <v>4.99</v>
          </cell>
          <cell r="T54" t="str">
            <v>V</v>
          </cell>
          <cell r="U54">
            <v>99.72</v>
          </cell>
          <cell r="V54">
            <v>100</v>
          </cell>
          <cell r="W54">
            <v>99.72</v>
          </cell>
          <cell r="X54" t="str">
            <v xml:space="preserve">Change in process - AR liasing sale </v>
          </cell>
        </row>
        <row r="55">
          <cell r="E55">
            <v>13334</v>
          </cell>
          <cell r="F55" t="str">
            <v>27.08.2002</v>
          </cell>
          <cell r="G55">
            <v>0</v>
          </cell>
          <cell r="H55">
            <v>0</v>
          </cell>
          <cell r="I55">
            <v>0</v>
          </cell>
          <cell r="J55">
            <v>180</v>
          </cell>
          <cell r="K55">
            <v>0</v>
          </cell>
          <cell r="L55">
            <v>0</v>
          </cell>
          <cell r="M55">
            <v>180</v>
          </cell>
          <cell r="N55" t="str">
            <v>KG</v>
          </cell>
          <cell r="O55" t="str">
            <v>A</v>
          </cell>
          <cell r="P55" t="str">
            <v>In Quality</v>
          </cell>
          <cell r="Q55" t="str">
            <v>In Quality</v>
          </cell>
          <cell r="R55">
            <v>1.99</v>
          </cell>
          <cell r="S55">
            <v>1.99</v>
          </cell>
          <cell r="T55" t="str">
            <v>V</v>
          </cell>
          <cell r="U55">
            <v>357.68</v>
          </cell>
          <cell r="V55">
            <v>100</v>
          </cell>
          <cell r="W55">
            <v>357.68</v>
          </cell>
          <cell r="X55" t="str">
            <v>AZ owned material</v>
          </cell>
        </row>
        <row r="56">
          <cell r="U56">
            <v>624.79999999999995</v>
          </cell>
          <cell r="W56">
            <v>624.79999999999995</v>
          </cell>
        </row>
        <row r="57">
          <cell r="U57">
            <v>26421.68</v>
          </cell>
          <cell r="W57">
            <v>26421.68</v>
          </cell>
        </row>
        <row r="58">
          <cell r="E58">
            <v>15605</v>
          </cell>
          <cell r="F58" t="str">
            <v>14.04.2003</v>
          </cell>
          <cell r="G58">
            <v>57.45</v>
          </cell>
          <cell r="H58">
            <v>0</v>
          </cell>
          <cell r="I58">
            <v>0</v>
          </cell>
          <cell r="J58">
            <v>0</v>
          </cell>
          <cell r="K58">
            <v>8.5500000000000007</v>
          </cell>
          <cell r="L58">
            <v>0</v>
          </cell>
          <cell r="M58">
            <v>66</v>
          </cell>
          <cell r="N58" t="str">
            <v>KG</v>
          </cell>
          <cell r="O58" t="str">
            <v>A</v>
          </cell>
          <cell r="P58" t="str">
            <v>Mix</v>
          </cell>
          <cell r="Q58" t="str">
            <v>Unrestricted</v>
          </cell>
          <cell r="R58">
            <v>59.47</v>
          </cell>
          <cell r="S58">
            <v>59.47</v>
          </cell>
          <cell r="T58" t="str">
            <v>V</v>
          </cell>
          <cell r="U58">
            <v>3924.72</v>
          </cell>
          <cell r="V58">
            <v>0</v>
          </cell>
          <cell r="W58">
            <v>0</v>
          </cell>
          <cell r="X58">
            <v>0</v>
          </cell>
        </row>
        <row r="59">
          <cell r="E59">
            <v>12552</v>
          </cell>
          <cell r="F59" t="str">
            <v>12.06.2002</v>
          </cell>
          <cell r="G59">
            <v>0</v>
          </cell>
          <cell r="H59">
            <v>0</v>
          </cell>
          <cell r="I59">
            <v>0</v>
          </cell>
          <cell r="J59">
            <v>0</v>
          </cell>
          <cell r="K59">
            <v>13.12</v>
          </cell>
          <cell r="L59">
            <v>0</v>
          </cell>
          <cell r="M59">
            <v>13.12</v>
          </cell>
          <cell r="N59" t="str">
            <v>KG</v>
          </cell>
          <cell r="O59" t="str">
            <v>A</v>
          </cell>
          <cell r="P59" t="str">
            <v>Blocked</v>
          </cell>
          <cell r="Q59" t="str">
            <v>Blocked</v>
          </cell>
          <cell r="R59">
            <v>141.02000000000001</v>
          </cell>
          <cell r="S59">
            <v>141.02000000000001</v>
          </cell>
          <cell r="T59" t="str">
            <v>V</v>
          </cell>
          <cell r="U59">
            <v>1850.21</v>
          </cell>
          <cell r="V59">
            <v>100</v>
          </cell>
          <cell r="W59">
            <v>1850.21</v>
          </cell>
          <cell r="X59">
            <v>0</v>
          </cell>
        </row>
        <row r="60">
          <cell r="E60">
            <v>16660</v>
          </cell>
          <cell r="F60" t="str">
            <v>11.07.2003</v>
          </cell>
          <cell r="G60">
            <v>0</v>
          </cell>
          <cell r="H60">
            <v>0</v>
          </cell>
          <cell r="I60">
            <v>0</v>
          </cell>
          <cell r="J60">
            <v>0</v>
          </cell>
          <cell r="K60">
            <v>4.2</v>
          </cell>
          <cell r="L60">
            <v>0</v>
          </cell>
          <cell r="M60">
            <v>4.2</v>
          </cell>
          <cell r="N60" t="str">
            <v>KG</v>
          </cell>
          <cell r="O60" t="str">
            <v>A</v>
          </cell>
          <cell r="P60" t="str">
            <v>Blocked</v>
          </cell>
          <cell r="Q60" t="str">
            <v>Blocked</v>
          </cell>
          <cell r="R60">
            <v>141.02000000000001</v>
          </cell>
          <cell r="S60">
            <v>141.02000000000001</v>
          </cell>
          <cell r="T60" t="str">
            <v>V</v>
          </cell>
          <cell r="U60">
            <v>592.29</v>
          </cell>
          <cell r="V60">
            <v>0</v>
          </cell>
          <cell r="W60">
            <v>0</v>
          </cell>
          <cell r="X60">
            <v>0</v>
          </cell>
        </row>
        <row r="61">
          <cell r="U61">
            <v>6367.22</v>
          </cell>
          <cell r="W61">
            <v>1850.21</v>
          </cell>
        </row>
        <row r="62">
          <cell r="U62">
            <v>6367.22</v>
          </cell>
          <cell r="W62">
            <v>1850.21</v>
          </cell>
        </row>
        <row r="63">
          <cell r="E63">
            <v>15207</v>
          </cell>
          <cell r="F63" t="str">
            <v>26.03.2003</v>
          </cell>
          <cell r="G63">
            <v>10</v>
          </cell>
          <cell r="H63">
            <v>0</v>
          </cell>
          <cell r="I63">
            <v>0</v>
          </cell>
          <cell r="J63">
            <v>0</v>
          </cell>
          <cell r="K63">
            <v>0</v>
          </cell>
          <cell r="L63">
            <v>0</v>
          </cell>
          <cell r="M63">
            <v>10</v>
          </cell>
          <cell r="N63" t="str">
            <v>KG</v>
          </cell>
          <cell r="O63" t="str">
            <v>A</v>
          </cell>
          <cell r="P63" t="str">
            <v>Unrestricted</v>
          </cell>
          <cell r="Q63" t="str">
            <v>Unrestricted</v>
          </cell>
          <cell r="R63">
            <v>453.97</v>
          </cell>
          <cell r="S63">
            <v>453.97</v>
          </cell>
          <cell r="T63" t="str">
            <v>S</v>
          </cell>
          <cell r="U63">
            <v>4539.7</v>
          </cell>
          <cell r="V63">
            <v>0</v>
          </cell>
          <cell r="W63">
            <v>0</v>
          </cell>
          <cell r="X63">
            <v>0</v>
          </cell>
        </row>
        <row r="64">
          <cell r="E64">
            <v>15208</v>
          </cell>
          <cell r="F64" t="str">
            <v>26.03.2003</v>
          </cell>
          <cell r="G64">
            <v>20</v>
          </cell>
          <cell r="H64">
            <v>0</v>
          </cell>
          <cell r="I64">
            <v>0</v>
          </cell>
          <cell r="J64">
            <v>0</v>
          </cell>
          <cell r="K64">
            <v>0</v>
          </cell>
          <cell r="L64">
            <v>0</v>
          </cell>
          <cell r="M64">
            <v>20</v>
          </cell>
          <cell r="N64" t="str">
            <v>KG</v>
          </cell>
          <cell r="O64" t="str">
            <v>A</v>
          </cell>
          <cell r="P64" t="str">
            <v>Unrestricted</v>
          </cell>
          <cell r="Q64" t="str">
            <v>Unrestricted</v>
          </cell>
          <cell r="R64">
            <v>453.97</v>
          </cell>
          <cell r="S64">
            <v>453.97</v>
          </cell>
          <cell r="T64" t="str">
            <v>S</v>
          </cell>
          <cell r="U64">
            <v>9079.4</v>
          </cell>
          <cell r="V64">
            <v>0</v>
          </cell>
          <cell r="W64">
            <v>0</v>
          </cell>
          <cell r="X64">
            <v>0</v>
          </cell>
        </row>
        <row r="65">
          <cell r="U65">
            <v>13619.099999999999</v>
          </cell>
          <cell r="W65">
            <v>0</v>
          </cell>
        </row>
        <row r="66">
          <cell r="E66">
            <v>14988</v>
          </cell>
          <cell r="F66" t="str">
            <v>18.02.2003</v>
          </cell>
          <cell r="G66">
            <v>67.5</v>
          </cell>
          <cell r="H66">
            <v>0</v>
          </cell>
          <cell r="I66">
            <v>0</v>
          </cell>
          <cell r="J66">
            <v>0</v>
          </cell>
          <cell r="K66">
            <v>0</v>
          </cell>
          <cell r="L66">
            <v>0</v>
          </cell>
          <cell r="M66">
            <v>67.5</v>
          </cell>
          <cell r="N66" t="str">
            <v>KG</v>
          </cell>
          <cell r="O66" t="str">
            <v>A</v>
          </cell>
          <cell r="P66" t="str">
            <v>Unrestricted</v>
          </cell>
          <cell r="Q66" t="str">
            <v>Unrestricted</v>
          </cell>
          <cell r="R66">
            <v>326.33</v>
          </cell>
          <cell r="S66">
            <v>326.33</v>
          </cell>
          <cell r="T66" t="str">
            <v>V</v>
          </cell>
          <cell r="U66">
            <v>22027.439999999999</v>
          </cell>
          <cell r="V66">
            <v>0</v>
          </cell>
          <cell r="W66">
            <v>0</v>
          </cell>
          <cell r="X66">
            <v>0</v>
          </cell>
        </row>
        <row r="67">
          <cell r="E67">
            <v>15482</v>
          </cell>
          <cell r="F67" t="str">
            <v>03.04.2003</v>
          </cell>
          <cell r="G67">
            <v>165.7</v>
          </cell>
          <cell r="H67">
            <v>0</v>
          </cell>
          <cell r="I67">
            <v>0</v>
          </cell>
          <cell r="J67">
            <v>0</v>
          </cell>
          <cell r="K67">
            <v>0</v>
          </cell>
          <cell r="L67">
            <v>0</v>
          </cell>
          <cell r="M67">
            <v>165.7</v>
          </cell>
          <cell r="N67" t="str">
            <v>KG</v>
          </cell>
          <cell r="O67" t="str">
            <v>A</v>
          </cell>
          <cell r="P67" t="str">
            <v>Unrestricted</v>
          </cell>
          <cell r="Q67" t="str">
            <v>Unrestricted</v>
          </cell>
          <cell r="R67">
            <v>326.33</v>
          </cell>
          <cell r="S67">
            <v>326.33</v>
          </cell>
          <cell r="T67" t="str">
            <v>V</v>
          </cell>
          <cell r="U67">
            <v>54073.29</v>
          </cell>
          <cell r="V67">
            <v>0</v>
          </cell>
          <cell r="W67">
            <v>0</v>
          </cell>
          <cell r="X67">
            <v>0</v>
          </cell>
        </row>
        <row r="68">
          <cell r="E68">
            <v>15641</v>
          </cell>
          <cell r="F68" t="str">
            <v>17.04.2003</v>
          </cell>
          <cell r="G68">
            <v>3.9</v>
          </cell>
          <cell r="H68">
            <v>0</v>
          </cell>
          <cell r="I68">
            <v>0</v>
          </cell>
          <cell r="J68">
            <v>0</v>
          </cell>
          <cell r="K68">
            <v>0</v>
          </cell>
          <cell r="L68">
            <v>0</v>
          </cell>
          <cell r="M68">
            <v>3.9</v>
          </cell>
          <cell r="N68" t="str">
            <v>KG</v>
          </cell>
          <cell r="O68" t="str">
            <v>A</v>
          </cell>
          <cell r="P68" t="str">
            <v>Unrestricted</v>
          </cell>
          <cell r="Q68" t="str">
            <v>Unrestricted</v>
          </cell>
          <cell r="R68">
            <v>326.33</v>
          </cell>
          <cell r="S68">
            <v>326.33</v>
          </cell>
          <cell r="T68" t="str">
            <v>V</v>
          </cell>
          <cell r="U68">
            <v>1272.7</v>
          </cell>
          <cell r="V68">
            <v>0</v>
          </cell>
          <cell r="W68">
            <v>0</v>
          </cell>
          <cell r="X68">
            <v>0</v>
          </cell>
        </row>
        <row r="69">
          <cell r="E69">
            <v>15642</v>
          </cell>
          <cell r="F69" t="str">
            <v>17.04.2003</v>
          </cell>
          <cell r="G69">
            <v>19.8</v>
          </cell>
          <cell r="H69">
            <v>0</v>
          </cell>
          <cell r="I69">
            <v>0</v>
          </cell>
          <cell r="J69">
            <v>0</v>
          </cell>
          <cell r="K69">
            <v>0</v>
          </cell>
          <cell r="L69">
            <v>0</v>
          </cell>
          <cell r="M69">
            <v>19.8</v>
          </cell>
          <cell r="N69" t="str">
            <v>KG</v>
          </cell>
          <cell r="O69" t="str">
            <v>A</v>
          </cell>
          <cell r="P69" t="str">
            <v>Unrestricted</v>
          </cell>
          <cell r="Q69" t="str">
            <v>Unrestricted</v>
          </cell>
          <cell r="R69">
            <v>326.33</v>
          </cell>
          <cell r="S69">
            <v>326.33</v>
          </cell>
          <cell r="T69" t="str">
            <v>V</v>
          </cell>
          <cell r="U69">
            <v>6461.38</v>
          </cell>
          <cell r="V69">
            <v>0</v>
          </cell>
          <cell r="W69">
            <v>0</v>
          </cell>
          <cell r="X69">
            <v>0</v>
          </cell>
        </row>
        <row r="70">
          <cell r="U70">
            <v>83834.81</v>
          </cell>
          <cell r="W70">
            <v>0</v>
          </cell>
        </row>
        <row r="71">
          <cell r="U71">
            <v>97453.909999999989</v>
          </cell>
          <cell r="W71">
            <v>0</v>
          </cell>
        </row>
        <row r="72">
          <cell r="E72">
            <v>800113360</v>
          </cell>
          <cell r="F72" t="str">
            <v>24.06.2003</v>
          </cell>
          <cell r="G72">
            <v>2.75</v>
          </cell>
          <cell r="H72">
            <v>0</v>
          </cell>
          <cell r="I72">
            <v>0</v>
          </cell>
          <cell r="J72">
            <v>0</v>
          </cell>
          <cell r="K72">
            <v>0</v>
          </cell>
          <cell r="L72">
            <v>0</v>
          </cell>
          <cell r="M72">
            <v>2.75</v>
          </cell>
          <cell r="N72" t="str">
            <v>KG</v>
          </cell>
          <cell r="O72" t="str">
            <v>A</v>
          </cell>
          <cell r="P72" t="str">
            <v>Unrestricted</v>
          </cell>
          <cell r="Q72" t="str">
            <v>Unrestricted</v>
          </cell>
          <cell r="R72">
            <v>375.59</v>
          </cell>
          <cell r="S72">
            <v>375.59</v>
          </cell>
          <cell r="T72" t="str">
            <v>S</v>
          </cell>
          <cell r="U72">
            <v>1032.8699999999999</v>
          </cell>
          <cell r="V72">
            <v>0</v>
          </cell>
          <cell r="W72">
            <v>0</v>
          </cell>
          <cell r="X72">
            <v>0</v>
          </cell>
        </row>
        <row r="73">
          <cell r="E73">
            <v>800113370</v>
          </cell>
          <cell r="F73" t="str">
            <v>24.06.2003</v>
          </cell>
          <cell r="G73">
            <v>20</v>
          </cell>
          <cell r="H73">
            <v>0</v>
          </cell>
          <cell r="I73">
            <v>0</v>
          </cell>
          <cell r="J73">
            <v>0</v>
          </cell>
          <cell r="K73">
            <v>0</v>
          </cell>
          <cell r="L73">
            <v>0</v>
          </cell>
          <cell r="M73">
            <v>20</v>
          </cell>
          <cell r="N73" t="str">
            <v>KG</v>
          </cell>
          <cell r="O73" t="str">
            <v>A</v>
          </cell>
          <cell r="P73" t="str">
            <v>Unrestricted</v>
          </cell>
          <cell r="Q73" t="str">
            <v>Unrestricted</v>
          </cell>
          <cell r="R73">
            <v>375.59</v>
          </cell>
          <cell r="S73">
            <v>375.59</v>
          </cell>
          <cell r="T73" t="str">
            <v>S</v>
          </cell>
          <cell r="U73">
            <v>7511.8</v>
          </cell>
          <cell r="V73">
            <v>0</v>
          </cell>
          <cell r="W73">
            <v>0</v>
          </cell>
          <cell r="X73">
            <v>0</v>
          </cell>
        </row>
        <row r="74">
          <cell r="E74">
            <v>800114140</v>
          </cell>
          <cell r="F74" t="str">
            <v>08.07.2003</v>
          </cell>
          <cell r="G74">
            <v>112</v>
          </cell>
          <cell r="H74">
            <v>0</v>
          </cell>
          <cell r="I74">
            <v>0</v>
          </cell>
          <cell r="J74">
            <v>0</v>
          </cell>
          <cell r="K74">
            <v>0</v>
          </cell>
          <cell r="L74">
            <v>0</v>
          </cell>
          <cell r="M74">
            <v>112</v>
          </cell>
          <cell r="N74" t="str">
            <v>KG</v>
          </cell>
          <cell r="O74" t="str">
            <v>A</v>
          </cell>
          <cell r="P74" t="str">
            <v>Unrestricted</v>
          </cell>
          <cell r="Q74" t="str">
            <v>Unrestricted</v>
          </cell>
          <cell r="R74">
            <v>375.59</v>
          </cell>
          <cell r="S74">
            <v>375.59</v>
          </cell>
          <cell r="T74" t="str">
            <v>S</v>
          </cell>
          <cell r="U74">
            <v>42066.080000000002</v>
          </cell>
          <cell r="V74">
            <v>0</v>
          </cell>
          <cell r="W74">
            <v>0</v>
          </cell>
          <cell r="X74">
            <v>0</v>
          </cell>
        </row>
        <row r="75">
          <cell r="U75">
            <v>50610.75</v>
          </cell>
          <cell r="W75">
            <v>0</v>
          </cell>
        </row>
        <row r="76">
          <cell r="E76" t="str">
            <v>80011317P</v>
          </cell>
          <cell r="F76" t="str">
            <v>14.07.2003</v>
          </cell>
          <cell r="G76">
            <v>3.3</v>
          </cell>
          <cell r="H76">
            <v>0</v>
          </cell>
          <cell r="I76">
            <v>0</v>
          </cell>
          <cell r="J76">
            <v>0</v>
          </cell>
          <cell r="K76">
            <v>0</v>
          </cell>
          <cell r="L76">
            <v>0</v>
          </cell>
          <cell r="M76">
            <v>3.3</v>
          </cell>
          <cell r="N76" t="str">
            <v>KG</v>
          </cell>
          <cell r="O76" t="str">
            <v>A</v>
          </cell>
          <cell r="P76" t="str">
            <v>Unrestricted</v>
          </cell>
          <cell r="Q76" t="str">
            <v>Unrestricted</v>
          </cell>
          <cell r="R76">
            <v>0.01</v>
          </cell>
          <cell r="S76">
            <v>0.01</v>
          </cell>
          <cell r="T76" t="str">
            <v>S</v>
          </cell>
          <cell r="U76">
            <v>0.03</v>
          </cell>
          <cell r="V76">
            <v>0</v>
          </cell>
          <cell r="W76">
            <v>0</v>
          </cell>
          <cell r="X76">
            <v>0</v>
          </cell>
        </row>
        <row r="77">
          <cell r="E77" t="str">
            <v>80011317Q</v>
          </cell>
          <cell r="F77" t="str">
            <v>14.07.2003</v>
          </cell>
          <cell r="G77">
            <v>3.6</v>
          </cell>
          <cell r="H77">
            <v>0</v>
          </cell>
          <cell r="I77">
            <v>0</v>
          </cell>
          <cell r="J77">
            <v>0</v>
          </cell>
          <cell r="K77">
            <v>0</v>
          </cell>
          <cell r="L77">
            <v>0</v>
          </cell>
          <cell r="M77">
            <v>3.6</v>
          </cell>
          <cell r="N77" t="str">
            <v>KG</v>
          </cell>
          <cell r="O77" t="str">
            <v>A</v>
          </cell>
          <cell r="P77" t="str">
            <v>Unrestricted</v>
          </cell>
          <cell r="Q77" t="str">
            <v>Unrestricted</v>
          </cell>
          <cell r="R77">
            <v>0.01</v>
          </cell>
          <cell r="S77">
            <v>0.01</v>
          </cell>
          <cell r="T77" t="str">
            <v>S</v>
          </cell>
          <cell r="U77">
            <v>0.04</v>
          </cell>
          <cell r="V77">
            <v>0</v>
          </cell>
          <cell r="W77">
            <v>0</v>
          </cell>
          <cell r="X77">
            <v>0</v>
          </cell>
        </row>
        <row r="78">
          <cell r="E78" t="str">
            <v>80011317R</v>
          </cell>
          <cell r="F78" t="str">
            <v>14.07.2003</v>
          </cell>
          <cell r="G78">
            <v>4.3</v>
          </cell>
          <cell r="H78">
            <v>0</v>
          </cell>
          <cell r="I78">
            <v>0</v>
          </cell>
          <cell r="J78">
            <v>0</v>
          </cell>
          <cell r="K78">
            <v>0</v>
          </cell>
          <cell r="L78">
            <v>0</v>
          </cell>
          <cell r="M78">
            <v>4.3</v>
          </cell>
          <cell r="N78" t="str">
            <v>KG</v>
          </cell>
          <cell r="O78" t="str">
            <v>A</v>
          </cell>
          <cell r="P78" t="str">
            <v>Unrestricted</v>
          </cell>
          <cell r="Q78" t="str">
            <v>Unrestricted</v>
          </cell>
          <cell r="R78">
            <v>0.01</v>
          </cell>
          <cell r="S78">
            <v>0.01</v>
          </cell>
          <cell r="T78" t="str">
            <v>S</v>
          </cell>
          <cell r="U78">
            <v>0.04</v>
          </cell>
          <cell r="V78">
            <v>0</v>
          </cell>
          <cell r="W78">
            <v>0</v>
          </cell>
          <cell r="X78">
            <v>0</v>
          </cell>
        </row>
        <row r="79">
          <cell r="E79">
            <v>80010120</v>
          </cell>
          <cell r="F79" t="str">
            <v>21.11.2002</v>
          </cell>
          <cell r="G79">
            <v>94.4</v>
          </cell>
          <cell r="H79">
            <v>0</v>
          </cell>
          <cell r="I79">
            <v>0</v>
          </cell>
          <cell r="J79">
            <v>0</v>
          </cell>
          <cell r="K79">
            <v>0</v>
          </cell>
          <cell r="L79">
            <v>0</v>
          </cell>
          <cell r="M79">
            <v>94.4</v>
          </cell>
          <cell r="N79" t="str">
            <v>KG</v>
          </cell>
          <cell r="O79" t="str">
            <v>A</v>
          </cell>
          <cell r="P79" t="str">
            <v>Unrestricted</v>
          </cell>
          <cell r="Q79" t="str">
            <v>Unrestricted</v>
          </cell>
          <cell r="R79">
            <v>0.01</v>
          </cell>
          <cell r="S79">
            <v>0.01</v>
          </cell>
          <cell r="T79" t="str">
            <v>S</v>
          </cell>
          <cell r="U79">
            <v>0.94</v>
          </cell>
          <cell r="V79">
            <v>0</v>
          </cell>
          <cell r="W79">
            <v>0</v>
          </cell>
          <cell r="X79">
            <v>0</v>
          </cell>
        </row>
        <row r="80">
          <cell r="E80">
            <v>80010192</v>
          </cell>
          <cell r="F80" t="str">
            <v>30.11.2002</v>
          </cell>
          <cell r="G80">
            <v>93.8</v>
          </cell>
          <cell r="H80">
            <v>0</v>
          </cell>
          <cell r="I80">
            <v>0</v>
          </cell>
          <cell r="J80">
            <v>0</v>
          </cell>
          <cell r="K80">
            <v>0</v>
          </cell>
          <cell r="L80">
            <v>0</v>
          </cell>
          <cell r="M80">
            <v>93.8</v>
          </cell>
          <cell r="N80" t="str">
            <v>KG</v>
          </cell>
          <cell r="O80" t="str">
            <v>A</v>
          </cell>
          <cell r="P80" t="str">
            <v>Unrestricted</v>
          </cell>
          <cell r="Q80" t="str">
            <v>Unrestricted</v>
          </cell>
          <cell r="R80">
            <v>0.01</v>
          </cell>
          <cell r="S80">
            <v>0.01</v>
          </cell>
          <cell r="T80" t="str">
            <v>S</v>
          </cell>
          <cell r="U80">
            <v>0.94</v>
          </cell>
          <cell r="V80">
            <v>0</v>
          </cell>
          <cell r="W80">
            <v>0</v>
          </cell>
          <cell r="X80">
            <v>0</v>
          </cell>
        </row>
        <row r="81">
          <cell r="E81">
            <v>80010240</v>
          </cell>
          <cell r="F81" t="str">
            <v>09.12.2002</v>
          </cell>
          <cell r="G81">
            <v>626</v>
          </cell>
          <cell r="H81">
            <v>0</v>
          </cell>
          <cell r="I81">
            <v>0</v>
          </cell>
          <cell r="J81">
            <v>0</v>
          </cell>
          <cell r="K81">
            <v>0</v>
          </cell>
          <cell r="L81">
            <v>0</v>
          </cell>
          <cell r="M81">
            <v>626</v>
          </cell>
          <cell r="N81" t="str">
            <v>KG</v>
          </cell>
          <cell r="O81" t="str">
            <v>A</v>
          </cell>
          <cell r="P81" t="str">
            <v>Unrestricted</v>
          </cell>
          <cell r="Q81" t="str">
            <v>Unrestricted</v>
          </cell>
          <cell r="R81">
            <v>0.01</v>
          </cell>
          <cell r="S81">
            <v>0.01</v>
          </cell>
          <cell r="T81" t="str">
            <v>S</v>
          </cell>
          <cell r="U81">
            <v>6.26</v>
          </cell>
          <cell r="V81">
            <v>0</v>
          </cell>
          <cell r="W81">
            <v>0</v>
          </cell>
          <cell r="X81">
            <v>0</v>
          </cell>
        </row>
        <row r="82">
          <cell r="E82">
            <v>80011182</v>
          </cell>
          <cell r="F82" t="str">
            <v>12.06.2003</v>
          </cell>
          <cell r="G82">
            <v>28.7</v>
          </cell>
          <cell r="H82">
            <v>0</v>
          </cell>
          <cell r="I82">
            <v>0</v>
          </cell>
          <cell r="J82">
            <v>0</v>
          </cell>
          <cell r="K82">
            <v>0</v>
          </cell>
          <cell r="L82">
            <v>0</v>
          </cell>
          <cell r="M82">
            <v>28.7</v>
          </cell>
          <cell r="N82" t="str">
            <v>KG</v>
          </cell>
          <cell r="O82" t="str">
            <v>A</v>
          </cell>
          <cell r="P82" t="str">
            <v>Unrestricted</v>
          </cell>
          <cell r="Q82" t="str">
            <v>Unrestricted</v>
          </cell>
          <cell r="R82">
            <v>0.01</v>
          </cell>
          <cell r="S82">
            <v>0.01</v>
          </cell>
          <cell r="T82" t="str">
            <v>S</v>
          </cell>
          <cell r="U82">
            <v>0.28999999999999998</v>
          </cell>
          <cell r="V82">
            <v>0</v>
          </cell>
          <cell r="W82">
            <v>0</v>
          </cell>
          <cell r="X82">
            <v>0</v>
          </cell>
        </row>
        <row r="83">
          <cell r="E83">
            <v>80011183</v>
          </cell>
          <cell r="F83" t="str">
            <v>20.06.2003</v>
          </cell>
          <cell r="G83">
            <v>191</v>
          </cell>
          <cell r="H83">
            <v>0</v>
          </cell>
          <cell r="I83">
            <v>0</v>
          </cell>
          <cell r="J83">
            <v>0</v>
          </cell>
          <cell r="K83">
            <v>0</v>
          </cell>
          <cell r="L83">
            <v>0</v>
          </cell>
          <cell r="M83">
            <v>191</v>
          </cell>
          <cell r="N83" t="str">
            <v>KG</v>
          </cell>
          <cell r="O83" t="str">
            <v>A</v>
          </cell>
          <cell r="P83" t="str">
            <v>Unrestricted</v>
          </cell>
          <cell r="Q83" t="str">
            <v>Unrestricted</v>
          </cell>
          <cell r="R83">
            <v>0.01</v>
          </cell>
          <cell r="S83">
            <v>0.01</v>
          </cell>
          <cell r="T83" t="str">
            <v>S</v>
          </cell>
          <cell r="U83">
            <v>1.91</v>
          </cell>
          <cell r="V83">
            <v>0</v>
          </cell>
          <cell r="W83">
            <v>0</v>
          </cell>
          <cell r="X83">
            <v>0</v>
          </cell>
        </row>
        <row r="84">
          <cell r="U84">
            <v>10.45</v>
          </cell>
          <cell r="W84">
            <v>0</v>
          </cell>
        </row>
        <row r="85">
          <cell r="E85">
            <v>7612</v>
          </cell>
          <cell r="F85" t="str">
            <v>23.03.2001</v>
          </cell>
          <cell r="G85">
            <v>0</v>
          </cell>
          <cell r="H85">
            <v>0</v>
          </cell>
          <cell r="I85">
            <v>0</v>
          </cell>
          <cell r="J85">
            <v>0</v>
          </cell>
          <cell r="K85">
            <v>1.5</v>
          </cell>
          <cell r="L85">
            <v>0</v>
          </cell>
          <cell r="M85">
            <v>1.5</v>
          </cell>
          <cell r="N85" t="str">
            <v>KG</v>
          </cell>
          <cell r="O85" t="str">
            <v>A</v>
          </cell>
          <cell r="P85" t="str">
            <v>Blocked</v>
          </cell>
          <cell r="Q85" t="str">
            <v>Blocked</v>
          </cell>
          <cell r="R85">
            <v>50.62</v>
          </cell>
          <cell r="S85">
            <v>50.61</v>
          </cell>
          <cell r="T85" t="str">
            <v>V</v>
          </cell>
          <cell r="U85">
            <v>75.92</v>
          </cell>
          <cell r="V85">
            <v>0</v>
          </cell>
          <cell r="W85">
            <v>0</v>
          </cell>
          <cell r="X85" t="str">
            <v>recycle for metal</v>
          </cell>
        </row>
        <row r="86">
          <cell r="E86">
            <v>13896</v>
          </cell>
          <cell r="F86" t="str">
            <v>23.10.2002</v>
          </cell>
          <cell r="G86">
            <v>0</v>
          </cell>
          <cell r="H86">
            <v>0</v>
          </cell>
          <cell r="I86">
            <v>0</v>
          </cell>
          <cell r="J86">
            <v>0</v>
          </cell>
          <cell r="K86">
            <v>0.5</v>
          </cell>
          <cell r="L86">
            <v>0</v>
          </cell>
          <cell r="M86">
            <v>0.5</v>
          </cell>
          <cell r="N86" t="str">
            <v>KG</v>
          </cell>
          <cell r="O86" t="str">
            <v>A</v>
          </cell>
          <cell r="P86" t="str">
            <v>Blocked</v>
          </cell>
          <cell r="Q86" t="str">
            <v>Blocked</v>
          </cell>
          <cell r="R86">
            <v>50.62</v>
          </cell>
          <cell r="S86">
            <v>50.62</v>
          </cell>
          <cell r="T86" t="str">
            <v>V</v>
          </cell>
          <cell r="U86">
            <v>25.31</v>
          </cell>
          <cell r="V86">
            <v>0</v>
          </cell>
          <cell r="W86">
            <v>0</v>
          </cell>
          <cell r="X86" t="str">
            <v>recycle for metal</v>
          </cell>
        </row>
        <row r="87">
          <cell r="E87">
            <v>14303</v>
          </cell>
          <cell r="F87" t="str">
            <v>03.12.2002</v>
          </cell>
          <cell r="G87">
            <v>0</v>
          </cell>
          <cell r="H87">
            <v>0</v>
          </cell>
          <cell r="I87">
            <v>0</v>
          </cell>
          <cell r="J87">
            <v>0</v>
          </cell>
          <cell r="K87">
            <v>120</v>
          </cell>
          <cell r="L87">
            <v>0</v>
          </cell>
          <cell r="M87">
            <v>120</v>
          </cell>
          <cell r="N87" t="str">
            <v>KG</v>
          </cell>
          <cell r="O87" t="str">
            <v>REJ</v>
          </cell>
          <cell r="P87" t="str">
            <v>Blocked</v>
          </cell>
          <cell r="Q87" t="str">
            <v>Blocked</v>
          </cell>
          <cell r="R87">
            <v>2.87</v>
          </cell>
          <cell r="S87">
            <v>2.87</v>
          </cell>
          <cell r="T87" t="str">
            <v>V</v>
          </cell>
          <cell r="U87">
            <v>343.86</v>
          </cell>
          <cell r="V87">
            <v>100</v>
          </cell>
          <cell r="W87">
            <v>343.86</v>
          </cell>
          <cell r="X87" t="str">
            <v>dispose</v>
          </cell>
        </row>
        <row r="88">
          <cell r="E88">
            <v>16101</v>
          </cell>
          <cell r="F88" t="str">
            <v>29.05.2003</v>
          </cell>
          <cell r="G88">
            <v>0</v>
          </cell>
          <cell r="H88">
            <v>0</v>
          </cell>
          <cell r="I88">
            <v>0</v>
          </cell>
          <cell r="J88">
            <v>0</v>
          </cell>
          <cell r="K88">
            <v>60</v>
          </cell>
          <cell r="L88">
            <v>0</v>
          </cell>
          <cell r="M88">
            <v>60</v>
          </cell>
          <cell r="N88" t="str">
            <v>KG</v>
          </cell>
          <cell r="O88" t="str">
            <v>A</v>
          </cell>
          <cell r="P88" t="str">
            <v>Blocked</v>
          </cell>
          <cell r="Q88" t="str">
            <v>Blocked</v>
          </cell>
          <cell r="R88">
            <v>2.87</v>
          </cell>
          <cell r="S88">
            <v>2.87</v>
          </cell>
          <cell r="T88" t="str">
            <v>V</v>
          </cell>
          <cell r="U88">
            <v>171.93</v>
          </cell>
          <cell r="V88">
            <v>0</v>
          </cell>
          <cell r="W88">
            <v>0</v>
          </cell>
          <cell r="X88">
            <v>0</v>
          </cell>
        </row>
        <row r="89">
          <cell r="E89">
            <v>11936</v>
          </cell>
          <cell r="F89" t="str">
            <v>12.04.2002</v>
          </cell>
          <cell r="G89">
            <v>0</v>
          </cell>
          <cell r="H89">
            <v>0</v>
          </cell>
          <cell r="I89">
            <v>0</v>
          </cell>
          <cell r="J89">
            <v>0</v>
          </cell>
          <cell r="K89">
            <v>108</v>
          </cell>
          <cell r="L89">
            <v>0</v>
          </cell>
          <cell r="M89">
            <v>108</v>
          </cell>
          <cell r="N89" t="str">
            <v>KG</v>
          </cell>
          <cell r="O89" t="str">
            <v>EA</v>
          </cell>
          <cell r="P89" t="str">
            <v>Blocked</v>
          </cell>
          <cell r="Q89" t="str">
            <v>Blocked</v>
          </cell>
          <cell r="R89">
            <v>8.02</v>
          </cell>
          <cell r="S89">
            <v>8.02</v>
          </cell>
          <cell r="T89" t="str">
            <v>V</v>
          </cell>
          <cell r="U89">
            <v>865.75</v>
          </cell>
          <cell r="V89">
            <v>0</v>
          </cell>
          <cell r="W89">
            <v>0</v>
          </cell>
          <cell r="X89">
            <v>0</v>
          </cell>
        </row>
        <row r="90">
          <cell r="U90">
            <v>1482.77</v>
          </cell>
          <cell r="W90">
            <v>343.86</v>
          </cell>
        </row>
        <row r="91">
          <cell r="U91">
            <v>52103.970000000008</v>
          </cell>
          <cell r="W91">
            <v>343.86</v>
          </cell>
        </row>
        <row r="92">
          <cell r="E92">
            <v>8761</v>
          </cell>
          <cell r="F92" t="str">
            <v>28.06.2001</v>
          </cell>
          <cell r="G92">
            <v>0</v>
          </cell>
          <cell r="H92">
            <v>0</v>
          </cell>
          <cell r="I92">
            <v>0</v>
          </cell>
          <cell r="J92">
            <v>0</v>
          </cell>
          <cell r="K92">
            <v>8.02</v>
          </cell>
          <cell r="L92">
            <v>0</v>
          </cell>
          <cell r="M92">
            <v>8.02</v>
          </cell>
          <cell r="N92" t="str">
            <v>KG</v>
          </cell>
          <cell r="O92" t="str">
            <v>ARPS</v>
          </cell>
          <cell r="P92" t="str">
            <v>Blocked</v>
          </cell>
          <cell r="Q92" t="str">
            <v>Blocked</v>
          </cell>
          <cell r="R92">
            <v>75.459999999999994</v>
          </cell>
          <cell r="S92">
            <v>75.459999999999994</v>
          </cell>
          <cell r="T92" t="str">
            <v>V</v>
          </cell>
          <cell r="U92">
            <v>605.16999999999996</v>
          </cell>
          <cell r="V92">
            <v>100</v>
          </cell>
          <cell r="W92">
            <v>605.16999999999996</v>
          </cell>
          <cell r="X92" t="str">
            <v>rm042</v>
          </cell>
        </row>
        <row r="93">
          <cell r="U93">
            <v>605.16999999999996</v>
          </cell>
          <cell r="W93">
            <v>605.16999999999996</v>
          </cell>
        </row>
        <row r="94">
          <cell r="U94">
            <v>605.16999999999996</v>
          </cell>
          <cell r="W94">
            <v>605.16999999999996</v>
          </cell>
        </row>
        <row r="95">
          <cell r="E95">
            <v>800113050</v>
          </cell>
          <cell r="F95" t="str">
            <v>18.08.2003</v>
          </cell>
          <cell r="G95">
            <v>0</v>
          </cell>
          <cell r="H95">
            <v>0</v>
          </cell>
          <cell r="I95">
            <v>0</v>
          </cell>
          <cell r="J95">
            <v>0</v>
          </cell>
          <cell r="K95">
            <v>632.6</v>
          </cell>
          <cell r="L95">
            <v>0</v>
          </cell>
          <cell r="M95">
            <v>632.6</v>
          </cell>
          <cell r="N95" t="str">
            <v>KG</v>
          </cell>
          <cell r="O95" t="str">
            <v>REJ</v>
          </cell>
          <cell r="P95" t="str">
            <v>Blocked</v>
          </cell>
          <cell r="Q95" t="str">
            <v>Blocked</v>
          </cell>
          <cell r="R95">
            <v>120.52</v>
          </cell>
          <cell r="S95">
            <v>120.52</v>
          </cell>
          <cell r="T95" t="str">
            <v>S</v>
          </cell>
          <cell r="U95">
            <v>76240.95</v>
          </cell>
          <cell r="V95">
            <v>100</v>
          </cell>
          <cell r="W95">
            <v>76240.95</v>
          </cell>
          <cell r="X95" t="str">
            <v>Most likely going to be incinerated</v>
          </cell>
        </row>
        <row r="96">
          <cell r="E96">
            <v>800113970</v>
          </cell>
          <cell r="F96" t="str">
            <v>02.07.2003</v>
          </cell>
          <cell r="G96">
            <v>0</v>
          </cell>
          <cell r="H96">
            <v>0</v>
          </cell>
          <cell r="I96">
            <v>0</v>
          </cell>
          <cell r="J96">
            <v>498.9</v>
          </cell>
          <cell r="K96">
            <v>0</v>
          </cell>
          <cell r="L96">
            <v>0</v>
          </cell>
          <cell r="M96">
            <v>498.9</v>
          </cell>
          <cell r="N96" t="str">
            <v>KG</v>
          </cell>
          <cell r="O96" t="str">
            <v>A</v>
          </cell>
          <cell r="P96" t="str">
            <v>In Quality</v>
          </cell>
          <cell r="Q96" t="str">
            <v>In Quality</v>
          </cell>
          <cell r="R96">
            <v>120.52</v>
          </cell>
          <cell r="S96">
            <v>120.52</v>
          </cell>
          <cell r="T96" t="str">
            <v>S</v>
          </cell>
          <cell r="U96">
            <v>60127.43</v>
          </cell>
          <cell r="V96">
            <v>0</v>
          </cell>
          <cell r="W96">
            <v>0</v>
          </cell>
          <cell r="X96">
            <v>0</v>
          </cell>
        </row>
        <row r="97">
          <cell r="E97">
            <v>800113980</v>
          </cell>
          <cell r="F97" t="str">
            <v>02.07.2003</v>
          </cell>
          <cell r="G97">
            <v>0</v>
          </cell>
          <cell r="H97">
            <v>0</v>
          </cell>
          <cell r="I97">
            <v>0</v>
          </cell>
          <cell r="J97">
            <v>388.5</v>
          </cell>
          <cell r="K97">
            <v>0</v>
          </cell>
          <cell r="L97">
            <v>0</v>
          </cell>
          <cell r="M97">
            <v>388.5</v>
          </cell>
          <cell r="N97" t="str">
            <v>KG</v>
          </cell>
          <cell r="O97" t="str">
            <v>A</v>
          </cell>
          <cell r="P97" t="str">
            <v>In Quality</v>
          </cell>
          <cell r="Q97" t="str">
            <v>In Quality</v>
          </cell>
          <cell r="R97">
            <v>120.52</v>
          </cell>
          <cell r="S97">
            <v>120.52</v>
          </cell>
          <cell r="T97" t="str">
            <v>S</v>
          </cell>
          <cell r="U97">
            <v>46822.02</v>
          </cell>
          <cell r="V97">
            <v>0</v>
          </cell>
          <cell r="W97">
            <v>0</v>
          </cell>
          <cell r="X97">
            <v>0</v>
          </cell>
        </row>
        <row r="98">
          <cell r="E98">
            <v>800113990</v>
          </cell>
          <cell r="F98" t="str">
            <v>02.07.2003</v>
          </cell>
          <cell r="G98">
            <v>0</v>
          </cell>
          <cell r="H98">
            <v>0</v>
          </cell>
          <cell r="I98">
            <v>0</v>
          </cell>
          <cell r="J98">
            <v>455.8</v>
          </cell>
          <cell r="K98">
            <v>0</v>
          </cell>
          <cell r="L98">
            <v>0</v>
          </cell>
          <cell r="M98">
            <v>455.8</v>
          </cell>
          <cell r="N98" t="str">
            <v>KG</v>
          </cell>
          <cell r="O98" t="str">
            <v>A</v>
          </cell>
          <cell r="P98" t="str">
            <v>In Quality</v>
          </cell>
          <cell r="Q98" t="str">
            <v>In Quality</v>
          </cell>
          <cell r="R98">
            <v>120.52</v>
          </cell>
          <cell r="S98">
            <v>120.52</v>
          </cell>
          <cell r="T98" t="str">
            <v>S</v>
          </cell>
          <cell r="U98">
            <v>54933.02</v>
          </cell>
          <cell r="V98">
            <v>0</v>
          </cell>
          <cell r="W98">
            <v>0</v>
          </cell>
          <cell r="X98">
            <v>0</v>
          </cell>
        </row>
        <row r="99">
          <cell r="E99">
            <v>800114000</v>
          </cell>
          <cell r="F99" t="str">
            <v>02.07.2003</v>
          </cell>
          <cell r="G99">
            <v>0</v>
          </cell>
          <cell r="H99">
            <v>0</v>
          </cell>
          <cell r="I99">
            <v>0</v>
          </cell>
          <cell r="J99">
            <v>462.5</v>
          </cell>
          <cell r="K99">
            <v>0</v>
          </cell>
          <cell r="L99">
            <v>0</v>
          </cell>
          <cell r="M99">
            <v>462.5</v>
          </cell>
          <cell r="N99" t="str">
            <v>KG</v>
          </cell>
          <cell r="O99" t="str">
            <v>A</v>
          </cell>
          <cell r="P99" t="str">
            <v>In Quality</v>
          </cell>
          <cell r="Q99" t="str">
            <v>In Quality</v>
          </cell>
          <cell r="R99">
            <v>120.52</v>
          </cell>
          <cell r="S99">
            <v>120.52</v>
          </cell>
          <cell r="T99" t="str">
            <v>S</v>
          </cell>
          <cell r="U99">
            <v>55740.5</v>
          </cell>
          <cell r="V99">
            <v>0</v>
          </cell>
          <cell r="W99">
            <v>0</v>
          </cell>
          <cell r="X99">
            <v>0</v>
          </cell>
        </row>
        <row r="100">
          <cell r="E100">
            <v>800114010</v>
          </cell>
          <cell r="F100" t="str">
            <v>02.07.2003</v>
          </cell>
          <cell r="G100">
            <v>0</v>
          </cell>
          <cell r="H100">
            <v>0</v>
          </cell>
          <cell r="I100">
            <v>0</v>
          </cell>
          <cell r="J100">
            <v>452.4</v>
          </cell>
          <cell r="K100">
            <v>0</v>
          </cell>
          <cell r="L100">
            <v>0</v>
          </cell>
          <cell r="M100">
            <v>452.4</v>
          </cell>
          <cell r="N100" t="str">
            <v>KG</v>
          </cell>
          <cell r="O100" t="str">
            <v>A</v>
          </cell>
          <cell r="P100" t="str">
            <v>In Quality</v>
          </cell>
          <cell r="Q100" t="str">
            <v>In Quality</v>
          </cell>
          <cell r="R100">
            <v>120.52</v>
          </cell>
          <cell r="S100">
            <v>120.52</v>
          </cell>
          <cell r="T100" t="str">
            <v>S</v>
          </cell>
          <cell r="U100">
            <v>54523.25</v>
          </cell>
          <cell r="V100">
            <v>0</v>
          </cell>
          <cell r="W100">
            <v>0</v>
          </cell>
          <cell r="X100">
            <v>0</v>
          </cell>
        </row>
        <row r="101">
          <cell r="U101">
            <v>348387.17</v>
          </cell>
          <cell r="W101">
            <v>76240.95</v>
          </cell>
        </row>
        <row r="102">
          <cell r="E102">
            <v>80004740</v>
          </cell>
          <cell r="F102" t="str">
            <v>15.02.2001</v>
          </cell>
          <cell r="G102">
            <v>6</v>
          </cell>
          <cell r="H102">
            <v>0</v>
          </cell>
          <cell r="I102">
            <v>0</v>
          </cell>
          <cell r="J102">
            <v>0</v>
          </cell>
          <cell r="K102">
            <v>0</v>
          </cell>
          <cell r="L102">
            <v>0</v>
          </cell>
          <cell r="M102">
            <v>6</v>
          </cell>
          <cell r="N102" t="str">
            <v>DRM</v>
          </cell>
          <cell r="O102" t="str">
            <v>REJ</v>
          </cell>
          <cell r="P102" t="str">
            <v>Unrestricted</v>
          </cell>
          <cell r="Q102" t="str">
            <v>Unrestricted</v>
          </cell>
          <cell r="R102">
            <v>0.01</v>
          </cell>
          <cell r="S102">
            <v>0.01</v>
          </cell>
          <cell r="T102" t="str">
            <v>S</v>
          </cell>
          <cell r="U102">
            <v>0.06</v>
          </cell>
          <cell r="V102">
            <v>100</v>
          </cell>
          <cell r="W102">
            <v>0.06</v>
          </cell>
          <cell r="X102">
            <v>0</v>
          </cell>
        </row>
        <row r="103">
          <cell r="E103">
            <v>11</v>
          </cell>
          <cell r="F103" t="str">
            <v>30.04.2003</v>
          </cell>
          <cell r="G103">
            <v>0</v>
          </cell>
          <cell r="H103">
            <v>0</v>
          </cell>
          <cell r="I103">
            <v>0</v>
          </cell>
          <cell r="J103">
            <v>0</v>
          </cell>
          <cell r="K103">
            <v>20.8</v>
          </cell>
          <cell r="L103">
            <v>0</v>
          </cell>
          <cell r="M103">
            <v>20.8</v>
          </cell>
          <cell r="N103" t="str">
            <v>KG</v>
          </cell>
          <cell r="O103" t="str">
            <v>REJ</v>
          </cell>
          <cell r="P103" t="str">
            <v>Blocked</v>
          </cell>
          <cell r="Q103" t="str">
            <v>Blocked</v>
          </cell>
          <cell r="R103">
            <v>62.57</v>
          </cell>
          <cell r="S103">
            <v>62.57</v>
          </cell>
          <cell r="T103" t="str">
            <v>S</v>
          </cell>
          <cell r="U103">
            <v>1301.46</v>
          </cell>
          <cell r="V103">
            <v>100</v>
          </cell>
          <cell r="W103">
            <v>1301.46</v>
          </cell>
          <cell r="X103" t="str">
            <v>Annan HME did have 30% provision !!!</v>
          </cell>
        </row>
        <row r="104">
          <cell r="E104">
            <v>12</v>
          </cell>
          <cell r="F104" t="str">
            <v>30.04.2003</v>
          </cell>
          <cell r="G104">
            <v>0</v>
          </cell>
          <cell r="H104">
            <v>0</v>
          </cell>
          <cell r="I104">
            <v>0</v>
          </cell>
          <cell r="J104">
            <v>0</v>
          </cell>
          <cell r="K104">
            <v>38.6</v>
          </cell>
          <cell r="L104">
            <v>0</v>
          </cell>
          <cell r="M104">
            <v>38.6</v>
          </cell>
          <cell r="N104" t="str">
            <v>KG</v>
          </cell>
          <cell r="O104" t="str">
            <v>REJ</v>
          </cell>
          <cell r="P104" t="str">
            <v>Blocked</v>
          </cell>
          <cell r="Q104" t="str">
            <v>Blocked</v>
          </cell>
          <cell r="R104">
            <v>62.57</v>
          </cell>
          <cell r="S104">
            <v>62.57</v>
          </cell>
          <cell r="T104" t="str">
            <v>S</v>
          </cell>
          <cell r="U104">
            <v>2415.1999999999998</v>
          </cell>
          <cell r="V104">
            <v>100</v>
          </cell>
          <cell r="W104">
            <v>2415.1999999999998</v>
          </cell>
          <cell r="X104" t="str">
            <v>Annan HME did have 30% provision !!!</v>
          </cell>
        </row>
        <row r="105">
          <cell r="E105">
            <v>13</v>
          </cell>
          <cell r="F105" t="str">
            <v>30.04.2003</v>
          </cell>
          <cell r="G105">
            <v>0</v>
          </cell>
          <cell r="H105">
            <v>0</v>
          </cell>
          <cell r="I105">
            <v>0</v>
          </cell>
          <cell r="J105">
            <v>0</v>
          </cell>
          <cell r="K105">
            <v>39.9</v>
          </cell>
          <cell r="L105">
            <v>0</v>
          </cell>
          <cell r="M105">
            <v>39.9</v>
          </cell>
          <cell r="N105" t="str">
            <v>KG</v>
          </cell>
          <cell r="O105" t="str">
            <v>REJ</v>
          </cell>
          <cell r="P105" t="str">
            <v>Blocked</v>
          </cell>
          <cell r="Q105" t="str">
            <v>Blocked</v>
          </cell>
          <cell r="R105">
            <v>62.57</v>
          </cell>
          <cell r="S105">
            <v>62.57</v>
          </cell>
          <cell r="T105" t="str">
            <v>S</v>
          </cell>
          <cell r="U105">
            <v>2496.54</v>
          </cell>
          <cell r="V105">
            <v>100</v>
          </cell>
          <cell r="W105">
            <v>2496.54</v>
          </cell>
          <cell r="X105" t="str">
            <v>Annan HME did have 30% provision !!!</v>
          </cell>
        </row>
        <row r="106">
          <cell r="E106">
            <v>14</v>
          </cell>
          <cell r="F106" t="str">
            <v>30.04.2003</v>
          </cell>
          <cell r="G106">
            <v>0</v>
          </cell>
          <cell r="H106">
            <v>0</v>
          </cell>
          <cell r="I106">
            <v>0</v>
          </cell>
          <cell r="J106">
            <v>0</v>
          </cell>
          <cell r="K106">
            <v>2.5</v>
          </cell>
          <cell r="L106">
            <v>0</v>
          </cell>
          <cell r="M106">
            <v>2.5</v>
          </cell>
          <cell r="N106" t="str">
            <v>KG</v>
          </cell>
          <cell r="O106" t="str">
            <v>REJ</v>
          </cell>
          <cell r="P106" t="str">
            <v>Blocked</v>
          </cell>
          <cell r="Q106" t="str">
            <v>Blocked</v>
          </cell>
          <cell r="R106">
            <v>62.57</v>
          </cell>
          <cell r="S106">
            <v>62.57</v>
          </cell>
          <cell r="T106" t="str">
            <v>S</v>
          </cell>
          <cell r="U106">
            <v>156.43</v>
          </cell>
          <cell r="V106">
            <v>100</v>
          </cell>
          <cell r="W106">
            <v>156.43</v>
          </cell>
          <cell r="X106" t="str">
            <v>Annan HME did have 30% provision !!!</v>
          </cell>
        </row>
        <row r="107">
          <cell r="E107">
            <v>15</v>
          </cell>
          <cell r="F107" t="str">
            <v>30.04.2003</v>
          </cell>
          <cell r="G107">
            <v>0</v>
          </cell>
          <cell r="H107">
            <v>0</v>
          </cell>
          <cell r="I107">
            <v>0</v>
          </cell>
          <cell r="J107">
            <v>0</v>
          </cell>
          <cell r="K107">
            <v>539.1</v>
          </cell>
          <cell r="L107">
            <v>0</v>
          </cell>
          <cell r="M107">
            <v>539.1</v>
          </cell>
          <cell r="N107" t="str">
            <v>KG</v>
          </cell>
          <cell r="O107" t="str">
            <v>REJ</v>
          </cell>
          <cell r="P107" t="str">
            <v>Blocked</v>
          </cell>
          <cell r="Q107" t="str">
            <v>Blocked</v>
          </cell>
          <cell r="R107">
            <v>62.57</v>
          </cell>
          <cell r="S107">
            <v>62.57</v>
          </cell>
          <cell r="T107" t="str">
            <v>S</v>
          </cell>
          <cell r="U107">
            <v>33731.49</v>
          </cell>
          <cell r="V107">
            <v>100</v>
          </cell>
          <cell r="W107">
            <v>33731.49</v>
          </cell>
          <cell r="X107" t="str">
            <v>Annan HME did have 30% provision !!!</v>
          </cell>
        </row>
        <row r="108">
          <cell r="E108">
            <v>16</v>
          </cell>
          <cell r="F108" t="str">
            <v>02.05.2003</v>
          </cell>
          <cell r="G108">
            <v>0</v>
          </cell>
          <cell r="H108">
            <v>0</v>
          </cell>
          <cell r="I108">
            <v>0</v>
          </cell>
          <cell r="J108">
            <v>0</v>
          </cell>
          <cell r="K108">
            <v>525.55999999999995</v>
          </cell>
          <cell r="L108">
            <v>0</v>
          </cell>
          <cell r="M108">
            <v>525.55999999999995</v>
          </cell>
          <cell r="N108" t="str">
            <v>KG</v>
          </cell>
          <cell r="O108" t="str">
            <v>REJ</v>
          </cell>
          <cell r="P108" t="str">
            <v>Blocked</v>
          </cell>
          <cell r="Q108" t="str">
            <v>Blocked</v>
          </cell>
          <cell r="R108">
            <v>62.57</v>
          </cell>
          <cell r="S108">
            <v>62.57</v>
          </cell>
          <cell r="T108" t="str">
            <v>S</v>
          </cell>
          <cell r="U108">
            <v>32884.29</v>
          </cell>
          <cell r="V108">
            <v>100</v>
          </cell>
          <cell r="W108">
            <v>32884.29</v>
          </cell>
          <cell r="X108" t="str">
            <v>Annan HME did have 30% provision !!!</v>
          </cell>
        </row>
        <row r="109">
          <cell r="E109">
            <v>17</v>
          </cell>
          <cell r="F109" t="str">
            <v>06.05.2003</v>
          </cell>
          <cell r="G109">
            <v>0</v>
          </cell>
          <cell r="H109">
            <v>0</v>
          </cell>
          <cell r="I109">
            <v>0</v>
          </cell>
          <cell r="J109">
            <v>0</v>
          </cell>
          <cell r="K109">
            <v>564.79999999999995</v>
          </cell>
          <cell r="L109">
            <v>0</v>
          </cell>
          <cell r="M109">
            <v>564.79999999999995</v>
          </cell>
          <cell r="N109" t="str">
            <v>KG</v>
          </cell>
          <cell r="O109" t="str">
            <v>REJ</v>
          </cell>
          <cell r="P109" t="str">
            <v>Blocked</v>
          </cell>
          <cell r="Q109" t="str">
            <v>Blocked</v>
          </cell>
          <cell r="R109">
            <v>62.57</v>
          </cell>
          <cell r="S109">
            <v>62.57</v>
          </cell>
          <cell r="T109" t="str">
            <v>S</v>
          </cell>
          <cell r="U109">
            <v>35339.54</v>
          </cell>
          <cell r="V109">
            <v>100</v>
          </cell>
          <cell r="W109">
            <v>35339.54</v>
          </cell>
          <cell r="X109" t="str">
            <v>Annan HME did have 30% provision !!!</v>
          </cell>
        </row>
        <row r="110">
          <cell r="E110">
            <v>2</v>
          </cell>
          <cell r="F110" t="str">
            <v>06.05.2003</v>
          </cell>
          <cell r="G110">
            <v>0</v>
          </cell>
          <cell r="H110">
            <v>0</v>
          </cell>
          <cell r="I110">
            <v>0</v>
          </cell>
          <cell r="J110">
            <v>0</v>
          </cell>
          <cell r="K110">
            <v>304.05</v>
          </cell>
          <cell r="L110">
            <v>0</v>
          </cell>
          <cell r="M110">
            <v>304.05</v>
          </cell>
          <cell r="N110" t="str">
            <v>KG</v>
          </cell>
          <cell r="O110" t="str">
            <v>REJ</v>
          </cell>
          <cell r="P110" t="str">
            <v>Blocked</v>
          </cell>
          <cell r="Q110" t="str">
            <v>Blocked</v>
          </cell>
          <cell r="R110">
            <v>62.57</v>
          </cell>
          <cell r="S110">
            <v>62.57</v>
          </cell>
          <cell r="T110" t="str">
            <v>S</v>
          </cell>
          <cell r="U110">
            <v>19024.41</v>
          </cell>
          <cell r="V110">
            <v>100</v>
          </cell>
          <cell r="W110">
            <v>19024.41</v>
          </cell>
          <cell r="X110" t="str">
            <v>Annan HME did have 30% provision !!!</v>
          </cell>
        </row>
        <row r="111">
          <cell r="E111">
            <v>4</v>
          </cell>
          <cell r="F111" t="str">
            <v>06.05.2003</v>
          </cell>
          <cell r="G111">
            <v>0</v>
          </cell>
          <cell r="H111">
            <v>0</v>
          </cell>
          <cell r="I111">
            <v>0</v>
          </cell>
          <cell r="J111">
            <v>0</v>
          </cell>
          <cell r="K111">
            <v>55.54</v>
          </cell>
          <cell r="L111">
            <v>0</v>
          </cell>
          <cell r="M111">
            <v>55.54</v>
          </cell>
          <cell r="N111" t="str">
            <v>KG</v>
          </cell>
          <cell r="O111" t="str">
            <v>REJ</v>
          </cell>
          <cell r="P111" t="str">
            <v>Blocked</v>
          </cell>
          <cell r="Q111" t="str">
            <v>Blocked</v>
          </cell>
          <cell r="R111">
            <v>62.57</v>
          </cell>
          <cell r="S111">
            <v>62.57</v>
          </cell>
          <cell r="T111" t="str">
            <v>S</v>
          </cell>
          <cell r="U111">
            <v>3475.14</v>
          </cell>
          <cell r="V111">
            <v>100</v>
          </cell>
          <cell r="W111">
            <v>3475.14</v>
          </cell>
          <cell r="X111" t="str">
            <v>Annan HME did have 30% provision !!!</v>
          </cell>
        </row>
        <row r="112">
          <cell r="E112">
            <v>6</v>
          </cell>
          <cell r="F112" t="str">
            <v>06.05.2003</v>
          </cell>
          <cell r="G112">
            <v>0</v>
          </cell>
          <cell r="H112">
            <v>0</v>
          </cell>
          <cell r="I112">
            <v>0</v>
          </cell>
          <cell r="J112">
            <v>0</v>
          </cell>
          <cell r="K112">
            <v>541</v>
          </cell>
          <cell r="L112">
            <v>0</v>
          </cell>
          <cell r="M112">
            <v>541</v>
          </cell>
          <cell r="N112" t="str">
            <v>KG</v>
          </cell>
          <cell r="O112" t="str">
            <v>REJ</v>
          </cell>
          <cell r="P112" t="str">
            <v>Blocked</v>
          </cell>
          <cell r="Q112" t="str">
            <v>Blocked</v>
          </cell>
          <cell r="R112">
            <v>62.57</v>
          </cell>
          <cell r="S112">
            <v>62.57</v>
          </cell>
          <cell r="T112" t="str">
            <v>S</v>
          </cell>
          <cell r="U112">
            <v>33850.370000000003</v>
          </cell>
          <cell r="V112">
            <v>100</v>
          </cell>
          <cell r="W112">
            <v>33850.370000000003</v>
          </cell>
          <cell r="X112" t="str">
            <v>Annan HME did have 30% provision !!!</v>
          </cell>
        </row>
        <row r="113">
          <cell r="E113">
            <v>7</v>
          </cell>
          <cell r="F113" t="str">
            <v>12.05.2003</v>
          </cell>
          <cell r="G113">
            <v>0</v>
          </cell>
          <cell r="H113">
            <v>0</v>
          </cell>
          <cell r="I113">
            <v>0</v>
          </cell>
          <cell r="J113">
            <v>0</v>
          </cell>
          <cell r="K113">
            <v>516.29999999999995</v>
          </cell>
          <cell r="L113">
            <v>0</v>
          </cell>
          <cell r="M113">
            <v>516.29999999999995</v>
          </cell>
          <cell r="N113" t="str">
            <v>KG</v>
          </cell>
          <cell r="O113" t="str">
            <v>REJ</v>
          </cell>
          <cell r="P113" t="str">
            <v>Blocked</v>
          </cell>
          <cell r="Q113" t="str">
            <v>Blocked</v>
          </cell>
          <cell r="R113">
            <v>62.57</v>
          </cell>
          <cell r="S113">
            <v>62.57</v>
          </cell>
          <cell r="T113" t="str">
            <v>S</v>
          </cell>
          <cell r="U113">
            <v>32304.89</v>
          </cell>
          <cell r="V113">
            <v>100</v>
          </cell>
          <cell r="W113">
            <v>32304.89</v>
          </cell>
          <cell r="X113" t="str">
            <v>Annan HME did have 30% provision !!!</v>
          </cell>
        </row>
        <row r="114">
          <cell r="E114">
            <v>8</v>
          </cell>
          <cell r="F114" t="str">
            <v>12.05.2003</v>
          </cell>
          <cell r="G114">
            <v>0</v>
          </cell>
          <cell r="H114">
            <v>0</v>
          </cell>
          <cell r="I114">
            <v>0</v>
          </cell>
          <cell r="J114">
            <v>0</v>
          </cell>
          <cell r="K114">
            <v>514.64</v>
          </cell>
          <cell r="L114">
            <v>0</v>
          </cell>
          <cell r="M114">
            <v>514.64</v>
          </cell>
          <cell r="N114" t="str">
            <v>KG</v>
          </cell>
          <cell r="O114" t="str">
            <v>REJ</v>
          </cell>
          <cell r="P114" t="str">
            <v>Blocked</v>
          </cell>
          <cell r="Q114" t="str">
            <v>Blocked</v>
          </cell>
          <cell r="R114">
            <v>62.57</v>
          </cell>
          <cell r="S114">
            <v>62.57</v>
          </cell>
          <cell r="T114" t="str">
            <v>S</v>
          </cell>
          <cell r="U114">
            <v>32201.03</v>
          </cell>
          <cell r="V114">
            <v>100</v>
          </cell>
          <cell r="W114">
            <v>32201.03</v>
          </cell>
          <cell r="X114">
            <v>0</v>
          </cell>
        </row>
        <row r="115">
          <cell r="E115">
            <v>800102860</v>
          </cell>
          <cell r="F115" t="str">
            <v>13.12.2002</v>
          </cell>
          <cell r="G115">
            <v>0</v>
          </cell>
          <cell r="H115">
            <v>0</v>
          </cell>
          <cell r="I115">
            <v>0</v>
          </cell>
          <cell r="J115">
            <v>0</v>
          </cell>
          <cell r="K115">
            <v>406.4</v>
          </cell>
          <cell r="L115">
            <v>0</v>
          </cell>
          <cell r="M115">
            <v>406.4</v>
          </cell>
          <cell r="N115" t="str">
            <v>KG</v>
          </cell>
          <cell r="O115" t="str">
            <v>QUAR</v>
          </cell>
          <cell r="P115" t="str">
            <v>Blocked</v>
          </cell>
          <cell r="Q115" t="str">
            <v>Blocked</v>
          </cell>
          <cell r="R115">
            <v>62.57</v>
          </cell>
          <cell r="S115">
            <v>62.57</v>
          </cell>
          <cell r="T115" t="str">
            <v>S</v>
          </cell>
          <cell r="U115">
            <v>25428.45</v>
          </cell>
          <cell r="V115">
            <v>100</v>
          </cell>
          <cell r="W115">
            <v>25428.45</v>
          </cell>
          <cell r="X115" t="str">
            <v>has been reworked once may not be viable to rework.</v>
          </cell>
        </row>
        <row r="116">
          <cell r="E116">
            <v>800115950</v>
          </cell>
          <cell r="F116" t="str">
            <v>13.08.2003</v>
          </cell>
          <cell r="G116">
            <v>28.9</v>
          </cell>
          <cell r="H116">
            <v>0</v>
          </cell>
          <cell r="I116">
            <v>0</v>
          </cell>
          <cell r="J116">
            <v>0</v>
          </cell>
          <cell r="K116">
            <v>0</v>
          </cell>
          <cell r="L116">
            <v>0</v>
          </cell>
          <cell r="M116">
            <v>28.9</v>
          </cell>
          <cell r="N116" t="str">
            <v>KG</v>
          </cell>
          <cell r="O116" t="str">
            <v>A</v>
          </cell>
          <cell r="P116" t="str">
            <v>Unrestricted</v>
          </cell>
          <cell r="Q116" t="str">
            <v>Unrestricted</v>
          </cell>
          <cell r="R116">
            <v>62.57</v>
          </cell>
          <cell r="S116">
            <v>62.57</v>
          </cell>
          <cell r="T116" t="str">
            <v>S</v>
          </cell>
          <cell r="U116">
            <v>1808.27</v>
          </cell>
          <cell r="V116">
            <v>0</v>
          </cell>
          <cell r="W116">
            <v>0</v>
          </cell>
          <cell r="X116" t="e">
            <v>#N/A</v>
          </cell>
        </row>
        <row r="117">
          <cell r="E117">
            <v>800115960</v>
          </cell>
          <cell r="F117" t="str">
            <v>13.08.2003</v>
          </cell>
          <cell r="G117">
            <v>672.4</v>
          </cell>
          <cell r="H117">
            <v>0</v>
          </cell>
          <cell r="I117">
            <v>0</v>
          </cell>
          <cell r="J117">
            <v>0</v>
          </cell>
          <cell r="K117">
            <v>0</v>
          </cell>
          <cell r="L117">
            <v>0</v>
          </cell>
          <cell r="M117">
            <v>672.4</v>
          </cell>
          <cell r="N117" t="str">
            <v>KG</v>
          </cell>
          <cell r="O117" t="str">
            <v>A</v>
          </cell>
          <cell r="P117" t="str">
            <v>Unrestricted</v>
          </cell>
          <cell r="Q117" t="str">
            <v>Unrestricted</v>
          </cell>
          <cell r="R117">
            <v>62.57</v>
          </cell>
          <cell r="S117">
            <v>62.57</v>
          </cell>
          <cell r="T117" t="str">
            <v>S</v>
          </cell>
          <cell r="U117">
            <v>42072.07</v>
          </cell>
          <cell r="V117">
            <v>0</v>
          </cell>
          <cell r="W117">
            <v>0</v>
          </cell>
          <cell r="X117" t="e">
            <v>#N/A</v>
          </cell>
        </row>
        <row r="118">
          <cell r="E118">
            <v>800115970</v>
          </cell>
          <cell r="F118" t="str">
            <v>13.08.2003</v>
          </cell>
          <cell r="G118">
            <v>0</v>
          </cell>
          <cell r="H118">
            <v>0</v>
          </cell>
          <cell r="I118">
            <v>0</v>
          </cell>
          <cell r="J118">
            <v>565.5</v>
          </cell>
          <cell r="K118">
            <v>0</v>
          </cell>
          <cell r="L118">
            <v>0</v>
          </cell>
          <cell r="M118">
            <v>565.5</v>
          </cell>
          <cell r="N118" t="str">
            <v>KG</v>
          </cell>
          <cell r="O118" t="str">
            <v>A</v>
          </cell>
          <cell r="P118" t="str">
            <v>In Quality</v>
          </cell>
          <cell r="Q118" t="str">
            <v>In Quality</v>
          </cell>
          <cell r="R118">
            <v>62.57</v>
          </cell>
          <cell r="S118">
            <v>62.57</v>
          </cell>
          <cell r="T118" t="str">
            <v>S</v>
          </cell>
          <cell r="U118">
            <v>35383.339999999997</v>
          </cell>
          <cell r="V118">
            <v>0</v>
          </cell>
          <cell r="W118">
            <v>0</v>
          </cell>
          <cell r="X118" t="e">
            <v>#N/A</v>
          </cell>
        </row>
        <row r="119">
          <cell r="E119">
            <v>800115980</v>
          </cell>
          <cell r="F119" t="str">
            <v>13.08.2003</v>
          </cell>
          <cell r="G119">
            <v>0</v>
          </cell>
          <cell r="H119">
            <v>0</v>
          </cell>
          <cell r="I119">
            <v>0</v>
          </cell>
          <cell r="J119">
            <v>0</v>
          </cell>
          <cell r="K119">
            <v>571.6</v>
          </cell>
          <cell r="L119">
            <v>0</v>
          </cell>
          <cell r="M119">
            <v>571.6</v>
          </cell>
          <cell r="N119" t="str">
            <v>KG</v>
          </cell>
          <cell r="O119" t="str">
            <v>QUAR</v>
          </cell>
          <cell r="P119" t="str">
            <v>Blocked</v>
          </cell>
          <cell r="Q119" t="str">
            <v>Blocked</v>
          </cell>
          <cell r="R119">
            <v>62.57</v>
          </cell>
          <cell r="S119">
            <v>62.57</v>
          </cell>
          <cell r="T119" t="str">
            <v>S</v>
          </cell>
          <cell r="U119">
            <v>35765.01</v>
          </cell>
          <cell r="V119">
            <v>0</v>
          </cell>
          <cell r="W119">
            <v>0</v>
          </cell>
          <cell r="X119" t="e">
            <v>#N/A</v>
          </cell>
        </row>
        <row r="120">
          <cell r="E120">
            <v>800115990</v>
          </cell>
          <cell r="F120" t="str">
            <v>13.08.2003</v>
          </cell>
          <cell r="G120">
            <v>0</v>
          </cell>
          <cell r="H120">
            <v>0</v>
          </cell>
          <cell r="I120">
            <v>0</v>
          </cell>
          <cell r="J120">
            <v>411.4</v>
          </cell>
          <cell r="K120">
            <v>0</v>
          </cell>
          <cell r="L120">
            <v>0</v>
          </cell>
          <cell r="M120">
            <v>411.4</v>
          </cell>
          <cell r="N120" t="str">
            <v>KG</v>
          </cell>
          <cell r="O120" t="str">
            <v>QUAR</v>
          </cell>
          <cell r="P120" t="str">
            <v>In Quality</v>
          </cell>
          <cell r="Q120" t="str">
            <v>In Quality</v>
          </cell>
          <cell r="R120">
            <v>62.57</v>
          </cell>
          <cell r="S120">
            <v>62.57</v>
          </cell>
          <cell r="T120" t="str">
            <v>S</v>
          </cell>
          <cell r="U120">
            <v>25741.3</v>
          </cell>
          <cell r="V120">
            <v>0</v>
          </cell>
          <cell r="W120">
            <v>0</v>
          </cell>
          <cell r="X120" t="e">
            <v>#N/A</v>
          </cell>
        </row>
        <row r="121">
          <cell r="E121">
            <v>9</v>
          </cell>
          <cell r="F121" t="str">
            <v>12.05.2003</v>
          </cell>
          <cell r="G121">
            <v>0</v>
          </cell>
          <cell r="H121">
            <v>0</v>
          </cell>
          <cell r="I121">
            <v>0</v>
          </cell>
          <cell r="J121">
            <v>0</v>
          </cell>
          <cell r="K121">
            <v>525.5</v>
          </cell>
          <cell r="L121">
            <v>0</v>
          </cell>
          <cell r="M121">
            <v>525.5</v>
          </cell>
          <cell r="N121" t="str">
            <v>KG</v>
          </cell>
          <cell r="O121" t="str">
            <v>QUAR</v>
          </cell>
          <cell r="P121" t="str">
            <v>Blocked</v>
          </cell>
          <cell r="Q121" t="str">
            <v>Blocked</v>
          </cell>
          <cell r="R121">
            <v>62.57</v>
          </cell>
          <cell r="S121">
            <v>62.57</v>
          </cell>
          <cell r="T121" t="str">
            <v>S</v>
          </cell>
          <cell r="U121">
            <v>32880.54</v>
          </cell>
          <cell r="V121">
            <v>100</v>
          </cell>
          <cell r="W121">
            <v>32880.54</v>
          </cell>
          <cell r="X121" t="str">
            <v>Annan HME did have 30% provision !!!</v>
          </cell>
        </row>
        <row r="122">
          <cell r="U122">
            <v>428259.82999999996</v>
          </cell>
          <cell r="W122">
            <v>287489.84000000003</v>
          </cell>
        </row>
        <row r="123">
          <cell r="E123">
            <v>15971</v>
          </cell>
          <cell r="F123" t="str">
            <v>16.05.2003</v>
          </cell>
          <cell r="G123">
            <v>0</v>
          </cell>
          <cell r="H123">
            <v>0</v>
          </cell>
          <cell r="I123">
            <v>0</v>
          </cell>
          <cell r="J123">
            <v>0</v>
          </cell>
          <cell r="K123">
            <v>340</v>
          </cell>
          <cell r="L123">
            <v>0</v>
          </cell>
          <cell r="M123">
            <v>340</v>
          </cell>
          <cell r="N123" t="str">
            <v>KG</v>
          </cell>
          <cell r="O123" t="str">
            <v>RTV</v>
          </cell>
          <cell r="P123" t="str">
            <v>Blocked</v>
          </cell>
          <cell r="Q123" t="str">
            <v>Blocked</v>
          </cell>
          <cell r="R123">
            <v>20.5</v>
          </cell>
          <cell r="S123">
            <v>20.5</v>
          </cell>
          <cell r="T123" t="str">
            <v>V</v>
          </cell>
          <cell r="U123">
            <v>6968.51</v>
          </cell>
          <cell r="V123">
            <v>0</v>
          </cell>
          <cell r="W123">
            <v>0</v>
          </cell>
          <cell r="X123">
            <v>0</v>
          </cell>
        </row>
        <row r="124">
          <cell r="E124">
            <v>16927</v>
          </cell>
          <cell r="F124" t="str">
            <v>13.08.2003</v>
          </cell>
          <cell r="G124">
            <v>405</v>
          </cell>
          <cell r="H124">
            <v>0</v>
          </cell>
          <cell r="I124">
            <v>0</v>
          </cell>
          <cell r="J124">
            <v>0</v>
          </cell>
          <cell r="K124">
            <v>0</v>
          </cell>
          <cell r="L124">
            <v>0</v>
          </cell>
          <cell r="M124">
            <v>405</v>
          </cell>
          <cell r="N124" t="str">
            <v>KG</v>
          </cell>
          <cell r="O124" t="str">
            <v>A</v>
          </cell>
          <cell r="P124" t="str">
            <v>Unrestricted</v>
          </cell>
          <cell r="Q124" t="str">
            <v>Unrestricted</v>
          </cell>
          <cell r="R124">
            <v>20.5</v>
          </cell>
          <cell r="S124">
            <v>20.5</v>
          </cell>
          <cell r="T124" t="str">
            <v>V</v>
          </cell>
          <cell r="U124">
            <v>8300.7199999999993</v>
          </cell>
          <cell r="V124">
            <v>0</v>
          </cell>
          <cell r="W124">
            <v>0</v>
          </cell>
          <cell r="X124" t="e">
            <v>#N/A</v>
          </cell>
        </row>
        <row r="125">
          <cell r="E125">
            <v>16928</v>
          </cell>
          <cell r="F125" t="str">
            <v>13.08.2003</v>
          </cell>
          <cell r="G125">
            <v>500</v>
          </cell>
          <cell r="H125">
            <v>0</v>
          </cell>
          <cell r="I125">
            <v>0</v>
          </cell>
          <cell r="J125">
            <v>0</v>
          </cell>
          <cell r="K125">
            <v>0</v>
          </cell>
          <cell r="L125">
            <v>0</v>
          </cell>
          <cell r="M125">
            <v>500</v>
          </cell>
          <cell r="N125" t="str">
            <v>KG</v>
          </cell>
          <cell r="O125" t="str">
            <v>A</v>
          </cell>
          <cell r="P125" t="str">
            <v>Unrestricted</v>
          </cell>
          <cell r="Q125" t="str">
            <v>Unrestricted</v>
          </cell>
          <cell r="R125">
            <v>20.5</v>
          </cell>
          <cell r="S125">
            <v>20.5</v>
          </cell>
          <cell r="T125" t="str">
            <v>V</v>
          </cell>
          <cell r="U125">
            <v>10247.799999999999</v>
          </cell>
          <cell r="V125">
            <v>0</v>
          </cell>
          <cell r="W125">
            <v>0</v>
          </cell>
          <cell r="X125" t="e">
            <v>#N/A</v>
          </cell>
        </row>
        <row r="126">
          <cell r="E126">
            <v>16929</v>
          </cell>
          <cell r="F126" t="str">
            <v>13.08.2003</v>
          </cell>
          <cell r="G126">
            <v>360</v>
          </cell>
          <cell r="H126">
            <v>0</v>
          </cell>
          <cell r="I126">
            <v>0</v>
          </cell>
          <cell r="J126">
            <v>0</v>
          </cell>
          <cell r="K126">
            <v>0</v>
          </cell>
          <cell r="L126">
            <v>0</v>
          </cell>
          <cell r="M126">
            <v>360</v>
          </cell>
          <cell r="N126" t="str">
            <v>KG</v>
          </cell>
          <cell r="O126" t="str">
            <v>A</v>
          </cell>
          <cell r="P126" t="str">
            <v>Unrestricted</v>
          </cell>
          <cell r="Q126" t="str">
            <v>Unrestricted</v>
          </cell>
          <cell r="R126">
            <v>20.5</v>
          </cell>
          <cell r="S126">
            <v>20.5</v>
          </cell>
          <cell r="T126" t="str">
            <v>V</v>
          </cell>
          <cell r="U126">
            <v>7378.42</v>
          </cell>
          <cell r="V126">
            <v>0</v>
          </cell>
          <cell r="W126">
            <v>0</v>
          </cell>
          <cell r="X126" t="e">
            <v>#N/A</v>
          </cell>
        </row>
        <row r="127">
          <cell r="E127">
            <v>17020</v>
          </cell>
          <cell r="F127" t="str">
            <v>21.08.2003</v>
          </cell>
          <cell r="G127">
            <v>500</v>
          </cell>
          <cell r="H127">
            <v>0</v>
          </cell>
          <cell r="I127">
            <v>0</v>
          </cell>
          <cell r="J127">
            <v>0</v>
          </cell>
          <cell r="K127">
            <v>0</v>
          </cell>
          <cell r="L127">
            <v>0</v>
          </cell>
          <cell r="M127">
            <v>500</v>
          </cell>
          <cell r="N127" t="str">
            <v>KG</v>
          </cell>
          <cell r="O127" t="str">
            <v>A</v>
          </cell>
          <cell r="P127" t="str">
            <v>Unrestricted</v>
          </cell>
          <cell r="Q127" t="str">
            <v>Unrestricted</v>
          </cell>
          <cell r="R127">
            <v>20.5</v>
          </cell>
          <cell r="S127">
            <v>20.5</v>
          </cell>
          <cell r="T127" t="str">
            <v>V</v>
          </cell>
          <cell r="U127">
            <v>10247.799999999999</v>
          </cell>
          <cell r="V127">
            <v>0</v>
          </cell>
          <cell r="W127">
            <v>0</v>
          </cell>
          <cell r="X127" t="e">
            <v>#N/A</v>
          </cell>
        </row>
        <row r="128">
          <cell r="E128">
            <v>17021</v>
          </cell>
          <cell r="F128" t="str">
            <v>21.08.2003</v>
          </cell>
          <cell r="G128">
            <v>500</v>
          </cell>
          <cell r="H128">
            <v>0</v>
          </cell>
          <cell r="I128">
            <v>0</v>
          </cell>
          <cell r="J128">
            <v>0</v>
          </cell>
          <cell r="K128">
            <v>0</v>
          </cell>
          <cell r="L128">
            <v>0</v>
          </cell>
          <cell r="M128">
            <v>500</v>
          </cell>
          <cell r="N128" t="str">
            <v>KG</v>
          </cell>
          <cell r="O128" t="str">
            <v>A</v>
          </cell>
          <cell r="P128" t="str">
            <v>Unrestricted</v>
          </cell>
          <cell r="Q128" t="str">
            <v>Unrestricted</v>
          </cell>
          <cell r="R128">
            <v>20.5</v>
          </cell>
          <cell r="S128">
            <v>20.5</v>
          </cell>
          <cell r="T128" t="str">
            <v>V</v>
          </cell>
          <cell r="U128">
            <v>10247.799999999999</v>
          </cell>
          <cell r="V128">
            <v>0</v>
          </cell>
          <cell r="W128">
            <v>0</v>
          </cell>
          <cell r="X128" t="e">
            <v>#N/A</v>
          </cell>
        </row>
        <row r="129">
          <cell r="E129">
            <v>17022</v>
          </cell>
          <cell r="F129" t="str">
            <v>21.08.2003</v>
          </cell>
          <cell r="G129">
            <v>400</v>
          </cell>
          <cell r="H129">
            <v>0</v>
          </cell>
          <cell r="I129">
            <v>0</v>
          </cell>
          <cell r="J129">
            <v>0</v>
          </cell>
          <cell r="K129">
            <v>0</v>
          </cell>
          <cell r="L129">
            <v>0</v>
          </cell>
          <cell r="M129">
            <v>400</v>
          </cell>
          <cell r="N129" t="str">
            <v>KG</v>
          </cell>
          <cell r="O129" t="str">
            <v>A</v>
          </cell>
          <cell r="P129" t="str">
            <v>Unrestricted</v>
          </cell>
          <cell r="Q129" t="str">
            <v>Unrestricted</v>
          </cell>
          <cell r="R129">
            <v>20.5</v>
          </cell>
          <cell r="S129">
            <v>20.5</v>
          </cell>
          <cell r="T129" t="str">
            <v>V</v>
          </cell>
          <cell r="U129">
            <v>8198.24</v>
          </cell>
          <cell r="V129">
            <v>0</v>
          </cell>
          <cell r="W129">
            <v>0</v>
          </cell>
          <cell r="X129" t="e">
            <v>#N/A</v>
          </cell>
        </row>
        <row r="130">
          <cell r="F130" t="str">
            <v>00.00.0000</v>
          </cell>
          <cell r="G130">
            <v>5141.3879999999999</v>
          </cell>
          <cell r="H130">
            <v>0</v>
          </cell>
          <cell r="I130">
            <v>0</v>
          </cell>
          <cell r="J130">
            <v>0</v>
          </cell>
          <cell r="K130">
            <v>0</v>
          </cell>
          <cell r="L130">
            <v>0</v>
          </cell>
          <cell r="M130">
            <v>5141.3879999999999</v>
          </cell>
          <cell r="N130" t="str">
            <v>L</v>
          </cell>
          <cell r="O130" t="str">
            <v>EA</v>
          </cell>
          <cell r="P130" t="str">
            <v>Unrestricted</v>
          </cell>
          <cell r="Q130" t="str">
            <v>Unrestricted</v>
          </cell>
          <cell r="R130">
            <v>0.36</v>
          </cell>
          <cell r="S130">
            <v>0.36</v>
          </cell>
          <cell r="T130" t="str">
            <v>V</v>
          </cell>
          <cell r="U130">
            <v>1862</v>
          </cell>
          <cell r="V130">
            <v>0</v>
          </cell>
          <cell r="W130">
            <v>0</v>
          </cell>
          <cell r="X130" t="e">
            <v>#N/A</v>
          </cell>
        </row>
        <row r="131">
          <cell r="E131">
            <v>16245</v>
          </cell>
          <cell r="F131" t="str">
            <v>12.06.2003</v>
          </cell>
          <cell r="G131">
            <v>52</v>
          </cell>
          <cell r="H131">
            <v>0</v>
          </cell>
          <cell r="I131">
            <v>0</v>
          </cell>
          <cell r="J131">
            <v>0</v>
          </cell>
          <cell r="K131">
            <v>0</v>
          </cell>
          <cell r="L131">
            <v>0</v>
          </cell>
          <cell r="M131">
            <v>52</v>
          </cell>
          <cell r="N131" t="str">
            <v>KG</v>
          </cell>
          <cell r="O131" t="str">
            <v>A</v>
          </cell>
          <cell r="P131" t="str">
            <v>Unrestricted</v>
          </cell>
          <cell r="Q131" t="str">
            <v>Unrestricted</v>
          </cell>
          <cell r="R131">
            <v>28.43</v>
          </cell>
          <cell r="S131">
            <v>28.43</v>
          </cell>
          <cell r="T131" t="str">
            <v>V</v>
          </cell>
          <cell r="U131">
            <v>1478.24</v>
          </cell>
          <cell r="V131">
            <v>0</v>
          </cell>
          <cell r="W131">
            <v>0</v>
          </cell>
          <cell r="X131">
            <v>0</v>
          </cell>
        </row>
        <row r="132">
          <cell r="E132">
            <v>16246</v>
          </cell>
          <cell r="F132" t="str">
            <v>12.06.2003</v>
          </cell>
          <cell r="G132">
            <v>480</v>
          </cell>
          <cell r="H132">
            <v>0</v>
          </cell>
          <cell r="I132">
            <v>0</v>
          </cell>
          <cell r="J132">
            <v>0</v>
          </cell>
          <cell r="K132">
            <v>0</v>
          </cell>
          <cell r="L132">
            <v>0</v>
          </cell>
          <cell r="M132">
            <v>480</v>
          </cell>
          <cell r="N132" t="str">
            <v>KG</v>
          </cell>
          <cell r="O132" t="str">
            <v>A</v>
          </cell>
          <cell r="P132" t="str">
            <v>Unrestricted</v>
          </cell>
          <cell r="Q132" t="str">
            <v>Unrestricted</v>
          </cell>
          <cell r="R132">
            <v>28.43</v>
          </cell>
          <cell r="S132">
            <v>28.43</v>
          </cell>
          <cell r="T132" t="str">
            <v>V</v>
          </cell>
          <cell r="U132">
            <v>13645.32</v>
          </cell>
          <cell r="V132">
            <v>0</v>
          </cell>
          <cell r="W132">
            <v>0</v>
          </cell>
          <cell r="X132">
            <v>0</v>
          </cell>
        </row>
        <row r="133">
          <cell r="E133">
            <v>16247</v>
          </cell>
          <cell r="F133" t="str">
            <v>12.06.2003</v>
          </cell>
          <cell r="G133">
            <v>80</v>
          </cell>
          <cell r="H133">
            <v>0</v>
          </cell>
          <cell r="I133">
            <v>0</v>
          </cell>
          <cell r="J133">
            <v>0</v>
          </cell>
          <cell r="K133">
            <v>0</v>
          </cell>
          <cell r="L133">
            <v>0</v>
          </cell>
          <cell r="M133">
            <v>80</v>
          </cell>
          <cell r="N133" t="str">
            <v>KG</v>
          </cell>
          <cell r="O133" t="str">
            <v>A</v>
          </cell>
          <cell r="P133" t="str">
            <v>Unrestricted</v>
          </cell>
          <cell r="Q133" t="str">
            <v>Unrestricted</v>
          </cell>
          <cell r="R133">
            <v>28.43</v>
          </cell>
          <cell r="S133">
            <v>28.43</v>
          </cell>
          <cell r="T133" t="str">
            <v>V</v>
          </cell>
          <cell r="U133">
            <v>2274.2199999999998</v>
          </cell>
          <cell r="V133">
            <v>0</v>
          </cell>
          <cell r="W133">
            <v>0</v>
          </cell>
          <cell r="X133">
            <v>0</v>
          </cell>
        </row>
        <row r="134">
          <cell r="E134">
            <v>16524</v>
          </cell>
          <cell r="F134" t="str">
            <v>02.07.2003</v>
          </cell>
          <cell r="G134">
            <v>160</v>
          </cell>
          <cell r="H134">
            <v>0</v>
          </cell>
          <cell r="I134">
            <v>0</v>
          </cell>
          <cell r="J134">
            <v>0</v>
          </cell>
          <cell r="K134">
            <v>0</v>
          </cell>
          <cell r="L134">
            <v>0</v>
          </cell>
          <cell r="M134">
            <v>160</v>
          </cell>
          <cell r="N134" t="str">
            <v>KG</v>
          </cell>
          <cell r="O134" t="str">
            <v>A</v>
          </cell>
          <cell r="P134" t="str">
            <v>Unrestricted</v>
          </cell>
          <cell r="Q134" t="str">
            <v>Unrestricted</v>
          </cell>
          <cell r="R134">
            <v>28.43</v>
          </cell>
          <cell r="S134">
            <v>28.43</v>
          </cell>
          <cell r="T134" t="str">
            <v>V</v>
          </cell>
          <cell r="U134">
            <v>4548.4399999999996</v>
          </cell>
          <cell r="V134">
            <v>0</v>
          </cell>
          <cell r="W134">
            <v>0</v>
          </cell>
          <cell r="X134">
            <v>0</v>
          </cell>
        </row>
        <row r="135">
          <cell r="E135">
            <v>17024</v>
          </cell>
          <cell r="F135" t="str">
            <v>21.08.2003</v>
          </cell>
          <cell r="G135">
            <v>400</v>
          </cell>
          <cell r="H135">
            <v>0</v>
          </cell>
          <cell r="I135">
            <v>0</v>
          </cell>
          <cell r="J135">
            <v>0</v>
          </cell>
          <cell r="K135">
            <v>0</v>
          </cell>
          <cell r="L135">
            <v>0</v>
          </cell>
          <cell r="M135">
            <v>400</v>
          </cell>
          <cell r="N135" t="str">
            <v>KG</v>
          </cell>
          <cell r="O135" t="str">
            <v>A</v>
          </cell>
          <cell r="P135" t="str">
            <v>Unrestricted</v>
          </cell>
          <cell r="Q135" t="str">
            <v>Unrestricted</v>
          </cell>
          <cell r="R135">
            <v>28.43</v>
          </cell>
          <cell r="S135">
            <v>28.43</v>
          </cell>
          <cell r="T135" t="str">
            <v>V</v>
          </cell>
          <cell r="U135">
            <v>11371.1</v>
          </cell>
          <cell r="V135">
            <v>0</v>
          </cell>
          <cell r="W135">
            <v>0</v>
          </cell>
          <cell r="X135" t="e">
            <v>#N/A</v>
          </cell>
        </row>
        <row r="136">
          <cell r="E136">
            <v>16725</v>
          </cell>
          <cell r="F136" t="str">
            <v>18.07.2003</v>
          </cell>
          <cell r="G136">
            <v>611.07899999999995</v>
          </cell>
          <cell r="H136">
            <v>0</v>
          </cell>
          <cell r="I136">
            <v>0</v>
          </cell>
          <cell r="J136">
            <v>0</v>
          </cell>
          <cell r="K136">
            <v>0</v>
          </cell>
          <cell r="L136">
            <v>0</v>
          </cell>
          <cell r="M136">
            <v>611.07899999999995</v>
          </cell>
          <cell r="N136" t="str">
            <v>L</v>
          </cell>
          <cell r="O136" t="str">
            <v>A</v>
          </cell>
          <cell r="P136" t="str">
            <v>Unrestricted</v>
          </cell>
          <cell r="Q136" t="str">
            <v>Unrestricted</v>
          </cell>
          <cell r="R136">
            <v>2.5299999999999998</v>
          </cell>
          <cell r="S136">
            <v>2.5299999999999998</v>
          </cell>
          <cell r="T136" t="str">
            <v>V</v>
          </cell>
          <cell r="U136">
            <v>1544.23</v>
          </cell>
          <cell r="V136">
            <v>0</v>
          </cell>
          <cell r="W136">
            <v>0</v>
          </cell>
          <cell r="X136">
            <v>0</v>
          </cell>
        </row>
        <row r="137">
          <cell r="E137">
            <v>16951</v>
          </cell>
          <cell r="F137" t="str">
            <v>15.08.2003</v>
          </cell>
          <cell r="G137">
            <v>4508</v>
          </cell>
          <cell r="H137">
            <v>0</v>
          </cell>
          <cell r="I137">
            <v>0</v>
          </cell>
          <cell r="J137">
            <v>0</v>
          </cell>
          <cell r="K137">
            <v>0</v>
          </cell>
          <cell r="L137">
            <v>0</v>
          </cell>
          <cell r="M137">
            <v>4508</v>
          </cell>
          <cell r="N137" t="str">
            <v>L</v>
          </cell>
          <cell r="O137" t="str">
            <v>A</v>
          </cell>
          <cell r="P137" t="str">
            <v>Unrestricted</v>
          </cell>
          <cell r="Q137" t="str">
            <v>Unrestricted</v>
          </cell>
          <cell r="R137">
            <v>2.5299999999999998</v>
          </cell>
          <cell r="S137">
            <v>2.5299999999999998</v>
          </cell>
          <cell r="T137" t="str">
            <v>V</v>
          </cell>
          <cell r="U137">
            <v>11391.99</v>
          </cell>
          <cell r="V137">
            <v>0</v>
          </cell>
          <cell r="W137">
            <v>0</v>
          </cell>
          <cell r="X137" t="e">
            <v>#N/A</v>
          </cell>
        </row>
        <row r="138">
          <cell r="F138" t="str">
            <v>00.00.0000</v>
          </cell>
          <cell r="G138">
            <v>31510.5</v>
          </cell>
          <cell r="H138">
            <v>0</v>
          </cell>
          <cell r="I138">
            <v>0</v>
          </cell>
          <cell r="J138">
            <v>0</v>
          </cell>
          <cell r="K138">
            <v>0</v>
          </cell>
          <cell r="L138">
            <v>0</v>
          </cell>
          <cell r="M138">
            <v>31510.5</v>
          </cell>
          <cell r="N138" t="str">
            <v>KG</v>
          </cell>
          <cell r="O138" t="str">
            <v>EA</v>
          </cell>
          <cell r="P138" t="str">
            <v>Unrestricted</v>
          </cell>
          <cell r="Q138" t="str">
            <v>Unrestricted</v>
          </cell>
          <cell r="R138">
            <v>0.66</v>
          </cell>
          <cell r="S138">
            <v>0.66</v>
          </cell>
          <cell r="T138" t="str">
            <v>V</v>
          </cell>
          <cell r="U138">
            <v>20865.02</v>
          </cell>
          <cell r="V138">
            <v>0</v>
          </cell>
          <cell r="W138">
            <v>0</v>
          </cell>
          <cell r="X138" t="e">
            <v>#N/A</v>
          </cell>
        </row>
        <row r="139">
          <cell r="E139">
            <v>16328</v>
          </cell>
          <cell r="F139" t="str">
            <v>19.06.2003</v>
          </cell>
          <cell r="G139">
            <v>109.6</v>
          </cell>
          <cell r="H139">
            <v>0</v>
          </cell>
          <cell r="I139">
            <v>0</v>
          </cell>
          <cell r="J139">
            <v>0</v>
          </cell>
          <cell r="K139">
            <v>0</v>
          </cell>
          <cell r="L139">
            <v>0</v>
          </cell>
          <cell r="M139">
            <v>109.6</v>
          </cell>
          <cell r="N139" t="str">
            <v>KG</v>
          </cell>
          <cell r="O139" t="str">
            <v>A</v>
          </cell>
          <cell r="P139" t="str">
            <v>Unrestricted</v>
          </cell>
          <cell r="Q139" t="str">
            <v>Unrestricted</v>
          </cell>
          <cell r="R139">
            <v>7.76</v>
          </cell>
          <cell r="S139">
            <v>7.76</v>
          </cell>
          <cell r="T139" t="str">
            <v>V</v>
          </cell>
          <cell r="U139">
            <v>850.13</v>
          </cell>
          <cell r="V139">
            <v>0</v>
          </cell>
          <cell r="W139">
            <v>0</v>
          </cell>
          <cell r="X139">
            <v>0</v>
          </cell>
        </row>
        <row r="140">
          <cell r="E140">
            <v>11315</v>
          </cell>
          <cell r="F140" t="str">
            <v>14.02.2002</v>
          </cell>
          <cell r="G140">
            <v>0</v>
          </cell>
          <cell r="H140">
            <v>0</v>
          </cell>
          <cell r="I140">
            <v>0</v>
          </cell>
          <cell r="J140">
            <v>0</v>
          </cell>
          <cell r="K140">
            <v>24</v>
          </cell>
          <cell r="L140">
            <v>0</v>
          </cell>
          <cell r="M140">
            <v>24</v>
          </cell>
          <cell r="N140" t="str">
            <v>KG</v>
          </cell>
          <cell r="O140" t="str">
            <v>A</v>
          </cell>
          <cell r="P140" t="str">
            <v>Blocked</v>
          </cell>
          <cell r="Q140" t="str">
            <v>Blocked</v>
          </cell>
          <cell r="R140">
            <v>32.4</v>
          </cell>
          <cell r="S140">
            <v>32.4</v>
          </cell>
          <cell r="T140" t="str">
            <v>V</v>
          </cell>
          <cell r="U140">
            <v>777.71</v>
          </cell>
          <cell r="V140">
            <v>0</v>
          </cell>
          <cell r="W140">
            <v>0</v>
          </cell>
          <cell r="X140" t="str">
            <v>no isue per AR 9/02</v>
          </cell>
        </row>
        <row r="141">
          <cell r="E141">
            <v>16513</v>
          </cell>
          <cell r="F141" t="str">
            <v>01.07.2003</v>
          </cell>
          <cell r="G141">
            <v>475</v>
          </cell>
          <cell r="H141">
            <v>0</v>
          </cell>
          <cell r="I141">
            <v>0</v>
          </cell>
          <cell r="J141">
            <v>0</v>
          </cell>
          <cell r="K141">
            <v>0</v>
          </cell>
          <cell r="L141">
            <v>0</v>
          </cell>
          <cell r="M141">
            <v>475</v>
          </cell>
          <cell r="N141" t="str">
            <v>KG</v>
          </cell>
          <cell r="O141" t="str">
            <v>A</v>
          </cell>
          <cell r="P141" t="str">
            <v>Unrestricted</v>
          </cell>
          <cell r="Q141" t="str">
            <v>Unrestricted</v>
          </cell>
          <cell r="R141">
            <v>32.4</v>
          </cell>
          <cell r="S141">
            <v>32.4</v>
          </cell>
          <cell r="T141" t="str">
            <v>V</v>
          </cell>
          <cell r="U141">
            <v>15392.23</v>
          </cell>
          <cell r="V141">
            <v>0</v>
          </cell>
          <cell r="W141">
            <v>0</v>
          </cell>
          <cell r="X141">
            <v>0</v>
          </cell>
        </row>
        <row r="142">
          <cell r="E142">
            <v>16514</v>
          </cell>
          <cell r="F142" t="str">
            <v>01.07.2003</v>
          </cell>
          <cell r="G142">
            <v>600</v>
          </cell>
          <cell r="H142">
            <v>0</v>
          </cell>
          <cell r="I142">
            <v>0</v>
          </cell>
          <cell r="J142">
            <v>0</v>
          </cell>
          <cell r="K142">
            <v>0</v>
          </cell>
          <cell r="L142">
            <v>0</v>
          </cell>
          <cell r="M142">
            <v>600</v>
          </cell>
          <cell r="N142" t="str">
            <v>KG</v>
          </cell>
          <cell r="O142" t="str">
            <v>A</v>
          </cell>
          <cell r="P142" t="str">
            <v>Unrestricted</v>
          </cell>
          <cell r="Q142" t="str">
            <v>Unrestricted</v>
          </cell>
          <cell r="R142">
            <v>32.4</v>
          </cell>
          <cell r="S142">
            <v>32.4</v>
          </cell>
          <cell r="T142" t="str">
            <v>V</v>
          </cell>
          <cell r="U142">
            <v>19442.82</v>
          </cell>
          <cell r="V142">
            <v>0</v>
          </cell>
          <cell r="W142">
            <v>0</v>
          </cell>
          <cell r="X142">
            <v>0</v>
          </cell>
        </row>
        <row r="143">
          <cell r="E143">
            <v>16515</v>
          </cell>
          <cell r="F143" t="str">
            <v>01.07.2003</v>
          </cell>
          <cell r="G143">
            <v>325</v>
          </cell>
          <cell r="H143">
            <v>0</v>
          </cell>
          <cell r="I143">
            <v>0</v>
          </cell>
          <cell r="J143">
            <v>0</v>
          </cell>
          <cell r="K143">
            <v>0</v>
          </cell>
          <cell r="L143">
            <v>0</v>
          </cell>
          <cell r="M143">
            <v>325</v>
          </cell>
          <cell r="N143" t="str">
            <v>KG</v>
          </cell>
          <cell r="O143" t="str">
            <v>A</v>
          </cell>
          <cell r="P143" t="str">
            <v>Unrestricted</v>
          </cell>
          <cell r="Q143" t="str">
            <v>Unrestricted</v>
          </cell>
          <cell r="R143">
            <v>32.4</v>
          </cell>
          <cell r="S143">
            <v>32.4</v>
          </cell>
          <cell r="T143" t="str">
            <v>V</v>
          </cell>
          <cell r="U143">
            <v>10531.53</v>
          </cell>
          <cell r="V143">
            <v>0</v>
          </cell>
          <cell r="W143">
            <v>0</v>
          </cell>
          <cell r="X143">
            <v>0</v>
          </cell>
        </row>
        <row r="144">
          <cell r="E144">
            <v>17099</v>
          </cell>
          <cell r="F144" t="str">
            <v>29.08.2003</v>
          </cell>
          <cell r="G144">
            <v>0</v>
          </cell>
          <cell r="H144">
            <v>0</v>
          </cell>
          <cell r="I144">
            <v>0</v>
          </cell>
          <cell r="J144">
            <v>600</v>
          </cell>
          <cell r="K144">
            <v>0</v>
          </cell>
          <cell r="L144">
            <v>0</v>
          </cell>
          <cell r="M144">
            <v>600</v>
          </cell>
          <cell r="N144" t="str">
            <v>KG</v>
          </cell>
          <cell r="O144" t="str">
            <v>A</v>
          </cell>
          <cell r="P144" t="str">
            <v>In Quality</v>
          </cell>
          <cell r="Q144" t="str">
            <v>In Quality</v>
          </cell>
          <cell r="R144">
            <v>32.4</v>
          </cell>
          <cell r="S144">
            <v>32.4</v>
          </cell>
          <cell r="T144" t="str">
            <v>V</v>
          </cell>
          <cell r="U144">
            <v>19442.82</v>
          </cell>
          <cell r="V144">
            <v>0</v>
          </cell>
          <cell r="W144">
            <v>0</v>
          </cell>
          <cell r="X144" t="e">
            <v>#N/A</v>
          </cell>
        </row>
        <row r="145">
          <cell r="E145">
            <v>17100</v>
          </cell>
          <cell r="F145" t="str">
            <v>29.08.2003</v>
          </cell>
          <cell r="G145">
            <v>0</v>
          </cell>
          <cell r="H145">
            <v>0</v>
          </cell>
          <cell r="I145">
            <v>0</v>
          </cell>
          <cell r="J145">
            <v>600</v>
          </cell>
          <cell r="K145">
            <v>0</v>
          </cell>
          <cell r="L145">
            <v>0</v>
          </cell>
          <cell r="M145">
            <v>600</v>
          </cell>
          <cell r="N145" t="str">
            <v>KG</v>
          </cell>
          <cell r="O145" t="str">
            <v>A</v>
          </cell>
          <cell r="P145" t="str">
            <v>In Quality</v>
          </cell>
          <cell r="Q145" t="str">
            <v>In Quality</v>
          </cell>
          <cell r="R145">
            <v>32.4</v>
          </cell>
          <cell r="S145">
            <v>32.4</v>
          </cell>
          <cell r="T145" t="str">
            <v>V</v>
          </cell>
          <cell r="U145">
            <v>19442.82</v>
          </cell>
          <cell r="V145">
            <v>0</v>
          </cell>
          <cell r="W145">
            <v>0</v>
          </cell>
          <cell r="X145" t="e">
            <v>#N/A</v>
          </cell>
        </row>
        <row r="146">
          <cell r="E146">
            <v>17101</v>
          </cell>
          <cell r="F146" t="str">
            <v>29.08.2003</v>
          </cell>
          <cell r="G146">
            <v>0</v>
          </cell>
          <cell r="H146">
            <v>0</v>
          </cell>
          <cell r="I146">
            <v>0</v>
          </cell>
          <cell r="J146">
            <v>200</v>
          </cell>
          <cell r="K146">
            <v>0</v>
          </cell>
          <cell r="L146">
            <v>0</v>
          </cell>
          <cell r="M146">
            <v>200</v>
          </cell>
          <cell r="N146" t="str">
            <v>KG</v>
          </cell>
          <cell r="O146" t="str">
            <v>A</v>
          </cell>
          <cell r="P146" t="str">
            <v>In Quality</v>
          </cell>
          <cell r="Q146" t="str">
            <v>In Quality</v>
          </cell>
          <cell r="R146">
            <v>32.4</v>
          </cell>
          <cell r="S146">
            <v>32.4</v>
          </cell>
          <cell r="T146" t="str">
            <v>V</v>
          </cell>
          <cell r="U146">
            <v>6480.94</v>
          </cell>
          <cell r="V146">
            <v>0</v>
          </cell>
          <cell r="W146">
            <v>0</v>
          </cell>
          <cell r="X146" t="e">
            <v>#N/A</v>
          </cell>
        </row>
        <row r="147">
          <cell r="E147">
            <v>11940</v>
          </cell>
          <cell r="F147" t="str">
            <v>12.04.2002</v>
          </cell>
          <cell r="G147">
            <v>25</v>
          </cell>
          <cell r="H147">
            <v>0</v>
          </cell>
          <cell r="I147">
            <v>0</v>
          </cell>
          <cell r="J147">
            <v>0</v>
          </cell>
          <cell r="K147">
            <v>22.1</v>
          </cell>
          <cell r="L147">
            <v>0</v>
          </cell>
          <cell r="M147">
            <v>47.1</v>
          </cell>
          <cell r="N147" t="str">
            <v>KG</v>
          </cell>
          <cell r="O147" t="str">
            <v>A</v>
          </cell>
          <cell r="P147" t="str">
            <v>Mix</v>
          </cell>
          <cell r="Q147" t="str">
            <v>Unrestricted</v>
          </cell>
          <cell r="R147">
            <v>13.5</v>
          </cell>
          <cell r="S147">
            <v>13.5</v>
          </cell>
          <cell r="T147" t="str">
            <v>V</v>
          </cell>
          <cell r="U147">
            <v>635.85</v>
          </cell>
          <cell r="V147">
            <v>30</v>
          </cell>
          <cell r="W147">
            <v>190.755</v>
          </cell>
          <cell r="X147" t="str">
            <v>rm067</v>
          </cell>
        </row>
        <row r="148">
          <cell r="E148">
            <v>16785</v>
          </cell>
          <cell r="F148" t="str">
            <v>25.07.2003</v>
          </cell>
          <cell r="G148">
            <v>2012</v>
          </cell>
          <cell r="H148">
            <v>0</v>
          </cell>
          <cell r="I148">
            <v>0</v>
          </cell>
          <cell r="J148">
            <v>0</v>
          </cell>
          <cell r="K148">
            <v>0</v>
          </cell>
          <cell r="L148">
            <v>0</v>
          </cell>
          <cell r="M148">
            <v>2012</v>
          </cell>
          <cell r="N148" t="str">
            <v>L</v>
          </cell>
          <cell r="O148" t="str">
            <v>A</v>
          </cell>
          <cell r="P148" t="str">
            <v>Unrestricted</v>
          </cell>
          <cell r="Q148" t="str">
            <v>Unrestricted</v>
          </cell>
          <cell r="R148">
            <v>0.6</v>
          </cell>
          <cell r="S148">
            <v>0.6</v>
          </cell>
          <cell r="T148" t="str">
            <v>V</v>
          </cell>
          <cell r="U148">
            <v>1216.7</v>
          </cell>
          <cell r="V148">
            <v>0</v>
          </cell>
          <cell r="W148">
            <v>0</v>
          </cell>
          <cell r="X148">
            <v>0</v>
          </cell>
        </row>
        <row r="149">
          <cell r="U149">
            <v>224783.40000000005</v>
          </cell>
          <cell r="W149">
            <v>190.755</v>
          </cell>
        </row>
        <row r="150">
          <cell r="U150">
            <v>1001430.3999999996</v>
          </cell>
          <cell r="W150">
            <v>363921.54500000004</v>
          </cell>
        </row>
        <row r="151">
          <cell r="E151">
            <v>800038460</v>
          </cell>
          <cell r="F151" t="str">
            <v>21.08.2003</v>
          </cell>
          <cell r="G151">
            <v>15.72</v>
          </cell>
          <cell r="H151">
            <v>0</v>
          </cell>
          <cell r="I151">
            <v>0</v>
          </cell>
          <cell r="J151">
            <v>0</v>
          </cell>
          <cell r="K151">
            <v>0</v>
          </cell>
          <cell r="L151">
            <v>0</v>
          </cell>
          <cell r="M151">
            <v>15.72</v>
          </cell>
          <cell r="N151" t="str">
            <v>KG</v>
          </cell>
          <cell r="O151" t="str">
            <v>EREW</v>
          </cell>
          <cell r="P151" t="str">
            <v>Unrestricted</v>
          </cell>
          <cell r="Q151" t="str">
            <v>Unrestricted</v>
          </cell>
          <cell r="R151">
            <v>98.43</v>
          </cell>
          <cell r="S151">
            <v>98.43</v>
          </cell>
          <cell r="T151" t="str">
            <v>S</v>
          </cell>
          <cell r="U151">
            <v>1547.32</v>
          </cell>
          <cell r="V151">
            <v>100</v>
          </cell>
          <cell r="W151">
            <v>1547.32</v>
          </cell>
          <cell r="X151" t="str">
            <v>No sales per 9+3</v>
          </cell>
        </row>
        <row r="152">
          <cell r="E152">
            <v>800047930</v>
          </cell>
          <cell r="F152" t="str">
            <v>21.08.2003</v>
          </cell>
          <cell r="G152">
            <v>10.51</v>
          </cell>
          <cell r="H152">
            <v>0</v>
          </cell>
          <cell r="I152">
            <v>0</v>
          </cell>
          <cell r="J152">
            <v>0</v>
          </cell>
          <cell r="K152">
            <v>0</v>
          </cell>
          <cell r="L152">
            <v>0</v>
          </cell>
          <cell r="M152">
            <v>10.51</v>
          </cell>
          <cell r="N152" t="str">
            <v>KG</v>
          </cell>
          <cell r="O152" t="str">
            <v>EREW</v>
          </cell>
          <cell r="P152" t="str">
            <v>Unrestricted</v>
          </cell>
          <cell r="Q152" t="str">
            <v>Unrestricted</v>
          </cell>
          <cell r="R152">
            <v>98.43</v>
          </cell>
          <cell r="S152">
            <v>98.43</v>
          </cell>
          <cell r="T152" t="str">
            <v>S</v>
          </cell>
          <cell r="U152">
            <v>1034.5</v>
          </cell>
          <cell r="V152">
            <v>100</v>
          </cell>
          <cell r="W152">
            <v>1034.5</v>
          </cell>
          <cell r="X152" t="str">
            <v>No sales per 9+3</v>
          </cell>
        </row>
        <row r="153">
          <cell r="E153" t="str">
            <v>80006389C</v>
          </cell>
          <cell r="F153" t="str">
            <v>30.08.2001</v>
          </cell>
          <cell r="G153">
            <v>0</v>
          </cell>
          <cell r="H153">
            <v>0</v>
          </cell>
          <cell r="I153">
            <v>0</v>
          </cell>
          <cell r="J153">
            <v>0</v>
          </cell>
          <cell r="K153">
            <v>22.7</v>
          </cell>
          <cell r="L153">
            <v>0</v>
          </cell>
          <cell r="M153">
            <v>22.7</v>
          </cell>
          <cell r="N153" t="str">
            <v>KG</v>
          </cell>
          <cell r="O153" t="str">
            <v>EQUR</v>
          </cell>
          <cell r="P153" t="str">
            <v>Blocked</v>
          </cell>
          <cell r="Q153" t="str">
            <v>Blocked</v>
          </cell>
          <cell r="R153">
            <v>98.43</v>
          </cell>
          <cell r="S153">
            <v>98.43</v>
          </cell>
          <cell r="T153" t="str">
            <v>S</v>
          </cell>
          <cell r="U153">
            <v>2234.36</v>
          </cell>
          <cell r="V153">
            <v>0</v>
          </cell>
          <cell r="W153">
            <v>0</v>
          </cell>
          <cell r="X153" t="str">
            <v>write down to sales value</v>
          </cell>
        </row>
        <row r="154">
          <cell r="E154">
            <v>800064480</v>
          </cell>
          <cell r="F154" t="str">
            <v>02.08.2001</v>
          </cell>
          <cell r="G154">
            <v>0</v>
          </cell>
          <cell r="H154">
            <v>0</v>
          </cell>
          <cell r="I154">
            <v>0</v>
          </cell>
          <cell r="J154">
            <v>0</v>
          </cell>
          <cell r="K154">
            <v>202.3</v>
          </cell>
          <cell r="L154">
            <v>0</v>
          </cell>
          <cell r="M154">
            <v>202.3</v>
          </cell>
          <cell r="N154" t="str">
            <v>KG</v>
          </cell>
          <cell r="O154" t="str">
            <v>ERPR</v>
          </cell>
          <cell r="P154" t="str">
            <v>Blocked</v>
          </cell>
          <cell r="Q154" t="str">
            <v>Blocked</v>
          </cell>
          <cell r="R154">
            <v>98.43</v>
          </cell>
          <cell r="S154">
            <v>98.43</v>
          </cell>
          <cell r="T154" t="str">
            <v>S</v>
          </cell>
          <cell r="U154">
            <v>19912.39</v>
          </cell>
          <cell r="V154">
            <v>0</v>
          </cell>
          <cell r="W154">
            <v>0</v>
          </cell>
          <cell r="X154" t="str">
            <v>write down to sales value</v>
          </cell>
        </row>
        <row r="155">
          <cell r="E155" t="str">
            <v>80010800C</v>
          </cell>
          <cell r="F155" t="str">
            <v>21.08.2003</v>
          </cell>
          <cell r="G155">
            <v>19.7</v>
          </cell>
          <cell r="H155">
            <v>0</v>
          </cell>
          <cell r="I155">
            <v>0</v>
          </cell>
          <cell r="J155">
            <v>0</v>
          </cell>
          <cell r="K155">
            <v>0</v>
          </cell>
          <cell r="L155">
            <v>0</v>
          </cell>
          <cell r="M155">
            <v>19.7</v>
          </cell>
          <cell r="N155" t="str">
            <v>KG</v>
          </cell>
          <cell r="O155" t="str">
            <v>A</v>
          </cell>
          <cell r="P155" t="str">
            <v>Unrestricted</v>
          </cell>
          <cell r="Q155" t="str">
            <v>Unrestricted</v>
          </cell>
          <cell r="R155">
            <v>98.43</v>
          </cell>
          <cell r="S155">
            <v>98.43</v>
          </cell>
          <cell r="T155" t="str">
            <v>S</v>
          </cell>
          <cell r="U155">
            <v>1939.07</v>
          </cell>
          <cell r="V155">
            <v>0</v>
          </cell>
          <cell r="W155">
            <v>0</v>
          </cell>
          <cell r="X155" t="str">
            <v>No issues per PPG 4/04</v>
          </cell>
        </row>
        <row r="156">
          <cell r="E156" t="str">
            <v>80010800D</v>
          </cell>
          <cell r="F156" t="str">
            <v>21.08.2003</v>
          </cell>
          <cell r="G156">
            <v>19.100000000000001</v>
          </cell>
          <cell r="H156">
            <v>0</v>
          </cell>
          <cell r="I156">
            <v>0</v>
          </cell>
          <cell r="J156">
            <v>0</v>
          </cell>
          <cell r="K156">
            <v>0</v>
          </cell>
          <cell r="L156">
            <v>0</v>
          </cell>
          <cell r="M156">
            <v>19.100000000000001</v>
          </cell>
          <cell r="N156" t="str">
            <v>KG</v>
          </cell>
          <cell r="O156" t="str">
            <v>A</v>
          </cell>
          <cell r="P156" t="str">
            <v>Unrestricted</v>
          </cell>
          <cell r="Q156" t="str">
            <v>Unrestricted</v>
          </cell>
          <cell r="R156">
            <v>98.43</v>
          </cell>
          <cell r="S156">
            <v>98.43</v>
          </cell>
          <cell r="T156" t="str">
            <v>S</v>
          </cell>
          <cell r="U156">
            <v>1880.01</v>
          </cell>
          <cell r="V156">
            <v>0</v>
          </cell>
          <cell r="W156">
            <v>0</v>
          </cell>
          <cell r="X156" t="str">
            <v>No issues per PPG 4/04</v>
          </cell>
        </row>
        <row r="157">
          <cell r="E157" t="str">
            <v>80010800E</v>
          </cell>
          <cell r="F157" t="str">
            <v>21.08.2003</v>
          </cell>
          <cell r="G157">
            <v>18.3</v>
          </cell>
          <cell r="H157">
            <v>0</v>
          </cell>
          <cell r="I157">
            <v>0</v>
          </cell>
          <cell r="J157">
            <v>0</v>
          </cell>
          <cell r="K157">
            <v>0</v>
          </cell>
          <cell r="L157">
            <v>0</v>
          </cell>
          <cell r="M157">
            <v>18.3</v>
          </cell>
          <cell r="N157" t="str">
            <v>KG</v>
          </cell>
          <cell r="O157" t="str">
            <v>A</v>
          </cell>
          <cell r="P157" t="str">
            <v>Unrestricted</v>
          </cell>
          <cell r="Q157" t="str">
            <v>Unrestricted</v>
          </cell>
          <cell r="R157">
            <v>98.43</v>
          </cell>
          <cell r="S157">
            <v>98.43</v>
          </cell>
          <cell r="T157" t="str">
            <v>S</v>
          </cell>
          <cell r="U157">
            <v>1801.27</v>
          </cell>
          <cell r="V157">
            <v>0</v>
          </cell>
          <cell r="W157">
            <v>0</v>
          </cell>
          <cell r="X157" t="str">
            <v>No issues per PPG 4/04</v>
          </cell>
        </row>
        <row r="158">
          <cell r="E158" t="str">
            <v>80010800F</v>
          </cell>
          <cell r="F158" t="str">
            <v>21.08.2003</v>
          </cell>
          <cell r="G158">
            <v>21.8</v>
          </cell>
          <cell r="H158">
            <v>0</v>
          </cell>
          <cell r="I158">
            <v>0</v>
          </cell>
          <cell r="J158">
            <v>0</v>
          </cell>
          <cell r="K158">
            <v>0</v>
          </cell>
          <cell r="L158">
            <v>0</v>
          </cell>
          <cell r="M158">
            <v>21.8</v>
          </cell>
          <cell r="N158" t="str">
            <v>KG</v>
          </cell>
          <cell r="O158" t="str">
            <v>A</v>
          </cell>
          <cell r="P158" t="str">
            <v>Unrestricted</v>
          </cell>
          <cell r="Q158" t="str">
            <v>Unrestricted</v>
          </cell>
          <cell r="R158">
            <v>98.43</v>
          </cell>
          <cell r="S158">
            <v>98.43</v>
          </cell>
          <cell r="T158" t="str">
            <v>S</v>
          </cell>
          <cell r="U158">
            <v>2145.77</v>
          </cell>
          <cell r="V158">
            <v>0</v>
          </cell>
          <cell r="W158">
            <v>0</v>
          </cell>
          <cell r="X158" t="str">
            <v>No issues per PPG 4/04</v>
          </cell>
        </row>
        <row r="159">
          <cell r="E159" t="str">
            <v>80010800G</v>
          </cell>
          <cell r="F159" t="str">
            <v>21.08.2003</v>
          </cell>
          <cell r="G159">
            <v>18.899999999999999</v>
          </cell>
          <cell r="H159">
            <v>0</v>
          </cell>
          <cell r="I159">
            <v>0</v>
          </cell>
          <cell r="J159">
            <v>0</v>
          </cell>
          <cell r="K159">
            <v>0</v>
          </cell>
          <cell r="L159">
            <v>0</v>
          </cell>
          <cell r="M159">
            <v>18.899999999999999</v>
          </cell>
          <cell r="N159" t="str">
            <v>KG</v>
          </cell>
          <cell r="O159" t="str">
            <v>A</v>
          </cell>
          <cell r="P159" t="str">
            <v>Unrestricted</v>
          </cell>
          <cell r="Q159" t="str">
            <v>Unrestricted</v>
          </cell>
          <cell r="R159">
            <v>98.43</v>
          </cell>
          <cell r="S159">
            <v>98.43</v>
          </cell>
          <cell r="T159" t="str">
            <v>S</v>
          </cell>
          <cell r="U159">
            <v>1860.33</v>
          </cell>
          <cell r="V159">
            <v>0</v>
          </cell>
          <cell r="W159">
            <v>0</v>
          </cell>
          <cell r="X159" t="str">
            <v>No issues per PPG 4/04</v>
          </cell>
        </row>
        <row r="160">
          <cell r="E160" t="str">
            <v>80010800H</v>
          </cell>
          <cell r="F160" t="str">
            <v>21.08.2003</v>
          </cell>
          <cell r="G160">
            <v>5.5</v>
          </cell>
          <cell r="H160">
            <v>0</v>
          </cell>
          <cell r="I160">
            <v>0</v>
          </cell>
          <cell r="J160">
            <v>0</v>
          </cell>
          <cell r="K160">
            <v>0</v>
          </cell>
          <cell r="L160">
            <v>0</v>
          </cell>
          <cell r="M160">
            <v>5.5</v>
          </cell>
          <cell r="N160" t="str">
            <v>KG</v>
          </cell>
          <cell r="O160" t="str">
            <v>A</v>
          </cell>
          <cell r="P160" t="str">
            <v>Unrestricted</v>
          </cell>
          <cell r="Q160" t="str">
            <v>Unrestricted</v>
          </cell>
          <cell r="R160">
            <v>98.43</v>
          </cell>
          <cell r="S160">
            <v>98.43</v>
          </cell>
          <cell r="T160" t="str">
            <v>S</v>
          </cell>
          <cell r="U160">
            <v>541.37</v>
          </cell>
          <cell r="V160">
            <v>0</v>
          </cell>
          <cell r="W160">
            <v>0</v>
          </cell>
          <cell r="X160" t="str">
            <v>No issues per PPG 4/04</v>
          </cell>
        </row>
        <row r="161">
          <cell r="E161" t="str">
            <v>80010800I</v>
          </cell>
          <cell r="F161" t="str">
            <v>21.08.2003</v>
          </cell>
          <cell r="G161">
            <v>25.3</v>
          </cell>
          <cell r="H161">
            <v>0</v>
          </cell>
          <cell r="I161">
            <v>0</v>
          </cell>
          <cell r="J161">
            <v>0</v>
          </cell>
          <cell r="K161">
            <v>0</v>
          </cell>
          <cell r="L161">
            <v>0</v>
          </cell>
          <cell r="M161">
            <v>25.3</v>
          </cell>
          <cell r="N161" t="str">
            <v>KG</v>
          </cell>
          <cell r="O161" t="str">
            <v>A</v>
          </cell>
          <cell r="P161" t="str">
            <v>Unrestricted</v>
          </cell>
          <cell r="Q161" t="str">
            <v>Unrestricted</v>
          </cell>
          <cell r="R161">
            <v>98.43</v>
          </cell>
          <cell r="S161">
            <v>98.43</v>
          </cell>
          <cell r="T161" t="str">
            <v>S</v>
          </cell>
          <cell r="U161">
            <v>2490.2800000000002</v>
          </cell>
          <cell r="V161">
            <v>0</v>
          </cell>
          <cell r="W161">
            <v>0</v>
          </cell>
          <cell r="X161" t="str">
            <v>No issues per PPG 4/04</v>
          </cell>
        </row>
        <row r="162">
          <cell r="E162" t="str">
            <v>80010800J</v>
          </cell>
          <cell r="F162" t="str">
            <v>21.08.2003</v>
          </cell>
          <cell r="G162">
            <v>18.5</v>
          </cell>
          <cell r="H162">
            <v>0</v>
          </cell>
          <cell r="I162">
            <v>0</v>
          </cell>
          <cell r="J162">
            <v>0</v>
          </cell>
          <cell r="K162">
            <v>0</v>
          </cell>
          <cell r="L162">
            <v>0</v>
          </cell>
          <cell r="M162">
            <v>18.5</v>
          </cell>
          <cell r="N162" t="str">
            <v>KG</v>
          </cell>
          <cell r="O162" t="str">
            <v>A</v>
          </cell>
          <cell r="P162" t="str">
            <v>Unrestricted</v>
          </cell>
          <cell r="Q162" t="str">
            <v>Unrestricted</v>
          </cell>
          <cell r="R162">
            <v>98.43</v>
          </cell>
          <cell r="S162">
            <v>98.43</v>
          </cell>
          <cell r="T162" t="str">
            <v>S</v>
          </cell>
          <cell r="U162">
            <v>1820.96</v>
          </cell>
          <cell r="V162">
            <v>0</v>
          </cell>
          <cell r="W162">
            <v>0</v>
          </cell>
          <cell r="X162" t="str">
            <v>No issues per PPG 4/04</v>
          </cell>
        </row>
        <row r="163">
          <cell r="E163" t="str">
            <v>80010800K</v>
          </cell>
          <cell r="F163" t="str">
            <v>21.08.2003</v>
          </cell>
          <cell r="G163">
            <v>18.600000000000001</v>
          </cell>
          <cell r="H163">
            <v>0</v>
          </cell>
          <cell r="I163">
            <v>0</v>
          </cell>
          <cell r="J163">
            <v>0</v>
          </cell>
          <cell r="K163">
            <v>0</v>
          </cell>
          <cell r="L163">
            <v>0</v>
          </cell>
          <cell r="M163">
            <v>18.600000000000001</v>
          </cell>
          <cell r="N163" t="str">
            <v>KG</v>
          </cell>
          <cell r="O163" t="str">
            <v>A</v>
          </cell>
          <cell r="P163" t="str">
            <v>Unrestricted</v>
          </cell>
          <cell r="Q163" t="str">
            <v>Unrestricted</v>
          </cell>
          <cell r="R163">
            <v>98.43</v>
          </cell>
          <cell r="S163">
            <v>98.43</v>
          </cell>
          <cell r="T163" t="str">
            <v>S</v>
          </cell>
          <cell r="U163">
            <v>1830.8</v>
          </cell>
          <cell r="V163">
            <v>0</v>
          </cell>
          <cell r="W163">
            <v>0</v>
          </cell>
          <cell r="X163" t="str">
            <v>No issues per PPG 4/04</v>
          </cell>
        </row>
        <row r="164">
          <cell r="E164" t="str">
            <v>80010801C</v>
          </cell>
          <cell r="F164" t="str">
            <v>21.08.2003</v>
          </cell>
          <cell r="G164">
            <v>15.9</v>
          </cell>
          <cell r="H164">
            <v>0</v>
          </cell>
          <cell r="I164">
            <v>0</v>
          </cell>
          <cell r="J164">
            <v>0</v>
          </cell>
          <cell r="K164">
            <v>0</v>
          </cell>
          <cell r="L164">
            <v>0</v>
          </cell>
          <cell r="M164">
            <v>15.9</v>
          </cell>
          <cell r="N164" t="str">
            <v>KG</v>
          </cell>
          <cell r="O164" t="str">
            <v>A</v>
          </cell>
          <cell r="P164" t="str">
            <v>Unrestricted</v>
          </cell>
          <cell r="Q164" t="str">
            <v>Unrestricted</v>
          </cell>
          <cell r="R164">
            <v>98.43</v>
          </cell>
          <cell r="S164">
            <v>98.43</v>
          </cell>
          <cell r="T164" t="str">
            <v>S</v>
          </cell>
          <cell r="U164">
            <v>1565.04</v>
          </cell>
          <cell r="V164">
            <v>0</v>
          </cell>
          <cell r="W164">
            <v>0</v>
          </cell>
          <cell r="X164">
            <v>0</v>
          </cell>
        </row>
        <row r="165">
          <cell r="E165" t="str">
            <v>80010801D</v>
          </cell>
          <cell r="F165" t="str">
            <v>21.08.2003</v>
          </cell>
          <cell r="G165">
            <v>20.5</v>
          </cell>
          <cell r="H165">
            <v>0</v>
          </cell>
          <cell r="I165">
            <v>0</v>
          </cell>
          <cell r="J165">
            <v>0</v>
          </cell>
          <cell r="K165">
            <v>0</v>
          </cell>
          <cell r="L165">
            <v>0</v>
          </cell>
          <cell r="M165">
            <v>20.5</v>
          </cell>
          <cell r="N165" t="str">
            <v>KG</v>
          </cell>
          <cell r="O165" t="str">
            <v>A</v>
          </cell>
          <cell r="P165" t="str">
            <v>Unrestricted</v>
          </cell>
          <cell r="Q165" t="str">
            <v>Unrestricted</v>
          </cell>
          <cell r="R165">
            <v>98.43</v>
          </cell>
          <cell r="S165">
            <v>98.43</v>
          </cell>
          <cell r="T165" t="str">
            <v>S</v>
          </cell>
          <cell r="U165">
            <v>2017.82</v>
          </cell>
          <cell r="V165">
            <v>0</v>
          </cell>
          <cell r="W165">
            <v>0</v>
          </cell>
          <cell r="X165">
            <v>0</v>
          </cell>
        </row>
        <row r="166">
          <cell r="E166" t="str">
            <v>80010801E</v>
          </cell>
          <cell r="F166" t="str">
            <v>21.08.2003</v>
          </cell>
          <cell r="G166">
            <v>12.3</v>
          </cell>
          <cell r="H166">
            <v>0</v>
          </cell>
          <cell r="I166">
            <v>0</v>
          </cell>
          <cell r="J166">
            <v>0</v>
          </cell>
          <cell r="K166">
            <v>0</v>
          </cell>
          <cell r="L166">
            <v>0</v>
          </cell>
          <cell r="M166">
            <v>12.3</v>
          </cell>
          <cell r="N166" t="str">
            <v>KG</v>
          </cell>
          <cell r="O166" t="str">
            <v>A</v>
          </cell>
          <cell r="P166" t="str">
            <v>Unrestricted</v>
          </cell>
          <cell r="Q166" t="str">
            <v>Unrestricted</v>
          </cell>
          <cell r="R166">
            <v>98.43</v>
          </cell>
          <cell r="S166">
            <v>98.43</v>
          </cell>
          <cell r="T166" t="str">
            <v>S</v>
          </cell>
          <cell r="U166">
            <v>1210.69</v>
          </cell>
          <cell r="V166">
            <v>0</v>
          </cell>
          <cell r="W166">
            <v>0</v>
          </cell>
          <cell r="X166">
            <v>0</v>
          </cell>
        </row>
        <row r="167">
          <cell r="E167" t="str">
            <v>80010801F</v>
          </cell>
          <cell r="F167" t="str">
            <v>21.08.2003</v>
          </cell>
          <cell r="G167">
            <v>27.2</v>
          </cell>
          <cell r="H167">
            <v>0</v>
          </cell>
          <cell r="I167">
            <v>0</v>
          </cell>
          <cell r="J167">
            <v>0</v>
          </cell>
          <cell r="K167">
            <v>0</v>
          </cell>
          <cell r="L167">
            <v>0</v>
          </cell>
          <cell r="M167">
            <v>27.2</v>
          </cell>
          <cell r="N167" t="str">
            <v>KG</v>
          </cell>
          <cell r="O167" t="str">
            <v>A</v>
          </cell>
          <cell r="P167" t="str">
            <v>Unrestricted</v>
          </cell>
          <cell r="Q167" t="str">
            <v>Unrestricted</v>
          </cell>
          <cell r="R167">
            <v>98.43</v>
          </cell>
          <cell r="S167">
            <v>98.43</v>
          </cell>
          <cell r="T167" t="str">
            <v>S</v>
          </cell>
          <cell r="U167">
            <v>2677.3</v>
          </cell>
          <cell r="V167">
            <v>0</v>
          </cell>
          <cell r="W167">
            <v>0</v>
          </cell>
          <cell r="X167">
            <v>0</v>
          </cell>
        </row>
        <row r="168">
          <cell r="E168" t="str">
            <v>80010801G</v>
          </cell>
          <cell r="F168" t="str">
            <v>21.08.2003</v>
          </cell>
          <cell r="G168">
            <v>22.2</v>
          </cell>
          <cell r="H168">
            <v>0</v>
          </cell>
          <cell r="I168">
            <v>0</v>
          </cell>
          <cell r="J168">
            <v>0</v>
          </cell>
          <cell r="K168">
            <v>0</v>
          </cell>
          <cell r="L168">
            <v>0</v>
          </cell>
          <cell r="M168">
            <v>22.2</v>
          </cell>
          <cell r="N168" t="str">
            <v>KG</v>
          </cell>
          <cell r="O168" t="str">
            <v>A</v>
          </cell>
          <cell r="P168" t="str">
            <v>Unrestricted</v>
          </cell>
          <cell r="Q168" t="str">
            <v>Unrestricted</v>
          </cell>
          <cell r="R168">
            <v>98.43</v>
          </cell>
          <cell r="S168">
            <v>98.43</v>
          </cell>
          <cell r="T168" t="str">
            <v>S</v>
          </cell>
          <cell r="U168">
            <v>2185.15</v>
          </cell>
          <cell r="V168">
            <v>0</v>
          </cell>
          <cell r="W168">
            <v>0</v>
          </cell>
          <cell r="X168">
            <v>0</v>
          </cell>
        </row>
        <row r="169">
          <cell r="E169" t="str">
            <v>80010801H</v>
          </cell>
          <cell r="F169" t="str">
            <v>21.08.2003</v>
          </cell>
          <cell r="G169">
            <v>18.5</v>
          </cell>
          <cell r="H169">
            <v>0</v>
          </cell>
          <cell r="I169">
            <v>0</v>
          </cell>
          <cell r="J169">
            <v>0</v>
          </cell>
          <cell r="K169">
            <v>0</v>
          </cell>
          <cell r="L169">
            <v>0</v>
          </cell>
          <cell r="M169">
            <v>18.5</v>
          </cell>
          <cell r="N169" t="str">
            <v>KG</v>
          </cell>
          <cell r="O169" t="str">
            <v>A</v>
          </cell>
          <cell r="P169" t="str">
            <v>Unrestricted</v>
          </cell>
          <cell r="Q169" t="str">
            <v>Unrestricted</v>
          </cell>
          <cell r="R169">
            <v>98.43</v>
          </cell>
          <cell r="S169">
            <v>98.43</v>
          </cell>
          <cell r="T169" t="str">
            <v>S</v>
          </cell>
          <cell r="U169">
            <v>1820.96</v>
          </cell>
          <cell r="V169">
            <v>0</v>
          </cell>
          <cell r="W169">
            <v>0</v>
          </cell>
          <cell r="X169">
            <v>0</v>
          </cell>
        </row>
        <row r="170">
          <cell r="E170" t="str">
            <v>80010801I</v>
          </cell>
          <cell r="F170" t="str">
            <v>21.08.2003</v>
          </cell>
          <cell r="G170">
            <v>29.3</v>
          </cell>
          <cell r="H170">
            <v>0</v>
          </cell>
          <cell r="I170">
            <v>0</v>
          </cell>
          <cell r="J170">
            <v>0</v>
          </cell>
          <cell r="K170">
            <v>0</v>
          </cell>
          <cell r="L170">
            <v>0</v>
          </cell>
          <cell r="M170">
            <v>29.3</v>
          </cell>
          <cell r="N170" t="str">
            <v>KG</v>
          </cell>
          <cell r="O170" t="str">
            <v>A</v>
          </cell>
          <cell r="P170" t="str">
            <v>Unrestricted</v>
          </cell>
          <cell r="Q170" t="str">
            <v>Unrestricted</v>
          </cell>
          <cell r="R170">
            <v>98.43</v>
          </cell>
          <cell r="S170">
            <v>98.43</v>
          </cell>
          <cell r="T170" t="str">
            <v>S</v>
          </cell>
          <cell r="U170">
            <v>2884</v>
          </cell>
          <cell r="V170">
            <v>0</v>
          </cell>
          <cell r="W170">
            <v>0</v>
          </cell>
          <cell r="X170">
            <v>0</v>
          </cell>
        </row>
        <row r="171">
          <cell r="E171" t="str">
            <v>80010801J</v>
          </cell>
          <cell r="F171" t="str">
            <v>21.08.2003</v>
          </cell>
          <cell r="G171">
            <v>23.2</v>
          </cell>
          <cell r="H171">
            <v>0</v>
          </cell>
          <cell r="I171">
            <v>0</v>
          </cell>
          <cell r="J171">
            <v>0</v>
          </cell>
          <cell r="K171">
            <v>0</v>
          </cell>
          <cell r="L171">
            <v>0</v>
          </cell>
          <cell r="M171">
            <v>23.2</v>
          </cell>
          <cell r="N171" t="str">
            <v>KG</v>
          </cell>
          <cell r="O171" t="str">
            <v>A</v>
          </cell>
          <cell r="P171" t="str">
            <v>Unrestricted</v>
          </cell>
          <cell r="Q171" t="str">
            <v>Unrestricted</v>
          </cell>
          <cell r="R171">
            <v>98.43</v>
          </cell>
          <cell r="S171">
            <v>98.43</v>
          </cell>
          <cell r="T171" t="str">
            <v>S</v>
          </cell>
          <cell r="U171">
            <v>2283.58</v>
          </cell>
          <cell r="V171">
            <v>0</v>
          </cell>
          <cell r="W171">
            <v>0</v>
          </cell>
          <cell r="X171">
            <v>0</v>
          </cell>
        </row>
        <row r="172">
          <cell r="E172" t="str">
            <v>80010801O</v>
          </cell>
          <cell r="F172" t="str">
            <v>21.08.2003</v>
          </cell>
          <cell r="G172">
            <v>10.7</v>
          </cell>
          <cell r="H172">
            <v>0</v>
          </cell>
          <cell r="I172">
            <v>0</v>
          </cell>
          <cell r="J172">
            <v>0</v>
          </cell>
          <cell r="K172">
            <v>0</v>
          </cell>
          <cell r="L172">
            <v>0</v>
          </cell>
          <cell r="M172">
            <v>10.7</v>
          </cell>
          <cell r="N172" t="str">
            <v>KG</v>
          </cell>
          <cell r="O172" t="str">
            <v>A</v>
          </cell>
          <cell r="P172" t="str">
            <v>Unrestricted</v>
          </cell>
          <cell r="Q172" t="str">
            <v>Unrestricted</v>
          </cell>
          <cell r="R172">
            <v>98.43</v>
          </cell>
          <cell r="S172">
            <v>98.43</v>
          </cell>
          <cell r="T172" t="str">
            <v>S</v>
          </cell>
          <cell r="U172">
            <v>1053.2</v>
          </cell>
          <cell r="V172">
            <v>0</v>
          </cell>
          <cell r="W172">
            <v>0</v>
          </cell>
          <cell r="X172">
            <v>0</v>
          </cell>
        </row>
        <row r="173">
          <cell r="E173" t="str">
            <v>80010801P</v>
          </cell>
          <cell r="F173" t="str">
            <v>21.08.2003</v>
          </cell>
          <cell r="G173">
            <v>10.8</v>
          </cell>
          <cell r="H173">
            <v>0</v>
          </cell>
          <cell r="I173">
            <v>0</v>
          </cell>
          <cell r="J173">
            <v>0</v>
          </cell>
          <cell r="K173">
            <v>0</v>
          </cell>
          <cell r="L173">
            <v>0</v>
          </cell>
          <cell r="M173">
            <v>10.8</v>
          </cell>
          <cell r="N173" t="str">
            <v>KG</v>
          </cell>
          <cell r="O173" t="str">
            <v>A</v>
          </cell>
          <cell r="P173" t="str">
            <v>Unrestricted</v>
          </cell>
          <cell r="Q173" t="str">
            <v>Unrestricted</v>
          </cell>
          <cell r="R173">
            <v>98.43</v>
          </cell>
          <cell r="S173">
            <v>98.43</v>
          </cell>
          <cell r="T173" t="str">
            <v>S</v>
          </cell>
          <cell r="U173">
            <v>1063.04</v>
          </cell>
          <cell r="V173">
            <v>0</v>
          </cell>
          <cell r="W173">
            <v>0</v>
          </cell>
          <cell r="X173">
            <v>0</v>
          </cell>
        </row>
        <row r="174">
          <cell r="E174" t="str">
            <v>80011037C</v>
          </cell>
          <cell r="F174" t="str">
            <v>21.08.2003</v>
          </cell>
          <cell r="G174">
            <v>19.600000000000001</v>
          </cell>
          <cell r="H174">
            <v>0</v>
          </cell>
          <cell r="I174">
            <v>0</v>
          </cell>
          <cell r="J174">
            <v>0</v>
          </cell>
          <cell r="K174">
            <v>0</v>
          </cell>
          <cell r="L174">
            <v>0</v>
          </cell>
          <cell r="M174">
            <v>19.600000000000001</v>
          </cell>
          <cell r="N174" t="str">
            <v>KG</v>
          </cell>
          <cell r="O174" t="str">
            <v>A</v>
          </cell>
          <cell r="P174" t="str">
            <v>Unrestricted</v>
          </cell>
          <cell r="Q174" t="str">
            <v>Unrestricted</v>
          </cell>
          <cell r="R174">
            <v>98.43</v>
          </cell>
          <cell r="S174">
            <v>98.43</v>
          </cell>
          <cell r="T174" t="str">
            <v>S</v>
          </cell>
          <cell r="U174">
            <v>1929.23</v>
          </cell>
          <cell r="V174">
            <v>0</v>
          </cell>
          <cell r="W174">
            <v>0</v>
          </cell>
          <cell r="X174">
            <v>0</v>
          </cell>
        </row>
        <row r="175">
          <cell r="E175" t="str">
            <v>80011037D</v>
          </cell>
          <cell r="F175" t="str">
            <v>21.08.2003</v>
          </cell>
          <cell r="G175">
            <v>15.6</v>
          </cell>
          <cell r="H175">
            <v>0</v>
          </cell>
          <cell r="I175">
            <v>0</v>
          </cell>
          <cell r="J175">
            <v>0</v>
          </cell>
          <cell r="K175">
            <v>0</v>
          </cell>
          <cell r="L175">
            <v>0</v>
          </cell>
          <cell r="M175">
            <v>15.6</v>
          </cell>
          <cell r="N175" t="str">
            <v>KG</v>
          </cell>
          <cell r="O175" t="str">
            <v>A</v>
          </cell>
          <cell r="P175" t="str">
            <v>Unrestricted</v>
          </cell>
          <cell r="Q175" t="str">
            <v>Unrestricted</v>
          </cell>
          <cell r="R175">
            <v>98.43</v>
          </cell>
          <cell r="S175">
            <v>98.43</v>
          </cell>
          <cell r="T175" t="str">
            <v>S</v>
          </cell>
          <cell r="U175">
            <v>1535.51</v>
          </cell>
          <cell r="V175">
            <v>0</v>
          </cell>
          <cell r="W175">
            <v>0</v>
          </cell>
          <cell r="X175">
            <v>0</v>
          </cell>
        </row>
        <row r="176">
          <cell r="E176" t="str">
            <v>80011037E</v>
          </cell>
          <cell r="F176" t="str">
            <v>21.08.2003</v>
          </cell>
          <cell r="G176">
            <v>20.8</v>
          </cell>
          <cell r="H176">
            <v>0</v>
          </cell>
          <cell r="I176">
            <v>0</v>
          </cell>
          <cell r="J176">
            <v>0</v>
          </cell>
          <cell r="K176">
            <v>0</v>
          </cell>
          <cell r="L176">
            <v>0</v>
          </cell>
          <cell r="M176">
            <v>20.8</v>
          </cell>
          <cell r="N176" t="str">
            <v>KG</v>
          </cell>
          <cell r="O176" t="str">
            <v>A</v>
          </cell>
          <cell r="P176" t="str">
            <v>Unrestricted</v>
          </cell>
          <cell r="Q176" t="str">
            <v>Unrestricted</v>
          </cell>
          <cell r="R176">
            <v>98.43</v>
          </cell>
          <cell r="S176">
            <v>98.43</v>
          </cell>
          <cell r="T176" t="str">
            <v>S</v>
          </cell>
          <cell r="U176">
            <v>2047.34</v>
          </cell>
          <cell r="V176">
            <v>0</v>
          </cell>
          <cell r="W176">
            <v>0</v>
          </cell>
          <cell r="X176">
            <v>0</v>
          </cell>
        </row>
        <row r="177">
          <cell r="E177" t="str">
            <v>80011037F</v>
          </cell>
          <cell r="F177" t="str">
            <v>21.08.2003</v>
          </cell>
          <cell r="G177">
            <v>12.6</v>
          </cell>
          <cell r="H177">
            <v>0</v>
          </cell>
          <cell r="I177">
            <v>0</v>
          </cell>
          <cell r="J177">
            <v>0</v>
          </cell>
          <cell r="K177">
            <v>0</v>
          </cell>
          <cell r="L177">
            <v>0</v>
          </cell>
          <cell r="M177">
            <v>12.6</v>
          </cell>
          <cell r="N177" t="str">
            <v>KG</v>
          </cell>
          <cell r="O177" t="str">
            <v>A</v>
          </cell>
          <cell r="P177" t="str">
            <v>Unrestricted</v>
          </cell>
          <cell r="Q177" t="str">
            <v>Unrestricted</v>
          </cell>
          <cell r="R177">
            <v>98.43</v>
          </cell>
          <cell r="S177">
            <v>98.43</v>
          </cell>
          <cell r="T177" t="str">
            <v>S</v>
          </cell>
          <cell r="U177">
            <v>1240.22</v>
          </cell>
          <cell r="V177">
            <v>0</v>
          </cell>
          <cell r="W177">
            <v>0</v>
          </cell>
          <cell r="X177">
            <v>0</v>
          </cell>
        </row>
        <row r="178">
          <cell r="U178">
            <v>66551.510000000009</v>
          </cell>
          <cell r="W178">
            <v>2581.8199999999997</v>
          </cell>
        </row>
        <row r="179">
          <cell r="E179" t="str">
            <v>80010801M</v>
          </cell>
          <cell r="F179" t="str">
            <v>23.05.2003</v>
          </cell>
          <cell r="G179">
            <v>10.6</v>
          </cell>
          <cell r="H179">
            <v>0</v>
          </cell>
          <cell r="I179">
            <v>0</v>
          </cell>
          <cell r="J179">
            <v>0</v>
          </cell>
          <cell r="K179">
            <v>0</v>
          </cell>
          <cell r="L179">
            <v>0</v>
          </cell>
          <cell r="M179">
            <v>10.6</v>
          </cell>
          <cell r="N179" t="str">
            <v>KG</v>
          </cell>
          <cell r="O179" t="str">
            <v>ERPR</v>
          </cell>
          <cell r="P179" t="str">
            <v>Unrestricted</v>
          </cell>
          <cell r="Q179" t="str">
            <v>Unrestricted</v>
          </cell>
          <cell r="R179">
            <v>0.01</v>
          </cell>
          <cell r="S179">
            <v>0.01</v>
          </cell>
          <cell r="T179" t="str">
            <v>S</v>
          </cell>
          <cell r="U179">
            <v>0.11</v>
          </cell>
          <cell r="V179">
            <v>0</v>
          </cell>
          <cell r="W179">
            <v>0</v>
          </cell>
          <cell r="X179">
            <v>0</v>
          </cell>
        </row>
        <row r="180">
          <cell r="E180" t="str">
            <v>80010801N</v>
          </cell>
          <cell r="F180" t="str">
            <v>23.05.2003</v>
          </cell>
          <cell r="G180">
            <v>9.6</v>
          </cell>
          <cell r="H180">
            <v>0</v>
          </cell>
          <cell r="I180">
            <v>0</v>
          </cell>
          <cell r="J180">
            <v>0</v>
          </cell>
          <cell r="K180">
            <v>0</v>
          </cell>
          <cell r="L180">
            <v>0</v>
          </cell>
          <cell r="M180">
            <v>9.6</v>
          </cell>
          <cell r="N180" t="str">
            <v>KG</v>
          </cell>
          <cell r="O180" t="str">
            <v>ERPR</v>
          </cell>
          <cell r="P180" t="str">
            <v>Unrestricted</v>
          </cell>
          <cell r="Q180" t="str">
            <v>Unrestricted</v>
          </cell>
          <cell r="R180">
            <v>0.01</v>
          </cell>
          <cell r="S180">
            <v>0.01</v>
          </cell>
          <cell r="T180" t="str">
            <v>S</v>
          </cell>
          <cell r="U180">
            <v>0.1</v>
          </cell>
          <cell r="V180">
            <v>0</v>
          </cell>
          <cell r="W180">
            <v>0</v>
          </cell>
          <cell r="X180">
            <v>0</v>
          </cell>
        </row>
        <row r="181">
          <cell r="E181" t="str">
            <v>80010801Q</v>
          </cell>
          <cell r="F181" t="str">
            <v>23.05.2003</v>
          </cell>
          <cell r="G181">
            <v>7</v>
          </cell>
          <cell r="H181">
            <v>0</v>
          </cell>
          <cell r="I181">
            <v>0</v>
          </cell>
          <cell r="J181">
            <v>0</v>
          </cell>
          <cell r="K181">
            <v>0</v>
          </cell>
          <cell r="L181">
            <v>0</v>
          </cell>
          <cell r="M181">
            <v>7</v>
          </cell>
          <cell r="N181" t="str">
            <v>KG</v>
          </cell>
          <cell r="O181" t="str">
            <v>ERPR</v>
          </cell>
          <cell r="P181" t="str">
            <v>Unrestricted</v>
          </cell>
          <cell r="Q181" t="str">
            <v>Unrestricted</v>
          </cell>
          <cell r="R181">
            <v>0.01</v>
          </cell>
          <cell r="S181">
            <v>0.01</v>
          </cell>
          <cell r="T181" t="str">
            <v>S</v>
          </cell>
          <cell r="U181">
            <v>7.0000000000000007E-2</v>
          </cell>
          <cell r="V181">
            <v>0</v>
          </cell>
          <cell r="W181">
            <v>0</v>
          </cell>
          <cell r="X181">
            <v>0</v>
          </cell>
        </row>
        <row r="182">
          <cell r="E182" t="str">
            <v>80010801R</v>
          </cell>
          <cell r="F182" t="str">
            <v>23.05.2003</v>
          </cell>
          <cell r="G182">
            <v>2.6</v>
          </cell>
          <cell r="H182">
            <v>0</v>
          </cell>
          <cell r="I182">
            <v>0</v>
          </cell>
          <cell r="J182">
            <v>0</v>
          </cell>
          <cell r="K182">
            <v>0</v>
          </cell>
          <cell r="L182">
            <v>0</v>
          </cell>
          <cell r="M182">
            <v>2.6</v>
          </cell>
          <cell r="N182" t="str">
            <v>KG</v>
          </cell>
          <cell r="O182" t="str">
            <v>ERPR</v>
          </cell>
          <cell r="P182" t="str">
            <v>Unrestricted</v>
          </cell>
          <cell r="Q182" t="str">
            <v>Unrestricted</v>
          </cell>
          <cell r="R182">
            <v>0.01</v>
          </cell>
          <cell r="S182">
            <v>0.01</v>
          </cell>
          <cell r="T182" t="str">
            <v>S</v>
          </cell>
          <cell r="U182">
            <v>0.03</v>
          </cell>
          <cell r="V182">
            <v>0</v>
          </cell>
          <cell r="W182">
            <v>0</v>
          </cell>
          <cell r="X182">
            <v>0</v>
          </cell>
        </row>
        <row r="183">
          <cell r="E183" t="str">
            <v>80011037A</v>
          </cell>
          <cell r="F183" t="str">
            <v>23.05.2003</v>
          </cell>
          <cell r="G183">
            <v>6.9</v>
          </cell>
          <cell r="H183">
            <v>0</v>
          </cell>
          <cell r="I183">
            <v>0</v>
          </cell>
          <cell r="J183">
            <v>0</v>
          </cell>
          <cell r="K183">
            <v>0</v>
          </cell>
          <cell r="L183">
            <v>0</v>
          </cell>
          <cell r="M183">
            <v>6.9</v>
          </cell>
          <cell r="N183" t="str">
            <v>KG</v>
          </cell>
          <cell r="O183" t="str">
            <v>ERPR</v>
          </cell>
          <cell r="P183" t="str">
            <v>Unrestricted</v>
          </cell>
          <cell r="Q183" t="str">
            <v>Unrestricted</v>
          </cell>
          <cell r="R183">
            <v>0.01</v>
          </cell>
          <cell r="S183">
            <v>0.01</v>
          </cell>
          <cell r="T183" t="str">
            <v>S</v>
          </cell>
          <cell r="U183">
            <v>7.0000000000000007E-2</v>
          </cell>
          <cell r="V183">
            <v>0</v>
          </cell>
          <cell r="W183">
            <v>0</v>
          </cell>
          <cell r="X183">
            <v>0</v>
          </cell>
        </row>
        <row r="184">
          <cell r="E184" t="str">
            <v>80011037B</v>
          </cell>
          <cell r="F184" t="str">
            <v>23.05.2003</v>
          </cell>
          <cell r="G184">
            <v>16.5</v>
          </cell>
          <cell r="H184">
            <v>0</v>
          </cell>
          <cell r="I184">
            <v>0</v>
          </cell>
          <cell r="J184">
            <v>0</v>
          </cell>
          <cell r="K184">
            <v>0</v>
          </cell>
          <cell r="L184">
            <v>0</v>
          </cell>
          <cell r="M184">
            <v>16.5</v>
          </cell>
          <cell r="N184" t="str">
            <v>KG</v>
          </cell>
          <cell r="O184" t="str">
            <v>ERPR</v>
          </cell>
          <cell r="P184" t="str">
            <v>Unrestricted</v>
          </cell>
          <cell r="Q184" t="str">
            <v>Unrestricted</v>
          </cell>
          <cell r="R184">
            <v>0.01</v>
          </cell>
          <cell r="S184">
            <v>0.01</v>
          </cell>
          <cell r="T184" t="str">
            <v>S</v>
          </cell>
          <cell r="U184">
            <v>0.17</v>
          </cell>
          <cell r="V184">
            <v>0</v>
          </cell>
          <cell r="W184">
            <v>0</v>
          </cell>
          <cell r="X184">
            <v>0</v>
          </cell>
        </row>
        <row r="185">
          <cell r="E185" t="str">
            <v>80011037G</v>
          </cell>
          <cell r="F185" t="str">
            <v>23.05.2003</v>
          </cell>
          <cell r="G185">
            <v>13</v>
          </cell>
          <cell r="H185">
            <v>0</v>
          </cell>
          <cell r="I185">
            <v>0</v>
          </cell>
          <cell r="J185">
            <v>0</v>
          </cell>
          <cell r="K185">
            <v>0</v>
          </cell>
          <cell r="L185">
            <v>0</v>
          </cell>
          <cell r="M185">
            <v>13</v>
          </cell>
          <cell r="N185" t="str">
            <v>KG</v>
          </cell>
          <cell r="O185" t="str">
            <v>ERPR</v>
          </cell>
          <cell r="P185" t="str">
            <v>Unrestricted</v>
          </cell>
          <cell r="Q185" t="str">
            <v>Unrestricted</v>
          </cell>
          <cell r="R185">
            <v>0.01</v>
          </cell>
          <cell r="S185">
            <v>0.01</v>
          </cell>
          <cell r="T185" t="str">
            <v>S</v>
          </cell>
          <cell r="U185">
            <v>0.13</v>
          </cell>
          <cell r="V185">
            <v>0</v>
          </cell>
          <cell r="W185">
            <v>0</v>
          </cell>
          <cell r="X185">
            <v>0</v>
          </cell>
        </row>
        <row r="186">
          <cell r="E186" t="str">
            <v>80011037H</v>
          </cell>
          <cell r="F186" t="str">
            <v>23.05.2003</v>
          </cell>
          <cell r="G186">
            <v>24.1</v>
          </cell>
          <cell r="H186">
            <v>0</v>
          </cell>
          <cell r="I186">
            <v>0</v>
          </cell>
          <cell r="J186">
            <v>0</v>
          </cell>
          <cell r="K186">
            <v>0</v>
          </cell>
          <cell r="L186">
            <v>0</v>
          </cell>
          <cell r="M186">
            <v>24.1</v>
          </cell>
          <cell r="N186" t="str">
            <v>KG</v>
          </cell>
          <cell r="O186" t="str">
            <v>ERPR</v>
          </cell>
          <cell r="P186" t="str">
            <v>Unrestricted</v>
          </cell>
          <cell r="Q186" t="str">
            <v>Unrestricted</v>
          </cell>
          <cell r="R186">
            <v>0.01</v>
          </cell>
          <cell r="S186">
            <v>0.01</v>
          </cell>
          <cell r="T186" t="str">
            <v>S</v>
          </cell>
          <cell r="U186">
            <v>0.25</v>
          </cell>
          <cell r="V186">
            <v>0</v>
          </cell>
          <cell r="W186">
            <v>0</v>
          </cell>
          <cell r="X186">
            <v>0</v>
          </cell>
        </row>
        <row r="187">
          <cell r="E187" t="str">
            <v>80011037I</v>
          </cell>
          <cell r="F187" t="str">
            <v>23.05.2003</v>
          </cell>
          <cell r="G187">
            <v>21.5</v>
          </cell>
          <cell r="H187">
            <v>0</v>
          </cell>
          <cell r="I187">
            <v>0</v>
          </cell>
          <cell r="J187">
            <v>0</v>
          </cell>
          <cell r="K187">
            <v>0</v>
          </cell>
          <cell r="L187">
            <v>0</v>
          </cell>
          <cell r="M187">
            <v>21.5</v>
          </cell>
          <cell r="N187" t="str">
            <v>KG</v>
          </cell>
          <cell r="O187" t="str">
            <v>ERPR</v>
          </cell>
          <cell r="P187" t="str">
            <v>Unrestricted</v>
          </cell>
          <cell r="Q187" t="str">
            <v>Unrestricted</v>
          </cell>
          <cell r="R187">
            <v>0.01</v>
          </cell>
          <cell r="S187">
            <v>0.01</v>
          </cell>
          <cell r="T187" t="str">
            <v>S</v>
          </cell>
          <cell r="U187">
            <v>0.22</v>
          </cell>
          <cell r="V187">
            <v>0</v>
          </cell>
          <cell r="W187">
            <v>0</v>
          </cell>
          <cell r="X187">
            <v>0</v>
          </cell>
        </row>
        <row r="188">
          <cell r="E188" t="str">
            <v>80011037J</v>
          </cell>
          <cell r="F188" t="str">
            <v>23.05.2003</v>
          </cell>
          <cell r="G188">
            <v>33.75</v>
          </cell>
          <cell r="H188">
            <v>0</v>
          </cell>
          <cell r="I188">
            <v>0</v>
          </cell>
          <cell r="J188">
            <v>0</v>
          </cell>
          <cell r="K188">
            <v>0</v>
          </cell>
          <cell r="L188">
            <v>0</v>
          </cell>
          <cell r="M188">
            <v>33.75</v>
          </cell>
          <cell r="N188" t="str">
            <v>KG</v>
          </cell>
          <cell r="O188" t="str">
            <v>ERPR</v>
          </cell>
          <cell r="P188" t="str">
            <v>Unrestricted</v>
          </cell>
          <cell r="Q188" t="str">
            <v>Unrestricted</v>
          </cell>
          <cell r="R188">
            <v>0.01</v>
          </cell>
          <cell r="S188">
            <v>0.01</v>
          </cell>
          <cell r="T188" t="str">
            <v>S</v>
          </cell>
          <cell r="U188">
            <v>0.34</v>
          </cell>
          <cell r="V188">
            <v>0</v>
          </cell>
          <cell r="W188">
            <v>0</v>
          </cell>
          <cell r="X188">
            <v>0</v>
          </cell>
        </row>
        <row r="189">
          <cell r="E189" t="str">
            <v>80011037K</v>
          </cell>
          <cell r="F189" t="str">
            <v>23.05.2003</v>
          </cell>
          <cell r="G189">
            <v>6.6</v>
          </cell>
          <cell r="H189">
            <v>0</v>
          </cell>
          <cell r="I189">
            <v>0</v>
          </cell>
          <cell r="J189">
            <v>0</v>
          </cell>
          <cell r="K189">
            <v>0</v>
          </cell>
          <cell r="L189">
            <v>0</v>
          </cell>
          <cell r="M189">
            <v>6.6</v>
          </cell>
          <cell r="N189" t="str">
            <v>KG</v>
          </cell>
          <cell r="O189" t="str">
            <v>ERPR</v>
          </cell>
          <cell r="P189" t="str">
            <v>Unrestricted</v>
          </cell>
          <cell r="Q189" t="str">
            <v>Unrestricted</v>
          </cell>
          <cell r="R189">
            <v>0.01</v>
          </cell>
          <cell r="S189">
            <v>0.01</v>
          </cell>
          <cell r="T189" t="str">
            <v>S</v>
          </cell>
          <cell r="U189">
            <v>7.0000000000000007E-2</v>
          </cell>
          <cell r="V189">
            <v>0</v>
          </cell>
          <cell r="W189">
            <v>0</v>
          </cell>
          <cell r="X189">
            <v>0</v>
          </cell>
        </row>
        <row r="190">
          <cell r="U190">
            <v>1.5600000000000003</v>
          </cell>
          <cell r="W190">
            <v>0</v>
          </cell>
        </row>
        <row r="191">
          <cell r="U191">
            <v>66553.070000000036</v>
          </cell>
          <cell r="W191">
            <v>2581.8199999999997</v>
          </cell>
        </row>
        <row r="192">
          <cell r="E192">
            <v>11568</v>
          </cell>
          <cell r="F192" t="str">
            <v>12.03.2002</v>
          </cell>
          <cell r="G192">
            <v>0</v>
          </cell>
          <cell r="H192">
            <v>0</v>
          </cell>
          <cell r="I192">
            <v>0</v>
          </cell>
          <cell r="J192">
            <v>47.2</v>
          </cell>
          <cell r="K192">
            <v>0</v>
          </cell>
          <cell r="L192">
            <v>0</v>
          </cell>
          <cell r="M192">
            <v>47.2</v>
          </cell>
          <cell r="N192" t="str">
            <v>KG</v>
          </cell>
          <cell r="O192" t="str">
            <v>A</v>
          </cell>
          <cell r="P192" t="str">
            <v>In Quality</v>
          </cell>
          <cell r="Q192" t="str">
            <v>In Quality</v>
          </cell>
          <cell r="R192">
            <v>30.7</v>
          </cell>
          <cell r="S192">
            <v>30.7</v>
          </cell>
          <cell r="T192" t="str">
            <v>V</v>
          </cell>
          <cell r="U192">
            <v>1449.14</v>
          </cell>
          <cell r="V192">
            <v>100</v>
          </cell>
          <cell r="W192">
            <v>1449.14</v>
          </cell>
          <cell r="X192" t="str">
            <v>rm042</v>
          </cell>
        </row>
        <row r="193">
          <cell r="U193">
            <v>1449.14</v>
          </cell>
          <cell r="W193">
            <v>1449.14</v>
          </cell>
        </row>
        <row r="194">
          <cell r="U194">
            <v>1449.14</v>
          </cell>
          <cell r="W194">
            <v>1449.14</v>
          </cell>
        </row>
        <row r="195">
          <cell r="E195">
            <v>10627</v>
          </cell>
          <cell r="F195" t="str">
            <v>11.12.2001</v>
          </cell>
          <cell r="G195">
            <v>0</v>
          </cell>
          <cell r="H195">
            <v>0</v>
          </cell>
          <cell r="I195">
            <v>0.33</v>
          </cell>
          <cell r="J195">
            <v>0</v>
          </cell>
          <cell r="K195">
            <v>0</v>
          </cell>
          <cell r="L195">
            <v>0</v>
          </cell>
          <cell r="M195">
            <v>0.33</v>
          </cell>
          <cell r="N195" t="str">
            <v>KG</v>
          </cell>
          <cell r="O195" t="str">
            <v>ARPS</v>
          </cell>
          <cell r="P195" t="str">
            <v>Restricted</v>
          </cell>
          <cell r="Q195" t="str">
            <v>Restricted</v>
          </cell>
          <cell r="R195">
            <v>8126.55</v>
          </cell>
          <cell r="S195">
            <v>8126.55</v>
          </cell>
          <cell r="T195" t="str">
            <v>V</v>
          </cell>
          <cell r="U195">
            <v>2681.76</v>
          </cell>
          <cell r="V195">
            <v>0</v>
          </cell>
          <cell r="W195">
            <v>0</v>
          </cell>
          <cell r="X195" t="str">
            <v>no issue per AR 2/03</v>
          </cell>
        </row>
        <row r="196">
          <cell r="U196">
            <v>2681.76</v>
          </cell>
          <cell r="W196">
            <v>0</v>
          </cell>
        </row>
        <row r="197">
          <cell r="U197">
            <v>2681.76</v>
          </cell>
          <cell r="W197">
            <v>0</v>
          </cell>
        </row>
        <row r="198">
          <cell r="E198">
            <v>800051540</v>
          </cell>
          <cell r="F198" t="str">
            <v>05.03.2001</v>
          </cell>
          <cell r="G198">
            <v>0</v>
          </cell>
          <cell r="H198">
            <v>0</v>
          </cell>
          <cell r="I198">
            <v>47.5</v>
          </cell>
          <cell r="J198">
            <v>0</v>
          </cell>
          <cell r="K198">
            <v>0</v>
          </cell>
          <cell r="L198">
            <v>0</v>
          </cell>
          <cell r="M198">
            <v>47.5</v>
          </cell>
          <cell r="N198" t="str">
            <v>KG</v>
          </cell>
          <cell r="O198" t="str">
            <v>A</v>
          </cell>
          <cell r="P198" t="str">
            <v>Restricted</v>
          </cell>
          <cell r="Q198" t="str">
            <v>Restricted</v>
          </cell>
          <cell r="R198">
            <v>3.8</v>
          </cell>
          <cell r="S198">
            <v>3.8</v>
          </cell>
          <cell r="T198" t="str">
            <v>S</v>
          </cell>
          <cell r="U198">
            <v>180.5</v>
          </cell>
          <cell r="V198">
            <v>100</v>
          </cell>
          <cell r="W198">
            <v>180.5</v>
          </cell>
          <cell r="X198" t="str">
            <v>does not exist</v>
          </cell>
        </row>
        <row r="199">
          <cell r="E199">
            <v>800095200</v>
          </cell>
          <cell r="F199" t="str">
            <v>08.08.2002</v>
          </cell>
          <cell r="G199">
            <v>0</v>
          </cell>
          <cell r="H199">
            <v>0</v>
          </cell>
          <cell r="I199">
            <v>190.7</v>
          </cell>
          <cell r="J199">
            <v>0</v>
          </cell>
          <cell r="K199">
            <v>0</v>
          </cell>
          <cell r="L199">
            <v>0</v>
          </cell>
          <cell r="M199">
            <v>190.7</v>
          </cell>
          <cell r="N199" t="str">
            <v>KG</v>
          </cell>
          <cell r="O199" t="str">
            <v>A</v>
          </cell>
          <cell r="P199" t="str">
            <v>Restricted</v>
          </cell>
          <cell r="Q199" t="str">
            <v>Restricted</v>
          </cell>
          <cell r="R199">
            <v>3.8</v>
          </cell>
          <cell r="S199">
            <v>3.8</v>
          </cell>
          <cell r="T199" t="str">
            <v>S</v>
          </cell>
          <cell r="U199">
            <v>724.66</v>
          </cell>
          <cell r="V199">
            <v>100</v>
          </cell>
          <cell r="W199">
            <v>724.66</v>
          </cell>
          <cell r="X199">
            <v>0</v>
          </cell>
        </row>
        <row r="200">
          <cell r="E200">
            <v>800103070</v>
          </cell>
          <cell r="F200" t="str">
            <v>20.12.2002</v>
          </cell>
          <cell r="G200">
            <v>39.299999999999997</v>
          </cell>
          <cell r="H200">
            <v>0</v>
          </cell>
          <cell r="I200">
            <v>0</v>
          </cell>
          <cell r="J200">
            <v>0</v>
          </cell>
          <cell r="K200">
            <v>0</v>
          </cell>
          <cell r="L200">
            <v>0</v>
          </cell>
          <cell r="M200">
            <v>39.299999999999997</v>
          </cell>
          <cell r="N200" t="str">
            <v>KG</v>
          </cell>
          <cell r="O200" t="str">
            <v>AVTR</v>
          </cell>
          <cell r="P200" t="str">
            <v>Unrestricted</v>
          </cell>
          <cell r="Q200" t="str">
            <v>Unrestricted</v>
          </cell>
          <cell r="R200">
            <v>3.8</v>
          </cell>
          <cell r="S200">
            <v>3.8</v>
          </cell>
          <cell r="T200" t="str">
            <v>S</v>
          </cell>
          <cell r="U200">
            <v>149.34</v>
          </cell>
          <cell r="V200">
            <v>0</v>
          </cell>
          <cell r="W200">
            <v>0</v>
          </cell>
          <cell r="X200" t="str">
            <v>to usage test follow up</v>
          </cell>
        </row>
        <row r="201">
          <cell r="E201">
            <v>800103450</v>
          </cell>
          <cell r="F201" t="str">
            <v>09.01.2003</v>
          </cell>
          <cell r="G201">
            <v>0</v>
          </cell>
          <cell r="H201">
            <v>0</v>
          </cell>
          <cell r="I201">
            <v>0</v>
          </cell>
          <cell r="J201">
            <v>0</v>
          </cell>
          <cell r="K201">
            <v>130.80000000000001</v>
          </cell>
          <cell r="L201">
            <v>0</v>
          </cell>
          <cell r="M201">
            <v>130.80000000000001</v>
          </cell>
          <cell r="N201" t="str">
            <v>KG</v>
          </cell>
          <cell r="O201" t="str">
            <v>A</v>
          </cell>
          <cell r="P201" t="str">
            <v>Blocked</v>
          </cell>
          <cell r="Q201" t="str">
            <v>Blocked</v>
          </cell>
          <cell r="R201">
            <v>3.8</v>
          </cell>
          <cell r="S201">
            <v>3.8</v>
          </cell>
          <cell r="T201" t="str">
            <v>S</v>
          </cell>
          <cell r="U201">
            <v>497.04</v>
          </cell>
          <cell r="V201">
            <v>0</v>
          </cell>
          <cell r="W201">
            <v>0</v>
          </cell>
          <cell r="X201" t="str">
            <v>will be moved to unrestricted</v>
          </cell>
        </row>
        <row r="202">
          <cell r="E202" t="str">
            <v>80010694A</v>
          </cell>
          <cell r="F202" t="str">
            <v>18.04.2003</v>
          </cell>
          <cell r="G202">
            <v>27.4</v>
          </cell>
          <cell r="H202">
            <v>0</v>
          </cell>
          <cell r="I202">
            <v>0</v>
          </cell>
          <cell r="J202">
            <v>0</v>
          </cell>
          <cell r="K202">
            <v>0</v>
          </cell>
          <cell r="L202">
            <v>0</v>
          </cell>
          <cell r="M202">
            <v>27.4</v>
          </cell>
          <cell r="N202" t="str">
            <v>KG</v>
          </cell>
          <cell r="O202" t="str">
            <v>A</v>
          </cell>
          <cell r="P202" t="str">
            <v>Unrestricted</v>
          </cell>
          <cell r="Q202" t="str">
            <v>Unrestricted</v>
          </cell>
          <cell r="R202">
            <v>94.62</v>
          </cell>
          <cell r="S202">
            <v>94.62</v>
          </cell>
          <cell r="T202" t="str">
            <v>S</v>
          </cell>
          <cell r="U202">
            <v>2592.59</v>
          </cell>
          <cell r="V202">
            <v>0</v>
          </cell>
          <cell r="W202">
            <v>0</v>
          </cell>
          <cell r="X202" t="str">
            <v>material balled but will be onward processed</v>
          </cell>
        </row>
        <row r="203">
          <cell r="E203">
            <v>80011042</v>
          </cell>
          <cell r="F203" t="str">
            <v>25.05.2003</v>
          </cell>
          <cell r="G203">
            <v>11</v>
          </cell>
          <cell r="H203">
            <v>0</v>
          </cell>
          <cell r="I203">
            <v>0</v>
          </cell>
          <cell r="J203">
            <v>0</v>
          </cell>
          <cell r="K203">
            <v>0</v>
          </cell>
          <cell r="L203">
            <v>0</v>
          </cell>
          <cell r="M203">
            <v>11</v>
          </cell>
          <cell r="N203" t="str">
            <v>DRM</v>
          </cell>
          <cell r="O203" t="str">
            <v>EA</v>
          </cell>
          <cell r="P203" t="str">
            <v>Unrestricted</v>
          </cell>
          <cell r="Q203" t="str">
            <v>Unrestricted</v>
          </cell>
          <cell r="R203">
            <v>0.01</v>
          </cell>
          <cell r="S203">
            <v>0.01</v>
          </cell>
          <cell r="T203" t="str">
            <v>S</v>
          </cell>
          <cell r="U203">
            <v>0.11</v>
          </cell>
          <cell r="V203">
            <v>0</v>
          </cell>
          <cell r="W203">
            <v>0</v>
          </cell>
          <cell r="X203">
            <v>0</v>
          </cell>
        </row>
        <row r="204">
          <cell r="U204">
            <v>4144.24</v>
          </cell>
          <cell r="W204">
            <v>905.16</v>
          </cell>
        </row>
        <row r="205">
          <cell r="E205">
            <v>15065</v>
          </cell>
          <cell r="F205" t="str">
            <v>21.02.2003</v>
          </cell>
          <cell r="G205">
            <v>575</v>
          </cell>
          <cell r="H205">
            <v>0</v>
          </cell>
          <cell r="I205">
            <v>0</v>
          </cell>
          <cell r="J205">
            <v>0</v>
          </cell>
          <cell r="K205">
            <v>0</v>
          </cell>
          <cell r="L205">
            <v>0</v>
          </cell>
          <cell r="M205">
            <v>575</v>
          </cell>
          <cell r="N205" t="str">
            <v>KG</v>
          </cell>
          <cell r="O205" t="str">
            <v>A</v>
          </cell>
          <cell r="P205" t="str">
            <v>Unrestricted</v>
          </cell>
          <cell r="Q205" t="str">
            <v>Unrestricted</v>
          </cell>
          <cell r="R205">
            <v>3.02</v>
          </cell>
          <cell r="S205">
            <v>3.02</v>
          </cell>
          <cell r="T205" t="str">
            <v>V</v>
          </cell>
          <cell r="U205">
            <v>1735.47</v>
          </cell>
          <cell r="V205">
            <v>0</v>
          </cell>
          <cell r="W205">
            <v>0</v>
          </cell>
          <cell r="X205">
            <v>0</v>
          </cell>
        </row>
        <row r="206">
          <cell r="E206">
            <v>7055</v>
          </cell>
          <cell r="F206" t="str">
            <v>02.02.2001</v>
          </cell>
          <cell r="G206">
            <v>0</v>
          </cell>
          <cell r="H206">
            <v>0</v>
          </cell>
          <cell r="I206">
            <v>0</v>
          </cell>
          <cell r="J206">
            <v>0</v>
          </cell>
          <cell r="K206">
            <v>17</v>
          </cell>
          <cell r="L206">
            <v>0</v>
          </cell>
          <cell r="M206">
            <v>17</v>
          </cell>
          <cell r="N206" t="str">
            <v>KG</v>
          </cell>
          <cell r="O206" t="str">
            <v>A</v>
          </cell>
          <cell r="P206" t="str">
            <v>Blocked</v>
          </cell>
          <cell r="Q206" t="str">
            <v>Blocked</v>
          </cell>
          <cell r="R206">
            <v>137.28</v>
          </cell>
          <cell r="S206">
            <v>137.28</v>
          </cell>
          <cell r="T206" t="str">
            <v>V</v>
          </cell>
          <cell r="U206">
            <v>2333.6799999999998</v>
          </cell>
          <cell r="V206">
            <v>0</v>
          </cell>
          <cell r="W206">
            <v>0</v>
          </cell>
          <cell r="X206" t="str">
            <v>can be mobilised per AR 2/03</v>
          </cell>
        </row>
        <row r="207">
          <cell r="E207">
            <v>11476</v>
          </cell>
          <cell r="F207" t="str">
            <v>01.03.2002</v>
          </cell>
          <cell r="G207">
            <v>0</v>
          </cell>
          <cell r="H207">
            <v>0</v>
          </cell>
          <cell r="I207">
            <v>0</v>
          </cell>
          <cell r="J207">
            <v>0</v>
          </cell>
          <cell r="K207">
            <v>13.6</v>
          </cell>
          <cell r="L207">
            <v>0</v>
          </cell>
          <cell r="M207">
            <v>13.6</v>
          </cell>
          <cell r="N207" t="str">
            <v>KG</v>
          </cell>
          <cell r="O207" t="str">
            <v>A</v>
          </cell>
          <cell r="P207" t="str">
            <v>Blocked</v>
          </cell>
          <cell r="Q207" t="str">
            <v>Blocked</v>
          </cell>
          <cell r="R207">
            <v>137.28</v>
          </cell>
          <cell r="S207">
            <v>137.28</v>
          </cell>
          <cell r="T207" t="str">
            <v>V</v>
          </cell>
          <cell r="U207">
            <v>1866.94</v>
          </cell>
          <cell r="V207">
            <v>0</v>
          </cell>
          <cell r="W207">
            <v>0</v>
          </cell>
          <cell r="X207" t="str">
            <v>can be mobilised per AR 2/03</v>
          </cell>
        </row>
        <row r="208">
          <cell r="E208">
            <v>13320</v>
          </cell>
          <cell r="F208" t="str">
            <v>23.08.2002</v>
          </cell>
          <cell r="G208">
            <v>0</v>
          </cell>
          <cell r="H208">
            <v>0</v>
          </cell>
          <cell r="I208">
            <v>0</v>
          </cell>
          <cell r="J208">
            <v>0</v>
          </cell>
          <cell r="K208">
            <v>7.4</v>
          </cell>
          <cell r="L208">
            <v>0</v>
          </cell>
          <cell r="M208">
            <v>7.4</v>
          </cell>
          <cell r="N208" t="str">
            <v>KG</v>
          </cell>
          <cell r="O208" t="str">
            <v>A</v>
          </cell>
          <cell r="P208" t="str">
            <v>Blocked</v>
          </cell>
          <cell r="Q208" t="str">
            <v>Blocked</v>
          </cell>
          <cell r="R208">
            <v>137.28</v>
          </cell>
          <cell r="S208">
            <v>137.28</v>
          </cell>
          <cell r="T208" t="str">
            <v>V</v>
          </cell>
          <cell r="U208">
            <v>1015.84</v>
          </cell>
          <cell r="V208">
            <v>0</v>
          </cell>
          <cell r="W208">
            <v>0</v>
          </cell>
          <cell r="X208" t="str">
            <v>can be mobilised per AR 2/03</v>
          </cell>
        </row>
        <row r="209">
          <cell r="U209">
            <v>6951.93</v>
          </cell>
          <cell r="W209">
            <v>0</v>
          </cell>
        </row>
        <row r="210">
          <cell r="U210">
            <v>11096.17</v>
          </cell>
          <cell r="W210">
            <v>905.16</v>
          </cell>
        </row>
        <row r="211">
          <cell r="E211">
            <v>800084800</v>
          </cell>
          <cell r="F211" t="str">
            <v>03.07.2002</v>
          </cell>
          <cell r="G211">
            <v>0</v>
          </cell>
          <cell r="H211">
            <v>0</v>
          </cell>
          <cell r="I211">
            <v>333.9</v>
          </cell>
          <cell r="J211">
            <v>0</v>
          </cell>
          <cell r="K211">
            <v>0</v>
          </cell>
          <cell r="L211">
            <v>0</v>
          </cell>
          <cell r="M211">
            <v>333.9</v>
          </cell>
          <cell r="N211" t="str">
            <v>KG</v>
          </cell>
          <cell r="O211" t="str">
            <v>REW</v>
          </cell>
          <cell r="P211" t="str">
            <v>Restricted</v>
          </cell>
          <cell r="Q211" t="str">
            <v>Restricted</v>
          </cell>
          <cell r="R211">
            <v>67.959999999999994</v>
          </cell>
          <cell r="S211">
            <v>67.959999999999994</v>
          </cell>
          <cell r="T211" t="str">
            <v>S</v>
          </cell>
          <cell r="U211">
            <v>22691.84</v>
          </cell>
          <cell r="V211">
            <v>100</v>
          </cell>
          <cell r="W211">
            <v>22691.84</v>
          </cell>
          <cell r="X211" t="str">
            <v>2003/041</v>
          </cell>
        </row>
        <row r="212">
          <cell r="U212">
            <v>22691.84</v>
          </cell>
          <cell r="W212">
            <v>22691.84</v>
          </cell>
        </row>
        <row r="213">
          <cell r="E213">
            <v>13295</v>
          </cell>
          <cell r="F213" t="str">
            <v>21.08.2002</v>
          </cell>
          <cell r="G213">
            <v>0</v>
          </cell>
          <cell r="H213">
            <v>0</v>
          </cell>
          <cell r="I213">
            <v>0</v>
          </cell>
          <cell r="J213">
            <v>0</v>
          </cell>
          <cell r="K213">
            <v>825.5</v>
          </cell>
          <cell r="L213">
            <v>0</v>
          </cell>
          <cell r="M213">
            <v>825.5</v>
          </cell>
          <cell r="N213" t="str">
            <v>KG</v>
          </cell>
          <cell r="O213" t="str">
            <v>EREJ</v>
          </cell>
          <cell r="P213" t="str">
            <v>Blocked</v>
          </cell>
          <cell r="Q213" t="str">
            <v>Blocked</v>
          </cell>
          <cell r="R213">
            <v>29.43</v>
          </cell>
          <cell r="S213">
            <v>29.43</v>
          </cell>
          <cell r="T213" t="str">
            <v>V</v>
          </cell>
          <cell r="U213">
            <v>24294.799999999999</v>
          </cell>
          <cell r="V213">
            <v>100</v>
          </cell>
          <cell r="W213">
            <v>24294.799999999999</v>
          </cell>
          <cell r="X213" t="str">
            <v>AZ owned material</v>
          </cell>
        </row>
        <row r="214">
          <cell r="E214">
            <v>13017</v>
          </cell>
          <cell r="F214" t="str">
            <v>25.07.2002</v>
          </cell>
          <cell r="G214">
            <v>0</v>
          </cell>
          <cell r="H214">
            <v>0</v>
          </cell>
          <cell r="I214">
            <v>0</v>
          </cell>
          <cell r="J214">
            <v>576</v>
          </cell>
          <cell r="K214">
            <v>0</v>
          </cell>
          <cell r="L214">
            <v>0</v>
          </cell>
          <cell r="M214">
            <v>576</v>
          </cell>
          <cell r="N214" t="str">
            <v>KG</v>
          </cell>
          <cell r="O214" t="str">
            <v>EA</v>
          </cell>
          <cell r="P214" t="str">
            <v>In Quality</v>
          </cell>
          <cell r="Q214" t="str">
            <v>In Quality</v>
          </cell>
          <cell r="R214">
            <v>0.33</v>
          </cell>
          <cell r="S214">
            <v>0.33</v>
          </cell>
          <cell r="T214" t="str">
            <v>V</v>
          </cell>
          <cell r="U214">
            <v>191.25</v>
          </cell>
          <cell r="V214">
            <v>0</v>
          </cell>
          <cell r="W214">
            <v>0</v>
          </cell>
          <cell r="X214">
            <v>0</v>
          </cell>
        </row>
        <row r="215">
          <cell r="U215">
            <v>24486.05</v>
          </cell>
          <cell r="W215">
            <v>24294.799999999999</v>
          </cell>
        </row>
        <row r="216">
          <cell r="U216">
            <v>47177.89</v>
          </cell>
          <cell r="W216">
            <v>46986.64</v>
          </cell>
        </row>
        <row r="217">
          <cell r="E217" t="str">
            <v>80004880A</v>
          </cell>
          <cell r="F217" t="str">
            <v>26.02.2001</v>
          </cell>
          <cell r="G217">
            <v>12.4</v>
          </cell>
          <cell r="H217">
            <v>0</v>
          </cell>
          <cell r="I217">
            <v>0</v>
          </cell>
          <cell r="J217">
            <v>0</v>
          </cell>
          <cell r="K217">
            <v>0</v>
          </cell>
          <cell r="L217">
            <v>0</v>
          </cell>
          <cell r="M217">
            <v>12.4</v>
          </cell>
          <cell r="N217" t="str">
            <v>KG</v>
          </cell>
          <cell r="O217" t="str">
            <v>EA</v>
          </cell>
          <cell r="P217" t="str">
            <v>Unrestricted</v>
          </cell>
          <cell r="Q217" t="str">
            <v>Unrestricted</v>
          </cell>
          <cell r="R217">
            <v>37.99</v>
          </cell>
          <cell r="S217">
            <v>37.99</v>
          </cell>
          <cell r="T217" t="str">
            <v>S</v>
          </cell>
          <cell r="U217">
            <v>471.08</v>
          </cell>
          <cell r="V217">
            <v>19</v>
          </cell>
          <cell r="W217">
            <v>89.505200000000002</v>
          </cell>
          <cell r="X217" t="str">
            <v>write down to sales value</v>
          </cell>
        </row>
        <row r="218">
          <cell r="E218">
            <v>800114310</v>
          </cell>
          <cell r="F218" t="str">
            <v>10.07.2003</v>
          </cell>
          <cell r="G218">
            <v>1143</v>
          </cell>
          <cell r="H218">
            <v>0</v>
          </cell>
          <cell r="I218">
            <v>0</v>
          </cell>
          <cell r="J218">
            <v>0</v>
          </cell>
          <cell r="K218">
            <v>0</v>
          </cell>
          <cell r="L218">
            <v>0</v>
          </cell>
          <cell r="M218">
            <v>1143</v>
          </cell>
          <cell r="N218" t="str">
            <v>KG</v>
          </cell>
          <cell r="O218" t="str">
            <v>A</v>
          </cell>
          <cell r="P218" t="str">
            <v>Unrestricted</v>
          </cell>
          <cell r="Q218" t="str">
            <v>Unrestricted</v>
          </cell>
          <cell r="R218">
            <v>37.99</v>
          </cell>
          <cell r="S218">
            <v>37.99</v>
          </cell>
          <cell r="T218" t="str">
            <v>S</v>
          </cell>
          <cell r="U218">
            <v>43422.57</v>
          </cell>
          <cell r="V218">
            <v>0</v>
          </cell>
          <cell r="W218">
            <v>0</v>
          </cell>
          <cell r="X218">
            <v>0</v>
          </cell>
        </row>
        <row r="219">
          <cell r="E219">
            <v>800114320</v>
          </cell>
          <cell r="F219" t="str">
            <v>10.07.2003</v>
          </cell>
          <cell r="G219">
            <v>2462</v>
          </cell>
          <cell r="H219">
            <v>0</v>
          </cell>
          <cell r="I219">
            <v>0</v>
          </cell>
          <cell r="J219">
            <v>0</v>
          </cell>
          <cell r="K219">
            <v>0</v>
          </cell>
          <cell r="L219">
            <v>0</v>
          </cell>
          <cell r="M219">
            <v>2462</v>
          </cell>
          <cell r="N219" t="str">
            <v>KG</v>
          </cell>
          <cell r="O219" t="str">
            <v>A</v>
          </cell>
          <cell r="P219" t="str">
            <v>Unrestricted</v>
          </cell>
          <cell r="Q219" t="str">
            <v>Unrestricted</v>
          </cell>
          <cell r="R219">
            <v>37.99</v>
          </cell>
          <cell r="S219">
            <v>37.99</v>
          </cell>
          <cell r="T219" t="str">
            <v>S</v>
          </cell>
          <cell r="U219">
            <v>93531.38</v>
          </cell>
          <cell r="V219">
            <v>0</v>
          </cell>
          <cell r="W219">
            <v>0</v>
          </cell>
          <cell r="X219" t="e">
            <v>#N/A</v>
          </cell>
        </row>
        <row r="220">
          <cell r="E220">
            <v>700015160</v>
          </cell>
          <cell r="F220" t="str">
            <v>16.05.2003</v>
          </cell>
          <cell r="G220">
            <v>526.20000000000005</v>
          </cell>
          <cell r="H220">
            <v>0</v>
          </cell>
          <cell r="I220">
            <v>0</v>
          </cell>
          <cell r="J220">
            <v>0</v>
          </cell>
          <cell r="K220">
            <v>0</v>
          </cell>
          <cell r="L220">
            <v>0</v>
          </cell>
          <cell r="M220">
            <v>526.20000000000005</v>
          </cell>
          <cell r="N220" t="str">
            <v>KG</v>
          </cell>
          <cell r="O220" t="str">
            <v>RRPR</v>
          </cell>
          <cell r="P220" t="str">
            <v>Unrestricted</v>
          </cell>
          <cell r="Q220" t="str">
            <v>Unrestricted</v>
          </cell>
          <cell r="R220">
            <v>35.79</v>
          </cell>
          <cell r="S220">
            <v>35.79</v>
          </cell>
          <cell r="T220" t="str">
            <v>S</v>
          </cell>
          <cell r="U220">
            <v>18832.7</v>
          </cell>
          <cell r="V220">
            <v>100</v>
          </cell>
          <cell r="W220">
            <v>18832.7</v>
          </cell>
          <cell r="X220" t="str">
            <v>transfer from annan</v>
          </cell>
        </row>
        <row r="221">
          <cell r="E221">
            <v>800095220</v>
          </cell>
          <cell r="F221" t="str">
            <v>08.08.2002</v>
          </cell>
          <cell r="G221">
            <v>7.1</v>
          </cell>
          <cell r="H221">
            <v>0</v>
          </cell>
          <cell r="I221">
            <v>0</v>
          </cell>
          <cell r="J221">
            <v>0</v>
          </cell>
          <cell r="K221">
            <v>0</v>
          </cell>
          <cell r="L221">
            <v>0</v>
          </cell>
          <cell r="M221">
            <v>7.1</v>
          </cell>
          <cell r="N221" t="str">
            <v>KG</v>
          </cell>
          <cell r="O221" t="str">
            <v>EA</v>
          </cell>
          <cell r="P221" t="str">
            <v>Unrestricted</v>
          </cell>
          <cell r="Q221" t="str">
            <v>Unrestricted</v>
          </cell>
          <cell r="R221">
            <v>35.79</v>
          </cell>
          <cell r="S221">
            <v>35.79</v>
          </cell>
          <cell r="T221" t="str">
            <v>S</v>
          </cell>
          <cell r="U221">
            <v>254.11</v>
          </cell>
          <cell r="V221">
            <v>42</v>
          </cell>
          <cell r="W221">
            <v>106.72620000000001</v>
          </cell>
          <cell r="X221" t="str">
            <v>to cover margin loss on CPD</v>
          </cell>
        </row>
        <row r="222">
          <cell r="E222">
            <v>800108710</v>
          </cell>
          <cell r="F222" t="str">
            <v>22.04.2003</v>
          </cell>
          <cell r="G222">
            <v>47</v>
          </cell>
          <cell r="H222">
            <v>0</v>
          </cell>
          <cell r="I222">
            <v>0</v>
          </cell>
          <cell r="J222">
            <v>0</v>
          </cell>
          <cell r="K222">
            <v>0</v>
          </cell>
          <cell r="L222">
            <v>0</v>
          </cell>
          <cell r="M222">
            <v>47</v>
          </cell>
          <cell r="N222" t="str">
            <v>KG</v>
          </cell>
          <cell r="O222" t="str">
            <v>A</v>
          </cell>
          <cell r="P222" t="str">
            <v>Unrestricted</v>
          </cell>
          <cell r="Q222" t="str">
            <v>Unrestricted</v>
          </cell>
          <cell r="R222">
            <v>35.79</v>
          </cell>
          <cell r="S222">
            <v>35.79</v>
          </cell>
          <cell r="T222" t="str">
            <v>S</v>
          </cell>
          <cell r="U222">
            <v>1682.13</v>
          </cell>
          <cell r="V222">
            <v>60</v>
          </cell>
          <cell r="W222">
            <v>1009.278</v>
          </cell>
          <cell r="X222" t="str">
            <v>write down to annan value</v>
          </cell>
        </row>
        <row r="223">
          <cell r="E223">
            <v>800109250</v>
          </cell>
          <cell r="F223" t="str">
            <v>25.04.2003</v>
          </cell>
          <cell r="G223">
            <v>138.4</v>
          </cell>
          <cell r="H223">
            <v>0</v>
          </cell>
          <cell r="I223">
            <v>0</v>
          </cell>
          <cell r="J223">
            <v>0</v>
          </cell>
          <cell r="K223">
            <v>0</v>
          </cell>
          <cell r="L223">
            <v>0</v>
          </cell>
          <cell r="M223">
            <v>138.4</v>
          </cell>
          <cell r="N223" t="str">
            <v>KG</v>
          </cell>
          <cell r="O223" t="str">
            <v>A</v>
          </cell>
          <cell r="P223" t="str">
            <v>Unrestricted</v>
          </cell>
          <cell r="Q223" t="str">
            <v>Unrestricted</v>
          </cell>
          <cell r="R223">
            <v>35.79</v>
          </cell>
          <cell r="S223">
            <v>35.79</v>
          </cell>
          <cell r="T223" t="str">
            <v>S</v>
          </cell>
          <cell r="U223">
            <v>4953.34</v>
          </cell>
          <cell r="V223">
            <v>0</v>
          </cell>
          <cell r="W223">
            <v>0</v>
          </cell>
          <cell r="X223">
            <v>0</v>
          </cell>
        </row>
        <row r="224">
          <cell r="E224">
            <v>800110670</v>
          </cell>
          <cell r="F224" t="str">
            <v>16.05.2003</v>
          </cell>
          <cell r="G224">
            <v>410</v>
          </cell>
          <cell r="H224">
            <v>0</v>
          </cell>
          <cell r="I224">
            <v>0</v>
          </cell>
          <cell r="J224">
            <v>0</v>
          </cell>
          <cell r="K224">
            <v>0</v>
          </cell>
          <cell r="L224">
            <v>0</v>
          </cell>
          <cell r="M224">
            <v>410</v>
          </cell>
          <cell r="N224" t="str">
            <v>KG</v>
          </cell>
          <cell r="O224" t="str">
            <v>A</v>
          </cell>
          <cell r="P224" t="str">
            <v>Unrestricted</v>
          </cell>
          <cell r="Q224" t="str">
            <v>Unrestricted</v>
          </cell>
          <cell r="R224">
            <v>35.79</v>
          </cell>
          <cell r="S224">
            <v>35.79</v>
          </cell>
          <cell r="T224" t="str">
            <v>S</v>
          </cell>
          <cell r="U224">
            <v>14673.9</v>
          </cell>
          <cell r="V224">
            <v>0</v>
          </cell>
          <cell r="W224">
            <v>0</v>
          </cell>
          <cell r="X224">
            <v>0</v>
          </cell>
        </row>
        <row r="225">
          <cell r="E225">
            <v>800111040</v>
          </cell>
          <cell r="F225" t="str">
            <v>23.05.2003</v>
          </cell>
          <cell r="G225">
            <v>98.2</v>
          </cell>
          <cell r="H225">
            <v>0</v>
          </cell>
          <cell r="I225">
            <v>0</v>
          </cell>
          <cell r="J225">
            <v>0</v>
          </cell>
          <cell r="K225">
            <v>0</v>
          </cell>
          <cell r="L225">
            <v>0</v>
          </cell>
          <cell r="M225">
            <v>98.2</v>
          </cell>
          <cell r="N225" t="str">
            <v>KG</v>
          </cell>
          <cell r="O225" t="str">
            <v>A</v>
          </cell>
          <cell r="P225" t="str">
            <v>Unrestricted</v>
          </cell>
          <cell r="Q225" t="str">
            <v>Unrestricted</v>
          </cell>
          <cell r="R225">
            <v>35.79</v>
          </cell>
          <cell r="S225">
            <v>35.79</v>
          </cell>
          <cell r="T225" t="str">
            <v>S</v>
          </cell>
          <cell r="U225">
            <v>3514.58</v>
          </cell>
          <cell r="V225">
            <v>0</v>
          </cell>
          <cell r="W225">
            <v>0</v>
          </cell>
          <cell r="X225">
            <v>0</v>
          </cell>
        </row>
        <row r="226">
          <cell r="E226">
            <v>800111050</v>
          </cell>
          <cell r="F226" t="str">
            <v>23.05.2003</v>
          </cell>
          <cell r="G226">
            <v>1265</v>
          </cell>
          <cell r="H226">
            <v>0</v>
          </cell>
          <cell r="I226">
            <v>0</v>
          </cell>
          <cell r="J226">
            <v>0</v>
          </cell>
          <cell r="K226">
            <v>0</v>
          </cell>
          <cell r="L226">
            <v>0</v>
          </cell>
          <cell r="M226">
            <v>1265</v>
          </cell>
          <cell r="N226" t="str">
            <v>KG</v>
          </cell>
          <cell r="O226" t="str">
            <v>A</v>
          </cell>
          <cell r="P226" t="str">
            <v>Unrestricted</v>
          </cell>
          <cell r="Q226" t="str">
            <v>Unrestricted</v>
          </cell>
          <cell r="R226">
            <v>35.79</v>
          </cell>
          <cell r="S226">
            <v>35.79</v>
          </cell>
          <cell r="T226" t="str">
            <v>S</v>
          </cell>
          <cell r="U226">
            <v>45274.35</v>
          </cell>
          <cell r="V226">
            <v>0</v>
          </cell>
          <cell r="W226">
            <v>0</v>
          </cell>
          <cell r="X226" t="str">
            <v>being anlaysed</v>
          </cell>
        </row>
        <row r="227">
          <cell r="E227">
            <v>800115580</v>
          </cell>
          <cell r="F227" t="str">
            <v>08.08.2003</v>
          </cell>
          <cell r="G227">
            <v>162</v>
          </cell>
          <cell r="H227">
            <v>0</v>
          </cell>
          <cell r="I227">
            <v>0</v>
          </cell>
          <cell r="J227">
            <v>0</v>
          </cell>
          <cell r="K227">
            <v>0</v>
          </cell>
          <cell r="L227">
            <v>0</v>
          </cell>
          <cell r="M227">
            <v>162</v>
          </cell>
          <cell r="N227" t="str">
            <v>KG</v>
          </cell>
          <cell r="O227" t="str">
            <v>A</v>
          </cell>
          <cell r="P227" t="str">
            <v>Unrestricted</v>
          </cell>
          <cell r="Q227" t="str">
            <v>Unrestricted</v>
          </cell>
          <cell r="R227">
            <v>35.79</v>
          </cell>
          <cell r="S227">
            <v>35.79</v>
          </cell>
          <cell r="T227" t="str">
            <v>S</v>
          </cell>
          <cell r="U227">
            <v>5797.98</v>
          </cell>
          <cell r="V227">
            <v>0</v>
          </cell>
          <cell r="W227">
            <v>0</v>
          </cell>
          <cell r="X227" t="e">
            <v>#N/A</v>
          </cell>
        </row>
        <row r="228">
          <cell r="E228">
            <v>800115590</v>
          </cell>
          <cell r="F228" t="str">
            <v>08.08.2003</v>
          </cell>
          <cell r="G228">
            <v>1978.5</v>
          </cell>
          <cell r="H228">
            <v>0</v>
          </cell>
          <cell r="I228">
            <v>0</v>
          </cell>
          <cell r="J228">
            <v>0</v>
          </cell>
          <cell r="K228">
            <v>0</v>
          </cell>
          <cell r="L228">
            <v>0</v>
          </cell>
          <cell r="M228">
            <v>1978.5</v>
          </cell>
          <cell r="N228" t="str">
            <v>KG</v>
          </cell>
          <cell r="O228" t="str">
            <v>A</v>
          </cell>
          <cell r="P228" t="str">
            <v>Unrestricted</v>
          </cell>
          <cell r="Q228" t="str">
            <v>Unrestricted</v>
          </cell>
          <cell r="R228">
            <v>35.79</v>
          </cell>
          <cell r="S228">
            <v>35.79</v>
          </cell>
          <cell r="T228" t="str">
            <v>S</v>
          </cell>
          <cell r="U228">
            <v>70810.52</v>
          </cell>
          <cell r="V228">
            <v>0</v>
          </cell>
          <cell r="W228">
            <v>0</v>
          </cell>
          <cell r="X228" t="e">
            <v>#N/A</v>
          </cell>
        </row>
        <row r="229">
          <cell r="U229">
            <v>303218.64</v>
          </cell>
          <cell r="W229">
            <v>20038.2094</v>
          </cell>
        </row>
        <row r="230">
          <cell r="E230">
            <v>15082</v>
          </cell>
          <cell r="F230" t="str">
            <v>24.02.2003</v>
          </cell>
          <cell r="G230">
            <v>0</v>
          </cell>
          <cell r="H230">
            <v>0</v>
          </cell>
          <cell r="I230">
            <v>0</v>
          </cell>
          <cell r="J230">
            <v>25</v>
          </cell>
          <cell r="K230">
            <v>0</v>
          </cell>
          <cell r="L230">
            <v>0</v>
          </cell>
          <cell r="M230">
            <v>25</v>
          </cell>
          <cell r="N230" t="str">
            <v>KG</v>
          </cell>
          <cell r="O230" t="str">
            <v>A</v>
          </cell>
          <cell r="P230" t="str">
            <v>In Quality</v>
          </cell>
          <cell r="Q230" t="str">
            <v>In Quality</v>
          </cell>
          <cell r="R230">
            <v>11.51</v>
          </cell>
          <cell r="S230">
            <v>11.51</v>
          </cell>
          <cell r="T230" t="str">
            <v>V</v>
          </cell>
          <cell r="U230">
            <v>287.75</v>
          </cell>
          <cell r="V230">
            <v>0</v>
          </cell>
          <cell r="W230">
            <v>0</v>
          </cell>
          <cell r="X230">
            <v>0</v>
          </cell>
        </row>
        <row r="231">
          <cell r="U231">
            <v>287.75</v>
          </cell>
          <cell r="W231">
            <v>0</v>
          </cell>
        </row>
        <row r="232">
          <cell r="U232">
            <v>303506.39</v>
          </cell>
          <cell r="W232">
            <v>20038.2094</v>
          </cell>
        </row>
        <row r="233">
          <cell r="E233">
            <v>12997</v>
          </cell>
          <cell r="F233" t="str">
            <v>23.07.2002</v>
          </cell>
          <cell r="G233">
            <v>0</v>
          </cell>
          <cell r="H233">
            <v>0</v>
          </cell>
          <cell r="I233">
            <v>600</v>
          </cell>
          <cell r="J233">
            <v>0</v>
          </cell>
          <cell r="K233">
            <v>0</v>
          </cell>
          <cell r="L233">
            <v>0</v>
          </cell>
          <cell r="M233">
            <v>600</v>
          </cell>
          <cell r="N233" t="str">
            <v>L</v>
          </cell>
          <cell r="O233" t="str">
            <v>ARPS</v>
          </cell>
          <cell r="P233" t="str">
            <v>Restricted</v>
          </cell>
          <cell r="Q233" t="str">
            <v>Restricted</v>
          </cell>
          <cell r="R233">
            <v>1.98</v>
          </cell>
          <cell r="S233">
            <v>1.98</v>
          </cell>
          <cell r="T233" t="str">
            <v>V</v>
          </cell>
          <cell r="U233">
            <v>1188</v>
          </cell>
          <cell r="V233">
            <v>100</v>
          </cell>
          <cell r="W233">
            <v>1188</v>
          </cell>
          <cell r="X233">
            <v>0</v>
          </cell>
        </row>
        <row r="234">
          <cell r="E234">
            <v>12968</v>
          </cell>
          <cell r="F234" t="str">
            <v>18.07.2002</v>
          </cell>
          <cell r="G234">
            <v>0</v>
          </cell>
          <cell r="H234">
            <v>0</v>
          </cell>
          <cell r="I234">
            <v>0</v>
          </cell>
          <cell r="J234">
            <v>10</v>
          </cell>
          <cell r="K234">
            <v>0</v>
          </cell>
          <cell r="L234">
            <v>0</v>
          </cell>
          <cell r="M234">
            <v>10</v>
          </cell>
          <cell r="N234" t="str">
            <v>KG</v>
          </cell>
          <cell r="O234" t="str">
            <v>EA</v>
          </cell>
          <cell r="P234" t="str">
            <v>In Quality</v>
          </cell>
          <cell r="Q234" t="str">
            <v>In Quality</v>
          </cell>
          <cell r="R234">
            <v>125.54</v>
          </cell>
          <cell r="S234">
            <v>125.54</v>
          </cell>
          <cell r="T234" t="str">
            <v>V</v>
          </cell>
          <cell r="U234">
            <v>1255.43</v>
          </cell>
          <cell r="V234">
            <v>100</v>
          </cell>
          <cell r="W234">
            <v>1255.43</v>
          </cell>
          <cell r="X234">
            <v>0</v>
          </cell>
        </row>
        <row r="235">
          <cell r="E235">
            <v>13308</v>
          </cell>
          <cell r="F235" t="str">
            <v>23.08.2002</v>
          </cell>
          <cell r="G235">
            <v>0</v>
          </cell>
          <cell r="H235">
            <v>0</v>
          </cell>
          <cell r="I235">
            <v>0</v>
          </cell>
          <cell r="J235">
            <v>0</v>
          </cell>
          <cell r="K235">
            <v>1.0369999999999999</v>
          </cell>
          <cell r="L235">
            <v>0</v>
          </cell>
          <cell r="M235">
            <v>1.0369999999999999</v>
          </cell>
          <cell r="N235" t="str">
            <v>KG</v>
          </cell>
          <cell r="O235" t="str">
            <v>EREJ</v>
          </cell>
          <cell r="P235" t="str">
            <v>Blocked</v>
          </cell>
          <cell r="Q235" t="str">
            <v>Blocked</v>
          </cell>
          <cell r="R235">
            <v>196.12</v>
          </cell>
          <cell r="S235">
            <v>196.12</v>
          </cell>
          <cell r="T235" t="str">
            <v>V</v>
          </cell>
          <cell r="U235">
            <v>203.38</v>
          </cell>
          <cell r="V235">
            <v>100</v>
          </cell>
          <cell r="W235">
            <v>203.38</v>
          </cell>
          <cell r="X235">
            <v>0</v>
          </cell>
        </row>
        <row r="236">
          <cell r="E236">
            <v>13161</v>
          </cell>
          <cell r="F236" t="str">
            <v>13.08.2002</v>
          </cell>
          <cell r="G236">
            <v>0</v>
          </cell>
          <cell r="H236">
            <v>0</v>
          </cell>
          <cell r="I236">
            <v>0</v>
          </cell>
          <cell r="J236">
            <v>25</v>
          </cell>
          <cell r="K236">
            <v>0</v>
          </cell>
          <cell r="L236">
            <v>0</v>
          </cell>
          <cell r="M236">
            <v>25</v>
          </cell>
          <cell r="N236" t="str">
            <v>KG</v>
          </cell>
          <cell r="O236" t="str">
            <v>A</v>
          </cell>
          <cell r="P236" t="str">
            <v>In Quality</v>
          </cell>
          <cell r="Q236" t="str">
            <v>In Quality</v>
          </cell>
          <cell r="R236">
            <v>9.25</v>
          </cell>
          <cell r="S236">
            <v>9.25</v>
          </cell>
          <cell r="T236" t="str">
            <v>V</v>
          </cell>
          <cell r="U236">
            <v>231.25</v>
          </cell>
          <cell r="V236">
            <v>100</v>
          </cell>
          <cell r="W236">
            <v>231.25</v>
          </cell>
          <cell r="X236">
            <v>0</v>
          </cell>
        </row>
        <row r="237">
          <cell r="E237">
            <v>13375</v>
          </cell>
          <cell r="F237" t="str">
            <v>30.08.2002</v>
          </cell>
          <cell r="G237">
            <v>0</v>
          </cell>
          <cell r="H237">
            <v>0</v>
          </cell>
          <cell r="I237">
            <v>0</v>
          </cell>
          <cell r="J237">
            <v>0</v>
          </cell>
          <cell r="K237">
            <v>26</v>
          </cell>
          <cell r="L237">
            <v>0</v>
          </cell>
          <cell r="M237">
            <v>26</v>
          </cell>
          <cell r="N237" t="str">
            <v>KG</v>
          </cell>
          <cell r="O237" t="str">
            <v>EREJ</v>
          </cell>
          <cell r="P237" t="str">
            <v>Blocked</v>
          </cell>
          <cell r="Q237" t="str">
            <v>Blocked</v>
          </cell>
          <cell r="R237">
            <v>1.97</v>
          </cell>
          <cell r="S237">
            <v>1.97</v>
          </cell>
          <cell r="T237" t="str">
            <v>V</v>
          </cell>
          <cell r="U237">
            <v>51.2</v>
          </cell>
          <cell r="V237">
            <v>100</v>
          </cell>
          <cell r="W237">
            <v>51.2</v>
          </cell>
          <cell r="X237">
            <v>0</v>
          </cell>
        </row>
        <row r="238">
          <cell r="E238">
            <v>13355</v>
          </cell>
          <cell r="F238" t="str">
            <v>28.08.2002</v>
          </cell>
          <cell r="G238">
            <v>0</v>
          </cell>
          <cell r="H238">
            <v>0</v>
          </cell>
          <cell r="I238">
            <v>0</v>
          </cell>
          <cell r="J238">
            <v>0</v>
          </cell>
          <cell r="K238">
            <v>25</v>
          </cell>
          <cell r="L238">
            <v>0</v>
          </cell>
          <cell r="M238">
            <v>25</v>
          </cell>
          <cell r="N238" t="str">
            <v>KG</v>
          </cell>
          <cell r="O238" t="str">
            <v>EREJ</v>
          </cell>
          <cell r="P238" t="str">
            <v>Blocked</v>
          </cell>
          <cell r="Q238" t="str">
            <v>Blocked</v>
          </cell>
          <cell r="R238">
            <v>1.28</v>
          </cell>
          <cell r="S238">
            <v>1.28</v>
          </cell>
          <cell r="T238" t="str">
            <v>V</v>
          </cell>
          <cell r="U238">
            <v>32</v>
          </cell>
          <cell r="V238">
            <v>100</v>
          </cell>
          <cell r="W238">
            <v>32</v>
          </cell>
          <cell r="X238">
            <v>0</v>
          </cell>
        </row>
        <row r="239">
          <cell r="U239">
            <v>2961.26</v>
          </cell>
          <cell r="W239">
            <v>2961.26</v>
          </cell>
        </row>
        <row r="240">
          <cell r="U240">
            <v>2961.26</v>
          </cell>
          <cell r="W240">
            <v>2961.26</v>
          </cell>
        </row>
        <row r="241">
          <cell r="E241">
            <v>16699</v>
          </cell>
          <cell r="F241" t="str">
            <v>22.07.2003</v>
          </cell>
          <cell r="G241">
            <v>3</v>
          </cell>
          <cell r="H241">
            <v>0</v>
          </cell>
          <cell r="I241">
            <v>0</v>
          </cell>
          <cell r="J241">
            <v>0</v>
          </cell>
          <cell r="K241">
            <v>0</v>
          </cell>
          <cell r="L241">
            <v>0</v>
          </cell>
          <cell r="M241">
            <v>3</v>
          </cell>
          <cell r="N241" t="str">
            <v>KG</v>
          </cell>
          <cell r="O241" t="str">
            <v>A</v>
          </cell>
          <cell r="P241" t="str">
            <v>Unrestricted</v>
          </cell>
          <cell r="Q241" t="str">
            <v>Unrestricted</v>
          </cell>
          <cell r="R241">
            <v>342.06</v>
          </cell>
          <cell r="S241">
            <v>342.06</v>
          </cell>
          <cell r="T241" t="str">
            <v>S</v>
          </cell>
          <cell r="U241">
            <v>1026.18</v>
          </cell>
          <cell r="V241">
            <v>0</v>
          </cell>
          <cell r="W241">
            <v>0</v>
          </cell>
          <cell r="X241">
            <v>0</v>
          </cell>
        </row>
        <row r="242">
          <cell r="U242">
            <v>1026.18</v>
          </cell>
          <cell r="W242">
            <v>0</v>
          </cell>
        </row>
        <row r="243">
          <cell r="U243">
            <v>1026.18</v>
          </cell>
          <cell r="W243">
            <v>0</v>
          </cell>
        </row>
        <row r="244">
          <cell r="E244">
            <v>800113490</v>
          </cell>
          <cell r="F244" t="str">
            <v>26.06.2003</v>
          </cell>
          <cell r="G244">
            <v>0</v>
          </cell>
          <cell r="H244">
            <v>0</v>
          </cell>
          <cell r="I244">
            <v>133.9</v>
          </cell>
          <cell r="J244">
            <v>0</v>
          </cell>
          <cell r="K244">
            <v>0</v>
          </cell>
          <cell r="L244">
            <v>0</v>
          </cell>
          <cell r="M244">
            <v>133.9</v>
          </cell>
          <cell r="N244" t="str">
            <v>KG</v>
          </cell>
          <cell r="O244" t="str">
            <v>ARPS</v>
          </cell>
          <cell r="P244" t="str">
            <v>Restricted</v>
          </cell>
          <cell r="Q244" t="str">
            <v>Restricted</v>
          </cell>
          <cell r="R244">
            <v>103.11</v>
          </cell>
          <cell r="S244">
            <v>103.11</v>
          </cell>
          <cell r="T244" t="str">
            <v>S</v>
          </cell>
          <cell r="U244">
            <v>13806.43</v>
          </cell>
          <cell r="V244">
            <v>100</v>
          </cell>
          <cell r="W244">
            <v>13806.43</v>
          </cell>
          <cell r="X244">
            <v>0</v>
          </cell>
        </row>
        <row r="245">
          <cell r="U245">
            <v>13806.43</v>
          </cell>
          <cell r="W245">
            <v>13806.43</v>
          </cell>
        </row>
        <row r="246">
          <cell r="U246">
            <v>13806.43</v>
          </cell>
          <cell r="W246">
            <v>13806.43</v>
          </cell>
        </row>
        <row r="247">
          <cell r="E247">
            <v>14711</v>
          </cell>
          <cell r="F247" t="str">
            <v>21.01.2003</v>
          </cell>
          <cell r="G247">
            <v>0</v>
          </cell>
          <cell r="H247">
            <v>0</v>
          </cell>
          <cell r="I247">
            <v>0</v>
          </cell>
          <cell r="J247">
            <v>0</v>
          </cell>
          <cell r="K247">
            <v>2.19</v>
          </cell>
          <cell r="L247">
            <v>0</v>
          </cell>
          <cell r="M247">
            <v>2.19</v>
          </cell>
          <cell r="N247" t="str">
            <v>KG</v>
          </cell>
          <cell r="O247" t="str">
            <v>EREJ</v>
          </cell>
          <cell r="P247" t="str">
            <v>Blocked</v>
          </cell>
          <cell r="Q247" t="str">
            <v>Blocked</v>
          </cell>
          <cell r="R247">
            <v>25.07</v>
          </cell>
          <cell r="S247">
            <v>25.07</v>
          </cell>
          <cell r="T247" t="str">
            <v>V</v>
          </cell>
          <cell r="U247">
            <v>54.9</v>
          </cell>
          <cell r="V247">
            <v>0</v>
          </cell>
          <cell r="W247">
            <v>0</v>
          </cell>
          <cell r="X247">
            <v>0</v>
          </cell>
        </row>
        <row r="248">
          <cell r="U248">
            <v>54.9</v>
          </cell>
          <cell r="W248">
            <v>0</v>
          </cell>
        </row>
        <row r="249">
          <cell r="U249">
            <v>54.9</v>
          </cell>
          <cell r="W249">
            <v>0</v>
          </cell>
        </row>
        <row r="250">
          <cell r="E250" t="str">
            <v>80006998B</v>
          </cell>
          <cell r="F250" t="str">
            <v>12.10.2001</v>
          </cell>
          <cell r="G250">
            <v>0</v>
          </cell>
          <cell r="H250">
            <v>0</v>
          </cell>
          <cell r="I250">
            <v>0</v>
          </cell>
          <cell r="J250">
            <v>0</v>
          </cell>
          <cell r="K250">
            <v>1.58</v>
          </cell>
          <cell r="L250">
            <v>0</v>
          </cell>
          <cell r="M250">
            <v>1.58</v>
          </cell>
          <cell r="N250" t="str">
            <v>KG</v>
          </cell>
          <cell r="O250" t="str">
            <v>REJ</v>
          </cell>
          <cell r="P250" t="str">
            <v>Blocked</v>
          </cell>
          <cell r="Q250" t="str">
            <v>Blocked</v>
          </cell>
          <cell r="R250">
            <v>703.43</v>
          </cell>
          <cell r="S250">
            <v>703.43</v>
          </cell>
          <cell r="T250" t="str">
            <v>S</v>
          </cell>
          <cell r="U250">
            <v>1111.42</v>
          </cell>
          <cell r="V250">
            <v>100</v>
          </cell>
          <cell r="W250">
            <v>1111.42</v>
          </cell>
          <cell r="X250">
            <v>0</v>
          </cell>
        </row>
        <row r="251">
          <cell r="U251">
            <v>1111.42</v>
          </cell>
          <cell r="W251">
            <v>1111.42</v>
          </cell>
        </row>
        <row r="252">
          <cell r="E252">
            <v>10569</v>
          </cell>
          <cell r="F252" t="str">
            <v>04.12.2001</v>
          </cell>
          <cell r="G252">
            <v>0</v>
          </cell>
          <cell r="H252">
            <v>0</v>
          </cell>
          <cell r="I252">
            <v>0</v>
          </cell>
          <cell r="J252">
            <v>0</v>
          </cell>
          <cell r="K252">
            <v>6.35</v>
          </cell>
          <cell r="L252">
            <v>0</v>
          </cell>
          <cell r="M252">
            <v>6.35</v>
          </cell>
          <cell r="N252" t="str">
            <v>KG</v>
          </cell>
          <cell r="O252" t="str">
            <v>EREJ</v>
          </cell>
          <cell r="P252" t="str">
            <v>Blocked</v>
          </cell>
          <cell r="Q252" t="str">
            <v>Blocked</v>
          </cell>
          <cell r="R252">
            <v>36.58</v>
          </cell>
          <cell r="S252">
            <v>36.58</v>
          </cell>
          <cell r="T252" t="str">
            <v>V</v>
          </cell>
          <cell r="U252">
            <v>232.28</v>
          </cell>
          <cell r="V252">
            <v>100</v>
          </cell>
          <cell r="W252">
            <v>232.28</v>
          </cell>
          <cell r="X252">
            <v>0</v>
          </cell>
        </row>
        <row r="253">
          <cell r="E253">
            <v>14024</v>
          </cell>
          <cell r="F253" t="str">
            <v>05.11.2002</v>
          </cell>
          <cell r="G253">
            <v>60</v>
          </cell>
          <cell r="H253">
            <v>0</v>
          </cell>
          <cell r="I253">
            <v>0</v>
          </cell>
          <cell r="J253">
            <v>0</v>
          </cell>
          <cell r="K253">
            <v>0</v>
          </cell>
          <cell r="L253">
            <v>0</v>
          </cell>
          <cell r="M253">
            <v>60</v>
          </cell>
          <cell r="N253" t="str">
            <v>KG</v>
          </cell>
          <cell r="O253" t="str">
            <v>A</v>
          </cell>
          <cell r="P253" t="str">
            <v>Unrestricted</v>
          </cell>
          <cell r="Q253" t="str">
            <v>Unrestricted</v>
          </cell>
          <cell r="R253">
            <v>36.58</v>
          </cell>
          <cell r="S253">
            <v>36.58</v>
          </cell>
          <cell r="T253" t="str">
            <v>V</v>
          </cell>
          <cell r="U253">
            <v>2194.8200000000002</v>
          </cell>
          <cell r="V253">
            <v>100</v>
          </cell>
          <cell r="W253">
            <v>2194.8200000000002</v>
          </cell>
          <cell r="X253">
            <v>0</v>
          </cell>
        </row>
        <row r="254">
          <cell r="U254">
            <v>2427.1000000000004</v>
          </cell>
          <cell r="W254">
            <v>2427.1000000000004</v>
          </cell>
        </row>
        <row r="255">
          <cell r="U255">
            <v>3538.5200000000004</v>
          </cell>
          <cell r="W255">
            <v>3538.5200000000004</v>
          </cell>
        </row>
        <row r="256">
          <cell r="E256">
            <v>800105300</v>
          </cell>
          <cell r="F256" t="str">
            <v>12.02.2003</v>
          </cell>
          <cell r="G256">
            <v>117.5</v>
          </cell>
          <cell r="H256">
            <v>0</v>
          </cell>
          <cell r="I256">
            <v>0</v>
          </cell>
          <cell r="J256">
            <v>0</v>
          </cell>
          <cell r="K256">
            <v>0</v>
          </cell>
          <cell r="L256">
            <v>0</v>
          </cell>
          <cell r="M256">
            <v>117.5</v>
          </cell>
          <cell r="N256" t="str">
            <v>KG</v>
          </cell>
          <cell r="O256" t="str">
            <v>IA</v>
          </cell>
          <cell r="P256" t="str">
            <v>Unrestricted</v>
          </cell>
          <cell r="Q256" t="str">
            <v>Unrestricted</v>
          </cell>
          <cell r="R256">
            <v>72.760000000000005</v>
          </cell>
          <cell r="S256">
            <v>72.760000000000005</v>
          </cell>
          <cell r="T256" t="str">
            <v>S</v>
          </cell>
          <cell r="U256">
            <v>8549.2999999999993</v>
          </cell>
          <cell r="V256">
            <v>100</v>
          </cell>
          <cell r="W256">
            <v>8549.2999999999993</v>
          </cell>
          <cell r="X256">
            <v>0</v>
          </cell>
        </row>
        <row r="257">
          <cell r="U257">
            <v>8549.2999999999993</v>
          </cell>
          <cell r="W257">
            <v>8549.2999999999993</v>
          </cell>
        </row>
        <row r="258">
          <cell r="E258">
            <v>15444</v>
          </cell>
          <cell r="F258" t="str">
            <v>01.04.2003</v>
          </cell>
          <cell r="G258">
            <v>23</v>
          </cell>
          <cell r="H258">
            <v>0</v>
          </cell>
          <cell r="I258">
            <v>0</v>
          </cell>
          <cell r="J258">
            <v>0</v>
          </cell>
          <cell r="K258">
            <v>0</v>
          </cell>
          <cell r="L258">
            <v>0</v>
          </cell>
          <cell r="M258">
            <v>23</v>
          </cell>
          <cell r="N258" t="str">
            <v>KG</v>
          </cell>
          <cell r="O258" t="str">
            <v>A</v>
          </cell>
          <cell r="P258" t="str">
            <v>Unrestricted</v>
          </cell>
          <cell r="Q258" t="str">
            <v>Unrestricted</v>
          </cell>
          <cell r="R258">
            <v>81.34</v>
          </cell>
          <cell r="S258">
            <v>81.34</v>
          </cell>
          <cell r="T258" t="str">
            <v>V</v>
          </cell>
          <cell r="U258">
            <v>1870.85</v>
          </cell>
          <cell r="V258">
            <v>100</v>
          </cell>
          <cell r="W258">
            <v>1870.85</v>
          </cell>
          <cell r="X258">
            <v>0</v>
          </cell>
        </row>
        <row r="259">
          <cell r="E259">
            <v>14858</v>
          </cell>
          <cell r="F259" t="str">
            <v>05.02.2003</v>
          </cell>
          <cell r="G259">
            <v>0</v>
          </cell>
          <cell r="H259">
            <v>0</v>
          </cell>
          <cell r="I259">
            <v>0</v>
          </cell>
          <cell r="J259">
            <v>0</v>
          </cell>
          <cell r="K259">
            <v>200</v>
          </cell>
          <cell r="L259">
            <v>0</v>
          </cell>
          <cell r="M259">
            <v>200</v>
          </cell>
          <cell r="N259" t="str">
            <v>KG</v>
          </cell>
          <cell r="O259" t="str">
            <v>RTV</v>
          </cell>
          <cell r="P259" t="str">
            <v>Blocked</v>
          </cell>
          <cell r="Q259" t="str">
            <v>Blocked</v>
          </cell>
          <cell r="R259">
            <v>3.94</v>
          </cell>
          <cell r="S259">
            <v>3.94</v>
          </cell>
          <cell r="T259" t="str">
            <v>V</v>
          </cell>
          <cell r="U259">
            <v>788</v>
          </cell>
          <cell r="V259">
            <v>100</v>
          </cell>
          <cell r="W259">
            <v>788</v>
          </cell>
          <cell r="X259">
            <v>0</v>
          </cell>
        </row>
        <row r="260">
          <cell r="U260">
            <v>2658.85</v>
          </cell>
          <cell r="W260">
            <v>2658.85</v>
          </cell>
        </row>
        <row r="261">
          <cell r="U261">
            <v>11208.15</v>
          </cell>
          <cell r="W261">
            <v>11208.15</v>
          </cell>
        </row>
        <row r="262">
          <cell r="E262">
            <v>800046550</v>
          </cell>
          <cell r="F262" t="str">
            <v>22.12.2000</v>
          </cell>
          <cell r="G262">
            <v>0</v>
          </cell>
          <cell r="H262">
            <v>0</v>
          </cell>
          <cell r="I262">
            <v>0</v>
          </cell>
          <cell r="J262">
            <v>0</v>
          </cell>
          <cell r="K262">
            <v>176.9</v>
          </cell>
          <cell r="L262">
            <v>0</v>
          </cell>
          <cell r="M262">
            <v>176.9</v>
          </cell>
          <cell r="N262" t="str">
            <v>KG</v>
          </cell>
          <cell r="O262" t="str">
            <v>EA</v>
          </cell>
          <cell r="P262" t="str">
            <v>Blocked</v>
          </cell>
          <cell r="Q262" t="str">
            <v>Blocked</v>
          </cell>
          <cell r="R262">
            <v>31.02</v>
          </cell>
          <cell r="S262">
            <v>31.02</v>
          </cell>
          <cell r="T262" t="str">
            <v>S</v>
          </cell>
          <cell r="U262">
            <v>5487.44</v>
          </cell>
          <cell r="V262">
            <v>0</v>
          </cell>
          <cell r="W262">
            <v>0</v>
          </cell>
          <cell r="X262" t="str">
            <v>will be retested</v>
          </cell>
        </row>
        <row r="263">
          <cell r="E263" t="str">
            <v>R63419</v>
          </cell>
          <cell r="F263" t="str">
            <v>15.08.2002</v>
          </cell>
          <cell r="G263">
            <v>16.399999999999999</v>
          </cell>
          <cell r="H263">
            <v>0</v>
          </cell>
          <cell r="I263">
            <v>0</v>
          </cell>
          <cell r="J263">
            <v>0</v>
          </cell>
          <cell r="K263">
            <v>0</v>
          </cell>
          <cell r="L263">
            <v>0</v>
          </cell>
          <cell r="M263">
            <v>16.399999999999999</v>
          </cell>
          <cell r="N263" t="str">
            <v>KG</v>
          </cell>
          <cell r="O263" t="str">
            <v>EA</v>
          </cell>
          <cell r="P263" t="str">
            <v>Unrestricted</v>
          </cell>
          <cell r="Q263" t="str">
            <v>Unrestricted</v>
          </cell>
          <cell r="R263">
            <v>121.56</v>
          </cell>
          <cell r="S263">
            <v>121.56</v>
          </cell>
          <cell r="T263" t="str">
            <v>S</v>
          </cell>
          <cell r="U263">
            <v>1993.58</v>
          </cell>
          <cell r="V263">
            <v>100</v>
          </cell>
          <cell r="W263">
            <v>1993.58</v>
          </cell>
          <cell r="X263" t="str">
            <v>To review status</v>
          </cell>
        </row>
        <row r="264">
          <cell r="E264" t="str">
            <v>80010706A</v>
          </cell>
          <cell r="F264" t="str">
            <v>01.04.2003</v>
          </cell>
          <cell r="G264">
            <v>125</v>
          </cell>
          <cell r="H264">
            <v>0</v>
          </cell>
          <cell r="I264">
            <v>0</v>
          </cell>
          <cell r="J264">
            <v>0</v>
          </cell>
          <cell r="K264">
            <v>0</v>
          </cell>
          <cell r="L264">
            <v>0</v>
          </cell>
          <cell r="M264">
            <v>125</v>
          </cell>
          <cell r="N264" t="str">
            <v>KG</v>
          </cell>
          <cell r="O264" t="str">
            <v>A</v>
          </cell>
          <cell r="P264" t="str">
            <v>Unrestricted</v>
          </cell>
          <cell r="Q264" t="str">
            <v>Unrestricted</v>
          </cell>
          <cell r="R264">
            <v>121.56</v>
          </cell>
          <cell r="S264">
            <v>121.56</v>
          </cell>
          <cell r="T264" t="str">
            <v>S</v>
          </cell>
          <cell r="U264">
            <v>15195</v>
          </cell>
          <cell r="V264">
            <v>0</v>
          </cell>
          <cell r="W264">
            <v>0</v>
          </cell>
          <cell r="X264">
            <v>0</v>
          </cell>
        </row>
        <row r="265">
          <cell r="E265">
            <v>800107750</v>
          </cell>
          <cell r="F265" t="str">
            <v>31.03.2003</v>
          </cell>
          <cell r="G265">
            <v>48.2</v>
          </cell>
          <cell r="H265">
            <v>0</v>
          </cell>
          <cell r="I265">
            <v>0</v>
          </cell>
          <cell r="J265">
            <v>0</v>
          </cell>
          <cell r="K265">
            <v>0</v>
          </cell>
          <cell r="L265">
            <v>0</v>
          </cell>
          <cell r="M265">
            <v>48.2</v>
          </cell>
          <cell r="N265" t="str">
            <v>KG</v>
          </cell>
          <cell r="O265" t="str">
            <v>ARPS</v>
          </cell>
          <cell r="P265" t="str">
            <v>Unrestricted</v>
          </cell>
          <cell r="Q265" t="str">
            <v>Unrestricted</v>
          </cell>
          <cell r="R265">
            <v>121.56</v>
          </cell>
          <cell r="S265">
            <v>121.56</v>
          </cell>
          <cell r="T265" t="str">
            <v>S</v>
          </cell>
          <cell r="U265">
            <v>5859.19</v>
          </cell>
          <cell r="V265">
            <v>0</v>
          </cell>
          <cell r="W265">
            <v>0</v>
          </cell>
          <cell r="X265">
            <v>0</v>
          </cell>
        </row>
        <row r="266">
          <cell r="E266">
            <v>800107760</v>
          </cell>
          <cell r="F266" t="str">
            <v>31.03.2003</v>
          </cell>
          <cell r="G266">
            <v>152.69999999999999</v>
          </cell>
          <cell r="H266">
            <v>0</v>
          </cell>
          <cell r="I266">
            <v>0</v>
          </cell>
          <cell r="J266">
            <v>0</v>
          </cell>
          <cell r="K266">
            <v>0</v>
          </cell>
          <cell r="L266">
            <v>0</v>
          </cell>
          <cell r="M266">
            <v>152.69999999999999</v>
          </cell>
          <cell r="N266" t="str">
            <v>KG</v>
          </cell>
          <cell r="O266" t="str">
            <v>A</v>
          </cell>
          <cell r="P266" t="str">
            <v>Unrestricted</v>
          </cell>
          <cell r="Q266" t="str">
            <v>Unrestricted</v>
          </cell>
          <cell r="R266">
            <v>121.56</v>
          </cell>
          <cell r="S266">
            <v>121.56</v>
          </cell>
          <cell r="T266" t="str">
            <v>S</v>
          </cell>
          <cell r="U266">
            <v>18562.21</v>
          </cell>
          <cell r="V266">
            <v>0</v>
          </cell>
          <cell r="W266">
            <v>0</v>
          </cell>
          <cell r="X266" t="str">
            <v>current campaign analysis and release in progress</v>
          </cell>
        </row>
        <row r="267">
          <cell r="E267">
            <v>800107770</v>
          </cell>
          <cell r="F267" t="str">
            <v>31.03.2003</v>
          </cell>
          <cell r="G267">
            <v>142.4</v>
          </cell>
          <cell r="H267">
            <v>0</v>
          </cell>
          <cell r="I267">
            <v>0</v>
          </cell>
          <cell r="J267">
            <v>0</v>
          </cell>
          <cell r="K267">
            <v>0</v>
          </cell>
          <cell r="L267">
            <v>0</v>
          </cell>
          <cell r="M267">
            <v>142.4</v>
          </cell>
          <cell r="N267" t="str">
            <v>KG</v>
          </cell>
          <cell r="O267" t="str">
            <v>A</v>
          </cell>
          <cell r="P267" t="str">
            <v>Unrestricted</v>
          </cell>
          <cell r="Q267" t="str">
            <v>Unrestricted</v>
          </cell>
          <cell r="R267">
            <v>121.56</v>
          </cell>
          <cell r="S267">
            <v>121.56</v>
          </cell>
          <cell r="T267" t="str">
            <v>S</v>
          </cell>
          <cell r="U267">
            <v>17310.14</v>
          </cell>
          <cell r="V267">
            <v>0</v>
          </cell>
          <cell r="W267">
            <v>0</v>
          </cell>
          <cell r="X267" t="str">
            <v>current campaign analysis and release in progress</v>
          </cell>
        </row>
        <row r="268">
          <cell r="E268">
            <v>800108170</v>
          </cell>
          <cell r="F268" t="str">
            <v>10.04.2003</v>
          </cell>
          <cell r="G268">
            <v>135.19999999999999</v>
          </cell>
          <cell r="H268">
            <v>0</v>
          </cell>
          <cell r="I268">
            <v>0</v>
          </cell>
          <cell r="J268">
            <v>0</v>
          </cell>
          <cell r="K268">
            <v>0</v>
          </cell>
          <cell r="L268">
            <v>0</v>
          </cell>
          <cell r="M268">
            <v>135.19999999999999</v>
          </cell>
          <cell r="N268" t="str">
            <v>KG</v>
          </cell>
          <cell r="O268" t="str">
            <v>A</v>
          </cell>
          <cell r="P268" t="str">
            <v>Unrestricted</v>
          </cell>
          <cell r="Q268" t="str">
            <v>Unrestricted</v>
          </cell>
          <cell r="R268">
            <v>121.56</v>
          </cell>
          <cell r="S268">
            <v>121.56</v>
          </cell>
          <cell r="T268" t="str">
            <v>S</v>
          </cell>
          <cell r="U268">
            <v>16434.91</v>
          </cell>
          <cell r="V268">
            <v>0</v>
          </cell>
          <cell r="W268">
            <v>0</v>
          </cell>
          <cell r="X268" t="str">
            <v>current campaign analysis and release in progress</v>
          </cell>
        </row>
        <row r="269">
          <cell r="E269">
            <v>800108180</v>
          </cell>
          <cell r="F269" t="str">
            <v>10.04.2003</v>
          </cell>
          <cell r="G269">
            <v>158.5</v>
          </cell>
          <cell r="H269">
            <v>0</v>
          </cell>
          <cell r="I269">
            <v>0</v>
          </cell>
          <cell r="J269">
            <v>0</v>
          </cell>
          <cell r="K269">
            <v>0</v>
          </cell>
          <cell r="L269">
            <v>0</v>
          </cell>
          <cell r="M269">
            <v>158.5</v>
          </cell>
          <cell r="N269" t="str">
            <v>KG</v>
          </cell>
          <cell r="O269" t="str">
            <v>A</v>
          </cell>
          <cell r="P269" t="str">
            <v>Unrestricted</v>
          </cell>
          <cell r="Q269" t="str">
            <v>Unrestricted</v>
          </cell>
          <cell r="R269">
            <v>121.56</v>
          </cell>
          <cell r="S269">
            <v>121.56</v>
          </cell>
          <cell r="T269" t="str">
            <v>S</v>
          </cell>
          <cell r="U269">
            <v>19267.259999999998</v>
          </cell>
          <cell r="V269">
            <v>0</v>
          </cell>
          <cell r="W269">
            <v>0</v>
          </cell>
          <cell r="X269">
            <v>0</v>
          </cell>
        </row>
        <row r="270">
          <cell r="E270">
            <v>800108190</v>
          </cell>
          <cell r="F270" t="str">
            <v>10.04.2003</v>
          </cell>
          <cell r="G270">
            <v>170.3</v>
          </cell>
          <cell r="H270">
            <v>0</v>
          </cell>
          <cell r="I270">
            <v>0</v>
          </cell>
          <cell r="J270">
            <v>0</v>
          </cell>
          <cell r="K270">
            <v>0</v>
          </cell>
          <cell r="L270">
            <v>0</v>
          </cell>
          <cell r="M270">
            <v>170.3</v>
          </cell>
          <cell r="N270" t="str">
            <v>KG</v>
          </cell>
          <cell r="O270" t="str">
            <v>A</v>
          </cell>
          <cell r="P270" t="str">
            <v>Unrestricted</v>
          </cell>
          <cell r="Q270" t="str">
            <v>Unrestricted</v>
          </cell>
          <cell r="R270">
            <v>121.56</v>
          </cell>
          <cell r="S270">
            <v>121.56</v>
          </cell>
          <cell r="T270" t="str">
            <v>S</v>
          </cell>
          <cell r="U270">
            <v>20701.669999999998</v>
          </cell>
          <cell r="V270">
            <v>0</v>
          </cell>
          <cell r="W270">
            <v>0</v>
          </cell>
          <cell r="X270">
            <v>0</v>
          </cell>
        </row>
        <row r="271">
          <cell r="E271">
            <v>800108930</v>
          </cell>
          <cell r="F271" t="str">
            <v>24.04.2003</v>
          </cell>
          <cell r="G271">
            <v>154.30000000000001</v>
          </cell>
          <cell r="H271">
            <v>0</v>
          </cell>
          <cell r="I271">
            <v>0</v>
          </cell>
          <cell r="J271">
            <v>0</v>
          </cell>
          <cell r="K271">
            <v>0</v>
          </cell>
          <cell r="L271">
            <v>0</v>
          </cell>
          <cell r="M271">
            <v>154.30000000000001</v>
          </cell>
          <cell r="N271" t="str">
            <v>KG</v>
          </cell>
          <cell r="O271" t="str">
            <v>A</v>
          </cell>
          <cell r="P271" t="str">
            <v>Unrestricted</v>
          </cell>
          <cell r="Q271" t="str">
            <v>Unrestricted</v>
          </cell>
          <cell r="R271">
            <v>121.56</v>
          </cell>
          <cell r="S271">
            <v>121.56</v>
          </cell>
          <cell r="T271" t="str">
            <v>S</v>
          </cell>
          <cell r="U271">
            <v>18756.71</v>
          </cell>
          <cell r="V271">
            <v>0</v>
          </cell>
          <cell r="W271">
            <v>0</v>
          </cell>
          <cell r="X271">
            <v>0</v>
          </cell>
        </row>
        <row r="272">
          <cell r="E272">
            <v>800108940</v>
          </cell>
          <cell r="F272" t="str">
            <v>24.04.2003</v>
          </cell>
          <cell r="G272">
            <v>174</v>
          </cell>
          <cell r="H272">
            <v>0</v>
          </cell>
          <cell r="I272">
            <v>0</v>
          </cell>
          <cell r="J272">
            <v>0</v>
          </cell>
          <cell r="K272">
            <v>0</v>
          </cell>
          <cell r="L272">
            <v>0</v>
          </cell>
          <cell r="M272">
            <v>174</v>
          </cell>
          <cell r="N272" t="str">
            <v>KG</v>
          </cell>
          <cell r="O272" t="str">
            <v>A</v>
          </cell>
          <cell r="P272" t="str">
            <v>Unrestricted</v>
          </cell>
          <cell r="Q272" t="str">
            <v>Unrestricted</v>
          </cell>
          <cell r="R272">
            <v>121.56</v>
          </cell>
          <cell r="S272">
            <v>121.56</v>
          </cell>
          <cell r="T272" t="str">
            <v>S</v>
          </cell>
          <cell r="U272">
            <v>21151.439999999999</v>
          </cell>
          <cell r="V272">
            <v>0</v>
          </cell>
          <cell r="W272">
            <v>0</v>
          </cell>
          <cell r="X272">
            <v>0</v>
          </cell>
        </row>
        <row r="273">
          <cell r="E273">
            <v>800109930</v>
          </cell>
          <cell r="F273" t="str">
            <v>08.05.2003</v>
          </cell>
          <cell r="G273">
            <v>168.7</v>
          </cell>
          <cell r="H273">
            <v>0</v>
          </cell>
          <cell r="I273">
            <v>0</v>
          </cell>
          <cell r="J273">
            <v>0</v>
          </cell>
          <cell r="K273">
            <v>0</v>
          </cell>
          <cell r="L273">
            <v>0</v>
          </cell>
          <cell r="M273">
            <v>168.7</v>
          </cell>
          <cell r="N273" t="str">
            <v>KG</v>
          </cell>
          <cell r="O273" t="str">
            <v>A</v>
          </cell>
          <cell r="P273" t="str">
            <v>Unrestricted</v>
          </cell>
          <cell r="Q273" t="str">
            <v>Unrestricted</v>
          </cell>
          <cell r="R273">
            <v>121.56</v>
          </cell>
          <cell r="S273">
            <v>121.56</v>
          </cell>
          <cell r="T273" t="str">
            <v>S</v>
          </cell>
          <cell r="U273">
            <v>20507.169999999998</v>
          </cell>
          <cell r="V273">
            <v>0</v>
          </cell>
          <cell r="W273">
            <v>0</v>
          </cell>
          <cell r="X273">
            <v>0</v>
          </cell>
        </row>
        <row r="274">
          <cell r="E274">
            <v>800109940</v>
          </cell>
          <cell r="F274" t="str">
            <v>08.05.2003</v>
          </cell>
          <cell r="G274">
            <v>175</v>
          </cell>
          <cell r="H274">
            <v>0</v>
          </cell>
          <cell r="I274">
            <v>0</v>
          </cell>
          <cell r="J274">
            <v>0</v>
          </cell>
          <cell r="K274">
            <v>0</v>
          </cell>
          <cell r="L274">
            <v>0</v>
          </cell>
          <cell r="M274">
            <v>175</v>
          </cell>
          <cell r="N274" t="str">
            <v>KG</v>
          </cell>
          <cell r="O274" t="str">
            <v>A</v>
          </cell>
          <cell r="P274" t="str">
            <v>Unrestricted</v>
          </cell>
          <cell r="Q274" t="str">
            <v>Unrestricted</v>
          </cell>
          <cell r="R274">
            <v>121.56</v>
          </cell>
          <cell r="S274">
            <v>121.56</v>
          </cell>
          <cell r="T274" t="str">
            <v>S</v>
          </cell>
          <cell r="U274">
            <v>21273</v>
          </cell>
          <cell r="V274">
            <v>0</v>
          </cell>
          <cell r="W274">
            <v>0</v>
          </cell>
          <cell r="X274">
            <v>0</v>
          </cell>
        </row>
        <row r="275">
          <cell r="E275">
            <v>800109950</v>
          </cell>
          <cell r="F275" t="str">
            <v>08.05.2003</v>
          </cell>
          <cell r="G275">
            <v>0</v>
          </cell>
          <cell r="H275">
            <v>0</v>
          </cell>
          <cell r="I275">
            <v>179.8</v>
          </cell>
          <cell r="J275">
            <v>0</v>
          </cell>
          <cell r="K275">
            <v>0</v>
          </cell>
          <cell r="L275">
            <v>0</v>
          </cell>
          <cell r="M275">
            <v>179.8</v>
          </cell>
          <cell r="N275" t="str">
            <v>KG</v>
          </cell>
          <cell r="O275" t="str">
            <v>AVTR</v>
          </cell>
          <cell r="P275" t="str">
            <v>Restricted</v>
          </cell>
          <cell r="Q275" t="str">
            <v>Restricted</v>
          </cell>
          <cell r="R275">
            <v>121.56</v>
          </cell>
          <cell r="S275">
            <v>121.56</v>
          </cell>
          <cell r="T275" t="str">
            <v>S</v>
          </cell>
          <cell r="U275">
            <v>21856.49</v>
          </cell>
          <cell r="V275">
            <v>0</v>
          </cell>
          <cell r="W275">
            <v>0</v>
          </cell>
          <cell r="X275" t="str">
            <v>Low melting point, but should be ok.</v>
          </cell>
        </row>
        <row r="276">
          <cell r="E276" t="str">
            <v>80011097C</v>
          </cell>
          <cell r="F276" t="str">
            <v>04.06.2003</v>
          </cell>
          <cell r="G276">
            <v>12</v>
          </cell>
          <cell r="H276">
            <v>0</v>
          </cell>
          <cell r="I276">
            <v>0</v>
          </cell>
          <cell r="J276">
            <v>0</v>
          </cell>
          <cell r="K276">
            <v>0</v>
          </cell>
          <cell r="L276">
            <v>0</v>
          </cell>
          <cell r="M276">
            <v>12</v>
          </cell>
          <cell r="N276" t="str">
            <v>KG</v>
          </cell>
          <cell r="O276" t="str">
            <v>A</v>
          </cell>
          <cell r="P276" t="str">
            <v>Unrestricted</v>
          </cell>
          <cell r="Q276" t="str">
            <v>Unrestricted</v>
          </cell>
          <cell r="R276">
            <v>121.56</v>
          </cell>
          <cell r="S276">
            <v>121.56</v>
          </cell>
          <cell r="T276" t="str">
            <v>S</v>
          </cell>
          <cell r="U276">
            <v>1458.72</v>
          </cell>
          <cell r="V276">
            <v>0</v>
          </cell>
          <cell r="W276">
            <v>0</v>
          </cell>
          <cell r="X276">
            <v>0</v>
          </cell>
        </row>
        <row r="277">
          <cell r="E277">
            <v>800110970</v>
          </cell>
          <cell r="F277" t="str">
            <v>22.05.2003</v>
          </cell>
          <cell r="G277">
            <v>128.80000000000001</v>
          </cell>
          <cell r="H277">
            <v>0</v>
          </cell>
          <cell r="I277">
            <v>0</v>
          </cell>
          <cell r="J277">
            <v>0</v>
          </cell>
          <cell r="K277">
            <v>0</v>
          </cell>
          <cell r="L277">
            <v>0</v>
          </cell>
          <cell r="M277">
            <v>128.80000000000001</v>
          </cell>
          <cell r="N277" t="str">
            <v>KG</v>
          </cell>
          <cell r="O277" t="str">
            <v>A</v>
          </cell>
          <cell r="P277" t="str">
            <v>Unrestricted</v>
          </cell>
          <cell r="Q277" t="str">
            <v>Unrestricted</v>
          </cell>
          <cell r="R277">
            <v>121.56</v>
          </cell>
          <cell r="S277">
            <v>121.56</v>
          </cell>
          <cell r="T277" t="str">
            <v>S</v>
          </cell>
          <cell r="U277">
            <v>15656.93</v>
          </cell>
          <cell r="V277">
            <v>0</v>
          </cell>
          <cell r="W277">
            <v>0</v>
          </cell>
          <cell r="X277">
            <v>0</v>
          </cell>
        </row>
        <row r="278">
          <cell r="E278">
            <v>800033250</v>
          </cell>
          <cell r="F278" t="str">
            <v>08.03.2001</v>
          </cell>
          <cell r="G278">
            <v>13.6</v>
          </cell>
          <cell r="H278">
            <v>0</v>
          </cell>
          <cell r="I278">
            <v>0</v>
          </cell>
          <cell r="J278">
            <v>0</v>
          </cell>
          <cell r="K278">
            <v>0</v>
          </cell>
          <cell r="L278">
            <v>0</v>
          </cell>
          <cell r="M278">
            <v>13.6</v>
          </cell>
          <cell r="N278" t="str">
            <v>KG</v>
          </cell>
          <cell r="O278" t="str">
            <v>EA</v>
          </cell>
          <cell r="P278" t="str">
            <v>Unrestricted</v>
          </cell>
          <cell r="Q278" t="str">
            <v>Unrestricted</v>
          </cell>
          <cell r="R278">
            <v>240.28</v>
          </cell>
          <cell r="S278">
            <v>240.28</v>
          </cell>
          <cell r="T278" t="str">
            <v>S</v>
          </cell>
          <cell r="U278">
            <v>3267.81</v>
          </cell>
          <cell r="V278">
            <v>100</v>
          </cell>
          <cell r="W278">
            <v>3267.81</v>
          </cell>
          <cell r="X278" t="str">
            <v>rm 2002/22</v>
          </cell>
        </row>
        <row r="279">
          <cell r="E279">
            <v>800054690</v>
          </cell>
          <cell r="F279" t="str">
            <v>17.04.2001</v>
          </cell>
          <cell r="G279">
            <v>0</v>
          </cell>
          <cell r="H279">
            <v>0</v>
          </cell>
          <cell r="I279">
            <v>0</v>
          </cell>
          <cell r="J279">
            <v>1.2</v>
          </cell>
          <cell r="K279">
            <v>0</v>
          </cell>
          <cell r="L279">
            <v>0</v>
          </cell>
          <cell r="M279">
            <v>1.2</v>
          </cell>
          <cell r="N279" t="str">
            <v>KG</v>
          </cell>
          <cell r="O279" t="str">
            <v>A</v>
          </cell>
          <cell r="P279" t="str">
            <v>In Quality</v>
          </cell>
          <cell r="Q279" t="str">
            <v>In Quality</v>
          </cell>
          <cell r="R279">
            <v>240.28</v>
          </cell>
          <cell r="S279">
            <v>240.28</v>
          </cell>
          <cell r="T279" t="str">
            <v>S</v>
          </cell>
          <cell r="U279">
            <v>288.33999999999997</v>
          </cell>
          <cell r="V279">
            <v>100</v>
          </cell>
          <cell r="W279">
            <v>288.33999999999997</v>
          </cell>
          <cell r="X279">
            <v>0</v>
          </cell>
        </row>
        <row r="280">
          <cell r="E280">
            <v>800054910</v>
          </cell>
          <cell r="F280" t="str">
            <v>18.04.2001</v>
          </cell>
          <cell r="G280">
            <v>0</v>
          </cell>
          <cell r="H280">
            <v>0</v>
          </cell>
          <cell r="I280">
            <v>0</v>
          </cell>
          <cell r="J280">
            <v>5.8</v>
          </cell>
          <cell r="K280">
            <v>0</v>
          </cell>
          <cell r="L280">
            <v>0</v>
          </cell>
          <cell r="M280">
            <v>5.8</v>
          </cell>
          <cell r="N280" t="str">
            <v>KG</v>
          </cell>
          <cell r="O280" t="str">
            <v>A</v>
          </cell>
          <cell r="P280" t="str">
            <v>In Quality</v>
          </cell>
          <cell r="Q280" t="str">
            <v>In Quality</v>
          </cell>
          <cell r="R280">
            <v>240.28</v>
          </cell>
          <cell r="S280">
            <v>240.28</v>
          </cell>
          <cell r="T280" t="str">
            <v>S</v>
          </cell>
          <cell r="U280">
            <v>1393.62</v>
          </cell>
          <cell r="V280">
            <v>0</v>
          </cell>
          <cell r="W280">
            <v>0</v>
          </cell>
          <cell r="X280">
            <v>0</v>
          </cell>
        </row>
        <row r="281">
          <cell r="E281">
            <v>800054910</v>
          </cell>
          <cell r="F281" t="str">
            <v>08.08.2002</v>
          </cell>
          <cell r="G281">
            <v>0</v>
          </cell>
          <cell r="H281">
            <v>0</v>
          </cell>
          <cell r="I281">
            <v>0</v>
          </cell>
          <cell r="J281">
            <v>6.32</v>
          </cell>
          <cell r="K281">
            <v>0</v>
          </cell>
          <cell r="L281">
            <v>0</v>
          </cell>
          <cell r="M281">
            <v>6.32</v>
          </cell>
          <cell r="N281" t="str">
            <v>KG</v>
          </cell>
          <cell r="O281" t="str">
            <v>EA</v>
          </cell>
          <cell r="P281" t="str">
            <v>In Quality</v>
          </cell>
          <cell r="Q281" t="str">
            <v>In Quality</v>
          </cell>
          <cell r="R281">
            <v>240.28</v>
          </cell>
          <cell r="S281">
            <v>240.28</v>
          </cell>
          <cell r="T281" t="str">
            <v>S</v>
          </cell>
          <cell r="U281">
            <v>1518.57</v>
          </cell>
          <cell r="V281">
            <v>0</v>
          </cell>
          <cell r="W281">
            <v>0</v>
          </cell>
          <cell r="X281">
            <v>0</v>
          </cell>
        </row>
        <row r="282">
          <cell r="E282">
            <v>800054920</v>
          </cell>
          <cell r="F282" t="str">
            <v>18.04.2001</v>
          </cell>
          <cell r="G282">
            <v>0</v>
          </cell>
          <cell r="H282">
            <v>0</v>
          </cell>
          <cell r="I282">
            <v>0</v>
          </cell>
          <cell r="J282">
            <v>23.15</v>
          </cell>
          <cell r="K282">
            <v>0</v>
          </cell>
          <cell r="L282">
            <v>0</v>
          </cell>
          <cell r="M282">
            <v>23.15</v>
          </cell>
          <cell r="N282" t="str">
            <v>KG</v>
          </cell>
          <cell r="O282" t="str">
            <v>A</v>
          </cell>
          <cell r="P282" t="str">
            <v>In Quality</v>
          </cell>
          <cell r="Q282" t="str">
            <v>In Quality</v>
          </cell>
          <cell r="R282">
            <v>240.28</v>
          </cell>
          <cell r="S282">
            <v>240.28</v>
          </cell>
          <cell r="T282" t="str">
            <v>S</v>
          </cell>
          <cell r="U282">
            <v>5562.48</v>
          </cell>
          <cell r="V282">
            <v>0</v>
          </cell>
          <cell r="W282">
            <v>0</v>
          </cell>
          <cell r="X282">
            <v>0</v>
          </cell>
        </row>
        <row r="283">
          <cell r="E283" t="str">
            <v>80005493B</v>
          </cell>
          <cell r="F283" t="str">
            <v>28.04.2001</v>
          </cell>
          <cell r="G283">
            <v>0</v>
          </cell>
          <cell r="H283">
            <v>0</v>
          </cell>
          <cell r="I283">
            <v>0</v>
          </cell>
          <cell r="J283">
            <v>5.9</v>
          </cell>
          <cell r="K283">
            <v>0</v>
          </cell>
          <cell r="L283">
            <v>0</v>
          </cell>
          <cell r="M283">
            <v>5.9</v>
          </cell>
          <cell r="N283" t="str">
            <v>KG</v>
          </cell>
          <cell r="O283" t="str">
            <v>A</v>
          </cell>
          <cell r="P283" t="str">
            <v>In Quality</v>
          </cell>
          <cell r="Q283" t="str">
            <v>In Quality</v>
          </cell>
          <cell r="R283">
            <v>240.28</v>
          </cell>
          <cell r="S283">
            <v>240.28</v>
          </cell>
          <cell r="T283" t="str">
            <v>S</v>
          </cell>
          <cell r="U283">
            <v>1417.65</v>
          </cell>
          <cell r="V283">
            <v>0</v>
          </cell>
          <cell r="W283">
            <v>0</v>
          </cell>
          <cell r="X283" t="str">
            <v>follow up because of ages</v>
          </cell>
        </row>
        <row r="284">
          <cell r="E284" t="str">
            <v>80008333B</v>
          </cell>
          <cell r="F284" t="str">
            <v>27.02.2002</v>
          </cell>
          <cell r="G284">
            <v>2.8</v>
          </cell>
          <cell r="H284">
            <v>0</v>
          </cell>
          <cell r="I284">
            <v>0</v>
          </cell>
          <cell r="J284">
            <v>0</v>
          </cell>
          <cell r="K284">
            <v>0</v>
          </cell>
          <cell r="L284">
            <v>0</v>
          </cell>
          <cell r="M284">
            <v>2.8</v>
          </cell>
          <cell r="N284" t="str">
            <v>KG</v>
          </cell>
          <cell r="O284" t="str">
            <v>A</v>
          </cell>
          <cell r="P284" t="str">
            <v>Unrestricted</v>
          </cell>
          <cell r="Q284" t="str">
            <v>Unrestricted</v>
          </cell>
          <cell r="R284">
            <v>240.28</v>
          </cell>
          <cell r="S284">
            <v>240.28</v>
          </cell>
          <cell r="T284" t="str">
            <v>S</v>
          </cell>
          <cell r="U284">
            <v>672.78</v>
          </cell>
          <cell r="V284">
            <v>0</v>
          </cell>
          <cell r="W284">
            <v>0</v>
          </cell>
          <cell r="X284" t="str">
            <v>follow up because of ages</v>
          </cell>
        </row>
        <row r="285">
          <cell r="E285">
            <v>800105210</v>
          </cell>
          <cell r="F285" t="str">
            <v>07.05.2003</v>
          </cell>
          <cell r="G285">
            <v>53.1</v>
          </cell>
          <cell r="H285">
            <v>0</v>
          </cell>
          <cell r="I285">
            <v>0</v>
          </cell>
          <cell r="J285">
            <v>0</v>
          </cell>
          <cell r="K285">
            <v>0</v>
          </cell>
          <cell r="L285">
            <v>0</v>
          </cell>
          <cell r="M285">
            <v>53.1</v>
          </cell>
          <cell r="N285" t="str">
            <v>KG</v>
          </cell>
          <cell r="O285" t="str">
            <v>A</v>
          </cell>
          <cell r="P285" t="str">
            <v>Unrestricted</v>
          </cell>
          <cell r="Q285" t="str">
            <v>Unrestricted</v>
          </cell>
          <cell r="R285">
            <v>240.28</v>
          </cell>
          <cell r="S285">
            <v>240.28</v>
          </cell>
          <cell r="T285" t="str">
            <v>S</v>
          </cell>
          <cell r="U285">
            <v>12758.87</v>
          </cell>
          <cell r="V285">
            <v>0</v>
          </cell>
          <cell r="W285">
            <v>0</v>
          </cell>
          <cell r="X285" t="str">
            <v>No issue per PPg 3/03</v>
          </cell>
        </row>
        <row r="286">
          <cell r="E286" t="str">
            <v>80011285B</v>
          </cell>
          <cell r="F286" t="str">
            <v>30.06.2003</v>
          </cell>
          <cell r="G286">
            <v>8</v>
          </cell>
          <cell r="H286">
            <v>0</v>
          </cell>
          <cell r="I286">
            <v>0</v>
          </cell>
          <cell r="J286">
            <v>0</v>
          </cell>
          <cell r="K286">
            <v>0</v>
          </cell>
          <cell r="L286">
            <v>0</v>
          </cell>
          <cell r="M286">
            <v>8</v>
          </cell>
          <cell r="N286" t="str">
            <v>KG</v>
          </cell>
          <cell r="O286" t="str">
            <v>A</v>
          </cell>
          <cell r="P286" t="str">
            <v>Unrestricted</v>
          </cell>
          <cell r="Q286" t="str">
            <v>Unrestricted</v>
          </cell>
          <cell r="R286">
            <v>240.28</v>
          </cell>
          <cell r="S286">
            <v>240.28</v>
          </cell>
          <cell r="T286" t="str">
            <v>S</v>
          </cell>
          <cell r="U286">
            <v>1922.24</v>
          </cell>
          <cell r="V286">
            <v>0</v>
          </cell>
          <cell r="W286">
            <v>0</v>
          </cell>
          <cell r="X286">
            <v>0</v>
          </cell>
        </row>
        <row r="287">
          <cell r="E287">
            <v>800112850</v>
          </cell>
          <cell r="F287" t="str">
            <v>18.06.2003</v>
          </cell>
          <cell r="G287">
            <v>129</v>
          </cell>
          <cell r="H287">
            <v>0</v>
          </cell>
          <cell r="I287">
            <v>0</v>
          </cell>
          <cell r="J287">
            <v>0</v>
          </cell>
          <cell r="K287">
            <v>0</v>
          </cell>
          <cell r="L287">
            <v>0</v>
          </cell>
          <cell r="M287">
            <v>129</v>
          </cell>
          <cell r="N287" t="str">
            <v>KG</v>
          </cell>
          <cell r="O287" t="str">
            <v>A</v>
          </cell>
          <cell r="P287" t="str">
            <v>Unrestricted</v>
          </cell>
          <cell r="Q287" t="str">
            <v>Unrestricted</v>
          </cell>
          <cell r="R287">
            <v>240.28</v>
          </cell>
          <cell r="S287">
            <v>240.28</v>
          </cell>
          <cell r="T287" t="str">
            <v>S</v>
          </cell>
          <cell r="U287">
            <v>30996.12</v>
          </cell>
          <cell r="V287">
            <v>0</v>
          </cell>
          <cell r="W287">
            <v>0</v>
          </cell>
          <cell r="X287">
            <v>0</v>
          </cell>
        </row>
        <row r="288">
          <cell r="E288" t="str">
            <v>T65547</v>
          </cell>
          <cell r="F288" t="str">
            <v>31.08.1999</v>
          </cell>
          <cell r="G288">
            <v>0</v>
          </cell>
          <cell r="H288">
            <v>0</v>
          </cell>
          <cell r="I288">
            <v>0</v>
          </cell>
          <cell r="J288">
            <v>0</v>
          </cell>
          <cell r="K288">
            <v>60.1</v>
          </cell>
          <cell r="L288">
            <v>0</v>
          </cell>
          <cell r="M288">
            <v>60.1</v>
          </cell>
          <cell r="N288" t="str">
            <v>KG</v>
          </cell>
          <cell r="O288" t="str">
            <v>EREJ</v>
          </cell>
          <cell r="P288" t="str">
            <v>Blocked</v>
          </cell>
          <cell r="Q288" t="str">
            <v>Blocked</v>
          </cell>
          <cell r="R288">
            <v>66.040000000000006</v>
          </cell>
          <cell r="S288">
            <v>66.040000000000006</v>
          </cell>
          <cell r="T288" t="str">
            <v>S</v>
          </cell>
          <cell r="U288">
            <v>3969</v>
          </cell>
          <cell r="V288">
            <v>100</v>
          </cell>
          <cell r="W288">
            <v>3969</v>
          </cell>
          <cell r="X288" t="str">
            <v>Anticipated rework loss per NCP</v>
          </cell>
        </row>
        <row r="289">
          <cell r="E289" t="str">
            <v>80003890A</v>
          </cell>
          <cell r="F289" t="str">
            <v>20.05.2003</v>
          </cell>
          <cell r="G289">
            <v>0</v>
          </cell>
          <cell r="H289">
            <v>0</v>
          </cell>
          <cell r="I289">
            <v>0</v>
          </cell>
          <cell r="J289">
            <v>0</v>
          </cell>
          <cell r="K289">
            <v>37.5</v>
          </cell>
          <cell r="L289">
            <v>0</v>
          </cell>
          <cell r="M289">
            <v>37.5</v>
          </cell>
          <cell r="N289" t="str">
            <v>KG</v>
          </cell>
          <cell r="O289" t="str">
            <v>EQUR</v>
          </cell>
          <cell r="P289" t="str">
            <v>Blocked</v>
          </cell>
          <cell r="Q289" t="str">
            <v>Blocked</v>
          </cell>
          <cell r="R289">
            <v>145.1</v>
          </cell>
          <cell r="S289">
            <v>145.1</v>
          </cell>
          <cell r="T289" t="str">
            <v>S</v>
          </cell>
          <cell r="U289">
            <v>5441.25</v>
          </cell>
          <cell r="V289">
            <v>0</v>
          </cell>
          <cell r="W289">
            <v>0</v>
          </cell>
          <cell r="X289" t="str">
            <v>follow up because of ages</v>
          </cell>
        </row>
        <row r="290">
          <cell r="E290" t="str">
            <v>80003916A</v>
          </cell>
          <cell r="F290" t="str">
            <v>20.04.2001</v>
          </cell>
          <cell r="G290">
            <v>58</v>
          </cell>
          <cell r="H290">
            <v>0</v>
          </cell>
          <cell r="I290">
            <v>0</v>
          </cell>
          <cell r="J290">
            <v>0</v>
          </cell>
          <cell r="K290">
            <v>0</v>
          </cell>
          <cell r="L290">
            <v>0</v>
          </cell>
          <cell r="M290">
            <v>58</v>
          </cell>
          <cell r="N290" t="str">
            <v>KG</v>
          </cell>
          <cell r="O290" t="str">
            <v>EA</v>
          </cell>
          <cell r="P290" t="str">
            <v>Unrestricted</v>
          </cell>
          <cell r="Q290" t="str">
            <v>Unrestricted</v>
          </cell>
          <cell r="R290">
            <v>145.1</v>
          </cell>
          <cell r="S290">
            <v>145.1</v>
          </cell>
          <cell r="T290" t="str">
            <v>S</v>
          </cell>
          <cell r="U290">
            <v>8415.7999999999993</v>
          </cell>
          <cell r="V290">
            <v>0</v>
          </cell>
          <cell r="W290">
            <v>0</v>
          </cell>
          <cell r="X290" t="str">
            <v>follow up because of ages</v>
          </cell>
        </row>
        <row r="291">
          <cell r="E291" t="str">
            <v>80004016A</v>
          </cell>
          <cell r="F291" t="str">
            <v>11.11.2000</v>
          </cell>
          <cell r="G291">
            <v>21.6</v>
          </cell>
          <cell r="H291">
            <v>0</v>
          </cell>
          <cell r="I291">
            <v>0</v>
          </cell>
          <cell r="J291">
            <v>0</v>
          </cell>
          <cell r="K291">
            <v>0</v>
          </cell>
          <cell r="L291">
            <v>0</v>
          </cell>
          <cell r="M291">
            <v>21.6</v>
          </cell>
          <cell r="N291" t="str">
            <v>KG</v>
          </cell>
          <cell r="O291" t="str">
            <v>EA</v>
          </cell>
          <cell r="P291" t="str">
            <v>Unrestricted</v>
          </cell>
          <cell r="Q291" t="str">
            <v>Unrestricted</v>
          </cell>
          <cell r="R291">
            <v>145.1</v>
          </cell>
          <cell r="S291">
            <v>145.1</v>
          </cell>
          <cell r="T291" t="str">
            <v>S</v>
          </cell>
          <cell r="U291">
            <v>3134.16</v>
          </cell>
          <cell r="V291">
            <v>0</v>
          </cell>
          <cell r="W291">
            <v>0</v>
          </cell>
          <cell r="X291" t="str">
            <v>follow up because of ages</v>
          </cell>
        </row>
        <row r="292">
          <cell r="E292" t="str">
            <v>80004016B</v>
          </cell>
          <cell r="F292" t="str">
            <v>13.11.2000</v>
          </cell>
          <cell r="G292">
            <v>150.80000000000001</v>
          </cell>
          <cell r="H292">
            <v>0</v>
          </cell>
          <cell r="I292">
            <v>0</v>
          </cell>
          <cell r="J292">
            <v>0</v>
          </cell>
          <cell r="K292">
            <v>0</v>
          </cell>
          <cell r="L292">
            <v>0</v>
          </cell>
          <cell r="M292">
            <v>150.80000000000001</v>
          </cell>
          <cell r="N292" t="str">
            <v>KG</v>
          </cell>
          <cell r="O292" t="str">
            <v>EA</v>
          </cell>
          <cell r="P292" t="str">
            <v>Unrestricted</v>
          </cell>
          <cell r="Q292" t="str">
            <v>Unrestricted</v>
          </cell>
          <cell r="R292">
            <v>145.1</v>
          </cell>
          <cell r="S292">
            <v>145.1</v>
          </cell>
          <cell r="T292" t="str">
            <v>S</v>
          </cell>
          <cell r="U292">
            <v>21881.08</v>
          </cell>
          <cell r="V292">
            <v>0</v>
          </cell>
          <cell r="W292">
            <v>0</v>
          </cell>
          <cell r="X292" t="str">
            <v>follow up because of ages</v>
          </cell>
        </row>
        <row r="293">
          <cell r="E293" t="str">
            <v>80004017B</v>
          </cell>
          <cell r="F293" t="str">
            <v>21.11.2000</v>
          </cell>
          <cell r="G293">
            <v>96.8</v>
          </cell>
          <cell r="H293">
            <v>0</v>
          </cell>
          <cell r="I293">
            <v>0</v>
          </cell>
          <cell r="J293">
            <v>0</v>
          </cell>
          <cell r="K293">
            <v>0</v>
          </cell>
          <cell r="L293">
            <v>0</v>
          </cell>
          <cell r="M293">
            <v>96.8</v>
          </cell>
          <cell r="N293" t="str">
            <v>KG</v>
          </cell>
          <cell r="O293" t="str">
            <v>EA</v>
          </cell>
          <cell r="P293" t="str">
            <v>Unrestricted</v>
          </cell>
          <cell r="Q293" t="str">
            <v>Unrestricted</v>
          </cell>
          <cell r="R293">
            <v>145.1</v>
          </cell>
          <cell r="S293">
            <v>145.1</v>
          </cell>
          <cell r="T293" t="str">
            <v>S</v>
          </cell>
          <cell r="U293">
            <v>14045.68</v>
          </cell>
          <cell r="V293">
            <v>0</v>
          </cell>
          <cell r="W293">
            <v>0</v>
          </cell>
          <cell r="X293" t="str">
            <v>follow up because of ages</v>
          </cell>
        </row>
        <row r="294">
          <cell r="E294">
            <v>800115610</v>
          </cell>
          <cell r="F294" t="str">
            <v>12.08.2003</v>
          </cell>
          <cell r="G294">
            <v>0</v>
          </cell>
          <cell r="H294">
            <v>0</v>
          </cell>
          <cell r="I294">
            <v>0</v>
          </cell>
          <cell r="J294">
            <v>131.19999999999999</v>
          </cell>
          <cell r="K294">
            <v>0</v>
          </cell>
          <cell r="L294">
            <v>0</v>
          </cell>
          <cell r="M294">
            <v>131.19999999999999</v>
          </cell>
          <cell r="N294" t="str">
            <v>KG</v>
          </cell>
          <cell r="O294" t="str">
            <v>EA</v>
          </cell>
          <cell r="P294" t="str">
            <v>In Quality</v>
          </cell>
          <cell r="Q294" t="str">
            <v>In Quality</v>
          </cell>
          <cell r="R294">
            <v>145.1</v>
          </cell>
          <cell r="S294">
            <v>145.1</v>
          </cell>
          <cell r="T294" t="str">
            <v>S</v>
          </cell>
          <cell r="U294">
            <v>19037.12</v>
          </cell>
          <cell r="V294">
            <v>0</v>
          </cell>
          <cell r="W294">
            <v>0</v>
          </cell>
          <cell r="X294" t="e">
            <v>#N/A</v>
          </cell>
        </row>
        <row r="295">
          <cell r="E295" t="str">
            <v>80002331A</v>
          </cell>
          <cell r="F295" t="str">
            <v>02.05.2000</v>
          </cell>
          <cell r="G295">
            <v>50</v>
          </cell>
          <cell r="H295">
            <v>0</v>
          </cell>
          <cell r="I295">
            <v>0</v>
          </cell>
          <cell r="J295">
            <v>0</v>
          </cell>
          <cell r="K295">
            <v>0</v>
          </cell>
          <cell r="L295">
            <v>0</v>
          </cell>
          <cell r="M295">
            <v>50</v>
          </cell>
          <cell r="N295" t="str">
            <v>KG</v>
          </cell>
          <cell r="O295" t="str">
            <v>EA</v>
          </cell>
          <cell r="P295" t="str">
            <v>Unrestricted</v>
          </cell>
          <cell r="Q295" t="str">
            <v>Unrestricted</v>
          </cell>
          <cell r="R295">
            <v>268.08999999999997</v>
          </cell>
          <cell r="S295">
            <v>268.08999999999997</v>
          </cell>
          <cell r="T295" t="str">
            <v>S</v>
          </cell>
          <cell r="U295">
            <v>13404.5</v>
          </cell>
          <cell r="V295">
            <v>50</v>
          </cell>
          <cell r="W295">
            <v>6702.25</v>
          </cell>
          <cell r="X295" t="str">
            <v>follow up because of ages</v>
          </cell>
        </row>
        <row r="296">
          <cell r="E296" t="str">
            <v>80004580B</v>
          </cell>
          <cell r="F296" t="str">
            <v>24.06.2003</v>
          </cell>
          <cell r="G296">
            <v>1.4</v>
          </cell>
          <cell r="H296">
            <v>0</v>
          </cell>
          <cell r="I296">
            <v>0</v>
          </cell>
          <cell r="J296">
            <v>0</v>
          </cell>
          <cell r="K296">
            <v>0</v>
          </cell>
          <cell r="L296">
            <v>0</v>
          </cell>
          <cell r="M296">
            <v>1.4</v>
          </cell>
          <cell r="N296" t="str">
            <v>KG</v>
          </cell>
          <cell r="O296" t="str">
            <v>EA</v>
          </cell>
          <cell r="P296" t="str">
            <v>Unrestricted</v>
          </cell>
          <cell r="Q296" t="str">
            <v>Unrestricted</v>
          </cell>
          <cell r="R296">
            <v>268.08999999999997</v>
          </cell>
          <cell r="S296">
            <v>268.08999999999997</v>
          </cell>
          <cell r="T296" t="str">
            <v>S</v>
          </cell>
          <cell r="U296">
            <v>375.33</v>
          </cell>
          <cell r="V296">
            <v>0</v>
          </cell>
          <cell r="W296">
            <v>0</v>
          </cell>
          <cell r="X296" t="str">
            <v>follow up because of ages</v>
          </cell>
        </row>
        <row r="297">
          <cell r="E297">
            <v>800113520</v>
          </cell>
          <cell r="F297" t="str">
            <v>26.06.2003</v>
          </cell>
          <cell r="G297">
            <v>109.6</v>
          </cell>
          <cell r="H297">
            <v>0</v>
          </cell>
          <cell r="I297">
            <v>0</v>
          </cell>
          <cell r="J297">
            <v>0</v>
          </cell>
          <cell r="K297">
            <v>0</v>
          </cell>
          <cell r="L297">
            <v>0</v>
          </cell>
          <cell r="M297">
            <v>109.6</v>
          </cell>
          <cell r="N297" t="str">
            <v>KG</v>
          </cell>
          <cell r="O297" t="str">
            <v>A</v>
          </cell>
          <cell r="P297" t="str">
            <v>Unrestricted</v>
          </cell>
          <cell r="Q297" t="str">
            <v>Unrestricted</v>
          </cell>
          <cell r="R297">
            <v>268.08999999999997</v>
          </cell>
          <cell r="S297">
            <v>268.08999999999997</v>
          </cell>
          <cell r="T297" t="str">
            <v>S</v>
          </cell>
          <cell r="U297">
            <v>29382.66</v>
          </cell>
          <cell r="V297">
            <v>0</v>
          </cell>
          <cell r="W297">
            <v>0</v>
          </cell>
          <cell r="X297">
            <v>0</v>
          </cell>
        </row>
        <row r="298">
          <cell r="E298" t="str">
            <v>80011353B</v>
          </cell>
          <cell r="F298" t="str">
            <v>21.07.2003</v>
          </cell>
          <cell r="G298">
            <v>10</v>
          </cell>
          <cell r="H298">
            <v>0</v>
          </cell>
          <cell r="I298">
            <v>0</v>
          </cell>
          <cell r="J298">
            <v>0</v>
          </cell>
          <cell r="K298">
            <v>0</v>
          </cell>
          <cell r="L298">
            <v>0</v>
          </cell>
          <cell r="M298">
            <v>10</v>
          </cell>
          <cell r="N298" t="str">
            <v>KG</v>
          </cell>
          <cell r="O298" t="str">
            <v>A</v>
          </cell>
          <cell r="P298" t="str">
            <v>Unrestricted</v>
          </cell>
          <cell r="Q298" t="str">
            <v>Unrestricted</v>
          </cell>
          <cell r="R298">
            <v>268.08999999999997</v>
          </cell>
          <cell r="S298">
            <v>268.08999999999997</v>
          </cell>
          <cell r="T298" t="str">
            <v>S</v>
          </cell>
          <cell r="U298">
            <v>2680.9</v>
          </cell>
          <cell r="V298">
            <v>0</v>
          </cell>
          <cell r="W298">
            <v>0</v>
          </cell>
          <cell r="X298">
            <v>0</v>
          </cell>
        </row>
        <row r="299">
          <cell r="E299">
            <v>800113530</v>
          </cell>
          <cell r="F299" t="str">
            <v>26.06.2003</v>
          </cell>
          <cell r="G299">
            <v>133</v>
          </cell>
          <cell r="H299">
            <v>0</v>
          </cell>
          <cell r="I299">
            <v>0</v>
          </cell>
          <cell r="J299">
            <v>0</v>
          </cell>
          <cell r="K299">
            <v>0</v>
          </cell>
          <cell r="L299">
            <v>0</v>
          </cell>
          <cell r="M299">
            <v>133</v>
          </cell>
          <cell r="N299" t="str">
            <v>KG</v>
          </cell>
          <cell r="O299" t="str">
            <v>A</v>
          </cell>
          <cell r="P299" t="str">
            <v>Unrestricted</v>
          </cell>
          <cell r="Q299" t="str">
            <v>Unrestricted</v>
          </cell>
          <cell r="R299">
            <v>268.08999999999997</v>
          </cell>
          <cell r="S299">
            <v>268.08999999999997</v>
          </cell>
          <cell r="T299" t="str">
            <v>S</v>
          </cell>
          <cell r="U299">
            <v>35655.97</v>
          </cell>
          <cell r="V299">
            <v>0</v>
          </cell>
          <cell r="W299">
            <v>0</v>
          </cell>
          <cell r="X299">
            <v>0</v>
          </cell>
        </row>
        <row r="300">
          <cell r="E300" t="str">
            <v>P50249</v>
          </cell>
          <cell r="F300" t="str">
            <v>31.08.1999</v>
          </cell>
          <cell r="G300">
            <v>2</v>
          </cell>
          <cell r="H300">
            <v>0</v>
          </cell>
          <cell r="I300">
            <v>0</v>
          </cell>
          <cell r="J300">
            <v>0</v>
          </cell>
          <cell r="K300">
            <v>0</v>
          </cell>
          <cell r="L300">
            <v>0</v>
          </cell>
          <cell r="M300">
            <v>2</v>
          </cell>
          <cell r="N300" t="str">
            <v>KG</v>
          </cell>
          <cell r="O300" t="str">
            <v>EA</v>
          </cell>
          <cell r="P300" t="str">
            <v>Unrestricted</v>
          </cell>
          <cell r="Q300" t="str">
            <v>Unrestricted</v>
          </cell>
          <cell r="R300">
            <v>153.88999999999999</v>
          </cell>
          <cell r="S300">
            <v>153.88999999999999</v>
          </cell>
          <cell r="T300" t="str">
            <v>S</v>
          </cell>
          <cell r="U300">
            <v>307.77999999999997</v>
          </cell>
          <cell r="V300">
            <v>0</v>
          </cell>
          <cell r="W300">
            <v>0</v>
          </cell>
          <cell r="X300" t="str">
            <v>follow up because of ages</v>
          </cell>
        </row>
        <row r="301">
          <cell r="E301" t="str">
            <v>P50249</v>
          </cell>
          <cell r="F301" t="str">
            <v>31.08.1999</v>
          </cell>
          <cell r="G301">
            <v>39.94</v>
          </cell>
          <cell r="H301">
            <v>0</v>
          </cell>
          <cell r="I301">
            <v>0</v>
          </cell>
          <cell r="J301">
            <v>0</v>
          </cell>
          <cell r="K301">
            <v>0</v>
          </cell>
          <cell r="L301">
            <v>0</v>
          </cell>
          <cell r="M301">
            <v>39.94</v>
          </cell>
          <cell r="N301" t="str">
            <v>KG</v>
          </cell>
          <cell r="O301" t="str">
            <v>EA</v>
          </cell>
          <cell r="P301" t="str">
            <v>Unrestricted</v>
          </cell>
          <cell r="Q301" t="str">
            <v>Unrestricted</v>
          </cell>
          <cell r="R301">
            <v>153.88999999999999</v>
          </cell>
          <cell r="S301">
            <v>153.88999999999999</v>
          </cell>
          <cell r="T301" t="str">
            <v>S</v>
          </cell>
          <cell r="U301">
            <v>6146.36</v>
          </cell>
          <cell r="V301">
            <v>0</v>
          </cell>
          <cell r="W301">
            <v>0</v>
          </cell>
          <cell r="X301" t="str">
            <v>follow up because of ages</v>
          </cell>
        </row>
        <row r="302">
          <cell r="E302" t="str">
            <v>X73719</v>
          </cell>
          <cell r="F302" t="str">
            <v>31.08.1999</v>
          </cell>
          <cell r="G302">
            <v>0</v>
          </cell>
          <cell r="H302">
            <v>0</v>
          </cell>
          <cell r="I302">
            <v>0</v>
          </cell>
          <cell r="J302">
            <v>4.24</v>
          </cell>
          <cell r="K302">
            <v>0</v>
          </cell>
          <cell r="L302">
            <v>0</v>
          </cell>
          <cell r="M302">
            <v>4.24</v>
          </cell>
          <cell r="N302" t="str">
            <v>KG</v>
          </cell>
          <cell r="O302" t="str">
            <v>EA</v>
          </cell>
          <cell r="P302" t="str">
            <v>In Quality</v>
          </cell>
          <cell r="Q302" t="str">
            <v>In Quality</v>
          </cell>
          <cell r="R302">
            <v>123.91</v>
          </cell>
          <cell r="S302">
            <v>123.91</v>
          </cell>
          <cell r="T302" t="str">
            <v>S</v>
          </cell>
          <cell r="U302">
            <v>525.38</v>
          </cell>
          <cell r="V302">
            <v>100</v>
          </cell>
          <cell r="W302">
            <v>525.38</v>
          </cell>
          <cell r="X302" t="str">
            <v>very old stock</v>
          </cell>
        </row>
        <row r="303">
          <cell r="E303">
            <v>800116830</v>
          </cell>
          <cell r="F303" t="str">
            <v>20.08.2003</v>
          </cell>
          <cell r="G303">
            <v>0</v>
          </cell>
          <cell r="H303">
            <v>0</v>
          </cell>
          <cell r="I303">
            <v>0</v>
          </cell>
          <cell r="J303">
            <v>19.3</v>
          </cell>
          <cell r="K303">
            <v>0</v>
          </cell>
          <cell r="L303">
            <v>0</v>
          </cell>
          <cell r="M303">
            <v>19.3</v>
          </cell>
          <cell r="N303" t="str">
            <v>KG</v>
          </cell>
          <cell r="O303" t="str">
            <v>ARPS</v>
          </cell>
          <cell r="P303" t="str">
            <v>In Quality</v>
          </cell>
          <cell r="Q303" t="str">
            <v>In Quality</v>
          </cell>
          <cell r="R303">
            <v>168.88</v>
          </cell>
          <cell r="S303">
            <v>168.88</v>
          </cell>
          <cell r="T303" t="str">
            <v>S</v>
          </cell>
          <cell r="U303">
            <v>3259.38</v>
          </cell>
          <cell r="V303">
            <v>0</v>
          </cell>
          <cell r="W303">
            <v>0</v>
          </cell>
          <cell r="X303" t="e">
            <v>#N/A</v>
          </cell>
        </row>
        <row r="304">
          <cell r="U304">
            <v>468932.68999999994</v>
          </cell>
          <cell r="W304">
            <v>16746.36</v>
          </cell>
        </row>
        <row r="305">
          <cell r="E305">
            <v>16141</v>
          </cell>
          <cell r="F305" t="str">
            <v>02.06.2003</v>
          </cell>
          <cell r="G305">
            <v>492.8</v>
          </cell>
          <cell r="H305">
            <v>0</v>
          </cell>
          <cell r="I305">
            <v>0</v>
          </cell>
          <cell r="J305">
            <v>0</v>
          </cell>
          <cell r="K305">
            <v>0</v>
          </cell>
          <cell r="L305">
            <v>0</v>
          </cell>
          <cell r="M305">
            <v>492.8</v>
          </cell>
          <cell r="N305" t="str">
            <v>KG</v>
          </cell>
          <cell r="O305" t="str">
            <v>A</v>
          </cell>
          <cell r="P305" t="str">
            <v>Unrestricted</v>
          </cell>
          <cell r="Q305" t="str">
            <v>Unrestricted</v>
          </cell>
          <cell r="R305">
            <v>12.95</v>
          </cell>
          <cell r="S305">
            <v>12.95</v>
          </cell>
          <cell r="T305" t="str">
            <v>V</v>
          </cell>
          <cell r="U305">
            <v>6381.76</v>
          </cell>
          <cell r="V305">
            <v>0</v>
          </cell>
          <cell r="W305">
            <v>0</v>
          </cell>
          <cell r="X305">
            <v>0</v>
          </cell>
        </row>
        <row r="306">
          <cell r="E306">
            <v>16734</v>
          </cell>
          <cell r="F306" t="str">
            <v>21.07.2003</v>
          </cell>
          <cell r="G306">
            <v>450</v>
          </cell>
          <cell r="H306">
            <v>0</v>
          </cell>
          <cell r="I306">
            <v>0</v>
          </cell>
          <cell r="J306">
            <v>0</v>
          </cell>
          <cell r="K306">
            <v>0</v>
          </cell>
          <cell r="L306">
            <v>0</v>
          </cell>
          <cell r="M306">
            <v>450</v>
          </cell>
          <cell r="N306" t="str">
            <v>KG</v>
          </cell>
          <cell r="O306" t="str">
            <v>A</v>
          </cell>
          <cell r="P306" t="str">
            <v>Unrestricted</v>
          </cell>
          <cell r="Q306" t="str">
            <v>Unrestricted</v>
          </cell>
          <cell r="R306">
            <v>12.95</v>
          </cell>
          <cell r="S306">
            <v>12.95</v>
          </cell>
          <cell r="T306" t="str">
            <v>V</v>
          </cell>
          <cell r="U306">
            <v>5827.5</v>
          </cell>
          <cell r="V306">
            <v>0</v>
          </cell>
          <cell r="W306">
            <v>0</v>
          </cell>
          <cell r="X306">
            <v>0</v>
          </cell>
        </row>
        <row r="307">
          <cell r="E307">
            <v>15922</v>
          </cell>
          <cell r="F307" t="str">
            <v>12.05.2003</v>
          </cell>
          <cell r="G307">
            <v>2.2000000000000002</v>
          </cell>
          <cell r="H307">
            <v>0</v>
          </cell>
          <cell r="I307">
            <v>0</v>
          </cell>
          <cell r="J307">
            <v>0</v>
          </cell>
          <cell r="K307">
            <v>0</v>
          </cell>
          <cell r="L307">
            <v>0</v>
          </cell>
          <cell r="M307">
            <v>2.2000000000000002</v>
          </cell>
          <cell r="N307" t="str">
            <v>KG</v>
          </cell>
          <cell r="O307" t="str">
            <v>A</v>
          </cell>
          <cell r="P307" t="str">
            <v>Unrestricted</v>
          </cell>
          <cell r="Q307" t="str">
            <v>Unrestricted</v>
          </cell>
          <cell r="R307">
            <v>1.65</v>
          </cell>
          <cell r="S307">
            <v>1.65</v>
          </cell>
          <cell r="T307" t="str">
            <v>V</v>
          </cell>
          <cell r="U307">
            <v>3.63</v>
          </cell>
          <cell r="V307">
            <v>0</v>
          </cell>
          <cell r="W307">
            <v>0</v>
          </cell>
          <cell r="X307">
            <v>0</v>
          </cell>
        </row>
        <row r="308">
          <cell r="E308">
            <v>16291</v>
          </cell>
          <cell r="F308" t="str">
            <v>16.06.2003</v>
          </cell>
          <cell r="G308">
            <v>117</v>
          </cell>
          <cell r="H308">
            <v>0</v>
          </cell>
          <cell r="I308">
            <v>0</v>
          </cell>
          <cell r="J308">
            <v>0</v>
          </cell>
          <cell r="K308">
            <v>0</v>
          </cell>
          <cell r="L308">
            <v>0</v>
          </cell>
          <cell r="M308">
            <v>117</v>
          </cell>
          <cell r="N308" t="str">
            <v>KG</v>
          </cell>
          <cell r="O308" t="str">
            <v>A</v>
          </cell>
          <cell r="P308" t="str">
            <v>Unrestricted</v>
          </cell>
          <cell r="Q308" t="str">
            <v>Unrestricted</v>
          </cell>
          <cell r="R308">
            <v>1.65</v>
          </cell>
          <cell r="S308">
            <v>1.65</v>
          </cell>
          <cell r="T308" t="str">
            <v>V</v>
          </cell>
          <cell r="U308">
            <v>193.05</v>
          </cell>
          <cell r="V308">
            <v>0</v>
          </cell>
          <cell r="W308">
            <v>0</v>
          </cell>
          <cell r="X308">
            <v>0</v>
          </cell>
        </row>
        <row r="309">
          <cell r="E309">
            <v>16646</v>
          </cell>
          <cell r="F309" t="str">
            <v>11.07.2003</v>
          </cell>
          <cell r="G309">
            <v>46.8</v>
          </cell>
          <cell r="H309">
            <v>0</v>
          </cell>
          <cell r="I309">
            <v>0</v>
          </cell>
          <cell r="J309">
            <v>0</v>
          </cell>
          <cell r="K309">
            <v>0</v>
          </cell>
          <cell r="L309">
            <v>0</v>
          </cell>
          <cell r="M309">
            <v>46.8</v>
          </cell>
          <cell r="N309" t="str">
            <v>KG</v>
          </cell>
          <cell r="O309" t="str">
            <v>A</v>
          </cell>
          <cell r="P309" t="str">
            <v>Unrestricted</v>
          </cell>
          <cell r="Q309" t="str">
            <v>Unrestricted</v>
          </cell>
          <cell r="R309">
            <v>1.65</v>
          </cell>
          <cell r="S309">
            <v>1.65</v>
          </cell>
          <cell r="T309" t="str">
            <v>V</v>
          </cell>
          <cell r="U309">
            <v>77.22</v>
          </cell>
          <cell r="V309">
            <v>0</v>
          </cell>
          <cell r="W309">
            <v>0</v>
          </cell>
          <cell r="X309">
            <v>0</v>
          </cell>
        </row>
        <row r="310">
          <cell r="E310">
            <v>16081</v>
          </cell>
          <cell r="F310" t="str">
            <v>28.05.2003</v>
          </cell>
          <cell r="G310">
            <v>0</v>
          </cell>
          <cell r="H310">
            <v>0</v>
          </cell>
          <cell r="I310">
            <v>0</v>
          </cell>
          <cell r="J310">
            <v>0</v>
          </cell>
          <cell r="K310">
            <v>113</v>
          </cell>
          <cell r="L310">
            <v>0</v>
          </cell>
          <cell r="M310">
            <v>113</v>
          </cell>
          <cell r="N310" t="str">
            <v>KG</v>
          </cell>
          <cell r="O310" t="str">
            <v>A</v>
          </cell>
          <cell r="P310" t="str">
            <v>Blocked</v>
          </cell>
          <cell r="Q310" t="str">
            <v>Blocked</v>
          </cell>
          <cell r="R310">
            <v>2.4500000000000002</v>
          </cell>
          <cell r="S310">
            <v>2.4500000000000002</v>
          </cell>
          <cell r="T310" t="str">
            <v>V</v>
          </cell>
          <cell r="U310">
            <v>276.62</v>
          </cell>
          <cell r="V310">
            <v>0</v>
          </cell>
          <cell r="W310">
            <v>0</v>
          </cell>
          <cell r="X310">
            <v>0</v>
          </cell>
        </row>
        <row r="311">
          <cell r="E311">
            <v>17014</v>
          </cell>
          <cell r="F311" t="str">
            <v>20.08.2003</v>
          </cell>
          <cell r="G311">
            <v>585</v>
          </cell>
          <cell r="H311">
            <v>0</v>
          </cell>
          <cell r="I311">
            <v>0</v>
          </cell>
          <cell r="J311">
            <v>0</v>
          </cell>
          <cell r="K311">
            <v>0</v>
          </cell>
          <cell r="L311">
            <v>0</v>
          </cell>
          <cell r="M311">
            <v>585</v>
          </cell>
          <cell r="N311" t="str">
            <v>KG</v>
          </cell>
          <cell r="O311" t="str">
            <v>A</v>
          </cell>
          <cell r="P311" t="str">
            <v>Unrestricted</v>
          </cell>
          <cell r="Q311" t="str">
            <v>Unrestricted</v>
          </cell>
          <cell r="R311">
            <v>2.4500000000000002</v>
          </cell>
          <cell r="S311">
            <v>2.4500000000000002</v>
          </cell>
          <cell r="T311" t="str">
            <v>V</v>
          </cell>
          <cell r="U311">
            <v>1432.06</v>
          </cell>
          <cell r="V311">
            <v>0</v>
          </cell>
          <cell r="W311">
            <v>0</v>
          </cell>
          <cell r="X311" t="e">
            <v>#N/A</v>
          </cell>
        </row>
        <row r="312">
          <cell r="E312">
            <v>16377</v>
          </cell>
          <cell r="F312" t="str">
            <v>23.06.2003</v>
          </cell>
          <cell r="G312">
            <v>550</v>
          </cell>
          <cell r="H312">
            <v>0</v>
          </cell>
          <cell r="I312">
            <v>0</v>
          </cell>
          <cell r="J312">
            <v>0</v>
          </cell>
          <cell r="K312">
            <v>0</v>
          </cell>
          <cell r="L312">
            <v>0</v>
          </cell>
          <cell r="M312">
            <v>550</v>
          </cell>
          <cell r="N312" t="str">
            <v>KG</v>
          </cell>
          <cell r="O312" t="str">
            <v>A</v>
          </cell>
          <cell r="P312" t="str">
            <v>Unrestricted</v>
          </cell>
          <cell r="Q312" t="str">
            <v>Unrestricted</v>
          </cell>
          <cell r="R312">
            <v>1.33</v>
          </cell>
          <cell r="S312">
            <v>1.33</v>
          </cell>
          <cell r="T312" t="str">
            <v>V</v>
          </cell>
          <cell r="U312">
            <v>729.93</v>
          </cell>
          <cell r="V312">
            <v>0</v>
          </cell>
          <cell r="W312">
            <v>0</v>
          </cell>
          <cell r="X312">
            <v>0</v>
          </cell>
        </row>
        <row r="313">
          <cell r="E313">
            <v>11134</v>
          </cell>
          <cell r="F313" t="str">
            <v>01.02.2002</v>
          </cell>
          <cell r="G313">
            <v>0</v>
          </cell>
          <cell r="H313">
            <v>0</v>
          </cell>
          <cell r="I313">
            <v>0</v>
          </cell>
          <cell r="J313">
            <v>0</v>
          </cell>
          <cell r="K313">
            <v>33</v>
          </cell>
          <cell r="L313">
            <v>0</v>
          </cell>
          <cell r="M313">
            <v>33</v>
          </cell>
          <cell r="N313" t="str">
            <v>KG</v>
          </cell>
          <cell r="O313" t="str">
            <v>A</v>
          </cell>
          <cell r="P313" t="str">
            <v>Blocked</v>
          </cell>
          <cell r="Q313" t="str">
            <v>Blocked</v>
          </cell>
          <cell r="R313">
            <v>31</v>
          </cell>
          <cell r="S313">
            <v>31</v>
          </cell>
          <cell r="T313" t="str">
            <v>V</v>
          </cell>
          <cell r="U313">
            <v>1023</v>
          </cell>
          <cell r="V313">
            <v>100</v>
          </cell>
          <cell r="W313">
            <v>1023</v>
          </cell>
          <cell r="X313" t="str">
            <v>no demand per AR 5/02</v>
          </cell>
        </row>
        <row r="314">
          <cell r="E314">
            <v>17081</v>
          </cell>
          <cell r="F314" t="str">
            <v>28.08.2003</v>
          </cell>
          <cell r="G314">
            <v>0</v>
          </cell>
          <cell r="H314">
            <v>0</v>
          </cell>
          <cell r="I314">
            <v>0</v>
          </cell>
          <cell r="J314">
            <v>300</v>
          </cell>
          <cell r="K314">
            <v>0</v>
          </cell>
          <cell r="L314">
            <v>0</v>
          </cell>
          <cell r="M314">
            <v>300</v>
          </cell>
          <cell r="N314" t="str">
            <v>KG</v>
          </cell>
          <cell r="O314" t="str">
            <v>A</v>
          </cell>
          <cell r="P314" t="str">
            <v>In Quality</v>
          </cell>
          <cell r="Q314" t="str">
            <v>In Quality</v>
          </cell>
          <cell r="R314">
            <v>31</v>
          </cell>
          <cell r="S314">
            <v>31</v>
          </cell>
          <cell r="T314" t="str">
            <v>V</v>
          </cell>
          <cell r="U314">
            <v>9300.0300000000007</v>
          </cell>
          <cell r="V314">
            <v>0</v>
          </cell>
          <cell r="W314">
            <v>0</v>
          </cell>
          <cell r="X314" t="e">
            <v>#N/A</v>
          </cell>
        </row>
        <row r="315">
          <cell r="E315">
            <v>3853</v>
          </cell>
          <cell r="F315" t="str">
            <v>05.05.2000</v>
          </cell>
          <cell r="G315">
            <v>247.5</v>
          </cell>
          <cell r="H315">
            <v>0</v>
          </cell>
          <cell r="I315">
            <v>0</v>
          </cell>
          <cell r="J315">
            <v>0</v>
          </cell>
          <cell r="K315">
            <v>0</v>
          </cell>
          <cell r="L315">
            <v>0</v>
          </cell>
          <cell r="M315">
            <v>247.5</v>
          </cell>
          <cell r="N315" t="str">
            <v>KG</v>
          </cell>
          <cell r="O315" t="str">
            <v>EA</v>
          </cell>
          <cell r="P315" t="str">
            <v>Unrestricted</v>
          </cell>
          <cell r="Q315" t="str">
            <v>Unrestricted</v>
          </cell>
          <cell r="R315">
            <v>153.88999999999999</v>
          </cell>
          <cell r="S315">
            <v>153.88999999999999</v>
          </cell>
          <cell r="T315" t="str">
            <v>V</v>
          </cell>
          <cell r="U315">
            <v>38087.769999999997</v>
          </cell>
          <cell r="V315">
            <v>0</v>
          </cell>
          <cell r="W315">
            <v>0</v>
          </cell>
          <cell r="X315" t="str">
            <v>no issue per AR 7/02</v>
          </cell>
        </row>
        <row r="316">
          <cell r="E316">
            <v>4276</v>
          </cell>
          <cell r="F316" t="str">
            <v>31.05.2000</v>
          </cell>
          <cell r="G316">
            <v>34</v>
          </cell>
          <cell r="H316">
            <v>0</v>
          </cell>
          <cell r="I316">
            <v>0</v>
          </cell>
          <cell r="J316">
            <v>0</v>
          </cell>
          <cell r="K316">
            <v>0</v>
          </cell>
          <cell r="L316">
            <v>0</v>
          </cell>
          <cell r="M316">
            <v>34</v>
          </cell>
          <cell r="N316" t="str">
            <v>KG</v>
          </cell>
          <cell r="O316" t="str">
            <v>EA</v>
          </cell>
          <cell r="P316" t="str">
            <v>Unrestricted</v>
          </cell>
          <cell r="Q316" t="str">
            <v>Unrestricted</v>
          </cell>
          <cell r="R316">
            <v>153.88999999999999</v>
          </cell>
          <cell r="S316">
            <v>153.88999999999999</v>
          </cell>
          <cell r="T316" t="str">
            <v>V</v>
          </cell>
          <cell r="U316">
            <v>5232.26</v>
          </cell>
          <cell r="V316">
            <v>0</v>
          </cell>
          <cell r="W316">
            <v>0</v>
          </cell>
          <cell r="X316" t="str">
            <v>no issue per AR 7/02</v>
          </cell>
        </row>
        <row r="317">
          <cell r="U317">
            <v>68564.829999999987</v>
          </cell>
          <cell r="W317">
            <v>1023</v>
          </cell>
        </row>
        <row r="318">
          <cell r="U318">
            <v>537497.5199999999</v>
          </cell>
          <cell r="W318">
            <v>17769.36</v>
          </cell>
        </row>
        <row r="319">
          <cell r="E319">
            <v>9614</v>
          </cell>
          <cell r="F319" t="str">
            <v>11.09.2001</v>
          </cell>
          <cell r="G319">
            <v>0</v>
          </cell>
          <cell r="H319">
            <v>0</v>
          </cell>
          <cell r="I319">
            <v>0</v>
          </cell>
          <cell r="J319">
            <v>0</v>
          </cell>
          <cell r="K319">
            <v>7</v>
          </cell>
          <cell r="L319">
            <v>0</v>
          </cell>
          <cell r="M319">
            <v>7</v>
          </cell>
          <cell r="N319" t="str">
            <v>KG</v>
          </cell>
          <cell r="O319" t="str">
            <v>A</v>
          </cell>
          <cell r="P319" t="str">
            <v>Blocked</v>
          </cell>
          <cell r="Q319" t="str">
            <v>Blocked</v>
          </cell>
          <cell r="R319">
            <v>418</v>
          </cell>
          <cell r="S319">
            <v>418</v>
          </cell>
          <cell r="T319" t="str">
            <v>V</v>
          </cell>
          <cell r="U319">
            <v>2926</v>
          </cell>
          <cell r="V319">
            <v>0</v>
          </cell>
          <cell r="W319">
            <v>0</v>
          </cell>
          <cell r="X319" t="str">
            <v>no issue per AR 7/02</v>
          </cell>
        </row>
        <row r="320">
          <cell r="U320">
            <v>2926</v>
          </cell>
          <cell r="W320">
            <v>0</v>
          </cell>
        </row>
        <row r="321">
          <cell r="U321">
            <v>2926</v>
          </cell>
          <cell r="W321">
            <v>0</v>
          </cell>
        </row>
        <row r="322">
          <cell r="E322">
            <v>10356</v>
          </cell>
          <cell r="F322" t="str">
            <v>14.11.2001</v>
          </cell>
          <cell r="G322">
            <v>0</v>
          </cell>
          <cell r="H322">
            <v>0</v>
          </cell>
          <cell r="I322">
            <v>0</v>
          </cell>
          <cell r="J322">
            <v>50</v>
          </cell>
          <cell r="K322">
            <v>0</v>
          </cell>
          <cell r="L322">
            <v>0</v>
          </cell>
          <cell r="M322">
            <v>50</v>
          </cell>
          <cell r="N322" t="str">
            <v>KG</v>
          </cell>
          <cell r="O322" t="str">
            <v>EA</v>
          </cell>
          <cell r="P322" t="str">
            <v>In Quality</v>
          </cell>
          <cell r="Q322" t="str">
            <v>In Quality</v>
          </cell>
          <cell r="R322">
            <v>16</v>
          </cell>
          <cell r="S322">
            <v>16</v>
          </cell>
          <cell r="T322" t="str">
            <v>V</v>
          </cell>
          <cell r="U322">
            <v>800.1</v>
          </cell>
          <cell r="V322">
            <v>100</v>
          </cell>
          <cell r="W322">
            <v>800.1</v>
          </cell>
          <cell r="X322">
            <v>0</v>
          </cell>
        </row>
        <row r="323">
          <cell r="U323">
            <v>800.1</v>
          </cell>
          <cell r="W323">
            <v>800.1</v>
          </cell>
        </row>
        <row r="324">
          <cell r="U324">
            <v>800.1</v>
          </cell>
          <cell r="W324">
            <v>800.1</v>
          </cell>
        </row>
        <row r="325">
          <cell r="E325">
            <v>800115050</v>
          </cell>
          <cell r="F325" t="str">
            <v>01.08.2003</v>
          </cell>
          <cell r="G325">
            <v>0</v>
          </cell>
          <cell r="H325">
            <v>0</v>
          </cell>
          <cell r="I325">
            <v>0</v>
          </cell>
          <cell r="J325">
            <v>384.7</v>
          </cell>
          <cell r="K325">
            <v>0</v>
          </cell>
          <cell r="L325">
            <v>0</v>
          </cell>
          <cell r="M325">
            <v>384.7</v>
          </cell>
          <cell r="N325" t="str">
            <v>KG</v>
          </cell>
          <cell r="O325" t="str">
            <v>A</v>
          </cell>
          <cell r="P325" t="str">
            <v>In Quality</v>
          </cell>
          <cell r="Q325" t="str">
            <v>In Quality</v>
          </cell>
          <cell r="R325">
            <v>98.51</v>
          </cell>
          <cell r="S325">
            <v>98.51</v>
          </cell>
          <cell r="T325" t="str">
            <v>S</v>
          </cell>
          <cell r="U325">
            <v>37896.800000000003</v>
          </cell>
          <cell r="V325">
            <v>0</v>
          </cell>
          <cell r="W325">
            <v>0</v>
          </cell>
          <cell r="X325" t="e">
            <v>#N/A</v>
          </cell>
        </row>
        <row r="326">
          <cell r="E326">
            <v>800115060</v>
          </cell>
          <cell r="F326" t="str">
            <v>01.08.2003</v>
          </cell>
          <cell r="G326">
            <v>0</v>
          </cell>
          <cell r="H326">
            <v>0</v>
          </cell>
          <cell r="I326">
            <v>0</v>
          </cell>
          <cell r="J326">
            <v>410</v>
          </cell>
          <cell r="K326">
            <v>0</v>
          </cell>
          <cell r="L326">
            <v>0</v>
          </cell>
          <cell r="M326">
            <v>410</v>
          </cell>
          <cell r="N326" t="str">
            <v>KG</v>
          </cell>
          <cell r="O326" t="str">
            <v>A</v>
          </cell>
          <cell r="P326" t="str">
            <v>In Quality</v>
          </cell>
          <cell r="Q326" t="str">
            <v>In Quality</v>
          </cell>
          <cell r="R326">
            <v>98.51</v>
          </cell>
          <cell r="S326">
            <v>98.51</v>
          </cell>
          <cell r="T326" t="str">
            <v>S</v>
          </cell>
          <cell r="U326">
            <v>40389.11</v>
          </cell>
          <cell r="V326">
            <v>0</v>
          </cell>
          <cell r="W326">
            <v>0</v>
          </cell>
          <cell r="X326" t="e">
            <v>#N/A</v>
          </cell>
        </row>
        <row r="327">
          <cell r="E327">
            <v>800115070</v>
          </cell>
          <cell r="F327" t="str">
            <v>01.08.2003</v>
          </cell>
          <cell r="G327">
            <v>0</v>
          </cell>
          <cell r="H327">
            <v>0</v>
          </cell>
          <cell r="I327">
            <v>0</v>
          </cell>
          <cell r="J327">
            <v>506.6</v>
          </cell>
          <cell r="K327">
            <v>0</v>
          </cell>
          <cell r="L327">
            <v>0</v>
          </cell>
          <cell r="M327">
            <v>506.6</v>
          </cell>
          <cell r="N327" t="str">
            <v>KG</v>
          </cell>
          <cell r="O327" t="str">
            <v>A</v>
          </cell>
          <cell r="P327" t="str">
            <v>In Quality</v>
          </cell>
          <cell r="Q327" t="str">
            <v>In Quality</v>
          </cell>
          <cell r="R327">
            <v>98.51</v>
          </cell>
          <cell r="S327">
            <v>98.51</v>
          </cell>
          <cell r="T327" t="str">
            <v>S</v>
          </cell>
          <cell r="U327">
            <v>49905.17</v>
          </cell>
          <cell r="V327">
            <v>0</v>
          </cell>
          <cell r="W327">
            <v>0</v>
          </cell>
          <cell r="X327" t="e">
            <v>#N/A</v>
          </cell>
        </row>
        <row r="328">
          <cell r="E328">
            <v>800115080</v>
          </cell>
          <cell r="F328" t="str">
            <v>01.08.2003</v>
          </cell>
          <cell r="G328">
            <v>0</v>
          </cell>
          <cell r="H328">
            <v>0</v>
          </cell>
          <cell r="I328">
            <v>0</v>
          </cell>
          <cell r="J328">
            <v>473.3</v>
          </cell>
          <cell r="K328">
            <v>0</v>
          </cell>
          <cell r="L328">
            <v>0</v>
          </cell>
          <cell r="M328">
            <v>473.3</v>
          </cell>
          <cell r="N328" t="str">
            <v>KG</v>
          </cell>
          <cell r="O328" t="str">
            <v>A</v>
          </cell>
          <cell r="P328" t="str">
            <v>In Quality</v>
          </cell>
          <cell r="Q328" t="str">
            <v>In Quality</v>
          </cell>
          <cell r="R328">
            <v>98.51</v>
          </cell>
          <cell r="S328">
            <v>98.51</v>
          </cell>
          <cell r="T328" t="str">
            <v>S</v>
          </cell>
          <cell r="U328">
            <v>46624.78</v>
          </cell>
          <cell r="V328">
            <v>0</v>
          </cell>
          <cell r="W328">
            <v>0</v>
          </cell>
          <cell r="X328" t="e">
            <v>#N/A</v>
          </cell>
        </row>
        <row r="329">
          <cell r="E329">
            <v>800115090</v>
          </cell>
          <cell r="F329" t="str">
            <v>01.08.2003</v>
          </cell>
          <cell r="G329">
            <v>0</v>
          </cell>
          <cell r="H329">
            <v>0</v>
          </cell>
          <cell r="I329">
            <v>0</v>
          </cell>
          <cell r="J329">
            <v>132.80000000000001</v>
          </cell>
          <cell r="K329">
            <v>0</v>
          </cell>
          <cell r="L329">
            <v>0</v>
          </cell>
          <cell r="M329">
            <v>132.80000000000001</v>
          </cell>
          <cell r="N329" t="str">
            <v>KG</v>
          </cell>
          <cell r="O329" t="str">
            <v>A</v>
          </cell>
          <cell r="P329" t="str">
            <v>In Quality</v>
          </cell>
          <cell r="Q329" t="str">
            <v>In Quality</v>
          </cell>
          <cell r="R329">
            <v>98.51</v>
          </cell>
          <cell r="S329">
            <v>98.51</v>
          </cell>
          <cell r="T329" t="str">
            <v>S</v>
          </cell>
          <cell r="U329">
            <v>13082.13</v>
          </cell>
          <cell r="V329">
            <v>0</v>
          </cell>
          <cell r="W329">
            <v>0</v>
          </cell>
          <cell r="X329" t="e">
            <v>#N/A</v>
          </cell>
        </row>
        <row r="330">
          <cell r="E330">
            <v>2414</v>
          </cell>
          <cell r="F330" t="str">
            <v>19.01.2000</v>
          </cell>
          <cell r="G330">
            <v>5.72</v>
          </cell>
          <cell r="H330">
            <v>0</v>
          </cell>
          <cell r="I330">
            <v>0</v>
          </cell>
          <cell r="J330">
            <v>0</v>
          </cell>
          <cell r="K330">
            <v>0</v>
          </cell>
          <cell r="L330">
            <v>0</v>
          </cell>
          <cell r="M330">
            <v>5.72</v>
          </cell>
          <cell r="N330" t="str">
            <v>KG</v>
          </cell>
          <cell r="O330" t="str">
            <v>ERPS</v>
          </cell>
          <cell r="P330" t="str">
            <v>Unrestricted</v>
          </cell>
          <cell r="Q330" t="str">
            <v>Unrestricted</v>
          </cell>
          <cell r="R330">
            <v>0.01</v>
          </cell>
          <cell r="S330">
            <v>0.01</v>
          </cell>
          <cell r="T330" t="str">
            <v>S</v>
          </cell>
          <cell r="U330">
            <v>0.08</v>
          </cell>
          <cell r="V330">
            <v>0</v>
          </cell>
          <cell r="W330">
            <v>0</v>
          </cell>
          <cell r="X330">
            <v>0</v>
          </cell>
        </row>
        <row r="331">
          <cell r="U331">
            <v>187898.06999999998</v>
          </cell>
          <cell r="W331">
            <v>0</v>
          </cell>
        </row>
        <row r="332">
          <cell r="E332">
            <v>5588</v>
          </cell>
          <cell r="F332" t="str">
            <v>26.09.2000</v>
          </cell>
          <cell r="G332">
            <v>0</v>
          </cell>
          <cell r="H332">
            <v>0</v>
          </cell>
          <cell r="I332">
            <v>0</v>
          </cell>
          <cell r="J332">
            <v>0</v>
          </cell>
          <cell r="K332">
            <v>410</v>
          </cell>
          <cell r="L332">
            <v>0</v>
          </cell>
          <cell r="M332">
            <v>410</v>
          </cell>
          <cell r="N332" t="str">
            <v>L</v>
          </cell>
          <cell r="O332" t="str">
            <v>EREJ</v>
          </cell>
          <cell r="P332" t="str">
            <v>Blocked</v>
          </cell>
          <cell r="Q332" t="str">
            <v>Blocked</v>
          </cell>
          <cell r="R332">
            <v>0.74</v>
          </cell>
          <cell r="S332">
            <v>0.74</v>
          </cell>
          <cell r="T332" t="str">
            <v>V</v>
          </cell>
          <cell r="U332">
            <v>303.11</v>
          </cell>
          <cell r="V332">
            <v>100</v>
          </cell>
          <cell r="W332">
            <v>303.11</v>
          </cell>
          <cell r="X332">
            <v>0</v>
          </cell>
        </row>
        <row r="333">
          <cell r="E333">
            <v>16386</v>
          </cell>
          <cell r="F333" t="str">
            <v>24.06.2003</v>
          </cell>
          <cell r="G333">
            <v>69.492999999999995</v>
          </cell>
          <cell r="H333">
            <v>0</v>
          </cell>
          <cell r="I333">
            <v>0</v>
          </cell>
          <cell r="J333">
            <v>0</v>
          </cell>
          <cell r="K333">
            <v>0</v>
          </cell>
          <cell r="L333">
            <v>0</v>
          </cell>
          <cell r="M333">
            <v>69.492999999999995</v>
          </cell>
          <cell r="N333" t="str">
            <v>L</v>
          </cell>
          <cell r="O333" t="str">
            <v>A</v>
          </cell>
          <cell r="P333" t="str">
            <v>Unrestricted</v>
          </cell>
          <cell r="Q333" t="str">
            <v>Unrestricted</v>
          </cell>
          <cell r="R333">
            <v>0.74</v>
          </cell>
          <cell r="S333">
            <v>0.74</v>
          </cell>
          <cell r="T333" t="str">
            <v>V</v>
          </cell>
          <cell r="U333">
            <v>51.38</v>
          </cell>
          <cell r="V333">
            <v>0</v>
          </cell>
          <cell r="W333">
            <v>0</v>
          </cell>
          <cell r="X333">
            <v>0</v>
          </cell>
        </row>
        <row r="334">
          <cell r="E334">
            <v>16743</v>
          </cell>
          <cell r="F334" t="str">
            <v>22.07.2003</v>
          </cell>
          <cell r="G334">
            <v>5785.57</v>
          </cell>
          <cell r="H334">
            <v>0</v>
          </cell>
          <cell r="I334">
            <v>0</v>
          </cell>
          <cell r="J334">
            <v>0</v>
          </cell>
          <cell r="K334">
            <v>0</v>
          </cell>
          <cell r="L334">
            <v>0</v>
          </cell>
          <cell r="M334">
            <v>5785.57</v>
          </cell>
          <cell r="N334" t="str">
            <v>L</v>
          </cell>
          <cell r="O334" t="str">
            <v>A</v>
          </cell>
          <cell r="P334" t="str">
            <v>Unrestricted</v>
          </cell>
          <cell r="Q334" t="str">
            <v>Unrestricted</v>
          </cell>
          <cell r="R334">
            <v>0.74</v>
          </cell>
          <cell r="S334">
            <v>0.74</v>
          </cell>
          <cell r="T334" t="str">
            <v>V</v>
          </cell>
          <cell r="U334">
            <v>4277.2299999999996</v>
          </cell>
          <cell r="V334">
            <v>0</v>
          </cell>
          <cell r="W334">
            <v>0</v>
          </cell>
          <cell r="X334">
            <v>0</v>
          </cell>
        </row>
        <row r="335">
          <cell r="E335">
            <v>16434</v>
          </cell>
          <cell r="F335" t="str">
            <v>27.06.2003</v>
          </cell>
          <cell r="G335">
            <v>19</v>
          </cell>
          <cell r="H335">
            <v>0</v>
          </cell>
          <cell r="I335">
            <v>0</v>
          </cell>
          <cell r="J335">
            <v>0</v>
          </cell>
          <cell r="K335">
            <v>0</v>
          </cell>
          <cell r="L335">
            <v>0</v>
          </cell>
          <cell r="M335">
            <v>19</v>
          </cell>
          <cell r="N335" t="str">
            <v>KG</v>
          </cell>
          <cell r="O335" t="str">
            <v>A</v>
          </cell>
          <cell r="P335" t="str">
            <v>Unrestricted</v>
          </cell>
          <cell r="Q335" t="str">
            <v>Unrestricted</v>
          </cell>
          <cell r="R335">
            <v>88.93</v>
          </cell>
          <cell r="S335">
            <v>88.93</v>
          </cell>
          <cell r="T335" t="str">
            <v>V</v>
          </cell>
          <cell r="U335">
            <v>1689.7</v>
          </cell>
          <cell r="V335">
            <v>0</v>
          </cell>
          <cell r="W335">
            <v>0</v>
          </cell>
          <cell r="X335">
            <v>0</v>
          </cell>
        </row>
        <row r="336">
          <cell r="U336">
            <v>6321.4199999999992</v>
          </cell>
          <cell r="W336">
            <v>303.11</v>
          </cell>
        </row>
        <row r="337">
          <cell r="U337">
            <v>194219.49</v>
          </cell>
          <cell r="W337">
            <v>303.11</v>
          </cell>
        </row>
        <row r="338">
          <cell r="E338" t="str">
            <v>80002479A</v>
          </cell>
          <cell r="F338" t="str">
            <v>03.05.2000</v>
          </cell>
          <cell r="G338">
            <v>0</v>
          </cell>
          <cell r="H338">
            <v>0</v>
          </cell>
          <cell r="I338">
            <v>7.2</v>
          </cell>
          <cell r="J338">
            <v>0</v>
          </cell>
          <cell r="K338">
            <v>0</v>
          </cell>
          <cell r="L338">
            <v>0</v>
          </cell>
          <cell r="M338">
            <v>7.2</v>
          </cell>
          <cell r="N338" t="str">
            <v>KG</v>
          </cell>
          <cell r="O338" t="str">
            <v>EREW</v>
          </cell>
          <cell r="P338" t="str">
            <v>Restricted</v>
          </cell>
          <cell r="Q338" t="str">
            <v>Restricted</v>
          </cell>
          <cell r="R338">
            <v>7.75</v>
          </cell>
          <cell r="S338">
            <v>7.75</v>
          </cell>
          <cell r="T338" t="str">
            <v>S</v>
          </cell>
          <cell r="U338">
            <v>55.8</v>
          </cell>
          <cell r="V338">
            <v>100</v>
          </cell>
          <cell r="W338">
            <v>55.8</v>
          </cell>
          <cell r="X338" t="str">
            <v>to be disposed no market</v>
          </cell>
        </row>
        <row r="339">
          <cell r="E339" t="str">
            <v>80002479B</v>
          </cell>
          <cell r="F339" t="str">
            <v>03.05.2000</v>
          </cell>
          <cell r="G339">
            <v>0</v>
          </cell>
          <cell r="H339">
            <v>0</v>
          </cell>
          <cell r="I339">
            <v>1.4</v>
          </cell>
          <cell r="J339">
            <v>0</v>
          </cell>
          <cell r="K339">
            <v>0</v>
          </cell>
          <cell r="L339">
            <v>0</v>
          </cell>
          <cell r="M339">
            <v>1.4</v>
          </cell>
          <cell r="N339" t="str">
            <v>KG</v>
          </cell>
          <cell r="O339" t="str">
            <v>EREW</v>
          </cell>
          <cell r="P339" t="str">
            <v>Restricted</v>
          </cell>
          <cell r="Q339" t="str">
            <v>Restricted</v>
          </cell>
          <cell r="R339">
            <v>7.75</v>
          </cell>
          <cell r="S339">
            <v>7.75</v>
          </cell>
          <cell r="T339" t="str">
            <v>S</v>
          </cell>
          <cell r="U339">
            <v>10.85</v>
          </cell>
          <cell r="V339">
            <v>100</v>
          </cell>
          <cell r="W339">
            <v>10.85</v>
          </cell>
          <cell r="X339" t="str">
            <v>to be disposed no market</v>
          </cell>
        </row>
        <row r="340">
          <cell r="E340" t="str">
            <v>80002479C</v>
          </cell>
          <cell r="F340" t="str">
            <v>03.05.2000</v>
          </cell>
          <cell r="G340">
            <v>0</v>
          </cell>
          <cell r="H340">
            <v>0</v>
          </cell>
          <cell r="I340">
            <v>17.899999999999999</v>
          </cell>
          <cell r="J340">
            <v>0</v>
          </cell>
          <cell r="K340">
            <v>0</v>
          </cell>
          <cell r="L340">
            <v>0</v>
          </cell>
          <cell r="M340">
            <v>17.899999999999999</v>
          </cell>
          <cell r="N340" t="str">
            <v>KG</v>
          </cell>
          <cell r="O340" t="str">
            <v>EREW</v>
          </cell>
          <cell r="P340" t="str">
            <v>Restricted</v>
          </cell>
          <cell r="Q340" t="str">
            <v>Restricted</v>
          </cell>
          <cell r="R340">
            <v>7.75</v>
          </cell>
          <cell r="S340">
            <v>7.75</v>
          </cell>
          <cell r="T340" t="str">
            <v>S</v>
          </cell>
          <cell r="U340">
            <v>138.72999999999999</v>
          </cell>
          <cell r="V340">
            <v>100</v>
          </cell>
          <cell r="W340">
            <v>138.72999999999999</v>
          </cell>
          <cell r="X340" t="str">
            <v>to be disposed no market</v>
          </cell>
        </row>
        <row r="341">
          <cell r="E341" t="str">
            <v>80002479E</v>
          </cell>
          <cell r="F341" t="str">
            <v>03.05.2000</v>
          </cell>
          <cell r="G341">
            <v>0</v>
          </cell>
          <cell r="H341">
            <v>0</v>
          </cell>
          <cell r="I341">
            <v>16</v>
          </cell>
          <cell r="J341">
            <v>0</v>
          </cell>
          <cell r="K341">
            <v>0</v>
          </cell>
          <cell r="L341">
            <v>0</v>
          </cell>
          <cell r="M341">
            <v>16</v>
          </cell>
          <cell r="N341" t="str">
            <v>KG</v>
          </cell>
          <cell r="O341" t="str">
            <v>EREW</v>
          </cell>
          <cell r="P341" t="str">
            <v>Restricted</v>
          </cell>
          <cell r="Q341" t="str">
            <v>Restricted</v>
          </cell>
          <cell r="R341">
            <v>7.75</v>
          </cell>
          <cell r="S341">
            <v>7.75</v>
          </cell>
          <cell r="T341" t="str">
            <v>S</v>
          </cell>
          <cell r="U341">
            <v>124</v>
          </cell>
          <cell r="V341">
            <v>100</v>
          </cell>
          <cell r="W341">
            <v>124</v>
          </cell>
          <cell r="X341" t="str">
            <v>to be disposed no market</v>
          </cell>
        </row>
        <row r="342">
          <cell r="E342" t="str">
            <v>80002578B</v>
          </cell>
          <cell r="F342" t="str">
            <v>11.05.2000</v>
          </cell>
          <cell r="G342">
            <v>0</v>
          </cell>
          <cell r="H342">
            <v>0</v>
          </cell>
          <cell r="I342">
            <v>5.0999999999999996</v>
          </cell>
          <cell r="J342">
            <v>0</v>
          </cell>
          <cell r="K342">
            <v>0</v>
          </cell>
          <cell r="L342">
            <v>0</v>
          </cell>
          <cell r="M342">
            <v>5.0999999999999996</v>
          </cell>
          <cell r="N342" t="str">
            <v>KG</v>
          </cell>
          <cell r="O342" t="str">
            <v>EREW</v>
          </cell>
          <cell r="P342" t="str">
            <v>Restricted</v>
          </cell>
          <cell r="Q342" t="str">
            <v>Restricted</v>
          </cell>
          <cell r="R342">
            <v>7.75</v>
          </cell>
          <cell r="S342">
            <v>7.75</v>
          </cell>
          <cell r="T342" t="str">
            <v>S</v>
          </cell>
          <cell r="U342">
            <v>39.53</v>
          </cell>
          <cell r="V342">
            <v>100</v>
          </cell>
          <cell r="W342">
            <v>39.53</v>
          </cell>
          <cell r="X342" t="str">
            <v>to be disposed no market</v>
          </cell>
        </row>
        <row r="343">
          <cell r="E343">
            <v>800032190</v>
          </cell>
          <cell r="F343" t="str">
            <v>05.07.2000</v>
          </cell>
          <cell r="G343">
            <v>0</v>
          </cell>
          <cell r="H343">
            <v>0</v>
          </cell>
          <cell r="I343">
            <v>147.80000000000001</v>
          </cell>
          <cell r="J343">
            <v>0</v>
          </cell>
          <cell r="K343">
            <v>0</v>
          </cell>
          <cell r="L343">
            <v>0</v>
          </cell>
          <cell r="M343">
            <v>147.80000000000001</v>
          </cell>
          <cell r="N343" t="str">
            <v>KG</v>
          </cell>
          <cell r="O343" t="str">
            <v>ERPR</v>
          </cell>
          <cell r="P343" t="str">
            <v>Restricted</v>
          </cell>
          <cell r="Q343" t="str">
            <v>Restricted</v>
          </cell>
          <cell r="R343">
            <v>7.75</v>
          </cell>
          <cell r="S343">
            <v>7.75</v>
          </cell>
          <cell r="T343" t="str">
            <v>S</v>
          </cell>
          <cell r="U343">
            <v>1145.45</v>
          </cell>
          <cell r="V343">
            <v>100</v>
          </cell>
          <cell r="W343">
            <v>1145.45</v>
          </cell>
          <cell r="X343" t="str">
            <v>to be disposed no market</v>
          </cell>
        </row>
        <row r="344">
          <cell r="E344" t="str">
            <v>80003220A</v>
          </cell>
          <cell r="F344" t="str">
            <v>19.07.2000</v>
          </cell>
          <cell r="G344">
            <v>0</v>
          </cell>
          <cell r="H344">
            <v>0</v>
          </cell>
          <cell r="I344">
            <v>161.35</v>
          </cell>
          <cell r="J344">
            <v>0</v>
          </cell>
          <cell r="K344">
            <v>0</v>
          </cell>
          <cell r="L344">
            <v>0</v>
          </cell>
          <cell r="M344">
            <v>161.35</v>
          </cell>
          <cell r="N344" t="str">
            <v>KG</v>
          </cell>
          <cell r="O344" t="str">
            <v>ERPR</v>
          </cell>
          <cell r="P344" t="str">
            <v>Restricted</v>
          </cell>
          <cell r="Q344" t="str">
            <v>Restricted</v>
          </cell>
          <cell r="R344">
            <v>7.75</v>
          </cell>
          <cell r="S344">
            <v>7.75</v>
          </cell>
          <cell r="T344" t="str">
            <v>S</v>
          </cell>
          <cell r="U344">
            <v>1250.46</v>
          </cell>
          <cell r="V344">
            <v>100</v>
          </cell>
          <cell r="W344">
            <v>1250.46</v>
          </cell>
          <cell r="X344" t="str">
            <v>to be disposed no market</v>
          </cell>
        </row>
        <row r="345">
          <cell r="E345">
            <v>800032750</v>
          </cell>
          <cell r="F345" t="str">
            <v>11.07.2000</v>
          </cell>
          <cell r="G345">
            <v>0</v>
          </cell>
          <cell r="H345">
            <v>0</v>
          </cell>
          <cell r="I345">
            <v>163.05000000000001</v>
          </cell>
          <cell r="J345">
            <v>0</v>
          </cell>
          <cell r="K345">
            <v>0</v>
          </cell>
          <cell r="L345">
            <v>0</v>
          </cell>
          <cell r="M345">
            <v>163.05000000000001</v>
          </cell>
          <cell r="N345" t="str">
            <v>KG</v>
          </cell>
          <cell r="O345" t="str">
            <v>ERPR</v>
          </cell>
          <cell r="P345" t="str">
            <v>Restricted</v>
          </cell>
          <cell r="Q345" t="str">
            <v>Restricted</v>
          </cell>
          <cell r="R345">
            <v>7.75</v>
          </cell>
          <cell r="S345">
            <v>7.75</v>
          </cell>
          <cell r="T345" t="str">
            <v>S</v>
          </cell>
          <cell r="U345">
            <v>1263.6400000000001</v>
          </cell>
          <cell r="V345">
            <v>100</v>
          </cell>
          <cell r="W345">
            <v>1263.6400000000001</v>
          </cell>
          <cell r="X345" t="str">
            <v>to be disposed no market</v>
          </cell>
        </row>
        <row r="346">
          <cell r="E346" t="str">
            <v>80003357B</v>
          </cell>
          <cell r="F346" t="str">
            <v>27.07.2000</v>
          </cell>
          <cell r="G346">
            <v>0</v>
          </cell>
          <cell r="H346">
            <v>0</v>
          </cell>
          <cell r="I346">
            <v>83.46</v>
          </cell>
          <cell r="J346">
            <v>0</v>
          </cell>
          <cell r="K346">
            <v>0</v>
          </cell>
          <cell r="L346">
            <v>0</v>
          </cell>
          <cell r="M346">
            <v>83.46</v>
          </cell>
          <cell r="N346" t="str">
            <v>KG</v>
          </cell>
          <cell r="O346" t="str">
            <v>EREW</v>
          </cell>
          <cell r="P346" t="str">
            <v>Restricted</v>
          </cell>
          <cell r="Q346" t="str">
            <v>Restricted</v>
          </cell>
          <cell r="R346">
            <v>7.75</v>
          </cell>
          <cell r="S346">
            <v>7.75</v>
          </cell>
          <cell r="T346" t="str">
            <v>S</v>
          </cell>
          <cell r="U346">
            <v>646.82000000000005</v>
          </cell>
          <cell r="V346">
            <v>100</v>
          </cell>
          <cell r="W346">
            <v>646.82000000000005</v>
          </cell>
          <cell r="X346" t="str">
            <v>to be disposed no market</v>
          </cell>
        </row>
        <row r="347">
          <cell r="E347" t="str">
            <v>80003400A</v>
          </cell>
          <cell r="F347" t="str">
            <v>09.08.2000</v>
          </cell>
          <cell r="G347">
            <v>0</v>
          </cell>
          <cell r="H347">
            <v>0</v>
          </cell>
          <cell r="I347">
            <v>162.19999999999999</v>
          </cell>
          <cell r="J347">
            <v>0</v>
          </cell>
          <cell r="K347">
            <v>0</v>
          </cell>
          <cell r="L347">
            <v>0</v>
          </cell>
          <cell r="M347">
            <v>162.19999999999999</v>
          </cell>
          <cell r="N347" t="str">
            <v>KG</v>
          </cell>
          <cell r="O347" t="str">
            <v>ERPR</v>
          </cell>
          <cell r="P347" t="str">
            <v>Restricted</v>
          </cell>
          <cell r="Q347" t="str">
            <v>Restricted</v>
          </cell>
          <cell r="R347">
            <v>7.75</v>
          </cell>
          <cell r="S347">
            <v>7.75</v>
          </cell>
          <cell r="T347" t="str">
            <v>S</v>
          </cell>
          <cell r="U347">
            <v>1257.05</v>
          </cell>
          <cell r="V347">
            <v>100</v>
          </cell>
          <cell r="W347">
            <v>1257.05</v>
          </cell>
          <cell r="X347" t="str">
            <v>to be disposed no market</v>
          </cell>
        </row>
        <row r="348">
          <cell r="E348">
            <v>800034020</v>
          </cell>
          <cell r="F348" t="str">
            <v>28.07.2000</v>
          </cell>
          <cell r="G348">
            <v>0</v>
          </cell>
          <cell r="H348">
            <v>0</v>
          </cell>
          <cell r="I348">
            <v>146.5</v>
          </cell>
          <cell r="J348">
            <v>0</v>
          </cell>
          <cell r="K348">
            <v>0</v>
          </cell>
          <cell r="L348">
            <v>0</v>
          </cell>
          <cell r="M348">
            <v>146.5</v>
          </cell>
          <cell r="N348" t="str">
            <v>KG</v>
          </cell>
          <cell r="O348" t="str">
            <v>ERPR</v>
          </cell>
          <cell r="P348" t="str">
            <v>Restricted</v>
          </cell>
          <cell r="Q348" t="str">
            <v>Restricted</v>
          </cell>
          <cell r="R348">
            <v>7.75</v>
          </cell>
          <cell r="S348">
            <v>7.75</v>
          </cell>
          <cell r="T348" t="str">
            <v>S</v>
          </cell>
          <cell r="U348">
            <v>1135.3800000000001</v>
          </cell>
          <cell r="V348">
            <v>100</v>
          </cell>
          <cell r="W348">
            <v>1135.3800000000001</v>
          </cell>
          <cell r="X348" t="str">
            <v>to be disposed no market</v>
          </cell>
        </row>
        <row r="349">
          <cell r="E349" t="str">
            <v>80003552B</v>
          </cell>
          <cell r="F349" t="str">
            <v>30.08.2000</v>
          </cell>
          <cell r="G349">
            <v>0</v>
          </cell>
          <cell r="H349">
            <v>0</v>
          </cell>
          <cell r="I349">
            <v>76.099999999999994</v>
          </cell>
          <cell r="J349">
            <v>0</v>
          </cell>
          <cell r="K349">
            <v>0</v>
          </cell>
          <cell r="L349">
            <v>0</v>
          </cell>
          <cell r="M349">
            <v>76.099999999999994</v>
          </cell>
          <cell r="N349" t="str">
            <v>KG</v>
          </cell>
          <cell r="O349" t="str">
            <v>ERPR</v>
          </cell>
          <cell r="P349" t="str">
            <v>Restricted</v>
          </cell>
          <cell r="Q349" t="str">
            <v>Restricted</v>
          </cell>
          <cell r="R349">
            <v>7.75</v>
          </cell>
          <cell r="S349">
            <v>7.75</v>
          </cell>
          <cell r="T349" t="str">
            <v>S</v>
          </cell>
          <cell r="U349">
            <v>589.78</v>
          </cell>
          <cell r="V349">
            <v>100</v>
          </cell>
          <cell r="W349">
            <v>589.78</v>
          </cell>
          <cell r="X349" t="str">
            <v>to be disposed no market</v>
          </cell>
        </row>
        <row r="350">
          <cell r="E350" t="str">
            <v>80003870C</v>
          </cell>
          <cell r="F350" t="str">
            <v>21.11.2000</v>
          </cell>
          <cell r="G350">
            <v>0</v>
          </cell>
          <cell r="H350">
            <v>0</v>
          </cell>
          <cell r="I350">
            <v>143</v>
          </cell>
          <cell r="J350">
            <v>0</v>
          </cell>
          <cell r="K350">
            <v>0</v>
          </cell>
          <cell r="L350">
            <v>0</v>
          </cell>
          <cell r="M350">
            <v>143</v>
          </cell>
          <cell r="N350" t="str">
            <v>KG</v>
          </cell>
          <cell r="O350" t="str">
            <v>ERPR</v>
          </cell>
          <cell r="P350" t="str">
            <v>Restricted</v>
          </cell>
          <cell r="Q350" t="str">
            <v>Restricted</v>
          </cell>
          <cell r="R350">
            <v>7.75</v>
          </cell>
          <cell r="S350">
            <v>7.75</v>
          </cell>
          <cell r="T350" t="str">
            <v>S</v>
          </cell>
          <cell r="U350">
            <v>1108.25</v>
          </cell>
          <cell r="V350">
            <v>100</v>
          </cell>
          <cell r="W350">
            <v>1108.25</v>
          </cell>
          <cell r="X350" t="str">
            <v>to be disposed no market</v>
          </cell>
        </row>
        <row r="351">
          <cell r="E351">
            <v>800038710</v>
          </cell>
          <cell r="F351" t="str">
            <v>20.09.2000</v>
          </cell>
          <cell r="G351">
            <v>0</v>
          </cell>
          <cell r="H351">
            <v>0</v>
          </cell>
          <cell r="I351">
            <v>159.1</v>
          </cell>
          <cell r="J351">
            <v>0</v>
          </cell>
          <cell r="K351">
            <v>0</v>
          </cell>
          <cell r="L351">
            <v>0</v>
          </cell>
          <cell r="M351">
            <v>159.1</v>
          </cell>
          <cell r="N351" t="str">
            <v>KG</v>
          </cell>
          <cell r="O351" t="str">
            <v>EREW</v>
          </cell>
          <cell r="P351" t="str">
            <v>Restricted</v>
          </cell>
          <cell r="Q351" t="str">
            <v>Restricted</v>
          </cell>
          <cell r="R351">
            <v>7.75</v>
          </cell>
          <cell r="S351">
            <v>7.75</v>
          </cell>
          <cell r="T351" t="str">
            <v>S</v>
          </cell>
          <cell r="U351">
            <v>1233.03</v>
          </cell>
          <cell r="V351">
            <v>100</v>
          </cell>
          <cell r="W351">
            <v>1233.03</v>
          </cell>
          <cell r="X351" t="str">
            <v>to be disposed no market</v>
          </cell>
        </row>
        <row r="352">
          <cell r="E352">
            <v>800039330</v>
          </cell>
          <cell r="F352" t="str">
            <v>28.09.2000</v>
          </cell>
          <cell r="G352">
            <v>0</v>
          </cell>
          <cell r="H352">
            <v>0</v>
          </cell>
          <cell r="I352">
            <v>148.6</v>
          </cell>
          <cell r="J352">
            <v>0</v>
          </cell>
          <cell r="K352">
            <v>0</v>
          </cell>
          <cell r="L352">
            <v>0</v>
          </cell>
          <cell r="M352">
            <v>148.6</v>
          </cell>
          <cell r="N352" t="str">
            <v>KG</v>
          </cell>
          <cell r="O352" t="str">
            <v>EREW</v>
          </cell>
          <cell r="P352" t="str">
            <v>Restricted</v>
          </cell>
          <cell r="Q352" t="str">
            <v>Restricted</v>
          </cell>
          <cell r="R352">
            <v>7.75</v>
          </cell>
          <cell r="S352">
            <v>7.75</v>
          </cell>
          <cell r="T352" t="str">
            <v>S</v>
          </cell>
          <cell r="U352">
            <v>1151.6500000000001</v>
          </cell>
          <cell r="V352">
            <v>100</v>
          </cell>
          <cell r="W352">
            <v>1151.6500000000001</v>
          </cell>
          <cell r="X352" t="str">
            <v>to be disposed no market</v>
          </cell>
        </row>
        <row r="353">
          <cell r="E353">
            <v>800039340</v>
          </cell>
          <cell r="F353" t="str">
            <v>28.09.2000</v>
          </cell>
          <cell r="G353">
            <v>0</v>
          </cell>
          <cell r="H353">
            <v>0</v>
          </cell>
          <cell r="I353">
            <v>132.69999999999999</v>
          </cell>
          <cell r="J353">
            <v>0</v>
          </cell>
          <cell r="K353">
            <v>0</v>
          </cell>
          <cell r="L353">
            <v>0</v>
          </cell>
          <cell r="M353">
            <v>132.69999999999999</v>
          </cell>
          <cell r="N353" t="str">
            <v>KG</v>
          </cell>
          <cell r="O353" t="str">
            <v>EREW</v>
          </cell>
          <cell r="P353" t="str">
            <v>Restricted</v>
          </cell>
          <cell r="Q353" t="str">
            <v>Restricted</v>
          </cell>
          <cell r="R353">
            <v>7.75</v>
          </cell>
          <cell r="S353">
            <v>7.75</v>
          </cell>
          <cell r="T353" t="str">
            <v>S</v>
          </cell>
          <cell r="U353">
            <v>1028.43</v>
          </cell>
          <cell r="V353">
            <v>100</v>
          </cell>
          <cell r="W353">
            <v>1028.43</v>
          </cell>
          <cell r="X353" t="str">
            <v>to be disposed no market</v>
          </cell>
        </row>
        <row r="354">
          <cell r="E354">
            <v>800044000</v>
          </cell>
          <cell r="F354" t="str">
            <v>21.11.2000</v>
          </cell>
          <cell r="G354">
            <v>0</v>
          </cell>
          <cell r="H354">
            <v>0</v>
          </cell>
          <cell r="I354">
            <v>132.5</v>
          </cell>
          <cell r="J354">
            <v>0</v>
          </cell>
          <cell r="K354">
            <v>0</v>
          </cell>
          <cell r="L354">
            <v>0</v>
          </cell>
          <cell r="M354">
            <v>132.5</v>
          </cell>
          <cell r="N354" t="str">
            <v>KG</v>
          </cell>
          <cell r="O354" t="str">
            <v>ERPR</v>
          </cell>
          <cell r="P354" t="str">
            <v>Restricted</v>
          </cell>
          <cell r="Q354" t="str">
            <v>Restricted</v>
          </cell>
          <cell r="R354">
            <v>7.75</v>
          </cell>
          <cell r="S354">
            <v>7.75</v>
          </cell>
          <cell r="T354" t="str">
            <v>S</v>
          </cell>
          <cell r="U354">
            <v>1026.8800000000001</v>
          </cell>
          <cell r="V354">
            <v>100</v>
          </cell>
          <cell r="W354">
            <v>1026.8800000000001</v>
          </cell>
          <cell r="X354" t="str">
            <v>to be disposed no market</v>
          </cell>
        </row>
        <row r="355">
          <cell r="E355">
            <v>800044010</v>
          </cell>
          <cell r="F355" t="str">
            <v>21.11.2000</v>
          </cell>
          <cell r="G355">
            <v>0</v>
          </cell>
          <cell r="H355">
            <v>0</v>
          </cell>
          <cell r="I355">
            <v>145</v>
          </cell>
          <cell r="J355">
            <v>0</v>
          </cell>
          <cell r="K355">
            <v>0</v>
          </cell>
          <cell r="L355">
            <v>0</v>
          </cell>
          <cell r="M355">
            <v>145</v>
          </cell>
          <cell r="N355" t="str">
            <v>KG</v>
          </cell>
          <cell r="O355" t="str">
            <v>ERPR</v>
          </cell>
          <cell r="P355" t="str">
            <v>Restricted</v>
          </cell>
          <cell r="Q355" t="str">
            <v>Restricted</v>
          </cell>
          <cell r="R355">
            <v>7.75</v>
          </cell>
          <cell r="S355">
            <v>7.75</v>
          </cell>
          <cell r="T355" t="str">
            <v>S</v>
          </cell>
          <cell r="U355">
            <v>1123.75</v>
          </cell>
          <cell r="V355">
            <v>100</v>
          </cell>
          <cell r="W355">
            <v>1123.75</v>
          </cell>
          <cell r="X355" t="str">
            <v>to be disposed no market</v>
          </cell>
        </row>
        <row r="356">
          <cell r="E356">
            <v>800044020</v>
          </cell>
          <cell r="F356" t="str">
            <v>21.11.2000</v>
          </cell>
          <cell r="G356">
            <v>0</v>
          </cell>
          <cell r="H356">
            <v>0</v>
          </cell>
          <cell r="I356">
            <v>139.1</v>
          </cell>
          <cell r="J356">
            <v>0</v>
          </cell>
          <cell r="K356">
            <v>0</v>
          </cell>
          <cell r="L356">
            <v>0</v>
          </cell>
          <cell r="M356">
            <v>139.1</v>
          </cell>
          <cell r="N356" t="str">
            <v>KG</v>
          </cell>
          <cell r="O356" t="str">
            <v>EREW</v>
          </cell>
          <cell r="P356" t="str">
            <v>Restricted</v>
          </cell>
          <cell r="Q356" t="str">
            <v>Restricted</v>
          </cell>
          <cell r="R356">
            <v>7.75</v>
          </cell>
          <cell r="S356">
            <v>7.75</v>
          </cell>
          <cell r="T356" t="str">
            <v>S</v>
          </cell>
          <cell r="U356">
            <v>1078.03</v>
          </cell>
          <cell r="V356">
            <v>100</v>
          </cell>
          <cell r="W356">
            <v>1078.03</v>
          </cell>
          <cell r="X356" t="str">
            <v>to be disposed no market</v>
          </cell>
        </row>
        <row r="357">
          <cell r="E357">
            <v>800044220</v>
          </cell>
          <cell r="F357" t="str">
            <v>24.11.2000</v>
          </cell>
          <cell r="G357">
            <v>0</v>
          </cell>
          <cell r="H357">
            <v>0</v>
          </cell>
          <cell r="I357">
            <v>145.1</v>
          </cell>
          <cell r="J357">
            <v>0</v>
          </cell>
          <cell r="K357">
            <v>0</v>
          </cell>
          <cell r="L357">
            <v>0</v>
          </cell>
          <cell r="M357">
            <v>145.1</v>
          </cell>
          <cell r="N357" t="str">
            <v>KG</v>
          </cell>
          <cell r="O357" t="str">
            <v>EREW</v>
          </cell>
          <cell r="P357" t="str">
            <v>Restricted</v>
          </cell>
          <cell r="Q357" t="str">
            <v>Restricted</v>
          </cell>
          <cell r="R357">
            <v>7.75</v>
          </cell>
          <cell r="S357">
            <v>7.75</v>
          </cell>
          <cell r="T357" t="str">
            <v>S</v>
          </cell>
          <cell r="U357">
            <v>1124.53</v>
          </cell>
          <cell r="V357">
            <v>100</v>
          </cell>
          <cell r="W357">
            <v>1124.53</v>
          </cell>
          <cell r="X357" t="str">
            <v>to be disposed no market</v>
          </cell>
        </row>
        <row r="358">
          <cell r="E358">
            <v>800044230</v>
          </cell>
          <cell r="F358" t="str">
            <v>24.11.2000</v>
          </cell>
          <cell r="G358">
            <v>0</v>
          </cell>
          <cell r="H358">
            <v>0</v>
          </cell>
          <cell r="I358">
            <v>129.19999999999999</v>
          </cell>
          <cell r="J358">
            <v>0</v>
          </cell>
          <cell r="K358">
            <v>0</v>
          </cell>
          <cell r="L358">
            <v>0</v>
          </cell>
          <cell r="M358">
            <v>129.19999999999999</v>
          </cell>
          <cell r="N358" t="str">
            <v>KG</v>
          </cell>
          <cell r="O358" t="str">
            <v>ERPR</v>
          </cell>
          <cell r="P358" t="str">
            <v>Restricted</v>
          </cell>
          <cell r="Q358" t="str">
            <v>Restricted</v>
          </cell>
          <cell r="R358">
            <v>7.75</v>
          </cell>
          <cell r="S358">
            <v>7.75</v>
          </cell>
          <cell r="T358" t="str">
            <v>S</v>
          </cell>
          <cell r="U358">
            <v>1001.3</v>
          </cell>
          <cell r="V358">
            <v>100</v>
          </cell>
          <cell r="W358">
            <v>1001.3</v>
          </cell>
          <cell r="X358" t="str">
            <v>to be disposed no market</v>
          </cell>
        </row>
        <row r="359">
          <cell r="E359">
            <v>800045580</v>
          </cell>
          <cell r="F359" t="str">
            <v>06.12.2000</v>
          </cell>
          <cell r="G359">
            <v>139.9</v>
          </cell>
          <cell r="H359">
            <v>0</v>
          </cell>
          <cell r="I359">
            <v>0</v>
          </cell>
          <cell r="J359">
            <v>0</v>
          </cell>
          <cell r="K359">
            <v>0</v>
          </cell>
          <cell r="L359">
            <v>0</v>
          </cell>
          <cell r="M359">
            <v>139.9</v>
          </cell>
          <cell r="N359" t="str">
            <v>KG</v>
          </cell>
          <cell r="O359" t="str">
            <v>EA</v>
          </cell>
          <cell r="P359" t="str">
            <v>Unrestricted</v>
          </cell>
          <cell r="Q359" t="str">
            <v>Unrestricted</v>
          </cell>
          <cell r="R359">
            <v>7.75</v>
          </cell>
          <cell r="S359">
            <v>7.75</v>
          </cell>
          <cell r="T359" t="str">
            <v>S</v>
          </cell>
          <cell r="U359">
            <v>1084.23</v>
          </cell>
          <cell r="V359">
            <v>100</v>
          </cell>
          <cell r="W359">
            <v>1084.23</v>
          </cell>
          <cell r="X359" t="str">
            <v>to be disposed no market</v>
          </cell>
        </row>
        <row r="360">
          <cell r="E360">
            <v>800045590</v>
          </cell>
          <cell r="F360" t="str">
            <v>06.12.2000</v>
          </cell>
          <cell r="G360">
            <v>0</v>
          </cell>
          <cell r="H360">
            <v>0</v>
          </cell>
          <cell r="I360">
            <v>137.69999999999999</v>
          </cell>
          <cell r="J360">
            <v>0</v>
          </cell>
          <cell r="K360">
            <v>0</v>
          </cell>
          <cell r="L360">
            <v>0</v>
          </cell>
          <cell r="M360">
            <v>137.69999999999999</v>
          </cell>
          <cell r="N360" t="str">
            <v>KG</v>
          </cell>
          <cell r="O360" t="str">
            <v>ERPR</v>
          </cell>
          <cell r="P360" t="str">
            <v>Restricted</v>
          </cell>
          <cell r="Q360" t="str">
            <v>Restricted</v>
          </cell>
          <cell r="R360">
            <v>7.75</v>
          </cell>
          <cell r="S360">
            <v>7.75</v>
          </cell>
          <cell r="T360" t="str">
            <v>S</v>
          </cell>
          <cell r="U360">
            <v>1067.18</v>
          </cell>
          <cell r="V360">
            <v>100</v>
          </cell>
          <cell r="W360">
            <v>1067.18</v>
          </cell>
          <cell r="X360" t="str">
            <v>to be disposed no market</v>
          </cell>
        </row>
        <row r="361">
          <cell r="E361">
            <v>800045600</v>
          </cell>
          <cell r="F361" t="str">
            <v>06.12.2000</v>
          </cell>
          <cell r="G361">
            <v>163.6</v>
          </cell>
          <cell r="H361">
            <v>0</v>
          </cell>
          <cell r="I361">
            <v>0</v>
          </cell>
          <cell r="J361">
            <v>0</v>
          </cell>
          <cell r="K361">
            <v>0</v>
          </cell>
          <cell r="L361">
            <v>0</v>
          </cell>
          <cell r="M361">
            <v>163.6</v>
          </cell>
          <cell r="N361" t="str">
            <v>KG</v>
          </cell>
          <cell r="O361" t="str">
            <v>EA</v>
          </cell>
          <cell r="P361" t="str">
            <v>Unrestricted</v>
          </cell>
          <cell r="Q361" t="str">
            <v>Unrestricted</v>
          </cell>
          <cell r="R361">
            <v>7.75</v>
          </cell>
          <cell r="S361">
            <v>7.75</v>
          </cell>
          <cell r="T361" t="str">
            <v>S</v>
          </cell>
          <cell r="U361">
            <v>1267.9000000000001</v>
          </cell>
          <cell r="V361">
            <v>100</v>
          </cell>
          <cell r="W361">
            <v>1267.9000000000001</v>
          </cell>
          <cell r="X361" t="str">
            <v>to be disposed no market</v>
          </cell>
        </row>
        <row r="362">
          <cell r="E362">
            <v>800045610</v>
          </cell>
          <cell r="F362" t="str">
            <v>06.12.2000</v>
          </cell>
          <cell r="G362">
            <v>121.9</v>
          </cell>
          <cell r="H362">
            <v>0</v>
          </cell>
          <cell r="I362">
            <v>0</v>
          </cell>
          <cell r="J362">
            <v>0</v>
          </cell>
          <cell r="K362">
            <v>0</v>
          </cell>
          <cell r="L362">
            <v>0</v>
          </cell>
          <cell r="M362">
            <v>121.9</v>
          </cell>
          <cell r="N362" t="str">
            <v>KG</v>
          </cell>
          <cell r="O362" t="str">
            <v>EA</v>
          </cell>
          <cell r="P362" t="str">
            <v>Unrestricted</v>
          </cell>
          <cell r="Q362" t="str">
            <v>Unrestricted</v>
          </cell>
          <cell r="R362">
            <v>7.75</v>
          </cell>
          <cell r="S362">
            <v>7.75</v>
          </cell>
          <cell r="T362" t="str">
            <v>S</v>
          </cell>
          <cell r="U362">
            <v>944.73</v>
          </cell>
          <cell r="V362">
            <v>100</v>
          </cell>
          <cell r="W362">
            <v>944.73</v>
          </cell>
          <cell r="X362" t="str">
            <v>to be disposed no market</v>
          </cell>
        </row>
        <row r="363">
          <cell r="E363">
            <v>800045620</v>
          </cell>
          <cell r="F363" t="str">
            <v>06.12.2000</v>
          </cell>
          <cell r="G363">
            <v>132.6</v>
          </cell>
          <cell r="H363">
            <v>0</v>
          </cell>
          <cell r="I363">
            <v>0</v>
          </cell>
          <cell r="J363">
            <v>0</v>
          </cell>
          <cell r="K363">
            <v>0</v>
          </cell>
          <cell r="L363">
            <v>0</v>
          </cell>
          <cell r="M363">
            <v>132.6</v>
          </cell>
          <cell r="N363" t="str">
            <v>KG</v>
          </cell>
          <cell r="O363" t="str">
            <v>EA</v>
          </cell>
          <cell r="P363" t="str">
            <v>Unrestricted</v>
          </cell>
          <cell r="Q363" t="str">
            <v>Unrestricted</v>
          </cell>
          <cell r="R363">
            <v>7.75</v>
          </cell>
          <cell r="S363">
            <v>7.75</v>
          </cell>
          <cell r="T363" t="str">
            <v>S</v>
          </cell>
          <cell r="U363">
            <v>1027.6500000000001</v>
          </cell>
          <cell r="V363">
            <v>100</v>
          </cell>
          <cell r="W363">
            <v>1027.6500000000001</v>
          </cell>
          <cell r="X363" t="str">
            <v>to be disposed no market</v>
          </cell>
        </row>
        <row r="364">
          <cell r="E364">
            <v>800045630</v>
          </cell>
          <cell r="F364" t="str">
            <v>06.12.2000</v>
          </cell>
          <cell r="G364">
            <v>136.1</v>
          </cell>
          <cell r="H364">
            <v>0</v>
          </cell>
          <cell r="I364">
            <v>0</v>
          </cell>
          <cell r="J364">
            <v>0</v>
          </cell>
          <cell r="K364">
            <v>0</v>
          </cell>
          <cell r="L364">
            <v>0</v>
          </cell>
          <cell r="M364">
            <v>136.1</v>
          </cell>
          <cell r="N364" t="str">
            <v>KG</v>
          </cell>
          <cell r="O364" t="str">
            <v>EA</v>
          </cell>
          <cell r="P364" t="str">
            <v>Unrestricted</v>
          </cell>
          <cell r="Q364" t="str">
            <v>Unrestricted</v>
          </cell>
          <cell r="R364">
            <v>7.75</v>
          </cell>
          <cell r="S364">
            <v>7.75</v>
          </cell>
          <cell r="T364" t="str">
            <v>S</v>
          </cell>
          <cell r="U364">
            <v>1054.78</v>
          </cell>
          <cell r="V364">
            <v>100</v>
          </cell>
          <cell r="W364">
            <v>1054.78</v>
          </cell>
          <cell r="X364" t="str">
            <v>to be disposed no market</v>
          </cell>
        </row>
        <row r="365">
          <cell r="E365">
            <v>800046950</v>
          </cell>
          <cell r="F365" t="str">
            <v>21.12.2000</v>
          </cell>
          <cell r="G365">
            <v>147.80000000000001</v>
          </cell>
          <cell r="H365">
            <v>0</v>
          </cell>
          <cell r="I365">
            <v>0</v>
          </cell>
          <cell r="J365">
            <v>0</v>
          </cell>
          <cell r="K365">
            <v>0</v>
          </cell>
          <cell r="L365">
            <v>0</v>
          </cell>
          <cell r="M365">
            <v>147.80000000000001</v>
          </cell>
          <cell r="N365" t="str">
            <v>KG</v>
          </cell>
          <cell r="O365" t="str">
            <v>EA</v>
          </cell>
          <cell r="P365" t="str">
            <v>Unrestricted</v>
          </cell>
          <cell r="Q365" t="str">
            <v>Unrestricted</v>
          </cell>
          <cell r="R365">
            <v>7.75</v>
          </cell>
          <cell r="S365">
            <v>7.75</v>
          </cell>
          <cell r="T365" t="str">
            <v>S</v>
          </cell>
          <cell r="U365">
            <v>1145.45</v>
          </cell>
          <cell r="V365">
            <v>100</v>
          </cell>
          <cell r="W365">
            <v>1145.45</v>
          </cell>
          <cell r="X365" t="str">
            <v>to be disposed no market</v>
          </cell>
        </row>
        <row r="366">
          <cell r="E366" t="str">
            <v>80007405G</v>
          </cell>
          <cell r="F366" t="str">
            <v>05.11.2001</v>
          </cell>
          <cell r="G366">
            <v>0</v>
          </cell>
          <cell r="H366">
            <v>0</v>
          </cell>
          <cell r="I366">
            <v>121.2</v>
          </cell>
          <cell r="J366">
            <v>0</v>
          </cell>
          <cell r="K366">
            <v>0</v>
          </cell>
          <cell r="L366">
            <v>0</v>
          </cell>
          <cell r="M366">
            <v>121.2</v>
          </cell>
          <cell r="N366" t="str">
            <v>KG</v>
          </cell>
          <cell r="O366" t="str">
            <v>REW</v>
          </cell>
          <cell r="P366" t="str">
            <v>Restricted</v>
          </cell>
          <cell r="Q366" t="str">
            <v>Restricted</v>
          </cell>
          <cell r="R366">
            <v>7.75</v>
          </cell>
          <cell r="S366">
            <v>7.75</v>
          </cell>
          <cell r="T366" t="str">
            <v>S</v>
          </cell>
          <cell r="U366">
            <v>939.3</v>
          </cell>
          <cell r="V366">
            <v>0</v>
          </cell>
          <cell r="W366">
            <v>0</v>
          </cell>
          <cell r="X366" t="str">
            <v>no comment from PPG 7/05</v>
          </cell>
        </row>
        <row r="367">
          <cell r="E367">
            <v>800074060</v>
          </cell>
          <cell r="F367" t="str">
            <v>01.11.2001</v>
          </cell>
          <cell r="G367">
            <v>0</v>
          </cell>
          <cell r="H367">
            <v>0</v>
          </cell>
          <cell r="I367">
            <v>89.6</v>
          </cell>
          <cell r="J367">
            <v>0</v>
          </cell>
          <cell r="K367">
            <v>0</v>
          </cell>
          <cell r="L367">
            <v>0</v>
          </cell>
          <cell r="M367">
            <v>89.6</v>
          </cell>
          <cell r="N367" t="str">
            <v>KG</v>
          </cell>
          <cell r="O367" t="str">
            <v>REW</v>
          </cell>
          <cell r="P367" t="str">
            <v>Restricted</v>
          </cell>
          <cell r="Q367" t="str">
            <v>Restricted</v>
          </cell>
          <cell r="R367">
            <v>7.75</v>
          </cell>
          <cell r="S367">
            <v>7.75</v>
          </cell>
          <cell r="T367" t="str">
            <v>S</v>
          </cell>
          <cell r="U367">
            <v>694.4</v>
          </cell>
          <cell r="V367">
            <v>100</v>
          </cell>
          <cell r="W367">
            <v>694.4</v>
          </cell>
          <cell r="X367" t="str">
            <v>to be disposed no market</v>
          </cell>
        </row>
        <row r="368">
          <cell r="E368" t="str">
            <v>80007408E</v>
          </cell>
          <cell r="F368" t="str">
            <v>12.11.2001</v>
          </cell>
          <cell r="G368">
            <v>0</v>
          </cell>
          <cell r="H368">
            <v>0</v>
          </cell>
          <cell r="I368">
            <v>130.5</v>
          </cell>
          <cell r="J368">
            <v>0</v>
          </cell>
          <cell r="K368">
            <v>0</v>
          </cell>
          <cell r="L368">
            <v>0</v>
          </cell>
          <cell r="M368">
            <v>130.5</v>
          </cell>
          <cell r="N368" t="str">
            <v>KG</v>
          </cell>
          <cell r="O368" t="str">
            <v>ERPR</v>
          </cell>
          <cell r="P368" t="str">
            <v>Restricted</v>
          </cell>
          <cell r="Q368" t="str">
            <v>Restricted</v>
          </cell>
          <cell r="R368">
            <v>7.75</v>
          </cell>
          <cell r="S368">
            <v>7.75</v>
          </cell>
          <cell r="T368" t="str">
            <v>S</v>
          </cell>
          <cell r="U368">
            <v>1011.38</v>
          </cell>
          <cell r="V368">
            <v>100</v>
          </cell>
          <cell r="W368">
            <v>1011.38</v>
          </cell>
          <cell r="X368" t="str">
            <v>to be disposed no market</v>
          </cell>
        </row>
        <row r="369">
          <cell r="E369">
            <v>800074090</v>
          </cell>
          <cell r="F369" t="str">
            <v>01.11.2001</v>
          </cell>
          <cell r="G369">
            <v>0</v>
          </cell>
          <cell r="H369">
            <v>0</v>
          </cell>
          <cell r="I369">
            <v>142.35</v>
          </cell>
          <cell r="J369">
            <v>0</v>
          </cell>
          <cell r="K369">
            <v>0</v>
          </cell>
          <cell r="L369">
            <v>0</v>
          </cell>
          <cell r="M369">
            <v>142.35</v>
          </cell>
          <cell r="N369" t="str">
            <v>KG</v>
          </cell>
          <cell r="O369" t="str">
            <v>REW</v>
          </cell>
          <cell r="P369" t="str">
            <v>Restricted</v>
          </cell>
          <cell r="Q369" t="str">
            <v>Restricted</v>
          </cell>
          <cell r="R369">
            <v>7.75</v>
          </cell>
          <cell r="S369">
            <v>7.75</v>
          </cell>
          <cell r="T369" t="str">
            <v>S</v>
          </cell>
          <cell r="U369">
            <v>1103.21</v>
          </cell>
          <cell r="V369">
            <v>100</v>
          </cell>
          <cell r="W369">
            <v>1103.21</v>
          </cell>
          <cell r="X369" t="str">
            <v>to be disposed no market</v>
          </cell>
        </row>
        <row r="370">
          <cell r="E370" t="str">
            <v>80007444F</v>
          </cell>
          <cell r="F370" t="str">
            <v>15.11.2001</v>
          </cell>
          <cell r="G370">
            <v>0</v>
          </cell>
          <cell r="H370">
            <v>0</v>
          </cell>
          <cell r="I370">
            <v>117.5</v>
          </cell>
          <cell r="J370">
            <v>0</v>
          </cell>
          <cell r="K370">
            <v>0</v>
          </cell>
          <cell r="L370">
            <v>0</v>
          </cell>
          <cell r="M370">
            <v>117.5</v>
          </cell>
          <cell r="N370" t="str">
            <v>KG</v>
          </cell>
          <cell r="O370" t="str">
            <v>REW</v>
          </cell>
          <cell r="P370" t="str">
            <v>Restricted</v>
          </cell>
          <cell r="Q370" t="str">
            <v>Restricted</v>
          </cell>
          <cell r="R370">
            <v>7.75</v>
          </cell>
          <cell r="S370">
            <v>7.75</v>
          </cell>
          <cell r="T370" t="str">
            <v>S</v>
          </cell>
          <cell r="U370">
            <v>910.63</v>
          </cell>
          <cell r="V370">
            <v>100</v>
          </cell>
          <cell r="W370">
            <v>910.63</v>
          </cell>
          <cell r="X370" t="str">
            <v>to be disposed no market</v>
          </cell>
        </row>
        <row r="371">
          <cell r="E371">
            <v>800074450</v>
          </cell>
          <cell r="F371" t="str">
            <v>05.11.2001</v>
          </cell>
          <cell r="G371">
            <v>0</v>
          </cell>
          <cell r="H371">
            <v>0</v>
          </cell>
          <cell r="I371">
            <v>136.4</v>
          </cell>
          <cell r="J371">
            <v>0</v>
          </cell>
          <cell r="K371">
            <v>0</v>
          </cell>
          <cell r="L371">
            <v>0</v>
          </cell>
          <cell r="M371">
            <v>136.4</v>
          </cell>
          <cell r="N371" t="str">
            <v>KG</v>
          </cell>
          <cell r="O371" t="str">
            <v>ERPR</v>
          </cell>
          <cell r="P371" t="str">
            <v>Restricted</v>
          </cell>
          <cell r="Q371" t="str">
            <v>Restricted</v>
          </cell>
          <cell r="R371">
            <v>7.75</v>
          </cell>
          <cell r="S371">
            <v>7.75</v>
          </cell>
          <cell r="T371" t="str">
            <v>S</v>
          </cell>
          <cell r="U371">
            <v>1057.0999999999999</v>
          </cell>
          <cell r="V371">
            <v>100</v>
          </cell>
          <cell r="W371">
            <v>1057.0999999999999</v>
          </cell>
          <cell r="X371" t="str">
            <v>to be disposed no market</v>
          </cell>
        </row>
        <row r="372">
          <cell r="E372">
            <v>800074460</v>
          </cell>
          <cell r="F372" t="str">
            <v>05.11.2001</v>
          </cell>
          <cell r="G372">
            <v>0</v>
          </cell>
          <cell r="H372">
            <v>0</v>
          </cell>
          <cell r="I372">
            <v>130.5</v>
          </cell>
          <cell r="J372">
            <v>0</v>
          </cell>
          <cell r="K372">
            <v>0</v>
          </cell>
          <cell r="L372">
            <v>0</v>
          </cell>
          <cell r="M372">
            <v>130.5</v>
          </cell>
          <cell r="N372" t="str">
            <v>KG</v>
          </cell>
          <cell r="O372" t="str">
            <v>REW</v>
          </cell>
          <cell r="P372" t="str">
            <v>Restricted</v>
          </cell>
          <cell r="Q372" t="str">
            <v>Restricted</v>
          </cell>
          <cell r="R372">
            <v>7.75</v>
          </cell>
          <cell r="S372">
            <v>7.75</v>
          </cell>
          <cell r="T372" t="str">
            <v>S</v>
          </cell>
          <cell r="U372">
            <v>1011.38</v>
          </cell>
          <cell r="V372">
            <v>100</v>
          </cell>
          <cell r="W372">
            <v>1011.38</v>
          </cell>
          <cell r="X372" t="str">
            <v>to be disposed no market</v>
          </cell>
        </row>
        <row r="373">
          <cell r="E373" t="str">
            <v>80007447D</v>
          </cell>
          <cell r="F373" t="str">
            <v>22.11.2001</v>
          </cell>
          <cell r="G373">
            <v>0</v>
          </cell>
          <cell r="H373">
            <v>0</v>
          </cell>
          <cell r="I373">
            <v>121.7</v>
          </cell>
          <cell r="J373">
            <v>0</v>
          </cell>
          <cell r="K373">
            <v>0</v>
          </cell>
          <cell r="L373">
            <v>0</v>
          </cell>
          <cell r="M373">
            <v>121.7</v>
          </cell>
          <cell r="N373" t="str">
            <v>KG</v>
          </cell>
          <cell r="O373" t="str">
            <v>ERPR</v>
          </cell>
          <cell r="P373" t="str">
            <v>Restricted</v>
          </cell>
          <cell r="Q373" t="str">
            <v>Restricted</v>
          </cell>
          <cell r="R373">
            <v>7.75</v>
          </cell>
          <cell r="S373">
            <v>7.75</v>
          </cell>
          <cell r="T373" t="str">
            <v>S</v>
          </cell>
          <cell r="U373">
            <v>943.18</v>
          </cell>
          <cell r="V373">
            <v>100</v>
          </cell>
          <cell r="W373">
            <v>943.18</v>
          </cell>
          <cell r="X373" t="str">
            <v>to be disposed no market</v>
          </cell>
        </row>
        <row r="374">
          <cell r="E374">
            <v>800074480</v>
          </cell>
          <cell r="F374" t="str">
            <v>05.11.2001</v>
          </cell>
          <cell r="G374">
            <v>0</v>
          </cell>
          <cell r="H374">
            <v>0</v>
          </cell>
          <cell r="I374">
            <v>136.5</v>
          </cell>
          <cell r="J374">
            <v>0</v>
          </cell>
          <cell r="K374">
            <v>0</v>
          </cell>
          <cell r="L374">
            <v>0</v>
          </cell>
          <cell r="M374">
            <v>136.5</v>
          </cell>
          <cell r="N374" t="str">
            <v>KG</v>
          </cell>
          <cell r="O374" t="str">
            <v>ERPR</v>
          </cell>
          <cell r="P374" t="str">
            <v>Restricted</v>
          </cell>
          <cell r="Q374" t="str">
            <v>Restricted</v>
          </cell>
          <cell r="R374">
            <v>7.75</v>
          </cell>
          <cell r="S374">
            <v>7.75</v>
          </cell>
          <cell r="T374" t="str">
            <v>S</v>
          </cell>
          <cell r="U374">
            <v>1057.8800000000001</v>
          </cell>
          <cell r="V374">
            <v>100</v>
          </cell>
          <cell r="W374">
            <v>1057.8800000000001</v>
          </cell>
          <cell r="X374" t="str">
            <v>to be disposed no market</v>
          </cell>
        </row>
        <row r="375">
          <cell r="E375">
            <v>800075860</v>
          </cell>
          <cell r="F375" t="str">
            <v>21.11.2001</v>
          </cell>
          <cell r="G375">
            <v>0</v>
          </cell>
          <cell r="H375">
            <v>0</v>
          </cell>
          <cell r="I375">
            <v>147.19999999999999</v>
          </cell>
          <cell r="J375">
            <v>0</v>
          </cell>
          <cell r="K375">
            <v>0</v>
          </cell>
          <cell r="L375">
            <v>0</v>
          </cell>
          <cell r="M375">
            <v>147.19999999999999</v>
          </cell>
          <cell r="N375" t="str">
            <v>KG</v>
          </cell>
          <cell r="O375" t="str">
            <v>REW</v>
          </cell>
          <cell r="P375" t="str">
            <v>Restricted</v>
          </cell>
          <cell r="Q375" t="str">
            <v>Restricted</v>
          </cell>
          <cell r="R375">
            <v>7.75</v>
          </cell>
          <cell r="S375">
            <v>7.75</v>
          </cell>
          <cell r="T375" t="str">
            <v>S</v>
          </cell>
          <cell r="U375">
            <v>1140.8</v>
          </cell>
          <cell r="V375">
            <v>100</v>
          </cell>
          <cell r="W375">
            <v>1140.8</v>
          </cell>
          <cell r="X375" t="str">
            <v>to be disposed no market</v>
          </cell>
        </row>
        <row r="376">
          <cell r="E376">
            <v>800021070</v>
          </cell>
          <cell r="F376" t="str">
            <v>21.03.2000</v>
          </cell>
          <cell r="G376">
            <v>0</v>
          </cell>
          <cell r="H376">
            <v>0</v>
          </cell>
          <cell r="I376">
            <v>8.19</v>
          </cell>
          <cell r="J376">
            <v>0</v>
          </cell>
          <cell r="K376">
            <v>0</v>
          </cell>
          <cell r="L376">
            <v>0</v>
          </cell>
          <cell r="M376">
            <v>8.19</v>
          </cell>
          <cell r="N376" t="str">
            <v>KG</v>
          </cell>
          <cell r="O376" t="str">
            <v>EA</v>
          </cell>
          <cell r="P376" t="str">
            <v>Restricted</v>
          </cell>
          <cell r="Q376" t="str">
            <v>Restricted</v>
          </cell>
          <cell r="R376">
            <v>106.19</v>
          </cell>
          <cell r="S376">
            <v>106.19</v>
          </cell>
          <cell r="T376" t="str">
            <v>S</v>
          </cell>
          <cell r="U376">
            <v>869.7</v>
          </cell>
          <cell r="V376">
            <v>0</v>
          </cell>
          <cell r="W376">
            <v>0</v>
          </cell>
          <cell r="X376" t="str">
            <v>Ok per PPG 9/02</v>
          </cell>
        </row>
        <row r="377">
          <cell r="E377">
            <v>800022620</v>
          </cell>
          <cell r="F377" t="str">
            <v>05.04.2000</v>
          </cell>
          <cell r="G377">
            <v>12.65</v>
          </cell>
          <cell r="H377">
            <v>0</v>
          </cell>
          <cell r="I377">
            <v>0</v>
          </cell>
          <cell r="J377">
            <v>0</v>
          </cell>
          <cell r="K377">
            <v>0</v>
          </cell>
          <cell r="L377">
            <v>0</v>
          </cell>
          <cell r="M377">
            <v>12.65</v>
          </cell>
          <cell r="N377" t="str">
            <v>KG</v>
          </cell>
          <cell r="O377" t="str">
            <v>EA</v>
          </cell>
          <cell r="P377" t="str">
            <v>Unrestricted</v>
          </cell>
          <cell r="Q377" t="str">
            <v>Unrestricted</v>
          </cell>
          <cell r="R377">
            <v>106.19</v>
          </cell>
          <cell r="S377">
            <v>106.19</v>
          </cell>
          <cell r="T377" t="str">
            <v>S</v>
          </cell>
          <cell r="U377">
            <v>1343.3</v>
          </cell>
          <cell r="V377">
            <v>0</v>
          </cell>
          <cell r="W377">
            <v>0</v>
          </cell>
          <cell r="X377" t="str">
            <v>Ok per PPG 9/02</v>
          </cell>
        </row>
        <row r="378">
          <cell r="E378">
            <v>800076440</v>
          </cell>
          <cell r="F378" t="str">
            <v>26.11.2001</v>
          </cell>
          <cell r="G378">
            <v>305.75</v>
          </cell>
          <cell r="H378">
            <v>0</v>
          </cell>
          <cell r="I378">
            <v>0</v>
          </cell>
          <cell r="J378">
            <v>0</v>
          </cell>
          <cell r="K378">
            <v>0</v>
          </cell>
          <cell r="L378">
            <v>0</v>
          </cell>
          <cell r="M378">
            <v>305.75</v>
          </cell>
          <cell r="N378" t="str">
            <v>KG</v>
          </cell>
          <cell r="O378" t="str">
            <v>EA</v>
          </cell>
          <cell r="P378" t="str">
            <v>Unrestricted</v>
          </cell>
          <cell r="Q378" t="str">
            <v>Unrestricted</v>
          </cell>
          <cell r="R378">
            <v>106.19</v>
          </cell>
          <cell r="S378">
            <v>106.19</v>
          </cell>
          <cell r="T378" t="str">
            <v>S</v>
          </cell>
          <cell r="U378">
            <v>32467.599999999999</v>
          </cell>
          <cell r="V378">
            <v>100</v>
          </cell>
          <cell r="W378">
            <v>32467.599999999999</v>
          </cell>
          <cell r="X378" t="str">
            <v>customer owned stock</v>
          </cell>
        </row>
        <row r="379">
          <cell r="E379">
            <v>800076450</v>
          </cell>
          <cell r="F379" t="str">
            <v>26.11.2001</v>
          </cell>
          <cell r="G379">
            <v>354</v>
          </cell>
          <cell r="H379">
            <v>0</v>
          </cell>
          <cell r="I379">
            <v>0</v>
          </cell>
          <cell r="J379">
            <v>0</v>
          </cell>
          <cell r="K379">
            <v>0</v>
          </cell>
          <cell r="L379">
            <v>0</v>
          </cell>
          <cell r="M379">
            <v>354</v>
          </cell>
          <cell r="N379" t="str">
            <v>KG</v>
          </cell>
          <cell r="O379" t="str">
            <v>EREJ</v>
          </cell>
          <cell r="P379" t="str">
            <v>Unrestricted</v>
          </cell>
          <cell r="Q379" t="str">
            <v>Unrestricted</v>
          </cell>
          <cell r="R379">
            <v>106.19</v>
          </cell>
          <cell r="S379">
            <v>106.19</v>
          </cell>
          <cell r="T379" t="str">
            <v>S</v>
          </cell>
          <cell r="U379">
            <v>37591.26</v>
          </cell>
          <cell r="V379">
            <v>100</v>
          </cell>
          <cell r="W379">
            <v>37591.26</v>
          </cell>
          <cell r="X379" t="str">
            <v>customer owned stock</v>
          </cell>
        </row>
        <row r="380">
          <cell r="E380">
            <v>800037960</v>
          </cell>
          <cell r="F380" t="str">
            <v>11.09.2000</v>
          </cell>
          <cell r="G380">
            <v>16.37</v>
          </cell>
          <cell r="H380">
            <v>0</v>
          </cell>
          <cell r="I380">
            <v>0</v>
          </cell>
          <cell r="J380">
            <v>0</v>
          </cell>
          <cell r="K380">
            <v>0</v>
          </cell>
          <cell r="L380">
            <v>0</v>
          </cell>
          <cell r="M380">
            <v>16.37</v>
          </cell>
          <cell r="N380" t="str">
            <v>KG</v>
          </cell>
          <cell r="O380" t="str">
            <v>EREW</v>
          </cell>
          <cell r="P380" t="str">
            <v>Unrestricted</v>
          </cell>
          <cell r="Q380" t="str">
            <v>Unrestricted</v>
          </cell>
          <cell r="R380">
            <v>126.09</v>
          </cell>
          <cell r="S380">
            <v>126.09</v>
          </cell>
          <cell r="T380" t="str">
            <v>S</v>
          </cell>
          <cell r="U380">
            <v>2064.09</v>
          </cell>
          <cell r="V380">
            <v>0</v>
          </cell>
          <cell r="W380">
            <v>0</v>
          </cell>
          <cell r="X380" t="str">
            <v>Ok per PPG 9/02</v>
          </cell>
        </row>
        <row r="381">
          <cell r="E381" t="str">
            <v>80005190B</v>
          </cell>
          <cell r="F381" t="str">
            <v>28.03.2002</v>
          </cell>
          <cell r="G381">
            <v>0</v>
          </cell>
          <cell r="H381">
            <v>0</v>
          </cell>
          <cell r="I381">
            <v>60.5</v>
          </cell>
          <cell r="J381">
            <v>0</v>
          </cell>
          <cell r="K381">
            <v>0</v>
          </cell>
          <cell r="L381">
            <v>0</v>
          </cell>
          <cell r="M381">
            <v>60.5</v>
          </cell>
          <cell r="N381" t="str">
            <v>KG</v>
          </cell>
          <cell r="O381" t="str">
            <v>ERPS</v>
          </cell>
          <cell r="P381" t="str">
            <v>Restricted</v>
          </cell>
          <cell r="Q381" t="str">
            <v>Restricted</v>
          </cell>
          <cell r="R381">
            <v>126.09</v>
          </cell>
          <cell r="S381">
            <v>126.09</v>
          </cell>
          <cell r="T381" t="str">
            <v>S</v>
          </cell>
          <cell r="U381">
            <v>7628.44</v>
          </cell>
          <cell r="V381">
            <v>100</v>
          </cell>
          <cell r="W381">
            <v>7628.44</v>
          </cell>
          <cell r="X381" t="str">
            <v>development stock</v>
          </cell>
        </row>
        <row r="382">
          <cell r="E382">
            <v>800051910</v>
          </cell>
          <cell r="F382" t="str">
            <v>12.03.2001</v>
          </cell>
          <cell r="G382">
            <v>0</v>
          </cell>
          <cell r="H382">
            <v>0</v>
          </cell>
          <cell r="I382">
            <v>165.3</v>
          </cell>
          <cell r="J382">
            <v>0</v>
          </cell>
          <cell r="K382">
            <v>0</v>
          </cell>
          <cell r="L382">
            <v>0</v>
          </cell>
          <cell r="M382">
            <v>165.3</v>
          </cell>
          <cell r="N382" t="str">
            <v>KG</v>
          </cell>
          <cell r="O382" t="str">
            <v>EATR</v>
          </cell>
          <cell r="P382" t="str">
            <v>Restricted</v>
          </cell>
          <cell r="Q382" t="str">
            <v>Restricted</v>
          </cell>
          <cell r="R382">
            <v>126.09</v>
          </cell>
          <cell r="S382">
            <v>126.09</v>
          </cell>
          <cell r="T382" t="str">
            <v>S</v>
          </cell>
          <cell r="U382">
            <v>20842.68</v>
          </cell>
          <cell r="V382">
            <v>100</v>
          </cell>
          <cell r="W382">
            <v>20842.68</v>
          </cell>
          <cell r="X382" t="str">
            <v>development stock</v>
          </cell>
        </row>
        <row r="383">
          <cell r="E383" t="str">
            <v>80006421B</v>
          </cell>
          <cell r="F383" t="str">
            <v>09.08.2001</v>
          </cell>
          <cell r="G383">
            <v>1.71</v>
          </cell>
          <cell r="H383">
            <v>0</v>
          </cell>
          <cell r="I383">
            <v>0</v>
          </cell>
          <cell r="J383">
            <v>0</v>
          </cell>
          <cell r="K383">
            <v>0</v>
          </cell>
          <cell r="L383">
            <v>0</v>
          </cell>
          <cell r="M383">
            <v>1.71</v>
          </cell>
          <cell r="N383" t="str">
            <v>KG</v>
          </cell>
          <cell r="O383" t="str">
            <v>EA</v>
          </cell>
          <cell r="P383" t="str">
            <v>Unrestricted</v>
          </cell>
          <cell r="Q383" t="str">
            <v>Unrestricted</v>
          </cell>
          <cell r="R383">
            <v>126.09</v>
          </cell>
          <cell r="S383">
            <v>126.09</v>
          </cell>
          <cell r="T383" t="str">
            <v>S</v>
          </cell>
          <cell r="U383">
            <v>215.61</v>
          </cell>
          <cell r="V383">
            <v>0</v>
          </cell>
          <cell r="W383">
            <v>0</v>
          </cell>
          <cell r="X383">
            <v>0</v>
          </cell>
        </row>
        <row r="384">
          <cell r="E384" t="str">
            <v>80006461B</v>
          </cell>
          <cell r="F384" t="str">
            <v>20.08.2001</v>
          </cell>
          <cell r="G384">
            <v>1.82</v>
          </cell>
          <cell r="H384">
            <v>0</v>
          </cell>
          <cell r="I384">
            <v>0</v>
          </cell>
          <cell r="J384">
            <v>0</v>
          </cell>
          <cell r="K384">
            <v>0</v>
          </cell>
          <cell r="L384">
            <v>0</v>
          </cell>
          <cell r="M384">
            <v>1.82</v>
          </cell>
          <cell r="N384" t="str">
            <v>KG</v>
          </cell>
          <cell r="O384" t="str">
            <v>EA</v>
          </cell>
          <cell r="P384" t="str">
            <v>Unrestricted</v>
          </cell>
          <cell r="Q384" t="str">
            <v>Unrestricted</v>
          </cell>
          <cell r="R384">
            <v>126.09</v>
          </cell>
          <cell r="S384">
            <v>126.09</v>
          </cell>
          <cell r="T384" t="str">
            <v>S</v>
          </cell>
          <cell r="U384">
            <v>229.48</v>
          </cell>
          <cell r="V384">
            <v>0</v>
          </cell>
          <cell r="W384">
            <v>0</v>
          </cell>
          <cell r="X384">
            <v>0</v>
          </cell>
        </row>
        <row r="385">
          <cell r="E385" t="str">
            <v>80006461C</v>
          </cell>
          <cell r="F385" t="str">
            <v>20.08.2001</v>
          </cell>
          <cell r="G385">
            <v>9.11</v>
          </cell>
          <cell r="H385">
            <v>0</v>
          </cell>
          <cell r="I385">
            <v>0</v>
          </cell>
          <cell r="J385">
            <v>0</v>
          </cell>
          <cell r="K385">
            <v>0</v>
          </cell>
          <cell r="L385">
            <v>0</v>
          </cell>
          <cell r="M385">
            <v>9.11</v>
          </cell>
          <cell r="N385" t="str">
            <v>KG</v>
          </cell>
          <cell r="O385" t="str">
            <v>EA</v>
          </cell>
          <cell r="P385" t="str">
            <v>Unrestricted</v>
          </cell>
          <cell r="Q385" t="str">
            <v>Unrestricted</v>
          </cell>
          <cell r="R385">
            <v>126.09</v>
          </cell>
          <cell r="S385">
            <v>126.09</v>
          </cell>
          <cell r="T385" t="str">
            <v>S</v>
          </cell>
          <cell r="U385">
            <v>1148.68</v>
          </cell>
          <cell r="V385">
            <v>0</v>
          </cell>
          <cell r="W385">
            <v>0</v>
          </cell>
          <cell r="X385">
            <v>0</v>
          </cell>
        </row>
        <row r="386">
          <cell r="U386">
            <v>139395.35999999999</v>
          </cell>
          <cell r="W386">
            <v>132585.20000000001</v>
          </cell>
        </row>
        <row r="387">
          <cell r="E387">
            <v>800039660</v>
          </cell>
          <cell r="F387" t="str">
            <v>04.10.2000</v>
          </cell>
          <cell r="G387">
            <v>0</v>
          </cell>
          <cell r="H387">
            <v>0</v>
          </cell>
          <cell r="I387">
            <v>0</v>
          </cell>
          <cell r="J387">
            <v>58</v>
          </cell>
          <cell r="K387">
            <v>0</v>
          </cell>
          <cell r="L387">
            <v>0</v>
          </cell>
          <cell r="M387">
            <v>58</v>
          </cell>
          <cell r="N387" t="str">
            <v>KG</v>
          </cell>
          <cell r="O387" t="str">
            <v>ERPS</v>
          </cell>
          <cell r="P387" t="str">
            <v>In Quality</v>
          </cell>
          <cell r="Q387" t="str">
            <v>In Quality</v>
          </cell>
          <cell r="R387">
            <v>16.079999999999998</v>
          </cell>
          <cell r="S387">
            <v>16.079999999999998</v>
          </cell>
          <cell r="T387" t="str">
            <v>S</v>
          </cell>
          <cell r="U387">
            <v>932.64</v>
          </cell>
          <cell r="V387">
            <v>0</v>
          </cell>
          <cell r="W387">
            <v>0</v>
          </cell>
          <cell r="X387">
            <v>0</v>
          </cell>
        </row>
        <row r="388">
          <cell r="E388">
            <v>800056420</v>
          </cell>
          <cell r="F388" t="str">
            <v>09.05.2001</v>
          </cell>
          <cell r="G388">
            <v>0</v>
          </cell>
          <cell r="H388">
            <v>0</v>
          </cell>
          <cell r="I388">
            <v>0</v>
          </cell>
          <cell r="J388">
            <v>0</v>
          </cell>
          <cell r="K388">
            <v>2</v>
          </cell>
          <cell r="L388">
            <v>0</v>
          </cell>
          <cell r="M388">
            <v>2</v>
          </cell>
          <cell r="N388" t="str">
            <v>DRM</v>
          </cell>
          <cell r="O388" t="str">
            <v>A</v>
          </cell>
          <cell r="P388" t="str">
            <v>Blocked</v>
          </cell>
          <cell r="Q388" t="str">
            <v>Blocked</v>
          </cell>
          <cell r="R388">
            <v>0.01</v>
          </cell>
          <cell r="S388">
            <v>0.01</v>
          </cell>
          <cell r="T388" t="str">
            <v>S</v>
          </cell>
          <cell r="U388">
            <v>0.02</v>
          </cell>
          <cell r="V388">
            <v>0</v>
          </cell>
          <cell r="W388">
            <v>0</v>
          </cell>
          <cell r="X388">
            <v>0</v>
          </cell>
        </row>
        <row r="389">
          <cell r="E389">
            <v>80006049</v>
          </cell>
          <cell r="F389" t="str">
            <v>26.06.2001</v>
          </cell>
          <cell r="G389">
            <v>0</v>
          </cell>
          <cell r="H389">
            <v>0</v>
          </cell>
          <cell r="I389">
            <v>0</v>
          </cell>
          <cell r="J389">
            <v>0</v>
          </cell>
          <cell r="K389">
            <v>1</v>
          </cell>
          <cell r="L389">
            <v>0</v>
          </cell>
          <cell r="M389">
            <v>1</v>
          </cell>
          <cell r="N389" t="str">
            <v>DRM</v>
          </cell>
          <cell r="O389" t="str">
            <v>A</v>
          </cell>
          <cell r="P389" t="str">
            <v>Blocked</v>
          </cell>
          <cell r="Q389" t="str">
            <v>Blocked</v>
          </cell>
          <cell r="R389">
            <v>0.01</v>
          </cell>
          <cell r="S389">
            <v>0.01</v>
          </cell>
          <cell r="T389" t="str">
            <v>S</v>
          </cell>
          <cell r="U389">
            <v>0.01</v>
          </cell>
          <cell r="V389">
            <v>0</v>
          </cell>
          <cell r="W389">
            <v>0</v>
          </cell>
          <cell r="X389">
            <v>0</v>
          </cell>
        </row>
        <row r="390">
          <cell r="U390">
            <v>932.67</v>
          </cell>
          <cell r="W390">
            <v>0</v>
          </cell>
        </row>
        <row r="391">
          <cell r="E391">
            <v>17079</v>
          </cell>
          <cell r="F391" t="str">
            <v>27.08.2003</v>
          </cell>
          <cell r="G391">
            <v>0</v>
          </cell>
          <cell r="H391">
            <v>0</v>
          </cell>
          <cell r="I391">
            <v>0</v>
          </cell>
          <cell r="J391">
            <v>1152</v>
          </cell>
          <cell r="K391">
            <v>0</v>
          </cell>
          <cell r="L391">
            <v>0</v>
          </cell>
          <cell r="M391">
            <v>1152</v>
          </cell>
          <cell r="N391" t="str">
            <v>KG</v>
          </cell>
          <cell r="O391" t="str">
            <v>A</v>
          </cell>
          <cell r="P391" t="str">
            <v>In Quality</v>
          </cell>
          <cell r="Q391" t="str">
            <v>In Quality</v>
          </cell>
          <cell r="R391">
            <v>1.1000000000000001</v>
          </cell>
          <cell r="S391">
            <v>1.1000000000000001</v>
          </cell>
          <cell r="T391" t="str">
            <v>V</v>
          </cell>
          <cell r="U391">
            <v>1267.2</v>
          </cell>
          <cell r="V391">
            <v>0</v>
          </cell>
          <cell r="W391">
            <v>0</v>
          </cell>
          <cell r="X391" t="e">
            <v>#N/A</v>
          </cell>
        </row>
        <row r="392">
          <cell r="E392">
            <v>12381</v>
          </cell>
          <cell r="F392" t="str">
            <v>28.05.2002</v>
          </cell>
          <cell r="G392">
            <v>0</v>
          </cell>
          <cell r="H392">
            <v>0</v>
          </cell>
          <cell r="I392">
            <v>0</v>
          </cell>
          <cell r="J392">
            <v>0</v>
          </cell>
          <cell r="K392">
            <v>600</v>
          </cell>
          <cell r="L392">
            <v>0</v>
          </cell>
          <cell r="M392">
            <v>600</v>
          </cell>
          <cell r="N392" t="str">
            <v>KG</v>
          </cell>
          <cell r="O392" t="str">
            <v>RTV</v>
          </cell>
          <cell r="P392" t="str">
            <v>Blocked</v>
          </cell>
          <cell r="Q392" t="str">
            <v>Blocked</v>
          </cell>
          <cell r="R392">
            <v>6.64</v>
          </cell>
          <cell r="S392">
            <v>6.64</v>
          </cell>
          <cell r="T392" t="str">
            <v>V</v>
          </cell>
          <cell r="U392">
            <v>3986.01</v>
          </cell>
          <cell r="V392">
            <v>0</v>
          </cell>
          <cell r="W392">
            <v>0</v>
          </cell>
          <cell r="X392" t="str">
            <v>discussing return with supplier</v>
          </cell>
        </row>
        <row r="393">
          <cell r="E393">
            <v>12382</v>
          </cell>
          <cell r="F393" t="str">
            <v>28.05.2002</v>
          </cell>
          <cell r="G393">
            <v>0</v>
          </cell>
          <cell r="H393">
            <v>0</v>
          </cell>
          <cell r="I393">
            <v>0</v>
          </cell>
          <cell r="J393">
            <v>0</v>
          </cell>
          <cell r="K393">
            <v>600</v>
          </cell>
          <cell r="L393">
            <v>0</v>
          </cell>
          <cell r="M393">
            <v>600</v>
          </cell>
          <cell r="N393" t="str">
            <v>KG</v>
          </cell>
          <cell r="O393" t="str">
            <v>RTV</v>
          </cell>
          <cell r="P393" t="str">
            <v>Blocked</v>
          </cell>
          <cell r="Q393" t="str">
            <v>Blocked</v>
          </cell>
          <cell r="R393">
            <v>6.64</v>
          </cell>
          <cell r="S393">
            <v>6.64</v>
          </cell>
          <cell r="T393" t="str">
            <v>V</v>
          </cell>
          <cell r="U393">
            <v>3986.01</v>
          </cell>
          <cell r="V393">
            <v>0</v>
          </cell>
          <cell r="W393">
            <v>0</v>
          </cell>
          <cell r="X393" t="str">
            <v>discussing return with supplier</v>
          </cell>
        </row>
        <row r="394">
          <cell r="E394">
            <v>12383</v>
          </cell>
          <cell r="F394" t="str">
            <v>28.05.2002</v>
          </cell>
          <cell r="G394">
            <v>0</v>
          </cell>
          <cell r="H394">
            <v>0</v>
          </cell>
          <cell r="I394">
            <v>0</v>
          </cell>
          <cell r="J394">
            <v>0</v>
          </cell>
          <cell r="K394">
            <v>600</v>
          </cell>
          <cell r="L394">
            <v>0</v>
          </cell>
          <cell r="M394">
            <v>600</v>
          </cell>
          <cell r="N394" t="str">
            <v>KG</v>
          </cell>
          <cell r="O394" t="str">
            <v>RTV</v>
          </cell>
          <cell r="P394" t="str">
            <v>Blocked</v>
          </cell>
          <cell r="Q394" t="str">
            <v>Blocked</v>
          </cell>
          <cell r="R394">
            <v>6.64</v>
          </cell>
          <cell r="S394">
            <v>6.64</v>
          </cell>
          <cell r="T394" t="str">
            <v>V</v>
          </cell>
          <cell r="U394">
            <v>3986.01</v>
          </cell>
          <cell r="V394">
            <v>0</v>
          </cell>
          <cell r="W394">
            <v>0</v>
          </cell>
          <cell r="X394" t="str">
            <v>discussing return with supplier</v>
          </cell>
        </row>
        <row r="395">
          <cell r="E395">
            <v>12384</v>
          </cell>
          <cell r="F395" t="str">
            <v>28.05.2002</v>
          </cell>
          <cell r="G395">
            <v>0</v>
          </cell>
          <cell r="H395">
            <v>0</v>
          </cell>
          <cell r="I395">
            <v>0</v>
          </cell>
          <cell r="J395">
            <v>0</v>
          </cell>
          <cell r="K395">
            <v>200</v>
          </cell>
          <cell r="L395">
            <v>0</v>
          </cell>
          <cell r="M395">
            <v>200</v>
          </cell>
          <cell r="N395" t="str">
            <v>KG</v>
          </cell>
          <cell r="O395" t="str">
            <v>RTV</v>
          </cell>
          <cell r="P395" t="str">
            <v>Blocked</v>
          </cell>
          <cell r="Q395" t="str">
            <v>Blocked</v>
          </cell>
          <cell r="R395">
            <v>6.64</v>
          </cell>
          <cell r="S395">
            <v>6.64</v>
          </cell>
          <cell r="T395" t="str">
            <v>V</v>
          </cell>
          <cell r="U395">
            <v>1328.67</v>
          </cell>
          <cell r="V395">
            <v>0</v>
          </cell>
          <cell r="W395">
            <v>0</v>
          </cell>
          <cell r="X395" t="str">
            <v>discussing return with supplier</v>
          </cell>
        </row>
        <row r="396">
          <cell r="E396">
            <v>12385</v>
          </cell>
          <cell r="F396" t="str">
            <v>28.05.2002</v>
          </cell>
          <cell r="G396">
            <v>0</v>
          </cell>
          <cell r="H396">
            <v>0</v>
          </cell>
          <cell r="I396">
            <v>0</v>
          </cell>
          <cell r="J396">
            <v>0</v>
          </cell>
          <cell r="K396">
            <v>600</v>
          </cell>
          <cell r="L396">
            <v>0</v>
          </cell>
          <cell r="M396">
            <v>600</v>
          </cell>
          <cell r="N396" t="str">
            <v>KG</v>
          </cell>
          <cell r="O396" t="str">
            <v>RTV</v>
          </cell>
          <cell r="P396" t="str">
            <v>Blocked</v>
          </cell>
          <cell r="Q396" t="str">
            <v>Blocked</v>
          </cell>
          <cell r="R396">
            <v>6.64</v>
          </cell>
          <cell r="S396">
            <v>6.64</v>
          </cell>
          <cell r="T396" t="str">
            <v>V</v>
          </cell>
          <cell r="U396">
            <v>3986.01</v>
          </cell>
          <cell r="V396">
            <v>0</v>
          </cell>
          <cell r="W396">
            <v>0</v>
          </cell>
          <cell r="X396" t="str">
            <v>discussing return with supplier</v>
          </cell>
        </row>
        <row r="397">
          <cell r="E397">
            <v>12386</v>
          </cell>
          <cell r="F397" t="str">
            <v>28.05.2002</v>
          </cell>
          <cell r="G397">
            <v>0</v>
          </cell>
          <cell r="H397">
            <v>0</v>
          </cell>
          <cell r="I397">
            <v>0</v>
          </cell>
          <cell r="J397">
            <v>0</v>
          </cell>
          <cell r="K397">
            <v>600</v>
          </cell>
          <cell r="L397">
            <v>0</v>
          </cell>
          <cell r="M397">
            <v>600</v>
          </cell>
          <cell r="N397" t="str">
            <v>KG</v>
          </cell>
          <cell r="O397" t="str">
            <v>RTV</v>
          </cell>
          <cell r="P397" t="str">
            <v>Blocked</v>
          </cell>
          <cell r="Q397" t="str">
            <v>Blocked</v>
          </cell>
          <cell r="R397">
            <v>6.64</v>
          </cell>
          <cell r="S397">
            <v>6.64</v>
          </cell>
          <cell r="T397" t="str">
            <v>V</v>
          </cell>
          <cell r="U397">
            <v>3986.01</v>
          </cell>
          <cell r="V397">
            <v>0</v>
          </cell>
          <cell r="W397">
            <v>0</v>
          </cell>
          <cell r="X397" t="str">
            <v>discussing return with supplier</v>
          </cell>
        </row>
        <row r="398">
          <cell r="E398">
            <v>12387</v>
          </cell>
          <cell r="F398" t="str">
            <v>28.05.2002</v>
          </cell>
          <cell r="G398">
            <v>0</v>
          </cell>
          <cell r="H398">
            <v>0</v>
          </cell>
          <cell r="I398">
            <v>0</v>
          </cell>
          <cell r="J398">
            <v>0</v>
          </cell>
          <cell r="K398">
            <v>400</v>
          </cell>
          <cell r="L398">
            <v>0</v>
          </cell>
          <cell r="M398">
            <v>400</v>
          </cell>
          <cell r="N398" t="str">
            <v>KG</v>
          </cell>
          <cell r="O398" t="str">
            <v>RTV</v>
          </cell>
          <cell r="P398" t="str">
            <v>Blocked</v>
          </cell>
          <cell r="Q398" t="str">
            <v>Blocked</v>
          </cell>
          <cell r="R398">
            <v>6.64</v>
          </cell>
          <cell r="S398">
            <v>6.64</v>
          </cell>
          <cell r="T398" t="str">
            <v>V</v>
          </cell>
          <cell r="U398">
            <v>2657.34</v>
          </cell>
          <cell r="V398">
            <v>0</v>
          </cell>
          <cell r="W398">
            <v>0</v>
          </cell>
          <cell r="X398" t="str">
            <v>discussing return with supplier</v>
          </cell>
        </row>
        <row r="399">
          <cell r="E399">
            <v>12388</v>
          </cell>
          <cell r="F399" t="str">
            <v>28.05.2002</v>
          </cell>
          <cell r="G399">
            <v>0</v>
          </cell>
          <cell r="H399">
            <v>0</v>
          </cell>
          <cell r="I399">
            <v>0</v>
          </cell>
          <cell r="J399">
            <v>0</v>
          </cell>
          <cell r="K399">
            <v>600</v>
          </cell>
          <cell r="L399">
            <v>0</v>
          </cell>
          <cell r="M399">
            <v>600</v>
          </cell>
          <cell r="N399" t="str">
            <v>KG</v>
          </cell>
          <cell r="O399" t="str">
            <v>RTV</v>
          </cell>
          <cell r="P399" t="str">
            <v>Blocked</v>
          </cell>
          <cell r="Q399" t="str">
            <v>Blocked</v>
          </cell>
          <cell r="R399">
            <v>6.64</v>
          </cell>
          <cell r="S399">
            <v>6.64</v>
          </cell>
          <cell r="T399" t="str">
            <v>V</v>
          </cell>
          <cell r="U399">
            <v>3986.01</v>
          </cell>
          <cell r="V399">
            <v>0</v>
          </cell>
          <cell r="W399">
            <v>0</v>
          </cell>
          <cell r="X399" t="str">
            <v>discussing return with supplier</v>
          </cell>
        </row>
        <row r="400">
          <cell r="E400">
            <v>12389</v>
          </cell>
          <cell r="F400" t="str">
            <v>28.05.2002</v>
          </cell>
          <cell r="G400">
            <v>0</v>
          </cell>
          <cell r="H400">
            <v>0</v>
          </cell>
          <cell r="I400">
            <v>0</v>
          </cell>
          <cell r="J400">
            <v>0</v>
          </cell>
          <cell r="K400">
            <v>600</v>
          </cell>
          <cell r="L400">
            <v>0</v>
          </cell>
          <cell r="M400">
            <v>600</v>
          </cell>
          <cell r="N400" t="str">
            <v>KG</v>
          </cell>
          <cell r="O400" t="str">
            <v>RTV</v>
          </cell>
          <cell r="P400" t="str">
            <v>Blocked</v>
          </cell>
          <cell r="Q400" t="str">
            <v>Blocked</v>
          </cell>
          <cell r="R400">
            <v>6.64</v>
          </cell>
          <cell r="S400">
            <v>6.64</v>
          </cell>
          <cell r="T400" t="str">
            <v>V</v>
          </cell>
          <cell r="U400">
            <v>3986.01</v>
          </cell>
          <cell r="V400">
            <v>0</v>
          </cell>
          <cell r="W400">
            <v>0</v>
          </cell>
          <cell r="X400" t="str">
            <v>discussing return with supplier</v>
          </cell>
        </row>
        <row r="401">
          <cell r="E401">
            <v>12390</v>
          </cell>
          <cell r="F401" t="str">
            <v>28.05.2002</v>
          </cell>
          <cell r="G401">
            <v>0</v>
          </cell>
          <cell r="H401">
            <v>0</v>
          </cell>
          <cell r="I401">
            <v>0</v>
          </cell>
          <cell r="J401">
            <v>0</v>
          </cell>
          <cell r="K401">
            <v>600</v>
          </cell>
          <cell r="L401">
            <v>0</v>
          </cell>
          <cell r="M401">
            <v>600</v>
          </cell>
          <cell r="N401" t="str">
            <v>KG</v>
          </cell>
          <cell r="O401" t="str">
            <v>RTV</v>
          </cell>
          <cell r="P401" t="str">
            <v>Blocked</v>
          </cell>
          <cell r="Q401" t="str">
            <v>Blocked</v>
          </cell>
          <cell r="R401">
            <v>6.64</v>
          </cell>
          <cell r="S401">
            <v>6.64</v>
          </cell>
          <cell r="T401" t="str">
            <v>V</v>
          </cell>
          <cell r="U401">
            <v>3986.01</v>
          </cell>
          <cell r="V401">
            <v>0</v>
          </cell>
          <cell r="W401">
            <v>0</v>
          </cell>
          <cell r="X401" t="str">
            <v>discussing return with supplier</v>
          </cell>
        </row>
        <row r="402">
          <cell r="E402">
            <v>12391</v>
          </cell>
          <cell r="F402" t="str">
            <v>28.05.2002</v>
          </cell>
          <cell r="G402">
            <v>0</v>
          </cell>
          <cell r="H402">
            <v>0</v>
          </cell>
          <cell r="I402">
            <v>0</v>
          </cell>
          <cell r="J402">
            <v>0</v>
          </cell>
          <cell r="K402">
            <v>400</v>
          </cell>
          <cell r="L402">
            <v>0</v>
          </cell>
          <cell r="M402">
            <v>400</v>
          </cell>
          <cell r="N402" t="str">
            <v>KG</v>
          </cell>
          <cell r="O402" t="str">
            <v>RTV</v>
          </cell>
          <cell r="P402" t="str">
            <v>Blocked</v>
          </cell>
          <cell r="Q402" t="str">
            <v>Blocked</v>
          </cell>
          <cell r="R402">
            <v>6.64</v>
          </cell>
          <cell r="S402">
            <v>6.64</v>
          </cell>
          <cell r="T402" t="str">
            <v>V</v>
          </cell>
          <cell r="U402">
            <v>2657.34</v>
          </cell>
          <cell r="V402">
            <v>0</v>
          </cell>
          <cell r="W402">
            <v>0</v>
          </cell>
          <cell r="X402" t="str">
            <v>discussing return with supplier</v>
          </cell>
        </row>
        <row r="403">
          <cell r="E403">
            <v>12392</v>
          </cell>
          <cell r="F403" t="str">
            <v>28.05.2002</v>
          </cell>
          <cell r="G403">
            <v>0</v>
          </cell>
          <cell r="H403">
            <v>0</v>
          </cell>
          <cell r="I403">
            <v>0</v>
          </cell>
          <cell r="J403">
            <v>0</v>
          </cell>
          <cell r="K403">
            <v>600</v>
          </cell>
          <cell r="L403">
            <v>0</v>
          </cell>
          <cell r="M403">
            <v>600</v>
          </cell>
          <cell r="N403" t="str">
            <v>KG</v>
          </cell>
          <cell r="O403" t="str">
            <v>RTV</v>
          </cell>
          <cell r="P403" t="str">
            <v>Blocked</v>
          </cell>
          <cell r="Q403" t="str">
            <v>Blocked</v>
          </cell>
          <cell r="R403">
            <v>6.64</v>
          </cell>
          <cell r="S403">
            <v>6.64</v>
          </cell>
          <cell r="T403" t="str">
            <v>V</v>
          </cell>
          <cell r="U403">
            <v>3986.01</v>
          </cell>
          <cell r="V403">
            <v>0</v>
          </cell>
          <cell r="W403">
            <v>0</v>
          </cell>
          <cell r="X403" t="str">
            <v>discussing return with supplier</v>
          </cell>
        </row>
        <row r="404">
          <cell r="E404">
            <v>12393</v>
          </cell>
          <cell r="F404" t="str">
            <v>28.05.2002</v>
          </cell>
          <cell r="G404">
            <v>0</v>
          </cell>
          <cell r="H404">
            <v>0</v>
          </cell>
          <cell r="I404">
            <v>0</v>
          </cell>
          <cell r="J404">
            <v>0</v>
          </cell>
          <cell r="K404">
            <v>200</v>
          </cell>
          <cell r="L404">
            <v>0</v>
          </cell>
          <cell r="M404">
            <v>200</v>
          </cell>
          <cell r="N404" t="str">
            <v>KG</v>
          </cell>
          <cell r="O404" t="str">
            <v>RTV</v>
          </cell>
          <cell r="P404" t="str">
            <v>Blocked</v>
          </cell>
          <cell r="Q404" t="str">
            <v>Blocked</v>
          </cell>
          <cell r="R404">
            <v>6.64</v>
          </cell>
          <cell r="S404">
            <v>6.64</v>
          </cell>
          <cell r="T404" t="str">
            <v>V</v>
          </cell>
          <cell r="U404">
            <v>1328.67</v>
          </cell>
          <cell r="V404">
            <v>0</v>
          </cell>
          <cell r="W404">
            <v>0</v>
          </cell>
          <cell r="X404" t="str">
            <v>discussing return with supplier</v>
          </cell>
        </row>
        <row r="405">
          <cell r="U405">
            <v>45113.310000000005</v>
          </cell>
          <cell r="W405">
            <v>0</v>
          </cell>
        </row>
        <row r="406">
          <cell r="U406">
            <v>185441.34000000011</v>
          </cell>
          <cell r="W406">
            <v>132585.20000000001</v>
          </cell>
        </row>
        <row r="407">
          <cell r="E407">
            <v>13542</v>
          </cell>
          <cell r="F407" t="str">
            <v>16.09.2002</v>
          </cell>
          <cell r="G407">
            <v>0</v>
          </cell>
          <cell r="H407">
            <v>0</v>
          </cell>
          <cell r="I407">
            <v>0</v>
          </cell>
          <cell r="J407">
            <v>0</v>
          </cell>
          <cell r="K407">
            <v>0.85599999999999998</v>
          </cell>
          <cell r="L407">
            <v>0</v>
          </cell>
          <cell r="M407">
            <v>0.85599999999999998</v>
          </cell>
          <cell r="N407" t="str">
            <v>KG</v>
          </cell>
          <cell r="O407" t="str">
            <v>A</v>
          </cell>
          <cell r="P407" t="str">
            <v>Blocked</v>
          </cell>
          <cell r="Q407" t="str">
            <v>Blocked</v>
          </cell>
          <cell r="R407">
            <v>1976.21</v>
          </cell>
          <cell r="S407">
            <v>1976.21</v>
          </cell>
          <cell r="T407" t="str">
            <v>V</v>
          </cell>
          <cell r="U407">
            <v>1691.64</v>
          </cell>
          <cell r="V407">
            <v>100</v>
          </cell>
          <cell r="W407">
            <v>1691.64</v>
          </cell>
          <cell r="X407">
            <v>0</v>
          </cell>
        </row>
        <row r="408">
          <cell r="E408">
            <v>13656</v>
          </cell>
          <cell r="F408" t="str">
            <v>27.09.2002</v>
          </cell>
          <cell r="G408">
            <v>4.5</v>
          </cell>
          <cell r="H408">
            <v>0</v>
          </cell>
          <cell r="I408">
            <v>0</v>
          </cell>
          <cell r="J408">
            <v>0</v>
          </cell>
          <cell r="K408">
            <v>0</v>
          </cell>
          <cell r="L408">
            <v>0</v>
          </cell>
          <cell r="M408">
            <v>4.5</v>
          </cell>
          <cell r="N408" t="str">
            <v>KG</v>
          </cell>
          <cell r="O408" t="str">
            <v>A</v>
          </cell>
          <cell r="P408" t="str">
            <v>Unrestricted</v>
          </cell>
          <cell r="Q408" t="str">
            <v>Unrestricted</v>
          </cell>
          <cell r="R408">
            <v>48.32</v>
          </cell>
          <cell r="S408">
            <v>48.32</v>
          </cell>
          <cell r="T408" t="str">
            <v>V</v>
          </cell>
          <cell r="U408">
            <v>217.42</v>
          </cell>
          <cell r="V408">
            <v>100</v>
          </cell>
          <cell r="W408">
            <v>217.42</v>
          </cell>
          <cell r="X408">
            <v>0</v>
          </cell>
        </row>
        <row r="409">
          <cell r="U409">
            <v>1909.0600000000002</v>
          </cell>
          <cell r="W409">
            <v>1909.0600000000002</v>
          </cell>
        </row>
        <row r="410">
          <cell r="U410">
            <v>1909.0600000000002</v>
          </cell>
          <cell r="W410">
            <v>1909.0600000000002</v>
          </cell>
        </row>
        <row r="411">
          <cell r="E411">
            <v>14409</v>
          </cell>
          <cell r="F411" t="str">
            <v>18.12.2002</v>
          </cell>
          <cell r="G411">
            <v>6</v>
          </cell>
          <cell r="H411">
            <v>0</v>
          </cell>
          <cell r="I411">
            <v>0</v>
          </cell>
          <cell r="J411">
            <v>0</v>
          </cell>
          <cell r="K411">
            <v>0</v>
          </cell>
          <cell r="L411">
            <v>0</v>
          </cell>
          <cell r="M411">
            <v>6</v>
          </cell>
          <cell r="N411" t="str">
            <v>L</v>
          </cell>
          <cell r="O411" t="str">
            <v>A</v>
          </cell>
          <cell r="P411" t="str">
            <v>Unrestricted</v>
          </cell>
          <cell r="Q411" t="str">
            <v>Unrestricted</v>
          </cell>
          <cell r="R411">
            <v>28.96</v>
          </cell>
          <cell r="S411">
            <v>28.96</v>
          </cell>
          <cell r="T411" t="str">
            <v>V</v>
          </cell>
          <cell r="U411">
            <v>173.78</v>
          </cell>
          <cell r="V411">
            <v>0</v>
          </cell>
          <cell r="W411">
            <v>0</v>
          </cell>
          <cell r="X411">
            <v>0</v>
          </cell>
        </row>
        <row r="412">
          <cell r="U412">
            <v>173.78</v>
          </cell>
          <cell r="W412">
            <v>0</v>
          </cell>
        </row>
        <row r="413">
          <cell r="U413">
            <v>173.78</v>
          </cell>
          <cell r="W413">
            <v>0</v>
          </cell>
        </row>
        <row r="414">
          <cell r="E414">
            <v>8838</v>
          </cell>
          <cell r="F414" t="str">
            <v>05.07.2001</v>
          </cell>
          <cell r="G414">
            <v>0</v>
          </cell>
          <cell r="H414">
            <v>0</v>
          </cell>
          <cell r="I414">
            <v>0</v>
          </cell>
          <cell r="J414">
            <v>2.5979999999999999</v>
          </cell>
          <cell r="K414">
            <v>0</v>
          </cell>
          <cell r="L414">
            <v>0</v>
          </cell>
          <cell r="M414">
            <v>2.5979999999999999</v>
          </cell>
          <cell r="N414" t="str">
            <v>KG</v>
          </cell>
          <cell r="O414" t="str">
            <v>A</v>
          </cell>
          <cell r="P414" t="str">
            <v>In Quality</v>
          </cell>
          <cell r="Q414" t="str">
            <v>In Quality</v>
          </cell>
          <cell r="R414">
            <v>235</v>
          </cell>
          <cell r="S414">
            <v>235</v>
          </cell>
          <cell r="T414" t="str">
            <v>S</v>
          </cell>
          <cell r="U414">
            <v>610.53</v>
          </cell>
          <cell r="V414">
            <v>100</v>
          </cell>
          <cell r="W414">
            <v>610.53</v>
          </cell>
          <cell r="X414" t="str">
            <v>no further orders</v>
          </cell>
        </row>
        <row r="415">
          <cell r="E415" t="str">
            <v>80008415A</v>
          </cell>
          <cell r="F415" t="str">
            <v>19.03.2002</v>
          </cell>
          <cell r="G415">
            <v>0</v>
          </cell>
          <cell r="H415">
            <v>0</v>
          </cell>
          <cell r="I415">
            <v>22.1</v>
          </cell>
          <cell r="J415">
            <v>0</v>
          </cell>
          <cell r="K415">
            <v>0</v>
          </cell>
          <cell r="L415">
            <v>0</v>
          </cell>
          <cell r="M415">
            <v>22.1</v>
          </cell>
          <cell r="N415" t="str">
            <v>KG</v>
          </cell>
          <cell r="O415" t="str">
            <v>ERPR</v>
          </cell>
          <cell r="P415" t="str">
            <v>Restricted</v>
          </cell>
          <cell r="Q415" t="str">
            <v>Restricted</v>
          </cell>
          <cell r="R415">
            <v>513.53</v>
          </cell>
          <cell r="S415">
            <v>513.53</v>
          </cell>
          <cell r="T415" t="str">
            <v>S</v>
          </cell>
          <cell r="U415">
            <v>11349.01</v>
          </cell>
          <cell r="V415">
            <v>100</v>
          </cell>
          <cell r="W415">
            <v>11349.01</v>
          </cell>
          <cell r="X415" t="str">
            <v>adeq covered by dev ES 8/02</v>
          </cell>
        </row>
        <row r="416">
          <cell r="E416" t="str">
            <v>80008415B</v>
          </cell>
          <cell r="F416" t="str">
            <v>19.03.2002</v>
          </cell>
          <cell r="G416">
            <v>0</v>
          </cell>
          <cell r="H416">
            <v>0</v>
          </cell>
          <cell r="I416">
            <v>11</v>
          </cell>
          <cell r="J416">
            <v>0</v>
          </cell>
          <cell r="K416">
            <v>0</v>
          </cell>
          <cell r="L416">
            <v>0</v>
          </cell>
          <cell r="M416">
            <v>11</v>
          </cell>
          <cell r="N416" t="str">
            <v>KG</v>
          </cell>
          <cell r="O416" t="str">
            <v>ERPR</v>
          </cell>
          <cell r="P416" t="str">
            <v>Restricted</v>
          </cell>
          <cell r="Q416" t="str">
            <v>Restricted</v>
          </cell>
          <cell r="R416">
            <v>513.53</v>
          </cell>
          <cell r="S416">
            <v>513.53</v>
          </cell>
          <cell r="T416" t="str">
            <v>S</v>
          </cell>
          <cell r="U416">
            <v>5648.83</v>
          </cell>
          <cell r="V416">
            <v>100</v>
          </cell>
          <cell r="W416">
            <v>5648.83</v>
          </cell>
          <cell r="X416" t="str">
            <v>adeq covered by dev ES 8/02</v>
          </cell>
        </row>
        <row r="417">
          <cell r="E417" t="str">
            <v>80008415C</v>
          </cell>
          <cell r="F417" t="str">
            <v>19.03.2002</v>
          </cell>
          <cell r="G417">
            <v>0</v>
          </cell>
          <cell r="H417">
            <v>0</v>
          </cell>
          <cell r="I417">
            <v>10.8</v>
          </cell>
          <cell r="J417">
            <v>0</v>
          </cell>
          <cell r="K417">
            <v>0</v>
          </cell>
          <cell r="L417">
            <v>0</v>
          </cell>
          <cell r="M417">
            <v>10.8</v>
          </cell>
          <cell r="N417" t="str">
            <v>KG</v>
          </cell>
          <cell r="O417" t="str">
            <v>ERPR</v>
          </cell>
          <cell r="P417" t="str">
            <v>Restricted</v>
          </cell>
          <cell r="Q417" t="str">
            <v>Restricted</v>
          </cell>
          <cell r="R417">
            <v>513.53</v>
          </cell>
          <cell r="S417">
            <v>513.53</v>
          </cell>
          <cell r="T417" t="str">
            <v>S</v>
          </cell>
          <cell r="U417">
            <v>5546.12</v>
          </cell>
          <cell r="V417">
            <v>100</v>
          </cell>
          <cell r="W417">
            <v>5546.12</v>
          </cell>
          <cell r="X417" t="str">
            <v>adeq covered by dev ES 8/02</v>
          </cell>
        </row>
        <row r="418">
          <cell r="E418" t="str">
            <v>80008415D</v>
          </cell>
          <cell r="F418" t="str">
            <v>19.03.2002</v>
          </cell>
          <cell r="G418">
            <v>0</v>
          </cell>
          <cell r="H418">
            <v>0</v>
          </cell>
          <cell r="I418">
            <v>10.6</v>
          </cell>
          <cell r="J418">
            <v>0</v>
          </cell>
          <cell r="K418">
            <v>0</v>
          </cell>
          <cell r="L418">
            <v>0</v>
          </cell>
          <cell r="M418">
            <v>10.6</v>
          </cell>
          <cell r="N418" t="str">
            <v>KG</v>
          </cell>
          <cell r="O418" t="str">
            <v>ERPR</v>
          </cell>
          <cell r="P418" t="str">
            <v>Restricted</v>
          </cell>
          <cell r="Q418" t="str">
            <v>Restricted</v>
          </cell>
          <cell r="R418">
            <v>513.53</v>
          </cell>
          <cell r="S418">
            <v>513.53</v>
          </cell>
          <cell r="T418" t="str">
            <v>S</v>
          </cell>
          <cell r="U418">
            <v>5443.42</v>
          </cell>
          <cell r="V418">
            <v>100</v>
          </cell>
          <cell r="W418">
            <v>5443.42</v>
          </cell>
          <cell r="X418" t="str">
            <v>adeq covered by dev ES 8/02</v>
          </cell>
        </row>
        <row r="419">
          <cell r="E419" t="str">
            <v>80008415E</v>
          </cell>
          <cell r="F419" t="str">
            <v>19.03.2002</v>
          </cell>
          <cell r="G419">
            <v>0</v>
          </cell>
          <cell r="H419">
            <v>0</v>
          </cell>
          <cell r="I419">
            <v>16.2</v>
          </cell>
          <cell r="J419">
            <v>0</v>
          </cell>
          <cell r="K419">
            <v>0</v>
          </cell>
          <cell r="L419">
            <v>0</v>
          </cell>
          <cell r="M419">
            <v>16.2</v>
          </cell>
          <cell r="N419" t="str">
            <v>KG</v>
          </cell>
          <cell r="O419" t="str">
            <v>ERPR</v>
          </cell>
          <cell r="P419" t="str">
            <v>Restricted</v>
          </cell>
          <cell r="Q419" t="str">
            <v>Restricted</v>
          </cell>
          <cell r="R419">
            <v>513.53</v>
          </cell>
          <cell r="S419">
            <v>513.53</v>
          </cell>
          <cell r="T419" t="str">
            <v>S</v>
          </cell>
          <cell r="U419">
            <v>8319.19</v>
          </cell>
          <cell r="V419">
            <v>100</v>
          </cell>
          <cell r="W419">
            <v>8319.19</v>
          </cell>
          <cell r="X419" t="str">
            <v>adeq covered by dev ES 8/02</v>
          </cell>
        </row>
        <row r="420">
          <cell r="E420" t="str">
            <v>80008416A</v>
          </cell>
          <cell r="F420" t="str">
            <v>25.03.2002</v>
          </cell>
          <cell r="G420">
            <v>0</v>
          </cell>
          <cell r="H420">
            <v>0</v>
          </cell>
          <cell r="I420">
            <v>23</v>
          </cell>
          <cell r="J420">
            <v>0</v>
          </cell>
          <cell r="K420">
            <v>0</v>
          </cell>
          <cell r="L420">
            <v>0</v>
          </cell>
          <cell r="M420">
            <v>23</v>
          </cell>
          <cell r="N420" t="str">
            <v>KG</v>
          </cell>
          <cell r="O420" t="str">
            <v>ERPR</v>
          </cell>
          <cell r="P420" t="str">
            <v>Restricted</v>
          </cell>
          <cell r="Q420" t="str">
            <v>Restricted</v>
          </cell>
          <cell r="R420">
            <v>513.53</v>
          </cell>
          <cell r="S420">
            <v>513.53</v>
          </cell>
          <cell r="T420" t="str">
            <v>S</v>
          </cell>
          <cell r="U420">
            <v>11811.19</v>
          </cell>
          <cell r="V420">
            <v>100</v>
          </cell>
          <cell r="W420">
            <v>11811.19</v>
          </cell>
          <cell r="X420" t="str">
            <v>adeq covered by dev ES 8/02</v>
          </cell>
        </row>
        <row r="421">
          <cell r="E421" t="str">
            <v>80008416B</v>
          </cell>
          <cell r="F421" t="str">
            <v>25.03.2002</v>
          </cell>
          <cell r="G421">
            <v>0</v>
          </cell>
          <cell r="H421">
            <v>0</v>
          </cell>
          <cell r="I421">
            <v>16.3</v>
          </cell>
          <cell r="J421">
            <v>0</v>
          </cell>
          <cell r="K421">
            <v>0</v>
          </cell>
          <cell r="L421">
            <v>0</v>
          </cell>
          <cell r="M421">
            <v>16.3</v>
          </cell>
          <cell r="N421" t="str">
            <v>KG</v>
          </cell>
          <cell r="O421" t="str">
            <v>ERPR</v>
          </cell>
          <cell r="P421" t="str">
            <v>Restricted</v>
          </cell>
          <cell r="Q421" t="str">
            <v>Restricted</v>
          </cell>
          <cell r="R421">
            <v>513.53</v>
          </cell>
          <cell r="S421">
            <v>513.53</v>
          </cell>
          <cell r="T421" t="str">
            <v>S</v>
          </cell>
          <cell r="U421">
            <v>8370.5400000000009</v>
          </cell>
          <cell r="V421">
            <v>100</v>
          </cell>
          <cell r="W421">
            <v>8370.5400000000009</v>
          </cell>
          <cell r="X421" t="str">
            <v>adeq covered by dev ES 8/02</v>
          </cell>
        </row>
        <row r="422">
          <cell r="E422" t="str">
            <v>80008416C</v>
          </cell>
          <cell r="F422" t="str">
            <v>25.03.2002</v>
          </cell>
          <cell r="G422">
            <v>0</v>
          </cell>
          <cell r="H422">
            <v>0</v>
          </cell>
          <cell r="I422">
            <v>20.6</v>
          </cell>
          <cell r="J422">
            <v>0</v>
          </cell>
          <cell r="K422">
            <v>0</v>
          </cell>
          <cell r="L422">
            <v>0</v>
          </cell>
          <cell r="M422">
            <v>20.6</v>
          </cell>
          <cell r="N422" t="str">
            <v>KG</v>
          </cell>
          <cell r="O422" t="str">
            <v>ERPR</v>
          </cell>
          <cell r="P422" t="str">
            <v>Restricted</v>
          </cell>
          <cell r="Q422" t="str">
            <v>Restricted</v>
          </cell>
          <cell r="R422">
            <v>513.53</v>
          </cell>
          <cell r="S422">
            <v>513.53</v>
          </cell>
          <cell r="T422" t="str">
            <v>S</v>
          </cell>
          <cell r="U422">
            <v>10578.72</v>
          </cell>
          <cell r="V422">
            <v>100</v>
          </cell>
          <cell r="W422">
            <v>10578.72</v>
          </cell>
          <cell r="X422" t="str">
            <v>adeq covered by dev ES 8/02</v>
          </cell>
        </row>
        <row r="423">
          <cell r="E423" t="str">
            <v>80008416D</v>
          </cell>
          <cell r="F423" t="str">
            <v>25.03.2002</v>
          </cell>
          <cell r="G423">
            <v>0</v>
          </cell>
          <cell r="H423">
            <v>0</v>
          </cell>
          <cell r="I423">
            <v>15.5</v>
          </cell>
          <cell r="J423">
            <v>0</v>
          </cell>
          <cell r="K423">
            <v>0</v>
          </cell>
          <cell r="L423">
            <v>0</v>
          </cell>
          <cell r="M423">
            <v>15.5</v>
          </cell>
          <cell r="N423" t="str">
            <v>KG</v>
          </cell>
          <cell r="O423" t="str">
            <v>ERPR</v>
          </cell>
          <cell r="P423" t="str">
            <v>Restricted</v>
          </cell>
          <cell r="Q423" t="str">
            <v>Restricted</v>
          </cell>
          <cell r="R423">
            <v>513.53</v>
          </cell>
          <cell r="S423">
            <v>513.53</v>
          </cell>
          <cell r="T423" t="str">
            <v>S</v>
          </cell>
          <cell r="U423">
            <v>7959.71</v>
          </cell>
          <cell r="V423">
            <v>100</v>
          </cell>
          <cell r="W423">
            <v>7959.71</v>
          </cell>
          <cell r="X423" t="str">
            <v>adeq covered by dev ES 8/02</v>
          </cell>
        </row>
        <row r="424">
          <cell r="E424" t="str">
            <v>80008416E</v>
          </cell>
          <cell r="F424" t="str">
            <v>25.03.2002</v>
          </cell>
          <cell r="G424">
            <v>0</v>
          </cell>
          <cell r="H424">
            <v>0</v>
          </cell>
          <cell r="I424">
            <v>15.6</v>
          </cell>
          <cell r="J424">
            <v>0</v>
          </cell>
          <cell r="K424">
            <v>0</v>
          </cell>
          <cell r="L424">
            <v>0</v>
          </cell>
          <cell r="M424">
            <v>15.6</v>
          </cell>
          <cell r="N424" t="str">
            <v>KG</v>
          </cell>
          <cell r="O424" t="str">
            <v>ERPR</v>
          </cell>
          <cell r="P424" t="str">
            <v>Restricted</v>
          </cell>
          <cell r="Q424" t="str">
            <v>Restricted</v>
          </cell>
          <cell r="R424">
            <v>513.53</v>
          </cell>
          <cell r="S424">
            <v>513.53</v>
          </cell>
          <cell r="T424" t="str">
            <v>S</v>
          </cell>
          <cell r="U424">
            <v>8011.07</v>
          </cell>
          <cell r="V424">
            <v>100</v>
          </cell>
          <cell r="W424">
            <v>8011.07</v>
          </cell>
          <cell r="X424" t="str">
            <v>adeq covered by dev ES 8/02</v>
          </cell>
        </row>
        <row r="425">
          <cell r="E425" t="str">
            <v>80008416F</v>
          </cell>
          <cell r="F425" t="str">
            <v>25.03.2002</v>
          </cell>
          <cell r="G425">
            <v>0</v>
          </cell>
          <cell r="H425">
            <v>0</v>
          </cell>
          <cell r="I425">
            <v>5.5</v>
          </cell>
          <cell r="J425">
            <v>0</v>
          </cell>
          <cell r="K425">
            <v>0</v>
          </cell>
          <cell r="L425">
            <v>0</v>
          </cell>
          <cell r="M425">
            <v>5.5</v>
          </cell>
          <cell r="N425" t="str">
            <v>KG</v>
          </cell>
          <cell r="O425" t="str">
            <v>ERPR</v>
          </cell>
          <cell r="P425" t="str">
            <v>Restricted</v>
          </cell>
          <cell r="Q425" t="str">
            <v>Restricted</v>
          </cell>
          <cell r="R425">
            <v>513.53</v>
          </cell>
          <cell r="S425">
            <v>513.53</v>
          </cell>
          <cell r="T425" t="str">
            <v>S</v>
          </cell>
          <cell r="U425">
            <v>2824.41</v>
          </cell>
          <cell r="V425">
            <v>100</v>
          </cell>
          <cell r="W425">
            <v>2824.41</v>
          </cell>
          <cell r="X425" t="str">
            <v>adeq covered by dev ES 8/02</v>
          </cell>
        </row>
        <row r="426">
          <cell r="E426">
            <v>800084170</v>
          </cell>
          <cell r="F426" t="str">
            <v>04.03.2002</v>
          </cell>
          <cell r="G426">
            <v>0</v>
          </cell>
          <cell r="H426">
            <v>0</v>
          </cell>
          <cell r="I426">
            <v>70</v>
          </cell>
          <cell r="J426">
            <v>0</v>
          </cell>
          <cell r="K426">
            <v>0</v>
          </cell>
          <cell r="L426">
            <v>0</v>
          </cell>
          <cell r="M426">
            <v>70</v>
          </cell>
          <cell r="N426" t="str">
            <v>KG</v>
          </cell>
          <cell r="O426" t="str">
            <v>ERPR</v>
          </cell>
          <cell r="P426" t="str">
            <v>Restricted</v>
          </cell>
          <cell r="Q426" t="str">
            <v>Restricted</v>
          </cell>
          <cell r="R426">
            <v>513.53</v>
          </cell>
          <cell r="S426">
            <v>513.53</v>
          </cell>
          <cell r="T426" t="str">
            <v>S</v>
          </cell>
          <cell r="U426">
            <v>35947.1</v>
          </cell>
          <cell r="V426">
            <v>100</v>
          </cell>
          <cell r="W426">
            <v>35947.1</v>
          </cell>
          <cell r="X426" t="str">
            <v>adeq covered by dev ES 8/02</v>
          </cell>
        </row>
        <row r="427">
          <cell r="E427" t="str">
            <v>80008418A</v>
          </cell>
          <cell r="F427" t="str">
            <v>01.04.2002</v>
          </cell>
          <cell r="G427">
            <v>0</v>
          </cell>
          <cell r="H427">
            <v>0</v>
          </cell>
          <cell r="I427">
            <v>22.3</v>
          </cell>
          <cell r="J427">
            <v>0</v>
          </cell>
          <cell r="K427">
            <v>0</v>
          </cell>
          <cell r="L427">
            <v>0</v>
          </cell>
          <cell r="M427">
            <v>22.3</v>
          </cell>
          <cell r="N427" t="str">
            <v>KG</v>
          </cell>
          <cell r="O427" t="str">
            <v>ERPR</v>
          </cell>
          <cell r="P427" t="str">
            <v>Restricted</v>
          </cell>
          <cell r="Q427" t="str">
            <v>Restricted</v>
          </cell>
          <cell r="R427">
            <v>513.53</v>
          </cell>
          <cell r="S427">
            <v>513.53</v>
          </cell>
          <cell r="T427" t="str">
            <v>S</v>
          </cell>
          <cell r="U427">
            <v>11451.72</v>
          </cell>
          <cell r="V427">
            <v>100</v>
          </cell>
          <cell r="W427">
            <v>11451.72</v>
          </cell>
          <cell r="X427" t="str">
            <v>adeq covered by dev ES 8/02</v>
          </cell>
        </row>
        <row r="428">
          <cell r="E428" t="str">
            <v>80008418B</v>
          </cell>
          <cell r="F428" t="str">
            <v>01.04.2002</v>
          </cell>
          <cell r="G428">
            <v>0</v>
          </cell>
          <cell r="H428">
            <v>0</v>
          </cell>
          <cell r="I428">
            <v>21</v>
          </cell>
          <cell r="J428">
            <v>0</v>
          </cell>
          <cell r="K428">
            <v>0</v>
          </cell>
          <cell r="L428">
            <v>0</v>
          </cell>
          <cell r="M428">
            <v>21</v>
          </cell>
          <cell r="N428" t="str">
            <v>KG</v>
          </cell>
          <cell r="O428" t="str">
            <v>ERPR</v>
          </cell>
          <cell r="P428" t="str">
            <v>Restricted</v>
          </cell>
          <cell r="Q428" t="str">
            <v>Restricted</v>
          </cell>
          <cell r="R428">
            <v>513.53</v>
          </cell>
          <cell r="S428">
            <v>513.53</v>
          </cell>
          <cell r="T428" t="str">
            <v>S</v>
          </cell>
          <cell r="U428">
            <v>10784.13</v>
          </cell>
          <cell r="V428">
            <v>100</v>
          </cell>
          <cell r="W428">
            <v>10784.13</v>
          </cell>
          <cell r="X428" t="str">
            <v>adeq covered by dev ES 8/02</v>
          </cell>
        </row>
        <row r="429">
          <cell r="E429" t="str">
            <v>80008418C</v>
          </cell>
          <cell r="F429" t="str">
            <v>01.04.2002</v>
          </cell>
          <cell r="G429">
            <v>0</v>
          </cell>
          <cell r="H429">
            <v>0</v>
          </cell>
          <cell r="I429">
            <v>20.55</v>
          </cell>
          <cell r="J429">
            <v>0</v>
          </cell>
          <cell r="K429">
            <v>0</v>
          </cell>
          <cell r="L429">
            <v>0</v>
          </cell>
          <cell r="M429">
            <v>20.55</v>
          </cell>
          <cell r="N429" t="str">
            <v>KG</v>
          </cell>
          <cell r="O429" t="str">
            <v>ERPR</v>
          </cell>
          <cell r="P429" t="str">
            <v>Restricted</v>
          </cell>
          <cell r="Q429" t="str">
            <v>Restricted</v>
          </cell>
          <cell r="R429">
            <v>513.53</v>
          </cell>
          <cell r="S429">
            <v>513.53</v>
          </cell>
          <cell r="T429" t="str">
            <v>S</v>
          </cell>
          <cell r="U429">
            <v>10553.04</v>
          </cell>
          <cell r="V429">
            <v>100</v>
          </cell>
          <cell r="W429">
            <v>10553.04</v>
          </cell>
          <cell r="X429" t="str">
            <v>adeq covered by dev ES 8/02</v>
          </cell>
        </row>
        <row r="430">
          <cell r="E430" t="str">
            <v>80008418D</v>
          </cell>
          <cell r="F430" t="str">
            <v>01.04.2002</v>
          </cell>
          <cell r="G430">
            <v>0</v>
          </cell>
          <cell r="H430">
            <v>0</v>
          </cell>
          <cell r="I430">
            <v>23.8</v>
          </cell>
          <cell r="J430">
            <v>0</v>
          </cell>
          <cell r="K430">
            <v>0</v>
          </cell>
          <cell r="L430">
            <v>0</v>
          </cell>
          <cell r="M430">
            <v>23.8</v>
          </cell>
          <cell r="N430" t="str">
            <v>KG</v>
          </cell>
          <cell r="O430" t="str">
            <v>ERPR</v>
          </cell>
          <cell r="P430" t="str">
            <v>Restricted</v>
          </cell>
          <cell r="Q430" t="str">
            <v>Restricted</v>
          </cell>
          <cell r="R430">
            <v>513.53</v>
          </cell>
          <cell r="S430">
            <v>513.53</v>
          </cell>
          <cell r="T430" t="str">
            <v>S</v>
          </cell>
          <cell r="U430">
            <v>12222.01</v>
          </cell>
          <cell r="V430">
            <v>100</v>
          </cell>
          <cell r="W430">
            <v>12222.01</v>
          </cell>
          <cell r="X430" t="str">
            <v>adeq covered by dev ES 8/02</v>
          </cell>
        </row>
        <row r="431">
          <cell r="E431" t="str">
            <v>80008418E</v>
          </cell>
          <cell r="F431" t="str">
            <v>01.04.2002</v>
          </cell>
          <cell r="G431">
            <v>0</v>
          </cell>
          <cell r="H431">
            <v>0</v>
          </cell>
          <cell r="I431">
            <v>9.4</v>
          </cell>
          <cell r="J431">
            <v>0</v>
          </cell>
          <cell r="K431">
            <v>0</v>
          </cell>
          <cell r="L431">
            <v>0</v>
          </cell>
          <cell r="M431">
            <v>9.4</v>
          </cell>
          <cell r="N431" t="str">
            <v>KG</v>
          </cell>
          <cell r="O431" t="str">
            <v>ERPR</v>
          </cell>
          <cell r="P431" t="str">
            <v>Restricted</v>
          </cell>
          <cell r="Q431" t="str">
            <v>Restricted</v>
          </cell>
          <cell r="R431">
            <v>513.53</v>
          </cell>
          <cell r="S431">
            <v>513.53</v>
          </cell>
          <cell r="T431" t="str">
            <v>S</v>
          </cell>
          <cell r="U431">
            <v>4827.18</v>
          </cell>
          <cell r="V431">
            <v>100</v>
          </cell>
          <cell r="W431">
            <v>4827.18</v>
          </cell>
          <cell r="X431" t="str">
            <v>adeq covered by dev ES 8/02</v>
          </cell>
        </row>
        <row r="432">
          <cell r="E432" t="str">
            <v>80008419A</v>
          </cell>
          <cell r="F432" t="str">
            <v>07.04.2002</v>
          </cell>
          <cell r="G432">
            <v>0</v>
          </cell>
          <cell r="H432">
            <v>0</v>
          </cell>
          <cell r="I432">
            <v>21.4</v>
          </cell>
          <cell r="J432">
            <v>0</v>
          </cell>
          <cell r="K432">
            <v>0</v>
          </cell>
          <cell r="L432">
            <v>0</v>
          </cell>
          <cell r="M432">
            <v>21.4</v>
          </cell>
          <cell r="N432" t="str">
            <v>KG</v>
          </cell>
          <cell r="O432" t="str">
            <v>ERPR</v>
          </cell>
          <cell r="P432" t="str">
            <v>Restricted</v>
          </cell>
          <cell r="Q432" t="str">
            <v>Restricted</v>
          </cell>
          <cell r="R432">
            <v>513.53</v>
          </cell>
          <cell r="S432">
            <v>513.53</v>
          </cell>
          <cell r="T432" t="str">
            <v>S</v>
          </cell>
          <cell r="U432">
            <v>10989.54</v>
          </cell>
          <cell r="V432">
            <v>100</v>
          </cell>
          <cell r="W432">
            <v>10989.54</v>
          </cell>
          <cell r="X432" t="str">
            <v>adeq covered by dev ES 8/02</v>
          </cell>
        </row>
        <row r="433">
          <cell r="E433" t="str">
            <v>80008419B</v>
          </cell>
          <cell r="F433" t="str">
            <v>07.04.2002</v>
          </cell>
          <cell r="G433">
            <v>0</v>
          </cell>
          <cell r="H433">
            <v>0</v>
          </cell>
          <cell r="I433">
            <v>12.7</v>
          </cell>
          <cell r="J433">
            <v>0</v>
          </cell>
          <cell r="K433">
            <v>0</v>
          </cell>
          <cell r="L433">
            <v>0</v>
          </cell>
          <cell r="M433">
            <v>12.7</v>
          </cell>
          <cell r="N433" t="str">
            <v>KG</v>
          </cell>
          <cell r="O433" t="str">
            <v>ERPR</v>
          </cell>
          <cell r="P433" t="str">
            <v>Restricted</v>
          </cell>
          <cell r="Q433" t="str">
            <v>Restricted</v>
          </cell>
          <cell r="R433">
            <v>513.53</v>
          </cell>
          <cell r="S433">
            <v>513.53</v>
          </cell>
          <cell r="T433" t="str">
            <v>S</v>
          </cell>
          <cell r="U433">
            <v>6521.83</v>
          </cell>
          <cell r="V433">
            <v>100</v>
          </cell>
          <cell r="W433">
            <v>6521.83</v>
          </cell>
          <cell r="X433" t="str">
            <v>adeq covered by dev ES 8/02</v>
          </cell>
        </row>
        <row r="434">
          <cell r="E434" t="str">
            <v>80008419C</v>
          </cell>
          <cell r="F434" t="str">
            <v>07.04.2002</v>
          </cell>
          <cell r="G434">
            <v>0</v>
          </cell>
          <cell r="H434">
            <v>0</v>
          </cell>
          <cell r="I434">
            <v>13.5</v>
          </cell>
          <cell r="J434">
            <v>0</v>
          </cell>
          <cell r="K434">
            <v>0</v>
          </cell>
          <cell r="L434">
            <v>0</v>
          </cell>
          <cell r="M434">
            <v>13.5</v>
          </cell>
          <cell r="N434" t="str">
            <v>KG</v>
          </cell>
          <cell r="O434" t="str">
            <v>ERPR</v>
          </cell>
          <cell r="P434" t="str">
            <v>Restricted</v>
          </cell>
          <cell r="Q434" t="str">
            <v>Restricted</v>
          </cell>
          <cell r="R434">
            <v>513.53</v>
          </cell>
          <cell r="S434">
            <v>513.53</v>
          </cell>
          <cell r="T434" t="str">
            <v>S</v>
          </cell>
          <cell r="U434">
            <v>6932.65</v>
          </cell>
          <cell r="V434">
            <v>100</v>
          </cell>
          <cell r="W434">
            <v>6932.65</v>
          </cell>
          <cell r="X434" t="str">
            <v>adeq covered by dev ES 8/02</v>
          </cell>
        </row>
        <row r="435">
          <cell r="E435" t="str">
            <v>80008419D</v>
          </cell>
          <cell r="F435" t="str">
            <v>07.04.2002</v>
          </cell>
          <cell r="G435">
            <v>0</v>
          </cell>
          <cell r="H435">
            <v>0</v>
          </cell>
          <cell r="I435">
            <v>12.7</v>
          </cell>
          <cell r="J435">
            <v>0</v>
          </cell>
          <cell r="K435">
            <v>0</v>
          </cell>
          <cell r="L435">
            <v>0</v>
          </cell>
          <cell r="M435">
            <v>12.7</v>
          </cell>
          <cell r="N435" t="str">
            <v>KG</v>
          </cell>
          <cell r="O435" t="str">
            <v>ERPR</v>
          </cell>
          <cell r="P435" t="str">
            <v>Restricted</v>
          </cell>
          <cell r="Q435" t="str">
            <v>Restricted</v>
          </cell>
          <cell r="R435">
            <v>513.53</v>
          </cell>
          <cell r="S435">
            <v>513.53</v>
          </cell>
          <cell r="T435" t="str">
            <v>S</v>
          </cell>
          <cell r="U435">
            <v>6521.83</v>
          </cell>
          <cell r="V435">
            <v>100</v>
          </cell>
          <cell r="W435">
            <v>6521.83</v>
          </cell>
          <cell r="X435" t="str">
            <v>adeq covered by dev ES 8/02</v>
          </cell>
        </row>
        <row r="436">
          <cell r="E436" t="str">
            <v>80008419E</v>
          </cell>
          <cell r="F436" t="str">
            <v>07.04.2002</v>
          </cell>
          <cell r="G436">
            <v>0</v>
          </cell>
          <cell r="H436">
            <v>0</v>
          </cell>
          <cell r="I436">
            <v>18.3</v>
          </cell>
          <cell r="J436">
            <v>0</v>
          </cell>
          <cell r="K436">
            <v>0</v>
          </cell>
          <cell r="L436">
            <v>0</v>
          </cell>
          <cell r="M436">
            <v>18.3</v>
          </cell>
          <cell r="N436" t="str">
            <v>KG</v>
          </cell>
          <cell r="O436" t="str">
            <v>ERPR</v>
          </cell>
          <cell r="P436" t="str">
            <v>Restricted</v>
          </cell>
          <cell r="Q436" t="str">
            <v>Restricted</v>
          </cell>
          <cell r="R436">
            <v>513.53</v>
          </cell>
          <cell r="S436">
            <v>513.53</v>
          </cell>
          <cell r="T436" t="str">
            <v>S</v>
          </cell>
          <cell r="U436">
            <v>9397.6</v>
          </cell>
          <cell r="V436">
            <v>100</v>
          </cell>
          <cell r="W436">
            <v>9397.6</v>
          </cell>
          <cell r="X436" t="str">
            <v>adeq covered by dev ES 8/02</v>
          </cell>
        </row>
        <row r="437">
          <cell r="E437" t="str">
            <v>80008420A</v>
          </cell>
          <cell r="F437" t="str">
            <v>12.04.2002</v>
          </cell>
          <cell r="G437">
            <v>20.95</v>
          </cell>
          <cell r="H437">
            <v>0</v>
          </cell>
          <cell r="I437">
            <v>0</v>
          </cell>
          <cell r="J437">
            <v>0</v>
          </cell>
          <cell r="K437">
            <v>0</v>
          </cell>
          <cell r="L437">
            <v>0</v>
          </cell>
          <cell r="M437">
            <v>20.95</v>
          </cell>
          <cell r="N437" t="str">
            <v>KG</v>
          </cell>
          <cell r="O437" t="str">
            <v>RRPR</v>
          </cell>
          <cell r="P437" t="str">
            <v>Unrestricted</v>
          </cell>
          <cell r="Q437" t="str">
            <v>Unrestricted</v>
          </cell>
          <cell r="R437">
            <v>513.53</v>
          </cell>
          <cell r="S437">
            <v>513.53</v>
          </cell>
          <cell r="T437" t="str">
            <v>S</v>
          </cell>
          <cell r="U437">
            <v>10758.45</v>
          </cell>
          <cell r="V437">
            <v>100</v>
          </cell>
          <cell r="W437">
            <v>10758.45</v>
          </cell>
          <cell r="X437" t="str">
            <v>adeq covered by dev ES 8/02</v>
          </cell>
        </row>
        <row r="438">
          <cell r="E438" t="str">
            <v>80008420B</v>
          </cell>
          <cell r="F438" t="str">
            <v>12.04.2002</v>
          </cell>
          <cell r="G438">
            <v>18.7</v>
          </cell>
          <cell r="H438">
            <v>0</v>
          </cell>
          <cell r="I438">
            <v>0</v>
          </cell>
          <cell r="J438">
            <v>0</v>
          </cell>
          <cell r="K438">
            <v>0</v>
          </cell>
          <cell r="L438">
            <v>0</v>
          </cell>
          <cell r="M438">
            <v>18.7</v>
          </cell>
          <cell r="N438" t="str">
            <v>KG</v>
          </cell>
          <cell r="O438" t="str">
            <v>RRPR</v>
          </cell>
          <cell r="P438" t="str">
            <v>Unrestricted</v>
          </cell>
          <cell r="Q438" t="str">
            <v>Unrestricted</v>
          </cell>
          <cell r="R438">
            <v>513.53</v>
          </cell>
          <cell r="S438">
            <v>513.53</v>
          </cell>
          <cell r="T438" t="str">
            <v>S</v>
          </cell>
          <cell r="U438">
            <v>9603.01</v>
          </cell>
          <cell r="V438">
            <v>100</v>
          </cell>
          <cell r="W438">
            <v>9603.01</v>
          </cell>
          <cell r="X438" t="str">
            <v>adeq covered by dev ES 8/02</v>
          </cell>
        </row>
        <row r="439">
          <cell r="E439" t="str">
            <v>80008420C</v>
          </cell>
          <cell r="F439" t="str">
            <v>12.04.2002</v>
          </cell>
          <cell r="G439">
            <v>20.149999999999999</v>
          </cell>
          <cell r="H439">
            <v>0</v>
          </cell>
          <cell r="I439">
            <v>0</v>
          </cell>
          <cell r="J439">
            <v>0</v>
          </cell>
          <cell r="K439">
            <v>0</v>
          </cell>
          <cell r="L439">
            <v>0</v>
          </cell>
          <cell r="M439">
            <v>20.149999999999999</v>
          </cell>
          <cell r="N439" t="str">
            <v>KG</v>
          </cell>
          <cell r="O439" t="str">
            <v>RRPR</v>
          </cell>
          <cell r="P439" t="str">
            <v>Unrestricted</v>
          </cell>
          <cell r="Q439" t="str">
            <v>Unrestricted</v>
          </cell>
          <cell r="R439">
            <v>513.53</v>
          </cell>
          <cell r="S439">
            <v>513.53</v>
          </cell>
          <cell r="T439" t="str">
            <v>S</v>
          </cell>
          <cell r="U439">
            <v>10347.629999999999</v>
          </cell>
          <cell r="V439">
            <v>100</v>
          </cell>
          <cell r="W439">
            <v>10347.629999999999</v>
          </cell>
          <cell r="X439" t="str">
            <v>adeq covered by dev ES 8/02</v>
          </cell>
        </row>
        <row r="440">
          <cell r="E440" t="str">
            <v>80008420D</v>
          </cell>
          <cell r="F440" t="str">
            <v>12.04.2002</v>
          </cell>
          <cell r="G440">
            <v>20.399999999999999</v>
          </cell>
          <cell r="H440">
            <v>0</v>
          </cell>
          <cell r="I440">
            <v>0</v>
          </cell>
          <cell r="J440">
            <v>0</v>
          </cell>
          <cell r="K440">
            <v>0</v>
          </cell>
          <cell r="L440">
            <v>0</v>
          </cell>
          <cell r="M440">
            <v>20.399999999999999</v>
          </cell>
          <cell r="N440" t="str">
            <v>KG</v>
          </cell>
          <cell r="O440" t="str">
            <v>RRPR</v>
          </cell>
          <cell r="P440" t="str">
            <v>Unrestricted</v>
          </cell>
          <cell r="Q440" t="str">
            <v>Unrestricted</v>
          </cell>
          <cell r="R440">
            <v>513.53</v>
          </cell>
          <cell r="S440">
            <v>513.53</v>
          </cell>
          <cell r="T440" t="str">
            <v>S</v>
          </cell>
          <cell r="U440">
            <v>10476.01</v>
          </cell>
          <cell r="V440">
            <v>100</v>
          </cell>
          <cell r="W440">
            <v>10476.01</v>
          </cell>
          <cell r="X440" t="str">
            <v>adeq covered by dev ES 8/02</v>
          </cell>
        </row>
        <row r="441">
          <cell r="E441" t="str">
            <v>80008420E</v>
          </cell>
          <cell r="F441" t="str">
            <v>12.04.2002</v>
          </cell>
          <cell r="G441">
            <v>15.65</v>
          </cell>
          <cell r="H441">
            <v>0</v>
          </cell>
          <cell r="I441">
            <v>0</v>
          </cell>
          <cell r="J441">
            <v>0</v>
          </cell>
          <cell r="K441">
            <v>0</v>
          </cell>
          <cell r="L441">
            <v>0</v>
          </cell>
          <cell r="M441">
            <v>15.65</v>
          </cell>
          <cell r="N441" t="str">
            <v>KG</v>
          </cell>
          <cell r="O441" t="str">
            <v>RRPR</v>
          </cell>
          <cell r="P441" t="str">
            <v>Unrestricted</v>
          </cell>
          <cell r="Q441" t="str">
            <v>Unrestricted</v>
          </cell>
          <cell r="R441">
            <v>513.53</v>
          </cell>
          <cell r="S441">
            <v>513.53</v>
          </cell>
          <cell r="T441" t="str">
            <v>S</v>
          </cell>
          <cell r="U441">
            <v>8036.74</v>
          </cell>
          <cell r="V441">
            <v>100</v>
          </cell>
          <cell r="W441">
            <v>8036.74</v>
          </cell>
          <cell r="X441" t="str">
            <v>adeq covered by dev ES 8/02</v>
          </cell>
        </row>
        <row r="442">
          <cell r="E442" t="str">
            <v>80008421A</v>
          </cell>
          <cell r="F442" t="str">
            <v>14.03.2002</v>
          </cell>
          <cell r="G442">
            <v>0</v>
          </cell>
          <cell r="H442">
            <v>0</v>
          </cell>
          <cell r="I442">
            <v>15.85</v>
          </cell>
          <cell r="J442">
            <v>0</v>
          </cell>
          <cell r="K442">
            <v>0</v>
          </cell>
          <cell r="L442">
            <v>0</v>
          </cell>
          <cell r="M442">
            <v>15.85</v>
          </cell>
          <cell r="N442" t="str">
            <v>KG</v>
          </cell>
          <cell r="O442" t="str">
            <v>ERPR</v>
          </cell>
          <cell r="P442" t="str">
            <v>Restricted</v>
          </cell>
          <cell r="Q442" t="str">
            <v>Restricted</v>
          </cell>
          <cell r="R442">
            <v>513.53</v>
          </cell>
          <cell r="S442">
            <v>513.53</v>
          </cell>
          <cell r="T442" t="str">
            <v>S</v>
          </cell>
          <cell r="U442">
            <v>8139.45</v>
          </cell>
          <cell r="V442">
            <v>100</v>
          </cell>
          <cell r="W442">
            <v>8139.45</v>
          </cell>
          <cell r="X442" t="str">
            <v>adeq covered by dev ES 8/02</v>
          </cell>
        </row>
        <row r="443">
          <cell r="E443" t="str">
            <v>80008421B</v>
          </cell>
          <cell r="F443" t="str">
            <v>14.03.2002</v>
          </cell>
          <cell r="G443">
            <v>0</v>
          </cell>
          <cell r="H443">
            <v>0</v>
          </cell>
          <cell r="I443">
            <v>16.25</v>
          </cell>
          <cell r="J443">
            <v>0</v>
          </cell>
          <cell r="K443">
            <v>0</v>
          </cell>
          <cell r="L443">
            <v>0</v>
          </cell>
          <cell r="M443">
            <v>16.25</v>
          </cell>
          <cell r="N443" t="str">
            <v>KG</v>
          </cell>
          <cell r="O443" t="str">
            <v>ERPR</v>
          </cell>
          <cell r="P443" t="str">
            <v>Restricted</v>
          </cell>
          <cell r="Q443" t="str">
            <v>Restricted</v>
          </cell>
          <cell r="R443">
            <v>513.53</v>
          </cell>
          <cell r="S443">
            <v>513.53</v>
          </cell>
          <cell r="T443" t="str">
            <v>S</v>
          </cell>
          <cell r="U443">
            <v>8344.86</v>
          </cell>
          <cell r="V443">
            <v>100</v>
          </cell>
          <cell r="W443">
            <v>8344.86</v>
          </cell>
          <cell r="X443" t="str">
            <v>adeq covered by dev ES 8/02</v>
          </cell>
        </row>
        <row r="444">
          <cell r="E444" t="str">
            <v>80008421C</v>
          </cell>
          <cell r="F444" t="str">
            <v>14.03.2002</v>
          </cell>
          <cell r="G444">
            <v>0</v>
          </cell>
          <cell r="H444">
            <v>0</v>
          </cell>
          <cell r="I444">
            <v>16.600000000000001</v>
          </cell>
          <cell r="J444">
            <v>0</v>
          </cell>
          <cell r="K444">
            <v>0</v>
          </cell>
          <cell r="L444">
            <v>0</v>
          </cell>
          <cell r="M444">
            <v>16.600000000000001</v>
          </cell>
          <cell r="N444" t="str">
            <v>KG</v>
          </cell>
          <cell r="O444" t="str">
            <v>ERPR</v>
          </cell>
          <cell r="P444" t="str">
            <v>Restricted</v>
          </cell>
          <cell r="Q444" t="str">
            <v>Restricted</v>
          </cell>
          <cell r="R444">
            <v>513.53</v>
          </cell>
          <cell r="S444">
            <v>513.53</v>
          </cell>
          <cell r="T444" t="str">
            <v>S</v>
          </cell>
          <cell r="U444">
            <v>8524.6</v>
          </cell>
          <cell r="V444">
            <v>100</v>
          </cell>
          <cell r="W444">
            <v>8524.6</v>
          </cell>
          <cell r="X444" t="str">
            <v>adeq covered by dev ES 8/02</v>
          </cell>
        </row>
        <row r="445">
          <cell r="E445" t="str">
            <v>80008421D</v>
          </cell>
          <cell r="F445" t="str">
            <v>14.03.2002</v>
          </cell>
          <cell r="G445">
            <v>0</v>
          </cell>
          <cell r="H445">
            <v>0</v>
          </cell>
          <cell r="I445">
            <v>15.05</v>
          </cell>
          <cell r="J445">
            <v>0</v>
          </cell>
          <cell r="K445">
            <v>0</v>
          </cell>
          <cell r="L445">
            <v>0</v>
          </cell>
          <cell r="M445">
            <v>15.05</v>
          </cell>
          <cell r="N445" t="str">
            <v>KG</v>
          </cell>
          <cell r="O445" t="str">
            <v>ERPR</v>
          </cell>
          <cell r="P445" t="str">
            <v>Restricted</v>
          </cell>
          <cell r="Q445" t="str">
            <v>Restricted</v>
          </cell>
          <cell r="R445">
            <v>513.53</v>
          </cell>
          <cell r="S445">
            <v>513.53</v>
          </cell>
          <cell r="T445" t="str">
            <v>S</v>
          </cell>
          <cell r="U445">
            <v>7728.63</v>
          </cell>
          <cell r="V445">
            <v>100</v>
          </cell>
          <cell r="W445">
            <v>7728.63</v>
          </cell>
          <cell r="X445" t="str">
            <v>adeq covered by dev ES 8/02</v>
          </cell>
        </row>
        <row r="446">
          <cell r="E446" t="str">
            <v>80008421E</v>
          </cell>
          <cell r="F446" t="str">
            <v>14.03.2002</v>
          </cell>
          <cell r="G446">
            <v>0</v>
          </cell>
          <cell r="H446">
            <v>0</v>
          </cell>
          <cell r="I446">
            <v>18.649999999999999</v>
          </cell>
          <cell r="J446">
            <v>0</v>
          </cell>
          <cell r="K446">
            <v>0</v>
          </cell>
          <cell r="L446">
            <v>0</v>
          </cell>
          <cell r="M446">
            <v>18.649999999999999</v>
          </cell>
          <cell r="N446" t="str">
            <v>KG</v>
          </cell>
          <cell r="O446" t="str">
            <v>ERPR</v>
          </cell>
          <cell r="P446" t="str">
            <v>Restricted</v>
          </cell>
          <cell r="Q446" t="str">
            <v>Restricted</v>
          </cell>
          <cell r="R446">
            <v>513.53</v>
          </cell>
          <cell r="S446">
            <v>513.53</v>
          </cell>
          <cell r="T446" t="str">
            <v>S</v>
          </cell>
          <cell r="U446">
            <v>9577.33</v>
          </cell>
          <cell r="V446">
            <v>100</v>
          </cell>
          <cell r="W446">
            <v>9577.33</v>
          </cell>
          <cell r="X446" t="str">
            <v>adeq covered by dev ES 8/02</v>
          </cell>
        </row>
        <row r="447">
          <cell r="U447">
            <v>304158.08000000002</v>
          </cell>
          <cell r="W447">
            <v>304158.08000000002</v>
          </cell>
        </row>
        <row r="448">
          <cell r="E448">
            <v>10052</v>
          </cell>
          <cell r="F448" t="str">
            <v>16.10.2001</v>
          </cell>
          <cell r="G448">
            <v>0</v>
          </cell>
          <cell r="H448">
            <v>0</v>
          </cell>
          <cell r="I448">
            <v>0</v>
          </cell>
          <cell r="J448">
            <v>0</v>
          </cell>
          <cell r="K448">
            <v>35</v>
          </cell>
          <cell r="L448">
            <v>0</v>
          </cell>
          <cell r="M448">
            <v>35</v>
          </cell>
          <cell r="N448" t="str">
            <v>KG</v>
          </cell>
          <cell r="O448" t="str">
            <v>A</v>
          </cell>
          <cell r="P448" t="str">
            <v>Blocked</v>
          </cell>
          <cell r="Q448" t="str">
            <v>Blocked</v>
          </cell>
          <cell r="R448">
            <v>19.510000000000002</v>
          </cell>
          <cell r="S448">
            <v>19.510000000000002</v>
          </cell>
          <cell r="T448" t="str">
            <v>V</v>
          </cell>
          <cell r="U448">
            <v>682.8</v>
          </cell>
          <cell r="V448">
            <v>100</v>
          </cell>
          <cell r="W448">
            <v>682.8</v>
          </cell>
          <cell r="X448">
            <v>0</v>
          </cell>
        </row>
        <row r="449">
          <cell r="E449">
            <v>10800</v>
          </cell>
          <cell r="F449" t="str">
            <v>08.01.2002</v>
          </cell>
          <cell r="G449">
            <v>0</v>
          </cell>
          <cell r="H449">
            <v>0</v>
          </cell>
          <cell r="I449">
            <v>0</v>
          </cell>
          <cell r="J449">
            <v>0</v>
          </cell>
          <cell r="K449">
            <v>460</v>
          </cell>
          <cell r="L449">
            <v>0</v>
          </cell>
          <cell r="M449">
            <v>460</v>
          </cell>
          <cell r="N449" t="str">
            <v>KG</v>
          </cell>
          <cell r="O449" t="str">
            <v>EQUR</v>
          </cell>
          <cell r="P449" t="str">
            <v>Blocked</v>
          </cell>
          <cell r="Q449" t="str">
            <v>Blocked</v>
          </cell>
          <cell r="R449">
            <v>19.510000000000002</v>
          </cell>
          <cell r="S449">
            <v>19.510000000000002</v>
          </cell>
          <cell r="T449" t="str">
            <v>V</v>
          </cell>
          <cell r="U449">
            <v>8973.89</v>
          </cell>
          <cell r="V449">
            <v>100</v>
          </cell>
          <cell r="W449">
            <v>8973.89</v>
          </cell>
          <cell r="X449">
            <v>0</v>
          </cell>
        </row>
        <row r="450">
          <cell r="E450">
            <v>12244</v>
          </cell>
          <cell r="F450" t="str">
            <v>14.05.2002</v>
          </cell>
          <cell r="G450">
            <v>0</v>
          </cell>
          <cell r="H450">
            <v>0</v>
          </cell>
          <cell r="I450">
            <v>0</v>
          </cell>
          <cell r="J450">
            <v>800</v>
          </cell>
          <cell r="K450">
            <v>0</v>
          </cell>
          <cell r="L450">
            <v>0</v>
          </cell>
          <cell r="M450">
            <v>800</v>
          </cell>
          <cell r="N450" t="str">
            <v>KG</v>
          </cell>
          <cell r="O450" t="str">
            <v>EQUR</v>
          </cell>
          <cell r="P450" t="str">
            <v>In Quality</v>
          </cell>
          <cell r="Q450" t="str">
            <v>In Quality</v>
          </cell>
          <cell r="R450">
            <v>19.510000000000002</v>
          </cell>
          <cell r="S450">
            <v>19.510000000000002</v>
          </cell>
          <cell r="T450" t="str">
            <v>V</v>
          </cell>
          <cell r="U450">
            <v>15606.76</v>
          </cell>
          <cell r="V450">
            <v>100</v>
          </cell>
          <cell r="W450">
            <v>15606.76</v>
          </cell>
          <cell r="X450">
            <v>0</v>
          </cell>
        </row>
        <row r="451">
          <cell r="E451">
            <v>10041</v>
          </cell>
          <cell r="F451" t="str">
            <v>16.10.2001</v>
          </cell>
          <cell r="G451">
            <v>0</v>
          </cell>
          <cell r="H451">
            <v>0</v>
          </cell>
          <cell r="I451">
            <v>950</v>
          </cell>
          <cell r="J451">
            <v>0</v>
          </cell>
          <cell r="K451">
            <v>0</v>
          </cell>
          <cell r="L451">
            <v>0</v>
          </cell>
          <cell r="M451">
            <v>950</v>
          </cell>
          <cell r="N451" t="str">
            <v>KG</v>
          </cell>
          <cell r="O451" t="str">
            <v>AVTR</v>
          </cell>
          <cell r="P451" t="str">
            <v>Restricted</v>
          </cell>
          <cell r="Q451" t="str">
            <v>Restricted</v>
          </cell>
          <cell r="R451">
            <v>1.26</v>
          </cell>
          <cell r="S451">
            <v>1.26</v>
          </cell>
          <cell r="T451" t="str">
            <v>V</v>
          </cell>
          <cell r="U451">
            <v>1194.8399999999999</v>
          </cell>
          <cell r="V451">
            <v>100</v>
          </cell>
          <cell r="W451">
            <v>1194.8399999999999</v>
          </cell>
          <cell r="X451" t="str">
            <v>no issue per AR 7/02</v>
          </cell>
        </row>
        <row r="452">
          <cell r="E452">
            <v>10042</v>
          </cell>
          <cell r="F452" t="str">
            <v>16.10.2001</v>
          </cell>
          <cell r="G452">
            <v>0</v>
          </cell>
          <cell r="H452">
            <v>0</v>
          </cell>
          <cell r="I452">
            <v>0</v>
          </cell>
          <cell r="J452">
            <v>760</v>
          </cell>
          <cell r="K452">
            <v>0</v>
          </cell>
          <cell r="L452">
            <v>0</v>
          </cell>
          <cell r="M452">
            <v>760</v>
          </cell>
          <cell r="N452" t="str">
            <v>KG</v>
          </cell>
          <cell r="O452" t="str">
            <v>EA</v>
          </cell>
          <cell r="P452" t="str">
            <v>In Quality</v>
          </cell>
          <cell r="Q452" t="str">
            <v>In Quality</v>
          </cell>
          <cell r="R452">
            <v>1.26</v>
          </cell>
          <cell r="S452">
            <v>1.26</v>
          </cell>
          <cell r="T452" t="str">
            <v>V</v>
          </cell>
          <cell r="U452">
            <v>955.88</v>
          </cell>
          <cell r="V452">
            <v>100</v>
          </cell>
          <cell r="W452">
            <v>955.88</v>
          </cell>
          <cell r="X452" t="str">
            <v>no issue per AR 7/02</v>
          </cell>
        </row>
        <row r="453">
          <cell r="E453">
            <v>9512</v>
          </cell>
          <cell r="F453" t="str">
            <v>04.09.2001</v>
          </cell>
          <cell r="G453">
            <v>0</v>
          </cell>
          <cell r="H453">
            <v>0</v>
          </cell>
          <cell r="I453">
            <v>0</v>
          </cell>
          <cell r="J453">
            <v>800</v>
          </cell>
          <cell r="K453">
            <v>0</v>
          </cell>
          <cell r="L453">
            <v>0</v>
          </cell>
          <cell r="M453">
            <v>800</v>
          </cell>
          <cell r="N453" t="str">
            <v>KG</v>
          </cell>
          <cell r="O453" t="str">
            <v>EA</v>
          </cell>
          <cell r="P453" t="str">
            <v>In Quality</v>
          </cell>
          <cell r="Q453" t="str">
            <v>In Quality</v>
          </cell>
          <cell r="R453">
            <v>2.44</v>
          </cell>
          <cell r="S453">
            <v>2.44</v>
          </cell>
          <cell r="T453" t="str">
            <v>V</v>
          </cell>
          <cell r="U453">
            <v>1949.94</v>
          </cell>
          <cell r="V453">
            <v>100</v>
          </cell>
          <cell r="W453">
            <v>1949.94</v>
          </cell>
          <cell r="X453" t="str">
            <v>rm041</v>
          </cell>
        </row>
        <row r="454">
          <cell r="E454">
            <v>9685</v>
          </cell>
          <cell r="F454" t="str">
            <v>17.09.2001</v>
          </cell>
          <cell r="G454">
            <v>0</v>
          </cell>
          <cell r="H454">
            <v>0</v>
          </cell>
          <cell r="I454">
            <v>0</v>
          </cell>
          <cell r="J454">
            <v>1200</v>
          </cell>
          <cell r="K454">
            <v>0</v>
          </cell>
          <cell r="L454">
            <v>0</v>
          </cell>
          <cell r="M454">
            <v>1200</v>
          </cell>
          <cell r="N454" t="str">
            <v>KG</v>
          </cell>
          <cell r="O454" t="str">
            <v>EA</v>
          </cell>
          <cell r="P454" t="str">
            <v>In Quality</v>
          </cell>
          <cell r="Q454" t="str">
            <v>In Quality</v>
          </cell>
          <cell r="R454">
            <v>2.44</v>
          </cell>
          <cell r="S454">
            <v>2.44</v>
          </cell>
          <cell r="T454" t="str">
            <v>V</v>
          </cell>
          <cell r="U454">
            <v>2924.9</v>
          </cell>
          <cell r="V454">
            <v>100</v>
          </cell>
          <cell r="W454">
            <v>2924.9</v>
          </cell>
          <cell r="X454">
            <v>0</v>
          </cell>
        </row>
        <row r="455">
          <cell r="E455">
            <v>9608</v>
          </cell>
          <cell r="F455" t="str">
            <v>11.09.2001</v>
          </cell>
          <cell r="G455">
            <v>0</v>
          </cell>
          <cell r="H455">
            <v>0</v>
          </cell>
          <cell r="I455">
            <v>0</v>
          </cell>
          <cell r="J455">
            <v>0</v>
          </cell>
          <cell r="K455">
            <v>225</v>
          </cell>
          <cell r="L455">
            <v>0</v>
          </cell>
          <cell r="M455">
            <v>225</v>
          </cell>
          <cell r="N455" t="str">
            <v>KG</v>
          </cell>
          <cell r="O455" t="str">
            <v>EA</v>
          </cell>
          <cell r="P455" t="str">
            <v>Blocked</v>
          </cell>
          <cell r="Q455" t="str">
            <v>Blocked</v>
          </cell>
          <cell r="R455">
            <v>0.42</v>
          </cell>
          <cell r="S455">
            <v>0.42</v>
          </cell>
          <cell r="T455" t="str">
            <v>V</v>
          </cell>
          <cell r="U455">
            <v>93.38</v>
          </cell>
          <cell r="V455">
            <v>100</v>
          </cell>
          <cell r="W455">
            <v>93.38</v>
          </cell>
          <cell r="X455">
            <v>0</v>
          </cell>
        </row>
        <row r="456">
          <cell r="E456">
            <v>9609</v>
          </cell>
          <cell r="F456" t="str">
            <v>11.09.2001</v>
          </cell>
          <cell r="G456">
            <v>0</v>
          </cell>
          <cell r="H456">
            <v>0</v>
          </cell>
          <cell r="I456">
            <v>0</v>
          </cell>
          <cell r="J456">
            <v>0</v>
          </cell>
          <cell r="K456">
            <v>975</v>
          </cell>
          <cell r="L456">
            <v>0</v>
          </cell>
          <cell r="M456">
            <v>975</v>
          </cell>
          <cell r="N456" t="str">
            <v>KG</v>
          </cell>
          <cell r="O456" t="str">
            <v>EA</v>
          </cell>
          <cell r="P456" t="str">
            <v>Blocked</v>
          </cell>
          <cell r="Q456" t="str">
            <v>Blocked</v>
          </cell>
          <cell r="R456">
            <v>0.42</v>
          </cell>
          <cell r="S456">
            <v>0.42</v>
          </cell>
          <cell r="T456" t="str">
            <v>V</v>
          </cell>
          <cell r="U456">
            <v>404.63</v>
          </cell>
          <cell r="V456">
            <v>100</v>
          </cell>
          <cell r="W456">
            <v>404.63</v>
          </cell>
          <cell r="X456">
            <v>0</v>
          </cell>
        </row>
        <row r="457">
          <cell r="U457">
            <v>32787.019999999997</v>
          </cell>
          <cell r="W457">
            <v>32787.019999999997</v>
          </cell>
        </row>
        <row r="458">
          <cell r="U458">
            <v>336945.10000000009</v>
          </cell>
          <cell r="W458">
            <v>336945.10000000009</v>
          </cell>
        </row>
        <row r="459">
          <cell r="E459">
            <v>2140</v>
          </cell>
          <cell r="F459" t="str">
            <v>22.12.1999</v>
          </cell>
          <cell r="G459">
            <v>0</v>
          </cell>
          <cell r="H459">
            <v>0</v>
          </cell>
          <cell r="I459">
            <v>47.95</v>
          </cell>
          <cell r="J459">
            <v>0</v>
          </cell>
          <cell r="K459">
            <v>0</v>
          </cell>
          <cell r="L459">
            <v>0</v>
          </cell>
          <cell r="M459">
            <v>47.95</v>
          </cell>
          <cell r="N459" t="str">
            <v>KG</v>
          </cell>
          <cell r="O459" t="str">
            <v>A</v>
          </cell>
          <cell r="P459" t="str">
            <v>Restricted</v>
          </cell>
          <cell r="Q459" t="str">
            <v>Restricted</v>
          </cell>
          <cell r="R459">
            <v>123.16</v>
          </cell>
          <cell r="S459">
            <v>123.16</v>
          </cell>
          <cell r="T459" t="str">
            <v>V</v>
          </cell>
          <cell r="U459">
            <v>5905.52</v>
          </cell>
          <cell r="V459">
            <v>100</v>
          </cell>
          <cell r="W459">
            <v>5905.52</v>
          </cell>
          <cell r="X459" t="str">
            <v>Process does not use. Bill Sepracor?</v>
          </cell>
        </row>
        <row r="460">
          <cell r="U460">
            <v>5905.52</v>
          </cell>
          <cell r="W460">
            <v>5905.52</v>
          </cell>
        </row>
        <row r="461">
          <cell r="U461">
            <v>5905.52</v>
          </cell>
          <cell r="W461">
            <v>5905.52</v>
          </cell>
        </row>
        <row r="462">
          <cell r="F462" t="str">
            <v>00.00.0000</v>
          </cell>
          <cell r="G462">
            <v>50310</v>
          </cell>
          <cell r="H462">
            <v>0</v>
          </cell>
          <cell r="I462">
            <v>0</v>
          </cell>
          <cell r="J462">
            <v>0</v>
          </cell>
          <cell r="K462">
            <v>0</v>
          </cell>
          <cell r="L462">
            <v>0</v>
          </cell>
          <cell r="M462">
            <v>50310</v>
          </cell>
          <cell r="N462" t="str">
            <v>L</v>
          </cell>
          <cell r="O462" t="str">
            <v>EA</v>
          </cell>
          <cell r="P462" t="str">
            <v>Unrestricted</v>
          </cell>
          <cell r="Q462" t="str">
            <v>Unrestricted</v>
          </cell>
          <cell r="R462">
            <v>0.04</v>
          </cell>
          <cell r="S462">
            <v>0.04</v>
          </cell>
          <cell r="T462" t="str">
            <v>S</v>
          </cell>
          <cell r="U462">
            <v>2012.4</v>
          </cell>
          <cell r="V462">
            <v>0</v>
          </cell>
          <cell r="W462">
            <v>0</v>
          </cell>
          <cell r="X462" t="e">
            <v>#N/A</v>
          </cell>
        </row>
        <row r="463">
          <cell r="E463">
            <v>80011183</v>
          </cell>
          <cell r="F463" t="str">
            <v>17.06.2003</v>
          </cell>
          <cell r="G463">
            <v>155</v>
          </cell>
          <cell r="H463">
            <v>0</v>
          </cell>
          <cell r="I463">
            <v>0</v>
          </cell>
          <cell r="J463">
            <v>0</v>
          </cell>
          <cell r="K463">
            <v>0</v>
          </cell>
          <cell r="L463">
            <v>0</v>
          </cell>
          <cell r="M463">
            <v>155</v>
          </cell>
          <cell r="N463" t="str">
            <v>KG</v>
          </cell>
          <cell r="O463" t="str">
            <v>A</v>
          </cell>
          <cell r="P463" t="str">
            <v>Unrestricted</v>
          </cell>
          <cell r="Q463" t="str">
            <v>Unrestricted</v>
          </cell>
          <cell r="R463">
            <v>10</v>
          </cell>
          <cell r="S463">
            <v>10</v>
          </cell>
          <cell r="T463" t="str">
            <v>S</v>
          </cell>
          <cell r="U463">
            <v>1550</v>
          </cell>
          <cell r="V463">
            <v>0</v>
          </cell>
          <cell r="W463">
            <v>0</v>
          </cell>
          <cell r="X463">
            <v>0</v>
          </cell>
        </row>
        <row r="464">
          <cell r="E464">
            <v>80011335</v>
          </cell>
          <cell r="F464" t="str">
            <v>05.07.2003</v>
          </cell>
          <cell r="G464">
            <v>233</v>
          </cell>
          <cell r="H464">
            <v>0</v>
          </cell>
          <cell r="I464">
            <v>0</v>
          </cell>
          <cell r="J464">
            <v>0</v>
          </cell>
          <cell r="K464">
            <v>0</v>
          </cell>
          <cell r="L464">
            <v>0</v>
          </cell>
          <cell r="M464">
            <v>233</v>
          </cell>
          <cell r="N464" t="str">
            <v>KG</v>
          </cell>
          <cell r="O464" t="str">
            <v>A</v>
          </cell>
          <cell r="P464" t="str">
            <v>Unrestricted</v>
          </cell>
          <cell r="Q464" t="str">
            <v>Unrestricted</v>
          </cell>
          <cell r="R464">
            <v>10</v>
          </cell>
          <cell r="S464">
            <v>10</v>
          </cell>
          <cell r="T464" t="str">
            <v>S</v>
          </cell>
          <cell r="U464">
            <v>2330</v>
          </cell>
          <cell r="V464">
            <v>0</v>
          </cell>
          <cell r="W464">
            <v>0</v>
          </cell>
          <cell r="X464">
            <v>0</v>
          </cell>
        </row>
        <row r="465">
          <cell r="E465">
            <v>80011446</v>
          </cell>
          <cell r="F465" t="str">
            <v>22.08.2003</v>
          </cell>
          <cell r="G465">
            <v>1</v>
          </cell>
          <cell r="H465">
            <v>0</v>
          </cell>
          <cell r="I465">
            <v>0</v>
          </cell>
          <cell r="J465">
            <v>0</v>
          </cell>
          <cell r="K465">
            <v>0</v>
          </cell>
          <cell r="L465">
            <v>0</v>
          </cell>
          <cell r="M465">
            <v>1</v>
          </cell>
          <cell r="N465" t="str">
            <v>KG</v>
          </cell>
          <cell r="O465" t="str">
            <v>A</v>
          </cell>
          <cell r="P465" t="str">
            <v>Unrestricted</v>
          </cell>
          <cell r="Q465" t="str">
            <v>Unrestricted</v>
          </cell>
          <cell r="R465">
            <v>10</v>
          </cell>
          <cell r="S465">
            <v>10</v>
          </cell>
          <cell r="T465" t="str">
            <v>S</v>
          </cell>
          <cell r="U465">
            <v>10</v>
          </cell>
          <cell r="V465">
            <v>0</v>
          </cell>
          <cell r="W465">
            <v>0</v>
          </cell>
          <cell r="X465" t="e">
            <v>#N/A</v>
          </cell>
        </row>
        <row r="466">
          <cell r="E466">
            <v>80010795</v>
          </cell>
          <cell r="F466" t="str">
            <v>17.04.2003</v>
          </cell>
          <cell r="G466">
            <v>59.6</v>
          </cell>
          <cell r="H466">
            <v>0</v>
          </cell>
          <cell r="I466">
            <v>0</v>
          </cell>
          <cell r="J466">
            <v>0</v>
          </cell>
          <cell r="K466">
            <v>0</v>
          </cell>
          <cell r="L466">
            <v>0</v>
          </cell>
          <cell r="M466">
            <v>59.6</v>
          </cell>
          <cell r="N466" t="str">
            <v>KG</v>
          </cell>
          <cell r="O466" t="str">
            <v>IA</v>
          </cell>
          <cell r="P466" t="str">
            <v>Unrestricted</v>
          </cell>
          <cell r="Q466" t="str">
            <v>Unrestricted</v>
          </cell>
          <cell r="R466">
            <v>0.01</v>
          </cell>
          <cell r="S466">
            <v>0.01</v>
          </cell>
          <cell r="T466" t="str">
            <v>S</v>
          </cell>
          <cell r="U466">
            <v>0.6</v>
          </cell>
          <cell r="V466">
            <v>0</v>
          </cell>
          <cell r="W466">
            <v>0</v>
          </cell>
          <cell r="X466">
            <v>0</v>
          </cell>
        </row>
        <row r="467">
          <cell r="U467">
            <v>5903</v>
          </cell>
          <cell r="W467">
            <v>0</v>
          </cell>
        </row>
        <row r="468">
          <cell r="F468" t="str">
            <v>00.00.0000</v>
          </cell>
          <cell r="G468">
            <v>14286.453</v>
          </cell>
          <cell r="H468">
            <v>0</v>
          </cell>
          <cell r="I468">
            <v>0</v>
          </cell>
          <cell r="J468">
            <v>0</v>
          </cell>
          <cell r="K468">
            <v>0</v>
          </cell>
          <cell r="L468">
            <v>0</v>
          </cell>
          <cell r="M468">
            <v>14286.453</v>
          </cell>
          <cell r="N468" t="str">
            <v>L</v>
          </cell>
          <cell r="O468" t="str">
            <v>EA</v>
          </cell>
          <cell r="P468" t="str">
            <v>Unrestricted</v>
          </cell>
          <cell r="Q468" t="str">
            <v>Unrestricted</v>
          </cell>
          <cell r="R468">
            <v>0.31</v>
          </cell>
          <cell r="S468">
            <v>0.31</v>
          </cell>
          <cell r="T468" t="str">
            <v>V</v>
          </cell>
          <cell r="U468">
            <v>4406.99</v>
          </cell>
          <cell r="V468">
            <v>0</v>
          </cell>
          <cell r="W468">
            <v>0</v>
          </cell>
          <cell r="X468" t="e">
            <v>#N/A</v>
          </cell>
        </row>
        <row r="469">
          <cell r="E469">
            <v>15950</v>
          </cell>
          <cell r="F469" t="str">
            <v>14.05.2003</v>
          </cell>
          <cell r="G469">
            <v>800</v>
          </cell>
          <cell r="H469">
            <v>0</v>
          </cell>
          <cell r="I469">
            <v>0</v>
          </cell>
          <cell r="J469">
            <v>0</v>
          </cell>
          <cell r="K469">
            <v>0</v>
          </cell>
          <cell r="L469">
            <v>0</v>
          </cell>
          <cell r="M469">
            <v>800</v>
          </cell>
          <cell r="N469" t="str">
            <v>L</v>
          </cell>
          <cell r="O469" t="str">
            <v>A</v>
          </cell>
          <cell r="P469" t="str">
            <v>Unrestricted</v>
          </cell>
          <cell r="Q469" t="str">
            <v>Unrestricted</v>
          </cell>
          <cell r="R469">
            <v>0.13</v>
          </cell>
          <cell r="S469">
            <v>0.13</v>
          </cell>
          <cell r="T469" t="str">
            <v>V</v>
          </cell>
          <cell r="U469">
            <v>101.21</v>
          </cell>
          <cell r="V469">
            <v>0</v>
          </cell>
          <cell r="W469">
            <v>0</v>
          </cell>
          <cell r="X469">
            <v>0</v>
          </cell>
        </row>
        <row r="470">
          <cell r="E470">
            <v>13402</v>
          </cell>
          <cell r="F470" t="str">
            <v>03.09.2002</v>
          </cell>
          <cell r="G470">
            <v>2560</v>
          </cell>
          <cell r="H470">
            <v>0</v>
          </cell>
          <cell r="I470">
            <v>0</v>
          </cell>
          <cell r="J470">
            <v>0</v>
          </cell>
          <cell r="K470">
            <v>0</v>
          </cell>
          <cell r="L470">
            <v>0</v>
          </cell>
          <cell r="M470">
            <v>2560</v>
          </cell>
          <cell r="N470" t="str">
            <v>KG</v>
          </cell>
          <cell r="O470" t="str">
            <v>A</v>
          </cell>
          <cell r="P470" t="str">
            <v>Unrestricted</v>
          </cell>
          <cell r="Q470" t="str">
            <v>Unrestricted</v>
          </cell>
          <cell r="R470">
            <v>1.83</v>
          </cell>
          <cell r="S470">
            <v>1.83</v>
          </cell>
          <cell r="T470" t="str">
            <v>V</v>
          </cell>
          <cell r="U470">
            <v>4688.97</v>
          </cell>
          <cell r="V470">
            <v>0</v>
          </cell>
          <cell r="W470">
            <v>0</v>
          </cell>
          <cell r="X470" t="str">
            <v>trying to sell AR 04/03</v>
          </cell>
        </row>
        <row r="471">
          <cell r="E471">
            <v>13403</v>
          </cell>
          <cell r="F471" t="str">
            <v>03.09.2002</v>
          </cell>
          <cell r="G471">
            <v>640</v>
          </cell>
          <cell r="H471">
            <v>0</v>
          </cell>
          <cell r="I471">
            <v>0</v>
          </cell>
          <cell r="J471">
            <v>0</v>
          </cell>
          <cell r="K471">
            <v>0</v>
          </cell>
          <cell r="L471">
            <v>0</v>
          </cell>
          <cell r="M471">
            <v>640</v>
          </cell>
          <cell r="N471" t="str">
            <v>KG</v>
          </cell>
          <cell r="O471" t="str">
            <v>A</v>
          </cell>
          <cell r="P471" t="str">
            <v>Unrestricted</v>
          </cell>
          <cell r="Q471" t="str">
            <v>Unrestricted</v>
          </cell>
          <cell r="R471">
            <v>1.83</v>
          </cell>
          <cell r="S471">
            <v>1.83</v>
          </cell>
          <cell r="T471" t="str">
            <v>V</v>
          </cell>
          <cell r="U471">
            <v>1172.24</v>
          </cell>
          <cell r="V471">
            <v>0</v>
          </cell>
          <cell r="W471">
            <v>0</v>
          </cell>
          <cell r="X471" t="str">
            <v>trying to sell AR 04/03</v>
          </cell>
        </row>
        <row r="472">
          <cell r="E472">
            <v>14273</v>
          </cell>
          <cell r="F472" t="str">
            <v>28.08.2003</v>
          </cell>
          <cell r="G472">
            <v>0</v>
          </cell>
          <cell r="H472">
            <v>0</v>
          </cell>
          <cell r="I472">
            <v>1120</v>
          </cell>
          <cell r="J472">
            <v>0</v>
          </cell>
          <cell r="K472">
            <v>0</v>
          </cell>
          <cell r="L472">
            <v>0</v>
          </cell>
          <cell r="M472">
            <v>1120</v>
          </cell>
          <cell r="N472" t="str">
            <v>KG</v>
          </cell>
          <cell r="O472" t="str">
            <v>QUAR</v>
          </cell>
          <cell r="P472" t="str">
            <v>Restricted</v>
          </cell>
          <cell r="Q472" t="str">
            <v>Restricted</v>
          </cell>
          <cell r="R472">
            <v>1.83</v>
          </cell>
          <cell r="S472">
            <v>1.83</v>
          </cell>
          <cell r="T472" t="str">
            <v>V</v>
          </cell>
          <cell r="U472">
            <v>2051.42</v>
          </cell>
          <cell r="V472">
            <v>0</v>
          </cell>
          <cell r="W472">
            <v>0</v>
          </cell>
          <cell r="X472" t="e">
            <v>#N/A</v>
          </cell>
        </row>
        <row r="473">
          <cell r="E473">
            <v>14274</v>
          </cell>
          <cell r="F473" t="str">
            <v>28.08.2003</v>
          </cell>
          <cell r="G473">
            <v>0</v>
          </cell>
          <cell r="H473">
            <v>0</v>
          </cell>
          <cell r="I473">
            <v>11680</v>
          </cell>
          <cell r="J473">
            <v>0</v>
          </cell>
          <cell r="K473">
            <v>0</v>
          </cell>
          <cell r="L473">
            <v>0</v>
          </cell>
          <cell r="M473">
            <v>11680</v>
          </cell>
          <cell r="N473" t="str">
            <v>KG</v>
          </cell>
          <cell r="O473" t="str">
            <v>QUAR</v>
          </cell>
          <cell r="P473" t="str">
            <v>Restricted</v>
          </cell>
          <cell r="Q473" t="str">
            <v>Restricted</v>
          </cell>
          <cell r="R473">
            <v>1.83</v>
          </cell>
          <cell r="S473">
            <v>1.83</v>
          </cell>
          <cell r="T473" t="str">
            <v>V</v>
          </cell>
          <cell r="U473">
            <v>21393.43</v>
          </cell>
          <cell r="V473">
            <v>0</v>
          </cell>
          <cell r="W473">
            <v>0</v>
          </cell>
          <cell r="X473" t="e">
            <v>#N/A</v>
          </cell>
        </row>
        <row r="474">
          <cell r="E474">
            <v>15133</v>
          </cell>
          <cell r="F474" t="str">
            <v>28.02.2003</v>
          </cell>
          <cell r="G474">
            <v>11840</v>
          </cell>
          <cell r="H474">
            <v>0</v>
          </cell>
          <cell r="I474">
            <v>0</v>
          </cell>
          <cell r="J474">
            <v>0</v>
          </cell>
          <cell r="K474">
            <v>0</v>
          </cell>
          <cell r="L474">
            <v>0</v>
          </cell>
          <cell r="M474">
            <v>11840</v>
          </cell>
          <cell r="N474" t="str">
            <v>KG</v>
          </cell>
          <cell r="O474" t="str">
            <v>A</v>
          </cell>
          <cell r="P474" t="str">
            <v>Unrestricted</v>
          </cell>
          <cell r="Q474" t="str">
            <v>Unrestricted</v>
          </cell>
          <cell r="R474">
            <v>1.83</v>
          </cell>
          <cell r="S474">
            <v>1.83</v>
          </cell>
          <cell r="T474" t="str">
            <v>V</v>
          </cell>
          <cell r="U474">
            <v>21686.49</v>
          </cell>
          <cell r="V474">
            <v>0</v>
          </cell>
          <cell r="W474">
            <v>0</v>
          </cell>
          <cell r="X474" t="str">
            <v>trying to sell AR 04/03</v>
          </cell>
        </row>
        <row r="475">
          <cell r="E475">
            <v>15134</v>
          </cell>
          <cell r="F475" t="str">
            <v>28.02.2003</v>
          </cell>
          <cell r="G475">
            <v>800</v>
          </cell>
          <cell r="H475">
            <v>0</v>
          </cell>
          <cell r="I475">
            <v>0</v>
          </cell>
          <cell r="J475">
            <v>0</v>
          </cell>
          <cell r="K475">
            <v>0</v>
          </cell>
          <cell r="L475">
            <v>0</v>
          </cell>
          <cell r="M475">
            <v>800</v>
          </cell>
          <cell r="N475" t="str">
            <v>KG</v>
          </cell>
          <cell r="O475" t="str">
            <v>A</v>
          </cell>
          <cell r="P475" t="str">
            <v>Unrestricted</v>
          </cell>
          <cell r="Q475" t="str">
            <v>Unrestricted</v>
          </cell>
          <cell r="R475">
            <v>1.83</v>
          </cell>
          <cell r="S475">
            <v>1.83</v>
          </cell>
          <cell r="T475" t="str">
            <v>V</v>
          </cell>
          <cell r="U475">
            <v>1465.3</v>
          </cell>
          <cell r="V475">
            <v>0</v>
          </cell>
          <cell r="W475">
            <v>0</v>
          </cell>
          <cell r="X475" t="str">
            <v>trying to sell AR 04/03</v>
          </cell>
        </row>
        <row r="476">
          <cell r="E476">
            <v>15135</v>
          </cell>
          <cell r="F476" t="str">
            <v>28.02.2003</v>
          </cell>
          <cell r="G476">
            <v>160</v>
          </cell>
          <cell r="H476">
            <v>0</v>
          </cell>
          <cell r="I476">
            <v>0</v>
          </cell>
          <cell r="J476">
            <v>0</v>
          </cell>
          <cell r="K476">
            <v>0</v>
          </cell>
          <cell r="L476">
            <v>0</v>
          </cell>
          <cell r="M476">
            <v>160</v>
          </cell>
          <cell r="N476" t="str">
            <v>KG</v>
          </cell>
          <cell r="O476" t="str">
            <v>A</v>
          </cell>
          <cell r="P476" t="str">
            <v>Unrestricted</v>
          </cell>
          <cell r="Q476" t="str">
            <v>Unrestricted</v>
          </cell>
          <cell r="R476">
            <v>1.83</v>
          </cell>
          <cell r="S476">
            <v>1.83</v>
          </cell>
          <cell r="T476" t="str">
            <v>V</v>
          </cell>
          <cell r="U476">
            <v>293.06</v>
          </cell>
          <cell r="V476">
            <v>0</v>
          </cell>
          <cell r="W476">
            <v>0</v>
          </cell>
          <cell r="X476" t="str">
            <v>RM111</v>
          </cell>
        </row>
        <row r="477">
          <cell r="E477">
            <v>16848</v>
          </cell>
          <cell r="F477" t="str">
            <v>05.08.2003</v>
          </cell>
          <cell r="G477">
            <v>912</v>
          </cell>
          <cell r="H477">
            <v>0</v>
          </cell>
          <cell r="I477">
            <v>0</v>
          </cell>
          <cell r="J477">
            <v>0</v>
          </cell>
          <cell r="K477">
            <v>0</v>
          </cell>
          <cell r="L477">
            <v>0</v>
          </cell>
          <cell r="M477">
            <v>912</v>
          </cell>
          <cell r="N477" t="str">
            <v>KG</v>
          </cell>
          <cell r="O477" t="str">
            <v>A</v>
          </cell>
          <cell r="P477" t="str">
            <v>Unrestricted</v>
          </cell>
          <cell r="Q477" t="str">
            <v>Unrestricted</v>
          </cell>
          <cell r="R477">
            <v>0.79</v>
          </cell>
          <cell r="S477">
            <v>0.79</v>
          </cell>
          <cell r="T477" t="str">
            <v>V</v>
          </cell>
          <cell r="U477">
            <v>723.01</v>
          </cell>
          <cell r="V477">
            <v>0</v>
          </cell>
          <cell r="W477">
            <v>0</v>
          </cell>
          <cell r="X477" t="e">
            <v>#N/A</v>
          </cell>
        </row>
        <row r="478">
          <cell r="E478">
            <v>16953</v>
          </cell>
          <cell r="F478" t="str">
            <v>15.08.2003</v>
          </cell>
          <cell r="G478">
            <v>0</v>
          </cell>
          <cell r="H478">
            <v>0</v>
          </cell>
          <cell r="I478">
            <v>0</v>
          </cell>
          <cell r="J478">
            <v>2365</v>
          </cell>
          <cell r="K478">
            <v>0</v>
          </cell>
          <cell r="L478">
            <v>0</v>
          </cell>
          <cell r="M478">
            <v>2365</v>
          </cell>
          <cell r="N478" t="str">
            <v>KG</v>
          </cell>
          <cell r="O478" t="str">
            <v>A</v>
          </cell>
          <cell r="P478" t="str">
            <v>In Quality</v>
          </cell>
          <cell r="Q478" t="str">
            <v>In Quality</v>
          </cell>
          <cell r="R478">
            <v>0.79</v>
          </cell>
          <cell r="S478">
            <v>0.79</v>
          </cell>
          <cell r="T478" t="str">
            <v>V</v>
          </cell>
          <cell r="U478">
            <v>1874.92</v>
          </cell>
          <cell r="V478">
            <v>0</v>
          </cell>
          <cell r="W478">
            <v>0</v>
          </cell>
          <cell r="X478" t="e">
            <v>#N/A</v>
          </cell>
        </row>
        <row r="479">
          <cell r="E479">
            <v>17096</v>
          </cell>
          <cell r="F479" t="str">
            <v>29.08.2003</v>
          </cell>
          <cell r="G479">
            <v>0</v>
          </cell>
          <cell r="H479">
            <v>0</v>
          </cell>
          <cell r="I479">
            <v>0</v>
          </cell>
          <cell r="J479">
            <v>2365</v>
          </cell>
          <cell r="K479">
            <v>0</v>
          </cell>
          <cell r="L479">
            <v>0</v>
          </cell>
          <cell r="M479">
            <v>2365</v>
          </cell>
          <cell r="N479" t="str">
            <v>KG</v>
          </cell>
          <cell r="O479" t="str">
            <v>A</v>
          </cell>
          <cell r="P479" t="str">
            <v>In Quality</v>
          </cell>
          <cell r="Q479" t="str">
            <v>In Quality</v>
          </cell>
          <cell r="R479">
            <v>0.79</v>
          </cell>
          <cell r="S479">
            <v>0.79</v>
          </cell>
          <cell r="T479" t="str">
            <v>V</v>
          </cell>
          <cell r="U479">
            <v>1874.92</v>
          </cell>
          <cell r="V479">
            <v>0</v>
          </cell>
          <cell r="W479">
            <v>0</v>
          </cell>
          <cell r="X479" t="e">
            <v>#N/A</v>
          </cell>
        </row>
        <row r="480">
          <cell r="E480">
            <v>16457</v>
          </cell>
          <cell r="F480" t="str">
            <v>30.06.2003</v>
          </cell>
          <cell r="G480">
            <v>0</v>
          </cell>
          <cell r="H480">
            <v>0</v>
          </cell>
          <cell r="I480">
            <v>0</v>
          </cell>
          <cell r="J480">
            <v>0</v>
          </cell>
          <cell r="K480">
            <v>160.989</v>
          </cell>
          <cell r="L480">
            <v>0</v>
          </cell>
          <cell r="M480">
            <v>160.989</v>
          </cell>
          <cell r="N480" t="str">
            <v>L</v>
          </cell>
          <cell r="O480" t="str">
            <v>A</v>
          </cell>
          <cell r="P480" t="str">
            <v>Blocked</v>
          </cell>
          <cell r="Q480" t="str">
            <v>Blocked</v>
          </cell>
          <cell r="R480">
            <v>0.4</v>
          </cell>
          <cell r="S480">
            <v>0.4</v>
          </cell>
          <cell r="T480" t="str">
            <v>V</v>
          </cell>
          <cell r="U480">
            <v>64.41</v>
          </cell>
          <cell r="V480">
            <v>0</v>
          </cell>
          <cell r="W480">
            <v>0</v>
          </cell>
          <cell r="X480">
            <v>0</v>
          </cell>
        </row>
        <row r="481">
          <cell r="E481">
            <v>16749</v>
          </cell>
          <cell r="F481" t="str">
            <v>24.07.2003</v>
          </cell>
          <cell r="G481">
            <v>23.396000000000001</v>
          </cell>
          <cell r="H481">
            <v>0</v>
          </cell>
          <cell r="I481">
            <v>0</v>
          </cell>
          <cell r="J481">
            <v>0</v>
          </cell>
          <cell r="K481">
            <v>0</v>
          </cell>
          <cell r="L481">
            <v>0</v>
          </cell>
          <cell r="M481">
            <v>23.396000000000001</v>
          </cell>
          <cell r="N481" t="str">
            <v>L</v>
          </cell>
          <cell r="O481" t="str">
            <v>A</v>
          </cell>
          <cell r="P481" t="str">
            <v>Unrestricted</v>
          </cell>
          <cell r="Q481" t="str">
            <v>Unrestricted</v>
          </cell>
          <cell r="R481">
            <v>0.4</v>
          </cell>
          <cell r="S481">
            <v>0.4</v>
          </cell>
          <cell r="T481" t="str">
            <v>V</v>
          </cell>
          <cell r="U481">
            <v>9.36</v>
          </cell>
          <cell r="V481">
            <v>0</v>
          </cell>
          <cell r="W481">
            <v>0</v>
          </cell>
          <cell r="X481">
            <v>0</v>
          </cell>
        </row>
        <row r="482">
          <cell r="E482">
            <v>16847</v>
          </cell>
          <cell r="F482" t="str">
            <v>05.08.2003</v>
          </cell>
          <cell r="G482">
            <v>204.19300000000001</v>
          </cell>
          <cell r="H482">
            <v>0</v>
          </cell>
          <cell r="I482">
            <v>0</v>
          </cell>
          <cell r="J482">
            <v>0</v>
          </cell>
          <cell r="K482">
            <v>0</v>
          </cell>
          <cell r="L482">
            <v>0</v>
          </cell>
          <cell r="M482">
            <v>204.19300000000001</v>
          </cell>
          <cell r="N482" t="str">
            <v>L</v>
          </cell>
          <cell r="O482" t="str">
            <v>A</v>
          </cell>
          <cell r="P482" t="str">
            <v>Unrestricted</v>
          </cell>
          <cell r="Q482" t="str">
            <v>Unrestricted</v>
          </cell>
          <cell r="R482">
            <v>0.4</v>
          </cell>
          <cell r="S482">
            <v>0.4</v>
          </cell>
          <cell r="T482" t="str">
            <v>V</v>
          </cell>
          <cell r="U482">
            <v>81.69</v>
          </cell>
          <cell r="V482">
            <v>0</v>
          </cell>
          <cell r="W482">
            <v>0</v>
          </cell>
          <cell r="X482" t="e">
            <v>#N/A</v>
          </cell>
        </row>
        <row r="483">
          <cell r="E483">
            <v>16870</v>
          </cell>
          <cell r="F483" t="str">
            <v>07.08.2003</v>
          </cell>
          <cell r="G483">
            <v>208.54499999999999</v>
          </cell>
          <cell r="H483">
            <v>0</v>
          </cell>
          <cell r="I483">
            <v>0</v>
          </cell>
          <cell r="J483">
            <v>0</v>
          </cell>
          <cell r="K483">
            <v>0</v>
          </cell>
          <cell r="L483">
            <v>0</v>
          </cell>
          <cell r="M483">
            <v>208.54499999999999</v>
          </cell>
          <cell r="N483" t="str">
            <v>L</v>
          </cell>
          <cell r="O483" t="str">
            <v>A</v>
          </cell>
          <cell r="P483" t="str">
            <v>Unrestricted</v>
          </cell>
          <cell r="Q483" t="str">
            <v>Unrestricted</v>
          </cell>
          <cell r="R483">
            <v>0.4</v>
          </cell>
          <cell r="S483">
            <v>0.4</v>
          </cell>
          <cell r="T483" t="str">
            <v>V</v>
          </cell>
          <cell r="U483">
            <v>83.43</v>
          </cell>
          <cell r="V483">
            <v>0</v>
          </cell>
          <cell r="W483">
            <v>0</v>
          </cell>
          <cell r="X483" t="e">
            <v>#N/A</v>
          </cell>
        </row>
        <row r="484">
          <cell r="E484">
            <v>16908</v>
          </cell>
          <cell r="F484" t="str">
            <v>11.08.2003</v>
          </cell>
          <cell r="G484">
            <v>3216</v>
          </cell>
          <cell r="H484">
            <v>0</v>
          </cell>
          <cell r="I484">
            <v>0</v>
          </cell>
          <cell r="J484">
            <v>0</v>
          </cell>
          <cell r="K484">
            <v>0</v>
          </cell>
          <cell r="L484">
            <v>0</v>
          </cell>
          <cell r="M484">
            <v>3216</v>
          </cell>
          <cell r="N484" t="str">
            <v>L</v>
          </cell>
          <cell r="O484" t="str">
            <v>A</v>
          </cell>
          <cell r="P484" t="str">
            <v>Unrestricted</v>
          </cell>
          <cell r="Q484" t="str">
            <v>Unrestricted</v>
          </cell>
          <cell r="R484">
            <v>0.4</v>
          </cell>
          <cell r="S484">
            <v>0.4</v>
          </cell>
          <cell r="T484" t="str">
            <v>V</v>
          </cell>
          <cell r="U484">
            <v>1286.5899999999999</v>
          </cell>
          <cell r="V484">
            <v>0</v>
          </cell>
          <cell r="W484">
            <v>0</v>
          </cell>
          <cell r="X484" t="e">
            <v>#N/A</v>
          </cell>
        </row>
        <row r="485">
          <cell r="E485">
            <v>16980</v>
          </cell>
          <cell r="F485" t="str">
            <v>18.08.2003</v>
          </cell>
          <cell r="G485">
            <v>804</v>
          </cell>
          <cell r="H485">
            <v>0</v>
          </cell>
          <cell r="I485">
            <v>0</v>
          </cell>
          <cell r="J485">
            <v>0</v>
          </cell>
          <cell r="K485">
            <v>0</v>
          </cell>
          <cell r="L485">
            <v>0</v>
          </cell>
          <cell r="M485">
            <v>804</v>
          </cell>
          <cell r="N485" t="str">
            <v>L</v>
          </cell>
          <cell r="O485" t="str">
            <v>A</v>
          </cell>
          <cell r="P485" t="str">
            <v>Unrestricted</v>
          </cell>
          <cell r="Q485" t="str">
            <v>Unrestricted</v>
          </cell>
          <cell r="R485">
            <v>0.4</v>
          </cell>
          <cell r="S485">
            <v>0.4</v>
          </cell>
          <cell r="T485" t="str">
            <v>V</v>
          </cell>
          <cell r="U485">
            <v>321.64999999999998</v>
          </cell>
          <cell r="V485">
            <v>0</v>
          </cell>
          <cell r="W485">
            <v>0</v>
          </cell>
          <cell r="X485" t="e">
            <v>#N/A</v>
          </cell>
        </row>
        <row r="486">
          <cell r="E486">
            <v>16981</v>
          </cell>
          <cell r="F486" t="str">
            <v>18.08.2003</v>
          </cell>
          <cell r="G486">
            <v>1608</v>
          </cell>
          <cell r="H486">
            <v>0</v>
          </cell>
          <cell r="I486">
            <v>0</v>
          </cell>
          <cell r="J486">
            <v>0</v>
          </cell>
          <cell r="K486">
            <v>0</v>
          </cell>
          <cell r="L486">
            <v>0</v>
          </cell>
          <cell r="M486">
            <v>1608</v>
          </cell>
          <cell r="N486" t="str">
            <v>L</v>
          </cell>
          <cell r="O486" t="str">
            <v>A</v>
          </cell>
          <cell r="P486" t="str">
            <v>Unrestricted</v>
          </cell>
          <cell r="Q486" t="str">
            <v>Unrestricted</v>
          </cell>
          <cell r="R486">
            <v>0.4</v>
          </cell>
          <cell r="S486">
            <v>0.4</v>
          </cell>
          <cell r="T486" t="str">
            <v>V</v>
          </cell>
          <cell r="U486">
            <v>643.29999999999995</v>
          </cell>
          <cell r="V486">
            <v>0</v>
          </cell>
          <cell r="W486">
            <v>0</v>
          </cell>
          <cell r="X486" t="e">
            <v>#N/A</v>
          </cell>
        </row>
        <row r="487">
          <cell r="E487">
            <v>17040</v>
          </cell>
          <cell r="F487" t="str">
            <v>22.08.2003</v>
          </cell>
          <cell r="G487">
            <v>4020</v>
          </cell>
          <cell r="H487">
            <v>0</v>
          </cell>
          <cell r="I487">
            <v>0</v>
          </cell>
          <cell r="J487">
            <v>0</v>
          </cell>
          <cell r="K487">
            <v>0</v>
          </cell>
          <cell r="L487">
            <v>0</v>
          </cell>
          <cell r="M487">
            <v>4020</v>
          </cell>
          <cell r="N487" t="str">
            <v>L</v>
          </cell>
          <cell r="O487" t="str">
            <v>A</v>
          </cell>
          <cell r="P487" t="str">
            <v>Unrestricted</v>
          </cell>
          <cell r="Q487" t="str">
            <v>Unrestricted</v>
          </cell>
          <cell r="R487">
            <v>0.4</v>
          </cell>
          <cell r="S487">
            <v>0.4</v>
          </cell>
          <cell r="T487" t="str">
            <v>V</v>
          </cell>
          <cell r="U487">
            <v>1608.24</v>
          </cell>
          <cell r="V487">
            <v>0</v>
          </cell>
          <cell r="W487">
            <v>0</v>
          </cell>
          <cell r="X487" t="e">
            <v>#N/A</v>
          </cell>
        </row>
        <row r="488">
          <cell r="E488">
            <v>17041</v>
          </cell>
          <cell r="F488" t="str">
            <v>22.08.2003</v>
          </cell>
          <cell r="G488">
            <v>804</v>
          </cell>
          <cell r="H488">
            <v>0</v>
          </cell>
          <cell r="I488">
            <v>0</v>
          </cell>
          <cell r="J488">
            <v>0</v>
          </cell>
          <cell r="K488">
            <v>0</v>
          </cell>
          <cell r="L488">
            <v>0</v>
          </cell>
          <cell r="M488">
            <v>804</v>
          </cell>
          <cell r="N488" t="str">
            <v>L</v>
          </cell>
          <cell r="O488" t="str">
            <v>A</v>
          </cell>
          <cell r="P488" t="str">
            <v>Unrestricted</v>
          </cell>
          <cell r="Q488" t="str">
            <v>Unrestricted</v>
          </cell>
          <cell r="R488">
            <v>0.4</v>
          </cell>
          <cell r="S488">
            <v>0.4</v>
          </cell>
          <cell r="T488" t="str">
            <v>V</v>
          </cell>
          <cell r="U488">
            <v>321.64999999999998</v>
          </cell>
          <cell r="V488">
            <v>0</v>
          </cell>
          <cell r="W488">
            <v>0</v>
          </cell>
          <cell r="X488" t="e">
            <v>#N/A</v>
          </cell>
        </row>
        <row r="489">
          <cell r="E489">
            <v>17110</v>
          </cell>
          <cell r="F489" t="str">
            <v>29.08.2003</v>
          </cell>
          <cell r="G489">
            <v>0</v>
          </cell>
          <cell r="H489">
            <v>0</v>
          </cell>
          <cell r="I489">
            <v>0</v>
          </cell>
          <cell r="J489">
            <v>804</v>
          </cell>
          <cell r="K489">
            <v>0</v>
          </cell>
          <cell r="L489">
            <v>0</v>
          </cell>
          <cell r="M489">
            <v>804</v>
          </cell>
          <cell r="N489" t="str">
            <v>L</v>
          </cell>
          <cell r="O489" t="str">
            <v>A</v>
          </cell>
          <cell r="P489" t="str">
            <v>In Quality</v>
          </cell>
          <cell r="Q489" t="str">
            <v>In Quality</v>
          </cell>
          <cell r="R489">
            <v>0.4</v>
          </cell>
          <cell r="S489">
            <v>0.4</v>
          </cell>
          <cell r="T489" t="str">
            <v>V</v>
          </cell>
          <cell r="U489">
            <v>321.64999999999998</v>
          </cell>
          <cell r="V489">
            <v>0</v>
          </cell>
          <cell r="W489">
            <v>0</v>
          </cell>
          <cell r="X489" t="e">
            <v>#N/A</v>
          </cell>
        </row>
        <row r="490">
          <cell r="E490">
            <v>17111</v>
          </cell>
          <cell r="F490" t="str">
            <v>29.08.2003</v>
          </cell>
          <cell r="G490">
            <v>0</v>
          </cell>
          <cell r="H490">
            <v>0</v>
          </cell>
          <cell r="I490">
            <v>0</v>
          </cell>
          <cell r="J490">
            <v>3216</v>
          </cell>
          <cell r="K490">
            <v>0</v>
          </cell>
          <cell r="L490">
            <v>0</v>
          </cell>
          <cell r="M490">
            <v>3216</v>
          </cell>
          <cell r="N490" t="str">
            <v>L</v>
          </cell>
          <cell r="O490" t="str">
            <v>A</v>
          </cell>
          <cell r="P490" t="str">
            <v>In Quality</v>
          </cell>
          <cell r="Q490" t="str">
            <v>In Quality</v>
          </cell>
          <cell r="R490">
            <v>0.4</v>
          </cell>
          <cell r="S490">
            <v>0.4</v>
          </cell>
          <cell r="T490" t="str">
            <v>V</v>
          </cell>
          <cell r="U490">
            <v>1286.5899999999999</v>
          </cell>
          <cell r="V490">
            <v>0</v>
          </cell>
          <cell r="W490">
            <v>0</v>
          </cell>
          <cell r="X490" t="e">
            <v>#N/A</v>
          </cell>
        </row>
        <row r="491">
          <cell r="E491">
            <v>14912</v>
          </cell>
          <cell r="F491" t="str">
            <v>10.02.2003</v>
          </cell>
          <cell r="G491">
            <v>0</v>
          </cell>
          <cell r="H491">
            <v>0</v>
          </cell>
          <cell r="I491">
            <v>0</v>
          </cell>
          <cell r="J491">
            <v>0</v>
          </cell>
          <cell r="K491">
            <v>8.43</v>
          </cell>
          <cell r="L491">
            <v>0</v>
          </cell>
          <cell r="M491">
            <v>8.43</v>
          </cell>
          <cell r="N491" t="str">
            <v>KG</v>
          </cell>
          <cell r="O491" t="str">
            <v>A</v>
          </cell>
          <cell r="P491" t="str">
            <v>Blocked</v>
          </cell>
          <cell r="Q491" t="str">
            <v>Blocked</v>
          </cell>
          <cell r="R491">
            <v>3.58</v>
          </cell>
          <cell r="S491">
            <v>3.58</v>
          </cell>
          <cell r="T491" t="str">
            <v>V</v>
          </cell>
          <cell r="U491">
            <v>30.17</v>
          </cell>
          <cell r="V491">
            <v>0</v>
          </cell>
          <cell r="W491">
            <v>0</v>
          </cell>
          <cell r="X491">
            <v>0</v>
          </cell>
        </row>
        <row r="492">
          <cell r="F492" t="str">
            <v>00.00.0000</v>
          </cell>
          <cell r="G492">
            <v>10471</v>
          </cell>
          <cell r="H492">
            <v>0</v>
          </cell>
          <cell r="I492">
            <v>0</v>
          </cell>
          <cell r="J492">
            <v>0</v>
          </cell>
          <cell r="K492">
            <v>0</v>
          </cell>
          <cell r="L492">
            <v>0</v>
          </cell>
          <cell r="M492">
            <v>10471</v>
          </cell>
          <cell r="N492" t="str">
            <v>KG</v>
          </cell>
          <cell r="O492" t="str">
            <v>EA</v>
          </cell>
          <cell r="P492" t="str">
            <v>Unrestricted</v>
          </cell>
          <cell r="Q492" t="str">
            <v>Unrestricted</v>
          </cell>
          <cell r="R492">
            <v>0.77</v>
          </cell>
          <cell r="S492">
            <v>0.77</v>
          </cell>
          <cell r="T492" t="str">
            <v>V</v>
          </cell>
          <cell r="U492">
            <v>8115.02</v>
          </cell>
          <cell r="V492">
            <v>0</v>
          </cell>
          <cell r="W492">
            <v>0</v>
          </cell>
          <cell r="X492" t="e">
            <v>#N/A</v>
          </cell>
        </row>
        <row r="493">
          <cell r="E493">
            <v>11756</v>
          </cell>
          <cell r="F493" t="str">
            <v>02.04.2002</v>
          </cell>
          <cell r="G493">
            <v>1025</v>
          </cell>
          <cell r="H493">
            <v>0</v>
          </cell>
          <cell r="I493">
            <v>0</v>
          </cell>
          <cell r="J493">
            <v>0</v>
          </cell>
          <cell r="K493">
            <v>0</v>
          </cell>
          <cell r="L493">
            <v>0</v>
          </cell>
          <cell r="M493">
            <v>1025</v>
          </cell>
          <cell r="N493" t="str">
            <v>L</v>
          </cell>
          <cell r="O493" t="str">
            <v>A</v>
          </cell>
          <cell r="P493" t="str">
            <v>Unrestricted</v>
          </cell>
          <cell r="Q493" t="str">
            <v>Unrestricted</v>
          </cell>
          <cell r="R493">
            <v>0.42</v>
          </cell>
          <cell r="S493">
            <v>0.42</v>
          </cell>
          <cell r="T493" t="str">
            <v>V</v>
          </cell>
          <cell r="U493">
            <v>433.1</v>
          </cell>
          <cell r="V493">
            <v>0</v>
          </cell>
          <cell r="W493">
            <v>0</v>
          </cell>
          <cell r="X493">
            <v>0</v>
          </cell>
        </row>
        <row r="494">
          <cell r="E494">
            <v>9822619</v>
          </cell>
          <cell r="F494" t="str">
            <v>31.08.1999</v>
          </cell>
          <cell r="G494">
            <v>375</v>
          </cell>
          <cell r="H494">
            <v>0</v>
          </cell>
          <cell r="I494">
            <v>0</v>
          </cell>
          <cell r="J494">
            <v>0</v>
          </cell>
          <cell r="K494">
            <v>0</v>
          </cell>
          <cell r="L494">
            <v>0</v>
          </cell>
          <cell r="M494">
            <v>375</v>
          </cell>
          <cell r="N494" t="str">
            <v>KG</v>
          </cell>
          <cell r="O494" t="str">
            <v>EA</v>
          </cell>
          <cell r="P494" t="str">
            <v>Unrestricted</v>
          </cell>
          <cell r="Q494" t="str">
            <v>Unrestricted</v>
          </cell>
          <cell r="R494">
            <v>2.48</v>
          </cell>
          <cell r="S494">
            <v>2.48</v>
          </cell>
          <cell r="T494" t="str">
            <v>V</v>
          </cell>
          <cell r="U494">
            <v>930.01</v>
          </cell>
          <cell r="V494">
            <v>0</v>
          </cell>
          <cell r="W494">
            <v>0</v>
          </cell>
          <cell r="X494" t="str">
            <v>in use for WS23</v>
          </cell>
        </row>
        <row r="495">
          <cell r="F495" t="str">
            <v>00.00.0000</v>
          </cell>
          <cell r="G495">
            <v>2000</v>
          </cell>
          <cell r="H495">
            <v>0</v>
          </cell>
          <cell r="I495">
            <v>0</v>
          </cell>
          <cell r="J495">
            <v>0</v>
          </cell>
          <cell r="K495">
            <v>0</v>
          </cell>
          <cell r="L495">
            <v>0</v>
          </cell>
          <cell r="M495">
            <v>2000</v>
          </cell>
          <cell r="N495" t="str">
            <v>KG</v>
          </cell>
          <cell r="O495" t="str">
            <v>EA</v>
          </cell>
          <cell r="P495" t="str">
            <v>Unrestricted</v>
          </cell>
          <cell r="Q495" t="str">
            <v>Unrestricted</v>
          </cell>
          <cell r="R495">
            <v>0.2</v>
          </cell>
          <cell r="S495">
            <v>0.2</v>
          </cell>
          <cell r="T495" t="str">
            <v>V</v>
          </cell>
          <cell r="U495">
            <v>400</v>
          </cell>
          <cell r="V495">
            <v>0</v>
          </cell>
          <cell r="W495">
            <v>0</v>
          </cell>
          <cell r="X495" t="e">
            <v>#N/A</v>
          </cell>
        </row>
        <row r="496">
          <cell r="E496">
            <v>16907</v>
          </cell>
          <cell r="F496" t="str">
            <v>11.08.2003</v>
          </cell>
          <cell r="G496">
            <v>54.4</v>
          </cell>
          <cell r="H496">
            <v>0</v>
          </cell>
          <cell r="I496">
            <v>0</v>
          </cell>
          <cell r="J496">
            <v>0</v>
          </cell>
          <cell r="K496">
            <v>0</v>
          </cell>
          <cell r="L496">
            <v>0</v>
          </cell>
          <cell r="M496">
            <v>54.4</v>
          </cell>
          <cell r="N496" t="str">
            <v>KG</v>
          </cell>
          <cell r="O496" t="str">
            <v>A</v>
          </cell>
          <cell r="P496" t="str">
            <v>Unrestricted</v>
          </cell>
          <cell r="Q496" t="str">
            <v>Unrestricted</v>
          </cell>
          <cell r="R496">
            <v>1.61</v>
          </cell>
          <cell r="S496">
            <v>1.61</v>
          </cell>
          <cell r="T496" t="str">
            <v>V</v>
          </cell>
          <cell r="U496">
            <v>87.72</v>
          </cell>
          <cell r="V496">
            <v>0</v>
          </cell>
          <cell r="W496">
            <v>0</v>
          </cell>
          <cell r="X496" t="e">
            <v>#N/A</v>
          </cell>
        </row>
        <row r="497">
          <cell r="E497">
            <v>17062</v>
          </cell>
          <cell r="F497" t="str">
            <v>26.08.2003</v>
          </cell>
          <cell r="G497">
            <v>652.79999999999995</v>
          </cell>
          <cell r="H497">
            <v>0</v>
          </cell>
          <cell r="I497">
            <v>0</v>
          </cell>
          <cell r="J497">
            <v>0</v>
          </cell>
          <cell r="K497">
            <v>0</v>
          </cell>
          <cell r="L497">
            <v>0</v>
          </cell>
          <cell r="M497">
            <v>652.79999999999995</v>
          </cell>
          <cell r="N497" t="str">
            <v>KG</v>
          </cell>
          <cell r="O497" t="str">
            <v>A</v>
          </cell>
          <cell r="P497" t="str">
            <v>Unrestricted</v>
          </cell>
          <cell r="Q497" t="str">
            <v>Unrestricted</v>
          </cell>
          <cell r="R497">
            <v>1.61</v>
          </cell>
          <cell r="S497">
            <v>1.61</v>
          </cell>
          <cell r="T497" t="str">
            <v>V</v>
          </cell>
          <cell r="U497">
            <v>1052.5899999999999</v>
          </cell>
          <cell r="V497">
            <v>0</v>
          </cell>
          <cell r="W497">
            <v>0</v>
          </cell>
          <cell r="X497" t="e">
            <v>#N/A</v>
          </cell>
        </row>
        <row r="498">
          <cell r="E498">
            <v>16120</v>
          </cell>
          <cell r="F498" t="str">
            <v>29.05.2003</v>
          </cell>
          <cell r="G498">
            <v>0</v>
          </cell>
          <cell r="H498">
            <v>0</v>
          </cell>
          <cell r="I498">
            <v>0</v>
          </cell>
          <cell r="J498">
            <v>0</v>
          </cell>
          <cell r="K498">
            <v>68.472999999999999</v>
          </cell>
          <cell r="L498">
            <v>0</v>
          </cell>
          <cell r="M498">
            <v>68.472999999999999</v>
          </cell>
          <cell r="N498" t="str">
            <v>L</v>
          </cell>
          <cell r="O498" t="str">
            <v>A</v>
          </cell>
          <cell r="P498" t="str">
            <v>Blocked</v>
          </cell>
          <cell r="Q498" t="str">
            <v>Blocked</v>
          </cell>
          <cell r="R498">
            <v>0.76</v>
          </cell>
          <cell r="S498">
            <v>0.76</v>
          </cell>
          <cell r="T498" t="str">
            <v>V</v>
          </cell>
          <cell r="U498">
            <v>51.75</v>
          </cell>
          <cell r="V498">
            <v>0</v>
          </cell>
          <cell r="W498">
            <v>0</v>
          </cell>
          <cell r="X498">
            <v>0</v>
          </cell>
        </row>
        <row r="499">
          <cell r="E499">
            <v>17028</v>
          </cell>
          <cell r="F499" t="str">
            <v>21.08.2003</v>
          </cell>
          <cell r="G499">
            <v>558.94799999999998</v>
          </cell>
          <cell r="H499">
            <v>0</v>
          </cell>
          <cell r="I499">
            <v>0</v>
          </cell>
          <cell r="J499">
            <v>0</v>
          </cell>
          <cell r="K499">
            <v>0</v>
          </cell>
          <cell r="L499">
            <v>0</v>
          </cell>
          <cell r="M499">
            <v>558.94799999999998</v>
          </cell>
          <cell r="N499" t="str">
            <v>L</v>
          </cell>
          <cell r="O499" t="str">
            <v>A</v>
          </cell>
          <cell r="P499" t="str">
            <v>Unrestricted</v>
          </cell>
          <cell r="Q499" t="str">
            <v>Unrestricted</v>
          </cell>
          <cell r="R499">
            <v>0.76</v>
          </cell>
          <cell r="S499">
            <v>0.76</v>
          </cell>
          <cell r="T499" t="str">
            <v>V</v>
          </cell>
          <cell r="U499">
            <v>422.45</v>
          </cell>
          <cell r="V499">
            <v>0</v>
          </cell>
          <cell r="W499">
            <v>0</v>
          </cell>
          <cell r="X499" t="e">
            <v>#N/A</v>
          </cell>
        </row>
        <row r="500">
          <cell r="E500">
            <v>17094</v>
          </cell>
          <cell r="F500" t="str">
            <v>29.08.2003</v>
          </cell>
          <cell r="G500">
            <v>0</v>
          </cell>
          <cell r="H500">
            <v>0</v>
          </cell>
          <cell r="I500">
            <v>0</v>
          </cell>
          <cell r="J500">
            <v>1640</v>
          </cell>
          <cell r="K500">
            <v>0</v>
          </cell>
          <cell r="L500">
            <v>0</v>
          </cell>
          <cell r="M500">
            <v>1640</v>
          </cell>
          <cell r="N500" t="str">
            <v>L</v>
          </cell>
          <cell r="O500" t="str">
            <v>A</v>
          </cell>
          <cell r="P500" t="str">
            <v>In Quality</v>
          </cell>
          <cell r="Q500" t="str">
            <v>In Quality</v>
          </cell>
          <cell r="R500">
            <v>0.76</v>
          </cell>
          <cell r="S500">
            <v>0.76</v>
          </cell>
          <cell r="T500" t="str">
            <v>V</v>
          </cell>
          <cell r="U500">
            <v>1239.49</v>
          </cell>
          <cell r="V500">
            <v>0</v>
          </cell>
          <cell r="W500">
            <v>0</v>
          </cell>
          <cell r="X500" t="e">
            <v>#N/A</v>
          </cell>
        </row>
        <row r="501">
          <cell r="E501">
            <v>15912</v>
          </cell>
          <cell r="F501" t="str">
            <v>09.05.2003</v>
          </cell>
          <cell r="G501">
            <v>0</v>
          </cell>
          <cell r="H501">
            <v>0</v>
          </cell>
          <cell r="I501">
            <v>0</v>
          </cell>
          <cell r="J501">
            <v>0</v>
          </cell>
          <cell r="K501">
            <v>248.5</v>
          </cell>
          <cell r="L501">
            <v>0</v>
          </cell>
          <cell r="M501">
            <v>248.5</v>
          </cell>
          <cell r="N501" t="str">
            <v>L</v>
          </cell>
          <cell r="O501" t="str">
            <v>A</v>
          </cell>
          <cell r="P501" t="str">
            <v>Blocked</v>
          </cell>
          <cell r="Q501" t="str">
            <v>Blocked</v>
          </cell>
          <cell r="R501">
            <v>0.61</v>
          </cell>
          <cell r="S501">
            <v>0.61</v>
          </cell>
          <cell r="T501" t="str">
            <v>V</v>
          </cell>
          <cell r="U501">
            <v>151.13</v>
          </cell>
          <cell r="V501">
            <v>0</v>
          </cell>
          <cell r="W501">
            <v>0</v>
          </cell>
          <cell r="X501">
            <v>0</v>
          </cell>
        </row>
        <row r="502">
          <cell r="E502">
            <v>15962</v>
          </cell>
          <cell r="F502" t="str">
            <v>15.05.2003</v>
          </cell>
          <cell r="G502">
            <v>615</v>
          </cell>
          <cell r="H502">
            <v>0</v>
          </cell>
          <cell r="I502">
            <v>0</v>
          </cell>
          <cell r="J502">
            <v>0</v>
          </cell>
          <cell r="K502">
            <v>0</v>
          </cell>
          <cell r="L502">
            <v>0</v>
          </cell>
          <cell r="M502">
            <v>615</v>
          </cell>
          <cell r="N502" t="str">
            <v>L</v>
          </cell>
          <cell r="O502" t="str">
            <v>A</v>
          </cell>
          <cell r="P502" t="str">
            <v>Unrestricted</v>
          </cell>
          <cell r="Q502" t="str">
            <v>Unrestricted</v>
          </cell>
          <cell r="R502">
            <v>0.61</v>
          </cell>
          <cell r="S502">
            <v>0.61</v>
          </cell>
          <cell r="T502" t="str">
            <v>V</v>
          </cell>
          <cell r="U502">
            <v>374.02</v>
          </cell>
          <cell r="V502">
            <v>0</v>
          </cell>
          <cell r="W502">
            <v>0</v>
          </cell>
          <cell r="X502">
            <v>0</v>
          </cell>
        </row>
        <row r="503">
          <cell r="E503">
            <v>16151</v>
          </cell>
          <cell r="F503" t="str">
            <v>02.06.2003</v>
          </cell>
          <cell r="G503">
            <v>410</v>
          </cell>
          <cell r="H503">
            <v>0</v>
          </cell>
          <cell r="I503">
            <v>0</v>
          </cell>
          <cell r="J503">
            <v>0</v>
          </cell>
          <cell r="K503">
            <v>0</v>
          </cell>
          <cell r="L503">
            <v>0</v>
          </cell>
          <cell r="M503">
            <v>410</v>
          </cell>
          <cell r="N503" t="str">
            <v>L</v>
          </cell>
          <cell r="O503" t="str">
            <v>A</v>
          </cell>
          <cell r="P503" t="str">
            <v>Unrestricted</v>
          </cell>
          <cell r="Q503" t="str">
            <v>Unrestricted</v>
          </cell>
          <cell r="R503">
            <v>0.61</v>
          </cell>
          <cell r="S503">
            <v>0.61</v>
          </cell>
          <cell r="T503" t="str">
            <v>V</v>
          </cell>
          <cell r="U503">
            <v>249.35</v>
          </cell>
          <cell r="V503">
            <v>0</v>
          </cell>
          <cell r="W503">
            <v>0</v>
          </cell>
          <cell r="X503">
            <v>0</v>
          </cell>
        </row>
        <row r="504">
          <cell r="E504">
            <v>16152</v>
          </cell>
          <cell r="F504" t="str">
            <v>02.06.2003</v>
          </cell>
          <cell r="G504">
            <v>1230</v>
          </cell>
          <cell r="H504">
            <v>0</v>
          </cell>
          <cell r="I504">
            <v>0</v>
          </cell>
          <cell r="J504">
            <v>0</v>
          </cell>
          <cell r="K504">
            <v>0</v>
          </cell>
          <cell r="L504">
            <v>0</v>
          </cell>
          <cell r="M504">
            <v>1230</v>
          </cell>
          <cell r="N504" t="str">
            <v>L</v>
          </cell>
          <cell r="O504" t="str">
            <v>A</v>
          </cell>
          <cell r="P504" t="str">
            <v>Unrestricted</v>
          </cell>
          <cell r="Q504" t="str">
            <v>Unrestricted</v>
          </cell>
          <cell r="R504">
            <v>0.61</v>
          </cell>
          <cell r="S504">
            <v>0.61</v>
          </cell>
          <cell r="T504" t="str">
            <v>V</v>
          </cell>
          <cell r="U504">
            <v>748.05</v>
          </cell>
          <cell r="V504">
            <v>0</v>
          </cell>
          <cell r="W504">
            <v>0</v>
          </cell>
          <cell r="X504">
            <v>0</v>
          </cell>
        </row>
        <row r="505">
          <cell r="F505" t="str">
            <v>00.00.0000</v>
          </cell>
          <cell r="G505">
            <v>8800</v>
          </cell>
          <cell r="H505">
            <v>0</v>
          </cell>
          <cell r="I505">
            <v>0</v>
          </cell>
          <cell r="J505">
            <v>0</v>
          </cell>
          <cell r="K505">
            <v>0</v>
          </cell>
          <cell r="L505">
            <v>0</v>
          </cell>
          <cell r="M505">
            <v>8800</v>
          </cell>
          <cell r="N505" t="str">
            <v>L</v>
          </cell>
          <cell r="O505" t="str">
            <v>EA</v>
          </cell>
          <cell r="P505" t="str">
            <v>Unrestricted</v>
          </cell>
          <cell r="Q505" t="str">
            <v>Unrestricted</v>
          </cell>
          <cell r="R505">
            <v>0.62</v>
          </cell>
          <cell r="S505">
            <v>0.62</v>
          </cell>
          <cell r="T505" t="str">
            <v>V</v>
          </cell>
          <cell r="U505">
            <v>5453.01</v>
          </cell>
          <cell r="V505">
            <v>0</v>
          </cell>
          <cell r="W505">
            <v>0</v>
          </cell>
          <cell r="X505" t="e">
            <v>#N/A</v>
          </cell>
        </row>
        <row r="506">
          <cell r="E506">
            <v>14315</v>
          </cell>
          <cell r="F506" t="str">
            <v>04.12.2002</v>
          </cell>
          <cell r="G506">
            <v>0</v>
          </cell>
          <cell r="H506">
            <v>0</v>
          </cell>
          <cell r="I506">
            <v>0</v>
          </cell>
          <cell r="J506">
            <v>0</v>
          </cell>
          <cell r="K506">
            <v>125.3</v>
          </cell>
          <cell r="L506">
            <v>0</v>
          </cell>
          <cell r="M506">
            <v>125.3</v>
          </cell>
          <cell r="N506" t="str">
            <v>L</v>
          </cell>
          <cell r="O506" t="str">
            <v>A</v>
          </cell>
          <cell r="P506" t="str">
            <v>Blocked</v>
          </cell>
          <cell r="Q506" t="str">
            <v>Blocked</v>
          </cell>
          <cell r="R506">
            <v>0.86</v>
          </cell>
          <cell r="S506">
            <v>0.86</v>
          </cell>
          <cell r="T506" t="str">
            <v>V</v>
          </cell>
          <cell r="U506">
            <v>108.17</v>
          </cell>
          <cell r="V506">
            <v>100</v>
          </cell>
          <cell r="W506">
            <v>108.17</v>
          </cell>
          <cell r="X506">
            <v>0</v>
          </cell>
        </row>
        <row r="507">
          <cell r="E507">
            <v>15851</v>
          </cell>
          <cell r="F507" t="str">
            <v>03.05.2003</v>
          </cell>
          <cell r="G507">
            <v>0</v>
          </cell>
          <cell r="H507">
            <v>0</v>
          </cell>
          <cell r="I507">
            <v>0</v>
          </cell>
          <cell r="J507">
            <v>0</v>
          </cell>
          <cell r="K507">
            <v>135</v>
          </cell>
          <cell r="L507">
            <v>0</v>
          </cell>
          <cell r="M507">
            <v>135</v>
          </cell>
          <cell r="N507" t="str">
            <v>L</v>
          </cell>
          <cell r="O507" t="str">
            <v>A</v>
          </cell>
          <cell r="P507" t="str">
            <v>Blocked</v>
          </cell>
          <cell r="Q507" t="str">
            <v>Blocked</v>
          </cell>
          <cell r="R507">
            <v>0.86</v>
          </cell>
          <cell r="S507">
            <v>0.86</v>
          </cell>
          <cell r="T507" t="str">
            <v>V</v>
          </cell>
          <cell r="U507">
            <v>116.54</v>
          </cell>
          <cell r="V507">
            <v>100</v>
          </cell>
          <cell r="W507">
            <v>116.54</v>
          </cell>
          <cell r="X507" t="str">
            <v>campaign dead</v>
          </cell>
        </row>
        <row r="508">
          <cell r="E508">
            <v>16303</v>
          </cell>
          <cell r="F508" t="str">
            <v>17.06.2003</v>
          </cell>
          <cell r="G508">
            <v>0</v>
          </cell>
          <cell r="H508">
            <v>0</v>
          </cell>
          <cell r="I508">
            <v>0</v>
          </cell>
          <cell r="J508">
            <v>0</v>
          </cell>
          <cell r="K508">
            <v>20</v>
          </cell>
          <cell r="L508">
            <v>0</v>
          </cell>
          <cell r="M508">
            <v>20</v>
          </cell>
          <cell r="N508" t="str">
            <v>L</v>
          </cell>
          <cell r="O508" t="str">
            <v>A</v>
          </cell>
          <cell r="P508" t="str">
            <v>Blocked</v>
          </cell>
          <cell r="Q508" t="str">
            <v>Blocked</v>
          </cell>
          <cell r="R508">
            <v>0.86</v>
          </cell>
          <cell r="S508">
            <v>0.86</v>
          </cell>
          <cell r="T508" t="str">
            <v>V</v>
          </cell>
          <cell r="U508">
            <v>17.27</v>
          </cell>
          <cell r="V508">
            <v>0</v>
          </cell>
          <cell r="W508">
            <v>0</v>
          </cell>
          <cell r="X508">
            <v>0</v>
          </cell>
        </row>
        <row r="509">
          <cell r="E509">
            <v>17071</v>
          </cell>
          <cell r="F509" t="str">
            <v>27.08.2003</v>
          </cell>
          <cell r="G509">
            <v>2460</v>
          </cell>
          <cell r="H509">
            <v>0</v>
          </cell>
          <cell r="I509">
            <v>0</v>
          </cell>
          <cell r="J509">
            <v>0</v>
          </cell>
          <cell r="K509">
            <v>0</v>
          </cell>
          <cell r="L509">
            <v>0</v>
          </cell>
          <cell r="M509">
            <v>2460</v>
          </cell>
          <cell r="N509" t="str">
            <v>L</v>
          </cell>
          <cell r="O509" t="str">
            <v>A</v>
          </cell>
          <cell r="P509" t="str">
            <v>Unrestricted</v>
          </cell>
          <cell r="Q509" t="str">
            <v>Unrestricted</v>
          </cell>
          <cell r="R509">
            <v>0.86</v>
          </cell>
          <cell r="S509">
            <v>0.86</v>
          </cell>
          <cell r="T509" t="str">
            <v>V</v>
          </cell>
          <cell r="U509">
            <v>2123.6</v>
          </cell>
          <cell r="V509">
            <v>0</v>
          </cell>
          <cell r="W509">
            <v>0</v>
          </cell>
          <cell r="X509" t="e">
            <v>#N/A</v>
          </cell>
        </row>
        <row r="510">
          <cell r="F510" t="str">
            <v>00.00.0000</v>
          </cell>
          <cell r="G510">
            <v>15252.621999999999</v>
          </cell>
          <cell r="H510">
            <v>0</v>
          </cell>
          <cell r="I510">
            <v>0</v>
          </cell>
          <cell r="J510">
            <v>0</v>
          </cell>
          <cell r="K510">
            <v>0</v>
          </cell>
          <cell r="L510">
            <v>0</v>
          </cell>
          <cell r="M510">
            <v>15252.621999999999</v>
          </cell>
          <cell r="N510" t="str">
            <v>L</v>
          </cell>
          <cell r="O510" t="str">
            <v>EA</v>
          </cell>
          <cell r="P510" t="str">
            <v>Unrestricted</v>
          </cell>
          <cell r="Q510" t="str">
            <v>Unrestricted</v>
          </cell>
          <cell r="R510">
            <v>0.43</v>
          </cell>
          <cell r="S510">
            <v>0.43</v>
          </cell>
          <cell r="T510" t="str">
            <v>V</v>
          </cell>
          <cell r="U510">
            <v>6600.39</v>
          </cell>
          <cell r="V510">
            <v>0</v>
          </cell>
          <cell r="W510">
            <v>0</v>
          </cell>
          <cell r="X510" t="e">
            <v>#N/A</v>
          </cell>
        </row>
        <row r="511">
          <cell r="E511">
            <v>15714</v>
          </cell>
          <cell r="F511" t="str">
            <v>24.04.2003</v>
          </cell>
          <cell r="G511">
            <v>123.244</v>
          </cell>
          <cell r="H511">
            <v>0</v>
          </cell>
          <cell r="I511">
            <v>0</v>
          </cell>
          <cell r="J511">
            <v>0</v>
          </cell>
          <cell r="K511">
            <v>37</v>
          </cell>
          <cell r="L511">
            <v>0</v>
          </cell>
          <cell r="M511">
            <v>160.244</v>
          </cell>
          <cell r="N511" t="str">
            <v>L</v>
          </cell>
          <cell r="O511" t="str">
            <v>A</v>
          </cell>
          <cell r="P511" t="str">
            <v>Mix</v>
          </cell>
          <cell r="Q511" t="str">
            <v>Unrestricted</v>
          </cell>
          <cell r="R511">
            <v>0.55000000000000004</v>
          </cell>
          <cell r="S511">
            <v>0.55000000000000004</v>
          </cell>
          <cell r="T511" t="str">
            <v>V</v>
          </cell>
          <cell r="U511">
            <v>88.04</v>
          </cell>
          <cell r="V511">
            <v>0</v>
          </cell>
          <cell r="W511">
            <v>0</v>
          </cell>
          <cell r="X511">
            <v>0</v>
          </cell>
        </row>
        <row r="512">
          <cell r="E512">
            <v>15719</v>
          </cell>
          <cell r="F512" t="str">
            <v>24.04.2003</v>
          </cell>
          <cell r="G512">
            <v>323.35599999999999</v>
          </cell>
          <cell r="H512">
            <v>0</v>
          </cell>
          <cell r="I512">
            <v>0</v>
          </cell>
          <cell r="J512">
            <v>0</v>
          </cell>
          <cell r="K512">
            <v>0</v>
          </cell>
          <cell r="L512">
            <v>0</v>
          </cell>
          <cell r="M512">
            <v>323.35599999999999</v>
          </cell>
          <cell r="N512" t="str">
            <v>L</v>
          </cell>
          <cell r="O512" t="str">
            <v>A</v>
          </cell>
          <cell r="P512" t="str">
            <v>Unrestricted</v>
          </cell>
          <cell r="Q512" t="str">
            <v>Unrestricted</v>
          </cell>
          <cell r="R512">
            <v>0.55000000000000004</v>
          </cell>
          <cell r="S512">
            <v>0.55000000000000004</v>
          </cell>
          <cell r="T512" t="str">
            <v>V</v>
          </cell>
          <cell r="U512">
            <v>177.66</v>
          </cell>
          <cell r="V512">
            <v>0</v>
          </cell>
          <cell r="W512">
            <v>0</v>
          </cell>
          <cell r="X512">
            <v>0</v>
          </cell>
        </row>
        <row r="513">
          <cell r="E513">
            <v>16310</v>
          </cell>
          <cell r="F513" t="str">
            <v>18.06.2003</v>
          </cell>
          <cell r="G513">
            <v>450</v>
          </cell>
          <cell r="H513">
            <v>0</v>
          </cell>
          <cell r="I513">
            <v>0</v>
          </cell>
          <cell r="J513">
            <v>0</v>
          </cell>
          <cell r="K513">
            <v>0</v>
          </cell>
          <cell r="L513">
            <v>0</v>
          </cell>
          <cell r="M513">
            <v>450</v>
          </cell>
          <cell r="N513" t="str">
            <v>L</v>
          </cell>
          <cell r="O513" t="str">
            <v>A</v>
          </cell>
          <cell r="P513" t="str">
            <v>Unrestricted</v>
          </cell>
          <cell r="Q513" t="str">
            <v>Unrestricted</v>
          </cell>
          <cell r="R513">
            <v>0.55000000000000004</v>
          </cell>
          <cell r="S513">
            <v>0.55000000000000004</v>
          </cell>
          <cell r="T513" t="str">
            <v>V</v>
          </cell>
          <cell r="U513">
            <v>247.24</v>
          </cell>
          <cell r="V513">
            <v>0</v>
          </cell>
          <cell r="W513">
            <v>0</v>
          </cell>
          <cell r="X513">
            <v>0</v>
          </cell>
        </row>
        <row r="514">
          <cell r="F514" t="str">
            <v>00.00.0000</v>
          </cell>
          <cell r="G514">
            <v>32440.949000000001</v>
          </cell>
          <cell r="H514">
            <v>0</v>
          </cell>
          <cell r="I514">
            <v>0</v>
          </cell>
          <cell r="J514">
            <v>0</v>
          </cell>
          <cell r="K514">
            <v>0</v>
          </cell>
          <cell r="L514">
            <v>0</v>
          </cell>
          <cell r="M514">
            <v>32440.949000000001</v>
          </cell>
          <cell r="N514" t="str">
            <v>L</v>
          </cell>
          <cell r="O514" t="str">
            <v>EA</v>
          </cell>
          <cell r="P514" t="str">
            <v>Unrestricted</v>
          </cell>
          <cell r="Q514" t="str">
            <v>Unrestricted</v>
          </cell>
          <cell r="R514">
            <v>0.15</v>
          </cell>
          <cell r="S514">
            <v>0.15</v>
          </cell>
          <cell r="T514" t="str">
            <v>V</v>
          </cell>
          <cell r="U514">
            <v>5001.33</v>
          </cell>
          <cell r="V514">
            <v>0</v>
          </cell>
          <cell r="W514">
            <v>0</v>
          </cell>
          <cell r="X514" t="e">
            <v>#N/A</v>
          </cell>
        </row>
        <row r="515">
          <cell r="E515">
            <v>12507</v>
          </cell>
          <cell r="F515" t="str">
            <v>14.03.2003</v>
          </cell>
          <cell r="G515">
            <v>130</v>
          </cell>
          <cell r="H515">
            <v>0</v>
          </cell>
          <cell r="I515">
            <v>0</v>
          </cell>
          <cell r="J515">
            <v>0</v>
          </cell>
          <cell r="K515">
            <v>0</v>
          </cell>
          <cell r="L515">
            <v>0</v>
          </cell>
          <cell r="M515">
            <v>130</v>
          </cell>
          <cell r="N515" t="str">
            <v>KG</v>
          </cell>
          <cell r="O515" t="str">
            <v>A</v>
          </cell>
          <cell r="P515" t="str">
            <v>Unrestricted</v>
          </cell>
          <cell r="Q515" t="str">
            <v>Unrestricted</v>
          </cell>
          <cell r="R515">
            <v>0.55000000000000004</v>
          </cell>
          <cell r="S515">
            <v>0.55000000000000004</v>
          </cell>
          <cell r="T515" t="str">
            <v>V</v>
          </cell>
          <cell r="U515">
            <v>70.97</v>
          </cell>
          <cell r="V515">
            <v>0</v>
          </cell>
          <cell r="W515">
            <v>0</v>
          </cell>
          <cell r="X515">
            <v>0</v>
          </cell>
        </row>
        <row r="516">
          <cell r="E516">
            <v>9924854</v>
          </cell>
          <cell r="F516" t="str">
            <v>31.08.1999</v>
          </cell>
          <cell r="G516">
            <v>0</v>
          </cell>
          <cell r="H516">
            <v>0</v>
          </cell>
          <cell r="I516">
            <v>0</v>
          </cell>
          <cell r="J516">
            <v>23</v>
          </cell>
          <cell r="K516">
            <v>0</v>
          </cell>
          <cell r="L516">
            <v>0</v>
          </cell>
          <cell r="M516">
            <v>23</v>
          </cell>
          <cell r="N516" t="str">
            <v>KG</v>
          </cell>
          <cell r="O516" t="str">
            <v>EA</v>
          </cell>
          <cell r="P516" t="str">
            <v>In Quality</v>
          </cell>
          <cell r="Q516" t="str">
            <v>In Quality</v>
          </cell>
          <cell r="R516">
            <v>0.55000000000000004</v>
          </cell>
          <cell r="S516">
            <v>0.55000000000000004</v>
          </cell>
          <cell r="T516" t="str">
            <v>V</v>
          </cell>
          <cell r="U516">
            <v>12.56</v>
          </cell>
          <cell r="V516">
            <v>0</v>
          </cell>
          <cell r="W516">
            <v>0</v>
          </cell>
          <cell r="X516" t="str">
            <v>can be used per AR 2/02</v>
          </cell>
        </row>
        <row r="517">
          <cell r="E517">
            <v>15880</v>
          </cell>
          <cell r="F517" t="str">
            <v>07.05.2003</v>
          </cell>
          <cell r="G517">
            <v>230.55600000000001</v>
          </cell>
          <cell r="H517">
            <v>0</v>
          </cell>
          <cell r="I517">
            <v>0</v>
          </cell>
          <cell r="J517">
            <v>0</v>
          </cell>
          <cell r="K517">
            <v>0</v>
          </cell>
          <cell r="L517">
            <v>0</v>
          </cell>
          <cell r="M517">
            <v>230.55600000000001</v>
          </cell>
          <cell r="N517" t="str">
            <v>L</v>
          </cell>
          <cell r="O517" t="str">
            <v>A</v>
          </cell>
          <cell r="P517" t="str">
            <v>Unrestricted</v>
          </cell>
          <cell r="Q517" t="str">
            <v>Unrestricted</v>
          </cell>
          <cell r="R517">
            <v>0.49</v>
          </cell>
          <cell r="S517">
            <v>0.49</v>
          </cell>
          <cell r="T517" t="str">
            <v>V</v>
          </cell>
          <cell r="U517">
            <v>113.65</v>
          </cell>
          <cell r="V517">
            <v>0</v>
          </cell>
          <cell r="W517">
            <v>0</v>
          </cell>
          <cell r="X517">
            <v>0</v>
          </cell>
        </row>
        <row r="518">
          <cell r="E518">
            <v>17093</v>
          </cell>
          <cell r="F518" t="str">
            <v>29.08.2003</v>
          </cell>
          <cell r="G518">
            <v>0</v>
          </cell>
          <cell r="H518">
            <v>0</v>
          </cell>
          <cell r="I518">
            <v>0</v>
          </cell>
          <cell r="J518">
            <v>1080</v>
          </cell>
          <cell r="K518">
            <v>0</v>
          </cell>
          <cell r="L518">
            <v>0</v>
          </cell>
          <cell r="M518">
            <v>1080</v>
          </cell>
          <cell r="N518" t="str">
            <v>L</v>
          </cell>
          <cell r="O518" t="str">
            <v>A</v>
          </cell>
          <cell r="P518" t="str">
            <v>In Quality</v>
          </cell>
          <cell r="Q518" t="str">
            <v>In Quality</v>
          </cell>
          <cell r="R518">
            <v>0.49</v>
          </cell>
          <cell r="S518">
            <v>0.49</v>
          </cell>
          <cell r="T518" t="str">
            <v>V</v>
          </cell>
          <cell r="U518">
            <v>532.4</v>
          </cell>
          <cell r="V518">
            <v>0</v>
          </cell>
          <cell r="W518">
            <v>0</v>
          </cell>
          <cell r="X518" t="e">
            <v>#N/A</v>
          </cell>
        </row>
        <row r="519">
          <cell r="E519">
            <v>15362</v>
          </cell>
          <cell r="F519" t="str">
            <v>24.03.2003</v>
          </cell>
          <cell r="G519">
            <v>0</v>
          </cell>
          <cell r="H519">
            <v>0</v>
          </cell>
          <cell r="I519">
            <v>0</v>
          </cell>
          <cell r="J519">
            <v>0</v>
          </cell>
          <cell r="K519">
            <v>160</v>
          </cell>
          <cell r="L519">
            <v>0</v>
          </cell>
          <cell r="M519">
            <v>160</v>
          </cell>
          <cell r="N519" t="str">
            <v>L</v>
          </cell>
          <cell r="O519" t="str">
            <v>A</v>
          </cell>
          <cell r="P519" t="str">
            <v>Blocked</v>
          </cell>
          <cell r="Q519" t="str">
            <v>Blocked</v>
          </cell>
          <cell r="R519">
            <v>0.34</v>
          </cell>
          <cell r="S519">
            <v>0.34</v>
          </cell>
          <cell r="T519" t="str">
            <v>V</v>
          </cell>
          <cell r="U519">
            <v>54.36</v>
          </cell>
          <cell r="V519">
            <v>100</v>
          </cell>
          <cell r="W519">
            <v>54.36</v>
          </cell>
          <cell r="X519" t="e">
            <v>#N/A</v>
          </cell>
        </row>
        <row r="520">
          <cell r="E520">
            <v>16309</v>
          </cell>
          <cell r="F520" t="str">
            <v>18.06.2003</v>
          </cell>
          <cell r="G520">
            <v>134.48099999999999</v>
          </cell>
          <cell r="H520">
            <v>0</v>
          </cell>
          <cell r="I520">
            <v>0</v>
          </cell>
          <cell r="J520">
            <v>0</v>
          </cell>
          <cell r="K520">
            <v>0</v>
          </cell>
          <cell r="L520">
            <v>0</v>
          </cell>
          <cell r="M520">
            <v>134.48099999999999</v>
          </cell>
          <cell r="N520" t="str">
            <v>L</v>
          </cell>
          <cell r="O520" t="str">
            <v>A</v>
          </cell>
          <cell r="P520" t="str">
            <v>Unrestricted</v>
          </cell>
          <cell r="Q520" t="str">
            <v>Unrestricted</v>
          </cell>
          <cell r="R520">
            <v>0.34</v>
          </cell>
          <cell r="S520">
            <v>0.34</v>
          </cell>
          <cell r="T520" t="str">
            <v>V</v>
          </cell>
          <cell r="U520">
            <v>45.69</v>
          </cell>
          <cell r="V520">
            <v>0</v>
          </cell>
          <cell r="W520">
            <v>0</v>
          </cell>
          <cell r="X520">
            <v>0</v>
          </cell>
        </row>
        <row r="521">
          <cell r="E521">
            <v>16760</v>
          </cell>
          <cell r="F521" t="str">
            <v>24.07.2003</v>
          </cell>
          <cell r="G521">
            <v>13.333</v>
          </cell>
          <cell r="H521">
            <v>0</v>
          </cell>
          <cell r="I521">
            <v>0</v>
          </cell>
          <cell r="J521">
            <v>0</v>
          </cell>
          <cell r="K521">
            <v>0</v>
          </cell>
          <cell r="L521">
            <v>0</v>
          </cell>
          <cell r="M521">
            <v>13.333</v>
          </cell>
          <cell r="N521" t="str">
            <v>L</v>
          </cell>
          <cell r="O521" t="str">
            <v>A</v>
          </cell>
          <cell r="P521" t="str">
            <v>Unrestricted</v>
          </cell>
          <cell r="Q521" t="str">
            <v>Unrestricted</v>
          </cell>
          <cell r="R521">
            <v>0.34</v>
          </cell>
          <cell r="S521">
            <v>0.34</v>
          </cell>
          <cell r="T521" t="str">
            <v>V</v>
          </cell>
          <cell r="U521">
            <v>4.53</v>
          </cell>
          <cell r="V521">
            <v>0</v>
          </cell>
          <cell r="W521">
            <v>0</v>
          </cell>
          <cell r="X521">
            <v>0</v>
          </cell>
        </row>
        <row r="522">
          <cell r="E522">
            <v>16910</v>
          </cell>
          <cell r="F522" t="str">
            <v>11.08.2003</v>
          </cell>
          <cell r="G522">
            <v>52.851999999999997</v>
          </cell>
          <cell r="H522">
            <v>0</v>
          </cell>
          <cell r="I522">
            <v>0</v>
          </cell>
          <cell r="J522">
            <v>0</v>
          </cell>
          <cell r="K522">
            <v>0</v>
          </cell>
          <cell r="L522">
            <v>0</v>
          </cell>
          <cell r="M522">
            <v>52.851999999999997</v>
          </cell>
          <cell r="N522" t="str">
            <v>L</v>
          </cell>
          <cell r="O522" t="str">
            <v>A</v>
          </cell>
          <cell r="P522" t="str">
            <v>Unrestricted</v>
          </cell>
          <cell r="Q522" t="str">
            <v>Unrestricted</v>
          </cell>
          <cell r="R522">
            <v>0.34</v>
          </cell>
          <cell r="S522">
            <v>0.34</v>
          </cell>
          <cell r="T522" t="str">
            <v>V</v>
          </cell>
          <cell r="U522">
            <v>17.96</v>
          </cell>
          <cell r="V522">
            <v>0</v>
          </cell>
          <cell r="W522">
            <v>0</v>
          </cell>
          <cell r="X522" t="e">
            <v>#N/A</v>
          </cell>
        </row>
        <row r="523">
          <cell r="E523">
            <v>16999</v>
          </cell>
          <cell r="F523" t="str">
            <v>19.08.2003</v>
          </cell>
          <cell r="G523">
            <v>2392.5929999999998</v>
          </cell>
          <cell r="H523">
            <v>0</v>
          </cell>
          <cell r="I523">
            <v>0</v>
          </cell>
          <cell r="J523">
            <v>0</v>
          </cell>
          <cell r="K523">
            <v>0</v>
          </cell>
          <cell r="L523">
            <v>0</v>
          </cell>
          <cell r="M523">
            <v>2392.5929999999998</v>
          </cell>
          <cell r="N523" t="str">
            <v>L</v>
          </cell>
          <cell r="O523" t="str">
            <v>A</v>
          </cell>
          <cell r="P523" t="str">
            <v>Unrestricted</v>
          </cell>
          <cell r="Q523" t="str">
            <v>Unrestricted</v>
          </cell>
          <cell r="R523">
            <v>0.34</v>
          </cell>
          <cell r="S523">
            <v>0.34</v>
          </cell>
          <cell r="T523" t="str">
            <v>V</v>
          </cell>
          <cell r="U523">
            <v>812.9</v>
          </cell>
          <cell r="V523">
            <v>0</v>
          </cell>
          <cell r="W523">
            <v>0</v>
          </cell>
          <cell r="X523" t="e">
            <v>#N/A</v>
          </cell>
        </row>
        <row r="524">
          <cell r="E524">
            <v>17029</v>
          </cell>
          <cell r="F524" t="str">
            <v>21.08.2003</v>
          </cell>
          <cell r="G524">
            <v>1600</v>
          </cell>
          <cell r="H524">
            <v>0</v>
          </cell>
          <cell r="I524">
            <v>0</v>
          </cell>
          <cell r="J524">
            <v>0</v>
          </cell>
          <cell r="K524">
            <v>0</v>
          </cell>
          <cell r="L524">
            <v>0</v>
          </cell>
          <cell r="M524">
            <v>1600</v>
          </cell>
          <cell r="N524" t="str">
            <v>L</v>
          </cell>
          <cell r="O524" t="str">
            <v>A</v>
          </cell>
          <cell r="P524" t="str">
            <v>Unrestricted</v>
          </cell>
          <cell r="Q524" t="str">
            <v>Unrestricted</v>
          </cell>
          <cell r="R524">
            <v>0.34</v>
          </cell>
          <cell r="S524">
            <v>0.34</v>
          </cell>
          <cell r="T524" t="str">
            <v>V</v>
          </cell>
          <cell r="U524">
            <v>543.61</v>
          </cell>
          <cell r="V524">
            <v>0</v>
          </cell>
          <cell r="W524">
            <v>0</v>
          </cell>
          <cell r="X524" t="e">
            <v>#N/A</v>
          </cell>
        </row>
        <row r="525">
          <cell r="E525">
            <v>17066</v>
          </cell>
          <cell r="F525" t="str">
            <v>26.08.2003</v>
          </cell>
          <cell r="G525">
            <v>4000</v>
          </cell>
          <cell r="H525">
            <v>0</v>
          </cell>
          <cell r="I525">
            <v>0</v>
          </cell>
          <cell r="J525">
            <v>0</v>
          </cell>
          <cell r="K525">
            <v>0</v>
          </cell>
          <cell r="L525">
            <v>0</v>
          </cell>
          <cell r="M525">
            <v>4000</v>
          </cell>
          <cell r="N525" t="str">
            <v>L</v>
          </cell>
          <cell r="O525" t="str">
            <v>A</v>
          </cell>
          <cell r="P525" t="str">
            <v>Unrestricted</v>
          </cell>
          <cell r="Q525" t="str">
            <v>Unrestricted</v>
          </cell>
          <cell r="R525">
            <v>0.34</v>
          </cell>
          <cell r="S525">
            <v>0.34</v>
          </cell>
          <cell r="T525" t="str">
            <v>V</v>
          </cell>
          <cell r="U525">
            <v>1359.03</v>
          </cell>
          <cell r="V525">
            <v>0</v>
          </cell>
          <cell r="W525">
            <v>0</v>
          </cell>
          <cell r="X525" t="e">
            <v>#N/A</v>
          </cell>
        </row>
        <row r="526">
          <cell r="F526" t="str">
            <v>00.00.0000</v>
          </cell>
          <cell r="G526">
            <v>530.20000000000005</v>
          </cell>
          <cell r="H526">
            <v>0</v>
          </cell>
          <cell r="I526">
            <v>0</v>
          </cell>
          <cell r="J526">
            <v>0</v>
          </cell>
          <cell r="K526">
            <v>0</v>
          </cell>
          <cell r="L526">
            <v>0</v>
          </cell>
          <cell r="M526">
            <v>530.20000000000005</v>
          </cell>
          <cell r="N526" t="str">
            <v>M3</v>
          </cell>
          <cell r="O526" t="str">
            <v>EA</v>
          </cell>
          <cell r="P526" t="str">
            <v>Unrestricted</v>
          </cell>
          <cell r="Q526" t="str">
            <v>Unrestricted</v>
          </cell>
          <cell r="R526">
            <v>1.07</v>
          </cell>
          <cell r="S526">
            <v>1.07</v>
          </cell>
          <cell r="T526" t="str">
            <v>V</v>
          </cell>
          <cell r="U526">
            <v>565.77</v>
          </cell>
          <cell r="V526">
            <v>0</v>
          </cell>
          <cell r="W526">
            <v>0</v>
          </cell>
          <cell r="X526" t="e">
            <v>#N/A</v>
          </cell>
        </row>
        <row r="527">
          <cell r="E527">
            <v>11949</v>
          </cell>
          <cell r="F527" t="str">
            <v>12.04.2002</v>
          </cell>
          <cell r="G527">
            <v>0</v>
          </cell>
          <cell r="H527">
            <v>0</v>
          </cell>
          <cell r="I527">
            <v>0</v>
          </cell>
          <cell r="J527">
            <v>0</v>
          </cell>
          <cell r="K527">
            <v>30</v>
          </cell>
          <cell r="L527">
            <v>0</v>
          </cell>
          <cell r="M527">
            <v>30</v>
          </cell>
          <cell r="N527" t="str">
            <v>L</v>
          </cell>
          <cell r="O527" t="str">
            <v>A</v>
          </cell>
          <cell r="P527" t="str">
            <v>Blocked</v>
          </cell>
          <cell r="Q527" t="str">
            <v>Blocked</v>
          </cell>
          <cell r="R527">
            <v>0.23</v>
          </cell>
          <cell r="S527">
            <v>0.23</v>
          </cell>
          <cell r="T527" t="str">
            <v>V</v>
          </cell>
          <cell r="U527">
            <v>6.83</v>
          </cell>
          <cell r="V527">
            <v>0</v>
          </cell>
          <cell r="W527">
            <v>0</v>
          </cell>
          <cell r="X527">
            <v>0</v>
          </cell>
        </row>
        <row r="528">
          <cell r="E528">
            <v>15655</v>
          </cell>
          <cell r="F528" t="str">
            <v>17.04.2003</v>
          </cell>
          <cell r="G528">
            <v>598</v>
          </cell>
          <cell r="H528">
            <v>0</v>
          </cell>
          <cell r="I528">
            <v>0</v>
          </cell>
          <cell r="J528">
            <v>0</v>
          </cell>
          <cell r="K528">
            <v>0</v>
          </cell>
          <cell r="L528">
            <v>0</v>
          </cell>
          <cell r="M528">
            <v>598</v>
          </cell>
          <cell r="N528" t="str">
            <v>L</v>
          </cell>
          <cell r="O528" t="str">
            <v>A</v>
          </cell>
          <cell r="P528" t="str">
            <v>Unrestricted</v>
          </cell>
          <cell r="Q528" t="str">
            <v>Unrestricted</v>
          </cell>
          <cell r="R528">
            <v>0.23</v>
          </cell>
          <cell r="S528">
            <v>0.23</v>
          </cell>
          <cell r="T528" t="str">
            <v>V</v>
          </cell>
          <cell r="U528">
            <v>136.07</v>
          </cell>
          <cell r="V528">
            <v>0</v>
          </cell>
          <cell r="W528">
            <v>0</v>
          </cell>
          <cell r="X528">
            <v>0</v>
          </cell>
        </row>
        <row r="529">
          <cell r="F529" t="str">
            <v>00.00.0000</v>
          </cell>
          <cell r="G529">
            <v>22745.186000000002</v>
          </cell>
          <cell r="H529">
            <v>0</v>
          </cell>
          <cell r="I529">
            <v>0</v>
          </cell>
          <cell r="J529">
            <v>0</v>
          </cell>
          <cell r="K529">
            <v>0</v>
          </cell>
          <cell r="L529">
            <v>0</v>
          </cell>
          <cell r="M529">
            <v>22745.186000000002</v>
          </cell>
          <cell r="N529" t="str">
            <v>L</v>
          </cell>
          <cell r="O529" t="str">
            <v>EA</v>
          </cell>
          <cell r="P529" t="str">
            <v>Unrestricted</v>
          </cell>
          <cell r="Q529" t="str">
            <v>Unrestricted</v>
          </cell>
          <cell r="R529">
            <v>0.21</v>
          </cell>
          <cell r="S529">
            <v>0.21</v>
          </cell>
          <cell r="T529" t="str">
            <v>V</v>
          </cell>
          <cell r="U529">
            <v>4801.88</v>
          </cell>
          <cell r="V529">
            <v>0</v>
          </cell>
          <cell r="W529">
            <v>0</v>
          </cell>
          <cell r="X529" t="e">
            <v>#N/A</v>
          </cell>
        </row>
        <row r="530">
          <cell r="E530">
            <v>16000</v>
          </cell>
          <cell r="F530" t="str">
            <v>20.05.2003</v>
          </cell>
          <cell r="G530">
            <v>3850</v>
          </cell>
          <cell r="H530">
            <v>0</v>
          </cell>
          <cell r="I530">
            <v>0</v>
          </cell>
          <cell r="J530">
            <v>0</v>
          </cell>
          <cell r="K530">
            <v>156</v>
          </cell>
          <cell r="L530">
            <v>0</v>
          </cell>
          <cell r="M530">
            <v>4006</v>
          </cell>
          <cell r="N530" t="str">
            <v>L</v>
          </cell>
          <cell r="O530" t="str">
            <v>A</v>
          </cell>
          <cell r="P530" t="str">
            <v>Mix</v>
          </cell>
          <cell r="Q530" t="str">
            <v>Unrestricted</v>
          </cell>
          <cell r="R530">
            <v>1.27</v>
          </cell>
          <cell r="S530">
            <v>1.27</v>
          </cell>
          <cell r="T530" t="str">
            <v>V</v>
          </cell>
          <cell r="U530">
            <v>5093.2299999999996</v>
          </cell>
          <cell r="V530">
            <v>0</v>
          </cell>
          <cell r="W530">
            <v>0</v>
          </cell>
          <cell r="X530">
            <v>0</v>
          </cell>
        </row>
        <row r="531">
          <cell r="E531">
            <v>16237</v>
          </cell>
          <cell r="F531" t="str">
            <v>11.06.2003</v>
          </cell>
          <cell r="G531">
            <v>600</v>
          </cell>
          <cell r="H531">
            <v>0</v>
          </cell>
          <cell r="I531">
            <v>0</v>
          </cell>
          <cell r="J531">
            <v>0</v>
          </cell>
          <cell r="K531">
            <v>0</v>
          </cell>
          <cell r="L531">
            <v>0</v>
          </cell>
          <cell r="M531">
            <v>600</v>
          </cell>
          <cell r="N531" t="str">
            <v>L</v>
          </cell>
          <cell r="O531" t="str">
            <v>A</v>
          </cell>
          <cell r="P531" t="str">
            <v>Unrestricted</v>
          </cell>
          <cell r="Q531" t="str">
            <v>Unrestricted</v>
          </cell>
          <cell r="R531">
            <v>1.27</v>
          </cell>
          <cell r="S531">
            <v>1.27</v>
          </cell>
          <cell r="T531" t="str">
            <v>V</v>
          </cell>
          <cell r="U531">
            <v>762.84</v>
          </cell>
          <cell r="V531">
            <v>0</v>
          </cell>
          <cell r="W531">
            <v>0</v>
          </cell>
          <cell r="X531">
            <v>0</v>
          </cell>
        </row>
        <row r="532">
          <cell r="E532">
            <v>16465</v>
          </cell>
          <cell r="F532" t="str">
            <v>01.07.2003</v>
          </cell>
          <cell r="G532">
            <v>230</v>
          </cell>
          <cell r="H532">
            <v>0</v>
          </cell>
          <cell r="I532">
            <v>0</v>
          </cell>
          <cell r="J532">
            <v>0</v>
          </cell>
          <cell r="K532">
            <v>0</v>
          </cell>
          <cell r="L532">
            <v>0</v>
          </cell>
          <cell r="M532">
            <v>230</v>
          </cell>
          <cell r="N532" t="str">
            <v>KG</v>
          </cell>
          <cell r="O532" t="str">
            <v>A</v>
          </cell>
          <cell r="P532" t="str">
            <v>Unrestricted</v>
          </cell>
          <cell r="Q532" t="str">
            <v>Unrestricted</v>
          </cell>
          <cell r="R532">
            <v>0.33</v>
          </cell>
          <cell r="S532">
            <v>0.33</v>
          </cell>
          <cell r="T532" t="str">
            <v>V</v>
          </cell>
          <cell r="U532">
            <v>75.38</v>
          </cell>
          <cell r="V532">
            <v>0</v>
          </cell>
          <cell r="W532">
            <v>0</v>
          </cell>
          <cell r="X532">
            <v>0</v>
          </cell>
        </row>
        <row r="533">
          <cell r="E533">
            <v>16789</v>
          </cell>
          <cell r="F533" t="str">
            <v>25.07.2003</v>
          </cell>
          <cell r="G533">
            <v>920</v>
          </cell>
          <cell r="H533">
            <v>0</v>
          </cell>
          <cell r="I533">
            <v>0</v>
          </cell>
          <cell r="J533">
            <v>0</v>
          </cell>
          <cell r="K533">
            <v>0</v>
          </cell>
          <cell r="L533">
            <v>0</v>
          </cell>
          <cell r="M533">
            <v>920</v>
          </cell>
          <cell r="N533" t="str">
            <v>KG</v>
          </cell>
          <cell r="O533" t="str">
            <v>A</v>
          </cell>
          <cell r="P533" t="str">
            <v>Unrestricted</v>
          </cell>
          <cell r="Q533" t="str">
            <v>Unrestricted</v>
          </cell>
          <cell r="R533">
            <v>0.33</v>
          </cell>
          <cell r="S533">
            <v>0.33</v>
          </cell>
          <cell r="T533" t="str">
            <v>V</v>
          </cell>
          <cell r="U533">
            <v>301.54000000000002</v>
          </cell>
          <cell r="V533">
            <v>0</v>
          </cell>
          <cell r="W533">
            <v>0</v>
          </cell>
          <cell r="X533">
            <v>0</v>
          </cell>
        </row>
        <row r="534">
          <cell r="E534">
            <v>16960</v>
          </cell>
          <cell r="F534" t="str">
            <v>15.08.2003</v>
          </cell>
          <cell r="G534">
            <v>920</v>
          </cell>
          <cell r="H534">
            <v>0</v>
          </cell>
          <cell r="I534">
            <v>0</v>
          </cell>
          <cell r="J534">
            <v>0</v>
          </cell>
          <cell r="K534">
            <v>0</v>
          </cell>
          <cell r="L534">
            <v>0</v>
          </cell>
          <cell r="M534">
            <v>920</v>
          </cell>
          <cell r="N534" t="str">
            <v>KG</v>
          </cell>
          <cell r="O534" t="str">
            <v>A</v>
          </cell>
          <cell r="P534" t="str">
            <v>Unrestricted</v>
          </cell>
          <cell r="Q534" t="str">
            <v>Unrestricted</v>
          </cell>
          <cell r="R534">
            <v>0.33</v>
          </cell>
          <cell r="S534">
            <v>0.33</v>
          </cell>
          <cell r="T534" t="str">
            <v>V</v>
          </cell>
          <cell r="U534">
            <v>301.54000000000002</v>
          </cell>
          <cell r="V534">
            <v>0</v>
          </cell>
          <cell r="W534">
            <v>0</v>
          </cell>
          <cell r="X534" t="e">
            <v>#N/A</v>
          </cell>
        </row>
        <row r="535">
          <cell r="E535">
            <v>17103</v>
          </cell>
          <cell r="F535" t="str">
            <v>29.08.2003</v>
          </cell>
          <cell r="G535">
            <v>0</v>
          </cell>
          <cell r="H535">
            <v>0</v>
          </cell>
          <cell r="I535">
            <v>0</v>
          </cell>
          <cell r="J535">
            <v>920</v>
          </cell>
          <cell r="K535">
            <v>0</v>
          </cell>
          <cell r="L535">
            <v>0</v>
          </cell>
          <cell r="M535">
            <v>920</v>
          </cell>
          <cell r="N535" t="str">
            <v>KG</v>
          </cell>
          <cell r="O535" t="str">
            <v>A</v>
          </cell>
          <cell r="P535" t="str">
            <v>In Quality</v>
          </cell>
          <cell r="Q535" t="str">
            <v>In Quality</v>
          </cell>
          <cell r="R535">
            <v>0.33</v>
          </cell>
          <cell r="S535">
            <v>0.33</v>
          </cell>
          <cell r="T535" t="str">
            <v>V</v>
          </cell>
          <cell r="U535">
            <v>301.54000000000002</v>
          </cell>
          <cell r="V535">
            <v>0</v>
          </cell>
          <cell r="W535">
            <v>0</v>
          </cell>
          <cell r="X535" t="e">
            <v>#N/A</v>
          </cell>
        </row>
        <row r="536">
          <cell r="E536">
            <v>17104</v>
          </cell>
          <cell r="F536" t="str">
            <v>29.08.2003</v>
          </cell>
          <cell r="G536">
            <v>0</v>
          </cell>
          <cell r="H536">
            <v>0</v>
          </cell>
          <cell r="I536">
            <v>0</v>
          </cell>
          <cell r="J536">
            <v>460</v>
          </cell>
          <cell r="K536">
            <v>0</v>
          </cell>
          <cell r="L536">
            <v>0</v>
          </cell>
          <cell r="M536">
            <v>460</v>
          </cell>
          <cell r="N536" t="str">
            <v>KG</v>
          </cell>
          <cell r="O536" t="str">
            <v>A</v>
          </cell>
          <cell r="P536" t="str">
            <v>In Quality</v>
          </cell>
          <cell r="Q536" t="str">
            <v>In Quality</v>
          </cell>
          <cell r="R536">
            <v>0.33</v>
          </cell>
          <cell r="S536">
            <v>0.33</v>
          </cell>
          <cell r="T536" t="str">
            <v>V</v>
          </cell>
          <cell r="U536">
            <v>150.77000000000001</v>
          </cell>
          <cell r="V536">
            <v>0</v>
          </cell>
          <cell r="W536">
            <v>0</v>
          </cell>
          <cell r="X536" t="e">
            <v>#N/A</v>
          </cell>
        </row>
        <row r="537">
          <cell r="F537" t="str">
            <v>00.00.0000</v>
          </cell>
          <cell r="G537">
            <v>21340.076000000001</v>
          </cell>
          <cell r="H537">
            <v>0</v>
          </cell>
          <cell r="I537">
            <v>0</v>
          </cell>
          <cell r="J537">
            <v>0</v>
          </cell>
          <cell r="K537">
            <v>0</v>
          </cell>
          <cell r="L537">
            <v>0</v>
          </cell>
          <cell r="M537">
            <v>21340.076000000001</v>
          </cell>
          <cell r="N537" t="str">
            <v>L</v>
          </cell>
          <cell r="O537" t="str">
            <v>EA</v>
          </cell>
          <cell r="P537" t="str">
            <v>Unrestricted</v>
          </cell>
          <cell r="Q537" t="str">
            <v>Unrestricted</v>
          </cell>
          <cell r="R537">
            <v>0.41</v>
          </cell>
          <cell r="S537">
            <v>0.41</v>
          </cell>
          <cell r="T537" t="str">
            <v>V</v>
          </cell>
          <cell r="U537">
            <v>8806.61</v>
          </cell>
          <cell r="V537">
            <v>0</v>
          </cell>
          <cell r="W537">
            <v>0</v>
          </cell>
          <cell r="X537" t="e">
            <v>#N/A</v>
          </cell>
        </row>
        <row r="538">
          <cell r="E538">
            <v>13260</v>
          </cell>
          <cell r="F538" t="str">
            <v>20.08.2002</v>
          </cell>
          <cell r="G538">
            <v>0</v>
          </cell>
          <cell r="H538">
            <v>0</v>
          </cell>
          <cell r="I538">
            <v>0</v>
          </cell>
          <cell r="J538">
            <v>0</v>
          </cell>
          <cell r="K538">
            <v>79.397000000000006</v>
          </cell>
          <cell r="L538">
            <v>0</v>
          </cell>
          <cell r="M538">
            <v>79.397000000000006</v>
          </cell>
          <cell r="N538" t="str">
            <v>L</v>
          </cell>
          <cell r="O538" t="str">
            <v>A</v>
          </cell>
          <cell r="P538" t="str">
            <v>Blocked</v>
          </cell>
          <cell r="Q538" t="str">
            <v>Blocked</v>
          </cell>
          <cell r="R538">
            <v>0.69</v>
          </cell>
          <cell r="S538">
            <v>0.69</v>
          </cell>
          <cell r="T538" t="str">
            <v>V</v>
          </cell>
          <cell r="U538">
            <v>54.97</v>
          </cell>
          <cell r="V538">
            <v>0</v>
          </cell>
          <cell r="W538">
            <v>0</v>
          </cell>
          <cell r="X538">
            <v>0</v>
          </cell>
        </row>
        <row r="539">
          <cell r="E539">
            <v>16579</v>
          </cell>
          <cell r="F539" t="str">
            <v>07.07.2003</v>
          </cell>
          <cell r="G539">
            <v>1E-3</v>
          </cell>
          <cell r="H539">
            <v>0</v>
          </cell>
          <cell r="I539">
            <v>0</v>
          </cell>
          <cell r="J539">
            <v>0</v>
          </cell>
          <cell r="K539">
            <v>0</v>
          </cell>
          <cell r="L539">
            <v>0</v>
          </cell>
          <cell r="M539">
            <v>1E-3</v>
          </cell>
          <cell r="N539" t="str">
            <v>L</v>
          </cell>
          <cell r="O539" t="str">
            <v>A</v>
          </cell>
          <cell r="P539" t="str">
            <v>Unrestricted</v>
          </cell>
          <cell r="Q539" t="str">
            <v>Unrestricted</v>
          </cell>
          <cell r="R539">
            <v>0.69</v>
          </cell>
          <cell r="S539">
            <v>0</v>
          </cell>
          <cell r="T539" t="str">
            <v>V</v>
          </cell>
          <cell r="U539">
            <v>0</v>
          </cell>
          <cell r="V539">
            <v>0</v>
          </cell>
          <cell r="W539">
            <v>0</v>
          </cell>
          <cell r="X539">
            <v>0</v>
          </cell>
        </row>
        <row r="540">
          <cell r="E540">
            <v>16771</v>
          </cell>
          <cell r="F540" t="str">
            <v>25.07.2003</v>
          </cell>
          <cell r="G540">
            <v>530.82299999999998</v>
          </cell>
          <cell r="H540">
            <v>0</v>
          </cell>
          <cell r="I540">
            <v>0</v>
          </cell>
          <cell r="J540">
            <v>0</v>
          </cell>
          <cell r="K540">
            <v>0</v>
          </cell>
          <cell r="L540">
            <v>0</v>
          </cell>
          <cell r="M540">
            <v>530.82299999999998</v>
          </cell>
          <cell r="N540" t="str">
            <v>L</v>
          </cell>
          <cell r="O540" t="str">
            <v>A</v>
          </cell>
          <cell r="P540" t="str">
            <v>Unrestricted</v>
          </cell>
          <cell r="Q540" t="str">
            <v>Unrestricted</v>
          </cell>
          <cell r="R540">
            <v>0.69</v>
          </cell>
          <cell r="S540">
            <v>0.69</v>
          </cell>
          <cell r="T540" t="str">
            <v>V</v>
          </cell>
          <cell r="U540">
            <v>367.49</v>
          </cell>
          <cell r="V540">
            <v>0</v>
          </cell>
          <cell r="W540">
            <v>0</v>
          </cell>
          <cell r="X540">
            <v>0</v>
          </cell>
        </row>
        <row r="541">
          <cell r="E541">
            <v>16772</v>
          </cell>
          <cell r="F541" t="str">
            <v>25.07.2003</v>
          </cell>
          <cell r="G541">
            <v>2448</v>
          </cell>
          <cell r="H541">
            <v>0</v>
          </cell>
          <cell r="I541">
            <v>0</v>
          </cell>
          <cell r="J541">
            <v>0</v>
          </cell>
          <cell r="K541">
            <v>0</v>
          </cell>
          <cell r="L541">
            <v>0</v>
          </cell>
          <cell r="M541">
            <v>2448</v>
          </cell>
          <cell r="N541" t="str">
            <v>L</v>
          </cell>
          <cell r="O541" t="str">
            <v>A</v>
          </cell>
          <cell r="P541" t="str">
            <v>Unrestricted</v>
          </cell>
          <cell r="Q541" t="str">
            <v>Unrestricted</v>
          </cell>
          <cell r="R541">
            <v>0.69</v>
          </cell>
          <cell r="S541">
            <v>0.69</v>
          </cell>
          <cell r="T541" t="str">
            <v>V</v>
          </cell>
          <cell r="U541">
            <v>1694.74</v>
          </cell>
          <cell r="V541">
            <v>0</v>
          </cell>
          <cell r="W541">
            <v>0</v>
          </cell>
          <cell r="X541">
            <v>0</v>
          </cell>
        </row>
        <row r="542">
          <cell r="E542">
            <v>16954</v>
          </cell>
          <cell r="F542" t="str">
            <v>15.08.2003</v>
          </cell>
          <cell r="G542">
            <v>3264</v>
          </cell>
          <cell r="H542">
            <v>0</v>
          </cell>
          <cell r="I542">
            <v>0</v>
          </cell>
          <cell r="J542">
            <v>0</v>
          </cell>
          <cell r="K542">
            <v>0</v>
          </cell>
          <cell r="L542">
            <v>0</v>
          </cell>
          <cell r="M542">
            <v>3264</v>
          </cell>
          <cell r="N542" t="str">
            <v>L</v>
          </cell>
          <cell r="O542" t="str">
            <v>A</v>
          </cell>
          <cell r="P542" t="str">
            <v>Unrestricted</v>
          </cell>
          <cell r="Q542" t="str">
            <v>Unrestricted</v>
          </cell>
          <cell r="R542">
            <v>0.69</v>
          </cell>
          <cell r="S542">
            <v>0.69</v>
          </cell>
          <cell r="T542" t="str">
            <v>V</v>
          </cell>
          <cell r="U542">
            <v>2259.65</v>
          </cell>
          <cell r="V542">
            <v>0</v>
          </cell>
          <cell r="W542">
            <v>0</v>
          </cell>
          <cell r="X542" t="e">
            <v>#N/A</v>
          </cell>
        </row>
        <row r="543">
          <cell r="E543">
            <v>14935</v>
          </cell>
          <cell r="F543" t="str">
            <v>11.02.2003</v>
          </cell>
          <cell r="G543">
            <v>4975</v>
          </cell>
          <cell r="H543">
            <v>0</v>
          </cell>
          <cell r="I543">
            <v>0</v>
          </cell>
          <cell r="J543">
            <v>0</v>
          </cell>
          <cell r="K543">
            <v>0</v>
          </cell>
          <cell r="L543">
            <v>0</v>
          </cell>
          <cell r="M543">
            <v>4975</v>
          </cell>
          <cell r="N543" t="str">
            <v>L</v>
          </cell>
          <cell r="O543" t="str">
            <v>A</v>
          </cell>
          <cell r="P543" t="str">
            <v>Unrestricted</v>
          </cell>
          <cell r="Q543" t="str">
            <v>Unrestricted</v>
          </cell>
          <cell r="R543">
            <v>0.53</v>
          </cell>
          <cell r="S543">
            <v>0.53</v>
          </cell>
          <cell r="T543" t="str">
            <v>V</v>
          </cell>
          <cell r="U543">
            <v>2641.53</v>
          </cell>
          <cell r="V543">
            <v>0</v>
          </cell>
          <cell r="W543">
            <v>0</v>
          </cell>
          <cell r="X543">
            <v>0</v>
          </cell>
        </row>
        <row r="544">
          <cell r="E544">
            <v>12726</v>
          </cell>
          <cell r="F544" t="str">
            <v>27.06.2002</v>
          </cell>
          <cell r="G544">
            <v>1414</v>
          </cell>
          <cell r="H544">
            <v>0</v>
          </cell>
          <cell r="I544">
            <v>0</v>
          </cell>
          <cell r="J544">
            <v>0</v>
          </cell>
          <cell r="K544">
            <v>291.19</v>
          </cell>
          <cell r="L544">
            <v>0</v>
          </cell>
          <cell r="M544">
            <v>1705.19</v>
          </cell>
          <cell r="N544" t="str">
            <v>L</v>
          </cell>
          <cell r="O544" t="str">
            <v>A</v>
          </cell>
          <cell r="P544" t="str">
            <v>Mix</v>
          </cell>
          <cell r="Q544" t="str">
            <v>Unrestricted</v>
          </cell>
          <cell r="R544">
            <v>0.47</v>
          </cell>
          <cell r="S544">
            <v>0.47</v>
          </cell>
          <cell r="T544" t="str">
            <v>V</v>
          </cell>
          <cell r="U544">
            <v>806.15</v>
          </cell>
          <cell r="V544">
            <v>100</v>
          </cell>
          <cell r="W544">
            <v>806.15</v>
          </cell>
          <cell r="X544">
            <v>0</v>
          </cell>
        </row>
        <row r="545">
          <cell r="E545">
            <v>16555</v>
          </cell>
          <cell r="F545" t="str">
            <v>04.07.2003</v>
          </cell>
          <cell r="G545">
            <v>277.87299999999999</v>
          </cell>
          <cell r="H545">
            <v>0</v>
          </cell>
          <cell r="I545">
            <v>0</v>
          </cell>
          <cell r="J545">
            <v>0</v>
          </cell>
          <cell r="K545">
            <v>0</v>
          </cell>
          <cell r="L545">
            <v>0</v>
          </cell>
          <cell r="M545">
            <v>277.87299999999999</v>
          </cell>
          <cell r="N545" t="str">
            <v>L</v>
          </cell>
          <cell r="O545" t="str">
            <v>A</v>
          </cell>
          <cell r="P545" t="str">
            <v>Unrestricted</v>
          </cell>
          <cell r="Q545" t="str">
            <v>Unrestricted</v>
          </cell>
          <cell r="R545">
            <v>0.61</v>
          </cell>
          <cell r="S545">
            <v>0.61</v>
          </cell>
          <cell r="T545" t="str">
            <v>V</v>
          </cell>
          <cell r="U545">
            <v>168.27</v>
          </cell>
          <cell r="V545">
            <v>0</v>
          </cell>
          <cell r="W545">
            <v>0</v>
          </cell>
          <cell r="X545">
            <v>0</v>
          </cell>
        </row>
        <row r="546">
          <cell r="E546">
            <v>16787</v>
          </cell>
          <cell r="F546" t="str">
            <v>25.07.2003</v>
          </cell>
          <cell r="G546">
            <v>3502</v>
          </cell>
          <cell r="H546">
            <v>0</v>
          </cell>
          <cell r="I546">
            <v>0</v>
          </cell>
          <cell r="J546">
            <v>0</v>
          </cell>
          <cell r="K546">
            <v>0</v>
          </cell>
          <cell r="L546">
            <v>0</v>
          </cell>
          <cell r="M546">
            <v>3502</v>
          </cell>
          <cell r="N546" t="str">
            <v>L</v>
          </cell>
          <cell r="O546" t="str">
            <v>A</v>
          </cell>
          <cell r="P546" t="str">
            <v>Unrestricted</v>
          </cell>
          <cell r="Q546" t="str">
            <v>Unrestricted</v>
          </cell>
          <cell r="R546">
            <v>0.61</v>
          </cell>
          <cell r="S546">
            <v>0.61</v>
          </cell>
          <cell r="T546" t="str">
            <v>V</v>
          </cell>
          <cell r="U546">
            <v>2120.6999999999998</v>
          </cell>
          <cell r="V546">
            <v>0</v>
          </cell>
          <cell r="W546">
            <v>0</v>
          </cell>
          <cell r="X546">
            <v>0</v>
          </cell>
        </row>
        <row r="547">
          <cell r="E547">
            <v>16858</v>
          </cell>
          <cell r="F547" t="str">
            <v>05.08.2003</v>
          </cell>
          <cell r="G547">
            <v>2472</v>
          </cell>
          <cell r="H547">
            <v>0</v>
          </cell>
          <cell r="I547">
            <v>0</v>
          </cell>
          <cell r="J547">
            <v>0</v>
          </cell>
          <cell r="K547">
            <v>0</v>
          </cell>
          <cell r="L547">
            <v>0</v>
          </cell>
          <cell r="M547">
            <v>2472</v>
          </cell>
          <cell r="N547" t="str">
            <v>L</v>
          </cell>
          <cell r="O547" t="str">
            <v>A</v>
          </cell>
          <cell r="P547" t="str">
            <v>Unrestricted</v>
          </cell>
          <cell r="Q547" t="str">
            <v>Unrestricted</v>
          </cell>
          <cell r="R547">
            <v>0.61</v>
          </cell>
          <cell r="S547">
            <v>0.61</v>
          </cell>
          <cell r="T547" t="str">
            <v>V</v>
          </cell>
          <cell r="U547">
            <v>1496.97</v>
          </cell>
          <cell r="V547">
            <v>0</v>
          </cell>
          <cell r="W547">
            <v>0</v>
          </cell>
          <cell r="X547" t="e">
            <v>#N/A</v>
          </cell>
        </row>
        <row r="548">
          <cell r="F548" t="str">
            <v>00.00.0000</v>
          </cell>
          <cell r="G548">
            <v>25611.519</v>
          </cell>
          <cell r="H548">
            <v>0</v>
          </cell>
          <cell r="I548">
            <v>0</v>
          </cell>
          <cell r="J548">
            <v>0</v>
          </cell>
          <cell r="K548">
            <v>0</v>
          </cell>
          <cell r="L548">
            <v>0</v>
          </cell>
          <cell r="M548">
            <v>25611.519</v>
          </cell>
          <cell r="N548" t="str">
            <v>L</v>
          </cell>
          <cell r="O548" t="str">
            <v>EA</v>
          </cell>
          <cell r="P548" t="str">
            <v>Unrestricted</v>
          </cell>
          <cell r="Q548" t="str">
            <v>Unrestricted</v>
          </cell>
          <cell r="R548">
            <v>0.51</v>
          </cell>
          <cell r="S548">
            <v>0.51</v>
          </cell>
          <cell r="T548" t="str">
            <v>V</v>
          </cell>
          <cell r="U548">
            <v>12937.88</v>
          </cell>
          <cell r="V548">
            <v>0</v>
          </cell>
          <cell r="W548">
            <v>0</v>
          </cell>
          <cell r="X548" t="e">
            <v>#N/A</v>
          </cell>
        </row>
        <row r="549">
          <cell r="F549" t="str">
            <v>00.00.0000</v>
          </cell>
          <cell r="G549">
            <v>34807.07</v>
          </cell>
          <cell r="H549">
            <v>0</v>
          </cell>
          <cell r="I549">
            <v>0</v>
          </cell>
          <cell r="J549">
            <v>0</v>
          </cell>
          <cell r="K549">
            <v>0</v>
          </cell>
          <cell r="L549">
            <v>0</v>
          </cell>
          <cell r="M549">
            <v>34807.07</v>
          </cell>
          <cell r="N549" t="str">
            <v>L</v>
          </cell>
          <cell r="O549" t="str">
            <v>EA</v>
          </cell>
          <cell r="P549" t="str">
            <v>Unrestricted</v>
          </cell>
          <cell r="Q549" t="str">
            <v>Unrestricted</v>
          </cell>
          <cell r="R549">
            <v>0.17</v>
          </cell>
          <cell r="S549">
            <v>0.17</v>
          </cell>
          <cell r="T549" t="str">
            <v>V</v>
          </cell>
          <cell r="U549">
            <v>5832.12</v>
          </cell>
          <cell r="V549">
            <v>0</v>
          </cell>
          <cell r="W549">
            <v>0</v>
          </cell>
          <cell r="X549" t="e">
            <v>#N/A</v>
          </cell>
        </row>
        <row r="550">
          <cell r="E550">
            <v>15639</v>
          </cell>
          <cell r="F550" t="str">
            <v>16.04.2003</v>
          </cell>
          <cell r="G550">
            <v>0</v>
          </cell>
          <cell r="H550">
            <v>0</v>
          </cell>
          <cell r="I550">
            <v>0</v>
          </cell>
          <cell r="J550">
            <v>0</v>
          </cell>
          <cell r="K550">
            <v>238.48</v>
          </cell>
          <cell r="L550">
            <v>0</v>
          </cell>
          <cell r="M550">
            <v>238.48</v>
          </cell>
          <cell r="N550" t="str">
            <v>KG</v>
          </cell>
          <cell r="O550" t="str">
            <v>A</v>
          </cell>
          <cell r="P550" t="str">
            <v>Blocked</v>
          </cell>
          <cell r="Q550" t="str">
            <v>Blocked</v>
          </cell>
          <cell r="R550">
            <v>0.51</v>
          </cell>
          <cell r="S550">
            <v>0.51</v>
          </cell>
          <cell r="T550" t="str">
            <v>V</v>
          </cell>
          <cell r="U550">
            <v>121.26</v>
          </cell>
          <cell r="V550">
            <v>0</v>
          </cell>
          <cell r="W550">
            <v>0</v>
          </cell>
          <cell r="X550">
            <v>0</v>
          </cell>
        </row>
        <row r="551">
          <cell r="E551">
            <v>15727</v>
          </cell>
          <cell r="F551" t="str">
            <v>25.04.2003</v>
          </cell>
          <cell r="G551">
            <v>0</v>
          </cell>
          <cell r="H551">
            <v>0</v>
          </cell>
          <cell r="I551">
            <v>0</v>
          </cell>
          <cell r="J551">
            <v>0</v>
          </cell>
          <cell r="K551">
            <v>79.16</v>
          </cell>
          <cell r="L551">
            <v>0</v>
          </cell>
          <cell r="M551">
            <v>79.16</v>
          </cell>
          <cell r="N551" t="str">
            <v>KG</v>
          </cell>
          <cell r="O551" t="str">
            <v>A</v>
          </cell>
          <cell r="P551" t="str">
            <v>Blocked</v>
          </cell>
          <cell r="Q551" t="str">
            <v>Blocked</v>
          </cell>
          <cell r="R551">
            <v>0.51</v>
          </cell>
          <cell r="S551">
            <v>0.51</v>
          </cell>
          <cell r="T551" t="str">
            <v>V</v>
          </cell>
          <cell r="U551">
            <v>40.25</v>
          </cell>
          <cell r="V551">
            <v>0</v>
          </cell>
          <cell r="W551">
            <v>0</v>
          </cell>
          <cell r="X551">
            <v>0</v>
          </cell>
        </row>
        <row r="552">
          <cell r="E552">
            <v>16885</v>
          </cell>
          <cell r="F552" t="str">
            <v>08.08.2003</v>
          </cell>
          <cell r="G552">
            <v>1701.87</v>
          </cell>
          <cell r="H552">
            <v>0</v>
          </cell>
          <cell r="I552">
            <v>0</v>
          </cell>
          <cell r="J552">
            <v>0</v>
          </cell>
          <cell r="K552">
            <v>0</v>
          </cell>
          <cell r="L552">
            <v>0</v>
          </cell>
          <cell r="M552">
            <v>1701.87</v>
          </cell>
          <cell r="N552" t="str">
            <v>KG</v>
          </cell>
          <cell r="O552" t="str">
            <v>A</v>
          </cell>
          <cell r="P552" t="str">
            <v>Unrestricted</v>
          </cell>
          <cell r="Q552" t="str">
            <v>Unrestricted</v>
          </cell>
          <cell r="R552">
            <v>0.51</v>
          </cell>
          <cell r="S552">
            <v>0.51</v>
          </cell>
          <cell r="T552" t="str">
            <v>V</v>
          </cell>
          <cell r="U552">
            <v>865.34</v>
          </cell>
          <cell r="V552">
            <v>0</v>
          </cell>
          <cell r="W552">
            <v>0</v>
          </cell>
          <cell r="X552" t="e">
            <v>#N/A</v>
          </cell>
        </row>
        <row r="553">
          <cell r="E553">
            <v>16948</v>
          </cell>
          <cell r="F553" t="str">
            <v>15.08.2003</v>
          </cell>
          <cell r="G553">
            <v>1060</v>
          </cell>
          <cell r="H553">
            <v>0</v>
          </cell>
          <cell r="I553">
            <v>0</v>
          </cell>
          <cell r="J553">
            <v>0</v>
          </cell>
          <cell r="K553">
            <v>0</v>
          </cell>
          <cell r="L553">
            <v>0</v>
          </cell>
          <cell r="M553">
            <v>1060</v>
          </cell>
          <cell r="N553" t="str">
            <v>KG</v>
          </cell>
          <cell r="O553" t="str">
            <v>A</v>
          </cell>
          <cell r="P553" t="str">
            <v>Unrestricted</v>
          </cell>
          <cell r="Q553" t="str">
            <v>Unrestricted</v>
          </cell>
          <cell r="R553">
            <v>0.51</v>
          </cell>
          <cell r="S553">
            <v>0.51</v>
          </cell>
          <cell r="T553" t="str">
            <v>V</v>
          </cell>
          <cell r="U553">
            <v>538.97</v>
          </cell>
          <cell r="V553">
            <v>0</v>
          </cell>
          <cell r="W553">
            <v>0</v>
          </cell>
          <cell r="X553" t="e">
            <v>#N/A</v>
          </cell>
        </row>
        <row r="554">
          <cell r="E554">
            <v>16949</v>
          </cell>
          <cell r="F554" t="str">
            <v>15.08.2003</v>
          </cell>
          <cell r="G554">
            <v>4240</v>
          </cell>
          <cell r="H554">
            <v>0</v>
          </cell>
          <cell r="I554">
            <v>0</v>
          </cell>
          <cell r="J554">
            <v>0</v>
          </cell>
          <cell r="K554">
            <v>0</v>
          </cell>
          <cell r="L554">
            <v>0</v>
          </cell>
          <cell r="M554">
            <v>4240</v>
          </cell>
          <cell r="N554" t="str">
            <v>KG</v>
          </cell>
          <cell r="O554" t="str">
            <v>A</v>
          </cell>
          <cell r="P554" t="str">
            <v>Unrestricted</v>
          </cell>
          <cell r="Q554" t="str">
            <v>Unrestricted</v>
          </cell>
          <cell r="R554">
            <v>0.51</v>
          </cell>
          <cell r="S554">
            <v>0.51</v>
          </cell>
          <cell r="T554" t="str">
            <v>V</v>
          </cell>
          <cell r="U554">
            <v>2155.88</v>
          </cell>
          <cell r="V554">
            <v>0</v>
          </cell>
          <cell r="W554">
            <v>0</v>
          </cell>
          <cell r="X554" t="e">
            <v>#N/A</v>
          </cell>
        </row>
        <row r="555">
          <cell r="E555">
            <v>17076</v>
          </cell>
          <cell r="F555" t="str">
            <v>27.08.2003</v>
          </cell>
          <cell r="G555">
            <v>3180</v>
          </cell>
          <cell r="H555">
            <v>0</v>
          </cell>
          <cell r="I555">
            <v>0</v>
          </cell>
          <cell r="J555">
            <v>0</v>
          </cell>
          <cell r="K555">
            <v>0</v>
          </cell>
          <cell r="L555">
            <v>0</v>
          </cell>
          <cell r="M555">
            <v>3180</v>
          </cell>
          <cell r="N555" t="str">
            <v>KG</v>
          </cell>
          <cell r="O555" t="str">
            <v>A</v>
          </cell>
          <cell r="P555" t="str">
            <v>Unrestricted</v>
          </cell>
          <cell r="Q555" t="str">
            <v>Unrestricted</v>
          </cell>
          <cell r="R555">
            <v>0.51</v>
          </cell>
          <cell r="S555">
            <v>0.51</v>
          </cell>
          <cell r="T555" t="str">
            <v>V</v>
          </cell>
          <cell r="U555">
            <v>1616.91</v>
          </cell>
          <cell r="V555">
            <v>0</v>
          </cell>
          <cell r="W555">
            <v>0</v>
          </cell>
          <cell r="X555" t="e">
            <v>#N/A</v>
          </cell>
        </row>
        <row r="556">
          <cell r="E556">
            <v>17108</v>
          </cell>
          <cell r="F556" t="str">
            <v>29.08.2003</v>
          </cell>
          <cell r="G556">
            <v>0</v>
          </cell>
          <cell r="H556">
            <v>0</v>
          </cell>
          <cell r="I556">
            <v>0</v>
          </cell>
          <cell r="J556">
            <v>4240</v>
          </cell>
          <cell r="K556">
            <v>0</v>
          </cell>
          <cell r="L556">
            <v>0</v>
          </cell>
          <cell r="M556">
            <v>4240</v>
          </cell>
          <cell r="N556" t="str">
            <v>KG</v>
          </cell>
          <cell r="O556" t="str">
            <v>A</v>
          </cell>
          <cell r="P556" t="str">
            <v>In Quality</v>
          </cell>
          <cell r="Q556" t="str">
            <v>In Quality</v>
          </cell>
          <cell r="R556">
            <v>0.51</v>
          </cell>
          <cell r="S556">
            <v>0.51</v>
          </cell>
          <cell r="T556" t="str">
            <v>V</v>
          </cell>
          <cell r="U556">
            <v>2155.88</v>
          </cell>
          <cell r="V556">
            <v>0</v>
          </cell>
          <cell r="W556">
            <v>0</v>
          </cell>
          <cell r="X556" t="e">
            <v>#N/A</v>
          </cell>
        </row>
        <row r="557">
          <cell r="E557">
            <v>16212</v>
          </cell>
          <cell r="F557" t="str">
            <v>09.06.2003</v>
          </cell>
          <cell r="G557">
            <v>52.677</v>
          </cell>
          <cell r="H557">
            <v>0</v>
          </cell>
          <cell r="I557">
            <v>0</v>
          </cell>
          <cell r="J557">
            <v>0</v>
          </cell>
          <cell r="K557">
            <v>0</v>
          </cell>
          <cell r="L557">
            <v>0</v>
          </cell>
          <cell r="M557">
            <v>52.677</v>
          </cell>
          <cell r="N557" t="str">
            <v>L</v>
          </cell>
          <cell r="O557" t="str">
            <v>A</v>
          </cell>
          <cell r="P557" t="str">
            <v>Unrestricted</v>
          </cell>
          <cell r="Q557" t="str">
            <v>Unrestricted</v>
          </cell>
          <cell r="R557">
            <v>0.28999999999999998</v>
          </cell>
          <cell r="S557">
            <v>0.28999999999999998</v>
          </cell>
          <cell r="T557" t="str">
            <v>V</v>
          </cell>
          <cell r="U557">
            <v>15.07</v>
          </cell>
          <cell r="V557">
            <v>0</v>
          </cell>
          <cell r="W557">
            <v>0</v>
          </cell>
          <cell r="X557">
            <v>0</v>
          </cell>
        </row>
        <row r="558">
          <cell r="E558">
            <v>16682</v>
          </cell>
          <cell r="F558" t="str">
            <v>14.07.2003</v>
          </cell>
          <cell r="G558">
            <v>153.27099999999999</v>
          </cell>
          <cell r="H558">
            <v>0</v>
          </cell>
          <cell r="I558">
            <v>0</v>
          </cell>
          <cell r="J558">
            <v>0</v>
          </cell>
          <cell r="K558">
            <v>0</v>
          </cell>
          <cell r="L558">
            <v>0</v>
          </cell>
          <cell r="M558">
            <v>153.27099999999999</v>
          </cell>
          <cell r="N558" t="str">
            <v>L</v>
          </cell>
          <cell r="O558" t="str">
            <v>A</v>
          </cell>
          <cell r="P558" t="str">
            <v>Unrestricted</v>
          </cell>
          <cell r="Q558" t="str">
            <v>Unrestricted</v>
          </cell>
          <cell r="R558">
            <v>0.28999999999999998</v>
          </cell>
          <cell r="S558">
            <v>0.28999999999999998</v>
          </cell>
          <cell r="T558" t="str">
            <v>V</v>
          </cell>
          <cell r="U558">
            <v>43.84</v>
          </cell>
          <cell r="V558">
            <v>0</v>
          </cell>
          <cell r="W558">
            <v>0</v>
          </cell>
          <cell r="X558">
            <v>0</v>
          </cell>
        </row>
        <row r="559">
          <cell r="E559">
            <v>16859</v>
          </cell>
          <cell r="F559" t="str">
            <v>05.08.2003</v>
          </cell>
          <cell r="G559">
            <v>408</v>
          </cell>
          <cell r="H559">
            <v>0</v>
          </cell>
          <cell r="I559">
            <v>0</v>
          </cell>
          <cell r="J559">
            <v>0</v>
          </cell>
          <cell r="K559">
            <v>0</v>
          </cell>
          <cell r="L559">
            <v>0</v>
          </cell>
          <cell r="M559">
            <v>408</v>
          </cell>
          <cell r="N559" t="str">
            <v>L</v>
          </cell>
          <cell r="O559" t="str">
            <v>A</v>
          </cell>
          <cell r="P559" t="str">
            <v>Unrestricted</v>
          </cell>
          <cell r="Q559" t="str">
            <v>Unrestricted</v>
          </cell>
          <cell r="R559">
            <v>0.28999999999999998</v>
          </cell>
          <cell r="S559">
            <v>0.28999999999999998</v>
          </cell>
          <cell r="T559" t="str">
            <v>V</v>
          </cell>
          <cell r="U559">
            <v>116.7</v>
          </cell>
          <cell r="V559">
            <v>0</v>
          </cell>
          <cell r="W559">
            <v>0</v>
          </cell>
          <cell r="X559" t="e">
            <v>#N/A</v>
          </cell>
        </row>
        <row r="560">
          <cell r="E560">
            <v>16956</v>
          </cell>
          <cell r="F560" t="str">
            <v>15.08.2003</v>
          </cell>
          <cell r="G560">
            <v>229.71199999999999</v>
          </cell>
          <cell r="H560">
            <v>0</v>
          </cell>
          <cell r="I560">
            <v>0</v>
          </cell>
          <cell r="J560">
            <v>0</v>
          </cell>
          <cell r="K560">
            <v>0</v>
          </cell>
          <cell r="L560">
            <v>0</v>
          </cell>
          <cell r="M560">
            <v>229.71199999999999</v>
          </cell>
          <cell r="N560" t="str">
            <v>L</v>
          </cell>
          <cell r="O560" t="str">
            <v>A</v>
          </cell>
          <cell r="P560" t="str">
            <v>Unrestricted</v>
          </cell>
          <cell r="Q560" t="str">
            <v>Unrestricted</v>
          </cell>
          <cell r="R560">
            <v>0.28999999999999998</v>
          </cell>
          <cell r="S560">
            <v>0.28999999999999998</v>
          </cell>
          <cell r="T560" t="str">
            <v>V</v>
          </cell>
          <cell r="U560">
            <v>65.7</v>
          </cell>
          <cell r="V560">
            <v>0</v>
          </cell>
          <cell r="W560">
            <v>0</v>
          </cell>
          <cell r="X560" t="e">
            <v>#N/A</v>
          </cell>
        </row>
        <row r="561">
          <cell r="E561">
            <v>17000</v>
          </cell>
          <cell r="F561" t="str">
            <v>19.08.2003</v>
          </cell>
          <cell r="G561">
            <v>1632</v>
          </cell>
          <cell r="H561">
            <v>0</v>
          </cell>
          <cell r="I561">
            <v>0</v>
          </cell>
          <cell r="J561">
            <v>0</v>
          </cell>
          <cell r="K561">
            <v>0</v>
          </cell>
          <cell r="L561">
            <v>0</v>
          </cell>
          <cell r="M561">
            <v>1632</v>
          </cell>
          <cell r="N561" t="str">
            <v>L</v>
          </cell>
          <cell r="O561" t="str">
            <v>A</v>
          </cell>
          <cell r="P561" t="str">
            <v>Unrestricted</v>
          </cell>
          <cell r="Q561" t="str">
            <v>Unrestricted</v>
          </cell>
          <cell r="R561">
            <v>0.28999999999999998</v>
          </cell>
          <cell r="S561">
            <v>0.28999999999999998</v>
          </cell>
          <cell r="T561" t="str">
            <v>V</v>
          </cell>
          <cell r="U561">
            <v>466.78</v>
          </cell>
          <cell r="V561">
            <v>0</v>
          </cell>
          <cell r="W561">
            <v>0</v>
          </cell>
          <cell r="X561" t="e">
            <v>#N/A</v>
          </cell>
        </row>
        <row r="562">
          <cell r="E562">
            <v>17001</v>
          </cell>
          <cell r="F562" t="str">
            <v>19.08.2003</v>
          </cell>
          <cell r="G562">
            <v>1632</v>
          </cell>
          <cell r="H562">
            <v>0</v>
          </cell>
          <cell r="I562">
            <v>0</v>
          </cell>
          <cell r="J562">
            <v>0</v>
          </cell>
          <cell r="K562">
            <v>0</v>
          </cell>
          <cell r="L562">
            <v>0</v>
          </cell>
          <cell r="M562">
            <v>1632</v>
          </cell>
          <cell r="N562" t="str">
            <v>L</v>
          </cell>
          <cell r="O562" t="str">
            <v>A</v>
          </cell>
          <cell r="P562" t="str">
            <v>Unrestricted</v>
          </cell>
          <cell r="Q562" t="str">
            <v>Unrestricted</v>
          </cell>
          <cell r="R562">
            <v>0.28999999999999998</v>
          </cell>
          <cell r="S562">
            <v>0.28999999999999998</v>
          </cell>
          <cell r="T562" t="str">
            <v>V</v>
          </cell>
          <cell r="U562">
            <v>466.78</v>
          </cell>
          <cell r="V562">
            <v>0</v>
          </cell>
          <cell r="W562">
            <v>0</v>
          </cell>
          <cell r="X562" t="e">
            <v>#N/A</v>
          </cell>
        </row>
        <row r="563">
          <cell r="E563">
            <v>17030</v>
          </cell>
          <cell r="F563" t="str">
            <v>21.08.2003</v>
          </cell>
          <cell r="G563">
            <v>3264</v>
          </cell>
          <cell r="H563">
            <v>0</v>
          </cell>
          <cell r="I563">
            <v>0</v>
          </cell>
          <cell r="J563">
            <v>0</v>
          </cell>
          <cell r="K563">
            <v>0</v>
          </cell>
          <cell r="L563">
            <v>0</v>
          </cell>
          <cell r="M563">
            <v>3264</v>
          </cell>
          <cell r="N563" t="str">
            <v>L</v>
          </cell>
          <cell r="O563" t="str">
            <v>A</v>
          </cell>
          <cell r="P563" t="str">
            <v>Unrestricted</v>
          </cell>
          <cell r="Q563" t="str">
            <v>Unrestricted</v>
          </cell>
          <cell r="R563">
            <v>0.28999999999999998</v>
          </cell>
          <cell r="S563">
            <v>0.28999999999999998</v>
          </cell>
          <cell r="T563" t="str">
            <v>V</v>
          </cell>
          <cell r="U563">
            <v>933.57</v>
          </cell>
          <cell r="V563">
            <v>0</v>
          </cell>
          <cell r="W563">
            <v>0</v>
          </cell>
          <cell r="X563" t="e">
            <v>#N/A</v>
          </cell>
        </row>
        <row r="564">
          <cell r="E564">
            <v>17077</v>
          </cell>
          <cell r="F564" t="str">
            <v>27.08.2003</v>
          </cell>
          <cell r="G564">
            <v>4080</v>
          </cell>
          <cell r="H564">
            <v>0</v>
          </cell>
          <cell r="I564">
            <v>0</v>
          </cell>
          <cell r="J564">
            <v>0</v>
          </cell>
          <cell r="K564">
            <v>0</v>
          </cell>
          <cell r="L564">
            <v>0</v>
          </cell>
          <cell r="M564">
            <v>4080</v>
          </cell>
          <cell r="N564" t="str">
            <v>L</v>
          </cell>
          <cell r="O564" t="str">
            <v>A</v>
          </cell>
          <cell r="P564" t="str">
            <v>Unrestricted</v>
          </cell>
          <cell r="Q564" t="str">
            <v>Unrestricted</v>
          </cell>
          <cell r="R564">
            <v>0.28999999999999998</v>
          </cell>
          <cell r="S564">
            <v>0.28999999999999998</v>
          </cell>
          <cell r="T564" t="str">
            <v>V</v>
          </cell>
          <cell r="U564">
            <v>1166.96</v>
          </cell>
          <cell r="V564">
            <v>0</v>
          </cell>
          <cell r="W564">
            <v>0</v>
          </cell>
          <cell r="X564" t="e">
            <v>#N/A</v>
          </cell>
        </row>
        <row r="565">
          <cell r="E565">
            <v>14638</v>
          </cell>
          <cell r="F565" t="str">
            <v>16.01.2003</v>
          </cell>
          <cell r="G565">
            <v>2144.5</v>
          </cell>
          <cell r="H565">
            <v>0</v>
          </cell>
          <cell r="I565">
            <v>0</v>
          </cell>
          <cell r="J565">
            <v>0</v>
          </cell>
          <cell r="K565">
            <v>80</v>
          </cell>
          <cell r="L565">
            <v>0</v>
          </cell>
          <cell r="M565">
            <v>2224.5</v>
          </cell>
          <cell r="N565" t="str">
            <v>L</v>
          </cell>
          <cell r="O565" t="str">
            <v>A</v>
          </cell>
          <cell r="P565" t="str">
            <v>Mix</v>
          </cell>
          <cell r="Q565" t="str">
            <v>Unrestricted</v>
          </cell>
          <cell r="R565">
            <v>0.78</v>
          </cell>
          <cell r="S565">
            <v>0.78</v>
          </cell>
          <cell r="T565" t="str">
            <v>V</v>
          </cell>
          <cell r="U565">
            <v>1730.67</v>
          </cell>
          <cell r="V565">
            <v>100</v>
          </cell>
          <cell r="W565">
            <v>1730.67</v>
          </cell>
          <cell r="X565">
            <v>0</v>
          </cell>
        </row>
        <row r="566">
          <cell r="F566" t="str">
            <v>00.00.0000</v>
          </cell>
          <cell r="G566">
            <v>9000</v>
          </cell>
          <cell r="H566">
            <v>0</v>
          </cell>
          <cell r="I566">
            <v>0</v>
          </cell>
          <cell r="J566">
            <v>0</v>
          </cell>
          <cell r="K566">
            <v>0</v>
          </cell>
          <cell r="L566">
            <v>0</v>
          </cell>
          <cell r="M566">
            <v>9000</v>
          </cell>
          <cell r="N566" t="str">
            <v>KG</v>
          </cell>
          <cell r="O566" t="str">
            <v>EA</v>
          </cell>
          <cell r="P566" t="str">
            <v>Unrestricted</v>
          </cell>
          <cell r="Q566" t="str">
            <v>Unrestricted</v>
          </cell>
          <cell r="R566">
            <v>0.26</v>
          </cell>
          <cell r="S566">
            <v>0.26</v>
          </cell>
          <cell r="T566" t="str">
            <v>V</v>
          </cell>
          <cell r="U566">
            <v>2340.0100000000002</v>
          </cell>
          <cell r="V566">
            <v>0</v>
          </cell>
          <cell r="W566">
            <v>0</v>
          </cell>
          <cell r="X566" t="e">
            <v>#N/A</v>
          </cell>
        </row>
        <row r="567">
          <cell r="F567" t="str">
            <v>00.00.0000</v>
          </cell>
          <cell r="G567">
            <v>34641.58</v>
          </cell>
          <cell r="H567">
            <v>0</v>
          </cell>
          <cell r="I567">
            <v>0</v>
          </cell>
          <cell r="J567">
            <v>0</v>
          </cell>
          <cell r="K567">
            <v>0</v>
          </cell>
          <cell r="L567">
            <v>0</v>
          </cell>
          <cell r="M567">
            <v>34641.58</v>
          </cell>
          <cell r="N567" t="str">
            <v>KG</v>
          </cell>
          <cell r="O567" t="str">
            <v>EA</v>
          </cell>
          <cell r="P567" t="str">
            <v>Unrestricted</v>
          </cell>
          <cell r="Q567" t="str">
            <v>Unrestricted</v>
          </cell>
          <cell r="R567">
            <v>0.26</v>
          </cell>
          <cell r="S567">
            <v>0.26</v>
          </cell>
          <cell r="T567" t="str">
            <v>V</v>
          </cell>
          <cell r="U567">
            <v>9006.85</v>
          </cell>
          <cell r="V567">
            <v>0</v>
          </cell>
          <cell r="W567">
            <v>0</v>
          </cell>
          <cell r="X567" t="e">
            <v>#N/A</v>
          </cell>
        </row>
        <row r="568">
          <cell r="E568">
            <v>10413</v>
          </cell>
          <cell r="F568" t="str">
            <v>20.11.2001</v>
          </cell>
          <cell r="G568">
            <v>0</v>
          </cell>
          <cell r="H568">
            <v>0</v>
          </cell>
          <cell r="I568">
            <v>0</v>
          </cell>
          <cell r="J568">
            <v>0</v>
          </cell>
          <cell r="K568">
            <v>105.529</v>
          </cell>
          <cell r="L568">
            <v>0</v>
          </cell>
          <cell r="M568">
            <v>105.529</v>
          </cell>
          <cell r="N568" t="str">
            <v>L</v>
          </cell>
          <cell r="O568" t="str">
            <v>AVTR</v>
          </cell>
          <cell r="P568" t="str">
            <v>Blocked</v>
          </cell>
          <cell r="Q568" t="str">
            <v>Blocked</v>
          </cell>
          <cell r="R568">
            <v>2.12</v>
          </cell>
          <cell r="S568">
            <v>2.12</v>
          </cell>
          <cell r="T568" t="str">
            <v>V</v>
          </cell>
          <cell r="U568">
            <v>224.19</v>
          </cell>
          <cell r="V568">
            <v>100</v>
          </cell>
          <cell r="W568">
            <v>224.19</v>
          </cell>
          <cell r="X568" t="str">
            <v xml:space="preserve">dispose </v>
          </cell>
        </row>
        <row r="569">
          <cell r="E569">
            <v>11649</v>
          </cell>
          <cell r="F569" t="str">
            <v>20.03.2002</v>
          </cell>
          <cell r="G569">
            <v>0</v>
          </cell>
          <cell r="H569">
            <v>0</v>
          </cell>
          <cell r="I569">
            <v>0</v>
          </cell>
          <cell r="J569">
            <v>0</v>
          </cell>
          <cell r="K569">
            <v>8.4469999999999992</v>
          </cell>
          <cell r="L569">
            <v>0</v>
          </cell>
          <cell r="M569">
            <v>8.4469999999999992</v>
          </cell>
          <cell r="N569" t="str">
            <v>L</v>
          </cell>
          <cell r="O569" t="str">
            <v>A</v>
          </cell>
          <cell r="P569" t="str">
            <v>Blocked</v>
          </cell>
          <cell r="Q569" t="str">
            <v>Blocked</v>
          </cell>
          <cell r="R569">
            <v>2.12</v>
          </cell>
          <cell r="S569">
            <v>2.13</v>
          </cell>
          <cell r="T569" t="str">
            <v>V</v>
          </cell>
          <cell r="U569">
            <v>17.95</v>
          </cell>
          <cell r="V569">
            <v>0</v>
          </cell>
          <cell r="W569">
            <v>0</v>
          </cell>
          <cell r="X569">
            <v>0</v>
          </cell>
        </row>
        <row r="570">
          <cell r="E570">
            <v>16946</v>
          </cell>
          <cell r="F570" t="str">
            <v>15.08.2003</v>
          </cell>
          <cell r="G570">
            <v>203</v>
          </cell>
          <cell r="H570">
            <v>0</v>
          </cell>
          <cell r="I570">
            <v>0</v>
          </cell>
          <cell r="J570">
            <v>0</v>
          </cell>
          <cell r="K570">
            <v>0</v>
          </cell>
          <cell r="L570">
            <v>0</v>
          </cell>
          <cell r="M570">
            <v>203</v>
          </cell>
          <cell r="N570" t="str">
            <v>L</v>
          </cell>
          <cell r="O570" t="str">
            <v>A</v>
          </cell>
          <cell r="P570" t="str">
            <v>Unrestricted</v>
          </cell>
          <cell r="Q570" t="str">
            <v>Unrestricted</v>
          </cell>
          <cell r="R570">
            <v>2.12</v>
          </cell>
          <cell r="S570">
            <v>2.12</v>
          </cell>
          <cell r="T570" t="str">
            <v>V</v>
          </cell>
          <cell r="U570">
            <v>431.26</v>
          </cell>
          <cell r="V570">
            <v>0</v>
          </cell>
          <cell r="W570">
            <v>0</v>
          </cell>
          <cell r="X570" t="e">
            <v>#N/A</v>
          </cell>
        </row>
        <row r="571">
          <cell r="E571">
            <v>16947</v>
          </cell>
          <cell r="F571" t="str">
            <v>15.08.2003</v>
          </cell>
          <cell r="G571">
            <v>203</v>
          </cell>
          <cell r="H571">
            <v>0</v>
          </cell>
          <cell r="I571">
            <v>0</v>
          </cell>
          <cell r="J571">
            <v>0</v>
          </cell>
          <cell r="K571">
            <v>0</v>
          </cell>
          <cell r="L571">
            <v>0</v>
          </cell>
          <cell r="M571">
            <v>203</v>
          </cell>
          <cell r="N571" t="str">
            <v>L</v>
          </cell>
          <cell r="O571" t="str">
            <v>A</v>
          </cell>
          <cell r="P571" t="str">
            <v>Unrestricted</v>
          </cell>
          <cell r="Q571" t="str">
            <v>Unrestricted</v>
          </cell>
          <cell r="R571">
            <v>2.12</v>
          </cell>
          <cell r="S571">
            <v>2.12</v>
          </cell>
          <cell r="T571" t="str">
            <v>V</v>
          </cell>
          <cell r="U571">
            <v>431.26</v>
          </cell>
          <cell r="V571">
            <v>0</v>
          </cell>
          <cell r="W571">
            <v>0</v>
          </cell>
          <cell r="X571" t="e">
            <v>#N/A</v>
          </cell>
        </row>
        <row r="572">
          <cell r="E572">
            <v>16133</v>
          </cell>
          <cell r="F572" t="str">
            <v>30.05.2003</v>
          </cell>
          <cell r="G572">
            <v>30</v>
          </cell>
          <cell r="H572">
            <v>0</v>
          </cell>
          <cell r="I572">
            <v>0</v>
          </cell>
          <cell r="J572">
            <v>0</v>
          </cell>
          <cell r="K572">
            <v>0</v>
          </cell>
          <cell r="L572">
            <v>0</v>
          </cell>
          <cell r="M572">
            <v>30</v>
          </cell>
          <cell r="N572" t="str">
            <v>L</v>
          </cell>
          <cell r="O572" t="str">
            <v>A</v>
          </cell>
          <cell r="P572" t="str">
            <v>Unrestricted</v>
          </cell>
          <cell r="Q572" t="str">
            <v>Unrestricted</v>
          </cell>
          <cell r="R572">
            <v>2.16</v>
          </cell>
          <cell r="S572">
            <v>2.16</v>
          </cell>
          <cell r="T572" t="str">
            <v>V</v>
          </cell>
          <cell r="U572">
            <v>64.66</v>
          </cell>
          <cell r="V572">
            <v>0</v>
          </cell>
          <cell r="W572">
            <v>0</v>
          </cell>
          <cell r="X572">
            <v>0</v>
          </cell>
        </row>
        <row r="573">
          <cell r="E573">
            <v>16463</v>
          </cell>
          <cell r="F573" t="str">
            <v>01.07.2003</v>
          </cell>
          <cell r="G573">
            <v>240</v>
          </cell>
          <cell r="H573">
            <v>0</v>
          </cell>
          <cell r="I573">
            <v>0</v>
          </cell>
          <cell r="J573">
            <v>0</v>
          </cell>
          <cell r="K573">
            <v>0</v>
          </cell>
          <cell r="L573">
            <v>0</v>
          </cell>
          <cell r="M573">
            <v>240</v>
          </cell>
          <cell r="N573" t="str">
            <v>L</v>
          </cell>
          <cell r="O573" t="str">
            <v>A</v>
          </cell>
          <cell r="P573" t="str">
            <v>Unrestricted</v>
          </cell>
          <cell r="Q573" t="str">
            <v>Unrestricted</v>
          </cell>
          <cell r="R573">
            <v>2.16</v>
          </cell>
          <cell r="S573">
            <v>2.16</v>
          </cell>
          <cell r="T573" t="str">
            <v>V</v>
          </cell>
          <cell r="U573">
            <v>517.26</v>
          </cell>
          <cell r="V573">
            <v>0</v>
          </cell>
          <cell r="W573">
            <v>0</v>
          </cell>
          <cell r="X573">
            <v>0</v>
          </cell>
        </row>
        <row r="574">
          <cell r="E574">
            <v>12350</v>
          </cell>
          <cell r="F574" t="str">
            <v>24.05.2002</v>
          </cell>
          <cell r="G574">
            <v>0</v>
          </cell>
          <cell r="H574">
            <v>0</v>
          </cell>
          <cell r="I574">
            <v>0</v>
          </cell>
          <cell r="J574">
            <v>0</v>
          </cell>
          <cell r="K574">
            <v>125</v>
          </cell>
          <cell r="L574">
            <v>0</v>
          </cell>
          <cell r="M574">
            <v>125</v>
          </cell>
          <cell r="N574" t="str">
            <v>KG</v>
          </cell>
          <cell r="O574" t="str">
            <v>A</v>
          </cell>
          <cell r="P574" t="str">
            <v>Blocked</v>
          </cell>
          <cell r="Q574" t="str">
            <v>Blocked</v>
          </cell>
          <cell r="R574">
            <v>1.01</v>
          </cell>
          <cell r="S574">
            <v>1.01</v>
          </cell>
          <cell r="T574" t="str">
            <v>V</v>
          </cell>
          <cell r="U574">
            <v>126.77</v>
          </cell>
          <cell r="V574">
            <v>100</v>
          </cell>
          <cell r="W574">
            <v>126.77</v>
          </cell>
          <cell r="X574" t="str">
            <v>rm075</v>
          </cell>
        </row>
        <row r="575">
          <cell r="E575">
            <v>12596</v>
          </cell>
          <cell r="F575" t="str">
            <v>14.06.2002</v>
          </cell>
          <cell r="G575">
            <v>0</v>
          </cell>
          <cell r="H575">
            <v>0</v>
          </cell>
          <cell r="I575">
            <v>0</v>
          </cell>
          <cell r="J575">
            <v>0</v>
          </cell>
          <cell r="K575">
            <v>136.4</v>
          </cell>
          <cell r="L575">
            <v>0</v>
          </cell>
          <cell r="M575">
            <v>136.4</v>
          </cell>
          <cell r="N575" t="str">
            <v>KG</v>
          </cell>
          <cell r="O575" t="str">
            <v>A</v>
          </cell>
          <cell r="P575" t="str">
            <v>Blocked</v>
          </cell>
          <cell r="Q575" t="str">
            <v>Blocked</v>
          </cell>
          <cell r="R575">
            <v>1.01</v>
          </cell>
          <cell r="S575">
            <v>1.01</v>
          </cell>
          <cell r="T575" t="str">
            <v>V</v>
          </cell>
          <cell r="U575">
            <v>138.33000000000001</v>
          </cell>
          <cell r="V575">
            <v>0</v>
          </cell>
          <cell r="W575">
            <v>0</v>
          </cell>
          <cell r="X575">
            <v>0</v>
          </cell>
        </row>
        <row r="576">
          <cell r="E576">
            <v>16559</v>
          </cell>
          <cell r="F576" t="str">
            <v>04.07.2003</v>
          </cell>
          <cell r="G576">
            <v>8</v>
          </cell>
          <cell r="H576">
            <v>0</v>
          </cell>
          <cell r="I576">
            <v>0</v>
          </cell>
          <cell r="J576">
            <v>0</v>
          </cell>
          <cell r="K576">
            <v>0</v>
          </cell>
          <cell r="L576">
            <v>0</v>
          </cell>
          <cell r="M576">
            <v>8</v>
          </cell>
          <cell r="N576" t="str">
            <v>KG</v>
          </cell>
          <cell r="O576" t="str">
            <v>A</v>
          </cell>
          <cell r="P576" t="str">
            <v>Unrestricted</v>
          </cell>
          <cell r="Q576" t="str">
            <v>Unrestricted</v>
          </cell>
          <cell r="R576">
            <v>1.01</v>
          </cell>
          <cell r="S576">
            <v>1.01</v>
          </cell>
          <cell r="T576" t="str">
            <v>V</v>
          </cell>
          <cell r="U576">
            <v>8.11</v>
          </cell>
          <cell r="V576">
            <v>0</v>
          </cell>
          <cell r="W576">
            <v>0</v>
          </cell>
          <cell r="X576">
            <v>0</v>
          </cell>
        </row>
        <row r="577">
          <cell r="E577">
            <v>16766</v>
          </cell>
          <cell r="F577" t="str">
            <v>25.07.2003</v>
          </cell>
          <cell r="G577">
            <v>1000</v>
          </cell>
          <cell r="H577">
            <v>0</v>
          </cell>
          <cell r="I577">
            <v>0</v>
          </cell>
          <cell r="J577">
            <v>0</v>
          </cell>
          <cell r="K577">
            <v>0</v>
          </cell>
          <cell r="L577">
            <v>0</v>
          </cell>
          <cell r="M577">
            <v>1000</v>
          </cell>
          <cell r="N577" t="str">
            <v>KG</v>
          </cell>
          <cell r="O577" t="str">
            <v>A</v>
          </cell>
          <cell r="P577" t="str">
            <v>Unrestricted</v>
          </cell>
          <cell r="Q577" t="str">
            <v>Unrestricted</v>
          </cell>
          <cell r="R577">
            <v>1.01</v>
          </cell>
          <cell r="S577">
            <v>1.01</v>
          </cell>
          <cell r="T577" t="str">
            <v>V</v>
          </cell>
          <cell r="U577">
            <v>1014.16</v>
          </cell>
          <cell r="V577">
            <v>0</v>
          </cell>
          <cell r="W577">
            <v>0</v>
          </cell>
          <cell r="X577">
            <v>0</v>
          </cell>
        </row>
        <row r="578">
          <cell r="E578">
            <v>16767</v>
          </cell>
          <cell r="F578" t="str">
            <v>25.07.2003</v>
          </cell>
          <cell r="G578">
            <v>800</v>
          </cell>
          <cell r="H578">
            <v>0</v>
          </cell>
          <cell r="I578">
            <v>0</v>
          </cell>
          <cell r="J578">
            <v>0</v>
          </cell>
          <cell r="K578">
            <v>0</v>
          </cell>
          <cell r="L578">
            <v>0</v>
          </cell>
          <cell r="M578">
            <v>800</v>
          </cell>
          <cell r="N578" t="str">
            <v>KG</v>
          </cell>
          <cell r="O578" t="str">
            <v>A</v>
          </cell>
          <cell r="P578" t="str">
            <v>Unrestricted</v>
          </cell>
          <cell r="Q578" t="str">
            <v>Unrestricted</v>
          </cell>
          <cell r="R578">
            <v>1.01</v>
          </cell>
          <cell r="S578">
            <v>1.01</v>
          </cell>
          <cell r="T578" t="str">
            <v>V</v>
          </cell>
          <cell r="U578">
            <v>811.33</v>
          </cell>
          <cell r="V578">
            <v>0</v>
          </cell>
          <cell r="W578">
            <v>0</v>
          </cell>
          <cell r="X578">
            <v>0</v>
          </cell>
        </row>
        <row r="579">
          <cell r="E579">
            <v>1867</v>
          </cell>
          <cell r="F579" t="str">
            <v>02.12.1999</v>
          </cell>
          <cell r="G579">
            <v>0</v>
          </cell>
          <cell r="H579">
            <v>0</v>
          </cell>
          <cell r="I579">
            <v>0</v>
          </cell>
          <cell r="J579">
            <v>0</v>
          </cell>
          <cell r="K579">
            <v>11</v>
          </cell>
          <cell r="L579">
            <v>0</v>
          </cell>
          <cell r="M579">
            <v>11</v>
          </cell>
          <cell r="N579" t="str">
            <v>KG</v>
          </cell>
          <cell r="O579" t="str">
            <v>A</v>
          </cell>
          <cell r="P579" t="str">
            <v>Blocked</v>
          </cell>
          <cell r="Q579" t="str">
            <v>Blocked</v>
          </cell>
          <cell r="R579">
            <v>85.58</v>
          </cell>
          <cell r="S579">
            <v>85.58</v>
          </cell>
          <cell r="T579" t="str">
            <v>V</v>
          </cell>
          <cell r="U579">
            <v>941.42</v>
          </cell>
          <cell r="V579">
            <v>0</v>
          </cell>
          <cell r="W579">
            <v>0</v>
          </cell>
          <cell r="X579" t="str">
            <v>no issue per AR 7/02</v>
          </cell>
        </row>
        <row r="580">
          <cell r="E580">
            <v>9328</v>
          </cell>
          <cell r="F580" t="str">
            <v>20.08.2001</v>
          </cell>
          <cell r="G580">
            <v>0</v>
          </cell>
          <cell r="H580">
            <v>0</v>
          </cell>
          <cell r="I580">
            <v>0</v>
          </cell>
          <cell r="J580">
            <v>0</v>
          </cell>
          <cell r="K580">
            <v>4.9000000000000004</v>
          </cell>
          <cell r="L580">
            <v>0</v>
          </cell>
          <cell r="M580">
            <v>4.9000000000000004</v>
          </cell>
          <cell r="N580" t="str">
            <v>KG</v>
          </cell>
          <cell r="O580" t="str">
            <v>A</v>
          </cell>
          <cell r="P580" t="str">
            <v>Blocked</v>
          </cell>
          <cell r="Q580" t="str">
            <v>Blocked</v>
          </cell>
          <cell r="R580">
            <v>85.58</v>
          </cell>
          <cell r="S580">
            <v>85.58</v>
          </cell>
          <cell r="T580" t="str">
            <v>V</v>
          </cell>
          <cell r="U580">
            <v>419.36</v>
          </cell>
          <cell r="V580">
            <v>0</v>
          </cell>
          <cell r="W580">
            <v>0</v>
          </cell>
          <cell r="X580" t="str">
            <v>no issue per AR 7/02</v>
          </cell>
        </row>
        <row r="581">
          <cell r="E581">
            <v>13251</v>
          </cell>
          <cell r="F581" t="str">
            <v>20.08.2002</v>
          </cell>
          <cell r="G581">
            <v>0</v>
          </cell>
          <cell r="H581">
            <v>0</v>
          </cell>
          <cell r="I581">
            <v>0</v>
          </cell>
          <cell r="J581">
            <v>0</v>
          </cell>
          <cell r="K581">
            <v>65</v>
          </cell>
          <cell r="L581">
            <v>0</v>
          </cell>
          <cell r="M581">
            <v>65</v>
          </cell>
          <cell r="N581" t="str">
            <v>KG</v>
          </cell>
          <cell r="O581" t="str">
            <v>QUAR</v>
          </cell>
          <cell r="P581" t="str">
            <v>Blocked</v>
          </cell>
          <cell r="Q581" t="str">
            <v>Blocked</v>
          </cell>
          <cell r="R581">
            <v>85.58</v>
          </cell>
          <cell r="S581">
            <v>85.58</v>
          </cell>
          <cell r="T581" t="str">
            <v>V</v>
          </cell>
          <cell r="U581">
            <v>5562.91</v>
          </cell>
          <cell r="V581">
            <v>0</v>
          </cell>
          <cell r="W581">
            <v>0</v>
          </cell>
          <cell r="X581" t="str">
            <v>recycle for metal</v>
          </cell>
        </row>
        <row r="582">
          <cell r="E582">
            <v>13412</v>
          </cell>
          <cell r="F582" t="str">
            <v>04.09.2002</v>
          </cell>
          <cell r="G582">
            <v>0</v>
          </cell>
          <cell r="H582">
            <v>0</v>
          </cell>
          <cell r="I582">
            <v>0</v>
          </cell>
          <cell r="J582">
            <v>0</v>
          </cell>
          <cell r="K582">
            <v>20</v>
          </cell>
          <cell r="L582">
            <v>0</v>
          </cell>
          <cell r="M582">
            <v>20</v>
          </cell>
          <cell r="N582" t="str">
            <v>KG</v>
          </cell>
          <cell r="O582" t="str">
            <v>QUAR</v>
          </cell>
          <cell r="P582" t="str">
            <v>Blocked</v>
          </cell>
          <cell r="Q582" t="str">
            <v>Blocked</v>
          </cell>
          <cell r="R582">
            <v>85.58</v>
          </cell>
          <cell r="S582">
            <v>85.58</v>
          </cell>
          <cell r="T582" t="str">
            <v>V</v>
          </cell>
          <cell r="U582">
            <v>1711.67</v>
          </cell>
          <cell r="V582">
            <v>0</v>
          </cell>
          <cell r="W582">
            <v>0</v>
          </cell>
          <cell r="X582" t="str">
            <v>recycle for metal</v>
          </cell>
        </row>
        <row r="583">
          <cell r="E583">
            <v>14029</v>
          </cell>
          <cell r="F583" t="str">
            <v>05.11.2002</v>
          </cell>
          <cell r="G583">
            <v>5</v>
          </cell>
          <cell r="H583">
            <v>0</v>
          </cell>
          <cell r="I583">
            <v>0</v>
          </cell>
          <cell r="J583">
            <v>0</v>
          </cell>
          <cell r="K583">
            <v>0</v>
          </cell>
          <cell r="L583">
            <v>0</v>
          </cell>
          <cell r="M583">
            <v>5</v>
          </cell>
          <cell r="N583" t="str">
            <v>KG</v>
          </cell>
          <cell r="O583" t="str">
            <v>A</v>
          </cell>
          <cell r="P583" t="str">
            <v>Unrestricted</v>
          </cell>
          <cell r="Q583" t="str">
            <v>Unrestricted</v>
          </cell>
          <cell r="R583">
            <v>85.58</v>
          </cell>
          <cell r="S583">
            <v>85.58</v>
          </cell>
          <cell r="T583" t="str">
            <v>V</v>
          </cell>
          <cell r="U583">
            <v>427.92</v>
          </cell>
          <cell r="V583">
            <v>0</v>
          </cell>
          <cell r="W583">
            <v>0</v>
          </cell>
          <cell r="X583">
            <v>0</v>
          </cell>
        </row>
        <row r="584">
          <cell r="E584">
            <v>16740</v>
          </cell>
          <cell r="F584" t="str">
            <v>22.07.2003</v>
          </cell>
          <cell r="G584">
            <v>85</v>
          </cell>
          <cell r="H584">
            <v>0</v>
          </cell>
          <cell r="I584">
            <v>0</v>
          </cell>
          <cell r="J584">
            <v>0</v>
          </cell>
          <cell r="K584">
            <v>0</v>
          </cell>
          <cell r="L584">
            <v>0</v>
          </cell>
          <cell r="M584">
            <v>85</v>
          </cell>
          <cell r="N584" t="str">
            <v>KG</v>
          </cell>
          <cell r="O584" t="str">
            <v>A</v>
          </cell>
          <cell r="P584" t="str">
            <v>Unrestricted</v>
          </cell>
          <cell r="Q584" t="str">
            <v>Unrestricted</v>
          </cell>
          <cell r="R584">
            <v>85.58</v>
          </cell>
          <cell r="S584">
            <v>85.58</v>
          </cell>
          <cell r="T584" t="str">
            <v>V</v>
          </cell>
          <cell r="U584">
            <v>7274.58</v>
          </cell>
          <cell r="V584">
            <v>0</v>
          </cell>
          <cell r="W584">
            <v>0</v>
          </cell>
          <cell r="X584">
            <v>0</v>
          </cell>
        </row>
        <row r="585">
          <cell r="E585">
            <v>17008</v>
          </cell>
          <cell r="F585" t="str">
            <v>20.08.2003</v>
          </cell>
          <cell r="G585">
            <v>0</v>
          </cell>
          <cell r="H585">
            <v>0</v>
          </cell>
          <cell r="I585">
            <v>0</v>
          </cell>
          <cell r="J585">
            <v>135</v>
          </cell>
          <cell r="K585">
            <v>0</v>
          </cell>
          <cell r="L585">
            <v>0</v>
          </cell>
          <cell r="M585">
            <v>135</v>
          </cell>
          <cell r="N585" t="str">
            <v>KG</v>
          </cell>
          <cell r="O585" t="str">
            <v>A</v>
          </cell>
          <cell r="P585" t="str">
            <v>In Quality</v>
          </cell>
          <cell r="Q585" t="str">
            <v>In Quality</v>
          </cell>
          <cell r="R585">
            <v>85.58</v>
          </cell>
          <cell r="S585">
            <v>85.58</v>
          </cell>
          <cell r="T585" t="str">
            <v>V</v>
          </cell>
          <cell r="U585">
            <v>11553.74</v>
          </cell>
          <cell r="V585">
            <v>0</v>
          </cell>
          <cell r="W585">
            <v>0</v>
          </cell>
          <cell r="X585" t="e">
            <v>#N/A</v>
          </cell>
        </row>
        <row r="586">
          <cell r="E586">
            <v>9925248</v>
          </cell>
          <cell r="F586" t="str">
            <v>31.08.1999</v>
          </cell>
          <cell r="G586">
            <v>0</v>
          </cell>
          <cell r="H586">
            <v>0</v>
          </cell>
          <cell r="I586">
            <v>0</v>
          </cell>
          <cell r="J586">
            <v>0</v>
          </cell>
          <cell r="K586">
            <v>4</v>
          </cell>
          <cell r="L586">
            <v>0</v>
          </cell>
          <cell r="M586">
            <v>4</v>
          </cell>
          <cell r="N586" t="str">
            <v>KG</v>
          </cell>
          <cell r="O586" t="str">
            <v>RTV</v>
          </cell>
          <cell r="P586" t="str">
            <v>Blocked</v>
          </cell>
          <cell r="Q586" t="str">
            <v>Blocked</v>
          </cell>
          <cell r="R586">
            <v>85.58</v>
          </cell>
          <cell r="S586">
            <v>85.58</v>
          </cell>
          <cell r="T586" t="str">
            <v>V</v>
          </cell>
          <cell r="U586">
            <v>342.33</v>
          </cell>
          <cell r="V586">
            <v>0</v>
          </cell>
          <cell r="W586">
            <v>0</v>
          </cell>
          <cell r="X586" t="str">
            <v>for reprocessing</v>
          </cell>
        </row>
        <row r="587">
          <cell r="E587">
            <v>15292</v>
          </cell>
          <cell r="F587" t="str">
            <v>17.03.2003</v>
          </cell>
          <cell r="G587">
            <v>425</v>
          </cell>
          <cell r="H587">
            <v>0</v>
          </cell>
          <cell r="I587">
            <v>0</v>
          </cell>
          <cell r="J587">
            <v>0</v>
          </cell>
          <cell r="K587">
            <v>0</v>
          </cell>
          <cell r="L587">
            <v>0</v>
          </cell>
          <cell r="M587">
            <v>425</v>
          </cell>
          <cell r="N587" t="str">
            <v>KG</v>
          </cell>
          <cell r="O587" t="str">
            <v>A</v>
          </cell>
          <cell r="P587" t="str">
            <v>Unrestricted</v>
          </cell>
          <cell r="Q587" t="str">
            <v>Unrestricted</v>
          </cell>
          <cell r="R587">
            <v>0.87</v>
          </cell>
          <cell r="S587">
            <v>0.87</v>
          </cell>
          <cell r="T587" t="str">
            <v>V</v>
          </cell>
          <cell r="U587">
            <v>369.28</v>
          </cell>
          <cell r="V587">
            <v>0</v>
          </cell>
          <cell r="W587">
            <v>0</v>
          </cell>
          <cell r="X587">
            <v>0</v>
          </cell>
        </row>
        <row r="588">
          <cell r="E588">
            <v>16194</v>
          </cell>
          <cell r="F588" t="str">
            <v>06.06.2003</v>
          </cell>
          <cell r="G588">
            <v>25</v>
          </cell>
          <cell r="H588">
            <v>0</v>
          </cell>
          <cell r="I588">
            <v>0</v>
          </cell>
          <cell r="J588">
            <v>0</v>
          </cell>
          <cell r="K588">
            <v>0</v>
          </cell>
          <cell r="L588">
            <v>0</v>
          </cell>
          <cell r="M588">
            <v>25</v>
          </cell>
          <cell r="N588" t="str">
            <v>KG</v>
          </cell>
          <cell r="O588" t="str">
            <v>A</v>
          </cell>
          <cell r="P588" t="str">
            <v>Unrestricted</v>
          </cell>
          <cell r="Q588" t="str">
            <v>Unrestricted</v>
          </cell>
          <cell r="R588">
            <v>0.31</v>
          </cell>
          <cell r="S588">
            <v>0.31</v>
          </cell>
          <cell r="T588" t="str">
            <v>V</v>
          </cell>
          <cell r="U588">
            <v>7.65</v>
          </cell>
          <cell r="V588">
            <v>0</v>
          </cell>
          <cell r="W588">
            <v>0</v>
          </cell>
          <cell r="X588">
            <v>0</v>
          </cell>
        </row>
        <row r="589">
          <cell r="E589">
            <v>16625</v>
          </cell>
          <cell r="F589" t="str">
            <v>10.07.2003</v>
          </cell>
          <cell r="G589">
            <v>350</v>
          </cell>
          <cell r="H589">
            <v>0</v>
          </cell>
          <cell r="I589">
            <v>0</v>
          </cell>
          <cell r="J589">
            <v>0</v>
          </cell>
          <cell r="K589">
            <v>0</v>
          </cell>
          <cell r="L589">
            <v>0</v>
          </cell>
          <cell r="M589">
            <v>350</v>
          </cell>
          <cell r="N589" t="str">
            <v>KG</v>
          </cell>
          <cell r="O589" t="str">
            <v>A</v>
          </cell>
          <cell r="P589" t="str">
            <v>Unrestricted</v>
          </cell>
          <cell r="Q589" t="str">
            <v>Unrestricted</v>
          </cell>
          <cell r="R589">
            <v>0.31</v>
          </cell>
          <cell r="S589">
            <v>0.31</v>
          </cell>
          <cell r="T589" t="str">
            <v>V</v>
          </cell>
          <cell r="U589">
            <v>107.1</v>
          </cell>
          <cell r="V589">
            <v>0</v>
          </cell>
          <cell r="W589">
            <v>0</v>
          </cell>
          <cell r="X589">
            <v>0</v>
          </cell>
        </row>
        <row r="590">
          <cell r="E590">
            <v>16708</v>
          </cell>
          <cell r="F590" t="str">
            <v>17.07.2003</v>
          </cell>
          <cell r="G590">
            <v>1050</v>
          </cell>
          <cell r="H590">
            <v>0</v>
          </cell>
          <cell r="I590">
            <v>0</v>
          </cell>
          <cell r="J590">
            <v>0</v>
          </cell>
          <cell r="K590">
            <v>0</v>
          </cell>
          <cell r="L590">
            <v>0</v>
          </cell>
          <cell r="M590">
            <v>1050</v>
          </cell>
          <cell r="N590" t="str">
            <v>KG</v>
          </cell>
          <cell r="O590" t="str">
            <v>A</v>
          </cell>
          <cell r="P590" t="str">
            <v>Unrestricted</v>
          </cell>
          <cell r="Q590" t="str">
            <v>Unrestricted</v>
          </cell>
          <cell r="R590">
            <v>0.31</v>
          </cell>
          <cell r="S590">
            <v>0.31</v>
          </cell>
          <cell r="T590" t="str">
            <v>V</v>
          </cell>
          <cell r="U590">
            <v>321.3</v>
          </cell>
          <cell r="V590">
            <v>0</v>
          </cell>
          <cell r="W590">
            <v>0</v>
          </cell>
          <cell r="X590">
            <v>0</v>
          </cell>
        </row>
        <row r="591">
          <cell r="E591">
            <v>13816</v>
          </cell>
          <cell r="F591" t="str">
            <v>15.10.2002</v>
          </cell>
          <cell r="G591">
            <v>75</v>
          </cell>
          <cell r="H591">
            <v>0</v>
          </cell>
          <cell r="I591">
            <v>0</v>
          </cell>
          <cell r="J591">
            <v>0</v>
          </cell>
          <cell r="K591">
            <v>0</v>
          </cell>
          <cell r="L591">
            <v>0</v>
          </cell>
          <cell r="M591">
            <v>75</v>
          </cell>
          <cell r="N591" t="str">
            <v>KG</v>
          </cell>
          <cell r="O591" t="str">
            <v>A</v>
          </cell>
          <cell r="P591" t="str">
            <v>Unrestricted</v>
          </cell>
          <cell r="Q591" t="str">
            <v>Unrestricted</v>
          </cell>
          <cell r="R591">
            <v>0.57999999999999996</v>
          </cell>
          <cell r="S591">
            <v>0.57999999999999996</v>
          </cell>
          <cell r="T591" t="str">
            <v>V</v>
          </cell>
          <cell r="U591">
            <v>43.27</v>
          </cell>
          <cell r="V591">
            <v>0</v>
          </cell>
          <cell r="W591">
            <v>0</v>
          </cell>
          <cell r="X591">
            <v>0</v>
          </cell>
        </row>
        <row r="592">
          <cell r="E592">
            <v>16911</v>
          </cell>
          <cell r="F592" t="str">
            <v>11.08.2003</v>
          </cell>
          <cell r="G592">
            <v>1775</v>
          </cell>
          <cell r="H592">
            <v>0</v>
          </cell>
          <cell r="I592">
            <v>0</v>
          </cell>
          <cell r="J592">
            <v>0</v>
          </cell>
          <cell r="K592">
            <v>0</v>
          </cell>
          <cell r="L592">
            <v>0</v>
          </cell>
          <cell r="M592">
            <v>1775</v>
          </cell>
          <cell r="N592" t="str">
            <v>KG</v>
          </cell>
          <cell r="O592" t="str">
            <v>A</v>
          </cell>
          <cell r="P592" t="str">
            <v>Unrestricted</v>
          </cell>
          <cell r="Q592" t="str">
            <v>Unrestricted</v>
          </cell>
          <cell r="R592">
            <v>0.24</v>
          </cell>
          <cell r="S592">
            <v>0.24</v>
          </cell>
          <cell r="T592" t="str">
            <v>V</v>
          </cell>
          <cell r="U592">
            <v>429.57</v>
          </cell>
          <cell r="V592">
            <v>0</v>
          </cell>
          <cell r="W592">
            <v>0</v>
          </cell>
          <cell r="X592" t="e">
            <v>#N/A</v>
          </cell>
        </row>
        <row r="593">
          <cell r="E593">
            <v>17042</v>
          </cell>
          <cell r="F593" t="str">
            <v>22.08.2003</v>
          </cell>
          <cell r="G593">
            <v>2000</v>
          </cell>
          <cell r="H593">
            <v>0</v>
          </cell>
          <cell r="I593">
            <v>0</v>
          </cell>
          <cell r="J593">
            <v>0</v>
          </cell>
          <cell r="K593">
            <v>0</v>
          </cell>
          <cell r="L593">
            <v>0</v>
          </cell>
          <cell r="M593">
            <v>2000</v>
          </cell>
          <cell r="N593" t="str">
            <v>KG</v>
          </cell>
          <cell r="O593" t="str">
            <v>A</v>
          </cell>
          <cell r="P593" t="str">
            <v>Unrestricted</v>
          </cell>
          <cell r="Q593" t="str">
            <v>Unrestricted</v>
          </cell>
          <cell r="R593">
            <v>0.24</v>
          </cell>
          <cell r="S593">
            <v>0.24</v>
          </cell>
          <cell r="T593" t="str">
            <v>V</v>
          </cell>
          <cell r="U593">
            <v>484.02</v>
          </cell>
          <cell r="V593">
            <v>0</v>
          </cell>
          <cell r="W593">
            <v>0</v>
          </cell>
          <cell r="X593" t="e">
            <v>#N/A</v>
          </cell>
        </row>
        <row r="594">
          <cell r="E594">
            <v>16722</v>
          </cell>
          <cell r="F594" t="str">
            <v>18.07.2003</v>
          </cell>
          <cell r="G594">
            <v>715</v>
          </cell>
          <cell r="H594">
            <v>0</v>
          </cell>
          <cell r="I594">
            <v>0</v>
          </cell>
          <cell r="J594">
            <v>0</v>
          </cell>
          <cell r="K594">
            <v>0</v>
          </cell>
          <cell r="L594">
            <v>0</v>
          </cell>
          <cell r="M594">
            <v>715</v>
          </cell>
          <cell r="N594" t="str">
            <v>KG</v>
          </cell>
          <cell r="O594" t="str">
            <v>A</v>
          </cell>
          <cell r="P594" t="str">
            <v>Unrestricted</v>
          </cell>
          <cell r="Q594" t="str">
            <v>Unrestricted</v>
          </cell>
          <cell r="R594">
            <v>0.13</v>
          </cell>
          <cell r="S594">
            <v>0.13</v>
          </cell>
          <cell r="T594" t="str">
            <v>V</v>
          </cell>
          <cell r="U594">
            <v>89.38</v>
          </cell>
          <cell r="V594">
            <v>0</v>
          </cell>
          <cell r="W594">
            <v>0</v>
          </cell>
          <cell r="X594">
            <v>0</v>
          </cell>
        </row>
        <row r="595">
          <cell r="E595">
            <v>17091</v>
          </cell>
          <cell r="F595" t="str">
            <v>29.08.2003</v>
          </cell>
          <cell r="G595">
            <v>0</v>
          </cell>
          <cell r="H595">
            <v>0</v>
          </cell>
          <cell r="I595">
            <v>0</v>
          </cell>
          <cell r="J595">
            <v>1225</v>
          </cell>
          <cell r="K595">
            <v>0</v>
          </cell>
          <cell r="L595">
            <v>0</v>
          </cell>
          <cell r="M595">
            <v>1225</v>
          </cell>
          <cell r="N595" t="str">
            <v>KG</v>
          </cell>
          <cell r="O595" t="str">
            <v>A</v>
          </cell>
          <cell r="P595" t="str">
            <v>In Quality</v>
          </cell>
          <cell r="Q595" t="str">
            <v>In Quality</v>
          </cell>
          <cell r="R595">
            <v>0.13</v>
          </cell>
          <cell r="S595">
            <v>0.13</v>
          </cell>
          <cell r="T595" t="str">
            <v>V</v>
          </cell>
          <cell r="U595">
            <v>153.13</v>
          </cell>
          <cell r="V595">
            <v>0</v>
          </cell>
          <cell r="W595">
            <v>0</v>
          </cell>
          <cell r="X595" t="e">
            <v>#N/A</v>
          </cell>
        </row>
        <row r="596">
          <cell r="E596">
            <v>16935</v>
          </cell>
          <cell r="F596" t="str">
            <v>13.08.2003</v>
          </cell>
          <cell r="G596">
            <v>20</v>
          </cell>
          <cell r="H596">
            <v>0</v>
          </cell>
          <cell r="I596">
            <v>0</v>
          </cell>
          <cell r="J596">
            <v>0</v>
          </cell>
          <cell r="K596">
            <v>0</v>
          </cell>
          <cell r="L596">
            <v>0</v>
          </cell>
          <cell r="M596">
            <v>20</v>
          </cell>
          <cell r="N596" t="str">
            <v>KG</v>
          </cell>
          <cell r="O596" t="str">
            <v>A</v>
          </cell>
          <cell r="P596" t="str">
            <v>Unrestricted</v>
          </cell>
          <cell r="Q596" t="str">
            <v>Unrestricted</v>
          </cell>
          <cell r="R596">
            <v>4</v>
          </cell>
          <cell r="S596">
            <v>4</v>
          </cell>
          <cell r="T596" t="str">
            <v>V</v>
          </cell>
          <cell r="U596">
            <v>80</v>
          </cell>
          <cell r="V596">
            <v>0</v>
          </cell>
          <cell r="W596">
            <v>0</v>
          </cell>
          <cell r="X596" t="e">
            <v>#N/A</v>
          </cell>
        </row>
        <row r="597">
          <cell r="E597">
            <v>17002</v>
          </cell>
          <cell r="F597" t="str">
            <v>19.08.2003</v>
          </cell>
          <cell r="G597">
            <v>135</v>
          </cell>
          <cell r="H597">
            <v>0</v>
          </cell>
          <cell r="I597">
            <v>0</v>
          </cell>
          <cell r="J597">
            <v>0</v>
          </cell>
          <cell r="K597">
            <v>0</v>
          </cell>
          <cell r="L597">
            <v>0</v>
          </cell>
          <cell r="M597">
            <v>135</v>
          </cell>
          <cell r="N597" t="str">
            <v>L</v>
          </cell>
          <cell r="O597" t="str">
            <v>A</v>
          </cell>
          <cell r="P597" t="str">
            <v>Unrestricted</v>
          </cell>
          <cell r="Q597" t="str">
            <v>Unrestricted</v>
          </cell>
          <cell r="R597">
            <v>0.23</v>
          </cell>
          <cell r="S597">
            <v>0.23</v>
          </cell>
          <cell r="T597" t="str">
            <v>V</v>
          </cell>
          <cell r="U597">
            <v>31.19</v>
          </cell>
          <cell r="V597">
            <v>0</v>
          </cell>
          <cell r="W597">
            <v>0</v>
          </cell>
          <cell r="X597" t="e">
            <v>#N/A</v>
          </cell>
        </row>
        <row r="598">
          <cell r="E598">
            <v>17092</v>
          </cell>
          <cell r="F598" t="str">
            <v>29.08.2003</v>
          </cell>
          <cell r="G598">
            <v>0</v>
          </cell>
          <cell r="H598">
            <v>0</v>
          </cell>
          <cell r="I598">
            <v>0</v>
          </cell>
          <cell r="J598">
            <v>315</v>
          </cell>
          <cell r="K598">
            <v>0</v>
          </cell>
          <cell r="L598">
            <v>0</v>
          </cell>
          <cell r="M598">
            <v>315</v>
          </cell>
          <cell r="N598" t="str">
            <v>L</v>
          </cell>
          <cell r="O598" t="str">
            <v>A</v>
          </cell>
          <cell r="P598" t="str">
            <v>In Quality</v>
          </cell>
          <cell r="Q598" t="str">
            <v>In Quality</v>
          </cell>
          <cell r="R598">
            <v>0.23</v>
          </cell>
          <cell r="S598">
            <v>0.23</v>
          </cell>
          <cell r="T598" t="str">
            <v>V</v>
          </cell>
          <cell r="U598">
            <v>72.78</v>
          </cell>
          <cell r="V598">
            <v>0</v>
          </cell>
          <cell r="W598">
            <v>0</v>
          </cell>
          <cell r="X598" t="e">
            <v>#N/A</v>
          </cell>
        </row>
        <row r="599">
          <cell r="E599">
            <v>16683</v>
          </cell>
          <cell r="F599" t="str">
            <v>14.07.2003</v>
          </cell>
          <cell r="G599">
            <v>1475</v>
          </cell>
          <cell r="H599">
            <v>0</v>
          </cell>
          <cell r="I599">
            <v>0</v>
          </cell>
          <cell r="J599">
            <v>0</v>
          </cell>
          <cell r="K599">
            <v>0</v>
          </cell>
          <cell r="L599">
            <v>0</v>
          </cell>
          <cell r="M599">
            <v>1475</v>
          </cell>
          <cell r="N599" t="str">
            <v>KG</v>
          </cell>
          <cell r="O599" t="str">
            <v>A</v>
          </cell>
          <cell r="P599" t="str">
            <v>Unrestricted</v>
          </cell>
          <cell r="Q599" t="str">
            <v>Unrestricted</v>
          </cell>
          <cell r="R599">
            <v>0.46</v>
          </cell>
          <cell r="S599">
            <v>0.46</v>
          </cell>
          <cell r="T599" t="str">
            <v>V</v>
          </cell>
          <cell r="U599">
            <v>677.02</v>
          </cell>
          <cell r="V599">
            <v>0</v>
          </cell>
          <cell r="W599">
            <v>0</v>
          </cell>
          <cell r="X599">
            <v>0</v>
          </cell>
        </row>
        <row r="600">
          <cell r="E600">
            <v>16983</v>
          </cell>
          <cell r="F600" t="str">
            <v>18.08.2003</v>
          </cell>
          <cell r="G600">
            <v>2000</v>
          </cell>
          <cell r="H600">
            <v>0</v>
          </cell>
          <cell r="I600">
            <v>0</v>
          </cell>
          <cell r="J600">
            <v>0</v>
          </cell>
          <cell r="K600">
            <v>0</v>
          </cell>
          <cell r="L600">
            <v>0</v>
          </cell>
          <cell r="M600">
            <v>2000</v>
          </cell>
          <cell r="N600" t="str">
            <v>KG</v>
          </cell>
          <cell r="O600" t="str">
            <v>A</v>
          </cell>
          <cell r="P600" t="str">
            <v>Unrestricted</v>
          </cell>
          <cell r="Q600" t="str">
            <v>Unrestricted</v>
          </cell>
          <cell r="R600">
            <v>0.46</v>
          </cell>
          <cell r="S600">
            <v>0.46</v>
          </cell>
          <cell r="T600" t="str">
            <v>V</v>
          </cell>
          <cell r="U600">
            <v>918</v>
          </cell>
          <cell r="V600">
            <v>0</v>
          </cell>
          <cell r="W600">
            <v>0</v>
          </cell>
          <cell r="X600" t="e">
            <v>#N/A</v>
          </cell>
        </row>
        <row r="601">
          <cell r="E601">
            <v>17067</v>
          </cell>
          <cell r="F601" t="str">
            <v>26.08.2003</v>
          </cell>
          <cell r="G601">
            <v>4000</v>
          </cell>
          <cell r="H601">
            <v>0</v>
          </cell>
          <cell r="I601">
            <v>0</v>
          </cell>
          <cell r="J601">
            <v>0</v>
          </cell>
          <cell r="K601">
            <v>0</v>
          </cell>
          <cell r="L601">
            <v>0</v>
          </cell>
          <cell r="M601">
            <v>4000</v>
          </cell>
          <cell r="N601" t="str">
            <v>KG</v>
          </cell>
          <cell r="O601" t="str">
            <v>A</v>
          </cell>
          <cell r="P601" t="str">
            <v>Unrestricted</v>
          </cell>
          <cell r="Q601" t="str">
            <v>Unrestricted</v>
          </cell>
          <cell r="R601">
            <v>0.46</v>
          </cell>
          <cell r="S601">
            <v>0.46</v>
          </cell>
          <cell r="T601" t="str">
            <v>V</v>
          </cell>
          <cell r="U601">
            <v>1835.99</v>
          </cell>
          <cell r="V601">
            <v>0</v>
          </cell>
          <cell r="W601">
            <v>0</v>
          </cell>
          <cell r="X601" t="e">
            <v>#N/A</v>
          </cell>
        </row>
        <row r="602">
          <cell r="E602">
            <v>15305</v>
          </cell>
          <cell r="F602" t="str">
            <v>18.03.2003</v>
          </cell>
          <cell r="G602">
            <v>583.66999999999996</v>
          </cell>
          <cell r="H602">
            <v>0</v>
          </cell>
          <cell r="I602">
            <v>0</v>
          </cell>
          <cell r="J602">
            <v>0</v>
          </cell>
          <cell r="K602">
            <v>0</v>
          </cell>
          <cell r="L602">
            <v>0</v>
          </cell>
          <cell r="M602">
            <v>583.66999999999996</v>
          </cell>
          <cell r="N602" t="str">
            <v>KG</v>
          </cell>
          <cell r="O602" t="str">
            <v>A</v>
          </cell>
          <cell r="P602" t="str">
            <v>Unrestricted</v>
          </cell>
          <cell r="Q602" t="str">
            <v>Unrestricted</v>
          </cell>
          <cell r="R602">
            <v>0.36</v>
          </cell>
          <cell r="S602">
            <v>0.36</v>
          </cell>
          <cell r="T602" t="str">
            <v>V</v>
          </cell>
          <cell r="U602">
            <v>210.98</v>
          </cell>
          <cell r="V602">
            <v>0</v>
          </cell>
          <cell r="W602">
            <v>0</v>
          </cell>
          <cell r="X602">
            <v>0</v>
          </cell>
        </row>
        <row r="603">
          <cell r="E603">
            <v>15699</v>
          </cell>
          <cell r="F603" t="str">
            <v>23.04.2003</v>
          </cell>
          <cell r="G603">
            <v>925</v>
          </cell>
          <cell r="H603">
            <v>0</v>
          </cell>
          <cell r="I603">
            <v>0</v>
          </cell>
          <cell r="J603">
            <v>0</v>
          </cell>
          <cell r="K603">
            <v>125</v>
          </cell>
          <cell r="L603">
            <v>0</v>
          </cell>
          <cell r="M603">
            <v>1050</v>
          </cell>
          <cell r="N603" t="str">
            <v>KG</v>
          </cell>
          <cell r="O603" t="str">
            <v>A</v>
          </cell>
          <cell r="P603" t="str">
            <v>Mix</v>
          </cell>
          <cell r="Q603" t="str">
            <v>Unrestricted</v>
          </cell>
          <cell r="R603">
            <v>0.36</v>
          </cell>
          <cell r="S603">
            <v>0.36</v>
          </cell>
          <cell r="T603" t="str">
            <v>V</v>
          </cell>
          <cell r="U603">
            <v>379.54</v>
          </cell>
          <cell r="V603">
            <v>0</v>
          </cell>
          <cell r="W603">
            <v>0</v>
          </cell>
          <cell r="X603">
            <v>0</v>
          </cell>
        </row>
        <row r="604">
          <cell r="E604">
            <v>5732</v>
          </cell>
          <cell r="F604" t="str">
            <v>11.10.2000</v>
          </cell>
          <cell r="G604">
            <v>70</v>
          </cell>
          <cell r="H604">
            <v>0</v>
          </cell>
          <cell r="I604">
            <v>0</v>
          </cell>
          <cell r="J604">
            <v>0</v>
          </cell>
          <cell r="K604">
            <v>0</v>
          </cell>
          <cell r="L604">
            <v>0</v>
          </cell>
          <cell r="M604">
            <v>70</v>
          </cell>
          <cell r="N604" t="str">
            <v>KG</v>
          </cell>
          <cell r="O604" t="str">
            <v>EA</v>
          </cell>
          <cell r="P604" t="str">
            <v>Unrestricted</v>
          </cell>
          <cell r="Q604" t="str">
            <v>Unrestricted</v>
          </cell>
          <cell r="R604">
            <v>2.2000000000000002</v>
          </cell>
          <cell r="S604">
            <v>2.2000000000000002</v>
          </cell>
          <cell r="T604" t="str">
            <v>V</v>
          </cell>
          <cell r="U604">
            <v>153.65</v>
          </cell>
          <cell r="V604">
            <v>0</v>
          </cell>
          <cell r="W604">
            <v>0</v>
          </cell>
          <cell r="X604" t="str">
            <v>no issue per AR 7/02</v>
          </cell>
        </row>
        <row r="605">
          <cell r="F605" t="str">
            <v>00.00.0000</v>
          </cell>
          <cell r="G605">
            <v>35399.125</v>
          </cell>
          <cell r="H605">
            <v>0</v>
          </cell>
          <cell r="I605">
            <v>0</v>
          </cell>
          <cell r="J605">
            <v>0</v>
          </cell>
          <cell r="K605">
            <v>0</v>
          </cell>
          <cell r="L605">
            <v>0</v>
          </cell>
          <cell r="M605">
            <v>35399.125</v>
          </cell>
          <cell r="N605" t="str">
            <v>KG</v>
          </cell>
          <cell r="O605" t="str">
            <v>EA</v>
          </cell>
          <cell r="P605" t="str">
            <v>Unrestricted</v>
          </cell>
          <cell r="Q605" t="str">
            <v>Unrestricted</v>
          </cell>
          <cell r="R605">
            <v>0.1</v>
          </cell>
          <cell r="S605">
            <v>0.1</v>
          </cell>
          <cell r="T605" t="str">
            <v>V</v>
          </cell>
          <cell r="U605">
            <v>3404.88</v>
          </cell>
          <cell r="V605">
            <v>0</v>
          </cell>
          <cell r="W605">
            <v>0</v>
          </cell>
          <cell r="X605" t="e">
            <v>#N/A</v>
          </cell>
        </row>
        <row r="606">
          <cell r="E606">
            <v>16832</v>
          </cell>
          <cell r="F606" t="str">
            <v>04.08.2003</v>
          </cell>
          <cell r="G606">
            <v>25.738</v>
          </cell>
          <cell r="H606">
            <v>0</v>
          </cell>
          <cell r="I606">
            <v>0</v>
          </cell>
          <cell r="J606">
            <v>0</v>
          </cell>
          <cell r="K606">
            <v>0</v>
          </cell>
          <cell r="L606">
            <v>0</v>
          </cell>
          <cell r="M606">
            <v>25.738</v>
          </cell>
          <cell r="N606" t="str">
            <v>L</v>
          </cell>
          <cell r="O606" t="str">
            <v>A</v>
          </cell>
          <cell r="P606" t="str">
            <v>Unrestricted</v>
          </cell>
          <cell r="Q606" t="str">
            <v>Unrestricted</v>
          </cell>
          <cell r="R606">
            <v>0.62</v>
          </cell>
          <cell r="S606">
            <v>0.62</v>
          </cell>
          <cell r="T606" t="str">
            <v>V</v>
          </cell>
          <cell r="U606">
            <v>15.84</v>
          </cell>
          <cell r="V606">
            <v>0</v>
          </cell>
          <cell r="W606">
            <v>0</v>
          </cell>
          <cell r="X606" t="e">
            <v>#N/A</v>
          </cell>
        </row>
        <row r="607">
          <cell r="E607">
            <v>16862</v>
          </cell>
          <cell r="F607" t="str">
            <v>06.08.2003</v>
          </cell>
          <cell r="G607">
            <v>26.042999999999999</v>
          </cell>
          <cell r="H607">
            <v>0</v>
          </cell>
          <cell r="I607">
            <v>0</v>
          </cell>
          <cell r="J607">
            <v>0</v>
          </cell>
          <cell r="K607">
            <v>0</v>
          </cell>
          <cell r="L607">
            <v>0</v>
          </cell>
          <cell r="M607">
            <v>26.042999999999999</v>
          </cell>
          <cell r="N607" t="str">
            <v>L</v>
          </cell>
          <cell r="O607" t="str">
            <v>A</v>
          </cell>
          <cell r="P607" t="str">
            <v>Unrestricted</v>
          </cell>
          <cell r="Q607" t="str">
            <v>Unrestricted</v>
          </cell>
          <cell r="R607">
            <v>0.62</v>
          </cell>
          <cell r="S607">
            <v>0.62</v>
          </cell>
          <cell r="T607" t="str">
            <v>V</v>
          </cell>
          <cell r="U607">
            <v>16.03</v>
          </cell>
          <cell r="V607">
            <v>0</v>
          </cell>
          <cell r="W607">
            <v>0</v>
          </cell>
          <cell r="X607" t="e">
            <v>#N/A</v>
          </cell>
        </row>
        <row r="608">
          <cell r="E608">
            <v>17007</v>
          </cell>
          <cell r="F608" t="str">
            <v>20.08.2003</v>
          </cell>
          <cell r="G608">
            <v>929.67399999999998</v>
          </cell>
          <cell r="H608">
            <v>0</v>
          </cell>
          <cell r="I608">
            <v>0</v>
          </cell>
          <cell r="J608">
            <v>0</v>
          </cell>
          <cell r="K608">
            <v>0</v>
          </cell>
          <cell r="L608">
            <v>0</v>
          </cell>
          <cell r="M608">
            <v>929.67399999999998</v>
          </cell>
          <cell r="N608" t="str">
            <v>L</v>
          </cell>
          <cell r="O608" t="str">
            <v>A</v>
          </cell>
          <cell r="P608" t="str">
            <v>Unrestricted</v>
          </cell>
          <cell r="Q608" t="str">
            <v>Unrestricted</v>
          </cell>
          <cell r="R608">
            <v>0.62</v>
          </cell>
          <cell r="S608">
            <v>0.62</v>
          </cell>
          <cell r="T608" t="str">
            <v>V</v>
          </cell>
          <cell r="U608">
            <v>572.32000000000005</v>
          </cell>
          <cell r="V608">
            <v>0</v>
          </cell>
          <cell r="W608">
            <v>0</v>
          </cell>
          <cell r="X608" t="e">
            <v>#N/A</v>
          </cell>
        </row>
        <row r="609">
          <cell r="E609">
            <v>17075</v>
          </cell>
          <cell r="F609" t="str">
            <v>27.08.2003</v>
          </cell>
          <cell r="G609">
            <v>1215</v>
          </cell>
          <cell r="H609">
            <v>0</v>
          </cell>
          <cell r="I609">
            <v>0</v>
          </cell>
          <cell r="J609">
            <v>0</v>
          </cell>
          <cell r="K609">
            <v>0</v>
          </cell>
          <cell r="L609">
            <v>0</v>
          </cell>
          <cell r="M609">
            <v>1215</v>
          </cell>
          <cell r="N609" t="str">
            <v>L</v>
          </cell>
          <cell r="O609" t="str">
            <v>A</v>
          </cell>
          <cell r="P609" t="str">
            <v>Unrestricted</v>
          </cell>
          <cell r="Q609" t="str">
            <v>Unrestricted</v>
          </cell>
          <cell r="R609">
            <v>0.62</v>
          </cell>
          <cell r="S609">
            <v>0.62</v>
          </cell>
          <cell r="T609" t="str">
            <v>V</v>
          </cell>
          <cell r="U609">
            <v>747.97</v>
          </cell>
          <cell r="V609">
            <v>0</v>
          </cell>
          <cell r="W609">
            <v>0</v>
          </cell>
          <cell r="X609" t="e">
            <v>#N/A</v>
          </cell>
        </row>
        <row r="610">
          <cell r="E610">
            <v>16257</v>
          </cell>
          <cell r="F610" t="str">
            <v>13.06.2003</v>
          </cell>
          <cell r="G610">
            <v>1000</v>
          </cell>
          <cell r="H610">
            <v>0</v>
          </cell>
          <cell r="I610">
            <v>0</v>
          </cell>
          <cell r="J610">
            <v>0</v>
          </cell>
          <cell r="K610">
            <v>0</v>
          </cell>
          <cell r="L610">
            <v>0</v>
          </cell>
          <cell r="M610">
            <v>1000</v>
          </cell>
          <cell r="N610" t="str">
            <v>KG</v>
          </cell>
          <cell r="O610" t="str">
            <v>A</v>
          </cell>
          <cell r="P610" t="str">
            <v>Unrestricted</v>
          </cell>
          <cell r="Q610" t="str">
            <v>Unrestricted</v>
          </cell>
          <cell r="R610">
            <v>0.18</v>
          </cell>
          <cell r="S610">
            <v>0.18</v>
          </cell>
          <cell r="T610" t="str">
            <v>V</v>
          </cell>
          <cell r="U610">
            <v>184.35</v>
          </cell>
          <cell r="V610">
            <v>0</v>
          </cell>
          <cell r="W610">
            <v>0</v>
          </cell>
          <cell r="X610">
            <v>0</v>
          </cell>
        </row>
        <row r="611">
          <cell r="E611">
            <v>16210</v>
          </cell>
          <cell r="F611" t="str">
            <v>09.06.2003</v>
          </cell>
          <cell r="G611">
            <v>0</v>
          </cell>
          <cell r="H611">
            <v>0</v>
          </cell>
          <cell r="I611">
            <v>0</v>
          </cell>
          <cell r="J611">
            <v>0</v>
          </cell>
          <cell r="K611">
            <v>216.92099999999999</v>
          </cell>
          <cell r="L611">
            <v>0</v>
          </cell>
          <cell r="M611">
            <v>216.92099999999999</v>
          </cell>
          <cell r="N611" t="str">
            <v>KG</v>
          </cell>
          <cell r="O611" t="str">
            <v>A</v>
          </cell>
          <cell r="P611" t="str">
            <v>Blocked</v>
          </cell>
          <cell r="Q611" t="str">
            <v>Blocked</v>
          </cell>
          <cell r="R611">
            <v>0.1</v>
          </cell>
          <cell r="S611">
            <v>0.1</v>
          </cell>
          <cell r="T611" t="str">
            <v>V</v>
          </cell>
          <cell r="U611">
            <v>21.58</v>
          </cell>
          <cell r="V611">
            <v>0</v>
          </cell>
          <cell r="W611">
            <v>0</v>
          </cell>
          <cell r="X611">
            <v>0</v>
          </cell>
        </row>
        <row r="612">
          <cell r="E612">
            <v>16663</v>
          </cell>
          <cell r="F612" t="str">
            <v>11.07.2003</v>
          </cell>
          <cell r="G612">
            <v>140</v>
          </cell>
          <cell r="H612">
            <v>0</v>
          </cell>
          <cell r="I612">
            <v>0</v>
          </cell>
          <cell r="J612">
            <v>0</v>
          </cell>
          <cell r="K612">
            <v>0</v>
          </cell>
          <cell r="L612">
            <v>0</v>
          </cell>
          <cell r="M612">
            <v>140</v>
          </cell>
          <cell r="N612" t="str">
            <v>KG</v>
          </cell>
          <cell r="O612" t="str">
            <v>A</v>
          </cell>
          <cell r="P612" t="str">
            <v>Unrestricted</v>
          </cell>
          <cell r="Q612" t="str">
            <v>Unrestricted</v>
          </cell>
          <cell r="R612">
            <v>0.1</v>
          </cell>
          <cell r="S612">
            <v>0.1</v>
          </cell>
          <cell r="T612" t="str">
            <v>V</v>
          </cell>
          <cell r="U612">
            <v>13.93</v>
          </cell>
          <cell r="V612">
            <v>0</v>
          </cell>
          <cell r="W612">
            <v>0</v>
          </cell>
          <cell r="X612">
            <v>0</v>
          </cell>
        </row>
        <row r="613">
          <cell r="E613">
            <v>16868</v>
          </cell>
          <cell r="F613" t="str">
            <v>06.08.2003</v>
          </cell>
          <cell r="G613">
            <v>4096</v>
          </cell>
          <cell r="H613">
            <v>0</v>
          </cell>
          <cell r="I613">
            <v>0</v>
          </cell>
          <cell r="J613">
            <v>0</v>
          </cell>
          <cell r="K613">
            <v>0</v>
          </cell>
          <cell r="L613">
            <v>0</v>
          </cell>
          <cell r="M613">
            <v>4096</v>
          </cell>
          <cell r="N613" t="str">
            <v>KG</v>
          </cell>
          <cell r="O613" t="str">
            <v>A</v>
          </cell>
          <cell r="P613" t="str">
            <v>Unrestricted</v>
          </cell>
          <cell r="Q613" t="str">
            <v>Unrestricted</v>
          </cell>
          <cell r="R613">
            <v>0.1</v>
          </cell>
          <cell r="S613">
            <v>0.1</v>
          </cell>
          <cell r="T613" t="str">
            <v>V</v>
          </cell>
          <cell r="U613">
            <v>407.48</v>
          </cell>
          <cell r="V613">
            <v>0</v>
          </cell>
          <cell r="W613">
            <v>0</v>
          </cell>
          <cell r="X613" t="e">
            <v>#N/A</v>
          </cell>
        </row>
        <row r="614">
          <cell r="E614">
            <v>16982</v>
          </cell>
          <cell r="F614" t="str">
            <v>18.08.2003</v>
          </cell>
          <cell r="G614">
            <v>6656</v>
          </cell>
          <cell r="H614">
            <v>0</v>
          </cell>
          <cell r="I614">
            <v>0</v>
          </cell>
          <cell r="J614">
            <v>0</v>
          </cell>
          <cell r="K614">
            <v>0</v>
          </cell>
          <cell r="L614">
            <v>0</v>
          </cell>
          <cell r="M614">
            <v>6656</v>
          </cell>
          <cell r="N614" t="str">
            <v>KG</v>
          </cell>
          <cell r="O614" t="str">
            <v>A</v>
          </cell>
          <cell r="P614" t="str">
            <v>Unrestricted</v>
          </cell>
          <cell r="Q614" t="str">
            <v>Unrestricted</v>
          </cell>
          <cell r="R614">
            <v>0.1</v>
          </cell>
          <cell r="S614">
            <v>0.1</v>
          </cell>
          <cell r="T614" t="str">
            <v>V</v>
          </cell>
          <cell r="U614">
            <v>662.15</v>
          </cell>
          <cell r="V614">
            <v>0</v>
          </cell>
          <cell r="W614">
            <v>0</v>
          </cell>
          <cell r="X614" t="e">
            <v>#N/A</v>
          </cell>
        </row>
        <row r="615">
          <cell r="E615">
            <v>16668</v>
          </cell>
          <cell r="F615" t="str">
            <v>11.07.2003</v>
          </cell>
          <cell r="G615">
            <v>262.89999999999998</v>
          </cell>
          <cell r="H615">
            <v>0</v>
          </cell>
          <cell r="I615">
            <v>0</v>
          </cell>
          <cell r="J615">
            <v>0</v>
          </cell>
          <cell r="K615">
            <v>0</v>
          </cell>
          <cell r="L615">
            <v>0</v>
          </cell>
          <cell r="M615">
            <v>262.89999999999998</v>
          </cell>
          <cell r="N615" t="str">
            <v>KG</v>
          </cell>
          <cell r="O615" t="str">
            <v>A</v>
          </cell>
          <cell r="P615" t="str">
            <v>Unrestricted</v>
          </cell>
          <cell r="Q615" t="str">
            <v>Unrestricted</v>
          </cell>
          <cell r="R615">
            <v>0.11</v>
          </cell>
          <cell r="S615">
            <v>0.11</v>
          </cell>
          <cell r="T615" t="str">
            <v>V</v>
          </cell>
          <cell r="U615">
            <v>29.64</v>
          </cell>
          <cell r="V615">
            <v>0</v>
          </cell>
          <cell r="W615">
            <v>0</v>
          </cell>
          <cell r="X615">
            <v>0</v>
          </cell>
        </row>
        <row r="616">
          <cell r="E616">
            <v>16720</v>
          </cell>
          <cell r="F616" t="str">
            <v>18.07.2003</v>
          </cell>
          <cell r="G616">
            <v>1084</v>
          </cell>
          <cell r="H616">
            <v>0</v>
          </cell>
          <cell r="I616">
            <v>0</v>
          </cell>
          <cell r="J616">
            <v>0</v>
          </cell>
          <cell r="K616">
            <v>0</v>
          </cell>
          <cell r="L616">
            <v>0</v>
          </cell>
          <cell r="M616">
            <v>1084</v>
          </cell>
          <cell r="N616" t="str">
            <v>KG</v>
          </cell>
          <cell r="O616" t="str">
            <v>A</v>
          </cell>
          <cell r="P616" t="str">
            <v>Unrestricted</v>
          </cell>
          <cell r="Q616" t="str">
            <v>Unrestricted</v>
          </cell>
          <cell r="R616">
            <v>0.11</v>
          </cell>
          <cell r="S616">
            <v>0.11</v>
          </cell>
          <cell r="T616" t="str">
            <v>V</v>
          </cell>
          <cell r="U616">
            <v>122.2</v>
          </cell>
          <cell r="V616">
            <v>0</v>
          </cell>
          <cell r="W616">
            <v>0</v>
          </cell>
          <cell r="X616">
            <v>0</v>
          </cell>
        </row>
        <row r="617">
          <cell r="E617">
            <v>16879</v>
          </cell>
          <cell r="F617" t="str">
            <v>07.08.2003</v>
          </cell>
          <cell r="G617">
            <v>2407</v>
          </cell>
          <cell r="H617">
            <v>0</v>
          </cell>
          <cell r="I617">
            <v>0</v>
          </cell>
          <cell r="J617">
            <v>0</v>
          </cell>
          <cell r="K617">
            <v>0</v>
          </cell>
          <cell r="L617">
            <v>0</v>
          </cell>
          <cell r="M617">
            <v>2407</v>
          </cell>
          <cell r="N617" t="str">
            <v>KG</v>
          </cell>
          <cell r="O617" t="str">
            <v>A</v>
          </cell>
          <cell r="P617" t="str">
            <v>Unrestricted</v>
          </cell>
          <cell r="Q617" t="str">
            <v>Unrestricted</v>
          </cell>
          <cell r="R617">
            <v>0.11</v>
          </cell>
          <cell r="S617">
            <v>0.11</v>
          </cell>
          <cell r="T617" t="str">
            <v>V</v>
          </cell>
          <cell r="U617">
            <v>271.33999999999997</v>
          </cell>
          <cell r="V617">
            <v>0</v>
          </cell>
          <cell r="W617">
            <v>0</v>
          </cell>
          <cell r="X617" t="e">
            <v>#N/A</v>
          </cell>
        </row>
        <row r="618">
          <cell r="E618">
            <v>16955</v>
          </cell>
          <cell r="F618" t="str">
            <v>15.08.2003</v>
          </cell>
          <cell r="G618">
            <v>2168</v>
          </cell>
          <cell r="H618">
            <v>0</v>
          </cell>
          <cell r="I618">
            <v>0</v>
          </cell>
          <cell r="J618">
            <v>0</v>
          </cell>
          <cell r="K618">
            <v>0</v>
          </cell>
          <cell r="L618">
            <v>0</v>
          </cell>
          <cell r="M618">
            <v>2168</v>
          </cell>
          <cell r="N618" t="str">
            <v>KG</v>
          </cell>
          <cell r="O618" t="str">
            <v>A</v>
          </cell>
          <cell r="P618" t="str">
            <v>Unrestricted</v>
          </cell>
          <cell r="Q618" t="str">
            <v>Unrestricted</v>
          </cell>
          <cell r="R618">
            <v>0.11</v>
          </cell>
          <cell r="S618">
            <v>0.11</v>
          </cell>
          <cell r="T618" t="str">
            <v>V</v>
          </cell>
          <cell r="U618">
            <v>244.4</v>
          </cell>
          <cell r="V618">
            <v>0</v>
          </cell>
          <cell r="W618">
            <v>0</v>
          </cell>
          <cell r="X618" t="e">
            <v>#N/A</v>
          </cell>
        </row>
        <row r="619">
          <cell r="E619">
            <v>15703</v>
          </cell>
          <cell r="F619" t="str">
            <v>23.04.2003</v>
          </cell>
          <cell r="G619">
            <v>29.48</v>
          </cell>
          <cell r="H619">
            <v>0</v>
          </cell>
          <cell r="I619">
            <v>0</v>
          </cell>
          <cell r="J619">
            <v>0</v>
          </cell>
          <cell r="K619">
            <v>0</v>
          </cell>
          <cell r="L619">
            <v>0</v>
          </cell>
          <cell r="M619">
            <v>29.48</v>
          </cell>
          <cell r="N619" t="str">
            <v>L</v>
          </cell>
          <cell r="O619" t="str">
            <v>A</v>
          </cell>
          <cell r="P619" t="str">
            <v>Unrestricted</v>
          </cell>
          <cell r="Q619" t="str">
            <v>Unrestricted</v>
          </cell>
          <cell r="R619">
            <v>0.39</v>
          </cell>
          <cell r="S619">
            <v>0.39</v>
          </cell>
          <cell r="T619" t="str">
            <v>V</v>
          </cell>
          <cell r="U619">
            <v>11.49</v>
          </cell>
          <cell r="V619">
            <v>0</v>
          </cell>
          <cell r="W619">
            <v>0</v>
          </cell>
          <cell r="X619">
            <v>0</v>
          </cell>
        </row>
        <row r="620">
          <cell r="E620">
            <v>16889</v>
          </cell>
          <cell r="F620" t="str">
            <v>08.08.2003</v>
          </cell>
          <cell r="G620">
            <v>406</v>
          </cell>
          <cell r="H620">
            <v>0</v>
          </cell>
          <cell r="I620">
            <v>0</v>
          </cell>
          <cell r="J620">
            <v>0</v>
          </cell>
          <cell r="K620">
            <v>0</v>
          </cell>
          <cell r="L620">
            <v>0</v>
          </cell>
          <cell r="M620">
            <v>406</v>
          </cell>
          <cell r="N620" t="str">
            <v>L</v>
          </cell>
          <cell r="O620" t="str">
            <v>A</v>
          </cell>
          <cell r="P620" t="str">
            <v>Unrestricted</v>
          </cell>
          <cell r="Q620" t="str">
            <v>Unrestricted</v>
          </cell>
          <cell r="R620">
            <v>0.39</v>
          </cell>
          <cell r="S620">
            <v>0.39</v>
          </cell>
          <cell r="T620" t="str">
            <v>V</v>
          </cell>
          <cell r="U620">
            <v>158.19999999999999</v>
          </cell>
          <cell r="V620">
            <v>0</v>
          </cell>
          <cell r="W620">
            <v>0</v>
          </cell>
          <cell r="X620" t="e">
            <v>#N/A</v>
          </cell>
        </row>
        <row r="621">
          <cell r="E621">
            <v>16933</v>
          </cell>
          <cell r="F621" t="str">
            <v>13.08.2003</v>
          </cell>
          <cell r="G621">
            <v>812</v>
          </cell>
          <cell r="H621">
            <v>0</v>
          </cell>
          <cell r="I621">
            <v>0</v>
          </cell>
          <cell r="J621">
            <v>0</v>
          </cell>
          <cell r="K621">
            <v>0</v>
          </cell>
          <cell r="L621">
            <v>0</v>
          </cell>
          <cell r="M621">
            <v>812</v>
          </cell>
          <cell r="N621" t="str">
            <v>L</v>
          </cell>
          <cell r="O621" t="str">
            <v>A</v>
          </cell>
          <cell r="P621" t="str">
            <v>Unrestricted</v>
          </cell>
          <cell r="Q621" t="str">
            <v>Unrestricted</v>
          </cell>
          <cell r="R621">
            <v>0.39</v>
          </cell>
          <cell r="S621">
            <v>0.39</v>
          </cell>
          <cell r="T621" t="str">
            <v>V</v>
          </cell>
          <cell r="U621">
            <v>316.39</v>
          </cell>
          <cell r="V621">
            <v>0</v>
          </cell>
          <cell r="W621">
            <v>0</v>
          </cell>
          <cell r="X621" t="e">
            <v>#N/A</v>
          </cell>
        </row>
        <row r="622">
          <cell r="E622">
            <v>16934</v>
          </cell>
          <cell r="F622" t="str">
            <v>13.08.2003</v>
          </cell>
          <cell r="G622">
            <v>812</v>
          </cell>
          <cell r="H622">
            <v>0</v>
          </cell>
          <cell r="I622">
            <v>0</v>
          </cell>
          <cell r="J622">
            <v>0</v>
          </cell>
          <cell r="K622">
            <v>0</v>
          </cell>
          <cell r="L622">
            <v>0</v>
          </cell>
          <cell r="M622">
            <v>812</v>
          </cell>
          <cell r="N622" t="str">
            <v>L</v>
          </cell>
          <cell r="O622" t="str">
            <v>A</v>
          </cell>
          <cell r="P622" t="str">
            <v>Unrestricted</v>
          </cell>
          <cell r="Q622" t="str">
            <v>Unrestricted</v>
          </cell>
          <cell r="R622">
            <v>0.39</v>
          </cell>
          <cell r="S622">
            <v>0.39</v>
          </cell>
          <cell r="T622" t="str">
            <v>V</v>
          </cell>
          <cell r="U622">
            <v>316.39</v>
          </cell>
          <cell r="V622">
            <v>0</v>
          </cell>
          <cell r="W622">
            <v>0</v>
          </cell>
          <cell r="X622" t="e">
            <v>#N/A</v>
          </cell>
        </row>
        <row r="623">
          <cell r="E623">
            <v>16997</v>
          </cell>
          <cell r="F623" t="str">
            <v>19.08.2003</v>
          </cell>
          <cell r="G623">
            <v>812</v>
          </cell>
          <cell r="H623">
            <v>0</v>
          </cell>
          <cell r="I623">
            <v>0</v>
          </cell>
          <cell r="J623">
            <v>0</v>
          </cell>
          <cell r="K623">
            <v>0</v>
          </cell>
          <cell r="L623">
            <v>0</v>
          </cell>
          <cell r="M623">
            <v>812</v>
          </cell>
          <cell r="N623" t="str">
            <v>L</v>
          </cell>
          <cell r="O623" t="str">
            <v>A</v>
          </cell>
          <cell r="P623" t="str">
            <v>Unrestricted</v>
          </cell>
          <cell r="Q623" t="str">
            <v>Unrestricted</v>
          </cell>
          <cell r="R623">
            <v>0.39</v>
          </cell>
          <cell r="S623">
            <v>0.39</v>
          </cell>
          <cell r="T623" t="str">
            <v>V</v>
          </cell>
          <cell r="U623">
            <v>316.39</v>
          </cell>
          <cell r="V623">
            <v>0</v>
          </cell>
          <cell r="W623">
            <v>0</v>
          </cell>
          <cell r="X623" t="e">
            <v>#N/A</v>
          </cell>
        </row>
        <row r="624">
          <cell r="E624">
            <v>17095</v>
          </cell>
          <cell r="F624" t="str">
            <v>29.08.2003</v>
          </cell>
          <cell r="G624">
            <v>0</v>
          </cell>
          <cell r="H624">
            <v>0</v>
          </cell>
          <cell r="I624">
            <v>0</v>
          </cell>
          <cell r="J624">
            <v>1624</v>
          </cell>
          <cell r="K624">
            <v>0</v>
          </cell>
          <cell r="L624">
            <v>0</v>
          </cell>
          <cell r="M624">
            <v>1624</v>
          </cell>
          <cell r="N624" t="str">
            <v>L</v>
          </cell>
          <cell r="O624" t="str">
            <v>A</v>
          </cell>
          <cell r="P624" t="str">
            <v>In Quality</v>
          </cell>
          <cell r="Q624" t="str">
            <v>In Quality</v>
          </cell>
          <cell r="R624">
            <v>0.39</v>
          </cell>
          <cell r="S624">
            <v>0.39</v>
          </cell>
          <cell r="T624" t="str">
            <v>V</v>
          </cell>
          <cell r="U624">
            <v>632.79</v>
          </cell>
          <cell r="V624">
            <v>0</v>
          </cell>
          <cell r="W624">
            <v>0</v>
          </cell>
          <cell r="X624" t="e">
            <v>#N/A</v>
          </cell>
        </row>
        <row r="625">
          <cell r="E625">
            <v>17109</v>
          </cell>
          <cell r="F625" t="str">
            <v>29.08.2003</v>
          </cell>
          <cell r="G625">
            <v>0</v>
          </cell>
          <cell r="H625">
            <v>0</v>
          </cell>
          <cell r="I625">
            <v>0</v>
          </cell>
          <cell r="J625">
            <v>812</v>
          </cell>
          <cell r="K625">
            <v>0</v>
          </cell>
          <cell r="L625">
            <v>0</v>
          </cell>
          <cell r="M625">
            <v>812</v>
          </cell>
          <cell r="N625" t="str">
            <v>L</v>
          </cell>
          <cell r="O625" t="str">
            <v>A</v>
          </cell>
          <cell r="P625" t="str">
            <v>In Quality</v>
          </cell>
          <cell r="Q625" t="str">
            <v>In Quality</v>
          </cell>
          <cell r="R625">
            <v>0.39</v>
          </cell>
          <cell r="S625">
            <v>0.39</v>
          </cell>
          <cell r="T625" t="str">
            <v>V</v>
          </cell>
          <cell r="U625">
            <v>316.39</v>
          </cell>
          <cell r="V625">
            <v>0</v>
          </cell>
          <cell r="W625">
            <v>0</v>
          </cell>
          <cell r="X625" t="e">
            <v>#N/A</v>
          </cell>
        </row>
        <row r="626">
          <cell r="E626">
            <v>15243</v>
          </cell>
          <cell r="F626" t="str">
            <v>12.03.2003</v>
          </cell>
          <cell r="G626">
            <v>0</v>
          </cell>
          <cell r="H626">
            <v>0</v>
          </cell>
          <cell r="I626">
            <v>0</v>
          </cell>
          <cell r="J626">
            <v>0</v>
          </cell>
          <cell r="K626">
            <v>764</v>
          </cell>
          <cell r="L626">
            <v>0</v>
          </cell>
          <cell r="M626">
            <v>764</v>
          </cell>
          <cell r="N626" t="str">
            <v>L</v>
          </cell>
          <cell r="O626" t="str">
            <v>A</v>
          </cell>
          <cell r="P626" t="str">
            <v>Blocked</v>
          </cell>
          <cell r="Q626" t="str">
            <v>Blocked</v>
          </cell>
          <cell r="R626">
            <v>1.4</v>
          </cell>
          <cell r="S626">
            <v>1.4</v>
          </cell>
          <cell r="T626" t="str">
            <v>V</v>
          </cell>
          <cell r="U626">
            <v>1069.3399999999999</v>
          </cell>
          <cell r="V626">
            <v>0</v>
          </cell>
          <cell r="W626">
            <v>0</v>
          </cell>
          <cell r="X626">
            <v>0</v>
          </cell>
        </row>
        <row r="627">
          <cell r="E627">
            <v>16017</v>
          </cell>
          <cell r="F627" t="str">
            <v>21.05.2003</v>
          </cell>
          <cell r="G627">
            <v>0</v>
          </cell>
          <cell r="H627">
            <v>0</v>
          </cell>
          <cell r="I627">
            <v>0</v>
          </cell>
          <cell r="J627">
            <v>0</v>
          </cell>
          <cell r="K627">
            <v>185</v>
          </cell>
          <cell r="L627">
            <v>0</v>
          </cell>
          <cell r="M627">
            <v>185</v>
          </cell>
          <cell r="N627" t="str">
            <v>L</v>
          </cell>
          <cell r="O627" t="str">
            <v>A</v>
          </cell>
          <cell r="P627" t="str">
            <v>Blocked</v>
          </cell>
          <cell r="Q627" t="str">
            <v>Blocked</v>
          </cell>
          <cell r="R627">
            <v>1.4</v>
          </cell>
          <cell r="S627">
            <v>1.4</v>
          </cell>
          <cell r="T627" t="str">
            <v>V</v>
          </cell>
          <cell r="U627">
            <v>258.94</v>
          </cell>
          <cell r="V627">
            <v>0</v>
          </cell>
          <cell r="W627">
            <v>0</v>
          </cell>
          <cell r="X627">
            <v>0</v>
          </cell>
        </row>
        <row r="628">
          <cell r="E628">
            <v>16188</v>
          </cell>
          <cell r="F628" t="str">
            <v>06.06.2003</v>
          </cell>
          <cell r="G628">
            <v>114.676</v>
          </cell>
          <cell r="H628">
            <v>0</v>
          </cell>
          <cell r="I628">
            <v>0</v>
          </cell>
          <cell r="J628">
            <v>0</v>
          </cell>
          <cell r="K628">
            <v>30.46</v>
          </cell>
          <cell r="L628">
            <v>0</v>
          </cell>
          <cell r="M628">
            <v>145.136</v>
          </cell>
          <cell r="N628" t="str">
            <v>L</v>
          </cell>
          <cell r="O628" t="str">
            <v>A</v>
          </cell>
          <cell r="P628" t="str">
            <v>Mix</v>
          </cell>
          <cell r="Q628" t="str">
            <v>Unrestricted</v>
          </cell>
          <cell r="R628">
            <v>1.4</v>
          </cell>
          <cell r="S628">
            <v>1.4</v>
          </cell>
          <cell r="T628" t="str">
            <v>V</v>
          </cell>
          <cell r="U628">
            <v>203.14</v>
          </cell>
          <cell r="V628">
            <v>0</v>
          </cell>
          <cell r="W628">
            <v>0</v>
          </cell>
          <cell r="X628">
            <v>0</v>
          </cell>
        </row>
        <row r="629">
          <cell r="E629">
            <v>16329</v>
          </cell>
          <cell r="F629" t="str">
            <v>19.06.2003</v>
          </cell>
          <cell r="G629">
            <v>191</v>
          </cell>
          <cell r="H629">
            <v>0</v>
          </cell>
          <cell r="I629">
            <v>0</v>
          </cell>
          <cell r="J629">
            <v>0</v>
          </cell>
          <cell r="K629">
            <v>765.41399999999999</v>
          </cell>
          <cell r="L629">
            <v>0</v>
          </cell>
          <cell r="M629">
            <v>956.41399999999999</v>
          </cell>
          <cell r="N629" t="str">
            <v>L</v>
          </cell>
          <cell r="O629" t="str">
            <v>A</v>
          </cell>
          <cell r="P629" t="str">
            <v>Mix</v>
          </cell>
          <cell r="Q629" t="str">
            <v>Blocked</v>
          </cell>
          <cell r="R629">
            <v>1.4</v>
          </cell>
          <cell r="S629">
            <v>1.4</v>
          </cell>
          <cell r="T629" t="str">
            <v>V</v>
          </cell>
          <cell r="U629">
            <v>1338.65</v>
          </cell>
          <cell r="V629">
            <v>0</v>
          </cell>
          <cell r="W629">
            <v>0</v>
          </cell>
          <cell r="X629">
            <v>0</v>
          </cell>
        </row>
        <row r="630">
          <cell r="E630">
            <v>16509</v>
          </cell>
          <cell r="F630" t="str">
            <v>01.07.2003</v>
          </cell>
          <cell r="G630">
            <v>1528</v>
          </cell>
          <cell r="H630">
            <v>0</v>
          </cell>
          <cell r="I630">
            <v>0</v>
          </cell>
          <cell r="J630">
            <v>0</v>
          </cell>
          <cell r="K630">
            <v>0</v>
          </cell>
          <cell r="L630">
            <v>0</v>
          </cell>
          <cell r="M630">
            <v>1528</v>
          </cell>
          <cell r="N630" t="str">
            <v>L</v>
          </cell>
          <cell r="O630" t="str">
            <v>A</v>
          </cell>
          <cell r="P630" t="str">
            <v>Unrestricted</v>
          </cell>
          <cell r="Q630" t="str">
            <v>Unrestricted</v>
          </cell>
          <cell r="R630">
            <v>1.4</v>
          </cell>
          <cell r="S630">
            <v>1.4</v>
          </cell>
          <cell r="T630" t="str">
            <v>V</v>
          </cell>
          <cell r="U630">
            <v>2138.67</v>
          </cell>
          <cell r="V630">
            <v>0</v>
          </cell>
          <cell r="W630">
            <v>0</v>
          </cell>
          <cell r="X630">
            <v>0</v>
          </cell>
        </row>
        <row r="631">
          <cell r="E631">
            <v>17061</v>
          </cell>
          <cell r="F631" t="str">
            <v>26.08.2003</v>
          </cell>
          <cell r="G631">
            <v>1528</v>
          </cell>
          <cell r="H631">
            <v>0</v>
          </cell>
          <cell r="I631">
            <v>0</v>
          </cell>
          <cell r="J631">
            <v>0</v>
          </cell>
          <cell r="K631">
            <v>0</v>
          </cell>
          <cell r="L631">
            <v>0</v>
          </cell>
          <cell r="M631">
            <v>1528</v>
          </cell>
          <cell r="N631" t="str">
            <v>L</v>
          </cell>
          <cell r="O631" t="str">
            <v>A</v>
          </cell>
          <cell r="P631" t="str">
            <v>Unrestricted</v>
          </cell>
          <cell r="Q631" t="str">
            <v>Unrestricted</v>
          </cell>
          <cell r="R631">
            <v>1.4</v>
          </cell>
          <cell r="S631">
            <v>1.4</v>
          </cell>
          <cell r="T631" t="str">
            <v>V</v>
          </cell>
          <cell r="U631">
            <v>2138.67</v>
          </cell>
          <cell r="V631">
            <v>0</v>
          </cell>
          <cell r="W631">
            <v>0</v>
          </cell>
          <cell r="X631" t="e">
            <v>#N/A</v>
          </cell>
        </row>
        <row r="632">
          <cell r="E632">
            <v>12778</v>
          </cell>
          <cell r="F632" t="str">
            <v>02.07.2002</v>
          </cell>
          <cell r="G632">
            <v>0</v>
          </cell>
          <cell r="H632">
            <v>0</v>
          </cell>
          <cell r="I632">
            <v>0</v>
          </cell>
          <cell r="J632">
            <v>0</v>
          </cell>
          <cell r="K632">
            <v>210.6</v>
          </cell>
          <cell r="L632">
            <v>0</v>
          </cell>
          <cell r="M632">
            <v>210.6</v>
          </cell>
          <cell r="N632" t="str">
            <v>KG</v>
          </cell>
          <cell r="O632" t="str">
            <v>A</v>
          </cell>
          <cell r="P632" t="str">
            <v>Blocked</v>
          </cell>
          <cell r="Q632" t="str">
            <v>Blocked</v>
          </cell>
          <cell r="R632">
            <v>0.56000000000000005</v>
          </cell>
          <cell r="S632">
            <v>0.56000000000000005</v>
          </cell>
          <cell r="T632" t="str">
            <v>V</v>
          </cell>
          <cell r="U632">
            <v>117.99</v>
          </cell>
          <cell r="V632">
            <v>100</v>
          </cell>
          <cell r="W632">
            <v>117.99</v>
          </cell>
          <cell r="X632" t="str">
            <v>rm074</v>
          </cell>
        </row>
        <row r="633">
          <cell r="E633">
            <v>14059</v>
          </cell>
          <cell r="F633" t="str">
            <v>07.11.2002</v>
          </cell>
          <cell r="G633">
            <v>0</v>
          </cell>
          <cell r="H633">
            <v>0</v>
          </cell>
          <cell r="I633">
            <v>0</v>
          </cell>
          <cell r="J633">
            <v>0</v>
          </cell>
          <cell r="K633">
            <v>209.3</v>
          </cell>
          <cell r="L633">
            <v>0</v>
          </cell>
          <cell r="M633">
            <v>209.3</v>
          </cell>
          <cell r="N633" t="str">
            <v>KG</v>
          </cell>
          <cell r="O633" t="str">
            <v>A</v>
          </cell>
          <cell r="P633" t="str">
            <v>Blocked</v>
          </cell>
          <cell r="Q633" t="str">
            <v>Blocked</v>
          </cell>
          <cell r="R633">
            <v>0.56000000000000005</v>
          </cell>
          <cell r="S633">
            <v>0.56000000000000005</v>
          </cell>
          <cell r="T633" t="str">
            <v>V</v>
          </cell>
          <cell r="U633">
            <v>117.26</v>
          </cell>
          <cell r="V633">
            <v>0</v>
          </cell>
          <cell r="W633">
            <v>0</v>
          </cell>
          <cell r="X633">
            <v>0</v>
          </cell>
        </row>
        <row r="634">
          <cell r="E634">
            <v>16408</v>
          </cell>
          <cell r="F634" t="str">
            <v>25.06.2003</v>
          </cell>
          <cell r="G634">
            <v>860</v>
          </cell>
          <cell r="H634">
            <v>0</v>
          </cell>
          <cell r="I634">
            <v>0</v>
          </cell>
          <cell r="J634">
            <v>0</v>
          </cell>
          <cell r="K634">
            <v>187</v>
          </cell>
          <cell r="L634">
            <v>0</v>
          </cell>
          <cell r="M634">
            <v>1047</v>
          </cell>
          <cell r="N634" t="str">
            <v>KG</v>
          </cell>
          <cell r="O634" t="str">
            <v>A</v>
          </cell>
          <cell r="P634" t="str">
            <v>Mix</v>
          </cell>
          <cell r="Q634" t="str">
            <v>Unrestricted</v>
          </cell>
          <cell r="R634">
            <v>0.56000000000000005</v>
          </cell>
          <cell r="S634">
            <v>0.56000000000000005</v>
          </cell>
          <cell r="T634" t="str">
            <v>V</v>
          </cell>
          <cell r="U634">
            <v>586.58000000000004</v>
          </cell>
          <cell r="V634">
            <v>0</v>
          </cell>
          <cell r="W634">
            <v>0</v>
          </cell>
          <cell r="X634">
            <v>0</v>
          </cell>
        </row>
        <row r="635">
          <cell r="E635">
            <v>17006</v>
          </cell>
          <cell r="F635" t="str">
            <v>20.08.2003</v>
          </cell>
          <cell r="G635">
            <v>9000</v>
          </cell>
          <cell r="H635">
            <v>0</v>
          </cell>
          <cell r="I635">
            <v>0</v>
          </cell>
          <cell r="J635">
            <v>0</v>
          </cell>
          <cell r="K635">
            <v>0</v>
          </cell>
          <cell r="L635">
            <v>0</v>
          </cell>
          <cell r="M635">
            <v>9000</v>
          </cell>
          <cell r="N635" t="str">
            <v>KG</v>
          </cell>
          <cell r="O635" t="str">
            <v>A</v>
          </cell>
          <cell r="P635" t="str">
            <v>Unrestricted</v>
          </cell>
          <cell r="Q635" t="str">
            <v>Unrestricted</v>
          </cell>
          <cell r="R635">
            <v>0.56000000000000005</v>
          </cell>
          <cell r="S635">
            <v>0.56000000000000005</v>
          </cell>
          <cell r="T635" t="str">
            <v>V</v>
          </cell>
          <cell r="U635">
            <v>5042.26</v>
          </cell>
          <cell r="V635">
            <v>0</v>
          </cell>
          <cell r="W635">
            <v>0</v>
          </cell>
          <cell r="X635" t="e">
            <v>#N/A</v>
          </cell>
        </row>
        <row r="636">
          <cell r="E636">
            <v>15375</v>
          </cell>
          <cell r="F636" t="str">
            <v>26.03.2003</v>
          </cell>
          <cell r="G636">
            <v>0</v>
          </cell>
          <cell r="H636">
            <v>0</v>
          </cell>
          <cell r="I636">
            <v>0</v>
          </cell>
          <cell r="J636">
            <v>0</v>
          </cell>
          <cell r="K636">
            <v>13.32</v>
          </cell>
          <cell r="L636">
            <v>0</v>
          </cell>
          <cell r="M636">
            <v>13.32</v>
          </cell>
          <cell r="N636" t="str">
            <v>KG</v>
          </cell>
          <cell r="O636" t="str">
            <v>A</v>
          </cell>
          <cell r="P636" t="str">
            <v>Blocked</v>
          </cell>
          <cell r="Q636" t="str">
            <v>Blocked</v>
          </cell>
          <cell r="R636">
            <v>5.66</v>
          </cell>
          <cell r="S636">
            <v>5.66</v>
          </cell>
          <cell r="T636" t="str">
            <v>V</v>
          </cell>
          <cell r="U636">
            <v>75.37</v>
          </cell>
          <cell r="V636">
            <v>0</v>
          </cell>
          <cell r="W636">
            <v>0</v>
          </cell>
          <cell r="X636">
            <v>0</v>
          </cell>
        </row>
        <row r="637">
          <cell r="E637">
            <v>16882</v>
          </cell>
          <cell r="F637" t="str">
            <v>08.08.2003</v>
          </cell>
          <cell r="G637">
            <v>50</v>
          </cell>
          <cell r="H637">
            <v>0</v>
          </cell>
          <cell r="I637">
            <v>0</v>
          </cell>
          <cell r="J637">
            <v>0</v>
          </cell>
          <cell r="K637">
            <v>23.3</v>
          </cell>
          <cell r="L637">
            <v>0</v>
          </cell>
          <cell r="M637">
            <v>73.3</v>
          </cell>
          <cell r="N637" t="str">
            <v>KG</v>
          </cell>
          <cell r="O637" t="str">
            <v>A</v>
          </cell>
          <cell r="P637" t="str">
            <v>Mix</v>
          </cell>
          <cell r="Q637" t="str">
            <v>Unrestricted</v>
          </cell>
          <cell r="R637">
            <v>3.95</v>
          </cell>
          <cell r="S637">
            <v>3.95</v>
          </cell>
          <cell r="T637" t="str">
            <v>V</v>
          </cell>
          <cell r="U637">
            <v>289.52999999999997</v>
          </cell>
          <cell r="V637">
            <v>0</v>
          </cell>
          <cell r="W637">
            <v>0</v>
          </cell>
          <cell r="X637" t="e">
            <v>#N/A</v>
          </cell>
        </row>
        <row r="638">
          <cell r="E638">
            <v>16285</v>
          </cell>
          <cell r="F638" t="str">
            <v>16.06.2003</v>
          </cell>
          <cell r="G638">
            <v>156.4</v>
          </cell>
          <cell r="H638">
            <v>0</v>
          </cell>
          <cell r="I638">
            <v>0</v>
          </cell>
          <cell r="J638">
            <v>0</v>
          </cell>
          <cell r="K638">
            <v>108.1</v>
          </cell>
          <cell r="L638">
            <v>0</v>
          </cell>
          <cell r="M638">
            <v>264.5</v>
          </cell>
          <cell r="N638" t="str">
            <v>KG</v>
          </cell>
          <cell r="O638" t="str">
            <v>A</v>
          </cell>
          <cell r="P638" t="str">
            <v>Mix</v>
          </cell>
          <cell r="Q638" t="str">
            <v>Unrestricted</v>
          </cell>
          <cell r="R638">
            <v>1.33</v>
          </cell>
          <cell r="S638">
            <v>1.33</v>
          </cell>
          <cell r="T638" t="str">
            <v>V</v>
          </cell>
          <cell r="U638">
            <v>351.29</v>
          </cell>
          <cell r="V638">
            <v>0</v>
          </cell>
          <cell r="W638">
            <v>0</v>
          </cell>
          <cell r="X638">
            <v>0</v>
          </cell>
        </row>
        <row r="639">
          <cell r="E639">
            <v>16286</v>
          </cell>
          <cell r="F639" t="str">
            <v>16.06.2003</v>
          </cell>
          <cell r="G639">
            <v>219.8</v>
          </cell>
          <cell r="H639">
            <v>0</v>
          </cell>
          <cell r="I639">
            <v>0</v>
          </cell>
          <cell r="J639">
            <v>0</v>
          </cell>
          <cell r="K639">
            <v>0</v>
          </cell>
          <cell r="L639">
            <v>0</v>
          </cell>
          <cell r="M639">
            <v>219.8</v>
          </cell>
          <cell r="N639" t="str">
            <v>KG</v>
          </cell>
          <cell r="O639" t="str">
            <v>A</v>
          </cell>
          <cell r="P639" t="str">
            <v>Unrestricted</v>
          </cell>
          <cell r="Q639" t="str">
            <v>Unrestricted</v>
          </cell>
          <cell r="R639">
            <v>1.33</v>
          </cell>
          <cell r="S639">
            <v>1.33</v>
          </cell>
          <cell r="T639" t="str">
            <v>V</v>
          </cell>
          <cell r="U639">
            <v>291.92</v>
          </cell>
          <cell r="V639">
            <v>0</v>
          </cell>
          <cell r="W639">
            <v>0</v>
          </cell>
          <cell r="X639">
            <v>0</v>
          </cell>
        </row>
        <row r="640">
          <cell r="E640">
            <v>17036</v>
          </cell>
          <cell r="F640" t="str">
            <v>22.08.2003</v>
          </cell>
          <cell r="G640">
            <v>5292</v>
          </cell>
          <cell r="H640">
            <v>0</v>
          </cell>
          <cell r="I640">
            <v>0</v>
          </cell>
          <cell r="J640">
            <v>0</v>
          </cell>
          <cell r="K640">
            <v>0</v>
          </cell>
          <cell r="L640">
            <v>0</v>
          </cell>
          <cell r="M640">
            <v>5292</v>
          </cell>
          <cell r="N640" t="str">
            <v>KG</v>
          </cell>
          <cell r="O640" t="str">
            <v>A</v>
          </cell>
          <cell r="P640" t="str">
            <v>Unrestricted</v>
          </cell>
          <cell r="Q640" t="str">
            <v>Unrestricted</v>
          </cell>
          <cell r="R640">
            <v>1.33</v>
          </cell>
          <cell r="S640">
            <v>1.33</v>
          </cell>
          <cell r="T640" t="str">
            <v>V</v>
          </cell>
          <cell r="U640">
            <v>7028.38</v>
          </cell>
          <cell r="V640">
            <v>0</v>
          </cell>
          <cell r="W640">
            <v>0</v>
          </cell>
          <cell r="X640" t="e">
            <v>#N/A</v>
          </cell>
        </row>
        <row r="641">
          <cell r="F641" t="str">
            <v>00.00.0000</v>
          </cell>
          <cell r="G641">
            <v>51852.595999999998</v>
          </cell>
          <cell r="H641">
            <v>0</v>
          </cell>
          <cell r="I641">
            <v>0</v>
          </cell>
          <cell r="J641">
            <v>0</v>
          </cell>
          <cell r="K641">
            <v>0</v>
          </cell>
          <cell r="L641">
            <v>0</v>
          </cell>
          <cell r="M641">
            <v>51852.595999999998</v>
          </cell>
          <cell r="N641" t="str">
            <v>L</v>
          </cell>
          <cell r="O641" t="str">
            <v>EA</v>
          </cell>
          <cell r="P641" t="str">
            <v>Unrestricted</v>
          </cell>
          <cell r="Q641" t="str">
            <v>Unrestricted</v>
          </cell>
          <cell r="R641">
            <v>0.24</v>
          </cell>
          <cell r="S641">
            <v>0.24</v>
          </cell>
          <cell r="T641" t="str">
            <v>V</v>
          </cell>
          <cell r="U641">
            <v>12594.47</v>
          </cell>
          <cell r="V641">
            <v>0</v>
          </cell>
          <cell r="W641">
            <v>0</v>
          </cell>
          <cell r="X641" t="e">
            <v>#N/A</v>
          </cell>
        </row>
        <row r="642">
          <cell r="E642">
            <v>16735</v>
          </cell>
          <cell r="F642" t="str">
            <v>21.07.2003</v>
          </cell>
          <cell r="G642">
            <v>105.233</v>
          </cell>
          <cell r="H642">
            <v>0</v>
          </cell>
          <cell r="I642">
            <v>0</v>
          </cell>
          <cell r="J642">
            <v>0</v>
          </cell>
          <cell r="K642">
            <v>0</v>
          </cell>
          <cell r="L642">
            <v>0</v>
          </cell>
          <cell r="M642">
            <v>105.233</v>
          </cell>
          <cell r="N642" t="str">
            <v>L</v>
          </cell>
          <cell r="O642" t="str">
            <v>A</v>
          </cell>
          <cell r="P642" t="str">
            <v>Unrestricted</v>
          </cell>
          <cell r="Q642" t="str">
            <v>Unrestricted</v>
          </cell>
          <cell r="R642">
            <v>0.31</v>
          </cell>
          <cell r="S642">
            <v>0.31</v>
          </cell>
          <cell r="T642" t="str">
            <v>V</v>
          </cell>
          <cell r="U642">
            <v>32.4</v>
          </cell>
          <cell r="V642">
            <v>0</v>
          </cell>
          <cell r="W642">
            <v>0</v>
          </cell>
          <cell r="X642">
            <v>0</v>
          </cell>
        </row>
        <row r="643">
          <cell r="E643">
            <v>16786</v>
          </cell>
          <cell r="F643" t="str">
            <v>25.07.2003</v>
          </cell>
          <cell r="G643">
            <v>1435</v>
          </cell>
          <cell r="H643">
            <v>0</v>
          </cell>
          <cell r="I643">
            <v>0</v>
          </cell>
          <cell r="J643">
            <v>0</v>
          </cell>
          <cell r="K643">
            <v>0</v>
          </cell>
          <cell r="L643">
            <v>0</v>
          </cell>
          <cell r="M643">
            <v>1435</v>
          </cell>
          <cell r="N643" t="str">
            <v>L</v>
          </cell>
          <cell r="O643" t="str">
            <v>A</v>
          </cell>
          <cell r="P643" t="str">
            <v>Unrestricted</v>
          </cell>
          <cell r="Q643" t="str">
            <v>Unrestricted</v>
          </cell>
          <cell r="R643">
            <v>0.31</v>
          </cell>
          <cell r="S643">
            <v>0.31</v>
          </cell>
          <cell r="T643" t="str">
            <v>V</v>
          </cell>
          <cell r="U643">
            <v>441.84</v>
          </cell>
          <cell r="V643">
            <v>0</v>
          </cell>
          <cell r="W643">
            <v>0</v>
          </cell>
          <cell r="X643">
            <v>0</v>
          </cell>
        </row>
        <row r="644">
          <cell r="E644">
            <v>17031</v>
          </cell>
          <cell r="F644" t="str">
            <v>21.08.2003</v>
          </cell>
          <cell r="G644">
            <v>3280</v>
          </cell>
          <cell r="H644">
            <v>0</v>
          </cell>
          <cell r="I644">
            <v>0</v>
          </cell>
          <cell r="J644">
            <v>0</v>
          </cell>
          <cell r="K644">
            <v>0</v>
          </cell>
          <cell r="L644">
            <v>0</v>
          </cell>
          <cell r="M644">
            <v>3280</v>
          </cell>
          <cell r="N644" t="str">
            <v>L</v>
          </cell>
          <cell r="O644" t="str">
            <v>A</v>
          </cell>
          <cell r="P644" t="str">
            <v>Unrestricted</v>
          </cell>
          <cell r="Q644" t="str">
            <v>Unrestricted</v>
          </cell>
          <cell r="R644">
            <v>0.31</v>
          </cell>
          <cell r="S644">
            <v>0.31</v>
          </cell>
          <cell r="T644" t="str">
            <v>V</v>
          </cell>
          <cell r="U644">
            <v>1009.92</v>
          </cell>
          <cell r="V644">
            <v>0</v>
          </cell>
          <cell r="W644">
            <v>0</v>
          </cell>
          <cell r="X644" t="e">
            <v>#N/A</v>
          </cell>
        </row>
        <row r="645">
          <cell r="E645">
            <v>17078</v>
          </cell>
          <cell r="F645" t="str">
            <v>27.08.2003</v>
          </cell>
          <cell r="G645">
            <v>3280</v>
          </cell>
          <cell r="H645">
            <v>0</v>
          </cell>
          <cell r="I645">
            <v>0</v>
          </cell>
          <cell r="J645">
            <v>0</v>
          </cell>
          <cell r="K645">
            <v>0</v>
          </cell>
          <cell r="L645">
            <v>0</v>
          </cell>
          <cell r="M645">
            <v>3280</v>
          </cell>
          <cell r="N645" t="str">
            <v>L</v>
          </cell>
          <cell r="O645" t="str">
            <v>A</v>
          </cell>
          <cell r="P645" t="str">
            <v>Unrestricted</v>
          </cell>
          <cell r="Q645" t="str">
            <v>Unrestricted</v>
          </cell>
          <cell r="R645">
            <v>0.31</v>
          </cell>
          <cell r="S645">
            <v>0.31</v>
          </cell>
          <cell r="T645" t="str">
            <v>V</v>
          </cell>
          <cell r="U645">
            <v>1009.92</v>
          </cell>
          <cell r="V645">
            <v>0</v>
          </cell>
          <cell r="W645">
            <v>0</v>
          </cell>
          <cell r="X645" t="e">
            <v>#N/A</v>
          </cell>
        </row>
        <row r="646">
          <cell r="E646">
            <v>11166</v>
          </cell>
          <cell r="F646" t="str">
            <v>05.02.2002</v>
          </cell>
          <cell r="G646">
            <v>0</v>
          </cell>
          <cell r="H646">
            <v>0</v>
          </cell>
          <cell r="I646">
            <v>0</v>
          </cell>
          <cell r="J646">
            <v>0</v>
          </cell>
          <cell r="K646">
            <v>50</v>
          </cell>
          <cell r="L646">
            <v>0</v>
          </cell>
          <cell r="M646">
            <v>50</v>
          </cell>
          <cell r="N646" t="str">
            <v>KG</v>
          </cell>
          <cell r="O646" t="str">
            <v>EREJ</v>
          </cell>
          <cell r="P646" t="str">
            <v>Blocked</v>
          </cell>
          <cell r="Q646" t="str">
            <v>Blocked</v>
          </cell>
          <cell r="R646">
            <v>4</v>
          </cell>
          <cell r="S646">
            <v>4</v>
          </cell>
          <cell r="T646" t="str">
            <v>V</v>
          </cell>
          <cell r="U646">
            <v>200</v>
          </cell>
          <cell r="V646">
            <v>0</v>
          </cell>
          <cell r="W646">
            <v>0</v>
          </cell>
          <cell r="X646">
            <v>0</v>
          </cell>
        </row>
        <row r="647">
          <cell r="E647">
            <v>11167</v>
          </cell>
          <cell r="F647" t="str">
            <v>05.02.2002</v>
          </cell>
          <cell r="G647">
            <v>0</v>
          </cell>
          <cell r="H647">
            <v>0</v>
          </cell>
          <cell r="I647">
            <v>0</v>
          </cell>
          <cell r="J647">
            <v>0</v>
          </cell>
          <cell r="K647">
            <v>75</v>
          </cell>
          <cell r="L647">
            <v>0</v>
          </cell>
          <cell r="M647">
            <v>75</v>
          </cell>
          <cell r="N647" t="str">
            <v>KG</v>
          </cell>
          <cell r="O647" t="str">
            <v>EREJ</v>
          </cell>
          <cell r="P647" t="str">
            <v>Blocked</v>
          </cell>
          <cell r="Q647" t="str">
            <v>Blocked</v>
          </cell>
          <cell r="R647">
            <v>4</v>
          </cell>
          <cell r="S647">
            <v>4</v>
          </cell>
          <cell r="T647" t="str">
            <v>V</v>
          </cell>
          <cell r="U647">
            <v>300</v>
          </cell>
          <cell r="V647">
            <v>0</v>
          </cell>
          <cell r="W647">
            <v>0</v>
          </cell>
          <cell r="X647">
            <v>0</v>
          </cell>
        </row>
        <row r="648">
          <cell r="E648">
            <v>16535</v>
          </cell>
          <cell r="F648" t="str">
            <v>03.07.2003</v>
          </cell>
          <cell r="G648">
            <v>200</v>
          </cell>
          <cell r="H648">
            <v>0</v>
          </cell>
          <cell r="I648">
            <v>0</v>
          </cell>
          <cell r="J648">
            <v>0</v>
          </cell>
          <cell r="K648">
            <v>0</v>
          </cell>
          <cell r="L648">
            <v>0</v>
          </cell>
          <cell r="M648">
            <v>200</v>
          </cell>
          <cell r="N648" t="str">
            <v>L</v>
          </cell>
          <cell r="O648" t="str">
            <v>A</v>
          </cell>
          <cell r="P648" t="str">
            <v>Unrestricted</v>
          </cell>
          <cell r="Q648" t="str">
            <v>Unrestricted</v>
          </cell>
          <cell r="R648">
            <v>0.41</v>
          </cell>
          <cell r="S648">
            <v>0.41</v>
          </cell>
          <cell r="T648" t="str">
            <v>V</v>
          </cell>
          <cell r="U648">
            <v>82</v>
          </cell>
          <cell r="V648">
            <v>0</v>
          </cell>
          <cell r="W648">
            <v>0</v>
          </cell>
          <cell r="X648">
            <v>0</v>
          </cell>
        </row>
        <row r="649">
          <cell r="E649">
            <v>16833</v>
          </cell>
          <cell r="F649" t="str">
            <v>04.08.2003</v>
          </cell>
          <cell r="G649">
            <v>400</v>
          </cell>
          <cell r="H649">
            <v>0</v>
          </cell>
          <cell r="I649">
            <v>0</v>
          </cell>
          <cell r="J649">
            <v>0</v>
          </cell>
          <cell r="K649">
            <v>0</v>
          </cell>
          <cell r="L649">
            <v>0</v>
          </cell>
          <cell r="M649">
            <v>400</v>
          </cell>
          <cell r="N649" t="str">
            <v>L</v>
          </cell>
          <cell r="O649" t="str">
            <v>A</v>
          </cell>
          <cell r="P649" t="str">
            <v>Unrestricted</v>
          </cell>
          <cell r="Q649" t="str">
            <v>Unrestricted</v>
          </cell>
          <cell r="R649">
            <v>0.41</v>
          </cell>
          <cell r="S649">
            <v>0.41</v>
          </cell>
          <cell r="T649" t="str">
            <v>V</v>
          </cell>
          <cell r="U649">
            <v>164</v>
          </cell>
          <cell r="V649">
            <v>0</v>
          </cell>
          <cell r="W649">
            <v>0</v>
          </cell>
          <cell r="X649" t="e">
            <v>#N/A</v>
          </cell>
        </row>
        <row r="650">
          <cell r="E650">
            <v>17023</v>
          </cell>
          <cell r="F650" t="str">
            <v>21.08.2003</v>
          </cell>
          <cell r="G650">
            <v>400</v>
          </cell>
          <cell r="H650">
            <v>0</v>
          </cell>
          <cell r="I650">
            <v>0</v>
          </cell>
          <cell r="J650">
            <v>0</v>
          </cell>
          <cell r="K650">
            <v>0</v>
          </cell>
          <cell r="L650">
            <v>0</v>
          </cell>
          <cell r="M650">
            <v>400</v>
          </cell>
          <cell r="N650" t="str">
            <v>L</v>
          </cell>
          <cell r="O650" t="str">
            <v>A</v>
          </cell>
          <cell r="P650" t="str">
            <v>Unrestricted</v>
          </cell>
          <cell r="Q650" t="str">
            <v>Unrestricted</v>
          </cell>
          <cell r="R650">
            <v>0.41</v>
          </cell>
          <cell r="S650">
            <v>0.41</v>
          </cell>
          <cell r="T650" t="str">
            <v>V</v>
          </cell>
          <cell r="U650">
            <v>164</v>
          </cell>
          <cell r="V650">
            <v>0</v>
          </cell>
          <cell r="W650">
            <v>0</v>
          </cell>
          <cell r="X650" t="e">
            <v>#N/A</v>
          </cell>
        </row>
        <row r="651">
          <cell r="E651">
            <v>11950</v>
          </cell>
          <cell r="F651" t="str">
            <v>12.04.2002</v>
          </cell>
          <cell r="G651">
            <v>0</v>
          </cell>
          <cell r="H651">
            <v>0</v>
          </cell>
          <cell r="I651">
            <v>0</v>
          </cell>
          <cell r="J651">
            <v>0</v>
          </cell>
          <cell r="K651">
            <v>1.2</v>
          </cell>
          <cell r="L651">
            <v>0</v>
          </cell>
          <cell r="M651">
            <v>1.2</v>
          </cell>
          <cell r="N651" t="str">
            <v>KG</v>
          </cell>
          <cell r="O651" t="str">
            <v>A</v>
          </cell>
          <cell r="P651" t="str">
            <v>Blocked</v>
          </cell>
          <cell r="Q651" t="str">
            <v>Blocked</v>
          </cell>
          <cell r="R651">
            <v>10.15</v>
          </cell>
          <cell r="S651">
            <v>10.15</v>
          </cell>
          <cell r="T651" t="str">
            <v>V</v>
          </cell>
          <cell r="U651">
            <v>12.18</v>
          </cell>
          <cell r="V651">
            <v>100</v>
          </cell>
          <cell r="W651">
            <v>12.18</v>
          </cell>
          <cell r="X651">
            <v>0</v>
          </cell>
        </row>
        <row r="652">
          <cell r="E652">
            <v>16916</v>
          </cell>
          <cell r="F652" t="str">
            <v>12.08.2003</v>
          </cell>
          <cell r="G652">
            <v>1</v>
          </cell>
          <cell r="H652">
            <v>0</v>
          </cell>
          <cell r="I652">
            <v>0</v>
          </cell>
          <cell r="J652">
            <v>0</v>
          </cell>
          <cell r="K652">
            <v>0</v>
          </cell>
          <cell r="L652">
            <v>0</v>
          </cell>
          <cell r="M652">
            <v>1</v>
          </cell>
          <cell r="N652" t="str">
            <v>KG</v>
          </cell>
          <cell r="O652" t="str">
            <v>A</v>
          </cell>
          <cell r="P652" t="str">
            <v>Unrestricted</v>
          </cell>
          <cell r="Q652" t="str">
            <v>Unrestricted</v>
          </cell>
          <cell r="R652">
            <v>59.98</v>
          </cell>
          <cell r="S652">
            <v>59.98</v>
          </cell>
          <cell r="T652" t="str">
            <v>V</v>
          </cell>
          <cell r="U652">
            <v>59.98</v>
          </cell>
          <cell r="V652">
            <v>0</v>
          </cell>
          <cell r="W652">
            <v>0</v>
          </cell>
          <cell r="X652" t="e">
            <v>#N/A</v>
          </cell>
        </row>
        <row r="653">
          <cell r="E653">
            <v>17027</v>
          </cell>
          <cell r="F653" t="str">
            <v>21.08.2003</v>
          </cell>
          <cell r="G653">
            <v>11</v>
          </cell>
          <cell r="H653">
            <v>0</v>
          </cell>
          <cell r="I653">
            <v>0</v>
          </cell>
          <cell r="J653">
            <v>0</v>
          </cell>
          <cell r="K653">
            <v>0</v>
          </cell>
          <cell r="L653">
            <v>0</v>
          </cell>
          <cell r="M653">
            <v>11</v>
          </cell>
          <cell r="N653" t="str">
            <v>KG</v>
          </cell>
          <cell r="O653" t="str">
            <v>A</v>
          </cell>
          <cell r="P653" t="str">
            <v>Unrestricted</v>
          </cell>
          <cell r="Q653" t="str">
            <v>Unrestricted</v>
          </cell>
          <cell r="R653">
            <v>59.98</v>
          </cell>
          <cell r="S653">
            <v>59.98</v>
          </cell>
          <cell r="T653" t="str">
            <v>V</v>
          </cell>
          <cell r="U653">
            <v>659.79</v>
          </cell>
          <cell r="V653">
            <v>0</v>
          </cell>
          <cell r="W653">
            <v>0</v>
          </cell>
          <cell r="X653" t="e">
            <v>#N/A</v>
          </cell>
        </row>
        <row r="654">
          <cell r="E654">
            <v>17064</v>
          </cell>
          <cell r="F654" t="str">
            <v>26.08.2003</v>
          </cell>
          <cell r="G654">
            <v>0</v>
          </cell>
          <cell r="H654">
            <v>0</v>
          </cell>
          <cell r="I654">
            <v>0</v>
          </cell>
          <cell r="J654">
            <v>9</v>
          </cell>
          <cell r="K654">
            <v>0</v>
          </cell>
          <cell r="L654">
            <v>0</v>
          </cell>
          <cell r="M654">
            <v>9</v>
          </cell>
          <cell r="N654" t="str">
            <v>KG</v>
          </cell>
          <cell r="O654" t="str">
            <v>A</v>
          </cell>
          <cell r="P654" t="str">
            <v>In Quality</v>
          </cell>
          <cell r="Q654" t="str">
            <v>In Quality</v>
          </cell>
          <cell r="R654">
            <v>59.98</v>
          </cell>
          <cell r="S654">
            <v>59.98</v>
          </cell>
          <cell r="T654" t="str">
            <v>V</v>
          </cell>
          <cell r="U654">
            <v>539.83000000000004</v>
          </cell>
          <cell r="V654">
            <v>0</v>
          </cell>
          <cell r="W654">
            <v>0</v>
          </cell>
          <cell r="X654" t="e">
            <v>#N/A</v>
          </cell>
        </row>
        <row r="655">
          <cell r="E655">
            <v>14357</v>
          </cell>
          <cell r="F655" t="str">
            <v>10.12.2002</v>
          </cell>
          <cell r="G655">
            <v>0</v>
          </cell>
          <cell r="H655">
            <v>0</v>
          </cell>
          <cell r="I655">
            <v>0</v>
          </cell>
          <cell r="J655">
            <v>0</v>
          </cell>
          <cell r="K655">
            <v>172.38</v>
          </cell>
          <cell r="L655">
            <v>0</v>
          </cell>
          <cell r="M655">
            <v>172.38</v>
          </cell>
          <cell r="N655" t="str">
            <v>KG</v>
          </cell>
          <cell r="O655" t="str">
            <v>A</v>
          </cell>
          <cell r="P655" t="str">
            <v>Blocked</v>
          </cell>
          <cell r="Q655" t="str">
            <v>Blocked</v>
          </cell>
          <cell r="R655">
            <v>6</v>
          </cell>
          <cell r="S655">
            <v>6</v>
          </cell>
          <cell r="T655" t="str">
            <v>V</v>
          </cell>
          <cell r="U655">
            <v>1033.8499999999999</v>
          </cell>
          <cell r="V655">
            <v>0</v>
          </cell>
          <cell r="W655">
            <v>0</v>
          </cell>
          <cell r="X655" t="str">
            <v>retest and use</v>
          </cell>
        </row>
        <row r="656">
          <cell r="E656">
            <v>15058</v>
          </cell>
          <cell r="F656" t="str">
            <v>21.02.2003</v>
          </cell>
          <cell r="G656">
            <v>0</v>
          </cell>
          <cell r="H656">
            <v>0</v>
          </cell>
          <cell r="I656">
            <v>0</v>
          </cell>
          <cell r="J656">
            <v>0</v>
          </cell>
          <cell r="K656">
            <v>173.2</v>
          </cell>
          <cell r="L656">
            <v>0</v>
          </cell>
          <cell r="M656">
            <v>173.2</v>
          </cell>
          <cell r="N656" t="str">
            <v>KG</v>
          </cell>
          <cell r="O656" t="str">
            <v>A</v>
          </cell>
          <cell r="P656" t="str">
            <v>Blocked</v>
          </cell>
          <cell r="Q656" t="str">
            <v>Blocked</v>
          </cell>
          <cell r="R656">
            <v>6</v>
          </cell>
          <cell r="S656">
            <v>6</v>
          </cell>
          <cell r="T656" t="str">
            <v>V</v>
          </cell>
          <cell r="U656">
            <v>1038.77</v>
          </cell>
          <cell r="V656">
            <v>0</v>
          </cell>
          <cell r="W656">
            <v>0</v>
          </cell>
          <cell r="X656">
            <v>0</v>
          </cell>
        </row>
        <row r="657">
          <cell r="E657">
            <v>15889</v>
          </cell>
          <cell r="F657" t="str">
            <v>07.05.2003</v>
          </cell>
          <cell r="G657">
            <v>0</v>
          </cell>
          <cell r="H657">
            <v>0</v>
          </cell>
          <cell r="I657">
            <v>0</v>
          </cell>
          <cell r="J657">
            <v>0</v>
          </cell>
          <cell r="K657">
            <v>165.5</v>
          </cell>
          <cell r="L657">
            <v>0</v>
          </cell>
          <cell r="M657">
            <v>165.5</v>
          </cell>
          <cell r="N657" t="str">
            <v>KG</v>
          </cell>
          <cell r="O657" t="str">
            <v>A</v>
          </cell>
          <cell r="P657" t="str">
            <v>Blocked</v>
          </cell>
          <cell r="Q657" t="str">
            <v>Blocked</v>
          </cell>
          <cell r="R657">
            <v>6</v>
          </cell>
          <cell r="S657">
            <v>6</v>
          </cell>
          <cell r="T657" t="str">
            <v>V</v>
          </cell>
          <cell r="U657">
            <v>992.59</v>
          </cell>
          <cell r="V657">
            <v>0</v>
          </cell>
          <cell r="W657">
            <v>0</v>
          </cell>
          <cell r="X657">
            <v>0</v>
          </cell>
        </row>
        <row r="658">
          <cell r="E658">
            <v>7402</v>
          </cell>
          <cell r="F658" t="str">
            <v>09.03.2001</v>
          </cell>
          <cell r="G658">
            <v>0</v>
          </cell>
          <cell r="H658">
            <v>0</v>
          </cell>
          <cell r="I658">
            <v>50</v>
          </cell>
          <cell r="J658">
            <v>0</v>
          </cell>
          <cell r="K658">
            <v>0</v>
          </cell>
          <cell r="L658">
            <v>0</v>
          </cell>
          <cell r="M658">
            <v>50</v>
          </cell>
          <cell r="N658" t="str">
            <v>KG</v>
          </cell>
          <cell r="O658" t="str">
            <v>ARPS</v>
          </cell>
          <cell r="P658" t="str">
            <v>Restricted</v>
          </cell>
          <cell r="Q658" t="str">
            <v>Restricted</v>
          </cell>
          <cell r="R658">
            <v>210</v>
          </cell>
          <cell r="S658">
            <v>210</v>
          </cell>
          <cell r="T658" t="str">
            <v>V</v>
          </cell>
          <cell r="U658">
            <v>10500</v>
          </cell>
          <cell r="V658">
            <v>0</v>
          </cell>
          <cell r="W658">
            <v>0</v>
          </cell>
          <cell r="X658" t="str">
            <v>no issue per AR 2/03</v>
          </cell>
        </row>
        <row r="659">
          <cell r="E659">
            <v>9657</v>
          </cell>
          <cell r="F659" t="str">
            <v>14.09.2001</v>
          </cell>
          <cell r="G659">
            <v>0</v>
          </cell>
          <cell r="H659">
            <v>0</v>
          </cell>
          <cell r="I659">
            <v>0</v>
          </cell>
          <cell r="J659">
            <v>2020</v>
          </cell>
          <cell r="K659">
            <v>0</v>
          </cell>
          <cell r="L659">
            <v>0</v>
          </cell>
          <cell r="M659">
            <v>2020</v>
          </cell>
          <cell r="N659" t="str">
            <v>KG</v>
          </cell>
          <cell r="O659" t="str">
            <v>EA</v>
          </cell>
          <cell r="P659" t="str">
            <v>In Quality</v>
          </cell>
          <cell r="Q659" t="str">
            <v>In Quality</v>
          </cell>
          <cell r="R659">
            <v>1.6</v>
          </cell>
          <cell r="S659">
            <v>1.6</v>
          </cell>
          <cell r="T659" t="str">
            <v>V</v>
          </cell>
          <cell r="U659">
            <v>3221.92</v>
          </cell>
          <cell r="V659">
            <v>0</v>
          </cell>
          <cell r="W659">
            <v>0</v>
          </cell>
          <cell r="X659">
            <v>0</v>
          </cell>
        </row>
        <row r="660">
          <cell r="E660">
            <v>12065</v>
          </cell>
          <cell r="F660" t="str">
            <v>24.04.2002</v>
          </cell>
          <cell r="G660">
            <v>0</v>
          </cell>
          <cell r="H660">
            <v>0</v>
          </cell>
          <cell r="I660">
            <v>0</v>
          </cell>
          <cell r="J660">
            <v>420</v>
          </cell>
          <cell r="K660">
            <v>0</v>
          </cell>
          <cell r="L660">
            <v>0</v>
          </cell>
          <cell r="M660">
            <v>420</v>
          </cell>
          <cell r="N660" t="str">
            <v>KG</v>
          </cell>
          <cell r="O660" t="str">
            <v>EA</v>
          </cell>
          <cell r="P660" t="str">
            <v>In Quality</v>
          </cell>
          <cell r="Q660" t="str">
            <v>In Quality</v>
          </cell>
          <cell r="R660">
            <v>1.6</v>
          </cell>
          <cell r="S660">
            <v>1.6</v>
          </cell>
          <cell r="T660" t="str">
            <v>V</v>
          </cell>
          <cell r="U660">
            <v>669.9</v>
          </cell>
          <cell r="V660">
            <v>0</v>
          </cell>
          <cell r="W660">
            <v>0</v>
          </cell>
          <cell r="X660">
            <v>0</v>
          </cell>
        </row>
        <row r="661">
          <cell r="E661">
            <v>12066</v>
          </cell>
          <cell r="F661" t="str">
            <v>24.04.2002</v>
          </cell>
          <cell r="G661">
            <v>0</v>
          </cell>
          <cell r="H661">
            <v>0</v>
          </cell>
          <cell r="I661">
            <v>0</v>
          </cell>
          <cell r="J661">
            <v>120</v>
          </cell>
          <cell r="K661">
            <v>0</v>
          </cell>
          <cell r="L661">
            <v>0</v>
          </cell>
          <cell r="M661">
            <v>120</v>
          </cell>
          <cell r="N661" t="str">
            <v>KG</v>
          </cell>
          <cell r="O661" t="str">
            <v>EA</v>
          </cell>
          <cell r="P661" t="str">
            <v>In Quality</v>
          </cell>
          <cell r="Q661" t="str">
            <v>In Quality</v>
          </cell>
          <cell r="R661">
            <v>1.6</v>
          </cell>
          <cell r="S661">
            <v>1.6</v>
          </cell>
          <cell r="T661" t="str">
            <v>V</v>
          </cell>
          <cell r="U661">
            <v>191.4</v>
          </cell>
          <cell r="V661">
            <v>0</v>
          </cell>
          <cell r="W661">
            <v>0</v>
          </cell>
          <cell r="X661">
            <v>0</v>
          </cell>
        </row>
        <row r="662">
          <cell r="E662">
            <v>8451</v>
          </cell>
          <cell r="F662" t="str">
            <v>06.06.2001</v>
          </cell>
          <cell r="G662">
            <v>0</v>
          </cell>
          <cell r="H662">
            <v>0</v>
          </cell>
          <cell r="I662">
            <v>8.5</v>
          </cell>
          <cell r="J662">
            <v>0</v>
          </cell>
          <cell r="K662">
            <v>0</v>
          </cell>
          <cell r="L662">
            <v>0</v>
          </cell>
          <cell r="M662">
            <v>8.5</v>
          </cell>
          <cell r="N662" t="str">
            <v>KG</v>
          </cell>
          <cell r="O662" t="str">
            <v>A</v>
          </cell>
          <cell r="P662" t="str">
            <v>Restricted</v>
          </cell>
          <cell r="Q662" t="str">
            <v>Restricted</v>
          </cell>
          <cell r="R662">
            <v>24.13</v>
          </cell>
          <cell r="S662">
            <v>24.13</v>
          </cell>
          <cell r="T662" t="str">
            <v>V</v>
          </cell>
          <cell r="U662">
            <v>205.11</v>
          </cell>
          <cell r="V662">
            <v>100</v>
          </cell>
          <cell r="W662">
            <v>205.11</v>
          </cell>
          <cell r="X662">
            <v>0</v>
          </cell>
        </row>
        <row r="663">
          <cell r="E663">
            <v>8776</v>
          </cell>
          <cell r="F663" t="str">
            <v>29.06.2001</v>
          </cell>
          <cell r="G663">
            <v>0</v>
          </cell>
          <cell r="H663">
            <v>0</v>
          </cell>
          <cell r="I663">
            <v>96.7</v>
          </cell>
          <cell r="J663">
            <v>0</v>
          </cell>
          <cell r="K663">
            <v>0</v>
          </cell>
          <cell r="L663">
            <v>0</v>
          </cell>
          <cell r="M663">
            <v>96.7</v>
          </cell>
          <cell r="N663" t="str">
            <v>KG</v>
          </cell>
          <cell r="O663" t="str">
            <v>EA</v>
          </cell>
          <cell r="P663" t="str">
            <v>Restricted</v>
          </cell>
          <cell r="Q663" t="str">
            <v>Restricted</v>
          </cell>
          <cell r="R663">
            <v>24.13</v>
          </cell>
          <cell r="S663">
            <v>24.13</v>
          </cell>
          <cell r="T663" t="str">
            <v>V</v>
          </cell>
          <cell r="U663">
            <v>2333.4</v>
          </cell>
          <cell r="V663">
            <v>0</v>
          </cell>
          <cell r="W663">
            <v>0</v>
          </cell>
          <cell r="X663" t="str">
            <v>no issue per AR 7/02</v>
          </cell>
        </row>
        <row r="664">
          <cell r="E664">
            <v>14917</v>
          </cell>
          <cell r="F664" t="str">
            <v>10.02.2003</v>
          </cell>
          <cell r="G664">
            <v>150</v>
          </cell>
          <cell r="H664">
            <v>0</v>
          </cell>
          <cell r="I664">
            <v>0</v>
          </cell>
          <cell r="J664">
            <v>0</v>
          </cell>
          <cell r="K664">
            <v>0</v>
          </cell>
          <cell r="L664">
            <v>0</v>
          </cell>
          <cell r="M664">
            <v>150</v>
          </cell>
          <cell r="N664" t="str">
            <v>KG</v>
          </cell>
          <cell r="O664" t="str">
            <v>A</v>
          </cell>
          <cell r="P664" t="str">
            <v>Unrestricted</v>
          </cell>
          <cell r="Q664" t="str">
            <v>Unrestricted</v>
          </cell>
          <cell r="R664">
            <v>24.13</v>
          </cell>
          <cell r="S664">
            <v>24.13</v>
          </cell>
          <cell r="T664" t="str">
            <v>V</v>
          </cell>
          <cell r="U664">
            <v>3619.54</v>
          </cell>
          <cell r="V664">
            <v>0</v>
          </cell>
          <cell r="W664">
            <v>0</v>
          </cell>
          <cell r="X664">
            <v>0</v>
          </cell>
        </row>
        <row r="665">
          <cell r="E665">
            <v>15951</v>
          </cell>
          <cell r="F665" t="str">
            <v>14.05.2003</v>
          </cell>
          <cell r="G665">
            <v>3782</v>
          </cell>
          <cell r="H665">
            <v>0</v>
          </cell>
          <cell r="I665">
            <v>0</v>
          </cell>
          <cell r="J665">
            <v>0</v>
          </cell>
          <cell r="K665">
            <v>0</v>
          </cell>
          <cell r="L665">
            <v>0</v>
          </cell>
          <cell r="M665">
            <v>3782</v>
          </cell>
          <cell r="N665" t="str">
            <v>KG</v>
          </cell>
          <cell r="O665" t="str">
            <v>A</v>
          </cell>
          <cell r="P665" t="str">
            <v>Unrestricted</v>
          </cell>
          <cell r="Q665" t="str">
            <v>Unrestricted</v>
          </cell>
          <cell r="R665">
            <v>2.33</v>
          </cell>
          <cell r="S665">
            <v>2.33</v>
          </cell>
          <cell r="T665" t="str">
            <v>V</v>
          </cell>
          <cell r="U665">
            <v>8809.32</v>
          </cell>
          <cell r="V665">
            <v>0</v>
          </cell>
          <cell r="W665">
            <v>0</v>
          </cell>
          <cell r="X665">
            <v>0</v>
          </cell>
        </row>
        <row r="666">
          <cell r="E666">
            <v>11443</v>
          </cell>
          <cell r="F666" t="str">
            <v>27.02.2002</v>
          </cell>
          <cell r="G666">
            <v>0</v>
          </cell>
          <cell r="H666">
            <v>0</v>
          </cell>
          <cell r="I666">
            <v>282</v>
          </cell>
          <cell r="J666">
            <v>0</v>
          </cell>
          <cell r="K666">
            <v>0</v>
          </cell>
          <cell r="L666">
            <v>0</v>
          </cell>
          <cell r="M666">
            <v>282</v>
          </cell>
          <cell r="N666" t="str">
            <v>KG</v>
          </cell>
          <cell r="O666" t="str">
            <v>ARPS</v>
          </cell>
          <cell r="P666" t="str">
            <v>Restricted</v>
          </cell>
          <cell r="Q666" t="str">
            <v>Restricted</v>
          </cell>
          <cell r="R666">
            <v>3.14</v>
          </cell>
          <cell r="S666">
            <v>3.14</v>
          </cell>
          <cell r="T666" t="str">
            <v>V</v>
          </cell>
          <cell r="U666">
            <v>884.73</v>
          </cell>
          <cell r="V666">
            <v>100</v>
          </cell>
          <cell r="W666">
            <v>884.73</v>
          </cell>
          <cell r="X666" t="str">
            <v>no issue per AR 7/02</v>
          </cell>
        </row>
        <row r="667">
          <cell r="E667">
            <v>16452</v>
          </cell>
          <cell r="F667" t="str">
            <v>30.06.2003</v>
          </cell>
          <cell r="G667">
            <v>245</v>
          </cell>
          <cell r="H667">
            <v>0</v>
          </cell>
          <cell r="I667">
            <v>0</v>
          </cell>
          <cell r="J667">
            <v>0</v>
          </cell>
          <cell r="K667">
            <v>131</v>
          </cell>
          <cell r="L667">
            <v>0</v>
          </cell>
          <cell r="M667">
            <v>376</v>
          </cell>
          <cell r="N667" t="str">
            <v>KG</v>
          </cell>
          <cell r="O667" t="str">
            <v>A</v>
          </cell>
          <cell r="P667" t="str">
            <v>Mix</v>
          </cell>
          <cell r="Q667" t="str">
            <v>Unrestricted</v>
          </cell>
          <cell r="R667">
            <v>3.14</v>
          </cell>
          <cell r="S667">
            <v>3.14</v>
          </cell>
          <cell r="T667" t="str">
            <v>V</v>
          </cell>
          <cell r="U667">
            <v>1179.6400000000001</v>
          </cell>
          <cell r="V667">
            <v>0</v>
          </cell>
          <cell r="W667">
            <v>0</v>
          </cell>
          <cell r="X667">
            <v>0</v>
          </cell>
        </row>
        <row r="668">
          <cell r="U668">
            <v>301241.87000000017</v>
          </cell>
          <cell r="W668">
            <v>4386.8600000000006</v>
          </cell>
        </row>
        <row r="669">
          <cell r="U669">
            <v>307144.87000000017</v>
          </cell>
          <cell r="W669">
            <v>4386.8600000000006</v>
          </cell>
        </row>
        <row r="670">
          <cell r="E670">
            <v>3342</v>
          </cell>
          <cell r="F670" t="str">
            <v>05.04.2000</v>
          </cell>
          <cell r="G670">
            <v>0</v>
          </cell>
          <cell r="H670">
            <v>0</v>
          </cell>
          <cell r="I670">
            <v>75</v>
          </cell>
          <cell r="J670">
            <v>0</v>
          </cell>
          <cell r="K670">
            <v>0</v>
          </cell>
          <cell r="L670">
            <v>0</v>
          </cell>
          <cell r="M670">
            <v>75</v>
          </cell>
          <cell r="N670" t="str">
            <v>KG</v>
          </cell>
          <cell r="O670" t="str">
            <v>EREJ</v>
          </cell>
          <cell r="P670" t="str">
            <v>Restricted</v>
          </cell>
          <cell r="Q670" t="str">
            <v>Restricted</v>
          </cell>
          <cell r="R670">
            <v>106.82</v>
          </cell>
          <cell r="S670">
            <v>106.82</v>
          </cell>
          <cell r="T670" t="str">
            <v>V</v>
          </cell>
          <cell r="U670">
            <v>8011.2</v>
          </cell>
          <cell r="V670">
            <v>100</v>
          </cell>
          <cell r="W670">
            <v>8011.2</v>
          </cell>
          <cell r="X670" t="str">
            <v>dispose per AR 7/02</v>
          </cell>
        </row>
        <row r="671">
          <cell r="E671">
            <v>3343</v>
          </cell>
          <cell r="F671" t="str">
            <v>05.04.2000</v>
          </cell>
          <cell r="G671">
            <v>0</v>
          </cell>
          <cell r="H671">
            <v>0</v>
          </cell>
          <cell r="I671">
            <v>10</v>
          </cell>
          <cell r="J671">
            <v>0</v>
          </cell>
          <cell r="K671">
            <v>0</v>
          </cell>
          <cell r="L671">
            <v>0</v>
          </cell>
          <cell r="M671">
            <v>10</v>
          </cell>
          <cell r="N671" t="str">
            <v>KG</v>
          </cell>
          <cell r="O671" t="str">
            <v>EREJ</v>
          </cell>
          <cell r="P671" t="str">
            <v>Restricted</v>
          </cell>
          <cell r="Q671" t="str">
            <v>Restricted</v>
          </cell>
          <cell r="R671">
            <v>106.82</v>
          </cell>
          <cell r="S671">
            <v>106.82</v>
          </cell>
          <cell r="T671" t="str">
            <v>V</v>
          </cell>
          <cell r="U671">
            <v>1068.1600000000001</v>
          </cell>
          <cell r="V671">
            <v>100</v>
          </cell>
          <cell r="W671">
            <v>1068.1600000000001</v>
          </cell>
          <cell r="X671" t="str">
            <v>dispose per AR 7/03</v>
          </cell>
        </row>
        <row r="672">
          <cell r="E672">
            <v>3344</v>
          </cell>
          <cell r="F672" t="str">
            <v>05.04.2000</v>
          </cell>
          <cell r="G672">
            <v>0</v>
          </cell>
          <cell r="H672">
            <v>0</v>
          </cell>
          <cell r="I672">
            <v>150</v>
          </cell>
          <cell r="J672">
            <v>0</v>
          </cell>
          <cell r="K672">
            <v>0</v>
          </cell>
          <cell r="L672">
            <v>0</v>
          </cell>
          <cell r="M672">
            <v>150</v>
          </cell>
          <cell r="N672" t="str">
            <v>KG</v>
          </cell>
          <cell r="O672" t="str">
            <v>EREJ</v>
          </cell>
          <cell r="P672" t="str">
            <v>Restricted</v>
          </cell>
          <cell r="Q672" t="str">
            <v>Restricted</v>
          </cell>
          <cell r="R672">
            <v>106.82</v>
          </cell>
          <cell r="S672">
            <v>106.82</v>
          </cell>
          <cell r="T672" t="str">
            <v>V</v>
          </cell>
          <cell r="U672">
            <v>16022.4</v>
          </cell>
          <cell r="V672">
            <v>100</v>
          </cell>
          <cell r="W672">
            <v>16022.4</v>
          </cell>
          <cell r="X672" t="str">
            <v>dispose per AR 7/04</v>
          </cell>
        </row>
        <row r="673">
          <cell r="U673">
            <v>25101.760000000002</v>
          </cell>
          <cell r="W673">
            <v>25101.760000000002</v>
          </cell>
        </row>
        <row r="674">
          <cell r="U674">
            <v>25101.760000000002</v>
          </cell>
          <cell r="W674">
            <v>25101.760000000002</v>
          </cell>
        </row>
        <row r="675">
          <cell r="E675" t="str">
            <v>T69638</v>
          </cell>
          <cell r="F675" t="str">
            <v>21.11.2000</v>
          </cell>
          <cell r="G675">
            <v>0</v>
          </cell>
          <cell r="H675">
            <v>0</v>
          </cell>
          <cell r="I675">
            <v>0</v>
          </cell>
          <cell r="J675">
            <v>0</v>
          </cell>
          <cell r="K675">
            <v>0.34</v>
          </cell>
          <cell r="L675">
            <v>0</v>
          </cell>
          <cell r="M675">
            <v>0.34</v>
          </cell>
          <cell r="N675" t="str">
            <v>KG</v>
          </cell>
          <cell r="O675" t="str">
            <v>REJ</v>
          </cell>
          <cell r="P675" t="str">
            <v>Blocked</v>
          </cell>
          <cell r="Q675" t="str">
            <v>Blocked</v>
          </cell>
          <cell r="R675">
            <v>860.85</v>
          </cell>
          <cell r="S675">
            <v>860.85</v>
          </cell>
          <cell r="T675" t="str">
            <v>S</v>
          </cell>
          <cell r="U675">
            <v>292.69</v>
          </cell>
          <cell r="V675">
            <v>100</v>
          </cell>
          <cell r="W675">
            <v>292.69</v>
          </cell>
          <cell r="X675" t="str">
            <v>?</v>
          </cell>
        </row>
        <row r="676">
          <cell r="E676">
            <v>800094180</v>
          </cell>
          <cell r="F676" t="str">
            <v>29.07.2002</v>
          </cell>
          <cell r="G676">
            <v>5.85</v>
          </cell>
          <cell r="H676">
            <v>0</v>
          </cell>
          <cell r="I676">
            <v>0</v>
          </cell>
          <cell r="J676">
            <v>0</v>
          </cell>
          <cell r="K676">
            <v>0</v>
          </cell>
          <cell r="L676">
            <v>0</v>
          </cell>
          <cell r="M676">
            <v>5.85</v>
          </cell>
          <cell r="N676" t="str">
            <v>KG</v>
          </cell>
          <cell r="O676" t="str">
            <v>A</v>
          </cell>
          <cell r="P676" t="str">
            <v>Unrestricted</v>
          </cell>
          <cell r="Q676" t="str">
            <v>Unrestricted</v>
          </cell>
          <cell r="R676">
            <v>860.85</v>
          </cell>
          <cell r="S676">
            <v>860.85</v>
          </cell>
          <cell r="T676" t="str">
            <v>S</v>
          </cell>
          <cell r="U676">
            <v>5035.97</v>
          </cell>
          <cell r="V676">
            <v>17</v>
          </cell>
          <cell r="W676">
            <v>856.11490000000003</v>
          </cell>
          <cell r="X676" t="str">
            <v>write down to sales value</v>
          </cell>
        </row>
        <row r="677">
          <cell r="E677">
            <v>800095140</v>
          </cell>
          <cell r="F677" t="str">
            <v>07.08.2002</v>
          </cell>
          <cell r="G677">
            <v>42.5</v>
          </cell>
          <cell r="H677">
            <v>0</v>
          </cell>
          <cell r="I677">
            <v>0</v>
          </cell>
          <cell r="J677">
            <v>0</v>
          </cell>
          <cell r="K677">
            <v>0</v>
          </cell>
          <cell r="L677">
            <v>0</v>
          </cell>
          <cell r="M677">
            <v>42.5</v>
          </cell>
          <cell r="N677" t="str">
            <v>KG</v>
          </cell>
          <cell r="O677" t="str">
            <v>A</v>
          </cell>
          <cell r="P677" t="str">
            <v>Unrestricted</v>
          </cell>
          <cell r="Q677" t="str">
            <v>Unrestricted</v>
          </cell>
          <cell r="R677">
            <v>860.85</v>
          </cell>
          <cell r="S677">
            <v>860.85</v>
          </cell>
          <cell r="T677" t="str">
            <v>S</v>
          </cell>
          <cell r="U677">
            <v>36586.129999999997</v>
          </cell>
          <cell r="V677">
            <v>17</v>
          </cell>
          <cell r="W677">
            <v>6219.6421</v>
          </cell>
          <cell r="X677" t="str">
            <v>write down to sales value</v>
          </cell>
        </row>
        <row r="678">
          <cell r="E678">
            <v>80009418</v>
          </cell>
          <cell r="F678" t="str">
            <v>18.11.2002</v>
          </cell>
          <cell r="G678">
            <v>3</v>
          </cell>
          <cell r="H678">
            <v>0</v>
          </cell>
          <cell r="I678">
            <v>0</v>
          </cell>
          <cell r="J678">
            <v>0</v>
          </cell>
          <cell r="K678">
            <v>0</v>
          </cell>
          <cell r="L678">
            <v>0</v>
          </cell>
          <cell r="M678">
            <v>3</v>
          </cell>
          <cell r="N678" t="str">
            <v>DRM</v>
          </cell>
          <cell r="O678" t="str">
            <v>EA</v>
          </cell>
          <cell r="P678" t="str">
            <v>Unrestricted</v>
          </cell>
          <cell r="Q678" t="str">
            <v>Unrestricted</v>
          </cell>
          <cell r="R678">
            <v>0.01</v>
          </cell>
          <cell r="S678">
            <v>0.01</v>
          </cell>
          <cell r="T678" t="str">
            <v>S</v>
          </cell>
          <cell r="U678">
            <v>0.03</v>
          </cell>
          <cell r="V678">
            <v>0</v>
          </cell>
          <cell r="W678">
            <v>0</v>
          </cell>
          <cell r="X678">
            <v>0</v>
          </cell>
        </row>
        <row r="679">
          <cell r="E679">
            <v>80009419</v>
          </cell>
          <cell r="F679" t="str">
            <v>24.03.2003</v>
          </cell>
          <cell r="G679">
            <v>3</v>
          </cell>
          <cell r="H679">
            <v>0</v>
          </cell>
          <cell r="I679">
            <v>0</v>
          </cell>
          <cell r="J679">
            <v>0</v>
          </cell>
          <cell r="K679">
            <v>0</v>
          </cell>
          <cell r="L679">
            <v>0</v>
          </cell>
          <cell r="M679">
            <v>3</v>
          </cell>
          <cell r="N679" t="str">
            <v>DRM</v>
          </cell>
          <cell r="O679" t="str">
            <v>EA</v>
          </cell>
          <cell r="P679" t="str">
            <v>Unrestricted</v>
          </cell>
          <cell r="Q679" t="str">
            <v>Unrestricted</v>
          </cell>
          <cell r="R679">
            <v>0.01</v>
          </cell>
          <cell r="S679">
            <v>0.01</v>
          </cell>
          <cell r="T679" t="str">
            <v>S</v>
          </cell>
          <cell r="U679">
            <v>0.03</v>
          </cell>
          <cell r="V679">
            <v>0</v>
          </cell>
          <cell r="W679">
            <v>0</v>
          </cell>
          <cell r="X679">
            <v>0</v>
          </cell>
        </row>
        <row r="680">
          <cell r="E680">
            <v>80009513</v>
          </cell>
          <cell r="F680" t="str">
            <v>25.11.2002</v>
          </cell>
          <cell r="G680">
            <v>3</v>
          </cell>
          <cell r="H680">
            <v>0</v>
          </cell>
          <cell r="I680">
            <v>0</v>
          </cell>
          <cell r="J680">
            <v>0</v>
          </cell>
          <cell r="K680">
            <v>0</v>
          </cell>
          <cell r="L680">
            <v>0</v>
          </cell>
          <cell r="M680">
            <v>3</v>
          </cell>
          <cell r="N680" t="str">
            <v>DRM</v>
          </cell>
          <cell r="O680" t="str">
            <v>EA</v>
          </cell>
          <cell r="P680" t="str">
            <v>Unrestricted</v>
          </cell>
          <cell r="Q680" t="str">
            <v>Unrestricted</v>
          </cell>
          <cell r="R680">
            <v>0.01</v>
          </cell>
          <cell r="S680">
            <v>0.01</v>
          </cell>
          <cell r="T680" t="str">
            <v>S</v>
          </cell>
          <cell r="U680">
            <v>0.03</v>
          </cell>
          <cell r="V680">
            <v>0</v>
          </cell>
          <cell r="W680">
            <v>0</v>
          </cell>
          <cell r="X680">
            <v>0</v>
          </cell>
        </row>
        <row r="681">
          <cell r="E681">
            <v>80009514</v>
          </cell>
          <cell r="F681" t="str">
            <v>26.11.2002</v>
          </cell>
          <cell r="G681">
            <v>3</v>
          </cell>
          <cell r="H681">
            <v>0</v>
          </cell>
          <cell r="I681">
            <v>0</v>
          </cell>
          <cell r="J681">
            <v>0</v>
          </cell>
          <cell r="K681">
            <v>0</v>
          </cell>
          <cell r="L681">
            <v>0</v>
          </cell>
          <cell r="M681">
            <v>3</v>
          </cell>
          <cell r="N681" t="str">
            <v>DRM</v>
          </cell>
          <cell r="O681" t="str">
            <v>EA</v>
          </cell>
          <cell r="P681" t="str">
            <v>Unrestricted</v>
          </cell>
          <cell r="Q681" t="str">
            <v>Unrestricted</v>
          </cell>
          <cell r="R681">
            <v>0.01</v>
          </cell>
          <cell r="S681">
            <v>0.01</v>
          </cell>
          <cell r="T681" t="str">
            <v>S</v>
          </cell>
          <cell r="U681">
            <v>0.03</v>
          </cell>
          <cell r="V681">
            <v>0</v>
          </cell>
          <cell r="W681">
            <v>0</v>
          </cell>
          <cell r="X681">
            <v>0</v>
          </cell>
        </row>
        <row r="682">
          <cell r="U682">
            <v>41914.909999999989</v>
          </cell>
          <cell r="W682">
            <v>7368.4470000000001</v>
          </cell>
        </row>
        <row r="683">
          <cell r="U683">
            <v>41914.909999999989</v>
          </cell>
          <cell r="W683">
            <v>7368.4470000000001</v>
          </cell>
        </row>
        <row r="684">
          <cell r="E684" t="str">
            <v>80004646A</v>
          </cell>
          <cell r="F684" t="str">
            <v>13.01.2001</v>
          </cell>
          <cell r="G684">
            <v>0</v>
          </cell>
          <cell r="H684">
            <v>0</v>
          </cell>
          <cell r="I684">
            <v>437</v>
          </cell>
          <cell r="J684">
            <v>0</v>
          </cell>
          <cell r="K684">
            <v>0</v>
          </cell>
          <cell r="L684">
            <v>0</v>
          </cell>
          <cell r="M684">
            <v>437</v>
          </cell>
          <cell r="N684" t="str">
            <v>KG</v>
          </cell>
          <cell r="O684" t="str">
            <v>RJBL</v>
          </cell>
          <cell r="P684" t="str">
            <v>Restricted</v>
          </cell>
          <cell r="Q684" t="str">
            <v>Restricted</v>
          </cell>
          <cell r="R684">
            <v>53.76</v>
          </cell>
          <cell r="S684">
            <v>53.76</v>
          </cell>
          <cell r="T684" t="str">
            <v>S</v>
          </cell>
          <cell r="U684">
            <v>23493.119999999999</v>
          </cell>
          <cell r="V684">
            <v>10</v>
          </cell>
          <cell r="W684">
            <v>2349.3119999999999</v>
          </cell>
          <cell r="X684" t="str">
            <v>will require blend PPG 3/03</v>
          </cell>
        </row>
        <row r="685">
          <cell r="E685">
            <v>800106020</v>
          </cell>
          <cell r="F685" t="str">
            <v>24.02.2003</v>
          </cell>
          <cell r="G685">
            <v>125.5</v>
          </cell>
          <cell r="H685">
            <v>0</v>
          </cell>
          <cell r="I685">
            <v>0</v>
          </cell>
          <cell r="J685">
            <v>0</v>
          </cell>
          <cell r="K685">
            <v>0</v>
          </cell>
          <cell r="L685">
            <v>0</v>
          </cell>
          <cell r="M685">
            <v>125.5</v>
          </cell>
          <cell r="N685" t="str">
            <v>KG</v>
          </cell>
          <cell r="O685" t="str">
            <v>A</v>
          </cell>
          <cell r="P685" t="str">
            <v>Unrestricted</v>
          </cell>
          <cell r="Q685" t="str">
            <v>Unrestricted</v>
          </cell>
          <cell r="R685">
            <v>53.76</v>
          </cell>
          <cell r="S685">
            <v>53.76</v>
          </cell>
          <cell r="T685" t="str">
            <v>S</v>
          </cell>
          <cell r="U685">
            <v>6746.88</v>
          </cell>
          <cell r="V685">
            <v>0</v>
          </cell>
          <cell r="W685">
            <v>0</v>
          </cell>
          <cell r="X685">
            <v>0</v>
          </cell>
        </row>
        <row r="686">
          <cell r="E686">
            <v>800107120</v>
          </cell>
          <cell r="F686" t="str">
            <v>18.03.2003</v>
          </cell>
          <cell r="G686">
            <v>541.79999999999995</v>
          </cell>
          <cell r="H686">
            <v>0</v>
          </cell>
          <cell r="I686">
            <v>0</v>
          </cell>
          <cell r="J686">
            <v>0</v>
          </cell>
          <cell r="K686">
            <v>0</v>
          </cell>
          <cell r="L686">
            <v>0</v>
          </cell>
          <cell r="M686">
            <v>541.79999999999995</v>
          </cell>
          <cell r="N686" t="str">
            <v>KG</v>
          </cell>
          <cell r="O686" t="str">
            <v>A</v>
          </cell>
          <cell r="P686" t="str">
            <v>Unrestricted</v>
          </cell>
          <cell r="Q686" t="str">
            <v>Unrestricted</v>
          </cell>
          <cell r="R686">
            <v>53.76</v>
          </cell>
          <cell r="S686">
            <v>53.76</v>
          </cell>
          <cell r="T686" t="str">
            <v>S</v>
          </cell>
          <cell r="U686">
            <v>29127.17</v>
          </cell>
          <cell r="V686">
            <v>0</v>
          </cell>
          <cell r="W686">
            <v>0</v>
          </cell>
          <cell r="X686">
            <v>0</v>
          </cell>
        </row>
        <row r="687">
          <cell r="E687">
            <v>800107130</v>
          </cell>
          <cell r="F687" t="str">
            <v>18.03.2003</v>
          </cell>
          <cell r="G687">
            <v>0</v>
          </cell>
          <cell r="H687">
            <v>0</v>
          </cell>
          <cell r="I687">
            <v>0</v>
          </cell>
          <cell r="J687">
            <v>0</v>
          </cell>
          <cell r="K687">
            <v>765.3</v>
          </cell>
          <cell r="L687">
            <v>0</v>
          </cell>
          <cell r="M687">
            <v>765.3</v>
          </cell>
          <cell r="N687" t="str">
            <v>KG</v>
          </cell>
          <cell r="O687" t="str">
            <v>QUAR</v>
          </cell>
          <cell r="P687" t="str">
            <v>Blocked</v>
          </cell>
          <cell r="Q687" t="str">
            <v>Blocked</v>
          </cell>
          <cell r="R687">
            <v>53.76</v>
          </cell>
          <cell r="S687">
            <v>53.76</v>
          </cell>
          <cell r="T687" t="str">
            <v>S</v>
          </cell>
          <cell r="U687">
            <v>41142.53</v>
          </cell>
          <cell r="V687">
            <v>0</v>
          </cell>
          <cell r="W687">
            <v>0</v>
          </cell>
          <cell r="X687" t="str">
            <v>rework next campaign</v>
          </cell>
        </row>
        <row r="688">
          <cell r="E688">
            <v>800107140</v>
          </cell>
          <cell r="F688" t="str">
            <v>18.03.2003</v>
          </cell>
          <cell r="G688">
            <v>396</v>
          </cell>
          <cell r="H688">
            <v>0</v>
          </cell>
          <cell r="I688">
            <v>0</v>
          </cell>
          <cell r="J688">
            <v>0</v>
          </cell>
          <cell r="K688">
            <v>0</v>
          </cell>
          <cell r="L688">
            <v>0</v>
          </cell>
          <cell r="M688">
            <v>396</v>
          </cell>
          <cell r="N688" t="str">
            <v>KG</v>
          </cell>
          <cell r="O688" t="str">
            <v>A</v>
          </cell>
          <cell r="P688" t="str">
            <v>Unrestricted</v>
          </cell>
          <cell r="Q688" t="str">
            <v>Unrestricted</v>
          </cell>
          <cell r="R688">
            <v>53.76</v>
          </cell>
          <cell r="S688">
            <v>53.76</v>
          </cell>
          <cell r="T688" t="str">
            <v>S</v>
          </cell>
          <cell r="U688">
            <v>21288.959999999999</v>
          </cell>
          <cell r="V688">
            <v>0</v>
          </cell>
          <cell r="W688">
            <v>0</v>
          </cell>
          <cell r="X688">
            <v>0</v>
          </cell>
        </row>
        <row r="689">
          <cell r="E689">
            <v>800038950</v>
          </cell>
          <cell r="F689" t="str">
            <v>22.09.2000</v>
          </cell>
          <cell r="G689">
            <v>0</v>
          </cell>
          <cell r="H689">
            <v>0</v>
          </cell>
          <cell r="I689">
            <v>7.03</v>
          </cell>
          <cell r="J689">
            <v>0</v>
          </cell>
          <cell r="K689">
            <v>0</v>
          </cell>
          <cell r="L689">
            <v>0</v>
          </cell>
          <cell r="M689">
            <v>7.03</v>
          </cell>
          <cell r="N689" t="str">
            <v>KG</v>
          </cell>
          <cell r="O689" t="str">
            <v>EA</v>
          </cell>
          <cell r="P689" t="str">
            <v>Restricted</v>
          </cell>
          <cell r="Q689" t="str">
            <v>Restricted</v>
          </cell>
          <cell r="R689">
            <v>71.87</v>
          </cell>
          <cell r="S689">
            <v>71.87</v>
          </cell>
          <cell r="T689" t="str">
            <v>S</v>
          </cell>
          <cell r="U689">
            <v>505.25</v>
          </cell>
          <cell r="V689">
            <v>100</v>
          </cell>
          <cell r="W689">
            <v>505.25</v>
          </cell>
          <cell r="X689" t="str">
            <v>To use in blending for 2001</v>
          </cell>
        </row>
        <row r="690">
          <cell r="E690" t="str">
            <v>80009717A</v>
          </cell>
          <cell r="F690" t="str">
            <v>16.11.2002</v>
          </cell>
          <cell r="G690">
            <v>15.55</v>
          </cell>
          <cell r="H690">
            <v>0</v>
          </cell>
          <cell r="I690">
            <v>0</v>
          </cell>
          <cell r="J690">
            <v>0</v>
          </cell>
          <cell r="K690">
            <v>0</v>
          </cell>
          <cell r="L690">
            <v>0</v>
          </cell>
          <cell r="M690">
            <v>15.55</v>
          </cell>
          <cell r="N690" t="str">
            <v>KG</v>
          </cell>
          <cell r="O690" t="str">
            <v>A</v>
          </cell>
          <cell r="P690" t="str">
            <v>Unrestricted</v>
          </cell>
          <cell r="Q690" t="str">
            <v>Unrestricted</v>
          </cell>
          <cell r="R690">
            <v>45.47</v>
          </cell>
          <cell r="S690">
            <v>45.47</v>
          </cell>
          <cell r="T690" t="str">
            <v>S</v>
          </cell>
          <cell r="U690">
            <v>707.06</v>
          </cell>
          <cell r="V690">
            <v>0</v>
          </cell>
          <cell r="W690">
            <v>0</v>
          </cell>
          <cell r="X690">
            <v>0</v>
          </cell>
        </row>
        <row r="691">
          <cell r="E691" t="str">
            <v>80009718B</v>
          </cell>
          <cell r="F691" t="str">
            <v>16.11.2002</v>
          </cell>
          <cell r="G691">
            <v>21.91</v>
          </cell>
          <cell r="H691">
            <v>0</v>
          </cell>
          <cell r="I691">
            <v>0</v>
          </cell>
          <cell r="J691">
            <v>0</v>
          </cell>
          <cell r="K691">
            <v>0</v>
          </cell>
          <cell r="L691">
            <v>0</v>
          </cell>
          <cell r="M691">
            <v>21.91</v>
          </cell>
          <cell r="N691" t="str">
            <v>KG</v>
          </cell>
          <cell r="O691" t="str">
            <v>A</v>
          </cell>
          <cell r="P691" t="str">
            <v>Unrestricted</v>
          </cell>
          <cell r="Q691" t="str">
            <v>Unrestricted</v>
          </cell>
          <cell r="R691">
            <v>45.47</v>
          </cell>
          <cell r="S691">
            <v>45.47</v>
          </cell>
          <cell r="T691" t="str">
            <v>S</v>
          </cell>
          <cell r="U691">
            <v>996.25</v>
          </cell>
          <cell r="V691">
            <v>0</v>
          </cell>
          <cell r="W691">
            <v>0</v>
          </cell>
          <cell r="X691">
            <v>0</v>
          </cell>
        </row>
        <row r="692">
          <cell r="U692">
            <v>124007.22</v>
          </cell>
          <cell r="W692">
            <v>2854.5619999999999</v>
          </cell>
        </row>
        <row r="693">
          <cell r="E693">
            <v>80004646</v>
          </cell>
          <cell r="F693" t="str">
            <v>13.01.2001</v>
          </cell>
          <cell r="G693">
            <v>0</v>
          </cell>
          <cell r="H693">
            <v>0</v>
          </cell>
          <cell r="I693">
            <v>0</v>
          </cell>
          <cell r="J693">
            <v>0</v>
          </cell>
          <cell r="K693">
            <v>159</v>
          </cell>
          <cell r="L693">
            <v>0</v>
          </cell>
          <cell r="M693">
            <v>159</v>
          </cell>
          <cell r="N693" t="str">
            <v>KG</v>
          </cell>
          <cell r="O693" t="str">
            <v>A</v>
          </cell>
          <cell r="P693" t="str">
            <v>Blocked</v>
          </cell>
          <cell r="Q693" t="str">
            <v>Blocked</v>
          </cell>
          <cell r="R693">
            <v>0.01</v>
          </cell>
          <cell r="S693">
            <v>0.01</v>
          </cell>
          <cell r="T693" t="str">
            <v>S</v>
          </cell>
          <cell r="U693">
            <v>1.59</v>
          </cell>
          <cell r="V693">
            <v>0</v>
          </cell>
          <cell r="W693">
            <v>0</v>
          </cell>
          <cell r="X693">
            <v>0</v>
          </cell>
        </row>
        <row r="694">
          <cell r="E694" t="str">
            <v>80004646B</v>
          </cell>
          <cell r="F694" t="str">
            <v>15.01.2001</v>
          </cell>
          <cell r="G694">
            <v>0</v>
          </cell>
          <cell r="H694">
            <v>0</v>
          </cell>
          <cell r="I694">
            <v>0</v>
          </cell>
          <cell r="J694">
            <v>0</v>
          </cell>
          <cell r="K694">
            <v>176</v>
          </cell>
          <cell r="L694">
            <v>0</v>
          </cell>
          <cell r="M694">
            <v>176</v>
          </cell>
          <cell r="N694" t="str">
            <v>KG</v>
          </cell>
          <cell r="O694" t="str">
            <v>ABND</v>
          </cell>
          <cell r="P694" t="str">
            <v>Blocked</v>
          </cell>
          <cell r="Q694" t="str">
            <v>Blocked</v>
          </cell>
          <cell r="R694">
            <v>0.01</v>
          </cell>
          <cell r="S694">
            <v>0.01</v>
          </cell>
          <cell r="T694" t="str">
            <v>S</v>
          </cell>
          <cell r="U694">
            <v>1.76</v>
          </cell>
          <cell r="V694">
            <v>0</v>
          </cell>
          <cell r="W694">
            <v>0</v>
          </cell>
          <cell r="X694">
            <v>0</v>
          </cell>
        </row>
        <row r="695">
          <cell r="E695">
            <v>80004647</v>
          </cell>
          <cell r="F695" t="str">
            <v>17.01.2001</v>
          </cell>
          <cell r="G695">
            <v>0</v>
          </cell>
          <cell r="H695">
            <v>0</v>
          </cell>
          <cell r="I695">
            <v>0</v>
          </cell>
          <cell r="J695">
            <v>0</v>
          </cell>
          <cell r="K695">
            <v>211</v>
          </cell>
          <cell r="L695">
            <v>0</v>
          </cell>
          <cell r="M695">
            <v>211</v>
          </cell>
          <cell r="N695" t="str">
            <v>KG</v>
          </cell>
          <cell r="O695" t="str">
            <v>ABND</v>
          </cell>
          <cell r="P695" t="str">
            <v>Blocked</v>
          </cell>
          <cell r="Q695" t="str">
            <v>Blocked</v>
          </cell>
          <cell r="R695">
            <v>0.01</v>
          </cell>
          <cell r="S695">
            <v>0.01</v>
          </cell>
          <cell r="T695" t="str">
            <v>S</v>
          </cell>
          <cell r="U695">
            <v>2.11</v>
          </cell>
          <cell r="V695">
            <v>0</v>
          </cell>
          <cell r="W695">
            <v>0</v>
          </cell>
          <cell r="X695">
            <v>0</v>
          </cell>
        </row>
        <row r="696">
          <cell r="E696" t="str">
            <v>80004647B</v>
          </cell>
          <cell r="F696" t="str">
            <v>18.01.2001</v>
          </cell>
          <cell r="G696">
            <v>0</v>
          </cell>
          <cell r="H696">
            <v>0</v>
          </cell>
          <cell r="I696">
            <v>0</v>
          </cell>
          <cell r="J696">
            <v>0</v>
          </cell>
          <cell r="K696">
            <v>193.4</v>
          </cell>
          <cell r="L696">
            <v>0</v>
          </cell>
          <cell r="M696">
            <v>193.4</v>
          </cell>
          <cell r="N696" t="str">
            <v>KG</v>
          </cell>
          <cell r="O696" t="str">
            <v>ABND</v>
          </cell>
          <cell r="P696" t="str">
            <v>Blocked</v>
          </cell>
          <cell r="Q696" t="str">
            <v>Blocked</v>
          </cell>
          <cell r="R696">
            <v>0.01</v>
          </cell>
          <cell r="S696">
            <v>0.01</v>
          </cell>
          <cell r="T696" t="str">
            <v>S</v>
          </cell>
          <cell r="U696">
            <v>1.93</v>
          </cell>
          <cell r="V696">
            <v>0</v>
          </cell>
          <cell r="W696">
            <v>0</v>
          </cell>
          <cell r="X696">
            <v>0</v>
          </cell>
        </row>
        <row r="697">
          <cell r="E697" t="str">
            <v>80009499A</v>
          </cell>
          <cell r="F697" t="str">
            <v>03.09.2002</v>
          </cell>
          <cell r="G697">
            <v>310</v>
          </cell>
          <cell r="H697">
            <v>0</v>
          </cell>
          <cell r="I697">
            <v>0</v>
          </cell>
          <cell r="J697">
            <v>0</v>
          </cell>
          <cell r="K697">
            <v>0</v>
          </cell>
          <cell r="L697">
            <v>0</v>
          </cell>
          <cell r="M697">
            <v>310</v>
          </cell>
          <cell r="N697" t="str">
            <v>KG</v>
          </cell>
          <cell r="O697" t="str">
            <v>A</v>
          </cell>
          <cell r="P697" t="str">
            <v>Unrestricted</v>
          </cell>
          <cell r="Q697" t="str">
            <v>Unrestricted</v>
          </cell>
          <cell r="R697">
            <v>0.01</v>
          </cell>
          <cell r="S697">
            <v>0.01</v>
          </cell>
          <cell r="T697" t="str">
            <v>S</v>
          </cell>
          <cell r="U697">
            <v>3.1</v>
          </cell>
          <cell r="V697">
            <v>0</v>
          </cell>
          <cell r="W697">
            <v>0</v>
          </cell>
          <cell r="X697">
            <v>0</v>
          </cell>
        </row>
        <row r="698">
          <cell r="E698" t="str">
            <v>80009499B</v>
          </cell>
          <cell r="F698" t="str">
            <v>05.09.2002</v>
          </cell>
          <cell r="G698">
            <v>0</v>
          </cell>
          <cell r="H698">
            <v>0</v>
          </cell>
          <cell r="I698">
            <v>0</v>
          </cell>
          <cell r="J698">
            <v>0</v>
          </cell>
          <cell r="K698">
            <v>459.5</v>
          </cell>
          <cell r="L698">
            <v>0</v>
          </cell>
          <cell r="M698">
            <v>459.5</v>
          </cell>
          <cell r="N698" t="str">
            <v>KG</v>
          </cell>
          <cell r="O698" t="str">
            <v>A</v>
          </cell>
          <cell r="P698" t="str">
            <v>Blocked</v>
          </cell>
          <cell r="Q698" t="str">
            <v>Blocked</v>
          </cell>
          <cell r="R698">
            <v>0.01</v>
          </cell>
          <cell r="S698">
            <v>0.01</v>
          </cell>
          <cell r="T698" t="str">
            <v>S</v>
          </cell>
          <cell r="U698">
            <v>4.5999999999999996</v>
          </cell>
          <cell r="V698">
            <v>0</v>
          </cell>
          <cell r="W698">
            <v>0</v>
          </cell>
          <cell r="X698">
            <v>0</v>
          </cell>
        </row>
        <row r="699">
          <cell r="E699" t="str">
            <v>80009499C</v>
          </cell>
          <cell r="F699" t="str">
            <v>08.09.2002</v>
          </cell>
          <cell r="G699">
            <v>498.2</v>
          </cell>
          <cell r="H699">
            <v>0</v>
          </cell>
          <cell r="I699">
            <v>0</v>
          </cell>
          <cell r="J699">
            <v>0</v>
          </cell>
          <cell r="K699">
            <v>0</v>
          </cell>
          <cell r="L699">
            <v>0</v>
          </cell>
          <cell r="M699">
            <v>498.2</v>
          </cell>
          <cell r="N699" t="str">
            <v>KG</v>
          </cell>
          <cell r="O699" t="str">
            <v>A</v>
          </cell>
          <cell r="P699" t="str">
            <v>Unrestricted</v>
          </cell>
          <cell r="Q699" t="str">
            <v>Unrestricted</v>
          </cell>
          <cell r="R699">
            <v>0.01</v>
          </cell>
          <cell r="S699">
            <v>0.01</v>
          </cell>
          <cell r="T699" t="str">
            <v>S</v>
          </cell>
          <cell r="U699">
            <v>4.9800000000000004</v>
          </cell>
          <cell r="V699">
            <v>0</v>
          </cell>
          <cell r="W699">
            <v>0</v>
          </cell>
          <cell r="X699">
            <v>0</v>
          </cell>
        </row>
        <row r="700">
          <cell r="E700" t="str">
            <v>80009972C</v>
          </cell>
          <cell r="F700" t="str">
            <v>27.10.2002</v>
          </cell>
          <cell r="G700">
            <v>243.2</v>
          </cell>
          <cell r="H700">
            <v>0</v>
          </cell>
          <cell r="I700">
            <v>0</v>
          </cell>
          <cell r="J700">
            <v>0</v>
          </cell>
          <cell r="K700">
            <v>0</v>
          </cell>
          <cell r="L700">
            <v>0</v>
          </cell>
          <cell r="M700">
            <v>243.2</v>
          </cell>
          <cell r="N700" t="str">
            <v>KG</v>
          </cell>
          <cell r="O700" t="str">
            <v>A</v>
          </cell>
          <cell r="P700" t="str">
            <v>Unrestricted</v>
          </cell>
          <cell r="Q700" t="str">
            <v>Unrestricted</v>
          </cell>
          <cell r="R700">
            <v>0.01</v>
          </cell>
          <cell r="S700">
            <v>0.01</v>
          </cell>
          <cell r="T700" t="str">
            <v>S</v>
          </cell>
          <cell r="U700">
            <v>2.4300000000000002</v>
          </cell>
          <cell r="V700">
            <v>0</v>
          </cell>
          <cell r="W700">
            <v>0</v>
          </cell>
          <cell r="X700">
            <v>0</v>
          </cell>
        </row>
        <row r="701">
          <cell r="E701" t="str">
            <v>80009995A</v>
          </cell>
          <cell r="F701" t="str">
            <v>30.10.2002</v>
          </cell>
          <cell r="G701">
            <v>508.8</v>
          </cell>
          <cell r="H701">
            <v>0</v>
          </cell>
          <cell r="I701">
            <v>0</v>
          </cell>
          <cell r="J701">
            <v>0</v>
          </cell>
          <cell r="K701">
            <v>0</v>
          </cell>
          <cell r="L701">
            <v>0</v>
          </cell>
          <cell r="M701">
            <v>508.8</v>
          </cell>
          <cell r="N701" t="str">
            <v>KG</v>
          </cell>
          <cell r="O701" t="str">
            <v>A</v>
          </cell>
          <cell r="P701" t="str">
            <v>Unrestricted</v>
          </cell>
          <cell r="Q701" t="str">
            <v>Unrestricted</v>
          </cell>
          <cell r="R701">
            <v>0.01</v>
          </cell>
          <cell r="S701">
            <v>0.01</v>
          </cell>
          <cell r="T701" t="str">
            <v>S</v>
          </cell>
          <cell r="U701">
            <v>5.09</v>
          </cell>
          <cell r="V701">
            <v>0</v>
          </cell>
          <cell r="W701">
            <v>0</v>
          </cell>
          <cell r="X701">
            <v>0</v>
          </cell>
        </row>
        <row r="702">
          <cell r="E702" t="str">
            <v>80009995B</v>
          </cell>
          <cell r="F702" t="str">
            <v>26.03.2003</v>
          </cell>
          <cell r="G702">
            <v>400</v>
          </cell>
          <cell r="H702">
            <v>0</v>
          </cell>
          <cell r="I702">
            <v>0</v>
          </cell>
          <cell r="J702">
            <v>0</v>
          </cell>
          <cell r="K702">
            <v>0</v>
          </cell>
          <cell r="L702">
            <v>0</v>
          </cell>
          <cell r="M702">
            <v>400</v>
          </cell>
          <cell r="N702" t="str">
            <v>KG</v>
          </cell>
          <cell r="O702" t="str">
            <v>A</v>
          </cell>
          <cell r="P702" t="str">
            <v>Unrestricted</v>
          </cell>
          <cell r="Q702" t="str">
            <v>Unrestricted</v>
          </cell>
          <cell r="R702">
            <v>0.01</v>
          </cell>
          <cell r="S702">
            <v>0.01</v>
          </cell>
          <cell r="T702" t="str">
            <v>S</v>
          </cell>
          <cell r="U702">
            <v>4</v>
          </cell>
          <cell r="V702">
            <v>0</v>
          </cell>
          <cell r="W702">
            <v>0</v>
          </cell>
          <cell r="X702">
            <v>0</v>
          </cell>
        </row>
        <row r="703">
          <cell r="E703" t="str">
            <v>80010601C</v>
          </cell>
          <cell r="F703" t="str">
            <v>02.03.2003</v>
          </cell>
          <cell r="G703">
            <v>149.1</v>
          </cell>
          <cell r="H703">
            <v>0</v>
          </cell>
          <cell r="I703">
            <v>0</v>
          </cell>
          <cell r="J703">
            <v>0</v>
          </cell>
          <cell r="K703">
            <v>0</v>
          </cell>
          <cell r="L703">
            <v>0</v>
          </cell>
          <cell r="M703">
            <v>149.1</v>
          </cell>
          <cell r="N703" t="str">
            <v>KG</v>
          </cell>
          <cell r="O703" t="str">
            <v>A</v>
          </cell>
          <cell r="P703" t="str">
            <v>Unrestricted</v>
          </cell>
          <cell r="Q703" t="str">
            <v>Unrestricted</v>
          </cell>
          <cell r="R703">
            <v>0.01</v>
          </cell>
          <cell r="S703">
            <v>0.01</v>
          </cell>
          <cell r="T703" t="str">
            <v>S</v>
          </cell>
          <cell r="U703">
            <v>1.49</v>
          </cell>
          <cell r="V703">
            <v>0</v>
          </cell>
          <cell r="W703">
            <v>0</v>
          </cell>
          <cell r="X703">
            <v>0</v>
          </cell>
        </row>
        <row r="704">
          <cell r="E704" t="str">
            <v>80010602C</v>
          </cell>
          <cell r="F704" t="str">
            <v>06.03.2003</v>
          </cell>
          <cell r="G704">
            <v>141</v>
          </cell>
          <cell r="H704">
            <v>0</v>
          </cell>
          <cell r="I704">
            <v>0</v>
          </cell>
          <cell r="J704">
            <v>0</v>
          </cell>
          <cell r="K704">
            <v>0</v>
          </cell>
          <cell r="L704">
            <v>0</v>
          </cell>
          <cell r="M704">
            <v>141</v>
          </cell>
          <cell r="N704" t="str">
            <v>KG</v>
          </cell>
          <cell r="O704" t="str">
            <v>A</v>
          </cell>
          <cell r="P704" t="str">
            <v>Unrestricted</v>
          </cell>
          <cell r="Q704" t="str">
            <v>Unrestricted</v>
          </cell>
          <cell r="R704">
            <v>0.01</v>
          </cell>
          <cell r="S704">
            <v>0.01</v>
          </cell>
          <cell r="T704" t="str">
            <v>S</v>
          </cell>
          <cell r="U704">
            <v>1.41</v>
          </cell>
          <cell r="V704">
            <v>0</v>
          </cell>
          <cell r="W704">
            <v>0</v>
          </cell>
          <cell r="X704">
            <v>0</v>
          </cell>
        </row>
        <row r="705">
          <cell r="E705" t="str">
            <v>80010603C</v>
          </cell>
          <cell r="F705" t="str">
            <v>15.03.2003</v>
          </cell>
          <cell r="G705">
            <v>155.80000000000001</v>
          </cell>
          <cell r="H705">
            <v>0</v>
          </cell>
          <cell r="I705">
            <v>0</v>
          </cell>
          <cell r="J705">
            <v>0</v>
          </cell>
          <cell r="K705">
            <v>0</v>
          </cell>
          <cell r="L705">
            <v>0</v>
          </cell>
          <cell r="M705">
            <v>155.80000000000001</v>
          </cell>
          <cell r="N705" t="str">
            <v>KG</v>
          </cell>
          <cell r="O705" t="str">
            <v>A</v>
          </cell>
          <cell r="P705" t="str">
            <v>Unrestricted</v>
          </cell>
          <cell r="Q705" t="str">
            <v>Unrestricted</v>
          </cell>
          <cell r="R705">
            <v>0.01</v>
          </cell>
          <cell r="S705">
            <v>0.01</v>
          </cell>
          <cell r="T705" t="str">
            <v>S</v>
          </cell>
          <cell r="U705">
            <v>1.56</v>
          </cell>
          <cell r="V705">
            <v>0</v>
          </cell>
          <cell r="W705">
            <v>0</v>
          </cell>
          <cell r="X705">
            <v>0</v>
          </cell>
        </row>
        <row r="706">
          <cell r="E706" t="str">
            <v>80010682C</v>
          </cell>
          <cell r="F706" t="str">
            <v>24.03.2003</v>
          </cell>
          <cell r="G706">
            <v>206.7</v>
          </cell>
          <cell r="H706">
            <v>0</v>
          </cell>
          <cell r="I706">
            <v>0</v>
          </cell>
          <cell r="J706">
            <v>0</v>
          </cell>
          <cell r="K706">
            <v>0</v>
          </cell>
          <cell r="L706">
            <v>0</v>
          </cell>
          <cell r="M706">
            <v>206.7</v>
          </cell>
          <cell r="N706" t="str">
            <v>KG</v>
          </cell>
          <cell r="O706" t="str">
            <v>A</v>
          </cell>
          <cell r="P706" t="str">
            <v>Unrestricted</v>
          </cell>
          <cell r="Q706" t="str">
            <v>Unrestricted</v>
          </cell>
          <cell r="R706">
            <v>0.01</v>
          </cell>
          <cell r="S706">
            <v>0.01</v>
          </cell>
          <cell r="T706" t="str">
            <v>S</v>
          </cell>
          <cell r="U706">
            <v>2.0699999999999998</v>
          </cell>
          <cell r="V706">
            <v>0</v>
          </cell>
          <cell r="W706">
            <v>0</v>
          </cell>
          <cell r="X706">
            <v>0</v>
          </cell>
        </row>
        <row r="707">
          <cell r="E707" t="str">
            <v>80010683C</v>
          </cell>
          <cell r="F707" t="str">
            <v>30.03.2003</v>
          </cell>
          <cell r="G707">
            <v>125.1</v>
          </cell>
          <cell r="H707">
            <v>0</v>
          </cell>
          <cell r="I707">
            <v>0</v>
          </cell>
          <cell r="J707">
            <v>0</v>
          </cell>
          <cell r="K707">
            <v>0</v>
          </cell>
          <cell r="L707">
            <v>0</v>
          </cell>
          <cell r="M707">
            <v>125.1</v>
          </cell>
          <cell r="N707" t="str">
            <v>KG</v>
          </cell>
          <cell r="O707" t="str">
            <v>A</v>
          </cell>
          <cell r="P707" t="str">
            <v>Unrestricted</v>
          </cell>
          <cell r="Q707" t="str">
            <v>Unrestricted</v>
          </cell>
          <cell r="R707">
            <v>0.01</v>
          </cell>
          <cell r="S707">
            <v>0.01</v>
          </cell>
          <cell r="T707" t="str">
            <v>S</v>
          </cell>
          <cell r="U707">
            <v>1.25</v>
          </cell>
          <cell r="V707">
            <v>0</v>
          </cell>
          <cell r="W707">
            <v>0</v>
          </cell>
          <cell r="X707">
            <v>0</v>
          </cell>
        </row>
        <row r="708">
          <cell r="E708" t="str">
            <v>80010712C</v>
          </cell>
          <cell r="F708" t="str">
            <v>04.04.2003</v>
          </cell>
          <cell r="G708">
            <v>87</v>
          </cell>
          <cell r="H708">
            <v>0</v>
          </cell>
          <cell r="I708">
            <v>0</v>
          </cell>
          <cell r="J708">
            <v>0</v>
          </cell>
          <cell r="K708">
            <v>0</v>
          </cell>
          <cell r="L708">
            <v>0</v>
          </cell>
          <cell r="M708">
            <v>87</v>
          </cell>
          <cell r="N708" t="str">
            <v>KG</v>
          </cell>
          <cell r="O708" t="str">
            <v>A</v>
          </cell>
          <cell r="P708" t="str">
            <v>Unrestricted</v>
          </cell>
          <cell r="Q708" t="str">
            <v>Unrestricted</v>
          </cell>
          <cell r="R708">
            <v>0.01</v>
          </cell>
          <cell r="S708">
            <v>0.01</v>
          </cell>
          <cell r="T708" t="str">
            <v>S</v>
          </cell>
          <cell r="U708">
            <v>0.87</v>
          </cell>
          <cell r="V708">
            <v>0</v>
          </cell>
          <cell r="W708">
            <v>0</v>
          </cell>
          <cell r="X708">
            <v>0</v>
          </cell>
        </row>
        <row r="709">
          <cell r="E709" t="str">
            <v>80010713C</v>
          </cell>
          <cell r="F709" t="str">
            <v>14.04.2003</v>
          </cell>
          <cell r="G709">
            <v>0</v>
          </cell>
          <cell r="H709">
            <v>0</v>
          </cell>
          <cell r="I709">
            <v>0</v>
          </cell>
          <cell r="J709">
            <v>0</v>
          </cell>
          <cell r="K709">
            <v>284</v>
          </cell>
          <cell r="L709">
            <v>0</v>
          </cell>
          <cell r="M709">
            <v>284</v>
          </cell>
          <cell r="N709" t="str">
            <v>KG</v>
          </cell>
          <cell r="O709" t="str">
            <v>A</v>
          </cell>
          <cell r="P709" t="str">
            <v>Blocked</v>
          </cell>
          <cell r="Q709" t="str">
            <v>Blocked</v>
          </cell>
          <cell r="R709">
            <v>0.01</v>
          </cell>
          <cell r="S709">
            <v>0.01</v>
          </cell>
          <cell r="T709" t="str">
            <v>S</v>
          </cell>
          <cell r="U709">
            <v>2.84</v>
          </cell>
          <cell r="V709">
            <v>0</v>
          </cell>
          <cell r="W709">
            <v>0</v>
          </cell>
          <cell r="X709">
            <v>0</v>
          </cell>
        </row>
        <row r="710">
          <cell r="E710" t="str">
            <v>80010714A</v>
          </cell>
          <cell r="F710" t="str">
            <v>18.04.2003</v>
          </cell>
          <cell r="G710">
            <v>484</v>
          </cell>
          <cell r="H710">
            <v>0</v>
          </cell>
          <cell r="I710">
            <v>0</v>
          </cell>
          <cell r="J710">
            <v>0</v>
          </cell>
          <cell r="K710">
            <v>0</v>
          </cell>
          <cell r="L710">
            <v>0</v>
          </cell>
          <cell r="M710">
            <v>484</v>
          </cell>
          <cell r="N710" t="str">
            <v>KG</v>
          </cell>
          <cell r="O710" t="str">
            <v>A</v>
          </cell>
          <cell r="P710" t="str">
            <v>Unrestricted</v>
          </cell>
          <cell r="Q710" t="str">
            <v>Unrestricted</v>
          </cell>
          <cell r="R710">
            <v>0.01</v>
          </cell>
          <cell r="S710">
            <v>0.01</v>
          </cell>
          <cell r="T710" t="str">
            <v>S</v>
          </cell>
          <cell r="U710">
            <v>4.84</v>
          </cell>
          <cell r="V710">
            <v>0</v>
          </cell>
          <cell r="W710">
            <v>0</v>
          </cell>
          <cell r="X710">
            <v>0</v>
          </cell>
        </row>
        <row r="711">
          <cell r="E711" t="str">
            <v>80010714B</v>
          </cell>
          <cell r="F711" t="str">
            <v>19.04.2003</v>
          </cell>
          <cell r="G711">
            <v>304</v>
          </cell>
          <cell r="H711">
            <v>0</v>
          </cell>
          <cell r="I711">
            <v>0</v>
          </cell>
          <cell r="J711">
            <v>0</v>
          </cell>
          <cell r="K711">
            <v>0</v>
          </cell>
          <cell r="L711">
            <v>0</v>
          </cell>
          <cell r="M711">
            <v>304</v>
          </cell>
          <cell r="N711" t="str">
            <v>KG</v>
          </cell>
          <cell r="O711" t="str">
            <v>A</v>
          </cell>
          <cell r="P711" t="str">
            <v>Unrestricted</v>
          </cell>
          <cell r="Q711" t="str">
            <v>Unrestricted</v>
          </cell>
          <cell r="R711">
            <v>0.01</v>
          </cell>
          <cell r="S711">
            <v>0.01</v>
          </cell>
          <cell r="T711" t="str">
            <v>S</v>
          </cell>
          <cell r="U711">
            <v>3.04</v>
          </cell>
          <cell r="V711">
            <v>0</v>
          </cell>
          <cell r="W711">
            <v>0</v>
          </cell>
          <cell r="X711">
            <v>0</v>
          </cell>
        </row>
        <row r="712">
          <cell r="U712">
            <v>50.96</v>
          </cell>
          <cell r="W712">
            <v>0</v>
          </cell>
        </row>
        <row r="713">
          <cell r="E713">
            <v>15194</v>
          </cell>
          <cell r="F713" t="str">
            <v>06.03.2003</v>
          </cell>
          <cell r="G713">
            <v>200</v>
          </cell>
          <cell r="H713">
            <v>0</v>
          </cell>
          <cell r="I713">
            <v>0</v>
          </cell>
          <cell r="J713">
            <v>0</v>
          </cell>
          <cell r="K713">
            <v>0</v>
          </cell>
          <cell r="L713">
            <v>0</v>
          </cell>
          <cell r="M713">
            <v>200</v>
          </cell>
          <cell r="N713" t="str">
            <v>KG</v>
          </cell>
          <cell r="O713" t="str">
            <v>AVTR</v>
          </cell>
          <cell r="P713" t="str">
            <v>Unrestricted</v>
          </cell>
          <cell r="Q713" t="str">
            <v>Unrestricted</v>
          </cell>
          <cell r="R713">
            <v>1.76</v>
          </cell>
          <cell r="S713">
            <v>1.76</v>
          </cell>
          <cell r="T713" t="str">
            <v>V</v>
          </cell>
          <cell r="U713">
            <v>351.33</v>
          </cell>
          <cell r="V713">
            <v>0</v>
          </cell>
          <cell r="W713">
            <v>0</v>
          </cell>
          <cell r="X713">
            <v>0</v>
          </cell>
        </row>
        <row r="714">
          <cell r="E714">
            <v>15480</v>
          </cell>
          <cell r="F714" t="str">
            <v>03.04.2003</v>
          </cell>
          <cell r="G714">
            <v>6080</v>
          </cell>
          <cell r="H714">
            <v>0</v>
          </cell>
          <cell r="I714">
            <v>0</v>
          </cell>
          <cell r="J714">
            <v>0</v>
          </cell>
          <cell r="K714">
            <v>0</v>
          </cell>
          <cell r="L714">
            <v>0</v>
          </cell>
          <cell r="M714">
            <v>6080</v>
          </cell>
          <cell r="N714" t="str">
            <v>KG</v>
          </cell>
          <cell r="O714" t="str">
            <v>A</v>
          </cell>
          <cell r="P714" t="str">
            <v>Unrestricted</v>
          </cell>
          <cell r="Q714" t="str">
            <v>Unrestricted</v>
          </cell>
          <cell r="R714">
            <v>1.76</v>
          </cell>
          <cell r="S714">
            <v>1.76</v>
          </cell>
          <cell r="T714" t="str">
            <v>V</v>
          </cell>
          <cell r="U714">
            <v>10680.34</v>
          </cell>
          <cell r="V714">
            <v>0</v>
          </cell>
          <cell r="W714">
            <v>0</v>
          </cell>
          <cell r="X714">
            <v>0</v>
          </cell>
        </row>
        <row r="715">
          <cell r="E715">
            <v>15481</v>
          </cell>
          <cell r="F715" t="str">
            <v>03.04.2003</v>
          </cell>
          <cell r="G715">
            <v>1140</v>
          </cell>
          <cell r="H715">
            <v>0</v>
          </cell>
          <cell r="I715">
            <v>0</v>
          </cell>
          <cell r="J715">
            <v>0</v>
          </cell>
          <cell r="K715">
            <v>0</v>
          </cell>
          <cell r="L715">
            <v>0</v>
          </cell>
          <cell r="M715">
            <v>1140</v>
          </cell>
          <cell r="N715" t="str">
            <v>KG</v>
          </cell>
          <cell r="O715" t="str">
            <v>A</v>
          </cell>
          <cell r="P715" t="str">
            <v>Unrestricted</v>
          </cell>
          <cell r="Q715" t="str">
            <v>Unrestricted</v>
          </cell>
          <cell r="R715">
            <v>1.76</v>
          </cell>
          <cell r="S715">
            <v>1.76</v>
          </cell>
          <cell r="T715" t="str">
            <v>V</v>
          </cell>
          <cell r="U715">
            <v>2002.56</v>
          </cell>
          <cell r="V715">
            <v>0</v>
          </cell>
          <cell r="W715">
            <v>0</v>
          </cell>
          <cell r="X715">
            <v>0</v>
          </cell>
        </row>
        <row r="716">
          <cell r="U716">
            <v>13034.23</v>
          </cell>
          <cell r="W716">
            <v>0</v>
          </cell>
        </row>
        <row r="717">
          <cell r="U717">
            <v>137092.40999999997</v>
          </cell>
          <cell r="W717">
            <v>2854.5619999999999</v>
          </cell>
        </row>
        <row r="718">
          <cell r="E718">
            <v>15484</v>
          </cell>
          <cell r="F718" t="str">
            <v>03.04.2003</v>
          </cell>
          <cell r="G718">
            <v>0</v>
          </cell>
          <cell r="H718">
            <v>0</v>
          </cell>
          <cell r="I718">
            <v>0</v>
          </cell>
          <cell r="J718">
            <v>0</v>
          </cell>
          <cell r="K718">
            <v>153</v>
          </cell>
          <cell r="L718">
            <v>0</v>
          </cell>
          <cell r="M718">
            <v>153</v>
          </cell>
          <cell r="N718" t="str">
            <v>L</v>
          </cell>
          <cell r="O718" t="str">
            <v>A</v>
          </cell>
          <cell r="P718" t="str">
            <v>Blocked</v>
          </cell>
          <cell r="Q718" t="str">
            <v>Blocked</v>
          </cell>
          <cell r="R718">
            <v>2.4700000000000002</v>
          </cell>
          <cell r="S718">
            <v>2.4700000000000002</v>
          </cell>
          <cell r="T718" t="str">
            <v>V</v>
          </cell>
          <cell r="U718">
            <v>378.36</v>
          </cell>
          <cell r="V718">
            <v>0</v>
          </cell>
          <cell r="W718">
            <v>0</v>
          </cell>
          <cell r="X718">
            <v>0</v>
          </cell>
        </row>
        <row r="719">
          <cell r="E719">
            <v>16365</v>
          </cell>
          <cell r="F719" t="str">
            <v>20.06.2003</v>
          </cell>
          <cell r="G719">
            <v>66.177999999999997</v>
          </cell>
          <cell r="H719">
            <v>0</v>
          </cell>
          <cell r="I719">
            <v>0</v>
          </cell>
          <cell r="J719">
            <v>0</v>
          </cell>
          <cell r="K719">
            <v>0</v>
          </cell>
          <cell r="L719">
            <v>0</v>
          </cell>
          <cell r="M719">
            <v>66.177999999999997</v>
          </cell>
          <cell r="N719" t="str">
            <v>L</v>
          </cell>
          <cell r="O719" t="str">
            <v>A</v>
          </cell>
          <cell r="P719" t="str">
            <v>Unrestricted</v>
          </cell>
          <cell r="Q719" t="str">
            <v>Unrestricted</v>
          </cell>
          <cell r="R719">
            <v>2.4700000000000002</v>
          </cell>
          <cell r="S719">
            <v>2.4700000000000002</v>
          </cell>
          <cell r="T719" t="str">
            <v>V</v>
          </cell>
          <cell r="U719">
            <v>163.65</v>
          </cell>
          <cell r="V719">
            <v>0</v>
          </cell>
          <cell r="W719">
            <v>0</v>
          </cell>
          <cell r="X719">
            <v>0</v>
          </cell>
        </row>
        <row r="720">
          <cell r="E720">
            <v>16690</v>
          </cell>
          <cell r="F720" t="str">
            <v>15.07.2003</v>
          </cell>
          <cell r="G720">
            <v>2436</v>
          </cell>
          <cell r="H720">
            <v>0</v>
          </cell>
          <cell r="I720">
            <v>0</v>
          </cell>
          <cell r="J720">
            <v>0</v>
          </cell>
          <cell r="K720">
            <v>0</v>
          </cell>
          <cell r="L720">
            <v>0</v>
          </cell>
          <cell r="M720">
            <v>2436</v>
          </cell>
          <cell r="N720" t="str">
            <v>L</v>
          </cell>
          <cell r="O720" t="str">
            <v>A</v>
          </cell>
          <cell r="P720" t="str">
            <v>Unrestricted</v>
          </cell>
          <cell r="Q720" t="str">
            <v>Unrestricted</v>
          </cell>
          <cell r="R720">
            <v>2.4700000000000002</v>
          </cell>
          <cell r="S720">
            <v>2.4700000000000002</v>
          </cell>
          <cell r="T720" t="str">
            <v>V</v>
          </cell>
          <cell r="U720">
            <v>6024.03</v>
          </cell>
          <cell r="V720">
            <v>0</v>
          </cell>
          <cell r="W720">
            <v>0</v>
          </cell>
          <cell r="X720">
            <v>0</v>
          </cell>
        </row>
        <row r="721">
          <cell r="E721">
            <v>16691</v>
          </cell>
          <cell r="F721" t="str">
            <v>15.07.2003</v>
          </cell>
          <cell r="G721">
            <v>0</v>
          </cell>
          <cell r="H721">
            <v>0</v>
          </cell>
          <cell r="I721">
            <v>0</v>
          </cell>
          <cell r="J721">
            <v>0</v>
          </cell>
          <cell r="K721">
            <v>203</v>
          </cell>
          <cell r="L721">
            <v>0</v>
          </cell>
          <cell r="M721">
            <v>203</v>
          </cell>
          <cell r="N721" t="str">
            <v>L</v>
          </cell>
          <cell r="O721" t="str">
            <v>RTV</v>
          </cell>
          <cell r="P721" t="str">
            <v>Blocked</v>
          </cell>
          <cell r="Q721" t="str">
            <v>Blocked</v>
          </cell>
          <cell r="R721">
            <v>2.4700000000000002</v>
          </cell>
          <cell r="S721">
            <v>2.4700000000000002</v>
          </cell>
          <cell r="T721" t="str">
            <v>V</v>
          </cell>
          <cell r="U721">
            <v>502</v>
          </cell>
          <cell r="V721">
            <v>0</v>
          </cell>
          <cell r="W721">
            <v>0</v>
          </cell>
          <cell r="X721">
            <v>0</v>
          </cell>
        </row>
        <row r="722">
          <cell r="E722">
            <v>16973</v>
          </cell>
          <cell r="F722" t="str">
            <v>18.08.2003</v>
          </cell>
          <cell r="G722">
            <v>3248</v>
          </cell>
          <cell r="H722">
            <v>0</v>
          </cell>
          <cell r="I722">
            <v>0</v>
          </cell>
          <cell r="J722">
            <v>0</v>
          </cell>
          <cell r="K722">
            <v>0</v>
          </cell>
          <cell r="L722">
            <v>0</v>
          </cell>
          <cell r="M722">
            <v>3248</v>
          </cell>
          <cell r="N722" t="str">
            <v>L</v>
          </cell>
          <cell r="O722" t="str">
            <v>A</v>
          </cell>
          <cell r="P722" t="str">
            <v>Unrestricted</v>
          </cell>
          <cell r="Q722" t="str">
            <v>Unrestricted</v>
          </cell>
          <cell r="R722">
            <v>2.4700000000000002</v>
          </cell>
          <cell r="S722">
            <v>2.4700000000000002</v>
          </cell>
          <cell r="T722" t="str">
            <v>V</v>
          </cell>
          <cell r="U722">
            <v>8032.03</v>
          </cell>
          <cell r="V722">
            <v>0</v>
          </cell>
          <cell r="W722">
            <v>0</v>
          </cell>
          <cell r="X722" t="e">
            <v>#N/A</v>
          </cell>
        </row>
        <row r="723">
          <cell r="U723">
            <v>15100.07</v>
          </cell>
          <cell r="W723">
            <v>0</v>
          </cell>
        </row>
        <row r="724">
          <cell r="U724">
            <v>15100.07</v>
          </cell>
          <cell r="W724">
            <v>0</v>
          </cell>
        </row>
        <row r="725">
          <cell r="E725" t="str">
            <v>P52585</v>
          </cell>
          <cell r="F725" t="str">
            <v>31.08.1999</v>
          </cell>
          <cell r="G725">
            <v>0</v>
          </cell>
          <cell r="H725">
            <v>0</v>
          </cell>
          <cell r="I725">
            <v>0</v>
          </cell>
          <cell r="J725">
            <v>22.8</v>
          </cell>
          <cell r="K725">
            <v>0</v>
          </cell>
          <cell r="L725">
            <v>0</v>
          </cell>
          <cell r="M725">
            <v>22.8</v>
          </cell>
          <cell r="N725" t="str">
            <v>KG</v>
          </cell>
          <cell r="O725" t="str">
            <v>EA</v>
          </cell>
          <cell r="P725" t="str">
            <v>In Quality</v>
          </cell>
          <cell r="Q725" t="str">
            <v>In Quality</v>
          </cell>
          <cell r="R725">
            <v>0.01</v>
          </cell>
          <cell r="S725">
            <v>0.01</v>
          </cell>
          <cell r="T725" t="str">
            <v>S</v>
          </cell>
          <cell r="U725">
            <v>0.23</v>
          </cell>
          <cell r="V725">
            <v>100</v>
          </cell>
          <cell r="W725">
            <v>0.23</v>
          </cell>
          <cell r="X725">
            <v>0</v>
          </cell>
        </row>
        <row r="726">
          <cell r="E726" t="str">
            <v>P52810</v>
          </cell>
          <cell r="F726" t="str">
            <v>31.08.1999</v>
          </cell>
          <cell r="G726">
            <v>0</v>
          </cell>
          <cell r="H726">
            <v>0</v>
          </cell>
          <cell r="I726">
            <v>0</v>
          </cell>
          <cell r="J726">
            <v>17</v>
          </cell>
          <cell r="K726">
            <v>0</v>
          </cell>
          <cell r="L726">
            <v>0</v>
          </cell>
          <cell r="M726">
            <v>17</v>
          </cell>
          <cell r="N726" t="str">
            <v>KG</v>
          </cell>
          <cell r="O726" t="str">
            <v>EA</v>
          </cell>
          <cell r="P726" t="str">
            <v>In Quality</v>
          </cell>
          <cell r="Q726" t="str">
            <v>In Quality</v>
          </cell>
          <cell r="R726">
            <v>0.01</v>
          </cell>
          <cell r="S726">
            <v>0.01</v>
          </cell>
          <cell r="T726" t="str">
            <v>S</v>
          </cell>
          <cell r="U726">
            <v>0.17</v>
          </cell>
          <cell r="V726">
            <v>100</v>
          </cell>
          <cell r="W726">
            <v>0.17</v>
          </cell>
          <cell r="X726">
            <v>0</v>
          </cell>
        </row>
        <row r="727">
          <cell r="U727">
            <v>0.4</v>
          </cell>
          <cell r="W727">
            <v>0.4</v>
          </cell>
        </row>
        <row r="728">
          <cell r="U728">
            <v>0.4</v>
          </cell>
          <cell r="W728">
            <v>0.4</v>
          </cell>
        </row>
        <row r="729">
          <cell r="E729">
            <v>3465</v>
          </cell>
          <cell r="F729" t="str">
            <v>12.04.2000</v>
          </cell>
          <cell r="G729">
            <v>0</v>
          </cell>
          <cell r="H729">
            <v>0</v>
          </cell>
          <cell r="I729">
            <v>0</v>
          </cell>
          <cell r="J729">
            <v>75</v>
          </cell>
          <cell r="K729">
            <v>0</v>
          </cell>
          <cell r="L729">
            <v>0</v>
          </cell>
          <cell r="M729">
            <v>75</v>
          </cell>
          <cell r="N729" t="str">
            <v>KG</v>
          </cell>
          <cell r="O729" t="str">
            <v>A</v>
          </cell>
          <cell r="P729" t="str">
            <v>In Quality</v>
          </cell>
          <cell r="Q729" t="str">
            <v>In Quality</v>
          </cell>
          <cell r="R729">
            <v>23.26</v>
          </cell>
          <cell r="S729">
            <v>23.26</v>
          </cell>
          <cell r="T729" t="str">
            <v>V</v>
          </cell>
          <cell r="U729">
            <v>1744.63</v>
          </cell>
          <cell r="V729">
            <v>100</v>
          </cell>
          <cell r="W729">
            <v>1744.63</v>
          </cell>
          <cell r="X729" t="str">
            <v>Hold - potential demand 2003</v>
          </cell>
        </row>
        <row r="730">
          <cell r="E730">
            <v>4821</v>
          </cell>
          <cell r="F730" t="str">
            <v>14.07.2000</v>
          </cell>
          <cell r="G730">
            <v>0</v>
          </cell>
          <cell r="H730">
            <v>0</v>
          </cell>
          <cell r="I730">
            <v>0</v>
          </cell>
          <cell r="J730">
            <v>41</v>
          </cell>
          <cell r="K730">
            <v>0</v>
          </cell>
          <cell r="L730">
            <v>0</v>
          </cell>
          <cell r="M730">
            <v>41</v>
          </cell>
          <cell r="N730" t="str">
            <v>KG</v>
          </cell>
          <cell r="O730" t="str">
            <v>A</v>
          </cell>
          <cell r="P730" t="str">
            <v>In Quality</v>
          </cell>
          <cell r="Q730" t="str">
            <v>In Quality</v>
          </cell>
          <cell r="R730">
            <v>0.8</v>
          </cell>
          <cell r="S730">
            <v>0.8</v>
          </cell>
          <cell r="T730" t="str">
            <v>V</v>
          </cell>
          <cell r="U730">
            <v>32.799999999999997</v>
          </cell>
          <cell r="V730">
            <v>100</v>
          </cell>
          <cell r="W730">
            <v>32.799999999999997</v>
          </cell>
          <cell r="X730">
            <v>0</v>
          </cell>
        </row>
        <row r="731">
          <cell r="E731">
            <v>3221</v>
          </cell>
          <cell r="F731" t="str">
            <v>27.03.2000</v>
          </cell>
          <cell r="G731">
            <v>0</v>
          </cell>
          <cell r="H731">
            <v>0</v>
          </cell>
          <cell r="I731">
            <v>0</v>
          </cell>
          <cell r="J731">
            <v>15</v>
          </cell>
          <cell r="K731">
            <v>0</v>
          </cell>
          <cell r="L731">
            <v>0</v>
          </cell>
          <cell r="M731">
            <v>15</v>
          </cell>
          <cell r="N731" t="str">
            <v>KG</v>
          </cell>
          <cell r="O731" t="str">
            <v>A</v>
          </cell>
          <cell r="P731" t="str">
            <v>In Quality</v>
          </cell>
          <cell r="Q731" t="str">
            <v>In Quality</v>
          </cell>
          <cell r="R731">
            <v>27.16</v>
          </cell>
          <cell r="S731">
            <v>27.16</v>
          </cell>
          <cell r="T731" t="str">
            <v>V</v>
          </cell>
          <cell r="U731">
            <v>407.37</v>
          </cell>
          <cell r="V731">
            <v>100</v>
          </cell>
          <cell r="W731">
            <v>407.37</v>
          </cell>
          <cell r="X731">
            <v>0</v>
          </cell>
        </row>
        <row r="732">
          <cell r="U732">
            <v>2184.8000000000002</v>
          </cell>
          <cell r="W732">
            <v>2184.8000000000002</v>
          </cell>
        </row>
        <row r="733">
          <cell r="U733">
            <v>2184.8000000000002</v>
          </cell>
          <cell r="W733">
            <v>2184.8000000000002</v>
          </cell>
        </row>
        <row r="734">
          <cell r="E734" t="str">
            <v>800046430B</v>
          </cell>
          <cell r="F734" t="str">
            <v>05.01.2001</v>
          </cell>
          <cell r="G734">
            <v>0.75800000000000001</v>
          </cell>
          <cell r="H734">
            <v>0</v>
          </cell>
          <cell r="I734">
            <v>0</v>
          </cell>
          <cell r="J734">
            <v>0</v>
          </cell>
          <cell r="K734">
            <v>0</v>
          </cell>
          <cell r="L734">
            <v>0</v>
          </cell>
          <cell r="M734">
            <v>0.75800000000000001</v>
          </cell>
          <cell r="N734" t="str">
            <v>KG</v>
          </cell>
          <cell r="O734" t="str">
            <v>EA</v>
          </cell>
          <cell r="P734" t="str">
            <v>Unrestricted</v>
          </cell>
          <cell r="Q734" t="str">
            <v>Unrestricted</v>
          </cell>
          <cell r="R734">
            <v>40.11</v>
          </cell>
          <cell r="S734">
            <v>40.11</v>
          </cell>
          <cell r="T734" t="str">
            <v>S</v>
          </cell>
          <cell r="U734">
            <v>30.4</v>
          </cell>
          <cell r="V734">
            <v>0</v>
          </cell>
          <cell r="W734">
            <v>0</v>
          </cell>
          <cell r="X734" t="str">
            <v>near shelf date follow up</v>
          </cell>
        </row>
        <row r="735">
          <cell r="E735">
            <v>800049530</v>
          </cell>
          <cell r="F735" t="str">
            <v>02.02.2001</v>
          </cell>
          <cell r="G735">
            <v>25.2</v>
          </cell>
          <cell r="H735">
            <v>0</v>
          </cell>
          <cell r="I735">
            <v>0</v>
          </cell>
          <cell r="J735">
            <v>0</v>
          </cell>
          <cell r="K735">
            <v>0</v>
          </cell>
          <cell r="L735">
            <v>0</v>
          </cell>
          <cell r="M735">
            <v>25.2</v>
          </cell>
          <cell r="N735" t="str">
            <v>KG</v>
          </cell>
          <cell r="O735" t="str">
            <v>EA</v>
          </cell>
          <cell r="P735" t="str">
            <v>Unrestricted</v>
          </cell>
          <cell r="Q735" t="str">
            <v>Unrestricted</v>
          </cell>
          <cell r="R735">
            <v>40.11</v>
          </cell>
          <cell r="S735">
            <v>40.11</v>
          </cell>
          <cell r="T735" t="str">
            <v>S</v>
          </cell>
          <cell r="U735">
            <v>1010.77</v>
          </cell>
          <cell r="V735">
            <v>0</v>
          </cell>
          <cell r="W735">
            <v>0</v>
          </cell>
          <cell r="X735" t="str">
            <v>near shelf date follow up</v>
          </cell>
        </row>
        <row r="736">
          <cell r="E736">
            <v>800083610</v>
          </cell>
          <cell r="F736" t="str">
            <v>01.03.2002</v>
          </cell>
          <cell r="G736">
            <v>0</v>
          </cell>
          <cell r="H736">
            <v>0</v>
          </cell>
          <cell r="I736">
            <v>732.1</v>
          </cell>
          <cell r="J736">
            <v>0</v>
          </cell>
          <cell r="K736">
            <v>0</v>
          </cell>
          <cell r="L736">
            <v>1.7</v>
          </cell>
          <cell r="M736">
            <v>732.1</v>
          </cell>
          <cell r="N736" t="str">
            <v>KG</v>
          </cell>
          <cell r="O736" t="str">
            <v>EA</v>
          </cell>
          <cell r="P736" t="str">
            <v>Restricted</v>
          </cell>
          <cell r="Q736" t="str">
            <v>Restricted</v>
          </cell>
          <cell r="R736">
            <v>40.11</v>
          </cell>
          <cell r="S736">
            <v>40.11</v>
          </cell>
          <cell r="T736" t="str">
            <v>S</v>
          </cell>
          <cell r="U736">
            <v>29364.53</v>
          </cell>
          <cell r="V736">
            <v>15</v>
          </cell>
          <cell r="W736">
            <v>4404.6794999999993</v>
          </cell>
          <cell r="X736" t="str">
            <v>to be reworked</v>
          </cell>
        </row>
        <row r="737">
          <cell r="E737">
            <v>800107150</v>
          </cell>
          <cell r="F737" t="str">
            <v>19.03.2003</v>
          </cell>
          <cell r="G737">
            <v>53.7</v>
          </cell>
          <cell r="H737">
            <v>0</v>
          </cell>
          <cell r="I737">
            <v>0</v>
          </cell>
          <cell r="J737">
            <v>0</v>
          </cell>
          <cell r="K737">
            <v>0</v>
          </cell>
          <cell r="L737">
            <v>0</v>
          </cell>
          <cell r="M737">
            <v>53.7</v>
          </cell>
          <cell r="N737" t="str">
            <v>KG</v>
          </cell>
          <cell r="O737" t="str">
            <v>A</v>
          </cell>
          <cell r="P737" t="str">
            <v>Unrestricted</v>
          </cell>
          <cell r="Q737" t="str">
            <v>Unrestricted</v>
          </cell>
          <cell r="R737">
            <v>40.11</v>
          </cell>
          <cell r="S737">
            <v>40.11</v>
          </cell>
          <cell r="T737" t="str">
            <v>S</v>
          </cell>
          <cell r="U737">
            <v>2153.91</v>
          </cell>
          <cell r="V737">
            <v>0</v>
          </cell>
          <cell r="W737">
            <v>0</v>
          </cell>
          <cell r="X737">
            <v>0</v>
          </cell>
        </row>
        <row r="738">
          <cell r="E738">
            <v>800107660</v>
          </cell>
          <cell r="F738" t="str">
            <v>31.03.2003</v>
          </cell>
          <cell r="G738">
            <v>163.30000000000001</v>
          </cell>
          <cell r="H738">
            <v>0</v>
          </cell>
          <cell r="I738">
            <v>0</v>
          </cell>
          <cell r="J738">
            <v>0</v>
          </cell>
          <cell r="K738">
            <v>0</v>
          </cell>
          <cell r="L738">
            <v>0</v>
          </cell>
          <cell r="M738">
            <v>163.30000000000001</v>
          </cell>
          <cell r="N738" t="str">
            <v>KG</v>
          </cell>
          <cell r="O738" t="str">
            <v>A</v>
          </cell>
          <cell r="P738" t="str">
            <v>Unrestricted</v>
          </cell>
          <cell r="Q738" t="str">
            <v>Unrestricted</v>
          </cell>
          <cell r="R738">
            <v>40.11</v>
          </cell>
          <cell r="S738">
            <v>40.11</v>
          </cell>
          <cell r="T738" t="str">
            <v>S</v>
          </cell>
          <cell r="U738">
            <v>6549.96</v>
          </cell>
          <cell r="V738">
            <v>0</v>
          </cell>
          <cell r="W738">
            <v>0</v>
          </cell>
          <cell r="X738">
            <v>0</v>
          </cell>
        </row>
        <row r="739">
          <cell r="E739" t="str">
            <v>T68930</v>
          </cell>
          <cell r="F739" t="str">
            <v>31.08.1999</v>
          </cell>
          <cell r="G739">
            <v>16.600000000000001</v>
          </cell>
          <cell r="H739">
            <v>0</v>
          </cell>
          <cell r="I739">
            <v>0</v>
          </cell>
          <cell r="J739">
            <v>0</v>
          </cell>
          <cell r="K739">
            <v>0</v>
          </cell>
          <cell r="L739">
            <v>0</v>
          </cell>
          <cell r="M739">
            <v>16.600000000000001</v>
          </cell>
          <cell r="N739" t="str">
            <v>KG</v>
          </cell>
          <cell r="O739" t="str">
            <v>EA</v>
          </cell>
          <cell r="P739" t="str">
            <v>Unrestricted</v>
          </cell>
          <cell r="Q739" t="str">
            <v>Unrestricted</v>
          </cell>
          <cell r="R739">
            <v>92.42</v>
          </cell>
          <cell r="S739">
            <v>92.42</v>
          </cell>
          <cell r="T739" t="str">
            <v>S</v>
          </cell>
          <cell r="U739">
            <v>1534.17</v>
          </cell>
          <cell r="V739">
            <v>100</v>
          </cell>
          <cell r="W739">
            <v>1534.17</v>
          </cell>
          <cell r="X739" t="str">
            <v>in use</v>
          </cell>
        </row>
        <row r="740">
          <cell r="U740">
            <v>40643.74</v>
          </cell>
          <cell r="W740">
            <v>5938.8494999999994</v>
          </cell>
        </row>
        <row r="741">
          <cell r="U741">
            <v>40643.74</v>
          </cell>
          <cell r="W741">
            <v>5938.8494999999994</v>
          </cell>
        </row>
        <row r="742">
          <cell r="E742">
            <v>800115230</v>
          </cell>
          <cell r="F742" t="str">
            <v>01.08.2003</v>
          </cell>
          <cell r="G742">
            <v>281.7</v>
          </cell>
          <cell r="H742">
            <v>0</v>
          </cell>
          <cell r="I742">
            <v>0</v>
          </cell>
          <cell r="J742">
            <v>0</v>
          </cell>
          <cell r="K742">
            <v>0</v>
          </cell>
          <cell r="L742">
            <v>0</v>
          </cell>
          <cell r="M742">
            <v>281.7</v>
          </cell>
          <cell r="N742" t="str">
            <v>KG</v>
          </cell>
          <cell r="O742" t="str">
            <v>A</v>
          </cell>
          <cell r="P742" t="str">
            <v>Unrestricted</v>
          </cell>
          <cell r="Q742" t="str">
            <v>Unrestricted</v>
          </cell>
          <cell r="R742">
            <v>83.61</v>
          </cell>
          <cell r="S742">
            <v>83.61</v>
          </cell>
          <cell r="T742" t="str">
            <v>S</v>
          </cell>
          <cell r="U742">
            <v>23552.94</v>
          </cell>
          <cell r="V742">
            <v>0</v>
          </cell>
          <cell r="W742">
            <v>0</v>
          </cell>
          <cell r="X742" t="e">
            <v>#N/A</v>
          </cell>
        </row>
        <row r="743">
          <cell r="E743">
            <v>800115240</v>
          </cell>
          <cell r="F743" t="str">
            <v>01.08.2003</v>
          </cell>
          <cell r="G743">
            <v>206</v>
          </cell>
          <cell r="H743">
            <v>0</v>
          </cell>
          <cell r="I743">
            <v>0</v>
          </cell>
          <cell r="J743">
            <v>0</v>
          </cell>
          <cell r="K743">
            <v>0</v>
          </cell>
          <cell r="L743">
            <v>0</v>
          </cell>
          <cell r="M743">
            <v>206</v>
          </cell>
          <cell r="N743" t="str">
            <v>KG</v>
          </cell>
          <cell r="O743" t="str">
            <v>A</v>
          </cell>
          <cell r="P743" t="str">
            <v>Unrestricted</v>
          </cell>
          <cell r="Q743" t="str">
            <v>Unrestricted</v>
          </cell>
          <cell r="R743">
            <v>83.61</v>
          </cell>
          <cell r="S743">
            <v>83.61</v>
          </cell>
          <cell r="T743" t="str">
            <v>S</v>
          </cell>
          <cell r="U743">
            <v>17223.66</v>
          </cell>
          <cell r="V743">
            <v>0</v>
          </cell>
          <cell r="W743">
            <v>0</v>
          </cell>
          <cell r="X743" t="e">
            <v>#N/A</v>
          </cell>
        </row>
        <row r="744">
          <cell r="E744">
            <v>800115250</v>
          </cell>
          <cell r="F744" t="str">
            <v>01.08.2003</v>
          </cell>
          <cell r="G744">
            <v>173</v>
          </cell>
          <cell r="H744">
            <v>0</v>
          </cell>
          <cell r="I744">
            <v>0</v>
          </cell>
          <cell r="J744">
            <v>0</v>
          </cell>
          <cell r="K744">
            <v>0</v>
          </cell>
          <cell r="L744">
            <v>0</v>
          </cell>
          <cell r="M744">
            <v>173</v>
          </cell>
          <cell r="N744" t="str">
            <v>KG</v>
          </cell>
          <cell r="O744" t="str">
            <v>A</v>
          </cell>
          <cell r="P744" t="str">
            <v>Unrestricted</v>
          </cell>
          <cell r="Q744" t="str">
            <v>Unrestricted</v>
          </cell>
          <cell r="R744">
            <v>83.61</v>
          </cell>
          <cell r="S744">
            <v>83.61</v>
          </cell>
          <cell r="T744" t="str">
            <v>S</v>
          </cell>
          <cell r="U744">
            <v>14464.53</v>
          </cell>
          <cell r="V744">
            <v>0</v>
          </cell>
          <cell r="W744">
            <v>0</v>
          </cell>
          <cell r="X744" t="e">
            <v>#N/A</v>
          </cell>
        </row>
        <row r="745">
          <cell r="E745">
            <v>800115260</v>
          </cell>
          <cell r="F745" t="str">
            <v>01.08.2003</v>
          </cell>
          <cell r="G745">
            <v>0</v>
          </cell>
          <cell r="H745">
            <v>0</v>
          </cell>
          <cell r="I745">
            <v>0</v>
          </cell>
          <cell r="J745">
            <v>214.6</v>
          </cell>
          <cell r="K745">
            <v>0</v>
          </cell>
          <cell r="L745">
            <v>0</v>
          </cell>
          <cell r="M745">
            <v>214.6</v>
          </cell>
          <cell r="N745" t="str">
            <v>KG</v>
          </cell>
          <cell r="O745" t="str">
            <v>A</v>
          </cell>
          <cell r="P745" t="str">
            <v>In Quality</v>
          </cell>
          <cell r="Q745" t="str">
            <v>In Quality</v>
          </cell>
          <cell r="R745">
            <v>83.61</v>
          </cell>
          <cell r="S745">
            <v>83.61</v>
          </cell>
          <cell r="T745" t="str">
            <v>S</v>
          </cell>
          <cell r="U745">
            <v>17942.71</v>
          </cell>
          <cell r="V745">
            <v>0</v>
          </cell>
          <cell r="W745">
            <v>0</v>
          </cell>
          <cell r="X745" t="e">
            <v>#N/A</v>
          </cell>
        </row>
        <row r="746">
          <cell r="E746">
            <v>800116260</v>
          </cell>
          <cell r="F746" t="str">
            <v>13.08.2003</v>
          </cell>
          <cell r="G746">
            <v>0</v>
          </cell>
          <cell r="H746">
            <v>0</v>
          </cell>
          <cell r="I746">
            <v>0</v>
          </cell>
          <cell r="J746">
            <v>206.4</v>
          </cell>
          <cell r="K746">
            <v>0</v>
          </cell>
          <cell r="L746">
            <v>0</v>
          </cell>
          <cell r="M746">
            <v>206.4</v>
          </cell>
          <cell r="N746" t="str">
            <v>KG</v>
          </cell>
          <cell r="O746" t="str">
            <v>A</v>
          </cell>
          <cell r="P746" t="str">
            <v>In Quality</v>
          </cell>
          <cell r="Q746" t="str">
            <v>In Quality</v>
          </cell>
          <cell r="R746">
            <v>83.61</v>
          </cell>
          <cell r="S746">
            <v>83.61</v>
          </cell>
          <cell r="T746" t="str">
            <v>S</v>
          </cell>
          <cell r="U746">
            <v>17257.099999999999</v>
          </cell>
          <cell r="V746">
            <v>0</v>
          </cell>
          <cell r="W746">
            <v>0</v>
          </cell>
          <cell r="X746" t="e">
            <v>#N/A</v>
          </cell>
        </row>
        <row r="747">
          <cell r="E747">
            <v>800116270</v>
          </cell>
          <cell r="F747" t="str">
            <v>13.08.2003</v>
          </cell>
          <cell r="G747">
            <v>0</v>
          </cell>
          <cell r="H747">
            <v>0</v>
          </cell>
          <cell r="I747">
            <v>0</v>
          </cell>
          <cell r="J747">
            <v>182.7</v>
          </cell>
          <cell r="K747">
            <v>0</v>
          </cell>
          <cell r="L747">
            <v>0</v>
          </cell>
          <cell r="M747">
            <v>182.7</v>
          </cell>
          <cell r="N747" t="str">
            <v>KG</v>
          </cell>
          <cell r="O747" t="str">
            <v>A</v>
          </cell>
          <cell r="P747" t="str">
            <v>In Quality</v>
          </cell>
          <cell r="Q747" t="str">
            <v>In Quality</v>
          </cell>
          <cell r="R747">
            <v>83.61</v>
          </cell>
          <cell r="S747">
            <v>83.61</v>
          </cell>
          <cell r="T747" t="str">
            <v>S</v>
          </cell>
          <cell r="U747">
            <v>15275.55</v>
          </cell>
          <cell r="V747">
            <v>0</v>
          </cell>
          <cell r="W747">
            <v>0</v>
          </cell>
          <cell r="X747" t="e">
            <v>#N/A</v>
          </cell>
        </row>
        <row r="748">
          <cell r="E748">
            <v>80011523</v>
          </cell>
          <cell r="F748" t="str">
            <v>14.08.2003</v>
          </cell>
          <cell r="G748">
            <v>7</v>
          </cell>
          <cell r="H748">
            <v>0</v>
          </cell>
          <cell r="I748">
            <v>0</v>
          </cell>
          <cell r="J748">
            <v>0</v>
          </cell>
          <cell r="K748">
            <v>0</v>
          </cell>
          <cell r="L748">
            <v>0</v>
          </cell>
          <cell r="M748">
            <v>7</v>
          </cell>
          <cell r="N748" t="str">
            <v>DRM</v>
          </cell>
          <cell r="O748" t="str">
            <v>A</v>
          </cell>
          <cell r="P748" t="str">
            <v>Unrestricted</v>
          </cell>
          <cell r="Q748" t="str">
            <v>Unrestricted</v>
          </cell>
          <cell r="R748">
            <v>0.01</v>
          </cell>
          <cell r="S748">
            <v>0.01</v>
          </cell>
          <cell r="T748" t="str">
            <v>S</v>
          </cell>
          <cell r="U748">
            <v>7.0000000000000007E-2</v>
          </cell>
          <cell r="V748">
            <v>0</v>
          </cell>
          <cell r="W748">
            <v>0</v>
          </cell>
          <cell r="X748" t="e">
            <v>#N/A</v>
          </cell>
        </row>
        <row r="749">
          <cell r="E749">
            <v>80011524</v>
          </cell>
          <cell r="F749" t="str">
            <v>18.08.2003</v>
          </cell>
          <cell r="G749">
            <v>1</v>
          </cell>
          <cell r="H749">
            <v>0</v>
          </cell>
          <cell r="I749">
            <v>0</v>
          </cell>
          <cell r="J749">
            <v>0</v>
          </cell>
          <cell r="K749">
            <v>0</v>
          </cell>
          <cell r="L749">
            <v>0</v>
          </cell>
          <cell r="M749">
            <v>1</v>
          </cell>
          <cell r="N749" t="str">
            <v>DRM</v>
          </cell>
          <cell r="O749" t="str">
            <v>A</v>
          </cell>
          <cell r="P749" t="str">
            <v>Unrestricted</v>
          </cell>
          <cell r="Q749" t="str">
            <v>Unrestricted</v>
          </cell>
          <cell r="R749">
            <v>0.01</v>
          </cell>
          <cell r="S749">
            <v>0.01</v>
          </cell>
          <cell r="T749" t="str">
            <v>S</v>
          </cell>
          <cell r="U749">
            <v>0.01</v>
          </cell>
          <cell r="V749">
            <v>0</v>
          </cell>
          <cell r="W749">
            <v>0</v>
          </cell>
          <cell r="X749" t="e">
            <v>#N/A</v>
          </cell>
        </row>
        <row r="750">
          <cell r="E750">
            <v>80011525</v>
          </cell>
          <cell r="F750" t="str">
            <v>21.08.2003</v>
          </cell>
          <cell r="G750">
            <v>6</v>
          </cell>
          <cell r="H750">
            <v>0</v>
          </cell>
          <cell r="I750">
            <v>0</v>
          </cell>
          <cell r="J750">
            <v>0</v>
          </cell>
          <cell r="K750">
            <v>0</v>
          </cell>
          <cell r="L750">
            <v>0</v>
          </cell>
          <cell r="M750">
            <v>6</v>
          </cell>
          <cell r="N750" t="str">
            <v>DRM</v>
          </cell>
          <cell r="O750" t="str">
            <v>A</v>
          </cell>
          <cell r="P750" t="str">
            <v>Unrestricted</v>
          </cell>
          <cell r="Q750" t="str">
            <v>Unrestricted</v>
          </cell>
          <cell r="R750">
            <v>0.01</v>
          </cell>
          <cell r="S750">
            <v>0.01</v>
          </cell>
          <cell r="T750" t="str">
            <v>S</v>
          </cell>
          <cell r="U750">
            <v>0.06</v>
          </cell>
          <cell r="V750">
            <v>0</v>
          </cell>
          <cell r="W750">
            <v>0</v>
          </cell>
          <cell r="X750" t="e">
            <v>#N/A</v>
          </cell>
        </row>
        <row r="751">
          <cell r="E751">
            <v>80011526</v>
          </cell>
          <cell r="F751" t="str">
            <v>26.08.2003</v>
          </cell>
          <cell r="G751">
            <v>1</v>
          </cell>
          <cell r="H751">
            <v>0</v>
          </cell>
          <cell r="I751">
            <v>0</v>
          </cell>
          <cell r="J751">
            <v>0</v>
          </cell>
          <cell r="K751">
            <v>0</v>
          </cell>
          <cell r="L751">
            <v>0</v>
          </cell>
          <cell r="M751">
            <v>1</v>
          </cell>
          <cell r="N751" t="str">
            <v>DRM</v>
          </cell>
          <cell r="O751" t="str">
            <v>A</v>
          </cell>
          <cell r="P751" t="str">
            <v>Unrestricted</v>
          </cell>
          <cell r="Q751" t="str">
            <v>Unrestricted</v>
          </cell>
          <cell r="R751">
            <v>0.01</v>
          </cell>
          <cell r="S751">
            <v>0.01</v>
          </cell>
          <cell r="T751" t="str">
            <v>S</v>
          </cell>
          <cell r="U751">
            <v>0.01</v>
          </cell>
          <cell r="V751">
            <v>0</v>
          </cell>
          <cell r="W751">
            <v>0</v>
          </cell>
          <cell r="X751" t="e">
            <v>#N/A</v>
          </cell>
        </row>
        <row r="752">
          <cell r="E752">
            <v>80011626</v>
          </cell>
          <cell r="F752" t="str">
            <v>28.08.2003</v>
          </cell>
          <cell r="G752">
            <v>3</v>
          </cell>
          <cell r="H752">
            <v>0</v>
          </cell>
          <cell r="I752">
            <v>0</v>
          </cell>
          <cell r="J752">
            <v>0</v>
          </cell>
          <cell r="K752">
            <v>0</v>
          </cell>
          <cell r="L752">
            <v>0</v>
          </cell>
          <cell r="M752">
            <v>3</v>
          </cell>
          <cell r="N752" t="str">
            <v>DRM</v>
          </cell>
          <cell r="O752" t="str">
            <v>A</v>
          </cell>
          <cell r="P752" t="str">
            <v>Unrestricted</v>
          </cell>
          <cell r="Q752" t="str">
            <v>Unrestricted</v>
          </cell>
          <cell r="R752">
            <v>0.01</v>
          </cell>
          <cell r="S752">
            <v>0.01</v>
          </cell>
          <cell r="T752" t="str">
            <v>S</v>
          </cell>
          <cell r="U752">
            <v>0.03</v>
          </cell>
          <cell r="V752">
            <v>0</v>
          </cell>
          <cell r="W752">
            <v>0</v>
          </cell>
          <cell r="X752" t="e">
            <v>#N/A</v>
          </cell>
        </row>
        <row r="753">
          <cell r="E753">
            <v>80010104</v>
          </cell>
          <cell r="F753" t="str">
            <v>20.11.2002</v>
          </cell>
          <cell r="G753">
            <v>285</v>
          </cell>
          <cell r="H753">
            <v>0</v>
          </cell>
          <cell r="I753">
            <v>0</v>
          </cell>
          <cell r="J753">
            <v>0</v>
          </cell>
          <cell r="K753">
            <v>0</v>
          </cell>
          <cell r="L753">
            <v>0</v>
          </cell>
          <cell r="M753">
            <v>285</v>
          </cell>
          <cell r="N753" t="str">
            <v>KG</v>
          </cell>
          <cell r="O753" t="str">
            <v>A</v>
          </cell>
          <cell r="P753" t="str">
            <v>Unrestricted</v>
          </cell>
          <cell r="Q753" t="str">
            <v>Unrestricted</v>
          </cell>
          <cell r="R753">
            <v>0.01</v>
          </cell>
          <cell r="S753">
            <v>0.01</v>
          </cell>
          <cell r="T753" t="str">
            <v>S</v>
          </cell>
          <cell r="U753">
            <v>2.85</v>
          </cell>
          <cell r="V753">
            <v>0</v>
          </cell>
          <cell r="W753">
            <v>0</v>
          </cell>
          <cell r="X753">
            <v>0</v>
          </cell>
        </row>
        <row r="754">
          <cell r="E754">
            <v>80010146</v>
          </cell>
          <cell r="F754" t="str">
            <v>28.11.2002</v>
          </cell>
          <cell r="G754">
            <v>266.3</v>
          </cell>
          <cell r="H754">
            <v>0</v>
          </cell>
          <cell r="I754">
            <v>0</v>
          </cell>
          <cell r="J754">
            <v>0</v>
          </cell>
          <cell r="K754">
            <v>0</v>
          </cell>
          <cell r="L754">
            <v>0</v>
          </cell>
          <cell r="M754">
            <v>266.3</v>
          </cell>
          <cell r="N754" t="str">
            <v>KG</v>
          </cell>
          <cell r="O754" t="str">
            <v>A</v>
          </cell>
          <cell r="P754" t="str">
            <v>Unrestricted</v>
          </cell>
          <cell r="Q754" t="str">
            <v>Unrestricted</v>
          </cell>
          <cell r="R754">
            <v>0.01</v>
          </cell>
          <cell r="S754">
            <v>0.01</v>
          </cell>
          <cell r="T754" t="str">
            <v>S</v>
          </cell>
          <cell r="U754">
            <v>2.66</v>
          </cell>
          <cell r="V754">
            <v>0</v>
          </cell>
          <cell r="W754">
            <v>0</v>
          </cell>
          <cell r="X754">
            <v>0</v>
          </cell>
        </row>
        <row r="755">
          <cell r="E755">
            <v>80010184</v>
          </cell>
          <cell r="F755" t="str">
            <v>05.12.2002</v>
          </cell>
          <cell r="G755">
            <v>247.5</v>
          </cell>
          <cell r="H755">
            <v>0</v>
          </cell>
          <cell r="I755">
            <v>0</v>
          </cell>
          <cell r="J755">
            <v>0</v>
          </cell>
          <cell r="K755">
            <v>0</v>
          </cell>
          <cell r="L755">
            <v>0</v>
          </cell>
          <cell r="M755">
            <v>247.5</v>
          </cell>
          <cell r="N755" t="str">
            <v>KG</v>
          </cell>
          <cell r="O755" t="str">
            <v>A</v>
          </cell>
          <cell r="P755" t="str">
            <v>Unrestricted</v>
          </cell>
          <cell r="Q755" t="str">
            <v>Unrestricted</v>
          </cell>
          <cell r="R755">
            <v>0.01</v>
          </cell>
          <cell r="S755">
            <v>0.01</v>
          </cell>
          <cell r="T755" t="str">
            <v>S</v>
          </cell>
          <cell r="U755">
            <v>2.48</v>
          </cell>
          <cell r="V755">
            <v>0</v>
          </cell>
          <cell r="W755">
            <v>0</v>
          </cell>
          <cell r="X755">
            <v>0</v>
          </cell>
        </row>
        <row r="756">
          <cell r="E756">
            <v>80010185</v>
          </cell>
          <cell r="F756" t="str">
            <v>09.12.2002</v>
          </cell>
          <cell r="G756">
            <v>266.89999999999998</v>
          </cell>
          <cell r="H756">
            <v>0</v>
          </cell>
          <cell r="I756">
            <v>0</v>
          </cell>
          <cell r="J756">
            <v>0</v>
          </cell>
          <cell r="K756">
            <v>0</v>
          </cell>
          <cell r="L756">
            <v>0</v>
          </cell>
          <cell r="M756">
            <v>266.89999999999998</v>
          </cell>
          <cell r="N756" t="str">
            <v>KG</v>
          </cell>
          <cell r="O756" t="str">
            <v>A</v>
          </cell>
          <cell r="P756" t="str">
            <v>Unrestricted</v>
          </cell>
          <cell r="Q756" t="str">
            <v>Unrestricted</v>
          </cell>
          <cell r="R756">
            <v>0.01</v>
          </cell>
          <cell r="S756">
            <v>0.01</v>
          </cell>
          <cell r="T756" t="str">
            <v>S</v>
          </cell>
          <cell r="U756">
            <v>2.67</v>
          </cell>
          <cell r="V756">
            <v>0</v>
          </cell>
          <cell r="W756">
            <v>0</v>
          </cell>
          <cell r="X756">
            <v>0</v>
          </cell>
        </row>
        <row r="757">
          <cell r="E757">
            <v>80010230</v>
          </cell>
          <cell r="F757" t="str">
            <v>09.12.2002</v>
          </cell>
          <cell r="G757">
            <v>262</v>
          </cell>
          <cell r="H757">
            <v>0</v>
          </cell>
          <cell r="I757">
            <v>0</v>
          </cell>
          <cell r="J757">
            <v>0</v>
          </cell>
          <cell r="K757">
            <v>0</v>
          </cell>
          <cell r="L757">
            <v>0</v>
          </cell>
          <cell r="M757">
            <v>262</v>
          </cell>
          <cell r="N757" t="str">
            <v>KG</v>
          </cell>
          <cell r="O757" t="str">
            <v>A</v>
          </cell>
          <cell r="P757" t="str">
            <v>Unrestricted</v>
          </cell>
          <cell r="Q757" t="str">
            <v>Unrestricted</v>
          </cell>
          <cell r="R757">
            <v>0.01</v>
          </cell>
          <cell r="S757">
            <v>0.01</v>
          </cell>
          <cell r="T757" t="str">
            <v>S</v>
          </cell>
          <cell r="U757">
            <v>2.62</v>
          </cell>
          <cell r="V757">
            <v>0</v>
          </cell>
          <cell r="W757">
            <v>0</v>
          </cell>
          <cell r="X757">
            <v>0</v>
          </cell>
        </row>
        <row r="758">
          <cell r="E758">
            <v>80010231</v>
          </cell>
          <cell r="F758" t="str">
            <v>18.12.2002</v>
          </cell>
          <cell r="G758">
            <v>264.3</v>
          </cell>
          <cell r="H758">
            <v>0</v>
          </cell>
          <cell r="I758">
            <v>0</v>
          </cell>
          <cell r="J758">
            <v>0</v>
          </cell>
          <cell r="K758">
            <v>0</v>
          </cell>
          <cell r="L758">
            <v>0</v>
          </cell>
          <cell r="M758">
            <v>264.3</v>
          </cell>
          <cell r="N758" t="str">
            <v>KG</v>
          </cell>
          <cell r="O758" t="str">
            <v>A</v>
          </cell>
          <cell r="P758" t="str">
            <v>Unrestricted</v>
          </cell>
          <cell r="Q758" t="str">
            <v>Unrestricted</v>
          </cell>
          <cell r="R758">
            <v>0.01</v>
          </cell>
          <cell r="S758">
            <v>0.01</v>
          </cell>
          <cell r="T758" t="str">
            <v>S</v>
          </cell>
          <cell r="U758">
            <v>2.64</v>
          </cell>
          <cell r="V758">
            <v>0</v>
          </cell>
          <cell r="W758">
            <v>0</v>
          </cell>
          <cell r="X758">
            <v>0</v>
          </cell>
        </row>
        <row r="759">
          <cell r="E759">
            <v>80010232</v>
          </cell>
          <cell r="F759" t="str">
            <v>21.12.2002</v>
          </cell>
          <cell r="G759">
            <v>251.7</v>
          </cell>
          <cell r="H759">
            <v>0</v>
          </cell>
          <cell r="I759">
            <v>0</v>
          </cell>
          <cell r="J759">
            <v>0</v>
          </cell>
          <cell r="K759">
            <v>0</v>
          </cell>
          <cell r="L759">
            <v>0</v>
          </cell>
          <cell r="M759">
            <v>251.7</v>
          </cell>
          <cell r="N759" t="str">
            <v>KG</v>
          </cell>
          <cell r="O759" t="str">
            <v>A</v>
          </cell>
          <cell r="P759" t="str">
            <v>Unrestricted</v>
          </cell>
          <cell r="Q759" t="str">
            <v>Unrestricted</v>
          </cell>
          <cell r="R759">
            <v>0.01</v>
          </cell>
          <cell r="S759">
            <v>0.01</v>
          </cell>
          <cell r="T759" t="str">
            <v>S</v>
          </cell>
          <cell r="U759">
            <v>2.52</v>
          </cell>
          <cell r="V759">
            <v>0</v>
          </cell>
          <cell r="W759">
            <v>0</v>
          </cell>
          <cell r="X759">
            <v>0</v>
          </cell>
        </row>
        <row r="760">
          <cell r="E760">
            <v>80008820</v>
          </cell>
          <cell r="F760" t="str">
            <v>14.05.2002</v>
          </cell>
          <cell r="G760">
            <v>113.6</v>
          </cell>
          <cell r="H760">
            <v>0</v>
          </cell>
          <cell r="I760">
            <v>0</v>
          </cell>
          <cell r="J760">
            <v>0</v>
          </cell>
          <cell r="K760">
            <v>0</v>
          </cell>
          <cell r="L760">
            <v>0</v>
          </cell>
          <cell r="M760">
            <v>113.6</v>
          </cell>
          <cell r="N760" t="str">
            <v>KG</v>
          </cell>
          <cell r="O760" t="str">
            <v>A</v>
          </cell>
          <cell r="P760" t="str">
            <v>Unrestricted</v>
          </cell>
          <cell r="Q760" t="str">
            <v>Unrestricted</v>
          </cell>
          <cell r="R760">
            <v>0.01</v>
          </cell>
          <cell r="S760">
            <v>0.01</v>
          </cell>
          <cell r="T760" t="str">
            <v>S</v>
          </cell>
          <cell r="U760">
            <v>1.1399999999999999</v>
          </cell>
          <cell r="V760">
            <v>0</v>
          </cell>
          <cell r="W760">
            <v>0</v>
          </cell>
          <cell r="X760">
            <v>0</v>
          </cell>
        </row>
        <row r="761">
          <cell r="E761">
            <v>80010104</v>
          </cell>
          <cell r="F761" t="str">
            <v>20.11.2002</v>
          </cell>
          <cell r="G761">
            <v>742.3</v>
          </cell>
          <cell r="H761">
            <v>0</v>
          </cell>
          <cell r="I761">
            <v>0</v>
          </cell>
          <cell r="J761">
            <v>0</v>
          </cell>
          <cell r="K761">
            <v>0</v>
          </cell>
          <cell r="L761">
            <v>0</v>
          </cell>
          <cell r="M761">
            <v>742.3</v>
          </cell>
          <cell r="N761" t="str">
            <v>KG</v>
          </cell>
          <cell r="O761" t="str">
            <v>A</v>
          </cell>
          <cell r="P761" t="str">
            <v>Unrestricted</v>
          </cell>
          <cell r="Q761" t="str">
            <v>Unrestricted</v>
          </cell>
          <cell r="R761">
            <v>0.01</v>
          </cell>
          <cell r="S761">
            <v>0.01</v>
          </cell>
          <cell r="T761" t="str">
            <v>S</v>
          </cell>
          <cell r="U761">
            <v>7.42</v>
          </cell>
          <cell r="V761">
            <v>0</v>
          </cell>
          <cell r="W761">
            <v>0</v>
          </cell>
          <cell r="X761">
            <v>0</v>
          </cell>
        </row>
        <row r="762">
          <cell r="E762">
            <v>80010146</v>
          </cell>
          <cell r="F762" t="str">
            <v>27.11.2002</v>
          </cell>
          <cell r="G762">
            <v>724.5</v>
          </cell>
          <cell r="H762">
            <v>0</v>
          </cell>
          <cell r="I762">
            <v>0</v>
          </cell>
          <cell r="J762">
            <v>0</v>
          </cell>
          <cell r="K762">
            <v>0</v>
          </cell>
          <cell r="L762">
            <v>0</v>
          </cell>
          <cell r="M762">
            <v>724.5</v>
          </cell>
          <cell r="N762" t="str">
            <v>KG</v>
          </cell>
          <cell r="O762" t="str">
            <v>A</v>
          </cell>
          <cell r="P762" t="str">
            <v>Unrestricted</v>
          </cell>
          <cell r="Q762" t="str">
            <v>Unrestricted</v>
          </cell>
          <cell r="R762">
            <v>0.01</v>
          </cell>
          <cell r="S762">
            <v>0.01</v>
          </cell>
          <cell r="T762" t="str">
            <v>S</v>
          </cell>
          <cell r="U762">
            <v>7.25</v>
          </cell>
          <cell r="V762">
            <v>0</v>
          </cell>
          <cell r="W762">
            <v>0</v>
          </cell>
          <cell r="X762">
            <v>0</v>
          </cell>
        </row>
        <row r="763">
          <cell r="E763">
            <v>80010184</v>
          </cell>
          <cell r="F763" t="str">
            <v>04.12.2002</v>
          </cell>
          <cell r="G763">
            <v>735</v>
          </cell>
          <cell r="H763">
            <v>0</v>
          </cell>
          <cell r="I763">
            <v>0</v>
          </cell>
          <cell r="J763">
            <v>0</v>
          </cell>
          <cell r="K763">
            <v>0</v>
          </cell>
          <cell r="L763">
            <v>0</v>
          </cell>
          <cell r="M763">
            <v>735</v>
          </cell>
          <cell r="N763" t="str">
            <v>KG</v>
          </cell>
          <cell r="O763" t="str">
            <v>A</v>
          </cell>
          <cell r="P763" t="str">
            <v>Unrestricted</v>
          </cell>
          <cell r="Q763" t="str">
            <v>Unrestricted</v>
          </cell>
          <cell r="R763">
            <v>0.01</v>
          </cell>
          <cell r="S763">
            <v>0.01</v>
          </cell>
          <cell r="T763" t="str">
            <v>S</v>
          </cell>
          <cell r="U763">
            <v>7.35</v>
          </cell>
          <cell r="V763">
            <v>0</v>
          </cell>
          <cell r="W763">
            <v>0</v>
          </cell>
          <cell r="X763">
            <v>0</v>
          </cell>
        </row>
        <row r="764">
          <cell r="E764">
            <v>80010185</v>
          </cell>
          <cell r="F764" t="str">
            <v>08.12.2002</v>
          </cell>
          <cell r="G764">
            <v>726</v>
          </cell>
          <cell r="H764">
            <v>0</v>
          </cell>
          <cell r="I764">
            <v>0</v>
          </cell>
          <cell r="J764">
            <v>0</v>
          </cell>
          <cell r="K764">
            <v>0</v>
          </cell>
          <cell r="L764">
            <v>0</v>
          </cell>
          <cell r="M764">
            <v>726</v>
          </cell>
          <cell r="N764" t="str">
            <v>KG</v>
          </cell>
          <cell r="O764" t="str">
            <v>A</v>
          </cell>
          <cell r="P764" t="str">
            <v>Unrestricted</v>
          </cell>
          <cell r="Q764" t="str">
            <v>Unrestricted</v>
          </cell>
          <cell r="R764">
            <v>0.01</v>
          </cell>
          <cell r="S764">
            <v>0.01</v>
          </cell>
          <cell r="T764" t="str">
            <v>S</v>
          </cell>
          <cell r="U764">
            <v>7.26</v>
          </cell>
          <cell r="V764">
            <v>0</v>
          </cell>
          <cell r="W764">
            <v>0</v>
          </cell>
          <cell r="X764">
            <v>0</v>
          </cell>
        </row>
        <row r="765">
          <cell r="E765">
            <v>80010230</v>
          </cell>
          <cell r="F765" t="str">
            <v>13.12.2002</v>
          </cell>
          <cell r="G765">
            <v>726.5</v>
          </cell>
          <cell r="H765">
            <v>0</v>
          </cell>
          <cell r="I765">
            <v>0</v>
          </cell>
          <cell r="J765">
            <v>0</v>
          </cell>
          <cell r="K765">
            <v>0</v>
          </cell>
          <cell r="L765">
            <v>0</v>
          </cell>
          <cell r="M765">
            <v>726.5</v>
          </cell>
          <cell r="N765" t="str">
            <v>KG</v>
          </cell>
          <cell r="O765" t="str">
            <v>A</v>
          </cell>
          <cell r="P765" t="str">
            <v>Unrestricted</v>
          </cell>
          <cell r="Q765" t="str">
            <v>Unrestricted</v>
          </cell>
          <cell r="R765">
            <v>0.01</v>
          </cell>
          <cell r="S765">
            <v>0.01</v>
          </cell>
          <cell r="T765" t="str">
            <v>S</v>
          </cell>
          <cell r="U765">
            <v>7.27</v>
          </cell>
          <cell r="V765">
            <v>0</v>
          </cell>
          <cell r="W765">
            <v>0</v>
          </cell>
          <cell r="X765">
            <v>0</v>
          </cell>
        </row>
        <row r="766">
          <cell r="E766">
            <v>80010231</v>
          </cell>
          <cell r="F766" t="str">
            <v>17.12.2002</v>
          </cell>
          <cell r="G766">
            <v>710.4</v>
          </cell>
          <cell r="H766">
            <v>0</v>
          </cell>
          <cell r="I766">
            <v>0</v>
          </cell>
          <cell r="J766">
            <v>0</v>
          </cell>
          <cell r="K766">
            <v>0</v>
          </cell>
          <cell r="L766">
            <v>0</v>
          </cell>
          <cell r="M766">
            <v>710.4</v>
          </cell>
          <cell r="N766" t="str">
            <v>KG</v>
          </cell>
          <cell r="O766" t="str">
            <v>A</v>
          </cell>
          <cell r="P766" t="str">
            <v>Unrestricted</v>
          </cell>
          <cell r="Q766" t="str">
            <v>Unrestricted</v>
          </cell>
          <cell r="R766">
            <v>0.01</v>
          </cell>
          <cell r="S766">
            <v>0.01</v>
          </cell>
          <cell r="T766" t="str">
            <v>S</v>
          </cell>
          <cell r="U766">
            <v>7.11</v>
          </cell>
          <cell r="V766">
            <v>0</v>
          </cell>
          <cell r="W766">
            <v>0</v>
          </cell>
          <cell r="X766">
            <v>0</v>
          </cell>
        </row>
        <row r="767">
          <cell r="E767">
            <v>80010232</v>
          </cell>
          <cell r="F767" t="str">
            <v>21.12.2002</v>
          </cell>
          <cell r="G767">
            <v>718.5</v>
          </cell>
          <cell r="H767">
            <v>0</v>
          </cell>
          <cell r="I767">
            <v>0</v>
          </cell>
          <cell r="J767">
            <v>0</v>
          </cell>
          <cell r="K767">
            <v>0</v>
          </cell>
          <cell r="L767">
            <v>0</v>
          </cell>
          <cell r="M767">
            <v>718.5</v>
          </cell>
          <cell r="N767" t="str">
            <v>KG</v>
          </cell>
          <cell r="O767" t="str">
            <v>A</v>
          </cell>
          <cell r="P767" t="str">
            <v>Unrestricted</v>
          </cell>
          <cell r="Q767" t="str">
            <v>Unrestricted</v>
          </cell>
          <cell r="R767">
            <v>0.01</v>
          </cell>
          <cell r="S767">
            <v>0.01</v>
          </cell>
          <cell r="T767" t="str">
            <v>S</v>
          </cell>
          <cell r="U767">
            <v>7.19</v>
          </cell>
          <cell r="V767">
            <v>0</v>
          </cell>
          <cell r="W767">
            <v>0</v>
          </cell>
          <cell r="X767">
            <v>0</v>
          </cell>
        </row>
        <row r="768">
          <cell r="E768">
            <v>800100800</v>
          </cell>
          <cell r="F768" t="str">
            <v>05.11.2002</v>
          </cell>
          <cell r="G768">
            <v>147.69999999999999</v>
          </cell>
          <cell r="H768">
            <v>0</v>
          </cell>
          <cell r="I768">
            <v>0</v>
          </cell>
          <cell r="J768">
            <v>0</v>
          </cell>
          <cell r="K768">
            <v>0</v>
          </cell>
          <cell r="L768">
            <v>0</v>
          </cell>
          <cell r="M768">
            <v>147.69999999999999</v>
          </cell>
          <cell r="N768" t="str">
            <v>KG</v>
          </cell>
          <cell r="O768" t="str">
            <v>A</v>
          </cell>
          <cell r="P768" t="str">
            <v>Unrestricted</v>
          </cell>
          <cell r="Q768" t="str">
            <v>Unrestricted</v>
          </cell>
          <cell r="R768">
            <v>229.72</v>
          </cell>
          <cell r="S768">
            <v>229.72</v>
          </cell>
          <cell r="T768" t="str">
            <v>S</v>
          </cell>
          <cell r="U768">
            <v>33929.64</v>
          </cell>
          <cell r="V768">
            <v>0</v>
          </cell>
          <cell r="W768">
            <v>0</v>
          </cell>
          <cell r="X768">
            <v>0</v>
          </cell>
        </row>
        <row r="769">
          <cell r="E769">
            <v>800100810</v>
          </cell>
          <cell r="F769" t="str">
            <v>05.11.2002</v>
          </cell>
          <cell r="G769">
            <v>0</v>
          </cell>
          <cell r="H769">
            <v>0</v>
          </cell>
          <cell r="I769">
            <v>107.7</v>
          </cell>
          <cell r="J769">
            <v>0</v>
          </cell>
          <cell r="K769">
            <v>0</v>
          </cell>
          <cell r="L769">
            <v>0</v>
          </cell>
          <cell r="M769">
            <v>107.7</v>
          </cell>
          <cell r="N769" t="str">
            <v>KG</v>
          </cell>
          <cell r="O769" t="str">
            <v>AVTR</v>
          </cell>
          <cell r="P769" t="str">
            <v>Restricted</v>
          </cell>
          <cell r="Q769" t="str">
            <v>Restricted</v>
          </cell>
          <cell r="R769">
            <v>229.72</v>
          </cell>
          <cell r="S769">
            <v>229.72</v>
          </cell>
          <cell r="T769" t="str">
            <v>S</v>
          </cell>
          <cell r="U769">
            <v>24740.84</v>
          </cell>
          <cell r="V769">
            <v>0</v>
          </cell>
          <cell r="W769">
            <v>0</v>
          </cell>
          <cell r="X769" t="str">
            <v>trial material</v>
          </cell>
        </row>
        <row r="770">
          <cell r="E770">
            <v>800105650</v>
          </cell>
          <cell r="F770" t="str">
            <v>17.02.2003</v>
          </cell>
          <cell r="G770">
            <v>0</v>
          </cell>
          <cell r="H770">
            <v>0</v>
          </cell>
          <cell r="I770">
            <v>175</v>
          </cell>
          <cell r="J770">
            <v>0</v>
          </cell>
          <cell r="K770">
            <v>0</v>
          </cell>
          <cell r="L770">
            <v>0</v>
          </cell>
          <cell r="M770">
            <v>175</v>
          </cell>
          <cell r="N770" t="str">
            <v>KG</v>
          </cell>
          <cell r="O770" t="str">
            <v>AVTR</v>
          </cell>
          <cell r="P770" t="str">
            <v>Restricted</v>
          </cell>
          <cell r="Q770" t="str">
            <v>Restricted</v>
          </cell>
          <cell r="R770">
            <v>229.72</v>
          </cell>
          <cell r="S770">
            <v>229.72</v>
          </cell>
          <cell r="T770" t="str">
            <v>S</v>
          </cell>
          <cell r="U770">
            <v>40201</v>
          </cell>
          <cell r="V770">
            <v>100</v>
          </cell>
          <cell r="W770">
            <v>40201</v>
          </cell>
          <cell r="X770" t="str">
            <v>use in next campaign</v>
          </cell>
        </row>
        <row r="771">
          <cell r="E771">
            <v>800105690</v>
          </cell>
          <cell r="F771" t="str">
            <v>18.02.2003</v>
          </cell>
          <cell r="G771">
            <v>0</v>
          </cell>
          <cell r="H771">
            <v>0</v>
          </cell>
          <cell r="I771">
            <v>48.95</v>
          </cell>
          <cell r="J771">
            <v>0</v>
          </cell>
          <cell r="K771">
            <v>0</v>
          </cell>
          <cell r="L771">
            <v>0</v>
          </cell>
          <cell r="M771">
            <v>48.95</v>
          </cell>
          <cell r="N771" t="str">
            <v>KG</v>
          </cell>
          <cell r="O771" t="str">
            <v>AVTR</v>
          </cell>
          <cell r="P771" t="str">
            <v>Restricted</v>
          </cell>
          <cell r="Q771" t="str">
            <v>Restricted</v>
          </cell>
          <cell r="R771">
            <v>229.72</v>
          </cell>
          <cell r="S771">
            <v>229.72</v>
          </cell>
          <cell r="T771" t="str">
            <v>S</v>
          </cell>
          <cell r="U771">
            <v>11244.79</v>
          </cell>
          <cell r="V771">
            <v>100</v>
          </cell>
          <cell r="W771">
            <v>11244.79</v>
          </cell>
          <cell r="X771" t="str">
            <v>use in next campaign</v>
          </cell>
        </row>
        <row r="772">
          <cell r="E772">
            <v>14257</v>
          </cell>
          <cell r="F772" t="str">
            <v>27.11.2002</v>
          </cell>
          <cell r="G772">
            <v>89.1</v>
          </cell>
          <cell r="H772">
            <v>0</v>
          </cell>
          <cell r="I772">
            <v>0</v>
          </cell>
          <cell r="J772">
            <v>0</v>
          </cell>
          <cell r="K772">
            <v>0</v>
          </cell>
          <cell r="L772">
            <v>0</v>
          </cell>
          <cell r="M772">
            <v>89.1</v>
          </cell>
          <cell r="N772" t="str">
            <v>KG</v>
          </cell>
          <cell r="O772" t="str">
            <v>A</v>
          </cell>
          <cell r="P772" t="str">
            <v>Unrestricted</v>
          </cell>
          <cell r="Q772" t="str">
            <v>Unrestricted</v>
          </cell>
          <cell r="R772">
            <v>665.27</v>
          </cell>
          <cell r="S772">
            <v>665.27</v>
          </cell>
          <cell r="T772" t="str">
            <v>S</v>
          </cell>
          <cell r="U772">
            <v>59275.56</v>
          </cell>
          <cell r="V772">
            <v>10</v>
          </cell>
          <cell r="W772">
            <v>5927.5559999999996</v>
          </cell>
          <cell r="X772" t="str">
            <v>can be released in Feb</v>
          </cell>
        </row>
        <row r="773">
          <cell r="E773" t="str">
            <v>80010525U</v>
          </cell>
          <cell r="F773" t="str">
            <v>19.02.2003</v>
          </cell>
          <cell r="G773">
            <v>13.1</v>
          </cell>
          <cell r="H773">
            <v>0</v>
          </cell>
          <cell r="I773">
            <v>0</v>
          </cell>
          <cell r="J773">
            <v>0</v>
          </cell>
          <cell r="K773">
            <v>0</v>
          </cell>
          <cell r="L773">
            <v>0</v>
          </cell>
          <cell r="M773">
            <v>13.1</v>
          </cell>
          <cell r="N773" t="str">
            <v>KG</v>
          </cell>
          <cell r="O773" t="str">
            <v>A</v>
          </cell>
          <cell r="P773" t="str">
            <v>Unrestricted</v>
          </cell>
          <cell r="Q773" t="str">
            <v>Unrestricted</v>
          </cell>
          <cell r="R773">
            <v>0.01</v>
          </cell>
          <cell r="S773">
            <v>0.01</v>
          </cell>
          <cell r="T773" t="str">
            <v>S</v>
          </cell>
          <cell r="U773">
            <v>0.13</v>
          </cell>
          <cell r="V773">
            <v>0</v>
          </cell>
          <cell r="W773">
            <v>0</v>
          </cell>
          <cell r="X773">
            <v>0</v>
          </cell>
        </row>
        <row r="774">
          <cell r="E774" t="str">
            <v>80010525W</v>
          </cell>
          <cell r="F774" t="str">
            <v>19.02.2003</v>
          </cell>
          <cell r="G774">
            <v>6.3</v>
          </cell>
          <cell r="H774">
            <v>0</v>
          </cell>
          <cell r="I774">
            <v>0</v>
          </cell>
          <cell r="J774">
            <v>0</v>
          </cell>
          <cell r="K774">
            <v>0</v>
          </cell>
          <cell r="L774">
            <v>0</v>
          </cell>
          <cell r="M774">
            <v>6.3</v>
          </cell>
          <cell r="N774" t="str">
            <v>KG</v>
          </cell>
          <cell r="O774" t="str">
            <v>A</v>
          </cell>
          <cell r="P774" t="str">
            <v>Unrestricted</v>
          </cell>
          <cell r="Q774" t="str">
            <v>Unrestricted</v>
          </cell>
          <cell r="R774">
            <v>0.01</v>
          </cell>
          <cell r="S774">
            <v>0.01</v>
          </cell>
          <cell r="T774" t="str">
            <v>S</v>
          </cell>
          <cell r="U774">
            <v>0.06</v>
          </cell>
          <cell r="V774">
            <v>0</v>
          </cell>
          <cell r="W774">
            <v>0</v>
          </cell>
          <cell r="X774">
            <v>0</v>
          </cell>
        </row>
        <row r="775">
          <cell r="U775">
            <v>275179.12</v>
          </cell>
          <cell r="W775">
            <v>57373.345999999998</v>
          </cell>
        </row>
        <row r="776">
          <cell r="E776">
            <v>12371</v>
          </cell>
          <cell r="F776" t="str">
            <v>27.05.2002</v>
          </cell>
          <cell r="G776">
            <v>0</v>
          </cell>
          <cell r="H776">
            <v>0</v>
          </cell>
          <cell r="I776">
            <v>0</v>
          </cell>
          <cell r="J776">
            <v>0</v>
          </cell>
          <cell r="K776">
            <v>0.45</v>
          </cell>
          <cell r="L776">
            <v>0</v>
          </cell>
          <cell r="M776">
            <v>0.45</v>
          </cell>
          <cell r="N776" t="str">
            <v>KG</v>
          </cell>
          <cell r="O776" t="str">
            <v>EA</v>
          </cell>
          <cell r="P776" t="str">
            <v>Blocked</v>
          </cell>
          <cell r="Q776" t="str">
            <v>Blocked</v>
          </cell>
          <cell r="R776">
            <v>1695.19</v>
          </cell>
          <cell r="S776">
            <v>1695.18</v>
          </cell>
          <cell r="T776" t="str">
            <v>V</v>
          </cell>
          <cell r="U776">
            <v>762.83</v>
          </cell>
          <cell r="V776">
            <v>0</v>
          </cell>
          <cell r="W776">
            <v>0</v>
          </cell>
          <cell r="X776">
            <v>0</v>
          </cell>
        </row>
        <row r="777">
          <cell r="E777">
            <v>12678</v>
          </cell>
          <cell r="F777" t="str">
            <v>24.06.2002</v>
          </cell>
          <cell r="G777">
            <v>0</v>
          </cell>
          <cell r="H777">
            <v>0</v>
          </cell>
          <cell r="I777">
            <v>0</v>
          </cell>
          <cell r="J777">
            <v>0.5</v>
          </cell>
          <cell r="K777">
            <v>0</v>
          </cell>
          <cell r="L777">
            <v>0</v>
          </cell>
          <cell r="M777">
            <v>0.5</v>
          </cell>
          <cell r="N777" t="str">
            <v>KG</v>
          </cell>
          <cell r="O777" t="str">
            <v>EA</v>
          </cell>
          <cell r="P777" t="str">
            <v>In Quality</v>
          </cell>
          <cell r="Q777" t="str">
            <v>In Quality</v>
          </cell>
          <cell r="R777">
            <v>1695.19</v>
          </cell>
          <cell r="S777">
            <v>1695.18</v>
          </cell>
          <cell r="T777" t="str">
            <v>V</v>
          </cell>
          <cell r="U777">
            <v>847.59</v>
          </cell>
          <cell r="V777">
            <v>0</v>
          </cell>
          <cell r="W777">
            <v>0</v>
          </cell>
          <cell r="X777">
            <v>0</v>
          </cell>
        </row>
        <row r="778">
          <cell r="E778">
            <v>13348</v>
          </cell>
          <cell r="F778" t="str">
            <v>28.08.2002</v>
          </cell>
          <cell r="G778">
            <v>0</v>
          </cell>
          <cell r="H778">
            <v>0</v>
          </cell>
          <cell r="I778">
            <v>0</v>
          </cell>
          <cell r="J778">
            <v>0</v>
          </cell>
          <cell r="K778">
            <v>0.3</v>
          </cell>
          <cell r="L778">
            <v>0</v>
          </cell>
          <cell r="M778">
            <v>0.3</v>
          </cell>
          <cell r="N778" t="str">
            <v>KG</v>
          </cell>
          <cell r="O778" t="str">
            <v>EQUR</v>
          </cell>
          <cell r="P778" t="str">
            <v>Blocked</v>
          </cell>
          <cell r="Q778" t="str">
            <v>Blocked</v>
          </cell>
          <cell r="R778">
            <v>1695.19</v>
          </cell>
          <cell r="S778">
            <v>1695.2</v>
          </cell>
          <cell r="T778" t="str">
            <v>V</v>
          </cell>
          <cell r="U778">
            <v>508.56</v>
          </cell>
          <cell r="V778">
            <v>0</v>
          </cell>
          <cell r="W778">
            <v>0</v>
          </cell>
          <cell r="X778">
            <v>0</v>
          </cell>
        </row>
        <row r="779">
          <cell r="E779">
            <v>16834</v>
          </cell>
          <cell r="F779" t="str">
            <v>04.08.2003</v>
          </cell>
          <cell r="G779">
            <v>3</v>
          </cell>
          <cell r="H779">
            <v>0</v>
          </cell>
          <cell r="I779">
            <v>0</v>
          </cell>
          <cell r="J779">
            <v>0</v>
          </cell>
          <cell r="K779">
            <v>0</v>
          </cell>
          <cell r="L779">
            <v>0</v>
          </cell>
          <cell r="M779">
            <v>3</v>
          </cell>
          <cell r="N779" t="str">
            <v>KG</v>
          </cell>
          <cell r="O779" t="str">
            <v>A</v>
          </cell>
          <cell r="P779" t="str">
            <v>Unrestricted</v>
          </cell>
          <cell r="Q779" t="str">
            <v>Unrestricted</v>
          </cell>
          <cell r="R779">
            <v>1695.19</v>
          </cell>
          <cell r="S779">
            <v>1695.19</v>
          </cell>
          <cell r="T779" t="str">
            <v>V</v>
          </cell>
          <cell r="U779">
            <v>5085.57</v>
          </cell>
          <cell r="V779">
            <v>0</v>
          </cell>
          <cell r="W779">
            <v>0</v>
          </cell>
          <cell r="X779" t="e">
            <v>#N/A</v>
          </cell>
        </row>
        <row r="780">
          <cell r="E780">
            <v>16835</v>
          </cell>
          <cell r="F780" t="str">
            <v>04.08.2003</v>
          </cell>
          <cell r="G780">
            <v>4.5</v>
          </cell>
          <cell r="H780">
            <v>0</v>
          </cell>
          <cell r="I780">
            <v>0</v>
          </cell>
          <cell r="J780">
            <v>0</v>
          </cell>
          <cell r="K780">
            <v>0</v>
          </cell>
          <cell r="L780">
            <v>0</v>
          </cell>
          <cell r="M780">
            <v>4.5</v>
          </cell>
          <cell r="N780" t="str">
            <v>KG</v>
          </cell>
          <cell r="O780" t="str">
            <v>A</v>
          </cell>
          <cell r="P780" t="str">
            <v>Unrestricted</v>
          </cell>
          <cell r="Q780" t="str">
            <v>Unrestricted</v>
          </cell>
          <cell r="R780">
            <v>1695.19</v>
          </cell>
          <cell r="S780">
            <v>1695.19</v>
          </cell>
          <cell r="T780" t="str">
            <v>V</v>
          </cell>
          <cell r="U780">
            <v>7628.35</v>
          </cell>
          <cell r="V780">
            <v>0</v>
          </cell>
          <cell r="W780">
            <v>0</v>
          </cell>
          <cell r="X780" t="e">
            <v>#N/A</v>
          </cell>
        </row>
        <row r="781">
          <cell r="E781">
            <v>13399</v>
          </cell>
          <cell r="F781" t="str">
            <v>02.09.2002</v>
          </cell>
          <cell r="G781">
            <v>0</v>
          </cell>
          <cell r="H781">
            <v>0</v>
          </cell>
          <cell r="I781">
            <v>0</v>
          </cell>
          <cell r="J781">
            <v>50</v>
          </cell>
          <cell r="K781">
            <v>0</v>
          </cell>
          <cell r="L781">
            <v>0</v>
          </cell>
          <cell r="M781">
            <v>50</v>
          </cell>
          <cell r="N781" t="str">
            <v>KG</v>
          </cell>
          <cell r="O781" t="str">
            <v>A</v>
          </cell>
          <cell r="P781" t="str">
            <v>In Quality</v>
          </cell>
          <cell r="Q781" t="str">
            <v>In Quality</v>
          </cell>
          <cell r="R781">
            <v>2</v>
          </cell>
          <cell r="S781">
            <v>2</v>
          </cell>
          <cell r="T781" t="str">
            <v>V</v>
          </cell>
          <cell r="U781">
            <v>100.1</v>
          </cell>
          <cell r="V781">
            <v>0</v>
          </cell>
          <cell r="W781">
            <v>0</v>
          </cell>
          <cell r="X781">
            <v>0</v>
          </cell>
        </row>
        <row r="782">
          <cell r="E782">
            <v>17003</v>
          </cell>
          <cell r="F782" t="str">
            <v>19.08.2003</v>
          </cell>
          <cell r="G782">
            <v>162.5</v>
          </cell>
          <cell r="H782">
            <v>0</v>
          </cell>
          <cell r="I782">
            <v>0</v>
          </cell>
          <cell r="J782">
            <v>0</v>
          </cell>
          <cell r="K782">
            <v>0</v>
          </cell>
          <cell r="L782">
            <v>0</v>
          </cell>
          <cell r="M782">
            <v>162.5</v>
          </cell>
          <cell r="N782" t="str">
            <v>KG</v>
          </cell>
          <cell r="O782" t="str">
            <v>A</v>
          </cell>
          <cell r="P782" t="str">
            <v>Unrestricted</v>
          </cell>
          <cell r="Q782" t="str">
            <v>Unrestricted</v>
          </cell>
          <cell r="R782">
            <v>2</v>
          </cell>
          <cell r="S782">
            <v>2</v>
          </cell>
          <cell r="T782" t="str">
            <v>V</v>
          </cell>
          <cell r="U782">
            <v>325.31</v>
          </cell>
          <cell r="V782">
            <v>0</v>
          </cell>
          <cell r="W782">
            <v>0</v>
          </cell>
          <cell r="X782" t="e">
            <v>#N/A</v>
          </cell>
        </row>
        <row r="783">
          <cell r="E783">
            <v>13147</v>
          </cell>
          <cell r="F783" t="str">
            <v>12.08.2002</v>
          </cell>
          <cell r="G783">
            <v>0</v>
          </cell>
          <cell r="H783">
            <v>0</v>
          </cell>
          <cell r="I783">
            <v>0</v>
          </cell>
          <cell r="J783">
            <v>0</v>
          </cell>
          <cell r="K783">
            <v>382</v>
          </cell>
          <cell r="L783">
            <v>0</v>
          </cell>
          <cell r="M783">
            <v>382</v>
          </cell>
          <cell r="N783" t="str">
            <v>KG</v>
          </cell>
          <cell r="O783" t="str">
            <v>EA</v>
          </cell>
          <cell r="P783" t="str">
            <v>Blocked</v>
          </cell>
          <cell r="Q783" t="str">
            <v>Blocked</v>
          </cell>
          <cell r="R783">
            <v>1.51</v>
          </cell>
          <cell r="S783">
            <v>1.51</v>
          </cell>
          <cell r="T783" t="str">
            <v>V</v>
          </cell>
          <cell r="U783">
            <v>575.52</v>
          </cell>
          <cell r="V783">
            <v>0</v>
          </cell>
          <cell r="W783">
            <v>0</v>
          </cell>
          <cell r="X783">
            <v>0</v>
          </cell>
        </row>
        <row r="784">
          <cell r="E784">
            <v>16765</v>
          </cell>
          <cell r="F784" t="str">
            <v>25.07.2003</v>
          </cell>
          <cell r="G784">
            <v>1729</v>
          </cell>
          <cell r="H784">
            <v>0</v>
          </cell>
          <cell r="I784">
            <v>0</v>
          </cell>
          <cell r="J784">
            <v>0</v>
          </cell>
          <cell r="K784">
            <v>0</v>
          </cell>
          <cell r="L784">
            <v>0</v>
          </cell>
          <cell r="M784">
            <v>1729</v>
          </cell>
          <cell r="N784" t="str">
            <v>KG</v>
          </cell>
          <cell r="O784" t="str">
            <v>A</v>
          </cell>
          <cell r="P784" t="str">
            <v>Unrestricted</v>
          </cell>
          <cell r="Q784" t="str">
            <v>Unrestricted</v>
          </cell>
          <cell r="R784">
            <v>1.51</v>
          </cell>
          <cell r="S784">
            <v>1.51</v>
          </cell>
          <cell r="T784" t="str">
            <v>V</v>
          </cell>
          <cell r="U784">
            <v>2604.89</v>
          </cell>
          <cell r="V784">
            <v>0</v>
          </cell>
          <cell r="W784">
            <v>0</v>
          </cell>
          <cell r="X784">
            <v>0</v>
          </cell>
        </row>
        <row r="785">
          <cell r="E785">
            <v>17105</v>
          </cell>
          <cell r="F785" t="str">
            <v>29.08.2003</v>
          </cell>
          <cell r="G785">
            <v>0</v>
          </cell>
          <cell r="H785">
            <v>0</v>
          </cell>
          <cell r="I785">
            <v>0</v>
          </cell>
          <cell r="J785">
            <v>2613</v>
          </cell>
          <cell r="K785">
            <v>0</v>
          </cell>
          <cell r="L785">
            <v>0</v>
          </cell>
          <cell r="M785">
            <v>2613</v>
          </cell>
          <cell r="N785" t="str">
            <v>KG</v>
          </cell>
          <cell r="O785" t="str">
            <v>A</v>
          </cell>
          <cell r="P785" t="str">
            <v>In Quality</v>
          </cell>
          <cell r="Q785" t="str">
            <v>In Quality</v>
          </cell>
          <cell r="R785">
            <v>1.51</v>
          </cell>
          <cell r="S785">
            <v>1.51</v>
          </cell>
          <cell r="T785" t="str">
            <v>V</v>
          </cell>
          <cell r="U785">
            <v>3936.71</v>
          </cell>
          <cell r="V785">
            <v>0</v>
          </cell>
          <cell r="W785">
            <v>0</v>
          </cell>
          <cell r="X785" t="e">
            <v>#N/A</v>
          </cell>
        </row>
        <row r="786">
          <cell r="E786">
            <v>14364</v>
          </cell>
          <cell r="F786" t="str">
            <v>10.12.2002</v>
          </cell>
          <cell r="G786">
            <v>0</v>
          </cell>
          <cell r="H786">
            <v>0</v>
          </cell>
          <cell r="I786">
            <v>0</v>
          </cell>
          <cell r="J786">
            <v>34.200000000000003</v>
          </cell>
          <cell r="K786">
            <v>0</v>
          </cell>
          <cell r="L786">
            <v>0</v>
          </cell>
          <cell r="M786">
            <v>34.200000000000003</v>
          </cell>
          <cell r="N786" t="str">
            <v>KG</v>
          </cell>
          <cell r="O786" t="str">
            <v>A</v>
          </cell>
          <cell r="P786" t="str">
            <v>In Quality</v>
          </cell>
          <cell r="Q786" t="str">
            <v>In Quality</v>
          </cell>
          <cell r="R786">
            <v>61</v>
          </cell>
          <cell r="S786">
            <v>61</v>
          </cell>
          <cell r="T786" t="str">
            <v>V</v>
          </cell>
          <cell r="U786">
            <v>2086.15</v>
          </cell>
          <cell r="V786">
            <v>0</v>
          </cell>
          <cell r="W786">
            <v>0</v>
          </cell>
          <cell r="X786">
            <v>0</v>
          </cell>
        </row>
        <row r="787">
          <cell r="E787">
            <v>14033</v>
          </cell>
          <cell r="F787" t="str">
            <v>05.11.2002</v>
          </cell>
          <cell r="G787">
            <v>180.26</v>
          </cell>
          <cell r="H787">
            <v>0</v>
          </cell>
          <cell r="I787">
            <v>0</v>
          </cell>
          <cell r="J787">
            <v>0</v>
          </cell>
          <cell r="K787">
            <v>0</v>
          </cell>
          <cell r="L787">
            <v>0</v>
          </cell>
          <cell r="M787">
            <v>180.26</v>
          </cell>
          <cell r="N787" t="str">
            <v>KG</v>
          </cell>
          <cell r="O787" t="str">
            <v>A</v>
          </cell>
          <cell r="P787" t="str">
            <v>Unrestricted</v>
          </cell>
          <cell r="Q787" t="str">
            <v>Unrestricted</v>
          </cell>
          <cell r="R787">
            <v>0.95</v>
          </cell>
          <cell r="S787">
            <v>0.95</v>
          </cell>
          <cell r="T787" t="str">
            <v>V</v>
          </cell>
          <cell r="U787">
            <v>171.43</v>
          </cell>
          <cell r="V787">
            <v>0</v>
          </cell>
          <cell r="W787">
            <v>0</v>
          </cell>
          <cell r="X787">
            <v>0</v>
          </cell>
        </row>
        <row r="788">
          <cell r="E788">
            <v>16888</v>
          </cell>
          <cell r="F788" t="str">
            <v>08.08.2003</v>
          </cell>
          <cell r="G788">
            <v>2200</v>
          </cell>
          <cell r="H788">
            <v>0</v>
          </cell>
          <cell r="I788">
            <v>0</v>
          </cell>
          <cell r="J788">
            <v>0</v>
          </cell>
          <cell r="K788">
            <v>0</v>
          </cell>
          <cell r="L788">
            <v>0</v>
          </cell>
          <cell r="M788">
            <v>2200</v>
          </cell>
          <cell r="N788" t="str">
            <v>KG</v>
          </cell>
          <cell r="O788" t="str">
            <v>A</v>
          </cell>
          <cell r="P788" t="str">
            <v>Unrestricted</v>
          </cell>
          <cell r="Q788" t="str">
            <v>Unrestricted</v>
          </cell>
          <cell r="R788">
            <v>1.83</v>
          </cell>
          <cell r="S788">
            <v>1.83</v>
          </cell>
          <cell r="T788" t="str">
            <v>V</v>
          </cell>
          <cell r="U788">
            <v>4026</v>
          </cell>
          <cell r="V788">
            <v>0</v>
          </cell>
          <cell r="W788">
            <v>0</v>
          </cell>
          <cell r="X788" t="e">
            <v>#N/A</v>
          </cell>
        </row>
        <row r="789">
          <cell r="E789">
            <v>13395</v>
          </cell>
          <cell r="F789" t="str">
            <v>02.09.2002</v>
          </cell>
          <cell r="G789">
            <v>0</v>
          </cell>
          <cell r="H789">
            <v>0</v>
          </cell>
          <cell r="I789">
            <v>0</v>
          </cell>
          <cell r="J789">
            <v>1400</v>
          </cell>
          <cell r="K789">
            <v>0</v>
          </cell>
          <cell r="L789">
            <v>0</v>
          </cell>
          <cell r="M789">
            <v>1400</v>
          </cell>
          <cell r="N789" t="str">
            <v>L</v>
          </cell>
          <cell r="O789" t="str">
            <v>A</v>
          </cell>
          <cell r="P789" t="str">
            <v>In Quality</v>
          </cell>
          <cell r="Q789" t="str">
            <v>In Quality</v>
          </cell>
          <cell r="R789">
            <v>3.35</v>
          </cell>
          <cell r="S789">
            <v>3.35</v>
          </cell>
          <cell r="T789" t="str">
            <v>V</v>
          </cell>
          <cell r="U789">
            <v>4686.67</v>
          </cell>
          <cell r="V789">
            <v>0</v>
          </cell>
          <cell r="W789">
            <v>0</v>
          </cell>
          <cell r="X789">
            <v>0</v>
          </cell>
        </row>
        <row r="790">
          <cell r="U790">
            <v>33345.68</v>
          </cell>
          <cell r="W790">
            <v>0</v>
          </cell>
        </row>
        <row r="791">
          <cell r="U791">
            <v>308524.80000000005</v>
          </cell>
          <cell r="W791">
            <v>57373.345999999998</v>
          </cell>
        </row>
        <row r="792">
          <cell r="E792">
            <v>800107280</v>
          </cell>
          <cell r="F792" t="str">
            <v>26.03.2003</v>
          </cell>
          <cell r="G792">
            <v>1E-3</v>
          </cell>
          <cell r="H792">
            <v>0</v>
          </cell>
          <cell r="I792">
            <v>0</v>
          </cell>
          <cell r="J792">
            <v>0</v>
          </cell>
          <cell r="K792">
            <v>0</v>
          </cell>
          <cell r="L792">
            <v>0</v>
          </cell>
          <cell r="M792">
            <v>1E-3</v>
          </cell>
          <cell r="N792" t="str">
            <v>KG</v>
          </cell>
          <cell r="O792" t="str">
            <v>A</v>
          </cell>
          <cell r="P792" t="str">
            <v>Unrestricted</v>
          </cell>
          <cell r="Q792" t="str">
            <v>Unrestricted</v>
          </cell>
          <cell r="R792">
            <v>67.61</v>
          </cell>
          <cell r="S792">
            <v>70</v>
          </cell>
          <cell r="T792" t="str">
            <v>S</v>
          </cell>
          <cell r="U792">
            <v>7.0000000000000007E-2</v>
          </cell>
          <cell r="V792">
            <v>0</v>
          </cell>
          <cell r="W792">
            <v>0</v>
          </cell>
          <cell r="X792">
            <v>0</v>
          </cell>
        </row>
        <row r="793">
          <cell r="E793">
            <v>800107290</v>
          </cell>
          <cell r="F793" t="str">
            <v>13.05.2003</v>
          </cell>
          <cell r="G793">
            <v>0</v>
          </cell>
          <cell r="H793">
            <v>0</v>
          </cell>
          <cell r="I793">
            <v>0</v>
          </cell>
          <cell r="J793">
            <v>0</v>
          </cell>
          <cell r="K793">
            <v>274.8</v>
          </cell>
          <cell r="L793">
            <v>0</v>
          </cell>
          <cell r="M793">
            <v>274.8</v>
          </cell>
          <cell r="N793" t="str">
            <v>KG</v>
          </cell>
          <cell r="O793" t="str">
            <v>REJ</v>
          </cell>
          <cell r="P793" t="str">
            <v>Blocked</v>
          </cell>
          <cell r="Q793" t="str">
            <v>Blocked</v>
          </cell>
          <cell r="R793">
            <v>67.61</v>
          </cell>
          <cell r="S793">
            <v>67.61</v>
          </cell>
          <cell r="T793" t="str">
            <v>S</v>
          </cell>
          <cell r="U793">
            <v>18579.23</v>
          </cell>
          <cell r="V793">
            <v>100</v>
          </cell>
          <cell r="W793">
            <v>18579.23</v>
          </cell>
          <cell r="X793" t="str">
            <v>dispose</v>
          </cell>
        </row>
        <row r="794">
          <cell r="E794">
            <v>800107310</v>
          </cell>
          <cell r="F794" t="str">
            <v>26.03.2003</v>
          </cell>
          <cell r="G794">
            <v>0</v>
          </cell>
          <cell r="H794">
            <v>0</v>
          </cell>
          <cell r="I794">
            <v>0</v>
          </cell>
          <cell r="J794">
            <v>0</v>
          </cell>
          <cell r="K794">
            <v>378.5</v>
          </cell>
          <cell r="L794">
            <v>0</v>
          </cell>
          <cell r="M794">
            <v>378.5</v>
          </cell>
          <cell r="N794" t="str">
            <v>KG</v>
          </cell>
          <cell r="O794" t="str">
            <v>QUAR</v>
          </cell>
          <cell r="P794" t="str">
            <v>Blocked</v>
          </cell>
          <cell r="Q794" t="str">
            <v>Blocked</v>
          </cell>
          <cell r="R794">
            <v>69.459999999999994</v>
          </cell>
          <cell r="S794">
            <v>69.459999999999994</v>
          </cell>
          <cell r="T794" t="str">
            <v>S</v>
          </cell>
          <cell r="U794">
            <v>26290.61</v>
          </cell>
          <cell r="V794">
            <v>15</v>
          </cell>
          <cell r="W794">
            <v>3943.5915000000005</v>
          </cell>
          <cell r="X794" t="str">
            <v>to be reworked</v>
          </cell>
        </row>
        <row r="795">
          <cell r="E795">
            <v>800108230</v>
          </cell>
          <cell r="F795" t="str">
            <v>10.04.2003</v>
          </cell>
          <cell r="G795">
            <v>0</v>
          </cell>
          <cell r="H795">
            <v>0</v>
          </cell>
          <cell r="I795">
            <v>0</v>
          </cell>
          <cell r="J795">
            <v>0</v>
          </cell>
          <cell r="K795">
            <v>390</v>
          </cell>
          <cell r="L795">
            <v>0</v>
          </cell>
          <cell r="M795">
            <v>390</v>
          </cell>
          <cell r="N795" t="str">
            <v>KG</v>
          </cell>
          <cell r="O795" t="str">
            <v>QUAR</v>
          </cell>
          <cell r="P795" t="str">
            <v>Blocked</v>
          </cell>
          <cell r="Q795" t="str">
            <v>Blocked</v>
          </cell>
          <cell r="R795">
            <v>68.900000000000006</v>
          </cell>
          <cell r="S795">
            <v>68.900000000000006</v>
          </cell>
          <cell r="T795" t="str">
            <v>S</v>
          </cell>
          <cell r="U795">
            <v>26871</v>
          </cell>
          <cell r="V795">
            <v>100</v>
          </cell>
          <cell r="W795">
            <v>26871</v>
          </cell>
          <cell r="X795" t="str">
            <v>disposal likely</v>
          </cell>
        </row>
        <row r="796">
          <cell r="E796">
            <v>800112900</v>
          </cell>
          <cell r="F796" t="str">
            <v>22.07.2003</v>
          </cell>
          <cell r="G796">
            <v>0</v>
          </cell>
          <cell r="H796">
            <v>0</v>
          </cell>
          <cell r="I796">
            <v>0</v>
          </cell>
          <cell r="J796">
            <v>0</v>
          </cell>
          <cell r="K796">
            <v>416</v>
          </cell>
          <cell r="L796">
            <v>0</v>
          </cell>
          <cell r="M796">
            <v>416</v>
          </cell>
          <cell r="N796" t="str">
            <v>KG</v>
          </cell>
          <cell r="O796" t="str">
            <v>QUAR</v>
          </cell>
          <cell r="P796" t="str">
            <v>Blocked</v>
          </cell>
          <cell r="Q796" t="str">
            <v>Blocked</v>
          </cell>
          <cell r="R796">
            <v>67.37</v>
          </cell>
          <cell r="S796">
            <v>67.37</v>
          </cell>
          <cell r="T796" t="str">
            <v>S</v>
          </cell>
          <cell r="U796">
            <v>28025.919999999998</v>
          </cell>
          <cell r="V796">
            <v>0</v>
          </cell>
          <cell r="W796">
            <v>0</v>
          </cell>
          <cell r="X796" t="str">
            <v>No provision made but potentially 100% also batch 800108620</v>
          </cell>
        </row>
        <row r="797">
          <cell r="E797">
            <v>800112920</v>
          </cell>
          <cell r="F797" t="str">
            <v>06.07.2003</v>
          </cell>
          <cell r="G797">
            <v>0</v>
          </cell>
          <cell r="H797">
            <v>0</v>
          </cell>
          <cell r="I797">
            <v>0</v>
          </cell>
          <cell r="J797">
            <v>0</v>
          </cell>
          <cell r="K797">
            <v>423.2</v>
          </cell>
          <cell r="L797">
            <v>0</v>
          </cell>
          <cell r="M797">
            <v>423.2</v>
          </cell>
          <cell r="N797" t="str">
            <v>KG</v>
          </cell>
          <cell r="O797" t="str">
            <v>QUAR</v>
          </cell>
          <cell r="P797" t="str">
            <v>Blocked</v>
          </cell>
          <cell r="Q797" t="str">
            <v>Blocked</v>
          </cell>
          <cell r="R797">
            <v>66.459999999999994</v>
          </cell>
          <cell r="S797">
            <v>66.459999999999994</v>
          </cell>
          <cell r="T797" t="str">
            <v>S</v>
          </cell>
          <cell r="U797">
            <v>28125.87</v>
          </cell>
          <cell r="V797">
            <v>0</v>
          </cell>
          <cell r="W797">
            <v>0</v>
          </cell>
          <cell r="X797" t="str">
            <v>No provision made but potentially 100% also batch 800108621</v>
          </cell>
        </row>
        <row r="798">
          <cell r="E798">
            <v>800113780</v>
          </cell>
          <cell r="F798" t="str">
            <v>10.07.2003</v>
          </cell>
          <cell r="G798">
            <v>1E-3</v>
          </cell>
          <cell r="H798">
            <v>0</v>
          </cell>
          <cell r="I798">
            <v>0</v>
          </cell>
          <cell r="J798">
            <v>0</v>
          </cell>
          <cell r="K798">
            <v>0</v>
          </cell>
          <cell r="L798">
            <v>0</v>
          </cell>
          <cell r="M798">
            <v>1E-3</v>
          </cell>
          <cell r="N798" t="str">
            <v>KG</v>
          </cell>
          <cell r="O798" t="str">
            <v>A</v>
          </cell>
          <cell r="P798" t="str">
            <v>Unrestricted</v>
          </cell>
          <cell r="Q798" t="str">
            <v>Unrestricted</v>
          </cell>
          <cell r="R798">
            <v>68.44</v>
          </cell>
          <cell r="S798">
            <v>70</v>
          </cell>
          <cell r="T798" t="str">
            <v>S</v>
          </cell>
          <cell r="U798">
            <v>7.0000000000000007E-2</v>
          </cell>
          <cell r="V798">
            <v>0</v>
          </cell>
          <cell r="W798">
            <v>0</v>
          </cell>
          <cell r="X798">
            <v>0</v>
          </cell>
        </row>
        <row r="799">
          <cell r="E799">
            <v>800113800</v>
          </cell>
          <cell r="F799" t="str">
            <v>14.07.2003</v>
          </cell>
          <cell r="G799">
            <v>1E-3</v>
          </cell>
          <cell r="H799">
            <v>0</v>
          </cell>
          <cell r="I799">
            <v>0</v>
          </cell>
          <cell r="J799">
            <v>0</v>
          </cell>
          <cell r="K799">
            <v>0</v>
          </cell>
          <cell r="L799">
            <v>0</v>
          </cell>
          <cell r="M799">
            <v>1E-3</v>
          </cell>
          <cell r="N799" t="str">
            <v>KG</v>
          </cell>
          <cell r="O799" t="str">
            <v>A</v>
          </cell>
          <cell r="P799" t="str">
            <v>Unrestricted</v>
          </cell>
          <cell r="Q799" t="str">
            <v>Unrestricted</v>
          </cell>
          <cell r="R799">
            <v>67.06</v>
          </cell>
          <cell r="S799">
            <v>70</v>
          </cell>
          <cell r="T799" t="str">
            <v>S</v>
          </cell>
          <cell r="U799">
            <v>7.0000000000000007E-2</v>
          </cell>
          <cell r="V799">
            <v>0</v>
          </cell>
          <cell r="W799">
            <v>0</v>
          </cell>
          <cell r="X799">
            <v>0</v>
          </cell>
        </row>
        <row r="800">
          <cell r="E800">
            <v>800113810</v>
          </cell>
          <cell r="F800" t="str">
            <v>18.07.2003</v>
          </cell>
          <cell r="G800">
            <v>0</v>
          </cell>
          <cell r="H800">
            <v>0</v>
          </cell>
          <cell r="I800">
            <v>0</v>
          </cell>
          <cell r="J800">
            <v>0</v>
          </cell>
          <cell r="K800">
            <v>425</v>
          </cell>
          <cell r="L800">
            <v>0</v>
          </cell>
          <cell r="M800">
            <v>425</v>
          </cell>
          <cell r="N800" t="str">
            <v>KG</v>
          </cell>
          <cell r="O800" t="str">
            <v>QUAR</v>
          </cell>
          <cell r="P800" t="str">
            <v>Blocked</v>
          </cell>
          <cell r="Q800" t="str">
            <v>Blocked</v>
          </cell>
          <cell r="R800">
            <v>68.010000000000005</v>
          </cell>
          <cell r="S800">
            <v>68.010000000000005</v>
          </cell>
          <cell r="T800" t="str">
            <v>S</v>
          </cell>
          <cell r="U800">
            <v>28904.25</v>
          </cell>
          <cell r="V800">
            <v>0</v>
          </cell>
          <cell r="W800">
            <v>0</v>
          </cell>
          <cell r="X800" t="str">
            <v>No provision made but potentially 100% also batch 800108620</v>
          </cell>
        </row>
        <row r="801">
          <cell r="E801">
            <v>800113820</v>
          </cell>
          <cell r="F801" t="str">
            <v>20.07.2003</v>
          </cell>
          <cell r="G801">
            <v>0</v>
          </cell>
          <cell r="H801">
            <v>0</v>
          </cell>
          <cell r="I801">
            <v>0</v>
          </cell>
          <cell r="J801">
            <v>0</v>
          </cell>
          <cell r="K801">
            <v>426.5</v>
          </cell>
          <cell r="L801">
            <v>0</v>
          </cell>
          <cell r="M801">
            <v>426.5</v>
          </cell>
          <cell r="N801" t="str">
            <v>KG</v>
          </cell>
          <cell r="O801" t="str">
            <v>QUAR</v>
          </cell>
          <cell r="P801" t="str">
            <v>Blocked</v>
          </cell>
          <cell r="Q801" t="str">
            <v>Blocked</v>
          </cell>
          <cell r="R801">
            <v>68.010000000000005</v>
          </cell>
          <cell r="S801">
            <v>68.010000000000005</v>
          </cell>
          <cell r="T801" t="str">
            <v>S</v>
          </cell>
          <cell r="U801">
            <v>29006.27</v>
          </cell>
          <cell r="V801">
            <v>0</v>
          </cell>
          <cell r="W801">
            <v>0</v>
          </cell>
          <cell r="X801" t="str">
            <v>No provision made but potentially 100% also batch 800108621</v>
          </cell>
        </row>
        <row r="802">
          <cell r="E802">
            <v>800114270</v>
          </cell>
          <cell r="F802" t="str">
            <v>23.07.2003</v>
          </cell>
          <cell r="G802">
            <v>0</v>
          </cell>
          <cell r="H802">
            <v>0</v>
          </cell>
          <cell r="I802">
            <v>0</v>
          </cell>
          <cell r="J802">
            <v>0</v>
          </cell>
          <cell r="K802">
            <v>430</v>
          </cell>
          <cell r="L802">
            <v>0</v>
          </cell>
          <cell r="M802">
            <v>430</v>
          </cell>
          <cell r="N802" t="str">
            <v>KG</v>
          </cell>
          <cell r="O802" t="str">
            <v>QUAR</v>
          </cell>
          <cell r="P802" t="str">
            <v>Blocked</v>
          </cell>
          <cell r="Q802" t="str">
            <v>Blocked</v>
          </cell>
          <cell r="R802">
            <v>68.010000000000005</v>
          </cell>
          <cell r="S802">
            <v>68.010000000000005</v>
          </cell>
          <cell r="T802" t="str">
            <v>S</v>
          </cell>
          <cell r="U802">
            <v>29244.3</v>
          </cell>
          <cell r="V802">
            <v>0</v>
          </cell>
          <cell r="W802">
            <v>0</v>
          </cell>
          <cell r="X802" t="str">
            <v>No provision made but potentially 100% also batch 800108622</v>
          </cell>
        </row>
        <row r="803">
          <cell r="E803">
            <v>800114290</v>
          </cell>
          <cell r="F803" t="str">
            <v>14.08.2003</v>
          </cell>
          <cell r="G803">
            <v>1E-3</v>
          </cell>
          <cell r="H803">
            <v>0</v>
          </cell>
          <cell r="I803">
            <v>0</v>
          </cell>
          <cell r="J803">
            <v>0</v>
          </cell>
          <cell r="K803">
            <v>0</v>
          </cell>
          <cell r="L803">
            <v>0</v>
          </cell>
          <cell r="M803">
            <v>1E-3</v>
          </cell>
          <cell r="N803" t="str">
            <v>KG</v>
          </cell>
          <cell r="O803" t="str">
            <v>A</v>
          </cell>
          <cell r="P803" t="str">
            <v>Unrestricted</v>
          </cell>
          <cell r="Q803" t="str">
            <v>Unrestricted</v>
          </cell>
          <cell r="R803">
            <v>66.650000000000006</v>
          </cell>
          <cell r="S803">
            <v>70</v>
          </cell>
          <cell r="T803" t="str">
            <v>S</v>
          </cell>
          <cell r="U803">
            <v>7.0000000000000007E-2</v>
          </cell>
          <cell r="V803">
            <v>0</v>
          </cell>
          <cell r="W803">
            <v>0</v>
          </cell>
          <cell r="X803" t="e">
            <v>#N/A</v>
          </cell>
        </row>
        <row r="804">
          <cell r="E804">
            <v>800115010</v>
          </cell>
          <cell r="F804" t="str">
            <v>01.08.2003</v>
          </cell>
          <cell r="G804">
            <v>1E-3</v>
          </cell>
          <cell r="H804">
            <v>0</v>
          </cell>
          <cell r="I804">
            <v>0</v>
          </cell>
          <cell r="J804">
            <v>0</v>
          </cell>
          <cell r="K804">
            <v>0</v>
          </cell>
          <cell r="L804">
            <v>0</v>
          </cell>
          <cell r="M804">
            <v>1E-3</v>
          </cell>
          <cell r="N804" t="str">
            <v>KG</v>
          </cell>
          <cell r="O804" t="str">
            <v>A</v>
          </cell>
          <cell r="P804" t="str">
            <v>Unrestricted</v>
          </cell>
          <cell r="Q804" t="str">
            <v>Unrestricted</v>
          </cell>
          <cell r="R804">
            <v>67.459999999999994</v>
          </cell>
          <cell r="S804">
            <v>70</v>
          </cell>
          <cell r="T804" t="str">
            <v>S</v>
          </cell>
          <cell r="U804">
            <v>7.0000000000000007E-2</v>
          </cell>
          <cell r="V804">
            <v>0</v>
          </cell>
          <cell r="W804">
            <v>0</v>
          </cell>
          <cell r="X804" t="e">
            <v>#N/A</v>
          </cell>
        </row>
        <row r="805">
          <cell r="E805">
            <v>800115020</v>
          </cell>
          <cell r="F805" t="str">
            <v>01.08.2003</v>
          </cell>
          <cell r="G805">
            <v>0</v>
          </cell>
          <cell r="H805">
            <v>0</v>
          </cell>
          <cell r="I805">
            <v>0</v>
          </cell>
          <cell r="J805">
            <v>0</v>
          </cell>
          <cell r="K805">
            <v>463</v>
          </cell>
          <cell r="L805">
            <v>0</v>
          </cell>
          <cell r="M805">
            <v>463</v>
          </cell>
          <cell r="N805" t="str">
            <v>KG</v>
          </cell>
          <cell r="O805" t="str">
            <v>QUAR</v>
          </cell>
          <cell r="P805" t="str">
            <v>Blocked</v>
          </cell>
          <cell r="Q805" t="str">
            <v>Blocked</v>
          </cell>
          <cell r="R805">
            <v>66.819999999999993</v>
          </cell>
          <cell r="S805">
            <v>66.819999999999993</v>
          </cell>
          <cell r="T805" t="str">
            <v>S</v>
          </cell>
          <cell r="U805">
            <v>30937.66</v>
          </cell>
          <cell r="V805">
            <v>0</v>
          </cell>
          <cell r="W805">
            <v>0</v>
          </cell>
          <cell r="X805" t="e">
            <v>#N/A</v>
          </cell>
        </row>
        <row r="806">
          <cell r="E806">
            <v>800115030</v>
          </cell>
          <cell r="F806" t="str">
            <v>01.08.2003</v>
          </cell>
          <cell r="G806">
            <v>0</v>
          </cell>
          <cell r="H806">
            <v>0</v>
          </cell>
          <cell r="I806">
            <v>0</v>
          </cell>
          <cell r="J806">
            <v>0</v>
          </cell>
          <cell r="K806">
            <v>429.5</v>
          </cell>
          <cell r="L806">
            <v>0</v>
          </cell>
          <cell r="M806">
            <v>429.5</v>
          </cell>
          <cell r="N806" t="str">
            <v>KG</v>
          </cell>
          <cell r="O806" t="str">
            <v>QUAR</v>
          </cell>
          <cell r="P806" t="str">
            <v>Blocked</v>
          </cell>
          <cell r="Q806" t="str">
            <v>Blocked</v>
          </cell>
          <cell r="R806">
            <v>66.98</v>
          </cell>
          <cell r="S806">
            <v>66.98</v>
          </cell>
          <cell r="T806" t="str">
            <v>S</v>
          </cell>
          <cell r="U806">
            <v>28767.91</v>
          </cell>
          <cell r="V806">
            <v>0</v>
          </cell>
          <cell r="W806">
            <v>0</v>
          </cell>
          <cell r="X806" t="e">
            <v>#N/A</v>
          </cell>
        </row>
        <row r="807">
          <cell r="E807">
            <v>800115040</v>
          </cell>
          <cell r="F807" t="str">
            <v>01.08.2003</v>
          </cell>
          <cell r="G807">
            <v>0</v>
          </cell>
          <cell r="H807">
            <v>0</v>
          </cell>
          <cell r="I807">
            <v>0</v>
          </cell>
          <cell r="J807">
            <v>412.7</v>
          </cell>
          <cell r="K807">
            <v>0</v>
          </cell>
          <cell r="L807">
            <v>0</v>
          </cell>
          <cell r="M807">
            <v>412.7</v>
          </cell>
          <cell r="N807" t="str">
            <v>KG</v>
          </cell>
          <cell r="O807" t="str">
            <v>QUAR</v>
          </cell>
          <cell r="P807" t="str">
            <v>In Quality</v>
          </cell>
          <cell r="Q807" t="str">
            <v>In Quality</v>
          </cell>
          <cell r="R807">
            <v>68.010000000000005</v>
          </cell>
          <cell r="S807">
            <v>68.010000000000005</v>
          </cell>
          <cell r="T807" t="str">
            <v>S</v>
          </cell>
          <cell r="U807">
            <v>28067.73</v>
          </cell>
          <cell r="V807">
            <v>0</v>
          </cell>
          <cell r="W807">
            <v>0</v>
          </cell>
          <cell r="X807" t="e">
            <v>#N/A</v>
          </cell>
        </row>
        <row r="808">
          <cell r="U808">
            <v>302821.09999999998</v>
          </cell>
          <cell r="W808">
            <v>49393.821499999998</v>
          </cell>
        </row>
        <row r="809">
          <cell r="E809">
            <v>80011612</v>
          </cell>
          <cell r="F809" t="str">
            <v>30.08.2003</v>
          </cell>
          <cell r="G809">
            <v>196</v>
          </cell>
          <cell r="H809">
            <v>0</v>
          </cell>
          <cell r="I809">
            <v>0</v>
          </cell>
          <cell r="J809">
            <v>0</v>
          </cell>
          <cell r="K809">
            <v>0</v>
          </cell>
          <cell r="L809">
            <v>0</v>
          </cell>
          <cell r="M809">
            <v>196</v>
          </cell>
          <cell r="N809" t="str">
            <v>KG</v>
          </cell>
          <cell r="O809" t="str">
            <v>IA</v>
          </cell>
          <cell r="P809" t="str">
            <v>Unrestricted</v>
          </cell>
          <cell r="Q809" t="str">
            <v>Unrestricted</v>
          </cell>
          <cell r="R809">
            <v>0.01</v>
          </cell>
          <cell r="S809">
            <v>0.01</v>
          </cell>
          <cell r="T809" t="str">
            <v>S</v>
          </cell>
          <cell r="U809">
            <v>1.96</v>
          </cell>
          <cell r="V809">
            <v>0</v>
          </cell>
          <cell r="W809">
            <v>0</v>
          </cell>
          <cell r="X809" t="e">
            <v>#N/A</v>
          </cell>
        </row>
        <row r="810">
          <cell r="U810">
            <v>1.96</v>
          </cell>
          <cell r="W810">
            <v>0</v>
          </cell>
        </row>
        <row r="811">
          <cell r="E811">
            <v>16520</v>
          </cell>
          <cell r="F811" t="str">
            <v>02.07.2003</v>
          </cell>
          <cell r="G811">
            <v>310</v>
          </cell>
          <cell r="H811">
            <v>0</v>
          </cell>
          <cell r="I811">
            <v>0</v>
          </cell>
          <cell r="J811">
            <v>0</v>
          </cell>
          <cell r="K811">
            <v>0</v>
          </cell>
          <cell r="L811">
            <v>0</v>
          </cell>
          <cell r="M811">
            <v>310</v>
          </cell>
          <cell r="N811" t="str">
            <v>KG</v>
          </cell>
          <cell r="O811" t="str">
            <v>A</v>
          </cell>
          <cell r="P811" t="str">
            <v>Unrestricted</v>
          </cell>
          <cell r="Q811" t="str">
            <v>Unrestricted</v>
          </cell>
          <cell r="R811">
            <v>11.1</v>
          </cell>
          <cell r="S811">
            <v>11.1</v>
          </cell>
          <cell r="T811" t="str">
            <v>V</v>
          </cell>
          <cell r="U811">
            <v>3441</v>
          </cell>
          <cell r="V811">
            <v>0</v>
          </cell>
          <cell r="W811">
            <v>0</v>
          </cell>
          <cell r="X811">
            <v>0</v>
          </cell>
        </row>
        <row r="812">
          <cell r="E812">
            <v>16521</v>
          </cell>
          <cell r="F812" t="str">
            <v>02.07.2003</v>
          </cell>
          <cell r="G812">
            <v>575</v>
          </cell>
          <cell r="H812">
            <v>0</v>
          </cell>
          <cell r="I812">
            <v>0</v>
          </cell>
          <cell r="J812">
            <v>0</v>
          </cell>
          <cell r="K812">
            <v>0</v>
          </cell>
          <cell r="L812">
            <v>0</v>
          </cell>
          <cell r="M812">
            <v>575</v>
          </cell>
          <cell r="N812" t="str">
            <v>KG</v>
          </cell>
          <cell r="O812" t="str">
            <v>A</v>
          </cell>
          <cell r="P812" t="str">
            <v>Unrestricted</v>
          </cell>
          <cell r="Q812" t="str">
            <v>Unrestricted</v>
          </cell>
          <cell r="R812">
            <v>11.1</v>
          </cell>
          <cell r="S812">
            <v>11.1</v>
          </cell>
          <cell r="T812" t="str">
            <v>V</v>
          </cell>
          <cell r="U812">
            <v>6382.5</v>
          </cell>
          <cell r="V812">
            <v>0</v>
          </cell>
          <cell r="W812">
            <v>0</v>
          </cell>
          <cell r="X812">
            <v>0</v>
          </cell>
        </row>
        <row r="813">
          <cell r="E813">
            <v>16917</v>
          </cell>
          <cell r="F813" t="str">
            <v>12.08.2003</v>
          </cell>
          <cell r="G813">
            <v>275</v>
          </cell>
          <cell r="H813">
            <v>0</v>
          </cell>
          <cell r="I813">
            <v>0</v>
          </cell>
          <cell r="J813">
            <v>0</v>
          </cell>
          <cell r="K813">
            <v>0</v>
          </cell>
          <cell r="L813">
            <v>0</v>
          </cell>
          <cell r="M813">
            <v>275</v>
          </cell>
          <cell r="N813" t="str">
            <v>KG</v>
          </cell>
          <cell r="O813" t="str">
            <v>A</v>
          </cell>
          <cell r="P813" t="str">
            <v>Unrestricted</v>
          </cell>
          <cell r="Q813" t="str">
            <v>Unrestricted</v>
          </cell>
          <cell r="R813">
            <v>11.1</v>
          </cell>
          <cell r="S813">
            <v>11.1</v>
          </cell>
          <cell r="T813" t="str">
            <v>V</v>
          </cell>
          <cell r="U813">
            <v>3052.5</v>
          </cell>
          <cell r="V813">
            <v>0</v>
          </cell>
          <cell r="W813">
            <v>0</v>
          </cell>
          <cell r="X813" t="e">
            <v>#N/A</v>
          </cell>
        </row>
        <row r="814">
          <cell r="E814">
            <v>16918</v>
          </cell>
          <cell r="F814" t="str">
            <v>12.08.2003</v>
          </cell>
          <cell r="G814">
            <v>425</v>
          </cell>
          <cell r="H814">
            <v>0</v>
          </cell>
          <cell r="I814">
            <v>0</v>
          </cell>
          <cell r="J814">
            <v>0</v>
          </cell>
          <cell r="K814">
            <v>0</v>
          </cell>
          <cell r="L814">
            <v>0</v>
          </cell>
          <cell r="M814">
            <v>425</v>
          </cell>
          <cell r="N814" t="str">
            <v>KG</v>
          </cell>
          <cell r="O814" t="str">
            <v>A</v>
          </cell>
          <cell r="P814" t="str">
            <v>Unrestricted</v>
          </cell>
          <cell r="Q814" t="str">
            <v>Unrestricted</v>
          </cell>
          <cell r="R814">
            <v>11.1</v>
          </cell>
          <cell r="S814">
            <v>11.1</v>
          </cell>
          <cell r="T814" t="str">
            <v>V</v>
          </cell>
          <cell r="U814">
            <v>4717.5</v>
          </cell>
          <cell r="V814">
            <v>0</v>
          </cell>
          <cell r="W814">
            <v>0</v>
          </cell>
          <cell r="X814" t="e">
            <v>#N/A</v>
          </cell>
        </row>
        <row r="815">
          <cell r="E815">
            <v>16919</v>
          </cell>
          <cell r="F815" t="str">
            <v>12.08.2003</v>
          </cell>
          <cell r="G815">
            <v>475</v>
          </cell>
          <cell r="H815">
            <v>0</v>
          </cell>
          <cell r="I815">
            <v>0</v>
          </cell>
          <cell r="J815">
            <v>0</v>
          </cell>
          <cell r="K815">
            <v>0</v>
          </cell>
          <cell r="L815">
            <v>0</v>
          </cell>
          <cell r="M815">
            <v>475</v>
          </cell>
          <cell r="N815" t="str">
            <v>KG</v>
          </cell>
          <cell r="O815" t="str">
            <v>A</v>
          </cell>
          <cell r="P815" t="str">
            <v>Unrestricted</v>
          </cell>
          <cell r="Q815" t="str">
            <v>Unrestricted</v>
          </cell>
          <cell r="R815">
            <v>11.1</v>
          </cell>
          <cell r="S815">
            <v>11.1</v>
          </cell>
          <cell r="T815" t="str">
            <v>V</v>
          </cell>
          <cell r="U815">
            <v>5272.5</v>
          </cell>
          <cell r="V815">
            <v>0</v>
          </cell>
          <cell r="W815">
            <v>0</v>
          </cell>
          <cell r="X815" t="e">
            <v>#N/A</v>
          </cell>
        </row>
        <row r="816">
          <cell r="E816">
            <v>16920</v>
          </cell>
          <cell r="F816" t="str">
            <v>12.08.2003</v>
          </cell>
          <cell r="G816">
            <v>425</v>
          </cell>
          <cell r="H816">
            <v>0</v>
          </cell>
          <cell r="I816">
            <v>0</v>
          </cell>
          <cell r="J816">
            <v>0</v>
          </cell>
          <cell r="K816">
            <v>0</v>
          </cell>
          <cell r="L816">
            <v>0</v>
          </cell>
          <cell r="M816">
            <v>425</v>
          </cell>
          <cell r="N816" t="str">
            <v>KG</v>
          </cell>
          <cell r="O816" t="str">
            <v>A</v>
          </cell>
          <cell r="P816" t="str">
            <v>Unrestricted</v>
          </cell>
          <cell r="Q816" t="str">
            <v>Unrestricted</v>
          </cell>
          <cell r="R816">
            <v>11.1</v>
          </cell>
          <cell r="S816">
            <v>11.1</v>
          </cell>
          <cell r="T816" t="str">
            <v>V</v>
          </cell>
          <cell r="U816">
            <v>4717.5</v>
          </cell>
          <cell r="V816">
            <v>0</v>
          </cell>
          <cell r="W816">
            <v>0</v>
          </cell>
          <cell r="X816" t="e">
            <v>#N/A</v>
          </cell>
        </row>
        <row r="817">
          <cell r="E817">
            <v>16921</v>
          </cell>
          <cell r="F817" t="str">
            <v>12.08.2003</v>
          </cell>
          <cell r="G817">
            <v>500</v>
          </cell>
          <cell r="H817">
            <v>0</v>
          </cell>
          <cell r="I817">
            <v>0</v>
          </cell>
          <cell r="J817">
            <v>0</v>
          </cell>
          <cell r="K817">
            <v>0</v>
          </cell>
          <cell r="L817">
            <v>0</v>
          </cell>
          <cell r="M817">
            <v>500</v>
          </cell>
          <cell r="N817" t="str">
            <v>KG</v>
          </cell>
          <cell r="O817" t="str">
            <v>A</v>
          </cell>
          <cell r="P817" t="str">
            <v>Unrestricted</v>
          </cell>
          <cell r="Q817" t="str">
            <v>Unrestricted</v>
          </cell>
          <cell r="R817">
            <v>11.1</v>
          </cell>
          <cell r="S817">
            <v>11.1</v>
          </cell>
          <cell r="T817" t="str">
            <v>V</v>
          </cell>
          <cell r="U817">
            <v>5550</v>
          </cell>
          <cell r="V817">
            <v>0</v>
          </cell>
          <cell r="W817">
            <v>0</v>
          </cell>
          <cell r="X817" t="e">
            <v>#N/A</v>
          </cell>
        </row>
        <row r="818">
          <cell r="E818">
            <v>16922</v>
          </cell>
          <cell r="F818" t="str">
            <v>12.08.2003</v>
          </cell>
          <cell r="G818">
            <v>525</v>
          </cell>
          <cell r="H818">
            <v>0</v>
          </cell>
          <cell r="I818">
            <v>0</v>
          </cell>
          <cell r="J818">
            <v>0</v>
          </cell>
          <cell r="K818">
            <v>0</v>
          </cell>
          <cell r="L818">
            <v>0</v>
          </cell>
          <cell r="M818">
            <v>525</v>
          </cell>
          <cell r="N818" t="str">
            <v>KG</v>
          </cell>
          <cell r="O818" t="str">
            <v>A</v>
          </cell>
          <cell r="P818" t="str">
            <v>Unrestricted</v>
          </cell>
          <cell r="Q818" t="str">
            <v>Unrestricted</v>
          </cell>
          <cell r="R818">
            <v>11.1</v>
          </cell>
          <cell r="S818">
            <v>11.1</v>
          </cell>
          <cell r="T818" t="str">
            <v>V</v>
          </cell>
          <cell r="U818">
            <v>5827.5</v>
          </cell>
          <cell r="V818">
            <v>0</v>
          </cell>
          <cell r="W818">
            <v>0</v>
          </cell>
          <cell r="X818" t="e">
            <v>#N/A</v>
          </cell>
        </row>
        <row r="819">
          <cell r="E819">
            <v>16923</v>
          </cell>
          <cell r="F819" t="str">
            <v>12.08.2003</v>
          </cell>
          <cell r="G819">
            <v>475</v>
          </cell>
          <cell r="H819">
            <v>0</v>
          </cell>
          <cell r="I819">
            <v>0</v>
          </cell>
          <cell r="J819">
            <v>0</v>
          </cell>
          <cell r="K819">
            <v>0</v>
          </cell>
          <cell r="L819">
            <v>0</v>
          </cell>
          <cell r="M819">
            <v>475</v>
          </cell>
          <cell r="N819" t="str">
            <v>KG</v>
          </cell>
          <cell r="O819" t="str">
            <v>A</v>
          </cell>
          <cell r="P819" t="str">
            <v>Unrestricted</v>
          </cell>
          <cell r="Q819" t="str">
            <v>Unrestricted</v>
          </cell>
          <cell r="R819">
            <v>11.1</v>
          </cell>
          <cell r="S819">
            <v>11.1</v>
          </cell>
          <cell r="T819" t="str">
            <v>V</v>
          </cell>
          <cell r="U819">
            <v>5272.5</v>
          </cell>
          <cell r="V819">
            <v>0</v>
          </cell>
          <cell r="W819">
            <v>0</v>
          </cell>
          <cell r="X819" t="e">
            <v>#N/A</v>
          </cell>
        </row>
        <row r="820">
          <cell r="E820">
            <v>16924</v>
          </cell>
          <cell r="F820" t="str">
            <v>12.08.2003</v>
          </cell>
          <cell r="G820">
            <v>550</v>
          </cell>
          <cell r="H820">
            <v>0</v>
          </cell>
          <cell r="I820">
            <v>0</v>
          </cell>
          <cell r="J820">
            <v>0</v>
          </cell>
          <cell r="K820">
            <v>0</v>
          </cell>
          <cell r="L820">
            <v>0</v>
          </cell>
          <cell r="M820">
            <v>550</v>
          </cell>
          <cell r="N820" t="str">
            <v>KG</v>
          </cell>
          <cell r="O820" t="str">
            <v>A</v>
          </cell>
          <cell r="P820" t="str">
            <v>Unrestricted</v>
          </cell>
          <cell r="Q820" t="str">
            <v>Unrestricted</v>
          </cell>
          <cell r="R820">
            <v>11.1</v>
          </cell>
          <cell r="S820">
            <v>11.1</v>
          </cell>
          <cell r="T820" t="str">
            <v>V</v>
          </cell>
          <cell r="U820">
            <v>6105</v>
          </cell>
          <cell r="V820">
            <v>0</v>
          </cell>
          <cell r="W820">
            <v>0</v>
          </cell>
          <cell r="X820" t="e">
            <v>#N/A</v>
          </cell>
        </row>
        <row r="821">
          <cell r="E821">
            <v>16925</v>
          </cell>
          <cell r="F821" t="str">
            <v>12.08.2003</v>
          </cell>
          <cell r="G821">
            <v>500</v>
          </cell>
          <cell r="H821">
            <v>0</v>
          </cell>
          <cell r="I821">
            <v>0</v>
          </cell>
          <cell r="J821">
            <v>0</v>
          </cell>
          <cell r="K821">
            <v>0</v>
          </cell>
          <cell r="L821">
            <v>0</v>
          </cell>
          <cell r="M821">
            <v>500</v>
          </cell>
          <cell r="N821" t="str">
            <v>KG</v>
          </cell>
          <cell r="O821" t="str">
            <v>A</v>
          </cell>
          <cell r="P821" t="str">
            <v>Unrestricted</v>
          </cell>
          <cell r="Q821" t="str">
            <v>Unrestricted</v>
          </cell>
          <cell r="R821">
            <v>11.1</v>
          </cell>
          <cell r="S821">
            <v>11.1</v>
          </cell>
          <cell r="T821" t="str">
            <v>V</v>
          </cell>
          <cell r="U821">
            <v>5550</v>
          </cell>
          <cell r="V821">
            <v>0</v>
          </cell>
          <cell r="W821">
            <v>0</v>
          </cell>
          <cell r="X821" t="e">
            <v>#N/A</v>
          </cell>
        </row>
        <row r="822">
          <cell r="E822">
            <v>16540</v>
          </cell>
          <cell r="F822" t="str">
            <v>04.07.2003</v>
          </cell>
          <cell r="G822">
            <v>20</v>
          </cell>
          <cell r="H822">
            <v>0</v>
          </cell>
          <cell r="I822">
            <v>0</v>
          </cell>
          <cell r="J822">
            <v>0</v>
          </cell>
          <cell r="K822">
            <v>0</v>
          </cell>
          <cell r="L822">
            <v>0</v>
          </cell>
          <cell r="M822">
            <v>20</v>
          </cell>
          <cell r="N822" t="str">
            <v>KG</v>
          </cell>
          <cell r="O822" t="str">
            <v>A</v>
          </cell>
          <cell r="P822" t="str">
            <v>Unrestricted</v>
          </cell>
          <cell r="Q822" t="str">
            <v>Unrestricted</v>
          </cell>
          <cell r="R822">
            <v>33.04</v>
          </cell>
          <cell r="S822">
            <v>33.04</v>
          </cell>
          <cell r="T822" t="str">
            <v>V</v>
          </cell>
          <cell r="U822">
            <v>660.74</v>
          </cell>
          <cell r="V822">
            <v>0</v>
          </cell>
          <cell r="W822">
            <v>0</v>
          </cell>
          <cell r="X822">
            <v>0</v>
          </cell>
        </row>
        <row r="823">
          <cell r="E823">
            <v>16541</v>
          </cell>
          <cell r="F823" t="str">
            <v>04.07.2003</v>
          </cell>
          <cell r="G823">
            <v>325</v>
          </cell>
          <cell r="H823">
            <v>0</v>
          </cell>
          <cell r="I823">
            <v>0</v>
          </cell>
          <cell r="J823">
            <v>0</v>
          </cell>
          <cell r="K823">
            <v>0</v>
          </cell>
          <cell r="L823">
            <v>0</v>
          </cell>
          <cell r="M823">
            <v>325</v>
          </cell>
          <cell r="N823" t="str">
            <v>KG</v>
          </cell>
          <cell r="O823" t="str">
            <v>A</v>
          </cell>
          <cell r="P823" t="str">
            <v>Unrestricted</v>
          </cell>
          <cell r="Q823" t="str">
            <v>Unrestricted</v>
          </cell>
          <cell r="R823">
            <v>33.04</v>
          </cell>
          <cell r="S823">
            <v>33.04</v>
          </cell>
          <cell r="T823" t="str">
            <v>V</v>
          </cell>
          <cell r="U823">
            <v>10737.01</v>
          </cell>
          <cell r="V823">
            <v>0</v>
          </cell>
          <cell r="W823">
            <v>0</v>
          </cell>
          <cell r="X823">
            <v>0</v>
          </cell>
        </row>
        <row r="824">
          <cell r="E824">
            <v>16542</v>
          </cell>
          <cell r="F824" t="str">
            <v>04.07.2003</v>
          </cell>
          <cell r="G824">
            <v>400</v>
          </cell>
          <cell r="H824">
            <v>0</v>
          </cell>
          <cell r="I824">
            <v>0</v>
          </cell>
          <cell r="J824">
            <v>0</v>
          </cell>
          <cell r="K824">
            <v>0</v>
          </cell>
          <cell r="L824">
            <v>0</v>
          </cell>
          <cell r="M824">
            <v>400</v>
          </cell>
          <cell r="N824" t="str">
            <v>KG</v>
          </cell>
          <cell r="O824" t="str">
            <v>A</v>
          </cell>
          <cell r="P824" t="str">
            <v>Unrestricted</v>
          </cell>
          <cell r="Q824" t="str">
            <v>Unrestricted</v>
          </cell>
          <cell r="R824">
            <v>33.04</v>
          </cell>
          <cell r="S824">
            <v>33.04</v>
          </cell>
          <cell r="T824" t="str">
            <v>V</v>
          </cell>
          <cell r="U824">
            <v>13214.79</v>
          </cell>
          <cell r="V824">
            <v>0</v>
          </cell>
          <cell r="W824">
            <v>0</v>
          </cell>
          <cell r="X824">
            <v>0</v>
          </cell>
        </row>
        <row r="825">
          <cell r="E825">
            <v>16543</v>
          </cell>
          <cell r="F825" t="str">
            <v>04.07.2003</v>
          </cell>
          <cell r="G825">
            <v>400</v>
          </cell>
          <cell r="H825">
            <v>0</v>
          </cell>
          <cell r="I825">
            <v>0</v>
          </cell>
          <cell r="J825">
            <v>0</v>
          </cell>
          <cell r="K825">
            <v>0</v>
          </cell>
          <cell r="L825">
            <v>0</v>
          </cell>
          <cell r="M825">
            <v>400</v>
          </cell>
          <cell r="N825" t="str">
            <v>KG</v>
          </cell>
          <cell r="O825" t="str">
            <v>A</v>
          </cell>
          <cell r="P825" t="str">
            <v>Unrestricted</v>
          </cell>
          <cell r="Q825" t="str">
            <v>Unrestricted</v>
          </cell>
          <cell r="R825">
            <v>33.04</v>
          </cell>
          <cell r="S825">
            <v>33.04</v>
          </cell>
          <cell r="T825" t="str">
            <v>V</v>
          </cell>
          <cell r="U825">
            <v>13214.79</v>
          </cell>
          <cell r="V825">
            <v>0</v>
          </cell>
          <cell r="W825">
            <v>0</v>
          </cell>
          <cell r="X825">
            <v>0</v>
          </cell>
        </row>
        <row r="826">
          <cell r="E826">
            <v>16544</v>
          </cell>
          <cell r="F826" t="str">
            <v>04.07.2003</v>
          </cell>
          <cell r="G826">
            <v>400</v>
          </cell>
          <cell r="H826">
            <v>0</v>
          </cell>
          <cell r="I826">
            <v>0</v>
          </cell>
          <cell r="J826">
            <v>0</v>
          </cell>
          <cell r="K826">
            <v>0</v>
          </cell>
          <cell r="L826">
            <v>0</v>
          </cell>
          <cell r="M826">
            <v>400</v>
          </cell>
          <cell r="N826" t="str">
            <v>KG</v>
          </cell>
          <cell r="O826" t="str">
            <v>A</v>
          </cell>
          <cell r="P826" t="str">
            <v>Unrestricted</v>
          </cell>
          <cell r="Q826" t="str">
            <v>Unrestricted</v>
          </cell>
          <cell r="R826">
            <v>33.04</v>
          </cell>
          <cell r="S826">
            <v>33.04</v>
          </cell>
          <cell r="T826" t="str">
            <v>V</v>
          </cell>
          <cell r="U826">
            <v>13214.79</v>
          </cell>
          <cell r="V826">
            <v>0</v>
          </cell>
          <cell r="W826">
            <v>0</v>
          </cell>
          <cell r="X826">
            <v>0</v>
          </cell>
        </row>
        <row r="827">
          <cell r="E827">
            <v>16545</v>
          </cell>
          <cell r="F827" t="str">
            <v>04.07.2003</v>
          </cell>
          <cell r="G827">
            <v>400</v>
          </cell>
          <cell r="H827">
            <v>0</v>
          </cell>
          <cell r="I827">
            <v>0</v>
          </cell>
          <cell r="J827">
            <v>0</v>
          </cell>
          <cell r="K827">
            <v>0</v>
          </cell>
          <cell r="L827">
            <v>0</v>
          </cell>
          <cell r="M827">
            <v>400</v>
          </cell>
          <cell r="N827" t="str">
            <v>KG</v>
          </cell>
          <cell r="O827" t="str">
            <v>A</v>
          </cell>
          <cell r="P827" t="str">
            <v>Unrestricted</v>
          </cell>
          <cell r="Q827" t="str">
            <v>Unrestricted</v>
          </cell>
          <cell r="R827">
            <v>33.04</v>
          </cell>
          <cell r="S827">
            <v>33.04</v>
          </cell>
          <cell r="T827" t="str">
            <v>V</v>
          </cell>
          <cell r="U827">
            <v>13214.79</v>
          </cell>
          <cell r="V827">
            <v>0</v>
          </cell>
          <cell r="W827">
            <v>0</v>
          </cell>
          <cell r="X827">
            <v>0</v>
          </cell>
        </row>
        <row r="828">
          <cell r="E828">
            <v>16546</v>
          </cell>
          <cell r="F828" t="str">
            <v>04.07.2003</v>
          </cell>
          <cell r="G828">
            <v>400</v>
          </cell>
          <cell r="H828">
            <v>0</v>
          </cell>
          <cell r="I828">
            <v>0</v>
          </cell>
          <cell r="J828">
            <v>0</v>
          </cell>
          <cell r="K828">
            <v>0</v>
          </cell>
          <cell r="L828">
            <v>0</v>
          </cell>
          <cell r="M828">
            <v>400</v>
          </cell>
          <cell r="N828" t="str">
            <v>KG</v>
          </cell>
          <cell r="O828" t="str">
            <v>A</v>
          </cell>
          <cell r="P828" t="str">
            <v>Unrestricted</v>
          </cell>
          <cell r="Q828" t="str">
            <v>Unrestricted</v>
          </cell>
          <cell r="R828">
            <v>33.04</v>
          </cell>
          <cell r="S828">
            <v>33.04</v>
          </cell>
          <cell r="T828" t="str">
            <v>V</v>
          </cell>
          <cell r="U828">
            <v>13214.79</v>
          </cell>
          <cell r="V828">
            <v>0</v>
          </cell>
          <cell r="W828">
            <v>0</v>
          </cell>
          <cell r="X828">
            <v>0</v>
          </cell>
        </row>
        <row r="829">
          <cell r="E829">
            <v>16547</v>
          </cell>
          <cell r="F829" t="str">
            <v>04.07.2003</v>
          </cell>
          <cell r="G829">
            <v>200</v>
          </cell>
          <cell r="H829">
            <v>0</v>
          </cell>
          <cell r="I829">
            <v>0</v>
          </cell>
          <cell r="J829">
            <v>0</v>
          </cell>
          <cell r="K829">
            <v>0</v>
          </cell>
          <cell r="L829">
            <v>0</v>
          </cell>
          <cell r="M829">
            <v>200</v>
          </cell>
          <cell r="N829" t="str">
            <v>KG</v>
          </cell>
          <cell r="O829" t="str">
            <v>A</v>
          </cell>
          <cell r="P829" t="str">
            <v>Unrestricted</v>
          </cell>
          <cell r="Q829" t="str">
            <v>Unrestricted</v>
          </cell>
          <cell r="R829">
            <v>33.04</v>
          </cell>
          <cell r="S829">
            <v>33.04</v>
          </cell>
          <cell r="T829" t="str">
            <v>V</v>
          </cell>
          <cell r="U829">
            <v>6607.39</v>
          </cell>
          <cell r="V829">
            <v>0</v>
          </cell>
          <cell r="W829">
            <v>0</v>
          </cell>
          <cell r="X829">
            <v>0</v>
          </cell>
        </row>
        <row r="830">
          <cell r="E830">
            <v>17043</v>
          </cell>
          <cell r="F830" t="str">
            <v>22.08.2003</v>
          </cell>
          <cell r="G830">
            <v>400</v>
          </cell>
          <cell r="H830">
            <v>0</v>
          </cell>
          <cell r="I830">
            <v>0</v>
          </cell>
          <cell r="J830">
            <v>0</v>
          </cell>
          <cell r="K830">
            <v>0</v>
          </cell>
          <cell r="L830">
            <v>0</v>
          </cell>
          <cell r="M830">
            <v>400</v>
          </cell>
          <cell r="N830" t="str">
            <v>KG</v>
          </cell>
          <cell r="O830" t="str">
            <v>A</v>
          </cell>
          <cell r="P830" t="str">
            <v>Unrestricted</v>
          </cell>
          <cell r="Q830" t="str">
            <v>Unrestricted</v>
          </cell>
          <cell r="R830">
            <v>33.04</v>
          </cell>
          <cell r="S830">
            <v>33.04</v>
          </cell>
          <cell r="T830" t="str">
            <v>V</v>
          </cell>
          <cell r="U830">
            <v>13214.79</v>
          </cell>
          <cell r="V830">
            <v>0</v>
          </cell>
          <cell r="W830">
            <v>0</v>
          </cell>
          <cell r="X830" t="e">
            <v>#N/A</v>
          </cell>
        </row>
        <row r="831">
          <cell r="E831">
            <v>17044</v>
          </cell>
          <cell r="F831" t="str">
            <v>22.08.2003</v>
          </cell>
          <cell r="G831">
            <v>400</v>
          </cell>
          <cell r="H831">
            <v>0</v>
          </cell>
          <cell r="I831">
            <v>0</v>
          </cell>
          <cell r="J831">
            <v>0</v>
          </cell>
          <cell r="K831">
            <v>0</v>
          </cell>
          <cell r="L831">
            <v>0</v>
          </cell>
          <cell r="M831">
            <v>400</v>
          </cell>
          <cell r="N831" t="str">
            <v>KG</v>
          </cell>
          <cell r="O831" t="str">
            <v>A</v>
          </cell>
          <cell r="P831" t="str">
            <v>Unrestricted</v>
          </cell>
          <cell r="Q831" t="str">
            <v>Unrestricted</v>
          </cell>
          <cell r="R831">
            <v>33.04</v>
          </cell>
          <cell r="S831">
            <v>33.04</v>
          </cell>
          <cell r="T831" t="str">
            <v>V</v>
          </cell>
          <cell r="U831">
            <v>13214.79</v>
          </cell>
          <cell r="V831">
            <v>0</v>
          </cell>
          <cell r="W831">
            <v>0</v>
          </cell>
          <cell r="X831" t="e">
            <v>#N/A</v>
          </cell>
        </row>
        <row r="832">
          <cell r="E832">
            <v>17045</v>
          </cell>
          <cell r="F832" t="str">
            <v>22.08.2003</v>
          </cell>
          <cell r="G832">
            <v>400</v>
          </cell>
          <cell r="H832">
            <v>0</v>
          </cell>
          <cell r="I832">
            <v>0</v>
          </cell>
          <cell r="J832">
            <v>0</v>
          </cell>
          <cell r="K832">
            <v>0</v>
          </cell>
          <cell r="L832">
            <v>0</v>
          </cell>
          <cell r="M832">
            <v>400</v>
          </cell>
          <cell r="N832" t="str">
            <v>KG</v>
          </cell>
          <cell r="O832" t="str">
            <v>A</v>
          </cell>
          <cell r="P832" t="str">
            <v>Unrestricted</v>
          </cell>
          <cell r="Q832" t="str">
            <v>Unrestricted</v>
          </cell>
          <cell r="R832">
            <v>33.04</v>
          </cell>
          <cell r="S832">
            <v>33.04</v>
          </cell>
          <cell r="T832" t="str">
            <v>V</v>
          </cell>
          <cell r="U832">
            <v>13214.79</v>
          </cell>
          <cell r="V832">
            <v>0</v>
          </cell>
          <cell r="W832">
            <v>0</v>
          </cell>
          <cell r="X832" t="e">
            <v>#N/A</v>
          </cell>
        </row>
        <row r="833">
          <cell r="E833">
            <v>17046</v>
          </cell>
          <cell r="F833" t="str">
            <v>22.08.2003</v>
          </cell>
          <cell r="G833">
            <v>400</v>
          </cell>
          <cell r="H833">
            <v>0</v>
          </cell>
          <cell r="I833">
            <v>0</v>
          </cell>
          <cell r="J833">
            <v>0</v>
          </cell>
          <cell r="K833">
            <v>0</v>
          </cell>
          <cell r="L833">
            <v>0</v>
          </cell>
          <cell r="M833">
            <v>400</v>
          </cell>
          <cell r="N833" t="str">
            <v>KG</v>
          </cell>
          <cell r="O833" t="str">
            <v>A</v>
          </cell>
          <cell r="P833" t="str">
            <v>Unrestricted</v>
          </cell>
          <cell r="Q833" t="str">
            <v>Unrestricted</v>
          </cell>
          <cell r="R833">
            <v>33.04</v>
          </cell>
          <cell r="S833">
            <v>33.04</v>
          </cell>
          <cell r="T833" t="str">
            <v>V</v>
          </cell>
          <cell r="U833">
            <v>13214.79</v>
          </cell>
          <cell r="V833">
            <v>0</v>
          </cell>
          <cell r="W833">
            <v>0</v>
          </cell>
          <cell r="X833" t="e">
            <v>#N/A</v>
          </cell>
        </row>
        <row r="834">
          <cell r="E834">
            <v>17047</v>
          </cell>
          <cell r="F834" t="str">
            <v>22.08.2003</v>
          </cell>
          <cell r="G834">
            <v>400</v>
          </cell>
          <cell r="H834">
            <v>0</v>
          </cell>
          <cell r="I834">
            <v>0</v>
          </cell>
          <cell r="J834">
            <v>0</v>
          </cell>
          <cell r="K834">
            <v>0</v>
          </cell>
          <cell r="L834">
            <v>0</v>
          </cell>
          <cell r="M834">
            <v>400</v>
          </cell>
          <cell r="N834" t="str">
            <v>KG</v>
          </cell>
          <cell r="O834" t="str">
            <v>A</v>
          </cell>
          <cell r="P834" t="str">
            <v>Unrestricted</v>
          </cell>
          <cell r="Q834" t="str">
            <v>Unrestricted</v>
          </cell>
          <cell r="R834">
            <v>33.04</v>
          </cell>
          <cell r="S834">
            <v>33.04</v>
          </cell>
          <cell r="T834" t="str">
            <v>V</v>
          </cell>
          <cell r="U834">
            <v>13214.79</v>
          </cell>
          <cell r="V834">
            <v>0</v>
          </cell>
          <cell r="W834">
            <v>0</v>
          </cell>
          <cell r="X834" t="e">
            <v>#N/A</v>
          </cell>
        </row>
        <row r="835">
          <cell r="E835">
            <v>17048</v>
          </cell>
          <cell r="F835" t="str">
            <v>22.08.2003</v>
          </cell>
          <cell r="G835">
            <v>400</v>
          </cell>
          <cell r="H835">
            <v>0</v>
          </cell>
          <cell r="I835">
            <v>0</v>
          </cell>
          <cell r="J835">
            <v>0</v>
          </cell>
          <cell r="K835">
            <v>0</v>
          </cell>
          <cell r="L835">
            <v>0</v>
          </cell>
          <cell r="M835">
            <v>400</v>
          </cell>
          <cell r="N835" t="str">
            <v>KG</v>
          </cell>
          <cell r="O835" t="str">
            <v>A</v>
          </cell>
          <cell r="P835" t="str">
            <v>Unrestricted</v>
          </cell>
          <cell r="Q835" t="str">
            <v>Unrestricted</v>
          </cell>
          <cell r="R835">
            <v>33.04</v>
          </cell>
          <cell r="S835">
            <v>33.04</v>
          </cell>
          <cell r="T835" t="str">
            <v>V</v>
          </cell>
          <cell r="U835">
            <v>13214.79</v>
          </cell>
          <cell r="V835">
            <v>0</v>
          </cell>
          <cell r="W835">
            <v>0</v>
          </cell>
          <cell r="X835" t="e">
            <v>#N/A</v>
          </cell>
        </row>
        <row r="836">
          <cell r="E836">
            <v>17049</v>
          </cell>
          <cell r="F836" t="str">
            <v>22.08.2003</v>
          </cell>
          <cell r="G836">
            <v>400</v>
          </cell>
          <cell r="H836">
            <v>0</v>
          </cell>
          <cell r="I836">
            <v>0</v>
          </cell>
          <cell r="J836">
            <v>0</v>
          </cell>
          <cell r="K836">
            <v>0</v>
          </cell>
          <cell r="L836">
            <v>0</v>
          </cell>
          <cell r="M836">
            <v>400</v>
          </cell>
          <cell r="N836" t="str">
            <v>KG</v>
          </cell>
          <cell r="O836" t="str">
            <v>A</v>
          </cell>
          <cell r="P836" t="str">
            <v>Unrestricted</v>
          </cell>
          <cell r="Q836" t="str">
            <v>Unrestricted</v>
          </cell>
          <cell r="R836">
            <v>33.04</v>
          </cell>
          <cell r="S836">
            <v>33.04</v>
          </cell>
          <cell r="T836" t="str">
            <v>V</v>
          </cell>
          <cell r="U836">
            <v>13214.79</v>
          </cell>
          <cell r="V836">
            <v>0</v>
          </cell>
          <cell r="W836">
            <v>0</v>
          </cell>
          <cell r="X836" t="e">
            <v>#N/A</v>
          </cell>
        </row>
        <row r="837">
          <cell r="E837">
            <v>17050</v>
          </cell>
          <cell r="F837" t="str">
            <v>22.08.2003</v>
          </cell>
          <cell r="G837">
            <v>400</v>
          </cell>
          <cell r="H837">
            <v>0</v>
          </cell>
          <cell r="I837">
            <v>0</v>
          </cell>
          <cell r="J837">
            <v>0</v>
          </cell>
          <cell r="K837">
            <v>0</v>
          </cell>
          <cell r="L837">
            <v>0</v>
          </cell>
          <cell r="M837">
            <v>400</v>
          </cell>
          <cell r="N837" t="str">
            <v>KG</v>
          </cell>
          <cell r="O837" t="str">
            <v>A</v>
          </cell>
          <cell r="P837" t="str">
            <v>Unrestricted</v>
          </cell>
          <cell r="Q837" t="str">
            <v>Unrestricted</v>
          </cell>
          <cell r="R837">
            <v>33.04</v>
          </cell>
          <cell r="S837">
            <v>33.04</v>
          </cell>
          <cell r="T837" t="str">
            <v>V</v>
          </cell>
          <cell r="U837">
            <v>13214.79</v>
          </cell>
          <cell r="V837">
            <v>0</v>
          </cell>
          <cell r="W837">
            <v>0</v>
          </cell>
          <cell r="X837" t="e">
            <v>#N/A</v>
          </cell>
        </row>
        <row r="838">
          <cell r="E838">
            <v>17051</v>
          </cell>
          <cell r="F838" t="str">
            <v>22.08.2003</v>
          </cell>
          <cell r="G838">
            <v>350</v>
          </cell>
          <cell r="H838">
            <v>0</v>
          </cell>
          <cell r="I838">
            <v>0</v>
          </cell>
          <cell r="J838">
            <v>0</v>
          </cell>
          <cell r="K838">
            <v>0</v>
          </cell>
          <cell r="L838">
            <v>0</v>
          </cell>
          <cell r="M838">
            <v>350</v>
          </cell>
          <cell r="N838" t="str">
            <v>KG</v>
          </cell>
          <cell r="O838" t="str">
            <v>A</v>
          </cell>
          <cell r="P838" t="str">
            <v>Unrestricted</v>
          </cell>
          <cell r="Q838" t="str">
            <v>Unrestricted</v>
          </cell>
          <cell r="R838">
            <v>33.04</v>
          </cell>
          <cell r="S838">
            <v>33.04</v>
          </cell>
          <cell r="T838" t="str">
            <v>V</v>
          </cell>
          <cell r="U838">
            <v>11562.94</v>
          </cell>
          <cell r="V838">
            <v>0</v>
          </cell>
          <cell r="W838">
            <v>0</v>
          </cell>
          <cell r="X838" t="e">
            <v>#N/A</v>
          </cell>
        </row>
        <row r="839">
          <cell r="U839">
            <v>257248.85000000012</v>
          </cell>
          <cell r="W839">
            <v>0</v>
          </cell>
        </row>
        <row r="840">
          <cell r="U840">
            <v>560071.9099999998</v>
          </cell>
          <cell r="W840">
            <v>49393.821499999998</v>
          </cell>
        </row>
        <row r="841">
          <cell r="E841">
            <v>800115270</v>
          </cell>
          <cell r="F841" t="str">
            <v>01.08.2003</v>
          </cell>
          <cell r="G841">
            <v>11</v>
          </cell>
          <cell r="H841">
            <v>0</v>
          </cell>
          <cell r="I841">
            <v>0</v>
          </cell>
          <cell r="J841">
            <v>0</v>
          </cell>
          <cell r="K841">
            <v>0</v>
          </cell>
          <cell r="L841">
            <v>0</v>
          </cell>
          <cell r="M841">
            <v>11</v>
          </cell>
          <cell r="N841" t="str">
            <v>KG</v>
          </cell>
          <cell r="O841" t="str">
            <v>A</v>
          </cell>
          <cell r="P841" t="str">
            <v>Unrestricted</v>
          </cell>
          <cell r="Q841" t="str">
            <v>Unrestricted</v>
          </cell>
          <cell r="R841">
            <v>3018.61</v>
          </cell>
          <cell r="S841">
            <v>3018.61</v>
          </cell>
          <cell r="T841" t="str">
            <v>S</v>
          </cell>
          <cell r="U841">
            <v>33204.71</v>
          </cell>
          <cell r="V841">
            <v>100</v>
          </cell>
          <cell r="W841">
            <v>33204.71</v>
          </cell>
          <cell r="X841" t="e">
            <v>#N/A</v>
          </cell>
        </row>
        <row r="842">
          <cell r="U842">
            <v>33204.71</v>
          </cell>
          <cell r="W842">
            <v>33204.71</v>
          </cell>
        </row>
        <row r="843">
          <cell r="E843">
            <v>800112090</v>
          </cell>
          <cell r="F843" t="str">
            <v>05.06.2003</v>
          </cell>
          <cell r="G843">
            <v>1312.7</v>
          </cell>
          <cell r="H843">
            <v>0</v>
          </cell>
          <cell r="I843">
            <v>0</v>
          </cell>
          <cell r="J843">
            <v>0</v>
          </cell>
          <cell r="K843">
            <v>0</v>
          </cell>
          <cell r="L843">
            <v>0</v>
          </cell>
          <cell r="M843">
            <v>1312.7</v>
          </cell>
          <cell r="N843" t="str">
            <v>KG</v>
          </cell>
          <cell r="O843" t="str">
            <v>IA</v>
          </cell>
          <cell r="P843" t="str">
            <v>Unrestricted</v>
          </cell>
          <cell r="Q843" t="str">
            <v>Unrestricted</v>
          </cell>
          <cell r="R843">
            <v>0.17</v>
          </cell>
          <cell r="S843">
            <v>0.17</v>
          </cell>
          <cell r="T843" t="str">
            <v>S</v>
          </cell>
          <cell r="U843">
            <v>223.16</v>
          </cell>
          <cell r="V843">
            <v>100</v>
          </cell>
          <cell r="W843">
            <v>223.16</v>
          </cell>
          <cell r="X843">
            <v>0</v>
          </cell>
        </row>
        <row r="844">
          <cell r="E844">
            <v>800112100</v>
          </cell>
          <cell r="F844" t="str">
            <v>05.06.2003</v>
          </cell>
          <cell r="G844">
            <v>452</v>
          </cell>
          <cell r="H844">
            <v>0</v>
          </cell>
          <cell r="I844">
            <v>0</v>
          </cell>
          <cell r="J844">
            <v>0</v>
          </cell>
          <cell r="K844">
            <v>0</v>
          </cell>
          <cell r="L844">
            <v>0</v>
          </cell>
          <cell r="M844">
            <v>452</v>
          </cell>
          <cell r="N844" t="str">
            <v>KG</v>
          </cell>
          <cell r="O844" t="str">
            <v>IA</v>
          </cell>
          <cell r="P844" t="str">
            <v>Unrestricted</v>
          </cell>
          <cell r="Q844" t="str">
            <v>Unrestricted</v>
          </cell>
          <cell r="R844">
            <v>0.34</v>
          </cell>
          <cell r="S844">
            <v>0.34</v>
          </cell>
          <cell r="T844" t="str">
            <v>S</v>
          </cell>
          <cell r="U844">
            <v>153.68</v>
          </cell>
          <cell r="V844">
            <v>100</v>
          </cell>
          <cell r="W844">
            <v>153.68</v>
          </cell>
          <cell r="X844">
            <v>0</v>
          </cell>
        </row>
        <row r="845">
          <cell r="U845">
            <v>376.84000000000003</v>
          </cell>
          <cell r="W845">
            <v>376.84000000000003</v>
          </cell>
        </row>
        <row r="846">
          <cell r="E846">
            <v>12568</v>
          </cell>
          <cell r="F846" t="str">
            <v>13.06.2002</v>
          </cell>
          <cell r="G846">
            <v>0</v>
          </cell>
          <cell r="H846">
            <v>0</v>
          </cell>
          <cell r="I846">
            <v>0</v>
          </cell>
          <cell r="J846">
            <v>0</v>
          </cell>
          <cell r="K846">
            <v>6</v>
          </cell>
          <cell r="L846">
            <v>0</v>
          </cell>
          <cell r="M846">
            <v>6</v>
          </cell>
          <cell r="N846" t="str">
            <v>L</v>
          </cell>
          <cell r="O846" t="str">
            <v>EREJ</v>
          </cell>
          <cell r="P846" t="str">
            <v>Blocked</v>
          </cell>
          <cell r="Q846" t="str">
            <v>Blocked</v>
          </cell>
          <cell r="R846">
            <v>26.2</v>
          </cell>
          <cell r="S846">
            <v>26.2</v>
          </cell>
          <cell r="T846" t="str">
            <v>V</v>
          </cell>
          <cell r="U846">
            <v>157.18</v>
          </cell>
          <cell r="V846">
            <v>100</v>
          </cell>
          <cell r="W846">
            <v>157.18</v>
          </cell>
          <cell r="X846">
            <v>0</v>
          </cell>
        </row>
        <row r="847">
          <cell r="E847">
            <v>15974</v>
          </cell>
          <cell r="F847" t="str">
            <v>16.05.2003</v>
          </cell>
          <cell r="G847">
            <v>0</v>
          </cell>
          <cell r="H847">
            <v>0</v>
          </cell>
          <cell r="I847">
            <v>0</v>
          </cell>
          <cell r="J847">
            <v>0</v>
          </cell>
          <cell r="K847">
            <v>8.6</v>
          </cell>
          <cell r="L847">
            <v>0</v>
          </cell>
          <cell r="M847">
            <v>8.6</v>
          </cell>
          <cell r="N847" t="str">
            <v>KG</v>
          </cell>
          <cell r="O847" t="str">
            <v>A</v>
          </cell>
          <cell r="P847" t="str">
            <v>Blocked</v>
          </cell>
          <cell r="Q847" t="str">
            <v>Blocked</v>
          </cell>
          <cell r="R847">
            <v>15.5</v>
          </cell>
          <cell r="S847">
            <v>15.5</v>
          </cell>
          <cell r="T847" t="str">
            <v>V</v>
          </cell>
          <cell r="U847">
            <v>133.30000000000001</v>
          </cell>
          <cell r="V847">
            <v>100</v>
          </cell>
          <cell r="W847">
            <v>133.30000000000001</v>
          </cell>
          <cell r="X847">
            <v>0</v>
          </cell>
        </row>
        <row r="848">
          <cell r="E848">
            <v>13650</v>
          </cell>
          <cell r="F848" t="str">
            <v>26.09.2002</v>
          </cell>
          <cell r="G848">
            <v>0</v>
          </cell>
          <cell r="H848">
            <v>0</v>
          </cell>
          <cell r="I848">
            <v>0</v>
          </cell>
          <cell r="J848">
            <v>0</v>
          </cell>
          <cell r="K848">
            <v>119.7</v>
          </cell>
          <cell r="L848">
            <v>0</v>
          </cell>
          <cell r="M848">
            <v>119.7</v>
          </cell>
          <cell r="N848" t="str">
            <v>KG</v>
          </cell>
          <cell r="O848" t="str">
            <v>A</v>
          </cell>
          <cell r="P848" t="str">
            <v>Blocked</v>
          </cell>
          <cell r="Q848" t="str">
            <v>Blocked</v>
          </cell>
          <cell r="R848">
            <v>4.51</v>
          </cell>
          <cell r="S848">
            <v>4.51</v>
          </cell>
          <cell r="T848" t="str">
            <v>V</v>
          </cell>
          <cell r="U848">
            <v>539.95000000000005</v>
          </cell>
          <cell r="V848">
            <v>100</v>
          </cell>
          <cell r="W848">
            <v>539.95000000000005</v>
          </cell>
          <cell r="X848">
            <v>0</v>
          </cell>
        </row>
        <row r="849">
          <cell r="E849">
            <v>16681</v>
          </cell>
          <cell r="F849" t="str">
            <v>14.07.2003</v>
          </cell>
          <cell r="G849">
            <v>0</v>
          </cell>
          <cell r="H849">
            <v>0</v>
          </cell>
          <cell r="I849">
            <v>0</v>
          </cell>
          <cell r="J849">
            <v>0</v>
          </cell>
          <cell r="K849">
            <v>159</v>
          </cell>
          <cell r="L849">
            <v>0</v>
          </cell>
          <cell r="M849">
            <v>159</v>
          </cell>
          <cell r="N849" t="str">
            <v>KG</v>
          </cell>
          <cell r="O849" t="str">
            <v>A</v>
          </cell>
          <cell r="P849" t="str">
            <v>Blocked</v>
          </cell>
          <cell r="Q849" t="str">
            <v>Blocked</v>
          </cell>
          <cell r="R849">
            <v>4.51</v>
          </cell>
          <cell r="S849">
            <v>4.51</v>
          </cell>
          <cell r="T849" t="str">
            <v>V</v>
          </cell>
          <cell r="U849">
            <v>717.23</v>
          </cell>
          <cell r="V849">
            <v>100</v>
          </cell>
          <cell r="W849">
            <v>717.23</v>
          </cell>
          <cell r="X849">
            <v>0</v>
          </cell>
        </row>
        <row r="850">
          <cell r="E850">
            <v>13041</v>
          </cell>
          <cell r="F850" t="str">
            <v>26.07.2002</v>
          </cell>
          <cell r="G850">
            <v>0</v>
          </cell>
          <cell r="H850">
            <v>0</v>
          </cell>
          <cell r="I850">
            <v>0</v>
          </cell>
          <cell r="J850">
            <v>0</v>
          </cell>
          <cell r="K850">
            <v>0.61799999999999999</v>
          </cell>
          <cell r="L850">
            <v>0</v>
          </cell>
          <cell r="M850">
            <v>0.61799999999999999</v>
          </cell>
          <cell r="N850" t="str">
            <v>KG</v>
          </cell>
          <cell r="O850" t="str">
            <v>A</v>
          </cell>
          <cell r="P850" t="str">
            <v>Blocked</v>
          </cell>
          <cell r="Q850" t="str">
            <v>Blocked</v>
          </cell>
          <cell r="R850">
            <v>784.74</v>
          </cell>
          <cell r="S850">
            <v>784.74</v>
          </cell>
          <cell r="T850" t="str">
            <v>V</v>
          </cell>
          <cell r="U850">
            <v>484.97</v>
          </cell>
          <cell r="V850">
            <v>100</v>
          </cell>
          <cell r="W850">
            <v>484.97</v>
          </cell>
          <cell r="X850">
            <v>0</v>
          </cell>
        </row>
        <row r="851">
          <cell r="U851">
            <v>2032.63</v>
          </cell>
          <cell r="W851">
            <v>2032.63</v>
          </cell>
        </row>
        <row r="852">
          <cell r="U852">
            <v>35614.180000000008</v>
          </cell>
          <cell r="W852">
            <v>35614.180000000008</v>
          </cell>
        </row>
        <row r="853">
          <cell r="E853">
            <v>12804</v>
          </cell>
          <cell r="F853" t="str">
            <v>04.07.2002</v>
          </cell>
          <cell r="G853">
            <v>850.5</v>
          </cell>
          <cell r="H853">
            <v>0</v>
          </cell>
          <cell r="I853">
            <v>0</v>
          </cell>
          <cell r="J853">
            <v>0</v>
          </cell>
          <cell r="K853">
            <v>0</v>
          </cell>
          <cell r="L853">
            <v>0</v>
          </cell>
          <cell r="M853">
            <v>850.5</v>
          </cell>
          <cell r="N853" t="str">
            <v>KG</v>
          </cell>
          <cell r="O853" t="str">
            <v>A</v>
          </cell>
          <cell r="P853" t="str">
            <v>Unrestricted</v>
          </cell>
          <cell r="Q853" t="str">
            <v>Unrestricted</v>
          </cell>
          <cell r="R853">
            <v>7.3</v>
          </cell>
          <cell r="S853">
            <v>7.3</v>
          </cell>
          <cell r="T853" t="str">
            <v>V</v>
          </cell>
          <cell r="U853">
            <v>6208.3</v>
          </cell>
          <cell r="V853">
            <v>100</v>
          </cell>
          <cell r="W853">
            <v>6208.3</v>
          </cell>
          <cell r="X853">
            <v>0</v>
          </cell>
        </row>
        <row r="854">
          <cell r="U854">
            <v>6208.3</v>
          </cell>
          <cell r="W854">
            <v>6208.3</v>
          </cell>
        </row>
        <row r="855">
          <cell r="U855">
            <v>6208.3</v>
          </cell>
          <cell r="W855">
            <v>6208.3</v>
          </cell>
        </row>
        <row r="856">
          <cell r="E856">
            <v>16022</v>
          </cell>
          <cell r="F856" t="str">
            <v>22.05.2003</v>
          </cell>
          <cell r="G856">
            <v>5</v>
          </cell>
          <cell r="H856">
            <v>0</v>
          </cell>
          <cell r="I856">
            <v>0</v>
          </cell>
          <cell r="J856">
            <v>0</v>
          </cell>
          <cell r="K856">
            <v>0</v>
          </cell>
          <cell r="L856">
            <v>0</v>
          </cell>
          <cell r="M856">
            <v>5</v>
          </cell>
          <cell r="N856" t="str">
            <v>KG</v>
          </cell>
          <cell r="O856" t="str">
            <v>A</v>
          </cell>
          <cell r="P856" t="str">
            <v>Unrestricted</v>
          </cell>
          <cell r="Q856" t="str">
            <v>Unrestricted</v>
          </cell>
          <cell r="R856">
            <v>519.96</v>
          </cell>
          <cell r="S856">
            <v>519.96</v>
          </cell>
          <cell r="T856" t="str">
            <v>V</v>
          </cell>
          <cell r="U856">
            <v>2599.8000000000002</v>
          </cell>
          <cell r="V856">
            <v>100</v>
          </cell>
          <cell r="W856">
            <v>2599.8000000000002</v>
          </cell>
          <cell r="X856" t="str">
            <v>Project cancelled looking to recover cost from customer</v>
          </cell>
        </row>
        <row r="857">
          <cell r="E857">
            <v>16232</v>
          </cell>
          <cell r="F857" t="str">
            <v>11.06.2003</v>
          </cell>
          <cell r="G857">
            <v>180</v>
          </cell>
          <cell r="H857">
            <v>0</v>
          </cell>
          <cell r="I857">
            <v>0</v>
          </cell>
          <cell r="J857">
            <v>0</v>
          </cell>
          <cell r="K857">
            <v>0</v>
          </cell>
          <cell r="L857">
            <v>0</v>
          </cell>
          <cell r="M857">
            <v>180</v>
          </cell>
          <cell r="N857" t="str">
            <v>KG</v>
          </cell>
          <cell r="O857" t="str">
            <v>A</v>
          </cell>
          <cell r="P857" t="str">
            <v>Unrestricted</v>
          </cell>
          <cell r="Q857" t="str">
            <v>Unrestricted</v>
          </cell>
          <cell r="R857">
            <v>19.47</v>
          </cell>
          <cell r="S857">
            <v>19.47</v>
          </cell>
          <cell r="T857" t="str">
            <v>V</v>
          </cell>
          <cell r="U857">
            <v>3505.4</v>
          </cell>
          <cell r="V857">
            <v>100</v>
          </cell>
          <cell r="W857">
            <v>3505.4</v>
          </cell>
          <cell r="X857">
            <v>0</v>
          </cell>
        </row>
        <row r="858">
          <cell r="E858">
            <v>16006</v>
          </cell>
          <cell r="F858" t="str">
            <v>21.05.2003</v>
          </cell>
          <cell r="G858">
            <v>47</v>
          </cell>
          <cell r="H858">
            <v>0</v>
          </cell>
          <cell r="I858">
            <v>0</v>
          </cell>
          <cell r="J858">
            <v>0</v>
          </cell>
          <cell r="K858">
            <v>0</v>
          </cell>
          <cell r="L858">
            <v>0</v>
          </cell>
          <cell r="M858">
            <v>47</v>
          </cell>
          <cell r="N858" t="str">
            <v>KG</v>
          </cell>
          <cell r="O858" t="str">
            <v>A</v>
          </cell>
          <cell r="P858" t="str">
            <v>Unrestricted</v>
          </cell>
          <cell r="Q858" t="str">
            <v>Unrestricted</v>
          </cell>
          <cell r="R858">
            <v>15.2</v>
          </cell>
          <cell r="S858">
            <v>15.2</v>
          </cell>
          <cell r="T858" t="str">
            <v>V</v>
          </cell>
          <cell r="U858">
            <v>714.4</v>
          </cell>
          <cell r="V858">
            <v>100</v>
          </cell>
          <cell r="W858">
            <v>714.4</v>
          </cell>
          <cell r="X858">
            <v>0</v>
          </cell>
        </row>
        <row r="859">
          <cell r="U859">
            <v>6819.6</v>
          </cell>
          <cell r="W859">
            <v>6819.6</v>
          </cell>
        </row>
        <row r="860">
          <cell r="U860">
            <v>6819.6</v>
          </cell>
          <cell r="W860">
            <v>6819.6</v>
          </cell>
        </row>
        <row r="861">
          <cell r="F861" t="str">
            <v>00.00.0000</v>
          </cell>
          <cell r="G861">
            <v>4500</v>
          </cell>
          <cell r="H861">
            <v>0</v>
          </cell>
          <cell r="I861">
            <v>0</v>
          </cell>
          <cell r="J861">
            <v>0</v>
          </cell>
          <cell r="K861">
            <v>0</v>
          </cell>
          <cell r="L861">
            <v>0</v>
          </cell>
          <cell r="M861">
            <v>4500</v>
          </cell>
          <cell r="N861" t="str">
            <v>KG</v>
          </cell>
          <cell r="O861" t="str">
            <v>EA</v>
          </cell>
          <cell r="P861" t="str">
            <v>Unrestricted</v>
          </cell>
          <cell r="Q861" t="str">
            <v>Unrestricted</v>
          </cell>
          <cell r="R861">
            <v>0.44</v>
          </cell>
          <cell r="S861">
            <v>0.44</v>
          </cell>
          <cell r="T861" t="str">
            <v>V</v>
          </cell>
          <cell r="U861">
            <v>1980</v>
          </cell>
          <cell r="V861">
            <v>0</v>
          </cell>
          <cell r="W861">
            <v>0</v>
          </cell>
          <cell r="X861" t="e">
            <v>#N/A</v>
          </cell>
        </row>
        <row r="862">
          <cell r="U862">
            <v>1980</v>
          </cell>
          <cell r="W862">
            <v>0</v>
          </cell>
        </row>
        <row r="863">
          <cell r="U863">
            <v>1980</v>
          </cell>
          <cell r="W863">
            <v>0</v>
          </cell>
        </row>
        <row r="864">
          <cell r="E864">
            <v>800094090</v>
          </cell>
          <cell r="F864" t="str">
            <v>24.07.2002</v>
          </cell>
          <cell r="G864">
            <v>0</v>
          </cell>
          <cell r="H864">
            <v>0</v>
          </cell>
          <cell r="I864">
            <v>11.8</v>
          </cell>
          <cell r="J864">
            <v>0</v>
          </cell>
          <cell r="K864">
            <v>0</v>
          </cell>
          <cell r="L864">
            <v>0</v>
          </cell>
          <cell r="M864">
            <v>11.8</v>
          </cell>
          <cell r="N864" t="str">
            <v>KG</v>
          </cell>
          <cell r="O864" t="str">
            <v>EREW</v>
          </cell>
          <cell r="P864" t="str">
            <v>Restricted</v>
          </cell>
          <cell r="Q864" t="str">
            <v>Restricted</v>
          </cell>
          <cell r="R864">
            <v>3317.5</v>
          </cell>
          <cell r="S864">
            <v>3317.5</v>
          </cell>
          <cell r="T864" t="str">
            <v>S</v>
          </cell>
          <cell r="U864">
            <v>39146.5</v>
          </cell>
          <cell r="V864">
            <v>100</v>
          </cell>
          <cell r="W864">
            <v>39146.5</v>
          </cell>
          <cell r="X864">
            <v>0</v>
          </cell>
        </row>
        <row r="865">
          <cell r="E865">
            <v>800099470</v>
          </cell>
          <cell r="F865" t="str">
            <v>15.10.2002</v>
          </cell>
          <cell r="G865">
            <v>0</v>
          </cell>
          <cell r="H865">
            <v>0</v>
          </cell>
          <cell r="I865">
            <v>7.6</v>
          </cell>
          <cell r="J865">
            <v>0</v>
          </cell>
          <cell r="K865">
            <v>0</v>
          </cell>
          <cell r="L865">
            <v>0</v>
          </cell>
          <cell r="M865">
            <v>7.6</v>
          </cell>
          <cell r="N865" t="str">
            <v>KG</v>
          </cell>
          <cell r="O865" t="str">
            <v>EREW</v>
          </cell>
          <cell r="P865" t="str">
            <v>Restricted</v>
          </cell>
          <cell r="Q865" t="str">
            <v>Restricted</v>
          </cell>
          <cell r="R865">
            <v>3317.5</v>
          </cell>
          <cell r="S865">
            <v>3317.5</v>
          </cell>
          <cell r="T865" t="str">
            <v>S</v>
          </cell>
          <cell r="U865">
            <v>25213</v>
          </cell>
          <cell r="V865">
            <v>100</v>
          </cell>
          <cell r="W865">
            <v>25213</v>
          </cell>
          <cell r="X865">
            <v>0</v>
          </cell>
        </row>
        <row r="866">
          <cell r="E866">
            <v>800104510</v>
          </cell>
          <cell r="F866" t="str">
            <v>28.01.2003</v>
          </cell>
          <cell r="G866">
            <v>0</v>
          </cell>
          <cell r="H866">
            <v>0</v>
          </cell>
          <cell r="I866">
            <v>0</v>
          </cell>
          <cell r="J866">
            <v>10.1</v>
          </cell>
          <cell r="K866">
            <v>0</v>
          </cell>
          <cell r="L866">
            <v>0</v>
          </cell>
          <cell r="M866">
            <v>10.1</v>
          </cell>
          <cell r="N866" t="str">
            <v>KG</v>
          </cell>
          <cell r="O866" t="str">
            <v>EREW</v>
          </cell>
          <cell r="P866" t="str">
            <v>In Quality</v>
          </cell>
          <cell r="Q866" t="str">
            <v>In Quality</v>
          </cell>
          <cell r="R866">
            <v>6872.47</v>
          </cell>
          <cell r="S866">
            <v>6872.47</v>
          </cell>
          <cell r="T866" t="str">
            <v>S</v>
          </cell>
          <cell r="U866">
            <v>69411.95</v>
          </cell>
          <cell r="V866">
            <v>100</v>
          </cell>
          <cell r="W866">
            <v>72876.37</v>
          </cell>
          <cell r="X866" t="e">
            <v>#N/A</v>
          </cell>
        </row>
        <row r="867">
          <cell r="U867">
            <v>133771.45000000001</v>
          </cell>
          <cell r="W867">
            <v>137235.87</v>
          </cell>
        </row>
        <row r="868">
          <cell r="E868" t="str">
            <v>80009406B</v>
          </cell>
          <cell r="F868" t="str">
            <v>07.09.2002</v>
          </cell>
          <cell r="G868">
            <v>0</v>
          </cell>
          <cell r="H868">
            <v>0</v>
          </cell>
          <cell r="I868">
            <v>0</v>
          </cell>
          <cell r="J868">
            <v>0</v>
          </cell>
          <cell r="K868">
            <v>10.8</v>
          </cell>
          <cell r="L868">
            <v>0</v>
          </cell>
          <cell r="M868">
            <v>10.8</v>
          </cell>
          <cell r="N868" t="str">
            <v>KG</v>
          </cell>
          <cell r="O868" t="str">
            <v>EA</v>
          </cell>
          <cell r="P868" t="str">
            <v>Blocked</v>
          </cell>
          <cell r="Q868" t="str">
            <v>Blocked</v>
          </cell>
          <cell r="R868">
            <v>181.1</v>
          </cell>
          <cell r="S868">
            <v>181.1</v>
          </cell>
          <cell r="T868" t="str">
            <v>S</v>
          </cell>
          <cell r="U868">
            <v>1955.88</v>
          </cell>
          <cell r="V868">
            <v>100</v>
          </cell>
          <cell r="W868">
            <v>1955.88</v>
          </cell>
          <cell r="X868" t="str">
            <v>should be used in second campaign per DT 10/02</v>
          </cell>
        </row>
        <row r="869">
          <cell r="E869" t="str">
            <v>80011416A</v>
          </cell>
          <cell r="F869" t="str">
            <v>14.07.2003</v>
          </cell>
          <cell r="G869">
            <v>26.4</v>
          </cell>
          <cell r="H869">
            <v>0</v>
          </cell>
          <cell r="I869">
            <v>0</v>
          </cell>
          <cell r="J869">
            <v>0</v>
          </cell>
          <cell r="K869">
            <v>0</v>
          </cell>
          <cell r="L869">
            <v>0</v>
          </cell>
          <cell r="M869">
            <v>26.4</v>
          </cell>
          <cell r="N869" t="str">
            <v>KG</v>
          </cell>
          <cell r="O869" t="str">
            <v>A</v>
          </cell>
          <cell r="P869" t="str">
            <v>Unrestricted</v>
          </cell>
          <cell r="Q869" t="str">
            <v>Unrestricted</v>
          </cell>
          <cell r="R869">
            <v>1698.47</v>
          </cell>
          <cell r="S869">
            <v>1698.47</v>
          </cell>
          <cell r="T869" t="str">
            <v>S</v>
          </cell>
          <cell r="U869">
            <v>44839.61</v>
          </cell>
          <cell r="V869">
            <v>100</v>
          </cell>
          <cell r="W869">
            <v>44839.61</v>
          </cell>
          <cell r="X869">
            <v>0</v>
          </cell>
        </row>
        <row r="870">
          <cell r="E870" t="str">
            <v>80011416B</v>
          </cell>
          <cell r="F870" t="str">
            <v>14.07.2003</v>
          </cell>
          <cell r="G870">
            <v>29.7</v>
          </cell>
          <cell r="H870">
            <v>0</v>
          </cell>
          <cell r="I870">
            <v>0</v>
          </cell>
          <cell r="J870">
            <v>0</v>
          </cell>
          <cell r="K870">
            <v>0</v>
          </cell>
          <cell r="L870">
            <v>0</v>
          </cell>
          <cell r="M870">
            <v>29.7</v>
          </cell>
          <cell r="N870" t="str">
            <v>KG</v>
          </cell>
          <cell r="O870" t="str">
            <v>A</v>
          </cell>
          <cell r="P870" t="str">
            <v>Unrestricted</v>
          </cell>
          <cell r="Q870" t="str">
            <v>Unrestricted</v>
          </cell>
          <cell r="R870">
            <v>1698.47</v>
          </cell>
          <cell r="S870">
            <v>1698.47</v>
          </cell>
          <cell r="T870" t="str">
            <v>S</v>
          </cell>
          <cell r="U870">
            <v>50444.56</v>
          </cell>
          <cell r="V870">
            <v>100</v>
          </cell>
          <cell r="W870">
            <v>50444.56</v>
          </cell>
          <cell r="X870">
            <v>0</v>
          </cell>
        </row>
        <row r="871">
          <cell r="E871" t="str">
            <v>80006338B</v>
          </cell>
          <cell r="F871" t="str">
            <v>16.08.2001</v>
          </cell>
          <cell r="G871">
            <v>0</v>
          </cell>
          <cell r="H871">
            <v>0</v>
          </cell>
          <cell r="I871">
            <v>0</v>
          </cell>
          <cell r="J871">
            <v>2.6</v>
          </cell>
          <cell r="K871">
            <v>0</v>
          </cell>
          <cell r="L871">
            <v>0</v>
          </cell>
          <cell r="M871">
            <v>2.6</v>
          </cell>
          <cell r="N871" t="str">
            <v>KG</v>
          </cell>
          <cell r="O871" t="str">
            <v>EA</v>
          </cell>
          <cell r="P871" t="str">
            <v>In Quality</v>
          </cell>
          <cell r="Q871" t="str">
            <v>In Quality</v>
          </cell>
          <cell r="R871">
            <v>1025.5899999999999</v>
          </cell>
          <cell r="S871">
            <v>1025.5899999999999</v>
          </cell>
          <cell r="T871" t="str">
            <v>S</v>
          </cell>
          <cell r="U871">
            <v>2666.53</v>
          </cell>
          <cell r="V871">
            <v>100</v>
          </cell>
          <cell r="W871">
            <v>2666.53</v>
          </cell>
          <cell r="X871">
            <v>0</v>
          </cell>
        </row>
        <row r="872">
          <cell r="E872">
            <v>800114070</v>
          </cell>
          <cell r="F872" t="str">
            <v>04.07.2003</v>
          </cell>
          <cell r="G872">
            <v>0</v>
          </cell>
          <cell r="H872">
            <v>0</v>
          </cell>
          <cell r="I872">
            <v>0</v>
          </cell>
          <cell r="J872">
            <v>48.55</v>
          </cell>
          <cell r="K872">
            <v>0</v>
          </cell>
          <cell r="L872">
            <v>0</v>
          </cell>
          <cell r="M872">
            <v>48.55</v>
          </cell>
          <cell r="N872" t="str">
            <v>KG</v>
          </cell>
          <cell r="O872" t="str">
            <v>EA</v>
          </cell>
          <cell r="P872" t="str">
            <v>In Quality</v>
          </cell>
          <cell r="Q872" t="str">
            <v>In Quality</v>
          </cell>
          <cell r="R872">
            <v>1025.5899999999999</v>
          </cell>
          <cell r="S872">
            <v>1025.5899999999999</v>
          </cell>
          <cell r="T872" t="str">
            <v>S</v>
          </cell>
          <cell r="U872">
            <v>49792.39</v>
          </cell>
          <cell r="V872">
            <v>100</v>
          </cell>
          <cell r="W872">
            <v>49792.39</v>
          </cell>
          <cell r="X872" t="e">
            <v>#N/A</v>
          </cell>
        </row>
        <row r="873">
          <cell r="E873">
            <v>800094750</v>
          </cell>
          <cell r="F873" t="str">
            <v>05.08.2002</v>
          </cell>
          <cell r="G873">
            <v>0</v>
          </cell>
          <cell r="H873">
            <v>0</v>
          </cell>
          <cell r="I873">
            <v>0</v>
          </cell>
          <cell r="J873">
            <v>0</v>
          </cell>
          <cell r="K873">
            <v>11.95</v>
          </cell>
          <cell r="L873">
            <v>0</v>
          </cell>
          <cell r="M873">
            <v>11.95</v>
          </cell>
          <cell r="N873" t="str">
            <v>KG</v>
          </cell>
          <cell r="O873" t="str">
            <v>A</v>
          </cell>
          <cell r="P873" t="str">
            <v>Blocked</v>
          </cell>
          <cell r="Q873" t="str">
            <v>Blocked</v>
          </cell>
          <cell r="R873">
            <v>5636.74</v>
          </cell>
          <cell r="S873">
            <v>5636.74</v>
          </cell>
          <cell r="T873" t="str">
            <v>S</v>
          </cell>
          <cell r="U873">
            <v>67359.039999999994</v>
          </cell>
          <cell r="V873">
            <v>100</v>
          </cell>
          <cell r="W873">
            <v>67359.039999999994</v>
          </cell>
          <cell r="X873">
            <v>0</v>
          </cell>
        </row>
        <row r="874">
          <cell r="E874">
            <v>800101110</v>
          </cell>
          <cell r="F874" t="str">
            <v>08.11.2002</v>
          </cell>
          <cell r="G874">
            <v>0</v>
          </cell>
          <cell r="H874">
            <v>0</v>
          </cell>
          <cell r="I874">
            <v>0</v>
          </cell>
          <cell r="J874">
            <v>0</v>
          </cell>
          <cell r="K874">
            <v>1.3</v>
          </cell>
          <cell r="L874">
            <v>0</v>
          </cell>
          <cell r="M874">
            <v>1.3</v>
          </cell>
          <cell r="N874" t="str">
            <v>KG</v>
          </cell>
          <cell r="O874" t="str">
            <v>A</v>
          </cell>
          <cell r="P874" t="str">
            <v>Blocked</v>
          </cell>
          <cell r="Q874" t="str">
            <v>Blocked</v>
          </cell>
          <cell r="R874">
            <v>5636.74</v>
          </cell>
          <cell r="S874">
            <v>5636.74</v>
          </cell>
          <cell r="T874" t="str">
            <v>S</v>
          </cell>
          <cell r="U874">
            <v>7327.76</v>
          </cell>
          <cell r="V874">
            <v>100</v>
          </cell>
          <cell r="W874">
            <v>7327.76</v>
          </cell>
          <cell r="X874">
            <v>0</v>
          </cell>
        </row>
        <row r="875">
          <cell r="E875">
            <v>800104590</v>
          </cell>
          <cell r="F875" t="str">
            <v>03.02.2003</v>
          </cell>
          <cell r="G875">
            <v>48.8</v>
          </cell>
          <cell r="H875">
            <v>0</v>
          </cell>
          <cell r="I875">
            <v>0</v>
          </cell>
          <cell r="J875">
            <v>0</v>
          </cell>
          <cell r="K875">
            <v>0</v>
          </cell>
          <cell r="L875">
            <v>0</v>
          </cell>
          <cell r="M875">
            <v>48.8</v>
          </cell>
          <cell r="N875" t="str">
            <v>KG</v>
          </cell>
          <cell r="O875" t="str">
            <v>A</v>
          </cell>
          <cell r="P875" t="str">
            <v>Unrestricted</v>
          </cell>
          <cell r="Q875" t="str">
            <v>Unrestricted</v>
          </cell>
          <cell r="R875">
            <v>2.74</v>
          </cell>
          <cell r="S875">
            <v>2.74</v>
          </cell>
          <cell r="T875" t="str">
            <v>S</v>
          </cell>
          <cell r="U875">
            <v>133.71</v>
          </cell>
          <cell r="V875">
            <v>100</v>
          </cell>
          <cell r="W875">
            <v>133.71</v>
          </cell>
          <cell r="X875">
            <v>0</v>
          </cell>
        </row>
        <row r="876">
          <cell r="E876">
            <v>800107800</v>
          </cell>
          <cell r="F876" t="str">
            <v>01.04.2003</v>
          </cell>
          <cell r="G876">
            <v>243.2</v>
          </cell>
          <cell r="H876">
            <v>0</v>
          </cell>
          <cell r="I876">
            <v>0</v>
          </cell>
          <cell r="J876">
            <v>0</v>
          </cell>
          <cell r="K876">
            <v>0</v>
          </cell>
          <cell r="L876">
            <v>0</v>
          </cell>
          <cell r="M876">
            <v>243.2</v>
          </cell>
          <cell r="N876" t="str">
            <v>KG</v>
          </cell>
          <cell r="O876" t="str">
            <v>A</v>
          </cell>
          <cell r="P876" t="str">
            <v>Unrestricted</v>
          </cell>
          <cell r="Q876" t="str">
            <v>Unrestricted</v>
          </cell>
          <cell r="R876">
            <v>2.74</v>
          </cell>
          <cell r="S876">
            <v>2.74</v>
          </cell>
          <cell r="T876" t="str">
            <v>S</v>
          </cell>
          <cell r="U876">
            <v>666.36</v>
          </cell>
          <cell r="V876">
            <v>100</v>
          </cell>
          <cell r="W876">
            <v>666.36</v>
          </cell>
          <cell r="X876">
            <v>0</v>
          </cell>
        </row>
        <row r="877">
          <cell r="U877">
            <v>225185.83999999994</v>
          </cell>
          <cell r="W877">
            <v>225185.83999999994</v>
          </cell>
        </row>
        <row r="878">
          <cell r="E878">
            <v>14316</v>
          </cell>
          <cell r="F878" t="str">
            <v>04.12.2002</v>
          </cell>
          <cell r="G878">
            <v>0</v>
          </cell>
          <cell r="H878">
            <v>0</v>
          </cell>
          <cell r="I878">
            <v>0</v>
          </cell>
          <cell r="J878">
            <v>18.2</v>
          </cell>
          <cell r="K878">
            <v>0</v>
          </cell>
          <cell r="L878">
            <v>0</v>
          </cell>
          <cell r="M878">
            <v>18.2</v>
          </cell>
          <cell r="N878" t="str">
            <v>KG</v>
          </cell>
          <cell r="O878" t="str">
            <v>EA</v>
          </cell>
          <cell r="P878" t="str">
            <v>In Quality</v>
          </cell>
          <cell r="Q878" t="str">
            <v>In Quality</v>
          </cell>
          <cell r="R878">
            <v>17</v>
          </cell>
          <cell r="S878">
            <v>17</v>
          </cell>
          <cell r="T878" t="str">
            <v>V</v>
          </cell>
          <cell r="U878">
            <v>309.39999999999998</v>
          </cell>
          <cell r="V878">
            <v>100</v>
          </cell>
          <cell r="W878">
            <v>309.39999999999998</v>
          </cell>
          <cell r="X878">
            <v>0</v>
          </cell>
        </row>
        <row r="879">
          <cell r="E879">
            <v>13181</v>
          </cell>
          <cell r="F879" t="str">
            <v>14.08.2002</v>
          </cell>
          <cell r="G879">
            <v>0</v>
          </cell>
          <cell r="H879">
            <v>0</v>
          </cell>
          <cell r="I879">
            <v>0</v>
          </cell>
          <cell r="J879">
            <v>0</v>
          </cell>
          <cell r="K879">
            <v>9.4</v>
          </cell>
          <cell r="L879">
            <v>0</v>
          </cell>
          <cell r="M879">
            <v>9.4</v>
          </cell>
          <cell r="N879" t="str">
            <v>KG</v>
          </cell>
          <cell r="O879" t="str">
            <v>A</v>
          </cell>
          <cell r="P879" t="str">
            <v>Blocked</v>
          </cell>
          <cell r="Q879" t="str">
            <v>Blocked</v>
          </cell>
          <cell r="R879">
            <v>37.409999999999997</v>
          </cell>
          <cell r="S879">
            <v>37.409999999999997</v>
          </cell>
          <cell r="T879" t="str">
            <v>V</v>
          </cell>
          <cell r="U879">
            <v>351.63</v>
          </cell>
          <cell r="V879">
            <v>100</v>
          </cell>
          <cell r="W879">
            <v>351.63</v>
          </cell>
          <cell r="X879">
            <v>0</v>
          </cell>
        </row>
        <row r="880">
          <cell r="E880">
            <v>15957</v>
          </cell>
          <cell r="F880" t="str">
            <v>15.05.2003</v>
          </cell>
          <cell r="G880">
            <v>20</v>
          </cell>
          <cell r="H880">
            <v>0</v>
          </cell>
          <cell r="I880">
            <v>0</v>
          </cell>
          <cell r="J880">
            <v>0</v>
          </cell>
          <cell r="K880">
            <v>2</v>
          </cell>
          <cell r="L880">
            <v>0</v>
          </cell>
          <cell r="M880">
            <v>22</v>
          </cell>
          <cell r="N880" t="str">
            <v>KG</v>
          </cell>
          <cell r="O880" t="str">
            <v>AVTR</v>
          </cell>
          <cell r="P880" t="str">
            <v>Mix</v>
          </cell>
          <cell r="Q880" t="str">
            <v>Unrestricted</v>
          </cell>
          <cell r="R880">
            <v>37.409999999999997</v>
          </cell>
          <cell r="S880">
            <v>37.409999999999997</v>
          </cell>
          <cell r="T880" t="str">
            <v>V</v>
          </cell>
          <cell r="U880">
            <v>822.96</v>
          </cell>
          <cell r="V880">
            <v>100</v>
          </cell>
          <cell r="W880">
            <v>822.96</v>
          </cell>
          <cell r="X880" t="str">
            <v>time &amp; materials</v>
          </cell>
        </row>
        <row r="881">
          <cell r="E881">
            <v>7904</v>
          </cell>
          <cell r="F881" t="str">
            <v>20.04.2001</v>
          </cell>
          <cell r="G881">
            <v>0</v>
          </cell>
          <cell r="H881">
            <v>0</v>
          </cell>
          <cell r="I881">
            <v>0</v>
          </cell>
          <cell r="J881">
            <v>0</v>
          </cell>
          <cell r="K881">
            <v>19.05</v>
          </cell>
          <cell r="L881">
            <v>0</v>
          </cell>
          <cell r="M881">
            <v>19.05</v>
          </cell>
          <cell r="N881" t="str">
            <v>KG</v>
          </cell>
          <cell r="O881" t="str">
            <v>EREJ</v>
          </cell>
          <cell r="P881" t="str">
            <v>Blocked</v>
          </cell>
          <cell r="Q881" t="str">
            <v>Blocked</v>
          </cell>
          <cell r="R881">
            <v>23.5</v>
          </cell>
          <cell r="S881">
            <v>23.5</v>
          </cell>
          <cell r="T881" t="str">
            <v>V</v>
          </cell>
          <cell r="U881">
            <v>447.67</v>
          </cell>
          <cell r="V881">
            <v>100</v>
          </cell>
          <cell r="W881">
            <v>447.67</v>
          </cell>
          <cell r="X881" t="str">
            <v>no use</v>
          </cell>
        </row>
        <row r="882">
          <cell r="E882">
            <v>12406</v>
          </cell>
          <cell r="F882" t="str">
            <v>29.05.2002</v>
          </cell>
          <cell r="G882">
            <v>0</v>
          </cell>
          <cell r="H882">
            <v>0</v>
          </cell>
          <cell r="I882">
            <v>0</v>
          </cell>
          <cell r="J882">
            <v>18.899999999999999</v>
          </cell>
          <cell r="K882">
            <v>4.9000000000000004</v>
          </cell>
          <cell r="L882">
            <v>0</v>
          </cell>
          <cell r="M882">
            <v>23.8</v>
          </cell>
          <cell r="N882" t="str">
            <v>KG</v>
          </cell>
          <cell r="O882" t="str">
            <v>EREJ</v>
          </cell>
          <cell r="P882" t="str">
            <v>Mix</v>
          </cell>
          <cell r="Q882" t="str">
            <v>In Quality</v>
          </cell>
          <cell r="R882">
            <v>23.5</v>
          </cell>
          <cell r="S882">
            <v>23.5</v>
          </cell>
          <cell r="T882" t="str">
            <v>V</v>
          </cell>
          <cell r="U882">
            <v>559.29999999999995</v>
          </cell>
          <cell r="V882">
            <v>100</v>
          </cell>
          <cell r="W882">
            <v>559.29999999999995</v>
          </cell>
          <cell r="X882" t="str">
            <v>rm063</v>
          </cell>
        </row>
        <row r="883">
          <cell r="E883">
            <v>16319</v>
          </cell>
          <cell r="F883" t="str">
            <v>19.06.2003</v>
          </cell>
          <cell r="G883">
            <v>50</v>
          </cell>
          <cell r="H883">
            <v>0</v>
          </cell>
          <cell r="I883">
            <v>0</v>
          </cell>
          <cell r="J883">
            <v>0</v>
          </cell>
          <cell r="K883">
            <v>0</v>
          </cell>
          <cell r="L883">
            <v>0</v>
          </cell>
          <cell r="M883">
            <v>50</v>
          </cell>
          <cell r="N883" t="str">
            <v>KG</v>
          </cell>
          <cell r="O883" t="str">
            <v>A</v>
          </cell>
          <cell r="P883" t="str">
            <v>Unrestricted</v>
          </cell>
          <cell r="Q883" t="str">
            <v>Unrestricted</v>
          </cell>
          <cell r="R883">
            <v>23.5</v>
          </cell>
          <cell r="S883">
            <v>23.5</v>
          </cell>
          <cell r="T883" t="str">
            <v>V</v>
          </cell>
          <cell r="U883">
            <v>1175</v>
          </cell>
          <cell r="V883">
            <v>100</v>
          </cell>
          <cell r="W883">
            <v>1175</v>
          </cell>
          <cell r="X883">
            <v>0</v>
          </cell>
        </row>
        <row r="884">
          <cell r="E884">
            <v>12741</v>
          </cell>
          <cell r="F884" t="str">
            <v>28.06.2002</v>
          </cell>
          <cell r="G884">
            <v>0</v>
          </cell>
          <cell r="H884">
            <v>0</v>
          </cell>
          <cell r="I884">
            <v>0</v>
          </cell>
          <cell r="J884">
            <v>0</v>
          </cell>
          <cell r="K884">
            <v>2.5</v>
          </cell>
          <cell r="L884">
            <v>0</v>
          </cell>
          <cell r="M884">
            <v>2.5</v>
          </cell>
          <cell r="N884" t="str">
            <v>KG</v>
          </cell>
          <cell r="O884" t="str">
            <v>EA</v>
          </cell>
          <cell r="P884" t="str">
            <v>Blocked</v>
          </cell>
          <cell r="Q884" t="str">
            <v>Blocked</v>
          </cell>
          <cell r="R884">
            <v>142.4</v>
          </cell>
          <cell r="S884">
            <v>142.4</v>
          </cell>
          <cell r="T884" t="str">
            <v>V</v>
          </cell>
          <cell r="U884">
            <v>356.01</v>
          </cell>
          <cell r="V884">
            <v>100</v>
          </cell>
          <cell r="W884">
            <v>356.01</v>
          </cell>
          <cell r="X884">
            <v>0</v>
          </cell>
        </row>
        <row r="885">
          <cell r="E885">
            <v>12407</v>
          </cell>
          <cell r="F885" t="str">
            <v>29.05.2002</v>
          </cell>
          <cell r="G885">
            <v>0</v>
          </cell>
          <cell r="H885">
            <v>0</v>
          </cell>
          <cell r="I885">
            <v>0</v>
          </cell>
          <cell r="J885">
            <v>0</v>
          </cell>
          <cell r="K885">
            <v>1.4</v>
          </cell>
          <cell r="L885">
            <v>0</v>
          </cell>
          <cell r="M885">
            <v>1.4</v>
          </cell>
          <cell r="N885" t="str">
            <v>KG</v>
          </cell>
          <cell r="O885" t="str">
            <v>REJ</v>
          </cell>
          <cell r="P885" t="str">
            <v>Blocked</v>
          </cell>
          <cell r="Q885" t="str">
            <v>Blocked</v>
          </cell>
          <cell r="R885">
            <v>55.65</v>
          </cell>
          <cell r="S885">
            <v>55.65</v>
          </cell>
          <cell r="T885" t="str">
            <v>V</v>
          </cell>
          <cell r="U885">
            <v>77.91</v>
          </cell>
          <cell r="V885">
            <v>100</v>
          </cell>
          <cell r="W885">
            <v>77.91</v>
          </cell>
          <cell r="X885" t="str">
            <v>rm074</v>
          </cell>
        </row>
        <row r="886">
          <cell r="E886">
            <v>16191</v>
          </cell>
          <cell r="F886" t="str">
            <v>06.06.2003</v>
          </cell>
          <cell r="G886">
            <v>0</v>
          </cell>
          <cell r="H886">
            <v>0</v>
          </cell>
          <cell r="I886">
            <v>0</v>
          </cell>
          <cell r="J886">
            <v>0</v>
          </cell>
          <cell r="K886">
            <v>0.7</v>
          </cell>
          <cell r="L886">
            <v>0</v>
          </cell>
          <cell r="M886">
            <v>0.7</v>
          </cell>
          <cell r="N886" t="str">
            <v>KG</v>
          </cell>
          <cell r="O886" t="str">
            <v>A</v>
          </cell>
          <cell r="P886" t="str">
            <v>Blocked</v>
          </cell>
          <cell r="Q886" t="str">
            <v>Blocked</v>
          </cell>
          <cell r="R886">
            <v>55.65</v>
          </cell>
          <cell r="S886">
            <v>55.64</v>
          </cell>
          <cell r="T886" t="str">
            <v>V</v>
          </cell>
          <cell r="U886">
            <v>38.950000000000003</v>
          </cell>
          <cell r="V886">
            <v>100</v>
          </cell>
          <cell r="W886">
            <v>38.950000000000003</v>
          </cell>
          <cell r="X886">
            <v>0</v>
          </cell>
        </row>
        <row r="887">
          <cell r="E887">
            <v>12041</v>
          </cell>
          <cell r="F887" t="str">
            <v>22.04.2002</v>
          </cell>
          <cell r="G887">
            <v>0</v>
          </cell>
          <cell r="H887">
            <v>0</v>
          </cell>
          <cell r="I887">
            <v>0</v>
          </cell>
          <cell r="J887">
            <v>0</v>
          </cell>
          <cell r="K887">
            <v>10.199999999999999</v>
          </cell>
          <cell r="L887">
            <v>0</v>
          </cell>
          <cell r="M887">
            <v>10.199999999999999</v>
          </cell>
          <cell r="N887" t="str">
            <v>KG</v>
          </cell>
          <cell r="O887" t="str">
            <v>EA</v>
          </cell>
          <cell r="P887" t="str">
            <v>Blocked</v>
          </cell>
          <cell r="Q887" t="str">
            <v>Blocked</v>
          </cell>
          <cell r="R887">
            <v>87.43</v>
          </cell>
          <cell r="S887">
            <v>87.43</v>
          </cell>
          <cell r="T887" t="str">
            <v>V</v>
          </cell>
          <cell r="U887">
            <v>891.8</v>
          </cell>
          <cell r="V887">
            <v>100</v>
          </cell>
          <cell r="W887">
            <v>891.8</v>
          </cell>
          <cell r="X887">
            <v>0</v>
          </cell>
        </row>
        <row r="888">
          <cell r="E888">
            <v>12979</v>
          </cell>
          <cell r="F888" t="str">
            <v>19.07.2002</v>
          </cell>
          <cell r="G888">
            <v>0</v>
          </cell>
          <cell r="H888">
            <v>0</v>
          </cell>
          <cell r="I888">
            <v>0</v>
          </cell>
          <cell r="J888">
            <v>0</v>
          </cell>
          <cell r="K888">
            <v>4.5</v>
          </cell>
          <cell r="L888">
            <v>0</v>
          </cell>
          <cell r="M888">
            <v>4.5</v>
          </cell>
          <cell r="N888" t="str">
            <v>KG</v>
          </cell>
          <cell r="O888" t="str">
            <v>A</v>
          </cell>
          <cell r="P888" t="str">
            <v>Blocked</v>
          </cell>
          <cell r="Q888" t="str">
            <v>Blocked</v>
          </cell>
          <cell r="R888">
            <v>111.7</v>
          </cell>
          <cell r="S888">
            <v>111.7</v>
          </cell>
          <cell r="T888" t="str">
            <v>V</v>
          </cell>
          <cell r="U888">
            <v>502.64</v>
          </cell>
          <cell r="V888">
            <v>100</v>
          </cell>
          <cell r="W888">
            <v>502.64</v>
          </cell>
          <cell r="X888" t="str">
            <v>rm064</v>
          </cell>
        </row>
        <row r="889">
          <cell r="E889">
            <v>16038</v>
          </cell>
          <cell r="F889" t="str">
            <v>23.05.2003</v>
          </cell>
          <cell r="G889">
            <v>25</v>
          </cell>
          <cell r="H889">
            <v>0</v>
          </cell>
          <cell r="I889">
            <v>0</v>
          </cell>
          <cell r="J889">
            <v>0</v>
          </cell>
          <cell r="K889">
            <v>0</v>
          </cell>
          <cell r="L889">
            <v>0</v>
          </cell>
          <cell r="M889">
            <v>25</v>
          </cell>
          <cell r="N889" t="str">
            <v>KG</v>
          </cell>
          <cell r="O889" t="str">
            <v>A</v>
          </cell>
          <cell r="P889" t="str">
            <v>Unrestricted</v>
          </cell>
          <cell r="Q889" t="str">
            <v>Unrestricted</v>
          </cell>
          <cell r="R889">
            <v>111.7</v>
          </cell>
          <cell r="S889">
            <v>111.7</v>
          </cell>
          <cell r="T889" t="str">
            <v>V</v>
          </cell>
          <cell r="U889">
            <v>2792.45</v>
          </cell>
          <cell r="V889">
            <v>100</v>
          </cell>
          <cell r="W889">
            <v>2792.45</v>
          </cell>
          <cell r="X889" t="str">
            <v>time &amp; materials</v>
          </cell>
        </row>
        <row r="890">
          <cell r="E890">
            <v>16773</v>
          </cell>
          <cell r="F890" t="str">
            <v>25.07.2003</v>
          </cell>
          <cell r="G890">
            <v>0</v>
          </cell>
          <cell r="H890">
            <v>0</v>
          </cell>
          <cell r="I890">
            <v>0</v>
          </cell>
          <cell r="J890">
            <v>50</v>
          </cell>
          <cell r="K890">
            <v>0</v>
          </cell>
          <cell r="L890">
            <v>0</v>
          </cell>
          <cell r="M890">
            <v>50</v>
          </cell>
          <cell r="N890" t="str">
            <v>KG</v>
          </cell>
          <cell r="O890" t="str">
            <v>A</v>
          </cell>
          <cell r="P890" t="str">
            <v>In Quality</v>
          </cell>
          <cell r="Q890" t="str">
            <v>In Quality</v>
          </cell>
          <cell r="R890">
            <v>111.7</v>
          </cell>
          <cell r="S890">
            <v>111.7</v>
          </cell>
          <cell r="T890" t="str">
            <v>V</v>
          </cell>
          <cell r="U890">
            <v>5584.91</v>
          </cell>
          <cell r="V890">
            <v>100</v>
          </cell>
          <cell r="W890">
            <v>5584.91</v>
          </cell>
          <cell r="X890">
            <v>0</v>
          </cell>
        </row>
        <row r="891">
          <cell r="E891">
            <v>12512</v>
          </cell>
          <cell r="F891" t="str">
            <v>10.06.2002</v>
          </cell>
          <cell r="G891">
            <v>0</v>
          </cell>
          <cell r="H891">
            <v>0</v>
          </cell>
          <cell r="I891">
            <v>0</v>
          </cell>
          <cell r="J891">
            <v>0</v>
          </cell>
          <cell r="K891">
            <v>99.5</v>
          </cell>
          <cell r="L891">
            <v>0</v>
          </cell>
          <cell r="M891">
            <v>99.5</v>
          </cell>
          <cell r="N891" t="str">
            <v>KG</v>
          </cell>
          <cell r="O891" t="str">
            <v>EA</v>
          </cell>
          <cell r="P891" t="str">
            <v>Blocked</v>
          </cell>
          <cell r="Q891" t="str">
            <v>Blocked</v>
          </cell>
          <cell r="R891">
            <v>20.47</v>
          </cell>
          <cell r="S891">
            <v>20.47</v>
          </cell>
          <cell r="T891" t="str">
            <v>V</v>
          </cell>
          <cell r="U891">
            <v>2036.56</v>
          </cell>
          <cell r="V891">
            <v>100</v>
          </cell>
          <cell r="W891">
            <v>2036.56</v>
          </cell>
          <cell r="X891">
            <v>0</v>
          </cell>
        </row>
        <row r="892">
          <cell r="E892">
            <v>9573</v>
          </cell>
          <cell r="F892" t="str">
            <v>07.09.2001</v>
          </cell>
          <cell r="G892">
            <v>0</v>
          </cell>
          <cell r="H892">
            <v>0</v>
          </cell>
          <cell r="I892">
            <v>0</v>
          </cell>
          <cell r="J892">
            <v>0</v>
          </cell>
          <cell r="K892">
            <v>12.4</v>
          </cell>
          <cell r="L892">
            <v>0</v>
          </cell>
          <cell r="M892">
            <v>12.4</v>
          </cell>
          <cell r="N892" t="str">
            <v>KG</v>
          </cell>
          <cell r="O892" t="str">
            <v>EA</v>
          </cell>
          <cell r="P892" t="str">
            <v>Blocked</v>
          </cell>
          <cell r="Q892" t="str">
            <v>Blocked</v>
          </cell>
          <cell r="R892">
            <v>5.58</v>
          </cell>
          <cell r="S892">
            <v>5.58</v>
          </cell>
          <cell r="T892" t="str">
            <v>V</v>
          </cell>
          <cell r="U892">
            <v>69.150000000000006</v>
          </cell>
          <cell r="V892">
            <v>100</v>
          </cell>
          <cell r="W892">
            <v>69.150000000000006</v>
          </cell>
          <cell r="X892">
            <v>0</v>
          </cell>
        </row>
        <row r="893">
          <cell r="E893">
            <v>16750</v>
          </cell>
          <cell r="F893" t="str">
            <v>24.07.2003</v>
          </cell>
          <cell r="G893">
            <v>39.954000000000001</v>
          </cell>
          <cell r="H893">
            <v>0</v>
          </cell>
          <cell r="I893">
            <v>0</v>
          </cell>
          <cell r="J893">
            <v>0</v>
          </cell>
          <cell r="K893">
            <v>0</v>
          </cell>
          <cell r="L893">
            <v>0</v>
          </cell>
          <cell r="M893">
            <v>39.954000000000001</v>
          </cell>
          <cell r="N893" t="str">
            <v>L</v>
          </cell>
          <cell r="O893" t="str">
            <v>A</v>
          </cell>
          <cell r="P893" t="str">
            <v>Unrestricted</v>
          </cell>
          <cell r="Q893" t="str">
            <v>Unrestricted</v>
          </cell>
          <cell r="R893">
            <v>0.16</v>
          </cell>
          <cell r="S893">
            <v>0.16</v>
          </cell>
          <cell r="T893" t="str">
            <v>V</v>
          </cell>
          <cell r="U893">
            <v>6.31</v>
          </cell>
          <cell r="V893">
            <v>100</v>
          </cell>
          <cell r="W893">
            <v>6.31</v>
          </cell>
          <cell r="X893">
            <v>0</v>
          </cell>
        </row>
        <row r="894">
          <cell r="E894">
            <v>17026</v>
          </cell>
          <cell r="F894" t="str">
            <v>21.08.2003</v>
          </cell>
          <cell r="G894">
            <v>180</v>
          </cell>
          <cell r="H894">
            <v>0</v>
          </cell>
          <cell r="I894">
            <v>0</v>
          </cell>
          <cell r="J894">
            <v>0</v>
          </cell>
          <cell r="K894">
            <v>0</v>
          </cell>
          <cell r="L894">
            <v>0</v>
          </cell>
          <cell r="M894">
            <v>180</v>
          </cell>
          <cell r="N894" t="str">
            <v>L</v>
          </cell>
          <cell r="O894" t="str">
            <v>A</v>
          </cell>
          <cell r="P894" t="str">
            <v>Unrestricted</v>
          </cell>
          <cell r="Q894" t="str">
            <v>Unrestricted</v>
          </cell>
          <cell r="R894">
            <v>0.16</v>
          </cell>
          <cell r="S894">
            <v>0.16</v>
          </cell>
          <cell r="T894" t="str">
            <v>V</v>
          </cell>
          <cell r="U894">
            <v>28.42</v>
          </cell>
          <cell r="V894">
            <v>100</v>
          </cell>
          <cell r="W894">
            <v>28.42</v>
          </cell>
          <cell r="X894" t="e">
            <v>#N/A</v>
          </cell>
        </row>
        <row r="895">
          <cell r="E895">
            <v>17039</v>
          </cell>
          <cell r="F895" t="str">
            <v>22.08.2003</v>
          </cell>
          <cell r="G895">
            <v>0</v>
          </cell>
          <cell r="H895">
            <v>0</v>
          </cell>
          <cell r="I895">
            <v>0</v>
          </cell>
          <cell r="J895">
            <v>200</v>
          </cell>
          <cell r="K895">
            <v>0</v>
          </cell>
          <cell r="L895">
            <v>0</v>
          </cell>
          <cell r="M895">
            <v>200</v>
          </cell>
          <cell r="N895" t="str">
            <v>KG</v>
          </cell>
          <cell r="O895" t="str">
            <v>A</v>
          </cell>
          <cell r="P895" t="str">
            <v>In Quality</v>
          </cell>
          <cell r="Q895" t="str">
            <v>In Quality</v>
          </cell>
          <cell r="R895">
            <v>4</v>
          </cell>
          <cell r="S895">
            <v>4</v>
          </cell>
          <cell r="T895" t="str">
            <v>V</v>
          </cell>
          <cell r="U895">
            <v>800</v>
          </cell>
          <cell r="V895">
            <v>100</v>
          </cell>
          <cell r="W895">
            <v>800</v>
          </cell>
          <cell r="X895" t="e">
            <v>#N/A</v>
          </cell>
        </row>
        <row r="896">
          <cell r="U896">
            <v>16851.07</v>
          </cell>
          <cell r="W896">
            <v>16851.07</v>
          </cell>
        </row>
        <row r="897">
          <cell r="U897">
            <v>375808.36</v>
          </cell>
          <cell r="W897">
            <v>379272.77999999997</v>
          </cell>
        </row>
        <row r="898">
          <cell r="E898" t="str">
            <v>80011281S</v>
          </cell>
          <cell r="F898" t="str">
            <v>26.06.2003</v>
          </cell>
          <cell r="G898">
            <v>65.2</v>
          </cell>
          <cell r="H898">
            <v>0</v>
          </cell>
          <cell r="I898">
            <v>0</v>
          </cell>
          <cell r="J898">
            <v>0</v>
          </cell>
          <cell r="K898">
            <v>0</v>
          </cell>
          <cell r="L898">
            <v>0</v>
          </cell>
          <cell r="M898">
            <v>65.2</v>
          </cell>
          <cell r="N898" t="str">
            <v>KG</v>
          </cell>
          <cell r="O898" t="str">
            <v>IA</v>
          </cell>
          <cell r="P898" t="str">
            <v>Unrestricted</v>
          </cell>
          <cell r="Q898" t="str">
            <v>Unrestricted</v>
          </cell>
          <cell r="R898">
            <v>25.52</v>
          </cell>
          <cell r="S898">
            <v>25.52</v>
          </cell>
          <cell r="T898" t="str">
            <v>S</v>
          </cell>
          <cell r="U898">
            <v>1663.9</v>
          </cell>
          <cell r="V898">
            <v>0</v>
          </cell>
          <cell r="W898">
            <v>0</v>
          </cell>
          <cell r="X898">
            <v>0</v>
          </cell>
        </row>
        <row r="899">
          <cell r="E899" t="str">
            <v>80011329A</v>
          </cell>
          <cell r="F899" t="str">
            <v>10.07.2003</v>
          </cell>
          <cell r="G899">
            <v>0</v>
          </cell>
          <cell r="H899">
            <v>0</v>
          </cell>
          <cell r="I899">
            <v>0</v>
          </cell>
          <cell r="J899">
            <v>0</v>
          </cell>
          <cell r="K899">
            <v>226.8</v>
          </cell>
          <cell r="L899">
            <v>0</v>
          </cell>
          <cell r="M899">
            <v>226.8</v>
          </cell>
          <cell r="N899" t="str">
            <v>KG</v>
          </cell>
          <cell r="O899" t="str">
            <v>QUAR</v>
          </cell>
          <cell r="P899" t="str">
            <v>Blocked</v>
          </cell>
          <cell r="Q899" t="str">
            <v>Blocked</v>
          </cell>
          <cell r="R899">
            <v>25.52</v>
          </cell>
          <cell r="S899">
            <v>25.52</v>
          </cell>
          <cell r="T899" t="str">
            <v>S</v>
          </cell>
          <cell r="U899">
            <v>5787.94</v>
          </cell>
          <cell r="V899">
            <v>0</v>
          </cell>
          <cell r="W899">
            <v>0</v>
          </cell>
          <cell r="X899">
            <v>0</v>
          </cell>
        </row>
        <row r="900">
          <cell r="E900" t="str">
            <v>80011329B</v>
          </cell>
          <cell r="F900" t="str">
            <v>10.07.2003</v>
          </cell>
          <cell r="G900">
            <v>0</v>
          </cell>
          <cell r="H900">
            <v>0</v>
          </cell>
          <cell r="I900">
            <v>0</v>
          </cell>
          <cell r="J900">
            <v>0</v>
          </cell>
          <cell r="K900">
            <v>196.1</v>
          </cell>
          <cell r="L900">
            <v>0</v>
          </cell>
          <cell r="M900">
            <v>196.1</v>
          </cell>
          <cell r="N900" t="str">
            <v>KG</v>
          </cell>
          <cell r="O900" t="str">
            <v>QUAR</v>
          </cell>
          <cell r="P900" t="str">
            <v>Blocked</v>
          </cell>
          <cell r="Q900" t="str">
            <v>Blocked</v>
          </cell>
          <cell r="R900">
            <v>25.52</v>
          </cell>
          <cell r="S900">
            <v>25.52</v>
          </cell>
          <cell r="T900" t="str">
            <v>S</v>
          </cell>
          <cell r="U900">
            <v>5004.47</v>
          </cell>
          <cell r="V900">
            <v>0</v>
          </cell>
          <cell r="W900">
            <v>0</v>
          </cell>
          <cell r="X900">
            <v>0</v>
          </cell>
        </row>
        <row r="901">
          <cell r="E901" t="str">
            <v>80011331B</v>
          </cell>
          <cell r="F901" t="str">
            <v>20.07.2003</v>
          </cell>
          <cell r="G901">
            <v>83.6</v>
          </cell>
          <cell r="H901">
            <v>0</v>
          </cell>
          <cell r="I901">
            <v>0</v>
          </cell>
          <cell r="J901">
            <v>0</v>
          </cell>
          <cell r="K901">
            <v>0</v>
          </cell>
          <cell r="L901">
            <v>0</v>
          </cell>
          <cell r="M901">
            <v>83.6</v>
          </cell>
          <cell r="N901" t="str">
            <v>KG</v>
          </cell>
          <cell r="O901" t="str">
            <v>A</v>
          </cell>
          <cell r="P901" t="str">
            <v>Unrestricted</v>
          </cell>
          <cell r="Q901" t="str">
            <v>Unrestricted</v>
          </cell>
          <cell r="R901">
            <v>25.52</v>
          </cell>
          <cell r="S901">
            <v>25.52</v>
          </cell>
          <cell r="T901" t="str">
            <v>S</v>
          </cell>
          <cell r="U901">
            <v>2133.4699999999998</v>
          </cell>
          <cell r="V901">
            <v>0</v>
          </cell>
          <cell r="W901">
            <v>0</v>
          </cell>
          <cell r="X901">
            <v>0</v>
          </cell>
        </row>
        <row r="902">
          <cell r="E902" t="str">
            <v>80011332A</v>
          </cell>
          <cell r="F902" t="str">
            <v>21.07.2003</v>
          </cell>
          <cell r="G902">
            <v>219</v>
          </cell>
          <cell r="H902">
            <v>0</v>
          </cell>
          <cell r="I902">
            <v>0</v>
          </cell>
          <cell r="J902">
            <v>0</v>
          </cell>
          <cell r="K902">
            <v>0</v>
          </cell>
          <cell r="L902">
            <v>0</v>
          </cell>
          <cell r="M902">
            <v>219</v>
          </cell>
          <cell r="N902" t="str">
            <v>KG</v>
          </cell>
          <cell r="O902" t="str">
            <v>A</v>
          </cell>
          <cell r="P902" t="str">
            <v>Unrestricted</v>
          </cell>
          <cell r="Q902" t="str">
            <v>Unrestricted</v>
          </cell>
          <cell r="R902">
            <v>25.52</v>
          </cell>
          <cell r="S902">
            <v>25.52</v>
          </cell>
          <cell r="T902" t="str">
            <v>S</v>
          </cell>
          <cell r="U902">
            <v>5588.88</v>
          </cell>
          <cell r="V902">
            <v>0</v>
          </cell>
          <cell r="W902">
            <v>0</v>
          </cell>
          <cell r="X902">
            <v>0</v>
          </cell>
        </row>
        <row r="903">
          <cell r="E903" t="str">
            <v>80011332B</v>
          </cell>
          <cell r="F903" t="str">
            <v>21.07.2003</v>
          </cell>
          <cell r="G903">
            <v>218</v>
          </cell>
          <cell r="H903">
            <v>0</v>
          </cell>
          <cell r="I903">
            <v>0</v>
          </cell>
          <cell r="J903">
            <v>0</v>
          </cell>
          <cell r="K903">
            <v>0</v>
          </cell>
          <cell r="L903">
            <v>0</v>
          </cell>
          <cell r="M903">
            <v>218</v>
          </cell>
          <cell r="N903" t="str">
            <v>KG</v>
          </cell>
          <cell r="O903" t="str">
            <v>A</v>
          </cell>
          <cell r="P903" t="str">
            <v>Unrestricted</v>
          </cell>
          <cell r="Q903" t="str">
            <v>Unrestricted</v>
          </cell>
          <cell r="R903">
            <v>25.52</v>
          </cell>
          <cell r="S903">
            <v>25.52</v>
          </cell>
          <cell r="T903" t="str">
            <v>S</v>
          </cell>
          <cell r="U903">
            <v>5563.36</v>
          </cell>
          <cell r="V903">
            <v>0</v>
          </cell>
          <cell r="W903">
            <v>0</v>
          </cell>
          <cell r="X903">
            <v>0</v>
          </cell>
        </row>
        <row r="904">
          <cell r="E904" t="str">
            <v>80011333A</v>
          </cell>
          <cell r="F904" t="str">
            <v>12.08.2003</v>
          </cell>
          <cell r="G904">
            <v>235.4</v>
          </cell>
          <cell r="H904">
            <v>0</v>
          </cell>
          <cell r="I904">
            <v>0</v>
          </cell>
          <cell r="J904">
            <v>0</v>
          </cell>
          <cell r="K904">
            <v>0</v>
          </cell>
          <cell r="L904">
            <v>0</v>
          </cell>
          <cell r="M904">
            <v>235.4</v>
          </cell>
          <cell r="N904" t="str">
            <v>KG</v>
          </cell>
          <cell r="O904" t="str">
            <v>A</v>
          </cell>
          <cell r="P904" t="str">
            <v>Unrestricted</v>
          </cell>
          <cell r="Q904" t="str">
            <v>Unrestricted</v>
          </cell>
          <cell r="R904">
            <v>25.52</v>
          </cell>
          <cell r="S904">
            <v>25.52</v>
          </cell>
          <cell r="T904" t="str">
            <v>S</v>
          </cell>
          <cell r="U904">
            <v>6007.41</v>
          </cell>
          <cell r="V904">
            <v>0</v>
          </cell>
          <cell r="W904">
            <v>0</v>
          </cell>
          <cell r="X904" t="e">
            <v>#N/A</v>
          </cell>
        </row>
        <row r="905">
          <cell r="E905" t="str">
            <v>80011333B</v>
          </cell>
          <cell r="F905" t="str">
            <v>09.08.2003</v>
          </cell>
          <cell r="G905">
            <v>212.4</v>
          </cell>
          <cell r="H905">
            <v>0</v>
          </cell>
          <cell r="I905">
            <v>0</v>
          </cell>
          <cell r="J905">
            <v>0</v>
          </cell>
          <cell r="K905">
            <v>0</v>
          </cell>
          <cell r="L905">
            <v>0</v>
          </cell>
          <cell r="M905">
            <v>212.4</v>
          </cell>
          <cell r="N905" t="str">
            <v>KG</v>
          </cell>
          <cell r="O905" t="str">
            <v>A</v>
          </cell>
          <cell r="P905" t="str">
            <v>Unrestricted</v>
          </cell>
          <cell r="Q905" t="str">
            <v>Unrestricted</v>
          </cell>
          <cell r="R905">
            <v>25.52</v>
          </cell>
          <cell r="S905">
            <v>25.52</v>
          </cell>
          <cell r="T905" t="str">
            <v>S</v>
          </cell>
          <cell r="U905">
            <v>5420.45</v>
          </cell>
          <cell r="V905">
            <v>0</v>
          </cell>
          <cell r="W905">
            <v>0</v>
          </cell>
          <cell r="X905" t="e">
            <v>#N/A</v>
          </cell>
        </row>
        <row r="906">
          <cell r="E906" t="str">
            <v>80011383A</v>
          </cell>
          <cell r="F906" t="str">
            <v>24.07.2003</v>
          </cell>
          <cell r="G906">
            <v>221.5</v>
          </cell>
          <cell r="H906">
            <v>0</v>
          </cell>
          <cell r="I906">
            <v>0</v>
          </cell>
          <cell r="J906">
            <v>0</v>
          </cell>
          <cell r="K906">
            <v>0</v>
          </cell>
          <cell r="L906">
            <v>0</v>
          </cell>
          <cell r="M906">
            <v>221.5</v>
          </cell>
          <cell r="N906" t="str">
            <v>KG</v>
          </cell>
          <cell r="O906" t="str">
            <v>A</v>
          </cell>
          <cell r="P906" t="str">
            <v>Unrestricted</v>
          </cell>
          <cell r="Q906" t="str">
            <v>Unrestricted</v>
          </cell>
          <cell r="R906">
            <v>25.52</v>
          </cell>
          <cell r="S906">
            <v>25.52</v>
          </cell>
          <cell r="T906" t="str">
            <v>S</v>
          </cell>
          <cell r="U906">
            <v>5652.68</v>
          </cell>
          <cell r="V906">
            <v>0</v>
          </cell>
          <cell r="W906">
            <v>0</v>
          </cell>
          <cell r="X906">
            <v>0</v>
          </cell>
        </row>
        <row r="907">
          <cell r="E907" t="str">
            <v>80011383B</v>
          </cell>
          <cell r="F907" t="str">
            <v>24.07.2003</v>
          </cell>
          <cell r="G907">
            <v>217.5</v>
          </cell>
          <cell r="H907">
            <v>0</v>
          </cell>
          <cell r="I907">
            <v>0</v>
          </cell>
          <cell r="J907">
            <v>0</v>
          </cell>
          <cell r="K907">
            <v>0</v>
          </cell>
          <cell r="L907">
            <v>0</v>
          </cell>
          <cell r="M907">
            <v>217.5</v>
          </cell>
          <cell r="N907" t="str">
            <v>KG</v>
          </cell>
          <cell r="O907" t="str">
            <v>A</v>
          </cell>
          <cell r="P907" t="str">
            <v>Unrestricted</v>
          </cell>
          <cell r="Q907" t="str">
            <v>Unrestricted</v>
          </cell>
          <cell r="R907">
            <v>25.52</v>
          </cell>
          <cell r="S907">
            <v>25.52</v>
          </cell>
          <cell r="T907" t="str">
            <v>S</v>
          </cell>
          <cell r="U907">
            <v>5550.6</v>
          </cell>
          <cell r="V907">
            <v>0</v>
          </cell>
          <cell r="W907">
            <v>0</v>
          </cell>
          <cell r="X907">
            <v>0</v>
          </cell>
        </row>
        <row r="908">
          <cell r="E908" t="str">
            <v>80011384A</v>
          </cell>
          <cell r="F908" t="str">
            <v>15.08.2003</v>
          </cell>
          <cell r="G908">
            <v>255</v>
          </cell>
          <cell r="H908">
            <v>0</v>
          </cell>
          <cell r="I908">
            <v>0</v>
          </cell>
          <cell r="J908">
            <v>0</v>
          </cell>
          <cell r="K908">
            <v>0</v>
          </cell>
          <cell r="L908">
            <v>0</v>
          </cell>
          <cell r="M908">
            <v>255</v>
          </cell>
          <cell r="N908" t="str">
            <v>KG</v>
          </cell>
          <cell r="O908" t="str">
            <v>A</v>
          </cell>
          <cell r="P908" t="str">
            <v>Unrestricted</v>
          </cell>
          <cell r="Q908" t="str">
            <v>Unrestricted</v>
          </cell>
          <cell r="R908">
            <v>25.52</v>
          </cell>
          <cell r="S908">
            <v>25.52</v>
          </cell>
          <cell r="T908" t="str">
            <v>S</v>
          </cell>
          <cell r="U908">
            <v>6507.6</v>
          </cell>
          <cell r="V908">
            <v>0</v>
          </cell>
          <cell r="W908">
            <v>0</v>
          </cell>
          <cell r="X908" t="e">
            <v>#N/A</v>
          </cell>
        </row>
        <row r="909">
          <cell r="E909" t="str">
            <v>80011384B</v>
          </cell>
          <cell r="F909" t="str">
            <v>15.08.2003</v>
          </cell>
          <cell r="G909">
            <v>191.5</v>
          </cell>
          <cell r="H909">
            <v>0</v>
          </cell>
          <cell r="I909">
            <v>0</v>
          </cell>
          <cell r="J909">
            <v>0</v>
          </cell>
          <cell r="K909">
            <v>0</v>
          </cell>
          <cell r="L909">
            <v>0</v>
          </cell>
          <cell r="M909">
            <v>191.5</v>
          </cell>
          <cell r="N909" t="str">
            <v>KG</v>
          </cell>
          <cell r="O909" t="str">
            <v>A</v>
          </cell>
          <cell r="P909" t="str">
            <v>Unrestricted</v>
          </cell>
          <cell r="Q909" t="str">
            <v>Unrestricted</v>
          </cell>
          <cell r="R909">
            <v>25.52</v>
          </cell>
          <cell r="S909">
            <v>25.52</v>
          </cell>
          <cell r="T909" t="str">
            <v>S</v>
          </cell>
          <cell r="U909">
            <v>4887.08</v>
          </cell>
          <cell r="V909">
            <v>0</v>
          </cell>
          <cell r="W909">
            <v>0</v>
          </cell>
          <cell r="X909" t="e">
            <v>#N/A</v>
          </cell>
        </row>
        <row r="910">
          <cell r="E910" t="str">
            <v>80011385A</v>
          </cell>
          <cell r="F910" t="str">
            <v>10.08.2003</v>
          </cell>
          <cell r="G910">
            <v>0</v>
          </cell>
          <cell r="H910">
            <v>0</v>
          </cell>
          <cell r="I910">
            <v>0</v>
          </cell>
          <cell r="J910">
            <v>0</v>
          </cell>
          <cell r="K910">
            <v>221.5</v>
          </cell>
          <cell r="L910">
            <v>0</v>
          </cell>
          <cell r="M910">
            <v>221.5</v>
          </cell>
          <cell r="N910" t="str">
            <v>KG</v>
          </cell>
          <cell r="O910" t="str">
            <v>A</v>
          </cell>
          <cell r="P910" t="str">
            <v>Blocked</v>
          </cell>
          <cell r="Q910" t="str">
            <v>Blocked</v>
          </cell>
          <cell r="R910">
            <v>25.52</v>
          </cell>
          <cell r="S910">
            <v>25.52</v>
          </cell>
          <cell r="T910" t="str">
            <v>S</v>
          </cell>
          <cell r="U910">
            <v>5652.68</v>
          </cell>
          <cell r="V910">
            <v>0</v>
          </cell>
          <cell r="W910">
            <v>0</v>
          </cell>
          <cell r="X910" t="e">
            <v>#N/A</v>
          </cell>
        </row>
        <row r="911">
          <cell r="E911" t="str">
            <v>80011385B</v>
          </cell>
          <cell r="F911" t="str">
            <v>10.08.2003</v>
          </cell>
          <cell r="G911">
            <v>0</v>
          </cell>
          <cell r="H911">
            <v>0</v>
          </cell>
          <cell r="I911">
            <v>0</v>
          </cell>
          <cell r="J911">
            <v>0</v>
          </cell>
          <cell r="K911">
            <v>215.2</v>
          </cell>
          <cell r="L911">
            <v>0</v>
          </cell>
          <cell r="M911">
            <v>215.2</v>
          </cell>
          <cell r="N911" t="str">
            <v>KG</v>
          </cell>
          <cell r="O911" t="str">
            <v>QUAR</v>
          </cell>
          <cell r="P911" t="str">
            <v>Blocked</v>
          </cell>
          <cell r="Q911" t="str">
            <v>Blocked</v>
          </cell>
          <cell r="R911">
            <v>25.52</v>
          </cell>
          <cell r="S911">
            <v>25.52</v>
          </cell>
          <cell r="T911" t="str">
            <v>S</v>
          </cell>
          <cell r="U911">
            <v>5491.9</v>
          </cell>
          <cell r="V911">
            <v>0</v>
          </cell>
          <cell r="W911">
            <v>0</v>
          </cell>
          <cell r="X911" t="e">
            <v>#N/A</v>
          </cell>
        </row>
        <row r="912">
          <cell r="E912" t="str">
            <v>80011386A</v>
          </cell>
          <cell r="F912" t="str">
            <v>17.08.2003</v>
          </cell>
          <cell r="G912">
            <v>0</v>
          </cell>
          <cell r="H912">
            <v>0</v>
          </cell>
          <cell r="I912">
            <v>0</v>
          </cell>
          <cell r="J912">
            <v>0</v>
          </cell>
          <cell r="K912">
            <v>221.5</v>
          </cell>
          <cell r="L912">
            <v>0</v>
          </cell>
          <cell r="M912">
            <v>221.5</v>
          </cell>
          <cell r="N912" t="str">
            <v>KG</v>
          </cell>
          <cell r="O912" t="str">
            <v>QUAR</v>
          </cell>
          <cell r="P912" t="str">
            <v>Blocked</v>
          </cell>
          <cell r="Q912" t="str">
            <v>Blocked</v>
          </cell>
          <cell r="R912">
            <v>25.52</v>
          </cell>
          <cell r="S912">
            <v>25.52</v>
          </cell>
          <cell r="T912" t="str">
            <v>S</v>
          </cell>
          <cell r="U912">
            <v>5652.68</v>
          </cell>
          <cell r="V912">
            <v>0</v>
          </cell>
          <cell r="W912">
            <v>0</v>
          </cell>
          <cell r="X912" t="e">
            <v>#N/A</v>
          </cell>
        </row>
        <row r="913">
          <cell r="E913" t="str">
            <v>80011386B</v>
          </cell>
          <cell r="F913" t="str">
            <v>17.08.2003</v>
          </cell>
          <cell r="G913">
            <v>0</v>
          </cell>
          <cell r="H913">
            <v>0</v>
          </cell>
          <cell r="I913">
            <v>0</v>
          </cell>
          <cell r="J913">
            <v>0</v>
          </cell>
          <cell r="K913">
            <v>236.5</v>
          </cell>
          <cell r="L913">
            <v>0</v>
          </cell>
          <cell r="M913">
            <v>236.5</v>
          </cell>
          <cell r="N913" t="str">
            <v>KG</v>
          </cell>
          <cell r="O913" t="str">
            <v>QUAR</v>
          </cell>
          <cell r="P913" t="str">
            <v>Blocked</v>
          </cell>
          <cell r="Q913" t="str">
            <v>Blocked</v>
          </cell>
          <cell r="R913">
            <v>25.52</v>
          </cell>
          <cell r="S913">
            <v>25.52</v>
          </cell>
          <cell r="T913" t="str">
            <v>S</v>
          </cell>
          <cell r="U913">
            <v>6035.48</v>
          </cell>
          <cell r="V913">
            <v>0</v>
          </cell>
          <cell r="W913">
            <v>0</v>
          </cell>
          <cell r="X913" t="e">
            <v>#N/A</v>
          </cell>
        </row>
        <row r="914">
          <cell r="E914" t="str">
            <v>80011535A</v>
          </cell>
          <cell r="F914" t="str">
            <v>13.08.2003</v>
          </cell>
          <cell r="G914">
            <v>0</v>
          </cell>
          <cell r="H914">
            <v>0</v>
          </cell>
          <cell r="I914">
            <v>0</v>
          </cell>
          <cell r="J914">
            <v>220</v>
          </cell>
          <cell r="K914">
            <v>0</v>
          </cell>
          <cell r="L914">
            <v>0</v>
          </cell>
          <cell r="M914">
            <v>220</v>
          </cell>
          <cell r="N914" t="str">
            <v>KG</v>
          </cell>
          <cell r="O914" t="str">
            <v>QUAR</v>
          </cell>
          <cell r="P914" t="str">
            <v>In Quality</v>
          </cell>
          <cell r="Q914" t="str">
            <v>In Quality</v>
          </cell>
          <cell r="R914">
            <v>25.52</v>
          </cell>
          <cell r="S914">
            <v>25.52</v>
          </cell>
          <cell r="T914" t="str">
            <v>S</v>
          </cell>
          <cell r="U914">
            <v>5614.4</v>
          </cell>
          <cell r="V914">
            <v>0</v>
          </cell>
          <cell r="W914">
            <v>0</v>
          </cell>
          <cell r="X914" t="e">
            <v>#N/A</v>
          </cell>
        </row>
        <row r="915">
          <cell r="E915" t="str">
            <v>80011535B</v>
          </cell>
          <cell r="F915" t="str">
            <v>14.08.2003</v>
          </cell>
          <cell r="G915">
            <v>0</v>
          </cell>
          <cell r="H915">
            <v>0</v>
          </cell>
          <cell r="I915">
            <v>0</v>
          </cell>
          <cell r="J915">
            <v>215</v>
          </cell>
          <cell r="K915">
            <v>0</v>
          </cell>
          <cell r="L915">
            <v>0</v>
          </cell>
          <cell r="M915">
            <v>215</v>
          </cell>
          <cell r="N915" t="str">
            <v>KG</v>
          </cell>
          <cell r="O915" t="str">
            <v>QUAR</v>
          </cell>
          <cell r="P915" t="str">
            <v>In Quality</v>
          </cell>
          <cell r="Q915" t="str">
            <v>In Quality</v>
          </cell>
          <cell r="R915">
            <v>25.52</v>
          </cell>
          <cell r="S915">
            <v>25.52</v>
          </cell>
          <cell r="T915" t="str">
            <v>S</v>
          </cell>
          <cell r="U915">
            <v>5486.8</v>
          </cell>
          <cell r="V915">
            <v>0</v>
          </cell>
          <cell r="W915">
            <v>0</v>
          </cell>
          <cell r="X915" t="e">
            <v>#N/A</v>
          </cell>
        </row>
        <row r="916">
          <cell r="E916" t="str">
            <v>80011536A</v>
          </cell>
          <cell r="F916" t="str">
            <v>18.08.2003</v>
          </cell>
          <cell r="G916">
            <v>0</v>
          </cell>
          <cell r="H916">
            <v>0</v>
          </cell>
          <cell r="I916">
            <v>0</v>
          </cell>
          <cell r="J916">
            <v>227</v>
          </cell>
          <cell r="K916">
            <v>0</v>
          </cell>
          <cell r="L916">
            <v>0</v>
          </cell>
          <cell r="M916">
            <v>227</v>
          </cell>
          <cell r="N916" t="str">
            <v>KG</v>
          </cell>
          <cell r="O916" t="str">
            <v>QUAR</v>
          </cell>
          <cell r="P916" t="str">
            <v>In Quality</v>
          </cell>
          <cell r="Q916" t="str">
            <v>In Quality</v>
          </cell>
          <cell r="R916">
            <v>25.52</v>
          </cell>
          <cell r="S916">
            <v>25.52</v>
          </cell>
          <cell r="T916" t="str">
            <v>S</v>
          </cell>
          <cell r="U916">
            <v>5793.04</v>
          </cell>
          <cell r="V916">
            <v>0</v>
          </cell>
          <cell r="W916">
            <v>0</v>
          </cell>
          <cell r="X916" t="e">
            <v>#N/A</v>
          </cell>
        </row>
        <row r="917">
          <cell r="E917" t="str">
            <v>80011536B</v>
          </cell>
          <cell r="F917" t="str">
            <v>17.08.2003</v>
          </cell>
          <cell r="G917">
            <v>0</v>
          </cell>
          <cell r="H917">
            <v>0</v>
          </cell>
          <cell r="I917">
            <v>0</v>
          </cell>
          <cell r="J917">
            <v>0</v>
          </cell>
          <cell r="K917">
            <v>232</v>
          </cell>
          <cell r="L917">
            <v>0</v>
          </cell>
          <cell r="M917">
            <v>232</v>
          </cell>
          <cell r="N917" t="str">
            <v>KG</v>
          </cell>
          <cell r="O917" t="str">
            <v>QUAR</v>
          </cell>
          <cell r="P917" t="str">
            <v>Blocked</v>
          </cell>
          <cell r="Q917" t="str">
            <v>Blocked</v>
          </cell>
          <cell r="R917">
            <v>25.52</v>
          </cell>
          <cell r="S917">
            <v>25.52</v>
          </cell>
          <cell r="T917" t="str">
            <v>S</v>
          </cell>
          <cell r="U917">
            <v>5920.64</v>
          </cell>
          <cell r="V917">
            <v>100</v>
          </cell>
          <cell r="W917">
            <v>5920.64</v>
          </cell>
          <cell r="X917" t="str">
            <v>Per Simon Goon</v>
          </cell>
        </row>
        <row r="918">
          <cell r="E918" t="str">
            <v>80011537A</v>
          </cell>
          <cell r="F918" t="str">
            <v>20.08.2003</v>
          </cell>
          <cell r="G918">
            <v>0</v>
          </cell>
          <cell r="H918">
            <v>0</v>
          </cell>
          <cell r="I918">
            <v>0</v>
          </cell>
          <cell r="J918">
            <v>232</v>
          </cell>
          <cell r="K918">
            <v>0</v>
          </cell>
          <cell r="L918">
            <v>0</v>
          </cell>
          <cell r="M918">
            <v>232</v>
          </cell>
          <cell r="N918" t="str">
            <v>KG</v>
          </cell>
          <cell r="O918" t="str">
            <v>QUAR</v>
          </cell>
          <cell r="P918" t="str">
            <v>In Quality</v>
          </cell>
          <cell r="Q918" t="str">
            <v>In Quality</v>
          </cell>
          <cell r="R918">
            <v>25.52</v>
          </cell>
          <cell r="S918">
            <v>25.52</v>
          </cell>
          <cell r="T918" t="str">
            <v>S</v>
          </cell>
          <cell r="U918">
            <v>5920.64</v>
          </cell>
          <cell r="V918">
            <v>0</v>
          </cell>
          <cell r="W918">
            <v>0</v>
          </cell>
          <cell r="X918" t="e">
            <v>#N/A</v>
          </cell>
        </row>
        <row r="919">
          <cell r="E919" t="str">
            <v>80011537B</v>
          </cell>
          <cell r="F919" t="str">
            <v>20.08.2003</v>
          </cell>
          <cell r="G919">
            <v>0</v>
          </cell>
          <cell r="H919">
            <v>0</v>
          </cell>
          <cell r="I919">
            <v>0</v>
          </cell>
          <cell r="J919">
            <v>221.5</v>
          </cell>
          <cell r="K919">
            <v>0</v>
          </cell>
          <cell r="L919">
            <v>0</v>
          </cell>
          <cell r="M919">
            <v>221.5</v>
          </cell>
          <cell r="N919" t="str">
            <v>KG</v>
          </cell>
          <cell r="O919" t="str">
            <v>QUAR</v>
          </cell>
          <cell r="P919" t="str">
            <v>In Quality</v>
          </cell>
          <cell r="Q919" t="str">
            <v>In Quality</v>
          </cell>
          <cell r="R919">
            <v>25.52</v>
          </cell>
          <cell r="S919">
            <v>25.52</v>
          </cell>
          <cell r="T919" t="str">
            <v>S</v>
          </cell>
          <cell r="U919">
            <v>5652.68</v>
          </cell>
          <cell r="V919">
            <v>0</v>
          </cell>
          <cell r="W919">
            <v>0</v>
          </cell>
          <cell r="X919" t="e">
            <v>#N/A</v>
          </cell>
        </row>
        <row r="920">
          <cell r="E920" t="str">
            <v>80011538A</v>
          </cell>
          <cell r="F920" t="str">
            <v>21.08.2003</v>
          </cell>
          <cell r="G920">
            <v>0</v>
          </cell>
          <cell r="H920">
            <v>0</v>
          </cell>
          <cell r="I920">
            <v>0</v>
          </cell>
          <cell r="J920">
            <v>219.7</v>
          </cell>
          <cell r="K920">
            <v>0</v>
          </cell>
          <cell r="L920">
            <v>0</v>
          </cell>
          <cell r="M920">
            <v>219.7</v>
          </cell>
          <cell r="N920" t="str">
            <v>KG</v>
          </cell>
          <cell r="O920" t="str">
            <v>QUAR</v>
          </cell>
          <cell r="P920" t="str">
            <v>In Quality</v>
          </cell>
          <cell r="Q920" t="str">
            <v>In Quality</v>
          </cell>
          <cell r="R920">
            <v>25.52</v>
          </cell>
          <cell r="S920">
            <v>25.52</v>
          </cell>
          <cell r="T920" t="str">
            <v>S</v>
          </cell>
          <cell r="U920">
            <v>5606.74</v>
          </cell>
          <cell r="V920">
            <v>0</v>
          </cell>
          <cell r="W920">
            <v>0</v>
          </cell>
          <cell r="X920" t="e">
            <v>#N/A</v>
          </cell>
        </row>
        <row r="921">
          <cell r="E921" t="str">
            <v>80011538B</v>
          </cell>
          <cell r="F921" t="str">
            <v>21.08.2003</v>
          </cell>
          <cell r="G921">
            <v>0</v>
          </cell>
          <cell r="H921">
            <v>0</v>
          </cell>
          <cell r="I921">
            <v>0</v>
          </cell>
          <cell r="J921">
            <v>231</v>
          </cell>
          <cell r="K921">
            <v>0</v>
          </cell>
          <cell r="L921">
            <v>0</v>
          </cell>
          <cell r="M921">
            <v>231</v>
          </cell>
          <cell r="N921" t="str">
            <v>KG</v>
          </cell>
          <cell r="O921" t="str">
            <v>QUAR</v>
          </cell>
          <cell r="P921" t="str">
            <v>In Quality</v>
          </cell>
          <cell r="Q921" t="str">
            <v>In Quality</v>
          </cell>
          <cell r="R921">
            <v>25.52</v>
          </cell>
          <cell r="S921">
            <v>25.52</v>
          </cell>
          <cell r="T921" t="str">
            <v>S</v>
          </cell>
          <cell r="U921">
            <v>5895.12</v>
          </cell>
          <cell r="V921">
            <v>0</v>
          </cell>
          <cell r="W921">
            <v>0</v>
          </cell>
          <cell r="X921" t="e">
            <v>#N/A</v>
          </cell>
        </row>
        <row r="922">
          <cell r="E922" t="str">
            <v>80011552A</v>
          </cell>
          <cell r="F922" t="str">
            <v>26.08.2003</v>
          </cell>
          <cell r="G922">
            <v>0</v>
          </cell>
          <cell r="H922">
            <v>0</v>
          </cell>
          <cell r="I922">
            <v>0</v>
          </cell>
          <cell r="J922">
            <v>209.8</v>
          </cell>
          <cell r="K922">
            <v>0</v>
          </cell>
          <cell r="L922">
            <v>0</v>
          </cell>
          <cell r="M922">
            <v>209.8</v>
          </cell>
          <cell r="N922" t="str">
            <v>KG</v>
          </cell>
          <cell r="O922" t="str">
            <v>QUAR</v>
          </cell>
          <cell r="P922" t="str">
            <v>In Quality</v>
          </cell>
          <cell r="Q922" t="str">
            <v>In Quality</v>
          </cell>
          <cell r="R922">
            <v>25.52</v>
          </cell>
          <cell r="S922">
            <v>25.52</v>
          </cell>
          <cell r="T922" t="str">
            <v>S</v>
          </cell>
          <cell r="U922">
            <v>5354.1</v>
          </cell>
          <cell r="V922">
            <v>0</v>
          </cell>
          <cell r="W922">
            <v>0</v>
          </cell>
          <cell r="X922" t="e">
            <v>#N/A</v>
          </cell>
        </row>
        <row r="923">
          <cell r="E923" t="str">
            <v>80011552B</v>
          </cell>
          <cell r="F923" t="str">
            <v>24.08.2003</v>
          </cell>
          <cell r="G923">
            <v>0</v>
          </cell>
          <cell r="H923">
            <v>0</v>
          </cell>
          <cell r="I923">
            <v>0</v>
          </cell>
          <cell r="J923">
            <v>240</v>
          </cell>
          <cell r="K923">
            <v>0</v>
          </cell>
          <cell r="L923">
            <v>0</v>
          </cell>
          <cell r="M923">
            <v>240</v>
          </cell>
          <cell r="N923" t="str">
            <v>KG</v>
          </cell>
          <cell r="O923" t="str">
            <v>QUAR</v>
          </cell>
          <cell r="P923" t="str">
            <v>In Quality</v>
          </cell>
          <cell r="Q923" t="str">
            <v>In Quality</v>
          </cell>
          <cell r="R923">
            <v>25.52</v>
          </cell>
          <cell r="S923">
            <v>25.52</v>
          </cell>
          <cell r="T923" t="str">
            <v>S</v>
          </cell>
          <cell r="U923">
            <v>6124.8</v>
          </cell>
          <cell r="V923">
            <v>0</v>
          </cell>
          <cell r="W923">
            <v>0</v>
          </cell>
          <cell r="X923" t="e">
            <v>#N/A</v>
          </cell>
        </row>
        <row r="924">
          <cell r="E924" t="str">
            <v>80011553A</v>
          </cell>
          <cell r="F924" t="str">
            <v>23.08.2003</v>
          </cell>
          <cell r="G924">
            <v>0</v>
          </cell>
          <cell r="H924">
            <v>0</v>
          </cell>
          <cell r="I924">
            <v>0</v>
          </cell>
          <cell r="J924">
            <v>212</v>
          </cell>
          <cell r="K924">
            <v>0</v>
          </cell>
          <cell r="L924">
            <v>0</v>
          </cell>
          <cell r="M924">
            <v>212</v>
          </cell>
          <cell r="N924" t="str">
            <v>KG</v>
          </cell>
          <cell r="O924" t="str">
            <v>QUAR</v>
          </cell>
          <cell r="P924" t="str">
            <v>In Quality</v>
          </cell>
          <cell r="Q924" t="str">
            <v>In Quality</v>
          </cell>
          <cell r="R924">
            <v>25.52</v>
          </cell>
          <cell r="S924">
            <v>25.52</v>
          </cell>
          <cell r="T924" t="str">
            <v>S</v>
          </cell>
          <cell r="U924">
            <v>5410.24</v>
          </cell>
          <cell r="V924">
            <v>0</v>
          </cell>
          <cell r="W924">
            <v>0</v>
          </cell>
          <cell r="X924" t="e">
            <v>#N/A</v>
          </cell>
        </row>
        <row r="925">
          <cell r="E925" t="str">
            <v>80011553B</v>
          </cell>
          <cell r="F925" t="str">
            <v>23.08.2003</v>
          </cell>
          <cell r="G925">
            <v>0</v>
          </cell>
          <cell r="H925">
            <v>0</v>
          </cell>
          <cell r="I925">
            <v>0</v>
          </cell>
          <cell r="J925">
            <v>225.5</v>
          </cell>
          <cell r="K925">
            <v>0</v>
          </cell>
          <cell r="L925">
            <v>0</v>
          </cell>
          <cell r="M925">
            <v>225.5</v>
          </cell>
          <cell r="N925" t="str">
            <v>KG</v>
          </cell>
          <cell r="O925" t="str">
            <v>QUAR</v>
          </cell>
          <cell r="P925" t="str">
            <v>In Quality</v>
          </cell>
          <cell r="Q925" t="str">
            <v>In Quality</v>
          </cell>
          <cell r="R925">
            <v>25.52</v>
          </cell>
          <cell r="S925">
            <v>25.52</v>
          </cell>
          <cell r="T925" t="str">
            <v>S</v>
          </cell>
          <cell r="U925">
            <v>5754.76</v>
          </cell>
          <cell r="V925">
            <v>0</v>
          </cell>
          <cell r="W925">
            <v>0</v>
          </cell>
          <cell r="X925" t="e">
            <v>#N/A</v>
          </cell>
        </row>
        <row r="926">
          <cell r="E926" t="str">
            <v>80011554A</v>
          </cell>
          <cell r="F926" t="str">
            <v>27.08.2003</v>
          </cell>
          <cell r="G926">
            <v>0</v>
          </cell>
          <cell r="H926">
            <v>0</v>
          </cell>
          <cell r="I926">
            <v>0</v>
          </cell>
          <cell r="J926">
            <v>219</v>
          </cell>
          <cell r="K926">
            <v>0</v>
          </cell>
          <cell r="L926">
            <v>0</v>
          </cell>
          <cell r="M926">
            <v>219</v>
          </cell>
          <cell r="N926" t="str">
            <v>KG</v>
          </cell>
          <cell r="O926" t="str">
            <v>QUAR</v>
          </cell>
          <cell r="P926" t="str">
            <v>In Quality</v>
          </cell>
          <cell r="Q926" t="str">
            <v>In Quality</v>
          </cell>
          <cell r="R926">
            <v>25.52</v>
          </cell>
          <cell r="S926">
            <v>25.52</v>
          </cell>
          <cell r="T926" t="str">
            <v>S</v>
          </cell>
          <cell r="U926">
            <v>5588.88</v>
          </cell>
          <cell r="V926">
            <v>0</v>
          </cell>
          <cell r="W926">
            <v>0</v>
          </cell>
          <cell r="X926" t="e">
            <v>#N/A</v>
          </cell>
        </row>
        <row r="927">
          <cell r="E927" t="str">
            <v>80011554B</v>
          </cell>
          <cell r="F927" t="str">
            <v>27.08.2003</v>
          </cell>
          <cell r="G927">
            <v>0</v>
          </cell>
          <cell r="H927">
            <v>0</v>
          </cell>
          <cell r="I927">
            <v>0</v>
          </cell>
          <cell r="J927">
            <v>226</v>
          </cell>
          <cell r="K927">
            <v>0</v>
          </cell>
          <cell r="L927">
            <v>0</v>
          </cell>
          <cell r="M927">
            <v>226</v>
          </cell>
          <cell r="N927" t="str">
            <v>KG</v>
          </cell>
          <cell r="O927" t="str">
            <v>QUAR</v>
          </cell>
          <cell r="P927" t="str">
            <v>In Quality</v>
          </cell>
          <cell r="Q927" t="str">
            <v>In Quality</v>
          </cell>
          <cell r="R927">
            <v>25.52</v>
          </cell>
          <cell r="S927">
            <v>25.52</v>
          </cell>
          <cell r="T927" t="str">
            <v>S</v>
          </cell>
          <cell r="U927">
            <v>5767.52</v>
          </cell>
          <cell r="V927">
            <v>0</v>
          </cell>
          <cell r="W927">
            <v>0</v>
          </cell>
          <cell r="X927" t="e">
            <v>#N/A</v>
          </cell>
        </row>
        <row r="928">
          <cell r="E928" t="str">
            <v>80011555A</v>
          </cell>
          <cell r="F928" t="str">
            <v>26.08.2003</v>
          </cell>
          <cell r="G928">
            <v>0</v>
          </cell>
          <cell r="H928">
            <v>0</v>
          </cell>
          <cell r="I928">
            <v>0</v>
          </cell>
          <cell r="J928">
            <v>199</v>
          </cell>
          <cell r="K928">
            <v>0</v>
          </cell>
          <cell r="L928">
            <v>0</v>
          </cell>
          <cell r="M928">
            <v>199</v>
          </cell>
          <cell r="N928" t="str">
            <v>KG</v>
          </cell>
          <cell r="O928" t="str">
            <v>QUAR</v>
          </cell>
          <cell r="P928" t="str">
            <v>In Quality</v>
          </cell>
          <cell r="Q928" t="str">
            <v>In Quality</v>
          </cell>
          <cell r="R928">
            <v>25.52</v>
          </cell>
          <cell r="S928">
            <v>25.52</v>
          </cell>
          <cell r="T928" t="str">
            <v>S</v>
          </cell>
          <cell r="U928">
            <v>5078.4799999999996</v>
          </cell>
          <cell r="V928">
            <v>0</v>
          </cell>
          <cell r="W928">
            <v>0</v>
          </cell>
          <cell r="X928" t="e">
            <v>#N/A</v>
          </cell>
        </row>
        <row r="929">
          <cell r="E929" t="str">
            <v>80011555B</v>
          </cell>
          <cell r="F929" t="str">
            <v>26.08.2003</v>
          </cell>
          <cell r="G929">
            <v>0</v>
          </cell>
          <cell r="H929">
            <v>0</v>
          </cell>
          <cell r="I929">
            <v>0</v>
          </cell>
          <cell r="J929">
            <v>240</v>
          </cell>
          <cell r="K929">
            <v>0</v>
          </cell>
          <cell r="L929">
            <v>0</v>
          </cell>
          <cell r="M929">
            <v>240</v>
          </cell>
          <cell r="N929" t="str">
            <v>KG</v>
          </cell>
          <cell r="O929" t="str">
            <v>QUAR</v>
          </cell>
          <cell r="P929" t="str">
            <v>In Quality</v>
          </cell>
          <cell r="Q929" t="str">
            <v>In Quality</v>
          </cell>
          <cell r="R929">
            <v>25.52</v>
          </cell>
          <cell r="S929">
            <v>25.52</v>
          </cell>
          <cell r="T929" t="str">
            <v>S</v>
          </cell>
          <cell r="U929">
            <v>6124.8</v>
          </cell>
          <cell r="V929">
            <v>0</v>
          </cell>
          <cell r="W929">
            <v>0</v>
          </cell>
          <cell r="X929" t="e">
            <v>#N/A</v>
          </cell>
        </row>
        <row r="930">
          <cell r="E930" t="str">
            <v>80011646A</v>
          </cell>
          <cell r="F930" t="str">
            <v>26.08.2003</v>
          </cell>
          <cell r="G930">
            <v>0</v>
          </cell>
          <cell r="H930">
            <v>0</v>
          </cell>
          <cell r="I930">
            <v>0</v>
          </cell>
          <cell r="J930">
            <v>223.4</v>
          </cell>
          <cell r="K930">
            <v>0</v>
          </cell>
          <cell r="L930">
            <v>0</v>
          </cell>
          <cell r="M930">
            <v>223.4</v>
          </cell>
          <cell r="N930" t="str">
            <v>KG</v>
          </cell>
          <cell r="O930" t="str">
            <v>QUAR</v>
          </cell>
          <cell r="P930" t="str">
            <v>In Quality</v>
          </cell>
          <cell r="Q930" t="str">
            <v>In Quality</v>
          </cell>
          <cell r="R930">
            <v>25.52</v>
          </cell>
          <cell r="S930">
            <v>25.52</v>
          </cell>
          <cell r="T930" t="str">
            <v>S</v>
          </cell>
          <cell r="U930">
            <v>5701.17</v>
          </cell>
          <cell r="V930">
            <v>0</v>
          </cell>
          <cell r="W930">
            <v>0</v>
          </cell>
          <cell r="X930" t="e">
            <v>#N/A</v>
          </cell>
        </row>
        <row r="931">
          <cell r="E931" t="str">
            <v>80011646B</v>
          </cell>
          <cell r="F931" t="str">
            <v>31.08.2003</v>
          </cell>
          <cell r="G931">
            <v>0</v>
          </cell>
          <cell r="H931">
            <v>0</v>
          </cell>
          <cell r="I931">
            <v>0</v>
          </cell>
          <cell r="J931">
            <v>215.4</v>
          </cell>
          <cell r="K931">
            <v>0</v>
          </cell>
          <cell r="L931">
            <v>0</v>
          </cell>
          <cell r="M931">
            <v>215.4</v>
          </cell>
          <cell r="N931" t="str">
            <v>KG</v>
          </cell>
          <cell r="O931" t="str">
            <v>QUAR</v>
          </cell>
          <cell r="P931" t="str">
            <v>In Quality</v>
          </cell>
          <cell r="Q931" t="str">
            <v>In Quality</v>
          </cell>
          <cell r="R931">
            <v>25.52</v>
          </cell>
          <cell r="S931">
            <v>25.52</v>
          </cell>
          <cell r="T931" t="str">
            <v>S</v>
          </cell>
          <cell r="U931">
            <v>5497.01</v>
          </cell>
          <cell r="V931">
            <v>0</v>
          </cell>
          <cell r="W931">
            <v>0</v>
          </cell>
          <cell r="X931" t="e">
            <v>#N/A</v>
          </cell>
        </row>
        <row r="932">
          <cell r="E932" t="str">
            <v>80011648A</v>
          </cell>
          <cell r="F932" t="str">
            <v>30.08.2003</v>
          </cell>
          <cell r="G932">
            <v>0</v>
          </cell>
          <cell r="H932">
            <v>0</v>
          </cell>
          <cell r="I932">
            <v>0</v>
          </cell>
          <cell r="J932">
            <v>227.8</v>
          </cell>
          <cell r="K932">
            <v>0</v>
          </cell>
          <cell r="L932">
            <v>0</v>
          </cell>
          <cell r="M932">
            <v>227.8</v>
          </cell>
          <cell r="N932" t="str">
            <v>KG</v>
          </cell>
          <cell r="O932" t="str">
            <v>QUAR</v>
          </cell>
          <cell r="P932" t="str">
            <v>In Quality</v>
          </cell>
          <cell r="Q932" t="str">
            <v>In Quality</v>
          </cell>
          <cell r="R932">
            <v>25.52</v>
          </cell>
          <cell r="S932">
            <v>25.52</v>
          </cell>
          <cell r="T932" t="str">
            <v>S</v>
          </cell>
          <cell r="U932">
            <v>5813.46</v>
          </cell>
          <cell r="V932">
            <v>0</v>
          </cell>
          <cell r="W932">
            <v>0</v>
          </cell>
          <cell r="X932" t="e">
            <v>#N/A</v>
          </cell>
        </row>
        <row r="933">
          <cell r="E933" t="str">
            <v>80011648B</v>
          </cell>
          <cell r="F933" t="str">
            <v>30.08.2003</v>
          </cell>
          <cell r="G933">
            <v>0</v>
          </cell>
          <cell r="H933">
            <v>0</v>
          </cell>
          <cell r="I933">
            <v>0</v>
          </cell>
          <cell r="J933">
            <v>217.5</v>
          </cell>
          <cell r="K933">
            <v>0</v>
          </cell>
          <cell r="L933">
            <v>0</v>
          </cell>
          <cell r="M933">
            <v>217.5</v>
          </cell>
          <cell r="N933" t="str">
            <v>KG</v>
          </cell>
          <cell r="O933" t="str">
            <v>QUAR</v>
          </cell>
          <cell r="P933" t="str">
            <v>In Quality</v>
          </cell>
          <cell r="Q933" t="str">
            <v>In Quality</v>
          </cell>
          <cell r="R933">
            <v>25.52</v>
          </cell>
          <cell r="S933">
            <v>25.52</v>
          </cell>
          <cell r="T933" t="str">
            <v>S</v>
          </cell>
          <cell r="U933">
            <v>5550.6</v>
          </cell>
          <cell r="V933">
            <v>0</v>
          </cell>
          <cell r="W933">
            <v>0</v>
          </cell>
          <cell r="X933" t="e">
            <v>#N/A</v>
          </cell>
        </row>
        <row r="934">
          <cell r="E934" t="str">
            <v>80011649A</v>
          </cell>
          <cell r="F934" t="str">
            <v>30.08.2003</v>
          </cell>
          <cell r="G934">
            <v>0</v>
          </cell>
          <cell r="H934">
            <v>0</v>
          </cell>
          <cell r="I934">
            <v>0</v>
          </cell>
          <cell r="J934">
            <v>215.5</v>
          </cell>
          <cell r="K934">
            <v>0</v>
          </cell>
          <cell r="L934">
            <v>0</v>
          </cell>
          <cell r="M934">
            <v>215.5</v>
          </cell>
          <cell r="N934" t="str">
            <v>KG</v>
          </cell>
          <cell r="O934" t="str">
            <v>QUAR</v>
          </cell>
          <cell r="P934" t="str">
            <v>In Quality</v>
          </cell>
          <cell r="Q934" t="str">
            <v>In Quality</v>
          </cell>
          <cell r="R934">
            <v>25.52</v>
          </cell>
          <cell r="S934">
            <v>25.52</v>
          </cell>
          <cell r="T934" t="str">
            <v>S</v>
          </cell>
          <cell r="U934">
            <v>5499.56</v>
          </cell>
          <cell r="V934">
            <v>0</v>
          </cell>
          <cell r="W934">
            <v>0</v>
          </cell>
          <cell r="X934" t="e">
            <v>#N/A</v>
          </cell>
        </row>
        <row r="935">
          <cell r="E935" t="str">
            <v>80011649B</v>
          </cell>
          <cell r="F935" t="str">
            <v>30.08.2003</v>
          </cell>
          <cell r="G935">
            <v>0</v>
          </cell>
          <cell r="H935">
            <v>0</v>
          </cell>
          <cell r="I935">
            <v>0</v>
          </cell>
          <cell r="J935">
            <v>221</v>
          </cell>
          <cell r="K935">
            <v>0</v>
          </cell>
          <cell r="L935">
            <v>0</v>
          </cell>
          <cell r="M935">
            <v>221</v>
          </cell>
          <cell r="N935" t="str">
            <v>KG</v>
          </cell>
          <cell r="O935" t="str">
            <v>QUAR</v>
          </cell>
          <cell r="P935" t="str">
            <v>In Quality</v>
          </cell>
          <cell r="Q935" t="str">
            <v>In Quality</v>
          </cell>
          <cell r="R935">
            <v>25.52</v>
          </cell>
          <cell r="S935">
            <v>25.52</v>
          </cell>
          <cell r="T935" t="str">
            <v>S</v>
          </cell>
          <cell r="U935">
            <v>5639.92</v>
          </cell>
          <cell r="V935">
            <v>0</v>
          </cell>
          <cell r="W935">
            <v>0</v>
          </cell>
          <cell r="X935" t="e">
            <v>#N/A</v>
          </cell>
        </row>
        <row r="936">
          <cell r="E936" t="str">
            <v>80009752B</v>
          </cell>
          <cell r="F936" t="str">
            <v>12.10.2002</v>
          </cell>
          <cell r="G936">
            <v>40.9</v>
          </cell>
          <cell r="H936">
            <v>0</v>
          </cell>
          <cell r="I936">
            <v>0</v>
          </cell>
          <cell r="J936">
            <v>0</v>
          </cell>
          <cell r="K936">
            <v>0</v>
          </cell>
          <cell r="L936">
            <v>0</v>
          </cell>
          <cell r="M936">
            <v>40.9</v>
          </cell>
          <cell r="N936" t="str">
            <v>KG</v>
          </cell>
          <cell r="O936" t="str">
            <v>AVTR</v>
          </cell>
          <cell r="P936" t="str">
            <v>Unrestricted</v>
          </cell>
          <cell r="Q936" t="str">
            <v>Unrestricted</v>
          </cell>
          <cell r="R936">
            <v>125.29</v>
          </cell>
          <cell r="S936">
            <v>125.29</v>
          </cell>
          <cell r="T936" t="str">
            <v>S</v>
          </cell>
          <cell r="U936">
            <v>5124.3599999999997</v>
          </cell>
          <cell r="V936">
            <v>0</v>
          </cell>
          <cell r="W936">
            <v>0</v>
          </cell>
          <cell r="X936">
            <v>0</v>
          </cell>
        </row>
        <row r="937">
          <cell r="E937" t="str">
            <v>80009752C</v>
          </cell>
          <cell r="F937" t="str">
            <v>15.10.2002</v>
          </cell>
          <cell r="G937">
            <v>10</v>
          </cell>
          <cell r="H937">
            <v>0</v>
          </cell>
          <cell r="I937">
            <v>0</v>
          </cell>
          <cell r="J937">
            <v>0</v>
          </cell>
          <cell r="K937">
            <v>0</v>
          </cell>
          <cell r="L937">
            <v>0</v>
          </cell>
          <cell r="M937">
            <v>10</v>
          </cell>
          <cell r="N937" t="str">
            <v>KG</v>
          </cell>
          <cell r="O937" t="str">
            <v>AVTR</v>
          </cell>
          <cell r="P937" t="str">
            <v>Unrestricted</v>
          </cell>
          <cell r="Q937" t="str">
            <v>Unrestricted</v>
          </cell>
          <cell r="R937">
            <v>125.29</v>
          </cell>
          <cell r="S937">
            <v>125.29</v>
          </cell>
          <cell r="T937" t="str">
            <v>S</v>
          </cell>
          <cell r="U937">
            <v>1252.9000000000001</v>
          </cell>
          <cell r="V937">
            <v>0</v>
          </cell>
          <cell r="W937">
            <v>0</v>
          </cell>
          <cell r="X937">
            <v>0</v>
          </cell>
        </row>
        <row r="938">
          <cell r="E938" t="str">
            <v>80011664A</v>
          </cell>
          <cell r="F938" t="str">
            <v>24.08.2003</v>
          </cell>
          <cell r="G938">
            <v>22</v>
          </cell>
          <cell r="H938">
            <v>0</v>
          </cell>
          <cell r="I938">
            <v>0</v>
          </cell>
          <cell r="J938">
            <v>0</v>
          </cell>
          <cell r="K938">
            <v>0</v>
          </cell>
          <cell r="L938">
            <v>0</v>
          </cell>
          <cell r="M938">
            <v>22</v>
          </cell>
          <cell r="N938" t="str">
            <v>KG</v>
          </cell>
          <cell r="O938" t="str">
            <v>A</v>
          </cell>
          <cell r="P938" t="str">
            <v>Unrestricted</v>
          </cell>
          <cell r="Q938" t="str">
            <v>Unrestricted</v>
          </cell>
          <cell r="R938">
            <v>125.29</v>
          </cell>
          <cell r="S938">
            <v>125.29</v>
          </cell>
          <cell r="T938" t="str">
            <v>S</v>
          </cell>
          <cell r="U938">
            <v>2756.38</v>
          </cell>
          <cell r="V938">
            <v>0</v>
          </cell>
          <cell r="W938">
            <v>0</v>
          </cell>
          <cell r="X938" t="e">
            <v>#N/A</v>
          </cell>
        </row>
        <row r="939">
          <cell r="E939" t="str">
            <v>80011664B</v>
          </cell>
          <cell r="F939" t="str">
            <v>25.08.2003</v>
          </cell>
          <cell r="G939">
            <v>114.4</v>
          </cell>
          <cell r="H939">
            <v>0</v>
          </cell>
          <cell r="I939">
            <v>0</v>
          </cell>
          <cell r="J939">
            <v>0</v>
          </cell>
          <cell r="K939">
            <v>0</v>
          </cell>
          <cell r="L939">
            <v>0</v>
          </cell>
          <cell r="M939">
            <v>114.4</v>
          </cell>
          <cell r="N939" t="str">
            <v>KG</v>
          </cell>
          <cell r="O939" t="str">
            <v>A</v>
          </cell>
          <cell r="P939" t="str">
            <v>Unrestricted</v>
          </cell>
          <cell r="Q939" t="str">
            <v>Unrestricted</v>
          </cell>
          <cell r="R939">
            <v>125.29</v>
          </cell>
          <cell r="S939">
            <v>125.29</v>
          </cell>
          <cell r="T939" t="str">
            <v>S</v>
          </cell>
          <cell r="U939">
            <v>14333.18</v>
          </cell>
          <cell r="V939">
            <v>0</v>
          </cell>
          <cell r="W939">
            <v>0</v>
          </cell>
          <cell r="X939" t="e">
            <v>#N/A</v>
          </cell>
        </row>
        <row r="940">
          <cell r="E940" t="str">
            <v>80011665A</v>
          </cell>
          <cell r="F940" t="str">
            <v>28.08.2003</v>
          </cell>
          <cell r="G940">
            <v>0</v>
          </cell>
          <cell r="H940">
            <v>0</v>
          </cell>
          <cell r="I940">
            <v>0</v>
          </cell>
          <cell r="J940">
            <v>220.2</v>
          </cell>
          <cell r="K940">
            <v>0</v>
          </cell>
          <cell r="L940">
            <v>0</v>
          </cell>
          <cell r="M940">
            <v>220.2</v>
          </cell>
          <cell r="N940" t="str">
            <v>KG</v>
          </cell>
          <cell r="O940" t="str">
            <v>A</v>
          </cell>
          <cell r="P940" t="str">
            <v>In Quality</v>
          </cell>
          <cell r="Q940" t="str">
            <v>In Quality</v>
          </cell>
          <cell r="R940">
            <v>125.29</v>
          </cell>
          <cell r="S940">
            <v>125.29</v>
          </cell>
          <cell r="T940" t="str">
            <v>S</v>
          </cell>
          <cell r="U940">
            <v>27588.86</v>
          </cell>
          <cell r="V940">
            <v>0</v>
          </cell>
          <cell r="W940">
            <v>0</v>
          </cell>
          <cell r="X940" t="e">
            <v>#N/A</v>
          </cell>
        </row>
        <row r="941">
          <cell r="E941" t="str">
            <v>80011665B</v>
          </cell>
          <cell r="F941" t="str">
            <v>30.08.2003</v>
          </cell>
          <cell r="G941">
            <v>0</v>
          </cell>
          <cell r="H941">
            <v>0</v>
          </cell>
          <cell r="I941">
            <v>0</v>
          </cell>
          <cell r="J941">
            <v>211</v>
          </cell>
          <cell r="K941">
            <v>0</v>
          </cell>
          <cell r="L941">
            <v>0</v>
          </cell>
          <cell r="M941">
            <v>211</v>
          </cell>
          <cell r="N941" t="str">
            <v>KG</v>
          </cell>
          <cell r="O941" t="str">
            <v>A</v>
          </cell>
          <cell r="P941" t="str">
            <v>In Quality</v>
          </cell>
          <cell r="Q941" t="str">
            <v>In Quality</v>
          </cell>
          <cell r="R941">
            <v>125.29</v>
          </cell>
          <cell r="S941">
            <v>125.29</v>
          </cell>
          <cell r="T941" t="str">
            <v>S</v>
          </cell>
          <cell r="U941">
            <v>26436.19</v>
          </cell>
          <cell r="V941">
            <v>0</v>
          </cell>
          <cell r="W941">
            <v>0</v>
          </cell>
          <cell r="X941" t="e">
            <v>#N/A</v>
          </cell>
        </row>
        <row r="942">
          <cell r="E942">
            <v>800083100</v>
          </cell>
          <cell r="F942" t="str">
            <v>14.02.2002</v>
          </cell>
          <cell r="G942">
            <v>0</v>
          </cell>
          <cell r="H942">
            <v>0</v>
          </cell>
          <cell r="I942">
            <v>0</v>
          </cell>
          <cell r="J942">
            <v>400</v>
          </cell>
          <cell r="K942">
            <v>126</v>
          </cell>
          <cell r="L942">
            <v>0</v>
          </cell>
          <cell r="M942">
            <v>526</v>
          </cell>
          <cell r="N942" t="str">
            <v>KG</v>
          </cell>
          <cell r="O942" t="str">
            <v>A</v>
          </cell>
          <cell r="P942" t="str">
            <v>Mix</v>
          </cell>
          <cell r="Q942" t="str">
            <v>In Quality</v>
          </cell>
          <cell r="R942">
            <v>1.05</v>
          </cell>
          <cell r="S942">
            <v>1.05</v>
          </cell>
          <cell r="T942" t="str">
            <v>S</v>
          </cell>
          <cell r="U942">
            <v>552.29999999999995</v>
          </cell>
          <cell r="V942">
            <v>0</v>
          </cell>
          <cell r="W942">
            <v>0</v>
          </cell>
          <cell r="X942">
            <v>0</v>
          </cell>
        </row>
        <row r="943">
          <cell r="E943">
            <v>800112690</v>
          </cell>
          <cell r="F943" t="str">
            <v>17.06.2003</v>
          </cell>
          <cell r="G943">
            <v>51.6</v>
          </cell>
          <cell r="H943">
            <v>0</v>
          </cell>
          <cell r="I943">
            <v>0</v>
          </cell>
          <cell r="J943">
            <v>0</v>
          </cell>
          <cell r="K943">
            <v>0</v>
          </cell>
          <cell r="L943">
            <v>0</v>
          </cell>
          <cell r="M943">
            <v>51.6</v>
          </cell>
          <cell r="N943" t="str">
            <v>KG</v>
          </cell>
          <cell r="O943" t="str">
            <v>A</v>
          </cell>
          <cell r="P943" t="str">
            <v>Unrestricted</v>
          </cell>
          <cell r="Q943" t="str">
            <v>Unrestricted</v>
          </cell>
          <cell r="R943">
            <v>1.05</v>
          </cell>
          <cell r="S943">
            <v>1.05</v>
          </cell>
          <cell r="T943" t="str">
            <v>S</v>
          </cell>
          <cell r="U943">
            <v>54.18</v>
          </cell>
          <cell r="V943">
            <v>0</v>
          </cell>
          <cell r="W943">
            <v>0</v>
          </cell>
          <cell r="X943">
            <v>0</v>
          </cell>
        </row>
        <row r="944">
          <cell r="E944">
            <v>800114500</v>
          </cell>
          <cell r="F944" t="str">
            <v>14.07.2003</v>
          </cell>
          <cell r="G944">
            <v>1230</v>
          </cell>
          <cell r="H944">
            <v>0</v>
          </cell>
          <cell r="I944">
            <v>0</v>
          </cell>
          <cell r="J944">
            <v>0</v>
          </cell>
          <cell r="K944">
            <v>0</v>
          </cell>
          <cell r="L944">
            <v>0</v>
          </cell>
          <cell r="M944">
            <v>1230</v>
          </cell>
          <cell r="N944" t="str">
            <v>KG</v>
          </cell>
          <cell r="O944" t="str">
            <v>A</v>
          </cell>
          <cell r="P944" t="str">
            <v>Unrestricted</v>
          </cell>
          <cell r="Q944" t="str">
            <v>Unrestricted</v>
          </cell>
          <cell r="R944">
            <v>1.05</v>
          </cell>
          <cell r="S944">
            <v>1.05</v>
          </cell>
          <cell r="T944" t="str">
            <v>S</v>
          </cell>
          <cell r="U944">
            <v>1291.5</v>
          </cell>
          <cell r="V944">
            <v>0</v>
          </cell>
          <cell r="W944">
            <v>0</v>
          </cell>
          <cell r="X944">
            <v>0</v>
          </cell>
        </row>
        <row r="945">
          <cell r="E945">
            <v>800114510</v>
          </cell>
          <cell r="F945" t="str">
            <v>14.07.2003</v>
          </cell>
          <cell r="G945">
            <v>2263.4</v>
          </cell>
          <cell r="H945">
            <v>0</v>
          </cell>
          <cell r="I945">
            <v>0</v>
          </cell>
          <cell r="J945">
            <v>0</v>
          </cell>
          <cell r="K945">
            <v>0</v>
          </cell>
          <cell r="L945">
            <v>0</v>
          </cell>
          <cell r="M945">
            <v>2263.4</v>
          </cell>
          <cell r="N945" t="str">
            <v>KG</v>
          </cell>
          <cell r="O945" t="str">
            <v>A</v>
          </cell>
          <cell r="P945" t="str">
            <v>Unrestricted</v>
          </cell>
          <cell r="Q945" t="str">
            <v>Unrestricted</v>
          </cell>
          <cell r="R945">
            <v>1.05</v>
          </cell>
          <cell r="S945">
            <v>1.05</v>
          </cell>
          <cell r="T945" t="str">
            <v>S</v>
          </cell>
          <cell r="U945">
            <v>2376.5700000000002</v>
          </cell>
          <cell r="V945">
            <v>0</v>
          </cell>
          <cell r="W945">
            <v>0</v>
          </cell>
          <cell r="X945">
            <v>0</v>
          </cell>
        </row>
        <row r="946">
          <cell r="E946">
            <v>800116360</v>
          </cell>
          <cell r="F946" t="str">
            <v>13.08.2003</v>
          </cell>
          <cell r="G946">
            <v>4</v>
          </cell>
          <cell r="H946">
            <v>0</v>
          </cell>
          <cell r="I946">
            <v>0</v>
          </cell>
          <cell r="J946">
            <v>0</v>
          </cell>
          <cell r="K946">
            <v>0</v>
          </cell>
          <cell r="L946">
            <v>0</v>
          </cell>
          <cell r="M946">
            <v>4</v>
          </cell>
          <cell r="N946" t="str">
            <v>DRM</v>
          </cell>
          <cell r="O946" t="str">
            <v>EA</v>
          </cell>
          <cell r="P946" t="str">
            <v>Unrestricted</v>
          </cell>
          <cell r="Q946" t="str">
            <v>Unrestricted</v>
          </cell>
          <cell r="R946">
            <v>1391.89</v>
          </cell>
          <cell r="S946">
            <v>1391.89</v>
          </cell>
          <cell r="T946" t="str">
            <v>S</v>
          </cell>
          <cell r="U946">
            <v>5567.56</v>
          </cell>
          <cell r="V946">
            <v>0</v>
          </cell>
          <cell r="W946">
            <v>0</v>
          </cell>
          <cell r="X946" t="e">
            <v>#N/A</v>
          </cell>
        </row>
        <row r="947">
          <cell r="E947">
            <v>80011637</v>
          </cell>
          <cell r="F947" t="str">
            <v>28.08.2003</v>
          </cell>
          <cell r="G947">
            <v>8</v>
          </cell>
          <cell r="H947">
            <v>0</v>
          </cell>
          <cell r="I947">
            <v>0</v>
          </cell>
          <cell r="J947">
            <v>0</v>
          </cell>
          <cell r="K947">
            <v>0</v>
          </cell>
          <cell r="L947">
            <v>0</v>
          </cell>
          <cell r="M947">
            <v>8</v>
          </cell>
          <cell r="N947" t="str">
            <v>DRM</v>
          </cell>
          <cell r="O947" t="str">
            <v>EA</v>
          </cell>
          <cell r="P947" t="str">
            <v>Unrestricted</v>
          </cell>
          <cell r="Q947" t="str">
            <v>Unrestricted</v>
          </cell>
          <cell r="R947">
            <v>1391.89</v>
          </cell>
          <cell r="S947">
            <v>1391.89</v>
          </cell>
          <cell r="T947" t="str">
            <v>S</v>
          </cell>
          <cell r="U947">
            <v>11135.12</v>
          </cell>
          <cell r="V947">
            <v>0</v>
          </cell>
          <cell r="W947">
            <v>0</v>
          </cell>
          <cell r="X947" t="e">
            <v>#N/A</v>
          </cell>
        </row>
        <row r="948">
          <cell r="E948">
            <v>800116390</v>
          </cell>
          <cell r="F948" t="str">
            <v>13.08.2003</v>
          </cell>
          <cell r="G948">
            <v>8</v>
          </cell>
          <cell r="H948">
            <v>0</v>
          </cell>
          <cell r="I948">
            <v>0</v>
          </cell>
          <cell r="J948">
            <v>0</v>
          </cell>
          <cell r="K948">
            <v>0</v>
          </cell>
          <cell r="L948">
            <v>0</v>
          </cell>
          <cell r="M948">
            <v>8</v>
          </cell>
          <cell r="N948" t="str">
            <v>DRM</v>
          </cell>
          <cell r="O948" t="str">
            <v>EA</v>
          </cell>
          <cell r="P948" t="str">
            <v>Unrestricted</v>
          </cell>
          <cell r="Q948" t="str">
            <v>Unrestricted</v>
          </cell>
          <cell r="R948">
            <v>1391.89</v>
          </cell>
          <cell r="S948">
            <v>1391.89</v>
          </cell>
          <cell r="T948" t="str">
            <v>S</v>
          </cell>
          <cell r="U948">
            <v>11135.12</v>
          </cell>
          <cell r="V948">
            <v>0</v>
          </cell>
          <cell r="W948">
            <v>0</v>
          </cell>
          <cell r="X948" t="e">
            <v>#N/A</v>
          </cell>
        </row>
        <row r="949">
          <cell r="E949" t="str">
            <v>80011666B</v>
          </cell>
          <cell r="F949" t="str">
            <v>31.08.2003</v>
          </cell>
          <cell r="G949">
            <v>4</v>
          </cell>
          <cell r="H949">
            <v>0</v>
          </cell>
          <cell r="I949">
            <v>0</v>
          </cell>
          <cell r="J949">
            <v>0</v>
          </cell>
          <cell r="K949">
            <v>0</v>
          </cell>
          <cell r="L949">
            <v>0</v>
          </cell>
          <cell r="M949">
            <v>4</v>
          </cell>
          <cell r="N949" t="str">
            <v>DRM</v>
          </cell>
          <cell r="O949" t="str">
            <v>EA</v>
          </cell>
          <cell r="P949" t="str">
            <v>Unrestricted</v>
          </cell>
          <cell r="Q949" t="str">
            <v>Unrestricted</v>
          </cell>
          <cell r="R949">
            <v>0.01</v>
          </cell>
          <cell r="S949">
            <v>0.01</v>
          </cell>
          <cell r="T949" t="str">
            <v>S</v>
          </cell>
          <cell r="U949">
            <v>0.04</v>
          </cell>
          <cell r="V949">
            <v>0</v>
          </cell>
          <cell r="W949">
            <v>0</v>
          </cell>
          <cell r="X949" t="e">
            <v>#N/A</v>
          </cell>
        </row>
        <row r="950">
          <cell r="E950">
            <v>80011697</v>
          </cell>
          <cell r="F950" t="str">
            <v>31.08.2003</v>
          </cell>
          <cell r="G950">
            <v>3</v>
          </cell>
          <cell r="H950">
            <v>0</v>
          </cell>
          <cell r="I950">
            <v>0</v>
          </cell>
          <cell r="J950">
            <v>0</v>
          </cell>
          <cell r="K950">
            <v>0</v>
          </cell>
          <cell r="L950">
            <v>0</v>
          </cell>
          <cell r="M950">
            <v>3</v>
          </cell>
          <cell r="N950" t="str">
            <v>DRM</v>
          </cell>
          <cell r="O950" t="str">
            <v>EA</v>
          </cell>
          <cell r="P950" t="str">
            <v>Unrestricted</v>
          </cell>
          <cell r="Q950" t="str">
            <v>Unrestricted</v>
          </cell>
          <cell r="R950">
            <v>0.01</v>
          </cell>
          <cell r="S950">
            <v>0.01</v>
          </cell>
          <cell r="T950" t="str">
            <v>S</v>
          </cell>
          <cell r="U950">
            <v>0.03</v>
          </cell>
          <cell r="V950">
            <v>0</v>
          </cell>
          <cell r="W950">
            <v>0</v>
          </cell>
          <cell r="X950" t="e">
            <v>#N/A</v>
          </cell>
        </row>
        <row r="951">
          <cell r="U951">
            <v>317000.23</v>
          </cell>
          <cell r="W951">
            <v>5920.64</v>
          </cell>
        </row>
        <row r="952">
          <cell r="E952">
            <v>12923</v>
          </cell>
          <cell r="F952" t="str">
            <v>15.07.2002</v>
          </cell>
          <cell r="G952">
            <v>0</v>
          </cell>
          <cell r="H952">
            <v>0</v>
          </cell>
          <cell r="I952">
            <v>0</v>
          </cell>
          <cell r="J952">
            <v>125</v>
          </cell>
          <cell r="K952">
            <v>0</v>
          </cell>
          <cell r="L952">
            <v>0</v>
          </cell>
          <cell r="M952">
            <v>125</v>
          </cell>
          <cell r="N952" t="str">
            <v>KG</v>
          </cell>
          <cell r="O952" t="str">
            <v>EREJ</v>
          </cell>
          <cell r="P952" t="str">
            <v>In Quality</v>
          </cell>
          <cell r="Q952" t="str">
            <v>In Quality</v>
          </cell>
          <cell r="R952">
            <v>4.93</v>
          </cell>
          <cell r="S952">
            <v>4.93</v>
          </cell>
          <cell r="T952" t="str">
            <v>V</v>
          </cell>
          <cell r="U952">
            <v>616.5</v>
          </cell>
          <cell r="V952">
            <v>0</v>
          </cell>
          <cell r="W952">
            <v>0</v>
          </cell>
          <cell r="X952">
            <v>0</v>
          </cell>
        </row>
        <row r="953">
          <cell r="E953">
            <v>16816</v>
          </cell>
          <cell r="F953" t="str">
            <v>30.07.2003</v>
          </cell>
          <cell r="G953">
            <v>312.5</v>
          </cell>
          <cell r="H953">
            <v>0</v>
          </cell>
          <cell r="I953">
            <v>0</v>
          </cell>
          <cell r="J953">
            <v>0</v>
          </cell>
          <cell r="K953">
            <v>0</v>
          </cell>
          <cell r="L953">
            <v>0</v>
          </cell>
          <cell r="M953">
            <v>312.5</v>
          </cell>
          <cell r="N953" t="str">
            <v>KG</v>
          </cell>
          <cell r="O953" t="str">
            <v>A</v>
          </cell>
          <cell r="P953" t="str">
            <v>Unrestricted</v>
          </cell>
          <cell r="Q953" t="str">
            <v>Unrestricted</v>
          </cell>
          <cell r="R953">
            <v>4.93</v>
          </cell>
          <cell r="S953">
            <v>4.93</v>
          </cell>
          <cell r="T953" t="str">
            <v>V</v>
          </cell>
          <cell r="U953">
            <v>1541.26</v>
          </cell>
          <cell r="V953">
            <v>0</v>
          </cell>
          <cell r="W953">
            <v>0</v>
          </cell>
          <cell r="X953">
            <v>0</v>
          </cell>
        </row>
      </sheetData>
      <sheetData sheetId="2"/>
      <sheetData sheetId="3"/>
      <sheetData sheetId="4"/>
      <sheetData sheetId="5"/>
      <sheetData sheetId="6" refreshError="1"/>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Summary"/>
      <sheetName val="Tickmarks"/>
      <sheetName val="Design testing"/>
      <sheetName val="Implementation Testing"/>
      <sheetName val="Design_testing1"/>
      <sheetName val="Implementation_Testing1"/>
      <sheetName val="Design_testing"/>
      <sheetName val="Implementation_Testing"/>
      <sheetName val="Design_testing2"/>
      <sheetName val="Implementation_Testing2"/>
      <sheetName val="Design_testing3"/>
      <sheetName val="Implementation_Testing3"/>
      <sheetName val="Capex"/>
      <sheetName val="ORIGINAL"/>
      <sheetName val="Design_testing4"/>
      <sheetName val="Implementation_Testing4"/>
      <sheetName val="Design_testing5"/>
      <sheetName val="Implementation_Testing5"/>
      <sheetName val="Aug03"/>
      <sheetName val="Data"/>
    </sheetNames>
    <sheetDataSet>
      <sheetData sheetId="0">
        <row r="2">
          <cell r="F2" t="str">
            <v>Preliminary</v>
          </cell>
          <cell r="H2" t="str">
            <v>AJE</v>
          </cell>
          <cell r="I2" t="str">
            <v>Adjusted</v>
          </cell>
          <cell r="J2" t="str">
            <v>RJE</v>
          </cell>
          <cell r="K2" t="str">
            <v>Final</v>
          </cell>
          <cell r="M2" t="str">
            <v>PY1</v>
          </cell>
          <cell r="N2">
            <v>0</v>
          </cell>
        </row>
        <row r="4">
          <cell r="F4">
            <v>0</v>
          </cell>
          <cell r="H4">
            <v>0</v>
          </cell>
          <cell r="I4">
            <v>0</v>
          </cell>
          <cell r="J4">
            <v>0</v>
          </cell>
          <cell r="K4">
            <v>0</v>
          </cell>
          <cell r="M4">
            <v>-291169432</v>
          </cell>
        </row>
        <row r="5">
          <cell r="F5">
            <v>216995304</v>
          </cell>
          <cell r="H5">
            <v>0</v>
          </cell>
          <cell r="I5">
            <v>216995304</v>
          </cell>
          <cell r="J5">
            <v>0</v>
          </cell>
          <cell r="K5">
            <v>216995304</v>
          </cell>
          <cell r="M5">
            <v>76789709</v>
          </cell>
        </row>
        <row r="6">
          <cell r="F6">
            <v>-23443533</v>
          </cell>
          <cell r="H6">
            <v>0</v>
          </cell>
          <cell r="I6">
            <v>-23443533</v>
          </cell>
          <cell r="J6">
            <v>0</v>
          </cell>
          <cell r="K6">
            <v>-23443533</v>
          </cell>
          <cell r="M6">
            <v>0</v>
          </cell>
        </row>
        <row r="7">
          <cell r="F7">
            <v>55048437</v>
          </cell>
          <cell r="H7">
            <v>0</v>
          </cell>
          <cell r="I7">
            <v>55048437</v>
          </cell>
          <cell r="J7">
            <v>0</v>
          </cell>
          <cell r="K7">
            <v>55048437</v>
          </cell>
          <cell r="M7">
            <v>107008490</v>
          </cell>
        </row>
        <row r="8">
          <cell r="F8">
            <v>15627536</v>
          </cell>
          <cell r="H8">
            <v>0</v>
          </cell>
          <cell r="I8">
            <v>15627536</v>
          </cell>
          <cell r="J8">
            <v>0</v>
          </cell>
          <cell r="K8">
            <v>15627536</v>
          </cell>
          <cell r="M8">
            <v>41115200</v>
          </cell>
        </row>
        <row r="9">
          <cell r="F9">
            <v>-289849049</v>
          </cell>
          <cell r="H9">
            <v>-2950924</v>
          </cell>
          <cell r="I9">
            <v>-292799973</v>
          </cell>
          <cell r="J9">
            <v>0</v>
          </cell>
          <cell r="K9">
            <v>-292799973</v>
          </cell>
          <cell r="M9">
            <v>0</v>
          </cell>
        </row>
        <row r="10">
          <cell r="F10">
            <v>-144935832</v>
          </cell>
          <cell r="H10">
            <v>0</v>
          </cell>
          <cell r="I10">
            <v>-144935832</v>
          </cell>
          <cell r="J10">
            <v>0</v>
          </cell>
          <cell r="K10">
            <v>-144935832</v>
          </cell>
          <cell r="M10">
            <v>0</v>
          </cell>
        </row>
        <row r="11">
          <cell r="F11">
            <v>225011</v>
          </cell>
          <cell r="H11">
            <v>0</v>
          </cell>
          <cell r="I11">
            <v>225011</v>
          </cell>
          <cell r="J11">
            <v>0</v>
          </cell>
          <cell r="K11">
            <v>225011</v>
          </cell>
          <cell r="M11">
            <v>0</v>
          </cell>
        </row>
        <row r="12">
          <cell r="F12">
            <v>0</v>
          </cell>
          <cell r="H12">
            <v>0</v>
          </cell>
          <cell r="I12">
            <v>0</v>
          </cell>
          <cell r="J12">
            <v>0</v>
          </cell>
          <cell r="K12">
            <v>0</v>
          </cell>
          <cell r="M12">
            <v>-575397943</v>
          </cell>
        </row>
        <row r="13">
          <cell r="F13">
            <v>0</v>
          </cell>
          <cell r="H13">
            <v>0</v>
          </cell>
          <cell r="I13">
            <v>0</v>
          </cell>
          <cell r="J13">
            <v>0</v>
          </cell>
          <cell r="K13">
            <v>0</v>
          </cell>
          <cell r="M13">
            <v>-79960831</v>
          </cell>
        </row>
        <row r="14">
          <cell r="F14">
            <v>-170332126</v>
          </cell>
          <cell r="H14">
            <v>-2950924</v>
          </cell>
          <cell r="I14">
            <v>-173283050</v>
          </cell>
          <cell r="J14">
            <v>0</v>
          </cell>
          <cell r="K14">
            <v>-173283050</v>
          </cell>
          <cell r="M14">
            <v>-721614807</v>
          </cell>
        </row>
        <row r="15">
          <cell r="F15">
            <v>-170332126</v>
          </cell>
          <cell r="H15">
            <v>-2950924</v>
          </cell>
          <cell r="I15">
            <v>-173283050</v>
          </cell>
          <cell r="J15">
            <v>0</v>
          </cell>
          <cell r="K15">
            <v>-173283050</v>
          </cell>
          <cell r="M15">
            <v>-721614807</v>
          </cell>
        </row>
      </sheetData>
      <sheetData sheetId="1">
        <row r="1">
          <cell r="F1" t="str">
            <v>Preliminary</v>
          </cell>
          <cell r="G1" t="str">
            <v>AJE</v>
          </cell>
          <cell r="H1" t="str">
            <v>Adjusted</v>
          </cell>
          <cell r="I1" t="str">
            <v>RJE</v>
          </cell>
          <cell r="J1" t="str">
            <v>Final</v>
          </cell>
          <cell r="K1" t="str">
            <v>PY1</v>
          </cell>
        </row>
        <row r="3">
          <cell r="F3">
            <v>0</v>
          </cell>
          <cell r="G3">
            <v>0</v>
          </cell>
          <cell r="H3">
            <v>0</v>
          </cell>
          <cell r="I3">
            <v>0</v>
          </cell>
          <cell r="J3">
            <v>0</v>
          </cell>
          <cell r="K3">
            <v>-291169432</v>
          </cell>
        </row>
        <row r="4">
          <cell r="F4">
            <v>216995304</v>
          </cell>
          <cell r="G4">
            <v>0</v>
          </cell>
          <cell r="H4">
            <v>216995304</v>
          </cell>
          <cell r="I4">
            <v>0</v>
          </cell>
          <cell r="J4">
            <v>216995304</v>
          </cell>
          <cell r="K4">
            <v>76789709</v>
          </cell>
        </row>
        <row r="5">
          <cell r="F5">
            <v>-23443533</v>
          </cell>
          <cell r="G5">
            <v>0</v>
          </cell>
          <cell r="H5">
            <v>-23443533</v>
          </cell>
          <cell r="I5">
            <v>0</v>
          </cell>
          <cell r="J5">
            <v>-23443533</v>
          </cell>
          <cell r="K5">
            <v>0</v>
          </cell>
        </row>
        <row r="6">
          <cell r="F6">
            <v>55048437</v>
          </cell>
          <cell r="G6">
            <v>0</v>
          </cell>
          <cell r="H6">
            <v>55048437</v>
          </cell>
          <cell r="I6">
            <v>0</v>
          </cell>
          <cell r="J6">
            <v>55048437</v>
          </cell>
          <cell r="K6">
            <v>107008490</v>
          </cell>
        </row>
        <row r="7">
          <cell r="F7">
            <v>15627536</v>
          </cell>
          <cell r="G7">
            <v>0</v>
          </cell>
          <cell r="H7">
            <v>15627536</v>
          </cell>
          <cell r="I7">
            <v>0</v>
          </cell>
          <cell r="J7">
            <v>15627536</v>
          </cell>
          <cell r="K7">
            <v>41115200</v>
          </cell>
        </row>
        <row r="8">
          <cell r="F8">
            <v>-289849049</v>
          </cell>
          <cell r="G8">
            <v>-2950924</v>
          </cell>
          <cell r="H8">
            <v>-292799973</v>
          </cell>
          <cell r="I8">
            <v>0</v>
          </cell>
          <cell r="J8">
            <v>-292799973</v>
          </cell>
          <cell r="K8">
            <v>0</v>
          </cell>
        </row>
        <row r="9">
          <cell r="F9">
            <v>-144935832</v>
          </cell>
          <cell r="G9">
            <v>0</v>
          </cell>
          <cell r="H9">
            <v>-144935832</v>
          </cell>
          <cell r="I9">
            <v>0</v>
          </cell>
          <cell r="J9">
            <v>-144935832</v>
          </cell>
          <cell r="K9">
            <v>0</v>
          </cell>
        </row>
        <row r="10">
          <cell r="F10">
            <v>225011</v>
          </cell>
          <cell r="G10">
            <v>0</v>
          </cell>
          <cell r="H10">
            <v>225011</v>
          </cell>
          <cell r="I10">
            <v>0</v>
          </cell>
          <cell r="J10">
            <v>225011</v>
          </cell>
          <cell r="K10">
            <v>0</v>
          </cell>
        </row>
        <row r="11">
          <cell r="F11">
            <v>0</v>
          </cell>
          <cell r="G11">
            <v>0</v>
          </cell>
          <cell r="H11">
            <v>0</v>
          </cell>
          <cell r="I11">
            <v>0</v>
          </cell>
          <cell r="J11">
            <v>0</v>
          </cell>
          <cell r="K11">
            <v>-575397943</v>
          </cell>
        </row>
        <row r="12">
          <cell r="F12">
            <v>0</v>
          </cell>
          <cell r="G12">
            <v>0</v>
          </cell>
          <cell r="H12">
            <v>0</v>
          </cell>
          <cell r="I12">
            <v>0</v>
          </cell>
          <cell r="J12">
            <v>0</v>
          </cell>
          <cell r="K12">
            <v>-79960831</v>
          </cell>
        </row>
        <row r="13">
          <cell r="F13">
            <v>-170332126</v>
          </cell>
          <cell r="G13">
            <v>-2950924</v>
          </cell>
          <cell r="H13">
            <v>-173283050</v>
          </cell>
          <cell r="I13">
            <v>0</v>
          </cell>
          <cell r="J13">
            <v>-173283050</v>
          </cell>
          <cell r="K13">
            <v>-721614807</v>
          </cell>
        </row>
        <row r="14">
          <cell r="F14">
            <v>-170332126</v>
          </cell>
          <cell r="G14">
            <v>-2950924</v>
          </cell>
          <cell r="H14">
            <v>-173283050</v>
          </cell>
          <cell r="I14">
            <v>0</v>
          </cell>
          <cell r="J14">
            <v>-173283050</v>
          </cell>
          <cell r="K14">
            <v>-721614807</v>
          </cell>
        </row>
      </sheetData>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 sheetId="16"/>
      <sheetData sheetId="17"/>
      <sheetData sheetId="18"/>
      <sheetData sheetId="19"/>
      <sheetData sheetId="20" refreshError="1"/>
      <sheetData sheetId="2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 Sheet"/>
    </sheetNames>
    <sheetDataSet>
      <sheetData sheetId="0"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ont Sheet"/>
      <sheetName val="Charts"/>
      <sheetName val="Sheet1"/>
      <sheetName val="REQUEST_TABLE"/>
    </sheetNames>
    <sheetDataSet>
      <sheetData sheetId="0" refreshError="1">
        <row r="5">
          <cell r="B5" t="str">
            <v>ADIDAS-SALOMON</v>
          </cell>
          <cell r="C5" t="str">
            <v>D:ADS</v>
          </cell>
        </row>
        <row r="6">
          <cell r="B6" t="str">
            <v>ALLIED DOMECQ</v>
          </cell>
          <cell r="C6" t="str">
            <v>ALLD</v>
          </cell>
        </row>
        <row r="7">
          <cell r="B7" t="str">
            <v>AMER GROUP A</v>
          </cell>
          <cell r="C7" t="str">
            <v>M:AMA</v>
          </cell>
        </row>
        <row r="8">
          <cell r="B8" t="str">
            <v>BANG &amp; OLUFSEN B</v>
          </cell>
          <cell r="C8" t="str">
            <v>DK:BO</v>
          </cell>
        </row>
        <row r="9">
          <cell r="B9" t="str">
            <v>BEIERSDORF</v>
          </cell>
          <cell r="C9" t="str">
            <v>D:BEI</v>
          </cell>
        </row>
        <row r="10">
          <cell r="B10" t="str">
            <v>BIC</v>
          </cell>
          <cell r="C10" t="str">
            <v>F:BIC</v>
          </cell>
        </row>
        <row r="11">
          <cell r="B11" t="str">
            <v>BOSS (HUGO)</v>
          </cell>
          <cell r="C11" t="str">
            <v>D:BOS</v>
          </cell>
        </row>
        <row r="12">
          <cell r="B12" t="str">
            <v>BOSS (HUGO) PREF.</v>
          </cell>
          <cell r="C12" t="str">
            <v>D:BOS3</v>
          </cell>
        </row>
        <row r="13">
          <cell r="B13" t="str">
            <v>BULGARI</v>
          </cell>
          <cell r="C13" t="str">
            <v>I:BUL</v>
          </cell>
        </row>
        <row r="14">
          <cell r="B14" t="str">
            <v>BURBERRY GROUP</v>
          </cell>
          <cell r="C14" t="str">
            <v>BRBY</v>
          </cell>
        </row>
        <row r="15">
          <cell r="B15" t="str">
            <v>CHRISTIAN DIOR</v>
          </cell>
          <cell r="C15" t="str">
            <v>F:CDI</v>
          </cell>
        </row>
        <row r="16">
          <cell r="B16" t="str">
            <v>CLARINS</v>
          </cell>
          <cell r="C16" t="str">
            <v>F:CLA</v>
          </cell>
        </row>
        <row r="17">
          <cell r="B17" t="str">
            <v>DAVIDE CAMPARI</v>
          </cell>
          <cell r="C17" t="str">
            <v>I:CPR</v>
          </cell>
        </row>
        <row r="18">
          <cell r="B18" t="str">
            <v>DE RIGO S P A SPN.ADR 1:1</v>
          </cell>
          <cell r="C18" t="str">
            <v>U:DER</v>
          </cell>
        </row>
        <row r="19">
          <cell r="B19" t="str">
            <v>DIAGEO</v>
          </cell>
          <cell r="C19" t="str">
            <v>DGE</v>
          </cell>
        </row>
        <row r="20">
          <cell r="B20" t="str">
            <v>ELECTROLUX A</v>
          </cell>
          <cell r="C20" t="str">
            <v>W:EA@G</v>
          </cell>
        </row>
        <row r="21">
          <cell r="B21" t="str">
            <v>ELECTROLUX B</v>
          </cell>
          <cell r="C21" t="str">
            <v>W:SE@G</v>
          </cell>
        </row>
        <row r="22">
          <cell r="B22" t="str">
            <v>ESCADA</v>
          </cell>
          <cell r="C22" t="str">
            <v>D:ESC</v>
          </cell>
        </row>
        <row r="23">
          <cell r="B23" t="str">
            <v>ESSILOR INTL.</v>
          </cell>
          <cell r="C23" t="str">
            <v>F:ESLR</v>
          </cell>
        </row>
        <row r="24">
          <cell r="B24" t="str">
            <v>GUCCI GROUP</v>
          </cell>
          <cell r="C24" t="str">
            <v>H:GUC</v>
          </cell>
        </row>
        <row r="25">
          <cell r="B25" t="str">
            <v>HACKMAN A</v>
          </cell>
          <cell r="C25" t="str">
            <v>M:HACK</v>
          </cell>
        </row>
        <row r="26">
          <cell r="B26" t="str">
            <v>HENKEL</v>
          </cell>
          <cell r="C26" t="str">
            <v>D:HEN</v>
          </cell>
        </row>
        <row r="27">
          <cell r="B27" t="str">
            <v>HERMES INTL.</v>
          </cell>
          <cell r="C27" t="str">
            <v>F:RMS</v>
          </cell>
        </row>
        <row r="28">
          <cell r="B28" t="str">
            <v>L'OREAL</v>
          </cell>
          <cell r="C28" t="str">
            <v>F:OR@F</v>
          </cell>
        </row>
        <row r="29">
          <cell r="B29" t="str">
            <v>LAURENT PERRIER</v>
          </cell>
          <cell r="C29" t="str">
            <v>F:LAU</v>
          </cell>
        </row>
        <row r="30">
          <cell r="B30" t="str">
            <v>LUXOTTICA</v>
          </cell>
          <cell r="C30" t="str">
            <v>I:LUX</v>
          </cell>
        </row>
        <row r="31">
          <cell r="B31" t="str">
            <v>LVMH</v>
          </cell>
          <cell r="C31" t="str">
            <v>F:LVMH</v>
          </cell>
        </row>
        <row r="32">
          <cell r="B32" t="str">
            <v>MARZOTTO</v>
          </cell>
          <cell r="C32" t="str">
            <v>I:MZ</v>
          </cell>
        </row>
        <row r="33">
          <cell r="B33" t="str">
            <v>MCBRIDE</v>
          </cell>
          <cell r="C33" t="str">
            <v>MCB</v>
          </cell>
        </row>
        <row r="34">
          <cell r="B34" t="str">
            <v>PERNOD-RICARD</v>
          </cell>
          <cell r="C34" t="str">
            <v>F:RCD</v>
          </cell>
        </row>
        <row r="35">
          <cell r="B35" t="str">
            <v>RCS MEDIAGROUP</v>
          </cell>
          <cell r="C35" t="str">
            <v>I:RCS</v>
          </cell>
        </row>
        <row r="36">
          <cell r="B36" t="str">
            <v>RECKITT BENCKISER</v>
          </cell>
          <cell r="C36" t="str">
            <v>RB.</v>
          </cell>
        </row>
        <row r="37">
          <cell r="B37" t="str">
            <v>REMY COINTREAU</v>
          </cell>
          <cell r="C37" t="str">
            <v>F:RCO</v>
          </cell>
        </row>
        <row r="38">
          <cell r="B38" t="str">
            <v>RICHEMONT</v>
          </cell>
          <cell r="C38" t="str">
            <v>S:CFR</v>
          </cell>
        </row>
        <row r="39">
          <cell r="B39" t="str">
            <v>SEB</v>
          </cell>
          <cell r="C39" t="str">
            <v>F:SEB</v>
          </cell>
        </row>
        <row r="40">
          <cell r="B40" t="str">
            <v>THE SWATCH GROUP 'B'</v>
          </cell>
          <cell r="C40" t="str">
            <v>S:UHR</v>
          </cell>
        </row>
        <row r="41">
          <cell r="B41" t="str">
            <v>THE SWATCH GROUP R</v>
          </cell>
          <cell r="C41" t="str">
            <v>S:UHRN</v>
          </cell>
        </row>
        <row r="42">
          <cell r="B42" t="str">
            <v>TOD'S GROUP</v>
          </cell>
          <cell r="C42" t="str">
            <v>I:TOD</v>
          </cell>
        </row>
        <row r="43">
          <cell r="B43" t="str">
            <v>WELLA</v>
          </cell>
          <cell r="C43" t="str">
            <v>D:WAD3</v>
          </cell>
        </row>
        <row r="44">
          <cell r="B44" t="str">
            <v>ERICSSON</v>
          </cell>
          <cell r="C44" t="str">
            <v>W:SL@G</v>
          </cell>
        </row>
      </sheetData>
      <sheetData sheetId="1" refreshError="1"/>
      <sheetData sheetId="2" refreshError="1"/>
      <sheetData sheetId="3"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
      <sheetName val="Summary"/>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41"/>
      <sheetName val="42"/>
      <sheetName val="57"/>
      <sheetName val="GPOLbudgetf2002wrkng"/>
      <sheetName val="FORM-16"/>
      <sheetName val="Schedules"/>
      <sheetName val="Inputs"/>
      <sheetName val="Operations"/>
      <sheetName val="cashflow"/>
      <sheetName val="Directors"/>
      <sheetName val="Comp"/>
      <sheetName val="P&amp;L_summary_sub_Fund"/>
      <sheetName val="OpTrack"/>
      <sheetName val="Setup Variables"/>
      <sheetName val="Details"/>
      <sheetName val="Rates NDS Technologies France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
      <sheetName val="Target Price_SOTP"/>
      <sheetName val="Result tab"/>
      <sheetName val="Quarterly_Result_STR"/>
      <sheetName val="New classification 3QFY16"/>
      <sheetName val="Charts"/>
      <sheetName val="US_Sales_Forecast"/>
      <sheetName val="SAPH"/>
      <sheetName val="Segments"/>
      <sheetName val="Shasun_DMF"/>
      <sheetName val="Pro-Forma (STR+Shasun)"/>
      <sheetName val="Shasun- charts"/>
      <sheetName val="Key-Molecules"/>
      <sheetName val="Key_Opp_calculation"/>
      <sheetName val="FCCBs"/>
      <sheetName val="DCF"/>
      <sheetName val="Business_Mix_Strides"/>
      <sheetName val="Key Financials"/>
      <sheetName val="Download_Qrtly"/>
      <sheetName val="Download_Yrly"/>
      <sheetName val="Facilities"/>
      <sheetName val="Sovaldi"/>
      <sheetName val="Tybourne"/>
    </sheetNames>
    <sheetDataSet>
      <sheetData sheetId="0">
        <row r="64">
          <cell r="A64" t="str">
            <v>Regulated Markets</v>
          </cell>
        </row>
      </sheetData>
      <sheetData sheetId="1"/>
      <sheetData sheetId="2"/>
      <sheetData sheetId="3"/>
      <sheetData sheetId="4">
        <row r="100">
          <cell r="C100">
            <v>8547</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9">
          <cell r="A19" t="str">
            <v>EBITDA</v>
          </cell>
          <cell r="B19" t="str">
            <v>m</v>
          </cell>
          <cell r="S19">
            <v>0</v>
          </cell>
          <cell r="T19">
            <v>0</v>
          </cell>
          <cell r="U19">
            <v>0</v>
          </cell>
          <cell r="V19">
            <v>0</v>
          </cell>
          <cell r="AA19">
            <v>352.39000000000004</v>
          </cell>
          <cell r="AB19">
            <v>352.39000000000004</v>
          </cell>
          <cell r="AC19">
            <v>352.39000000000004</v>
          </cell>
          <cell r="AD19">
            <v>352.39000000000004</v>
          </cell>
          <cell r="AE19">
            <v>8.6450000000002092</v>
          </cell>
          <cell r="AF19">
            <v>8.6450000000002092</v>
          </cell>
          <cell r="AG19">
            <v>8.6450000000002092</v>
          </cell>
          <cell r="AH19">
            <v>8.6450000000002092</v>
          </cell>
          <cell r="AI19">
            <v>323.03174999999965</v>
          </cell>
          <cell r="AJ19">
            <v>323.03174999999965</v>
          </cell>
          <cell r="AK19">
            <v>323.03174999999965</v>
          </cell>
          <cell r="AL19">
            <v>323.03174999999965</v>
          </cell>
          <cell r="AM19">
            <v>526.23699999999974</v>
          </cell>
          <cell r="AN19">
            <v>526.23699999999974</v>
          </cell>
          <cell r="AO19">
            <v>526.23699999999974</v>
          </cell>
          <cell r="AP19">
            <v>526.23699999999974</v>
          </cell>
          <cell r="AQ19">
            <v>979.48724999999945</v>
          </cell>
          <cell r="AR19">
            <v>979.48724999999945</v>
          </cell>
          <cell r="AS19">
            <v>979.48724999999945</v>
          </cell>
          <cell r="AT19">
            <v>979.48724999999945</v>
          </cell>
          <cell r="AU19">
            <v>1293.9365000000003</v>
          </cell>
          <cell r="AV19">
            <v>1293.9365000000003</v>
          </cell>
          <cell r="AW19">
            <v>1293.9365000000003</v>
          </cell>
          <cell r="AX19">
            <v>1293.9365000000003</v>
          </cell>
          <cell r="AY19">
            <v>1338.3012500000002</v>
          </cell>
          <cell r="AZ19">
            <v>1338.3012500000002</v>
          </cell>
          <cell r="BA19">
            <v>1338.3012500000002</v>
          </cell>
          <cell r="BB19">
            <v>1338.3012500000002</v>
          </cell>
          <cell r="BC19">
            <v>709.74999999999977</v>
          </cell>
          <cell r="BD19">
            <v>709.74999999999977</v>
          </cell>
          <cell r="BE19">
            <v>709.74999999999977</v>
          </cell>
          <cell r="BF19">
            <v>709.74999999999977</v>
          </cell>
          <cell r="BG19">
            <v>630</v>
          </cell>
          <cell r="BH19">
            <v>630</v>
          </cell>
          <cell r="BI19">
            <v>630</v>
          </cell>
          <cell r="BJ19">
            <v>630</v>
          </cell>
          <cell r="BK19">
            <v>1453.2062500000009</v>
          </cell>
          <cell r="BL19">
            <v>1453.2062500000009</v>
          </cell>
          <cell r="BM19">
            <v>1453.2062500000009</v>
          </cell>
          <cell r="BN19">
            <v>1453.2062500000009</v>
          </cell>
          <cell r="BO19">
            <v>1807.4999999999998</v>
          </cell>
          <cell r="BP19">
            <v>1807.4999999999998</v>
          </cell>
          <cell r="BQ19">
            <v>1807.4999999999998</v>
          </cell>
          <cell r="BR19">
            <v>1807.4999999999998</v>
          </cell>
          <cell r="BS19">
            <v>1483.9033199999994</v>
          </cell>
          <cell r="BT19">
            <v>1483.9033199999994</v>
          </cell>
          <cell r="BU19">
            <v>1483.9033199999994</v>
          </cell>
          <cell r="BV19">
            <v>1483.9033199999994</v>
          </cell>
          <cell r="BW19">
            <v>1976.6596300000003</v>
          </cell>
          <cell r="BX19">
            <v>1976.6596300000003</v>
          </cell>
          <cell r="BY19">
            <v>1976.6596300000003</v>
          </cell>
          <cell r="BZ19">
            <v>1976.6596300000003</v>
          </cell>
          <cell r="CA19">
            <v>2307.2200786500007</v>
          </cell>
          <cell r="CB19">
            <v>2307.2200786500007</v>
          </cell>
          <cell r="CC19">
            <v>2307.2200786500007</v>
          </cell>
          <cell r="CD19">
            <v>2307.2200786500007</v>
          </cell>
        </row>
        <row r="42">
          <cell r="A42" t="str">
            <v>Adjusted Profit</v>
          </cell>
          <cell r="B42" t="str">
            <v>m</v>
          </cell>
          <cell r="S42">
            <v>0</v>
          </cell>
          <cell r="T42">
            <v>0</v>
          </cell>
          <cell r="U42">
            <v>0</v>
          </cell>
          <cell r="V42">
            <v>0</v>
          </cell>
          <cell r="AA42">
            <v>100.57250000000005</v>
          </cell>
          <cell r="AB42">
            <v>100.57250000000005</v>
          </cell>
          <cell r="AC42">
            <v>100.57250000000005</v>
          </cell>
          <cell r="AD42">
            <v>100.57250000000005</v>
          </cell>
          <cell r="AE42">
            <v>-270.49499999999978</v>
          </cell>
          <cell r="AF42">
            <v>-270.49499999999978</v>
          </cell>
          <cell r="AG42">
            <v>-270.49499999999978</v>
          </cell>
          <cell r="AH42">
            <v>-270.49499999999978</v>
          </cell>
          <cell r="AI42">
            <v>-3.2170000000003878</v>
          </cell>
          <cell r="AJ42">
            <v>-3.2170000000003878</v>
          </cell>
          <cell r="AK42">
            <v>-3.2170000000003878</v>
          </cell>
          <cell r="AL42">
            <v>-3.2170000000003878</v>
          </cell>
          <cell r="AM42">
            <v>130.33049999999969</v>
          </cell>
          <cell r="AN42">
            <v>130.33049999999969</v>
          </cell>
          <cell r="AO42">
            <v>130.33049999999969</v>
          </cell>
          <cell r="AP42">
            <v>130.33049999999969</v>
          </cell>
          <cell r="AQ42">
            <v>304.62249999999949</v>
          </cell>
          <cell r="AR42">
            <v>304.62249999999949</v>
          </cell>
          <cell r="AS42">
            <v>304.62249999999949</v>
          </cell>
          <cell r="AT42">
            <v>304.62249999999949</v>
          </cell>
          <cell r="AU42">
            <v>459.22200000000026</v>
          </cell>
          <cell r="AV42">
            <v>459.22200000000026</v>
          </cell>
          <cell r="AW42">
            <v>459.22200000000026</v>
          </cell>
          <cell r="AX42">
            <v>459.22200000000026</v>
          </cell>
          <cell r="AY42">
            <v>468.71550000000008</v>
          </cell>
          <cell r="AZ42">
            <v>468.71550000000008</v>
          </cell>
          <cell r="BA42">
            <v>468.71550000000008</v>
          </cell>
          <cell r="BB42">
            <v>468.71550000000008</v>
          </cell>
          <cell r="BC42">
            <v>307.16494999999975</v>
          </cell>
          <cell r="BD42">
            <v>307.16494999999975</v>
          </cell>
          <cell r="BE42">
            <v>307.16494999999975</v>
          </cell>
          <cell r="BF42">
            <v>307.16494999999975</v>
          </cell>
          <cell r="BG42">
            <v>406.01150000000001</v>
          </cell>
          <cell r="BH42">
            <v>406.01150000000001</v>
          </cell>
          <cell r="BI42">
            <v>406.01150000000001</v>
          </cell>
          <cell r="BJ42">
            <v>406.01150000000001</v>
          </cell>
          <cell r="BK42">
            <v>665.04725000000099</v>
          </cell>
          <cell r="BL42">
            <v>665.04725000000099</v>
          </cell>
          <cell r="BM42">
            <v>665.04725000000099</v>
          </cell>
          <cell r="BN42">
            <v>665.04725000000099</v>
          </cell>
          <cell r="BO42">
            <v>871.54999999999973</v>
          </cell>
          <cell r="BP42">
            <v>871.54999999999973</v>
          </cell>
          <cell r="BQ42">
            <v>871.54999999999973</v>
          </cell>
          <cell r="BR42">
            <v>871.54999999999973</v>
          </cell>
          <cell r="BS42">
            <v>640.40685519999954</v>
          </cell>
          <cell r="BT42">
            <v>640.40685519999954</v>
          </cell>
          <cell r="BU42">
            <v>640.40685519999954</v>
          </cell>
          <cell r="BV42">
            <v>640.40685519999954</v>
          </cell>
          <cell r="BW42">
            <v>1019.4272818000002</v>
          </cell>
          <cell r="BX42">
            <v>1019.4272818000002</v>
          </cell>
          <cell r="BY42">
            <v>1019.4272818000002</v>
          </cell>
          <cell r="BZ42">
            <v>1019.4272818000002</v>
          </cell>
          <cell r="CA42">
            <v>1325.2092676390005</v>
          </cell>
          <cell r="CB42">
            <v>1325.2092676390005</v>
          </cell>
          <cell r="CC42">
            <v>1325.2092676390005</v>
          </cell>
          <cell r="CD42">
            <v>1325.2092676390005</v>
          </cell>
        </row>
        <row r="48">
          <cell r="A48" t="str">
            <v>Notional Interest Adjustment</v>
          </cell>
          <cell r="B48" t="str">
            <v>m</v>
          </cell>
        </row>
        <row r="68">
          <cell r="A68" t="str">
            <v>Weighted Average Shares (EFPWOA)</v>
          </cell>
          <cell r="B68" t="str">
            <v>m</v>
          </cell>
          <cell r="S68">
            <v>0</v>
          </cell>
          <cell r="T68">
            <v>0</v>
          </cell>
          <cell r="U68">
            <v>0</v>
          </cell>
          <cell r="V68">
            <v>0</v>
          </cell>
          <cell r="AA68">
            <v>40.710465999999997</v>
          </cell>
          <cell r="AB68">
            <v>40.710465999999997</v>
          </cell>
          <cell r="AC68">
            <v>40.710465999999997</v>
          </cell>
          <cell r="AD68">
            <v>40.710465999999997</v>
          </cell>
          <cell r="AE68">
            <v>47.328367999999998</v>
          </cell>
          <cell r="AF68">
            <v>47.328367999999998</v>
          </cell>
          <cell r="AG68">
            <v>47.328367999999998</v>
          </cell>
          <cell r="AH68">
            <v>47.328367999999998</v>
          </cell>
          <cell r="AI68">
            <v>43.710040485829957</v>
          </cell>
          <cell r="AJ68">
            <v>43.710040485829957</v>
          </cell>
          <cell r="AK68">
            <v>43.710040485829957</v>
          </cell>
          <cell r="AL68">
            <v>43.710040485829957</v>
          </cell>
          <cell r="AM68">
            <v>55.064306000000002</v>
          </cell>
          <cell r="AN68">
            <v>55.064306000000002</v>
          </cell>
          <cell r="AO68">
            <v>55.064306000000002</v>
          </cell>
          <cell r="AP68">
            <v>55.064306000000002</v>
          </cell>
          <cell r="AQ68">
            <v>59.74058577405858</v>
          </cell>
          <cell r="AR68">
            <v>59.74058577405858</v>
          </cell>
          <cell r="AS68">
            <v>59.74058577405858</v>
          </cell>
          <cell r="AT68">
            <v>59.74058577405858</v>
          </cell>
          <cell r="AU68">
            <v>59.924777282850798</v>
          </cell>
          <cell r="AV68">
            <v>59.924777282850798</v>
          </cell>
          <cell r="AW68">
            <v>59.924777282850798</v>
          </cell>
          <cell r="AX68">
            <v>59.924777282850798</v>
          </cell>
          <cell r="AY68">
            <v>59.924777282850798</v>
          </cell>
          <cell r="AZ68">
            <v>59.924777282850798</v>
          </cell>
          <cell r="BA68">
            <v>59.924777282850798</v>
          </cell>
          <cell r="BB68">
            <v>59.924777282850798</v>
          </cell>
          <cell r="BC68">
            <v>59.924777282850798</v>
          </cell>
          <cell r="BD68">
            <v>59.924777282850798</v>
          </cell>
          <cell r="BE68">
            <v>59.924777282850798</v>
          </cell>
          <cell r="BF68">
            <v>59.924777282850798</v>
          </cell>
          <cell r="BG68">
            <v>59.815525999999998</v>
          </cell>
          <cell r="BH68">
            <v>59.815525999999998</v>
          </cell>
          <cell r="BI68">
            <v>59.815525999999998</v>
          </cell>
          <cell r="BJ68">
            <v>59.815525999999998</v>
          </cell>
          <cell r="BK68">
            <v>81.287716283931374</v>
          </cell>
          <cell r="BL68">
            <v>81.287716283931374</v>
          </cell>
          <cell r="BM68">
            <v>81.287716283931374</v>
          </cell>
          <cell r="BN68">
            <v>81.287716283931374</v>
          </cell>
          <cell r="BO68">
            <v>89.271000000000001</v>
          </cell>
          <cell r="BP68">
            <v>89.271000000000001</v>
          </cell>
          <cell r="BQ68">
            <v>89.271000000000001</v>
          </cell>
          <cell r="BR68">
            <v>89.271000000000001</v>
          </cell>
          <cell r="BS68">
            <v>89.271000000000001</v>
          </cell>
          <cell r="BT68">
            <v>89.271000000000001</v>
          </cell>
          <cell r="BU68">
            <v>89.271000000000001</v>
          </cell>
          <cell r="BV68">
            <v>89.271000000000001</v>
          </cell>
          <cell r="BW68">
            <v>89.271000000000001</v>
          </cell>
          <cell r="BX68">
            <v>89.271000000000001</v>
          </cell>
          <cell r="BY68">
            <v>89.271000000000001</v>
          </cell>
          <cell r="BZ68">
            <v>89.271000000000001</v>
          </cell>
          <cell r="CA68">
            <v>89.271000000000001</v>
          </cell>
          <cell r="CB68">
            <v>89.271000000000001</v>
          </cell>
          <cell r="CC68">
            <v>89.271000000000001</v>
          </cell>
          <cell r="CD68">
            <v>89.271000000000001</v>
          </cell>
        </row>
        <row r="72">
          <cell r="A72" t="str">
            <v xml:space="preserve"> - Inc. in Working capital</v>
          </cell>
          <cell r="B72" t="str">
            <v>m</v>
          </cell>
          <cell r="S72" t="e">
            <v>#REF!</v>
          </cell>
          <cell r="T72" t="e">
            <v>#REF!</v>
          </cell>
          <cell r="U72" t="e">
            <v>#REF!</v>
          </cell>
          <cell r="V72" t="e">
            <v>#REF!</v>
          </cell>
          <cell r="AA72">
            <v>-138.67250000000001</v>
          </cell>
          <cell r="AB72">
            <v>-138.67250000000001</v>
          </cell>
          <cell r="AC72">
            <v>-138.67250000000001</v>
          </cell>
          <cell r="AD72">
            <v>-138.67250000000001</v>
          </cell>
          <cell r="AE72">
            <v>-92.080000000000013</v>
          </cell>
          <cell r="AF72">
            <v>-92.080000000000013</v>
          </cell>
          <cell r="AG72">
            <v>-92.080000000000013</v>
          </cell>
          <cell r="AH72">
            <v>-92.080000000000013</v>
          </cell>
          <cell r="AI72">
            <v>16.829999999999973</v>
          </cell>
          <cell r="AJ72">
            <v>16.829999999999973</v>
          </cell>
          <cell r="AK72">
            <v>16.829999999999973</v>
          </cell>
          <cell r="AL72">
            <v>16.829999999999973</v>
          </cell>
          <cell r="AM72">
            <v>282.54250000000008</v>
          </cell>
          <cell r="AN72">
            <v>282.54250000000008</v>
          </cell>
          <cell r="AO72">
            <v>282.54250000000008</v>
          </cell>
          <cell r="AP72">
            <v>282.54250000000008</v>
          </cell>
          <cell r="AQ72">
            <v>5.2299999999999942</v>
          </cell>
          <cell r="AR72">
            <v>5.2299999999999942</v>
          </cell>
          <cell r="AS72">
            <v>5.2299999999999942</v>
          </cell>
          <cell r="AT72">
            <v>5.2299999999999942</v>
          </cell>
          <cell r="AU72">
            <v>-495.94500000000005</v>
          </cell>
          <cell r="AV72">
            <v>-495.94500000000005</v>
          </cell>
          <cell r="AW72">
            <v>-495.94500000000005</v>
          </cell>
          <cell r="AX72">
            <v>-495.94500000000005</v>
          </cell>
          <cell r="AY72">
            <v>776.13750000000005</v>
          </cell>
          <cell r="AZ72">
            <v>776.13750000000005</v>
          </cell>
          <cell r="BA72">
            <v>776.13750000000005</v>
          </cell>
          <cell r="BB72">
            <v>776.13750000000005</v>
          </cell>
          <cell r="BC72">
            <v>938.85</v>
          </cell>
          <cell r="BD72">
            <v>938.85</v>
          </cell>
          <cell r="BE72">
            <v>938.85</v>
          </cell>
          <cell r="BF72">
            <v>938.85</v>
          </cell>
          <cell r="BG72">
            <v>239.76499999999999</v>
          </cell>
          <cell r="BH72">
            <v>239.76499999999999</v>
          </cell>
          <cell r="BI72">
            <v>239.76499999999999</v>
          </cell>
          <cell r="BJ72">
            <v>239.76499999999999</v>
          </cell>
          <cell r="BK72">
            <v>855.93499999999995</v>
          </cell>
          <cell r="BL72">
            <v>855.93499999999995</v>
          </cell>
          <cell r="BM72">
            <v>855.93499999999995</v>
          </cell>
          <cell r="BN72">
            <v>855.93499999999995</v>
          </cell>
          <cell r="BO72">
            <v>853.24749999999995</v>
          </cell>
          <cell r="BP72">
            <v>853.24749999999995</v>
          </cell>
          <cell r="BQ72">
            <v>853.24749999999995</v>
          </cell>
          <cell r="BR72">
            <v>853.24749999999995</v>
          </cell>
          <cell r="BS72">
            <v>-9.5106999999998152</v>
          </cell>
          <cell r="BT72">
            <v>-9.5106999999998152</v>
          </cell>
          <cell r="BU72">
            <v>-9.5106999999998152</v>
          </cell>
          <cell r="BV72">
            <v>-9.5106999999998152</v>
          </cell>
          <cell r="BW72">
            <v>118.72548999999933</v>
          </cell>
          <cell r="BX72">
            <v>118.72548999999933</v>
          </cell>
          <cell r="BY72">
            <v>118.72548999999933</v>
          </cell>
          <cell r="BZ72">
            <v>118.72548999999933</v>
          </cell>
          <cell r="CA72">
            <v>283.49889100000109</v>
          </cell>
          <cell r="CB72">
            <v>283.49889100000109</v>
          </cell>
          <cell r="CC72">
            <v>283.49889100000109</v>
          </cell>
          <cell r="CD72">
            <v>283.49889100000109</v>
          </cell>
        </row>
        <row r="75">
          <cell r="A75" t="str">
            <v xml:space="preserve"> + Other</v>
          </cell>
          <cell r="B75" t="str">
            <v>m</v>
          </cell>
          <cell r="S75" t="e">
            <v>#REF!</v>
          </cell>
          <cell r="T75" t="e">
            <v>#REF!</v>
          </cell>
          <cell r="U75" t="e">
            <v>#REF!</v>
          </cell>
          <cell r="V75" t="e">
            <v>#REF!</v>
          </cell>
          <cell r="AA75">
            <v>-96.182500000000061</v>
          </cell>
          <cell r="AB75">
            <v>-96.182500000000061</v>
          </cell>
          <cell r="AC75">
            <v>-96.182500000000061</v>
          </cell>
          <cell r="AD75">
            <v>-96.182500000000061</v>
          </cell>
          <cell r="AE75">
            <v>260.88999999999982</v>
          </cell>
          <cell r="AF75">
            <v>260.88999999999982</v>
          </cell>
          <cell r="AG75">
            <v>260.88999999999982</v>
          </cell>
          <cell r="AH75">
            <v>260.88999999999982</v>
          </cell>
          <cell r="AI75">
            <v>185.75075000000032</v>
          </cell>
          <cell r="AJ75">
            <v>185.75075000000032</v>
          </cell>
          <cell r="AK75">
            <v>185.75075000000032</v>
          </cell>
          <cell r="AL75">
            <v>185.75075000000032</v>
          </cell>
          <cell r="AM75">
            <v>103.46050000000037</v>
          </cell>
          <cell r="AN75">
            <v>103.46050000000037</v>
          </cell>
          <cell r="AO75">
            <v>103.46050000000037</v>
          </cell>
          <cell r="AP75">
            <v>103.46050000000037</v>
          </cell>
          <cell r="AQ75">
            <v>238.01525000000055</v>
          </cell>
          <cell r="AR75">
            <v>238.01525000000055</v>
          </cell>
          <cell r="AS75">
            <v>238.01525000000055</v>
          </cell>
          <cell r="AT75">
            <v>238.01525000000055</v>
          </cell>
          <cell r="AU75">
            <v>432.86349999999953</v>
          </cell>
          <cell r="AV75">
            <v>432.86349999999953</v>
          </cell>
          <cell r="AW75">
            <v>432.86349999999953</v>
          </cell>
          <cell r="AX75">
            <v>432.86349999999953</v>
          </cell>
          <cell r="AY75">
            <v>489.58374999999984</v>
          </cell>
          <cell r="AZ75">
            <v>489.58374999999984</v>
          </cell>
          <cell r="BA75">
            <v>489.58374999999984</v>
          </cell>
          <cell r="BB75">
            <v>489.58374999999984</v>
          </cell>
          <cell r="BC75">
            <v>465.16250000000014</v>
          </cell>
          <cell r="BD75">
            <v>465.16250000000014</v>
          </cell>
          <cell r="BE75">
            <v>465.16250000000014</v>
          </cell>
          <cell r="BF75">
            <v>465.16250000000014</v>
          </cell>
          <cell r="BG75">
            <v>14.9375</v>
          </cell>
          <cell r="BH75">
            <v>14.9375</v>
          </cell>
          <cell r="BI75">
            <v>14.9375</v>
          </cell>
          <cell r="BJ75">
            <v>14.9375</v>
          </cell>
          <cell r="BK75">
            <v>561.23624999999902</v>
          </cell>
          <cell r="BL75">
            <v>561.23624999999902</v>
          </cell>
          <cell r="BM75">
            <v>561.23624999999902</v>
          </cell>
          <cell r="BN75">
            <v>561.23624999999902</v>
          </cell>
          <cell r="BO75">
            <v>292.91000000000008</v>
          </cell>
          <cell r="BP75">
            <v>292.91000000000008</v>
          </cell>
          <cell r="BQ75">
            <v>292.91000000000008</v>
          </cell>
          <cell r="BR75">
            <v>292.91000000000008</v>
          </cell>
          <cell r="BS75">
            <v>0</v>
          </cell>
          <cell r="BT75">
            <v>0</v>
          </cell>
          <cell r="BU75">
            <v>0</v>
          </cell>
          <cell r="BV75">
            <v>0</v>
          </cell>
          <cell r="BW75">
            <v>0</v>
          </cell>
          <cell r="BX75">
            <v>0</v>
          </cell>
          <cell r="BY75">
            <v>0</v>
          </cell>
          <cell r="BZ75">
            <v>0</v>
          </cell>
          <cell r="CA75">
            <v>0</v>
          </cell>
          <cell r="CB75">
            <v>0</v>
          </cell>
          <cell r="CC75">
            <v>0</v>
          </cell>
          <cell r="CD75">
            <v>0</v>
          </cell>
        </row>
      </sheetData>
      <sheetData sheetId="19"/>
      <sheetData sheetId="20"/>
      <sheetData sheetId="21"/>
      <sheetData sheetId="22"/>
    </sheetDataSet>
  </externalBook>
</externalLink>
</file>

<file path=xl/externalLinks/externalLink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are data"/>
      <sheetName val="Scenarios"/>
    </sheetNames>
    <sheetDataSet>
      <sheetData sheetId="0" refreshError="1"/>
      <sheetData sheetId="1" refreshError="1">
        <row r="2">
          <cell r="B2" t="str">
            <v>Scenario Summary</v>
          </cell>
        </row>
        <row r="3">
          <cell r="D3" t="str">
            <v>Current Values:</v>
          </cell>
          <cell r="E3" t="str">
            <v>TGR +1%</v>
          </cell>
          <cell r="F3" t="str">
            <v>TGR +2%</v>
          </cell>
          <cell r="G3" t="str">
            <v>TGR -1%</v>
          </cell>
          <cell r="H3" t="str">
            <v>TGR -2%</v>
          </cell>
          <cell r="I3" t="str">
            <v>TGR +3%</v>
          </cell>
          <cell r="J3" t="str">
            <v>TGR -3%</v>
          </cell>
          <cell r="K3" t="str">
            <v>WACC +1%</v>
          </cell>
          <cell r="L3" t="str">
            <v>WACC +2%</v>
          </cell>
          <cell r="M3" t="str">
            <v>WACC +3%</v>
          </cell>
          <cell r="N3" t="str">
            <v>WACC -1%</v>
          </cell>
          <cell r="O3" t="str">
            <v>WACC -2%</v>
          </cell>
          <cell r="P3" t="str">
            <v>WACC -3%</v>
          </cell>
        </row>
        <row r="4">
          <cell r="E4" t="str">
            <v>Created by Joseph Jacobelli on 5/18/02
Modified by Joseph Jacobelli on 5/18/02
Modified by Joseph Jacobelli on 8/29/03</v>
          </cell>
          <cell r="F4" t="str">
            <v>Created by Joseph Jacobelli on 5/18/02
Modified by Joseph Jacobelli on 5/18/02
Modified by Joseph Jacobelli on 8/29/03</v>
          </cell>
          <cell r="G4" t="str">
            <v>Created by Joseph Jacobelli on 5/18/02
Modified by Joseph Jacobelli on 5/18/02
Modified by Joseph Jacobelli on 8/29/03</v>
          </cell>
          <cell r="H4" t="str">
            <v>Created by Joseph Jacobelli on 5/18/02
Modified by Joseph Jacobelli on 5/18/02
Modified by Joseph Jacobelli on 8/29/03</v>
          </cell>
          <cell r="I4" t="str">
            <v>Created by Joseph Jacobelli on 5/18/02
Modified by Joseph Jacobelli on 8/29/03</v>
          </cell>
          <cell r="J4" t="str">
            <v>Created by Joseph Jacobelli on 5/18/02
Modified by Joseph Jacobelli on 8/29/03</v>
          </cell>
          <cell r="K4" t="str">
            <v>Created by Joseph Jacobelli on 5/18/02
Modified by Joseph Jacobelli on 5/18/02
Modified by Joseph Jacobelli on 8/29/03</v>
          </cell>
          <cell r="L4" t="str">
            <v>Created by Joseph Jacobelli on 5/18/02
Modified by Joseph Jacobelli on 5/18/02
Modified by Joseph Jacobelli on 8/29/03</v>
          </cell>
          <cell r="M4" t="str">
            <v>Created by Joseph Jacobelli on 5/18/02
Modified by Joseph Jacobelli on 5/18/02
Modified by Joseph Jacobelli on 8/29/03</v>
          </cell>
          <cell r="N4" t="str">
            <v>Created by Joseph Jacobelli on 5/18/02
Modified by Joseph Jacobelli on 5/18/02
Modified by Joseph Jacobelli on 8/29/03</v>
          </cell>
          <cell r="O4" t="str">
            <v>Created by Joseph Jacobelli on 5/18/02
Modified by Joseph Jacobelli on 5/18/02
Modified by Joseph Jacobelli on 8/29/03</v>
          </cell>
          <cell r="P4" t="str">
            <v>Created by Joseph Jacobelli on 5/18/02
Modified by Joseph Jacobelli on 5/18/02
Modified by Joseph Jacobelli on 8/29/03</v>
          </cell>
        </row>
        <row r="5">
          <cell r="B5" t="str">
            <v>Changing Cells:</v>
          </cell>
        </row>
        <row r="6">
          <cell r="C6" t="str">
            <v>$T$41</v>
          </cell>
          <cell r="D6">
            <v>0.03</v>
          </cell>
          <cell r="E6">
            <v>0.04</v>
          </cell>
          <cell r="F6">
            <v>0.05</v>
          </cell>
          <cell r="G6">
            <v>0.02</v>
          </cell>
          <cell r="H6">
            <v>0.01</v>
          </cell>
          <cell r="I6">
            <v>0.06</v>
          </cell>
          <cell r="J6">
            <v>0</v>
          </cell>
          <cell r="K6">
            <v>0.03</v>
          </cell>
          <cell r="L6">
            <v>0.03</v>
          </cell>
          <cell r="M6">
            <v>0.03</v>
          </cell>
          <cell r="N6">
            <v>0.03</v>
          </cell>
          <cell r="O6">
            <v>0.03</v>
          </cell>
          <cell r="P6">
            <v>0.03</v>
          </cell>
        </row>
        <row r="7">
          <cell r="C7" t="str">
            <v>$T$35</v>
          </cell>
          <cell r="D7">
            <v>0.123966800968367</v>
          </cell>
          <cell r="E7">
            <v>0.123966800968367</v>
          </cell>
          <cell r="F7">
            <v>0.123966800968367</v>
          </cell>
          <cell r="G7">
            <v>0.123966800968367</v>
          </cell>
          <cell r="H7">
            <v>0.123966800968367</v>
          </cell>
          <cell r="I7">
            <v>0.123966800968367</v>
          </cell>
          <cell r="J7">
            <v>0.123966800968367</v>
          </cell>
          <cell r="K7">
            <v>0.13396680096836699</v>
          </cell>
          <cell r="L7">
            <v>0.143966800968367</v>
          </cell>
          <cell r="M7">
            <v>0.15396680096836701</v>
          </cell>
          <cell r="N7">
            <v>0.113966800968367</v>
          </cell>
          <cell r="O7">
            <v>0.103966800968367</v>
          </cell>
          <cell r="P7">
            <v>9.3966800968367001E-2</v>
          </cell>
        </row>
        <row r="8">
          <cell r="B8" t="str">
            <v>Result Cells:</v>
          </cell>
        </row>
        <row r="9">
          <cell r="C9" t="str">
            <v>$T$56</v>
          </cell>
          <cell r="D9">
            <v>7.7686830788009003</v>
          </cell>
          <cell r="E9">
            <v>8.2857751593416893</v>
          </cell>
          <cell r="F9">
            <v>8.9426845832774209</v>
          </cell>
          <cell r="G9">
            <v>7.3510635367482502</v>
          </cell>
          <cell r="H9">
            <v>7.0067319239002703</v>
          </cell>
          <cell r="I9">
            <v>9.8049847455308292</v>
          </cell>
          <cell r="J9">
            <v>6.7179525411910399</v>
          </cell>
          <cell r="K9">
            <v>6.8542368532891702</v>
          </cell>
          <cell r="L9">
            <v>6.1011167501073604</v>
          </cell>
          <cell r="M9">
            <v>5.4703532230395799</v>
          </cell>
          <cell r="N9">
            <v>8.9019682547775503</v>
          </cell>
          <cell r="O9">
            <v>10.342679990540701</v>
          </cell>
          <cell r="P9">
            <v>12.234766014662901</v>
          </cell>
        </row>
        <row r="11">
          <cell r="B11" t="str">
            <v>HNP</v>
          </cell>
          <cell r="C11" t="str">
            <v>Change</v>
          </cell>
          <cell r="D11" t="str">
            <v>2005E SoP (HK$)</v>
          </cell>
          <cell r="E11" t="str">
            <v>Sensitivity</v>
          </cell>
        </row>
        <row r="12">
          <cell r="B12" t="str">
            <v>Scenario</v>
          </cell>
          <cell r="C12">
            <v>0.06</v>
          </cell>
          <cell r="D12">
            <v>9.8049847455308292</v>
          </cell>
          <cell r="E12">
            <v>0.26211671219882393</v>
          </cell>
        </row>
        <row r="13">
          <cell r="B13" t="str">
            <v>Scenario</v>
          </cell>
          <cell r="C13">
            <v>0.05</v>
          </cell>
          <cell r="D13">
            <v>8.9426845832774209</v>
          </cell>
          <cell r="E13">
            <v>0.15111975769485619</v>
          </cell>
        </row>
        <row r="14">
          <cell r="B14" t="str">
            <v>Scenario</v>
          </cell>
          <cell r="C14">
            <v>0.04</v>
          </cell>
          <cell r="D14">
            <v>8.2857751593416893</v>
          </cell>
          <cell r="E14">
            <v>6.656109861809445E-2</v>
          </cell>
        </row>
        <row r="15">
          <cell r="B15" t="str">
            <v>Terminal Growth Rate</v>
          </cell>
          <cell r="C15">
            <v>0.03</v>
          </cell>
          <cell r="D15">
            <v>7.7686830788009003</v>
          </cell>
          <cell r="E15">
            <v>0</v>
          </cell>
        </row>
        <row r="16">
          <cell r="B16" t="str">
            <v>Scenario</v>
          </cell>
          <cell r="C16">
            <v>0.02</v>
          </cell>
          <cell r="D16">
            <v>7.3510635367482502</v>
          </cell>
          <cell r="E16">
            <v>-5.375679993849225E-2</v>
          </cell>
        </row>
        <row r="17">
          <cell r="B17" t="str">
            <v>Scenario</v>
          </cell>
          <cell r="C17">
            <v>0.01</v>
          </cell>
          <cell r="D17">
            <v>7.0067319239002703</v>
          </cell>
          <cell r="E17">
            <v>-9.8079835046924968E-2</v>
          </cell>
        </row>
        <row r="18">
          <cell r="B18" t="str">
            <v>Scenario</v>
          </cell>
          <cell r="C18">
            <v>0</v>
          </cell>
          <cell r="D18">
            <v>6.7179525411910399</v>
          </cell>
          <cell r="E18">
            <v>-0.13525207901414882</v>
          </cell>
        </row>
        <row r="20">
          <cell r="B20" t="str">
            <v>Scenario</v>
          </cell>
          <cell r="C20">
            <v>0.15396680096836701</v>
          </cell>
          <cell r="D20">
            <v>5.4703532230395799</v>
          </cell>
          <cell r="E20">
            <v>-0.29584549047096265</v>
          </cell>
        </row>
        <row r="21">
          <cell r="B21" t="str">
            <v>Scenario</v>
          </cell>
          <cell r="C21">
            <v>0.143966800968367</v>
          </cell>
          <cell r="D21">
            <v>6.1011167501073604</v>
          </cell>
          <cell r="E21">
            <v>-0.21465238210630277</v>
          </cell>
        </row>
        <row r="22">
          <cell r="B22" t="str">
            <v>Scenario</v>
          </cell>
          <cell r="C22">
            <v>0.13396680096836699</v>
          </cell>
          <cell r="D22">
            <v>6.8542368532891702</v>
          </cell>
          <cell r="E22">
            <v>-0.11770929721757617</v>
          </cell>
        </row>
        <row r="23">
          <cell r="B23" t="str">
            <v>WACC Rate</v>
          </cell>
          <cell r="C23">
            <v>0.123966800968367</v>
          </cell>
          <cell r="D23">
            <v>7.7686830788009003</v>
          </cell>
          <cell r="E23">
            <v>0</v>
          </cell>
        </row>
        <row r="24">
          <cell r="B24" t="str">
            <v>Scenario</v>
          </cell>
          <cell r="C24">
            <v>0.113966800968367</v>
          </cell>
          <cell r="D24">
            <v>8.9019682547775503</v>
          </cell>
          <cell r="E24">
            <v>0.14587867267608678</v>
          </cell>
        </row>
        <row r="25">
          <cell r="B25" t="str">
            <v>Scenario</v>
          </cell>
          <cell r="C25">
            <v>0.103966800968367</v>
          </cell>
          <cell r="D25">
            <v>10.342679990540701</v>
          </cell>
          <cell r="E25">
            <v>0.33132989023116366</v>
          </cell>
        </row>
        <row r="26">
          <cell r="B26" t="str">
            <v>Scenario</v>
          </cell>
          <cell r="C26">
            <v>9.3966800968367001E-2</v>
          </cell>
          <cell r="D26">
            <v>12.234766014662901</v>
          </cell>
          <cell r="E26">
            <v>0.57488288433968937</v>
          </cell>
        </row>
        <row r="27">
          <cell r="B27" t="str">
            <v xml:space="preserve"> Assumptions </v>
          </cell>
        </row>
        <row r="28">
          <cell r="B28" t="str">
            <v xml:space="preserve"> Total debt over equity plus debt </v>
          </cell>
          <cell r="C28">
            <v>0.7</v>
          </cell>
        </row>
        <row r="29">
          <cell r="B29" t="str">
            <v xml:space="preserve"> Equity beta (calculated) </v>
          </cell>
          <cell r="C29">
            <v>2.5333333333333328</v>
          </cell>
        </row>
        <row r="30">
          <cell r="B30" t="str">
            <v xml:space="preserve"> Risk free rate </v>
          </cell>
          <cell r="C30">
            <v>4.2855923076923069E-2</v>
          </cell>
        </row>
        <row r="31">
          <cell r="B31" t="str">
            <v xml:space="preserve"> Equity risk premium </v>
          </cell>
          <cell r="C31">
            <v>8.5536009933774845E-2</v>
          </cell>
        </row>
        <row r="32">
          <cell r="B32" t="str">
            <v xml:space="preserve"> Avg. borrowing costs during year </v>
          </cell>
          <cell r="C32">
            <v>4.9519502143524602E-2</v>
          </cell>
        </row>
        <row r="33">
          <cell r="B33" t="str">
            <v xml:space="preserve"> Tax rate </v>
          </cell>
          <cell r="C33">
            <v>0.33</v>
          </cell>
        </row>
        <row r="34">
          <cell r="B34" t="str">
            <v xml:space="preserve"> Weighted Average Cost of Capital </v>
          </cell>
          <cell r="C34">
            <v>0.12396680096836718</v>
          </cell>
        </row>
      </sheetData>
    </sheetDataSet>
  </externalBook>
</externalLink>
</file>

<file path=xl/externalLinks/externalLink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ile"/>
      <sheetName val="old-sales"/>
      <sheetName val="Capital"/>
      <sheetName val="Tax"/>
      <sheetName val="Debt"/>
      <sheetName val="4Qexports"/>
      <sheetName val="CY99-mix"/>
      <sheetName val="Key brands"/>
      <sheetName val="Sales"/>
      <sheetName val="DCF"/>
      <sheetName val="CapEx"/>
      <sheetName val="Sheet1"/>
      <sheetName val="Input"/>
      <sheetName val="Formats"/>
      <sheetName val="WICarrDataV2"/>
      <sheetName val="Earnings"/>
      <sheetName val="Ceftin "/>
      <sheetName val="Generic"/>
      <sheetName val="US GAAP "/>
      <sheetName val="Result"/>
      <sheetName val="int cost"/>
      <sheetName val="cipro upside"/>
      <sheetName val="final"/>
      <sheetName val="q400"/>
      <sheetName val="final2"/>
      <sheetName val="Top Brands"/>
      <sheetName val="CoSheet"/>
    </sheetNames>
    <sheetDataSet>
      <sheetData sheetId="0" refreshError="1"/>
      <sheetData sheetId="1" refreshError="1"/>
      <sheetData sheetId="2" refreshError="1"/>
      <sheetData sheetId="3" refreshError="1"/>
      <sheetData sheetId="4" refreshError="1">
        <row r="46">
          <cell r="D46">
            <v>31</v>
          </cell>
          <cell r="F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t="e">
            <v>#VALUE!</v>
          </cell>
          <cell r="AE46" t="e">
            <v>#VALUE!</v>
          </cell>
          <cell r="AF46" t="e">
            <v>#VALUE!</v>
          </cell>
          <cell r="AG46" t="e">
            <v>#VALUE!</v>
          </cell>
          <cell r="AH46" t="e">
            <v>#VALUE!</v>
          </cell>
          <cell r="AI46" t="e">
            <v>#VALUE!</v>
          </cell>
          <cell r="AJ46" t="e">
            <v>#VALUE!</v>
          </cell>
        </row>
        <row r="57">
          <cell r="D57">
            <v>8</v>
          </cell>
          <cell r="F57" t="e">
            <v>#REF!</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row>
        <row r="92">
          <cell r="D92">
            <v>31</v>
          </cell>
          <cell r="F92">
            <v>0</v>
          </cell>
          <cell r="L92">
            <v>0</v>
          </cell>
          <cell r="M92">
            <v>0</v>
          </cell>
          <cell r="N92">
            <v>0</v>
          </cell>
          <cell r="O92">
            <v>0</v>
          </cell>
          <cell r="P92">
            <v>0</v>
          </cell>
          <cell r="R92">
            <v>0</v>
          </cell>
          <cell r="T92">
            <v>0</v>
          </cell>
          <cell r="V92">
            <v>0</v>
          </cell>
          <cell r="X92">
            <v>0</v>
          </cell>
          <cell r="Z92">
            <v>0</v>
          </cell>
        </row>
        <row r="103">
          <cell r="D103">
            <v>8</v>
          </cell>
          <cell r="F103" t="e">
            <v>#REF!</v>
          </cell>
          <cell r="L103">
            <v>0</v>
          </cell>
          <cell r="M103">
            <v>0</v>
          </cell>
          <cell r="N103">
            <v>0</v>
          </cell>
          <cell r="O103">
            <v>0</v>
          </cell>
          <cell r="P103">
            <v>0</v>
          </cell>
          <cell r="R103">
            <v>0</v>
          </cell>
          <cell r="T103">
            <v>0</v>
          </cell>
          <cell r="V103">
            <v>0</v>
          </cell>
          <cell r="X103">
            <v>0</v>
          </cell>
          <cell r="Z103">
            <v>0</v>
          </cell>
        </row>
        <row r="138">
          <cell r="D138">
            <v>31</v>
          </cell>
          <cell r="F138">
            <v>0</v>
          </cell>
          <cell r="Q138">
            <v>0</v>
          </cell>
          <cell r="S138">
            <v>0</v>
          </cell>
          <cell r="U138">
            <v>0</v>
          </cell>
          <cell r="W138">
            <v>0</v>
          </cell>
          <cell r="Y138">
            <v>0</v>
          </cell>
          <cell r="AA138">
            <v>0</v>
          </cell>
          <cell r="AB138">
            <v>0</v>
          </cell>
          <cell r="AC138">
            <v>0</v>
          </cell>
          <cell r="AD138" t="e">
            <v>#VALUE!</v>
          </cell>
          <cell r="AE138" t="e">
            <v>#VALUE!</v>
          </cell>
          <cell r="AF138" t="e">
            <v>#VALUE!</v>
          </cell>
          <cell r="AG138" t="e">
            <v>#VALUE!</v>
          </cell>
          <cell r="AH138" t="e">
            <v>#VALUE!</v>
          </cell>
          <cell r="AI138" t="e">
            <v>#VALUE!</v>
          </cell>
          <cell r="AJ138" t="e">
            <v>#VALUE!</v>
          </cell>
        </row>
        <row r="149">
          <cell r="D149">
            <v>8</v>
          </cell>
          <cell r="F149" t="e">
            <v>#REF!</v>
          </cell>
          <cell r="Q149">
            <v>0</v>
          </cell>
          <cell r="S149">
            <v>0</v>
          </cell>
          <cell r="U149">
            <v>0</v>
          </cell>
          <cell r="W149">
            <v>0</v>
          </cell>
          <cell r="Y149">
            <v>0</v>
          </cell>
          <cell r="AA149">
            <v>0</v>
          </cell>
          <cell r="AB149">
            <v>0</v>
          </cell>
          <cell r="AC149">
            <v>0</v>
          </cell>
          <cell r="AD149">
            <v>0</v>
          </cell>
          <cell r="AE149">
            <v>0</v>
          </cell>
          <cell r="AF149">
            <v>0</v>
          </cell>
          <cell r="AG149">
            <v>0</v>
          </cell>
          <cell r="AH149">
            <v>0</v>
          </cell>
          <cell r="AI149">
            <v>0</v>
          </cell>
          <cell r="AJ149">
            <v>0</v>
          </cell>
        </row>
        <row r="187">
          <cell r="D187">
            <v>31</v>
          </cell>
          <cell r="F187">
            <v>0</v>
          </cell>
          <cell r="L187">
            <v>0</v>
          </cell>
          <cell r="M187">
            <v>0</v>
          </cell>
          <cell r="N187">
            <v>0</v>
          </cell>
          <cell r="O187">
            <v>0</v>
          </cell>
          <cell r="P187">
            <v>0</v>
          </cell>
          <cell r="R187">
            <v>0</v>
          </cell>
          <cell r="T187">
            <v>0</v>
          </cell>
          <cell r="V187">
            <v>0</v>
          </cell>
          <cell r="X187" t="e">
            <v>#VALUE!</v>
          </cell>
          <cell r="Z187" t="e">
            <v>#VALUE!</v>
          </cell>
        </row>
        <row r="197">
          <cell r="D197">
            <v>8</v>
          </cell>
          <cell r="F197" t="e">
            <v>#REF!</v>
          </cell>
        </row>
        <row r="231">
          <cell r="D231">
            <v>31</v>
          </cell>
          <cell r="F231">
            <v>0</v>
          </cell>
          <cell r="L231">
            <v>0</v>
          </cell>
          <cell r="M231">
            <v>0</v>
          </cell>
          <cell r="N231">
            <v>0</v>
          </cell>
          <cell r="O231">
            <v>0</v>
          </cell>
          <cell r="P231">
            <v>0</v>
          </cell>
          <cell r="Q231">
            <v>0</v>
          </cell>
          <cell r="R231">
            <v>0</v>
          </cell>
          <cell r="S231">
            <v>0</v>
          </cell>
          <cell r="T231">
            <v>0</v>
          </cell>
          <cell r="U231">
            <v>0</v>
          </cell>
          <cell r="V231">
            <v>0</v>
          </cell>
          <cell r="W231">
            <v>0</v>
          </cell>
          <cell r="X231" t="e">
            <v>#VALUE!</v>
          </cell>
          <cell r="Y231">
            <v>0</v>
          </cell>
          <cell r="Z231" t="e">
            <v>#VALUE!</v>
          </cell>
          <cell r="AA231">
            <v>0</v>
          </cell>
          <cell r="AB231">
            <v>0</v>
          </cell>
          <cell r="AC231">
            <v>0</v>
          </cell>
          <cell r="AD231" t="e">
            <v>#VALUE!</v>
          </cell>
          <cell r="AE231" t="e">
            <v>#VALUE!</v>
          </cell>
          <cell r="AF231" t="e">
            <v>#VALUE!</v>
          </cell>
          <cell r="AG231" t="e">
            <v>#VALUE!</v>
          </cell>
          <cell r="AH231" t="e">
            <v>#VALUE!</v>
          </cell>
          <cell r="AI231" t="e">
            <v>#VALUE!</v>
          </cell>
          <cell r="AJ231" t="e">
            <v>#VALUE!</v>
          </cell>
        </row>
        <row r="242">
          <cell r="D242">
            <v>8</v>
          </cell>
          <cell r="F242" t="e">
            <v>#REF!</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row r="149">
          <cell r="N149">
            <v>938</v>
          </cell>
          <cell r="O149">
            <v>1438</v>
          </cell>
          <cell r="P149">
            <v>1593</v>
          </cell>
          <cell r="R149">
            <v>1745.04</v>
          </cell>
          <cell r="T149">
            <v>1308.78</v>
          </cell>
          <cell r="U149">
            <v>1745.04</v>
          </cell>
          <cell r="W149">
            <v>1888.6</v>
          </cell>
        </row>
        <row r="152">
          <cell r="N152">
            <v>669.22</v>
          </cell>
          <cell r="O152">
            <v>615.97</v>
          </cell>
          <cell r="P152">
            <v>754.74</v>
          </cell>
          <cell r="Q152">
            <v>0</v>
          </cell>
          <cell r="R152">
            <v>1141.79</v>
          </cell>
          <cell r="S152">
            <v>0</v>
          </cell>
          <cell r="T152">
            <v>962.85</v>
          </cell>
          <cell r="U152">
            <v>1352.32</v>
          </cell>
          <cell r="W152">
            <v>1792.22</v>
          </cell>
        </row>
        <row r="153">
          <cell r="L153">
            <v>0</v>
          </cell>
          <cell r="M153">
            <v>0</v>
          </cell>
          <cell r="N153">
            <v>71.345415778251592</v>
          </cell>
          <cell r="O153">
            <v>42.835187760778858</v>
          </cell>
          <cell r="P153">
            <v>47.378531073446325</v>
          </cell>
          <cell r="Q153">
            <v>0</v>
          </cell>
          <cell r="R153">
            <v>0.65430591848897446</v>
          </cell>
          <cell r="S153" t="e">
            <v>#DIV/0!</v>
          </cell>
          <cell r="T153">
            <v>0.73568514188786505</v>
          </cell>
          <cell r="U153">
            <v>0.7749507174620639</v>
          </cell>
          <cell r="V153" t="e">
            <v>#DIV/0!</v>
          </cell>
          <cell r="W153">
            <v>0.94896748914539875</v>
          </cell>
          <cell r="X153" t="e">
            <v>#DIV/0!</v>
          </cell>
          <cell r="Y153" t="e">
            <v>#DIV/0!</v>
          </cell>
          <cell r="Z153" t="e">
            <v>#DIV/0!</v>
          </cell>
          <cell r="AA153" t="e">
            <v>#DIV/0!</v>
          </cell>
          <cell r="AB153">
            <v>0</v>
          </cell>
          <cell r="AC153" t="e">
            <v>#NAME?</v>
          </cell>
        </row>
        <row r="156">
          <cell r="N156">
            <v>736.37</v>
          </cell>
          <cell r="O156">
            <v>766.38</v>
          </cell>
          <cell r="P156">
            <v>883.28</v>
          </cell>
          <cell r="Q156">
            <v>0</v>
          </cell>
          <cell r="R156">
            <v>1313.22</v>
          </cell>
          <cell r="S156">
            <v>0</v>
          </cell>
          <cell r="T156">
            <v>1115.33</v>
          </cell>
          <cell r="U156">
            <v>1544.47</v>
          </cell>
          <cell r="W156">
            <v>2155.48</v>
          </cell>
        </row>
        <row r="159">
          <cell r="N159">
            <v>1535.84</v>
          </cell>
          <cell r="O159">
            <v>1595.11</v>
          </cell>
          <cell r="P159">
            <v>2161.17</v>
          </cell>
          <cell r="Q159">
            <v>0</v>
          </cell>
          <cell r="R159">
            <v>2961.17</v>
          </cell>
          <cell r="S159">
            <v>0</v>
          </cell>
          <cell r="T159">
            <v>2580.42</v>
          </cell>
          <cell r="U159">
            <v>3894.98</v>
          </cell>
          <cell r="W159">
            <v>5069.57</v>
          </cell>
        </row>
        <row r="162">
          <cell r="L162">
            <v>0</v>
          </cell>
          <cell r="M162">
            <v>0</v>
          </cell>
          <cell r="N162">
            <v>2085690.6174884909</v>
          </cell>
          <cell r="O162">
            <v>2081356.5072157416</v>
          </cell>
          <cell r="P162">
            <v>2446755.2757902364</v>
          </cell>
          <cell r="Q162">
            <v>0</v>
          </cell>
          <cell r="R162">
            <v>2254892.5541798021</v>
          </cell>
          <cell r="S162" t="e">
            <v>#DIV/0!</v>
          </cell>
          <cell r="T162">
            <v>2313593.2862919495</v>
          </cell>
          <cell r="U162">
            <v>2521887.7673247131</v>
          </cell>
          <cell r="V162" t="e">
            <v>#DIV/0!</v>
          </cell>
          <cell r="W162">
            <v>2351944.8104366544</v>
          </cell>
          <cell r="X162" t="e">
            <v>#DIV/0!</v>
          </cell>
          <cell r="Y162" t="e">
            <v>#DIV/0!</v>
          </cell>
          <cell r="Z162" t="e">
            <v>#DIV/0!</v>
          </cell>
          <cell r="AA162" t="e">
            <v>#DIV/0!</v>
          </cell>
          <cell r="AB162">
            <v>0</v>
          </cell>
        </row>
        <row r="167">
          <cell r="N167">
            <v>472</v>
          </cell>
          <cell r="O167">
            <v>592</v>
          </cell>
          <cell r="P167">
            <v>824</v>
          </cell>
          <cell r="R167">
            <v>864</v>
          </cell>
          <cell r="T167">
            <v>648</v>
          </cell>
          <cell r="U167">
            <v>864</v>
          </cell>
          <cell r="W167">
            <v>1154</v>
          </cell>
        </row>
        <row r="170">
          <cell r="N170">
            <v>275.26</v>
          </cell>
          <cell r="O170">
            <v>301.93</v>
          </cell>
          <cell r="P170">
            <v>487.16</v>
          </cell>
          <cell r="Q170">
            <v>0</v>
          </cell>
          <cell r="R170">
            <v>577.34</v>
          </cell>
          <cell r="S170">
            <v>0</v>
          </cell>
          <cell r="T170">
            <v>585.09</v>
          </cell>
          <cell r="U170">
            <v>855.27</v>
          </cell>
          <cell r="W170">
            <v>967.34</v>
          </cell>
        </row>
        <row r="171">
          <cell r="L171">
            <v>0</v>
          </cell>
          <cell r="M171">
            <v>0</v>
          </cell>
          <cell r="N171">
            <v>58.317796610169495</v>
          </cell>
          <cell r="O171">
            <v>51.001689189189186</v>
          </cell>
          <cell r="P171">
            <v>59.121359223300971</v>
          </cell>
          <cell r="Q171">
            <v>0</v>
          </cell>
          <cell r="R171">
            <v>0.66821759259259261</v>
          </cell>
          <cell r="S171" t="e">
            <v>#DIV/0!</v>
          </cell>
          <cell r="T171">
            <v>0.9029166666666667</v>
          </cell>
          <cell r="U171">
            <v>0.98989583333333331</v>
          </cell>
          <cell r="V171" t="e">
            <v>#DIV/0!</v>
          </cell>
          <cell r="W171">
            <v>0.83824956672443673</v>
          </cell>
          <cell r="X171" t="e">
            <v>#DIV/0!</v>
          </cell>
          <cell r="Y171" t="e">
            <v>#DIV/0!</v>
          </cell>
          <cell r="Z171" t="e">
            <v>#DIV/0!</v>
          </cell>
          <cell r="AA171" t="e">
            <v>#DIV/0!</v>
          </cell>
          <cell r="AB171">
            <v>0</v>
          </cell>
          <cell r="AC171" t="e">
            <v>#NAME?</v>
          </cell>
        </row>
        <row r="174">
          <cell r="N174">
            <v>382.74</v>
          </cell>
          <cell r="O174">
            <v>439.59</v>
          </cell>
          <cell r="P174">
            <v>620.36</v>
          </cell>
          <cell r="Q174">
            <v>0</v>
          </cell>
          <cell r="R174">
            <v>885.36</v>
          </cell>
          <cell r="S174">
            <v>0</v>
          </cell>
          <cell r="T174">
            <v>710.81</v>
          </cell>
          <cell r="U174">
            <v>938.88</v>
          </cell>
          <cell r="W174">
            <v>1079.81</v>
          </cell>
        </row>
        <row r="177">
          <cell r="N177">
            <v>996.11</v>
          </cell>
          <cell r="O177">
            <v>1159.0999999999999</v>
          </cell>
          <cell r="P177">
            <v>1593.72</v>
          </cell>
          <cell r="Q177">
            <v>0</v>
          </cell>
          <cell r="R177">
            <v>2314.41</v>
          </cell>
          <cell r="S177">
            <v>0</v>
          </cell>
          <cell r="T177">
            <v>1782.9</v>
          </cell>
          <cell r="U177">
            <v>2510.4</v>
          </cell>
          <cell r="W177">
            <v>2706.23</v>
          </cell>
        </row>
        <row r="180">
          <cell r="L180">
            <v>0</v>
          </cell>
          <cell r="M180">
            <v>0</v>
          </cell>
          <cell r="N180">
            <v>2602576.1613628049</v>
          </cell>
          <cell r="O180">
            <v>2636775.1768693556</v>
          </cell>
          <cell r="P180">
            <v>2569024.4374234313</v>
          </cell>
          <cell r="Q180">
            <v>0</v>
          </cell>
          <cell r="R180">
            <v>2614089.1840607212</v>
          </cell>
          <cell r="S180" t="e">
            <v>#DIV/0!</v>
          </cell>
          <cell r="T180">
            <v>2508265.2185534816</v>
          </cell>
          <cell r="U180">
            <v>2673824.1308793458</v>
          </cell>
          <cell r="V180" t="e">
            <v>#DIV/0!</v>
          </cell>
          <cell r="W180">
            <v>2506209.4257323048</v>
          </cell>
          <cell r="X180" t="e">
            <v>#DIV/0!</v>
          </cell>
          <cell r="Y180" t="e">
            <v>#DIV/0!</v>
          </cell>
          <cell r="Z180" t="e">
            <v>#DIV/0!</v>
          </cell>
          <cell r="AA180" t="e">
            <v>#DIV/0!</v>
          </cell>
          <cell r="AB180">
            <v>0</v>
          </cell>
        </row>
        <row r="185">
          <cell r="N185">
            <v>36</v>
          </cell>
          <cell r="O185">
            <v>36</v>
          </cell>
          <cell r="P185">
            <v>36</v>
          </cell>
          <cell r="R185">
            <v>36</v>
          </cell>
          <cell r="T185">
            <v>27</v>
          </cell>
          <cell r="U185">
            <v>36</v>
          </cell>
          <cell r="W185">
            <v>37.200000000000003</v>
          </cell>
        </row>
        <row r="188">
          <cell r="N188">
            <v>16.260000000000002</v>
          </cell>
          <cell r="O188">
            <v>20.38</v>
          </cell>
          <cell r="P188">
            <v>23.97</v>
          </cell>
          <cell r="Q188">
            <v>0</v>
          </cell>
          <cell r="R188">
            <v>24.88</v>
          </cell>
          <cell r="S188">
            <v>0</v>
          </cell>
          <cell r="T188">
            <v>21.04</v>
          </cell>
          <cell r="U188">
            <v>28.03</v>
          </cell>
          <cell r="W188">
            <v>30.26</v>
          </cell>
        </row>
        <row r="189">
          <cell r="L189">
            <v>0</v>
          </cell>
          <cell r="M189">
            <v>0</v>
          </cell>
          <cell r="N189">
            <v>45.166666666666671</v>
          </cell>
          <cell r="O189">
            <v>56.611111111111114</v>
          </cell>
          <cell r="P189">
            <v>66.583333333333329</v>
          </cell>
          <cell r="Q189">
            <v>0</v>
          </cell>
          <cell r="R189">
            <v>0.69111111111111112</v>
          </cell>
          <cell r="S189" t="e">
            <v>#DIV/0!</v>
          </cell>
          <cell r="T189">
            <v>0.77925925925925921</v>
          </cell>
          <cell r="U189">
            <v>0.77861111111111114</v>
          </cell>
          <cell r="V189" t="e">
            <v>#DIV/0!</v>
          </cell>
          <cell r="W189">
            <v>0.8134408602150538</v>
          </cell>
          <cell r="X189" t="e">
            <v>#DIV/0!</v>
          </cell>
          <cell r="Y189" t="e">
            <v>#DIV/0!</v>
          </cell>
          <cell r="Z189" t="e">
            <v>#DIV/0!</v>
          </cell>
          <cell r="AA189" t="e">
            <v>#DIV/0!</v>
          </cell>
          <cell r="AB189">
            <v>0</v>
          </cell>
          <cell r="AC189" t="e">
            <v>#NAME?</v>
          </cell>
        </row>
        <row r="192">
          <cell r="N192">
            <v>18.21</v>
          </cell>
          <cell r="O192">
            <v>20.96</v>
          </cell>
          <cell r="P192">
            <v>23.25</v>
          </cell>
          <cell r="Q192">
            <v>0</v>
          </cell>
          <cell r="R192">
            <v>26.73</v>
          </cell>
          <cell r="S192">
            <v>0</v>
          </cell>
          <cell r="T192">
            <v>23.51</v>
          </cell>
          <cell r="U192">
            <v>66.52</v>
          </cell>
          <cell r="W192">
            <v>34.49</v>
          </cell>
        </row>
        <row r="195">
          <cell r="N195">
            <v>283.58999999999997</v>
          </cell>
          <cell r="O195">
            <v>379.47</v>
          </cell>
          <cell r="P195">
            <v>481.87</v>
          </cell>
          <cell r="Q195">
            <v>0</v>
          </cell>
          <cell r="R195">
            <v>595.91</v>
          </cell>
          <cell r="S195">
            <v>0</v>
          </cell>
          <cell r="T195">
            <v>614.23</v>
          </cell>
          <cell r="U195">
            <v>1006.79</v>
          </cell>
          <cell r="W195">
            <v>1212.3</v>
          </cell>
        </row>
        <row r="198">
          <cell r="L198">
            <v>0</v>
          </cell>
          <cell r="M198">
            <v>0</v>
          </cell>
          <cell r="N198">
            <v>15573311.367380559</v>
          </cell>
          <cell r="O198">
            <v>18104484.732824426</v>
          </cell>
          <cell r="P198">
            <v>20725591.397849463</v>
          </cell>
          <cell r="Q198">
            <v>0</v>
          </cell>
          <cell r="R198">
            <v>22293677.515899736</v>
          </cell>
          <cell r="S198" t="e">
            <v>#DIV/0!</v>
          </cell>
          <cell r="T198">
            <v>26126329.221607823</v>
          </cell>
          <cell r="U198">
            <v>15135147.32411305</v>
          </cell>
          <cell r="V198" t="e">
            <v>#DIV/0!</v>
          </cell>
          <cell r="W198">
            <v>35149318.643084951</v>
          </cell>
          <cell r="X198" t="e">
            <v>#DIV/0!</v>
          </cell>
          <cell r="Y198" t="e">
            <v>#DIV/0!</v>
          </cell>
          <cell r="Z198" t="e">
            <v>#DIV/0!</v>
          </cell>
          <cell r="AA198" t="e">
            <v>#DIV/0!</v>
          </cell>
          <cell r="AB198">
            <v>0</v>
          </cell>
        </row>
        <row r="203">
          <cell r="N203">
            <v>72</v>
          </cell>
          <cell r="O203">
            <v>72</v>
          </cell>
          <cell r="P203">
            <v>74.7</v>
          </cell>
          <cell r="R203">
            <v>82.62</v>
          </cell>
          <cell r="T203">
            <v>61.97</v>
          </cell>
          <cell r="U203">
            <v>82.62</v>
          </cell>
          <cell r="W203">
            <v>82.62</v>
          </cell>
        </row>
        <row r="206">
          <cell r="N206">
            <v>64.3</v>
          </cell>
          <cell r="O206">
            <v>56.63</v>
          </cell>
          <cell r="P206">
            <v>74.48</v>
          </cell>
          <cell r="Q206">
            <v>0</v>
          </cell>
          <cell r="R206">
            <v>79.400000000000006</v>
          </cell>
          <cell r="S206">
            <v>0</v>
          </cell>
          <cell r="T206">
            <v>50.62</v>
          </cell>
          <cell r="U206">
            <v>81.099999999999994</v>
          </cell>
          <cell r="W206">
            <v>54.33</v>
          </cell>
        </row>
        <row r="207">
          <cell r="L207">
            <v>0</v>
          </cell>
          <cell r="M207">
            <v>0</v>
          </cell>
          <cell r="N207">
            <v>89.305555555555557</v>
          </cell>
          <cell r="O207">
            <v>78.652777777777771</v>
          </cell>
          <cell r="P207">
            <v>99.705488621151261</v>
          </cell>
          <cell r="Q207">
            <v>0</v>
          </cell>
          <cell r="R207">
            <v>0.96102638586298716</v>
          </cell>
          <cell r="S207" t="e">
            <v>#DIV/0!</v>
          </cell>
          <cell r="T207">
            <v>0.81684686138454088</v>
          </cell>
          <cell r="U207">
            <v>0.98160251755022987</v>
          </cell>
          <cell r="V207" t="e">
            <v>#DIV/0!</v>
          </cell>
          <cell r="W207">
            <v>0.65758896151053003</v>
          </cell>
          <cell r="X207" t="e">
            <v>#DIV/0!</v>
          </cell>
          <cell r="Y207" t="e">
            <v>#DIV/0!</v>
          </cell>
          <cell r="Z207" t="e">
            <v>#DIV/0!</v>
          </cell>
          <cell r="AA207" t="e">
            <v>#DIV/0!</v>
          </cell>
          <cell r="AB207" t="e">
            <v>#DIV/0!</v>
          </cell>
          <cell r="AC207" t="e">
            <v>#DIV/0!</v>
          </cell>
        </row>
        <row r="210">
          <cell r="N210">
            <v>56.07</v>
          </cell>
          <cell r="O210">
            <v>62.2</v>
          </cell>
          <cell r="P210">
            <v>75.36</v>
          </cell>
          <cell r="Q210">
            <v>0</v>
          </cell>
          <cell r="R210">
            <v>78.42</v>
          </cell>
          <cell r="S210">
            <v>0</v>
          </cell>
          <cell r="T210">
            <v>52.19</v>
          </cell>
          <cell r="U210">
            <v>83.04</v>
          </cell>
          <cell r="W210">
            <v>60.09</v>
          </cell>
        </row>
        <row r="213">
          <cell r="N213">
            <v>309.85000000000002</v>
          </cell>
          <cell r="O213">
            <v>362.37</v>
          </cell>
          <cell r="P213">
            <v>477.71</v>
          </cell>
          <cell r="Q213">
            <v>0</v>
          </cell>
          <cell r="R213">
            <v>514.76</v>
          </cell>
          <cell r="S213">
            <v>0</v>
          </cell>
          <cell r="T213">
            <v>379.42</v>
          </cell>
          <cell r="U213">
            <v>601.74</v>
          </cell>
          <cell r="W213">
            <v>328.06</v>
          </cell>
        </row>
        <row r="216">
          <cell r="L216">
            <v>0</v>
          </cell>
          <cell r="M216">
            <v>0</v>
          </cell>
          <cell r="N216">
            <v>5526128.0542179421</v>
          </cell>
          <cell r="O216">
            <v>5825884.24437299</v>
          </cell>
          <cell r="P216">
            <v>6339039.2781316349</v>
          </cell>
          <cell r="Q216">
            <v>0</v>
          </cell>
          <cell r="R216">
            <v>6564141.8005610816</v>
          </cell>
          <cell r="S216" t="e">
            <v>#DIV/0!</v>
          </cell>
          <cell r="T216">
            <v>7269975.0910136048</v>
          </cell>
          <cell r="U216">
            <v>7246387.2832369935</v>
          </cell>
          <cell r="V216" t="e">
            <v>#DIV/0!</v>
          </cell>
          <cell r="W216">
            <v>5459477.4504909301</v>
          </cell>
          <cell r="X216" t="e">
            <v>#DIV/0!</v>
          </cell>
          <cell r="Y216" t="e">
            <v>#DIV/0!</v>
          </cell>
          <cell r="Z216" t="e">
            <v>#DIV/0!</v>
          </cell>
          <cell r="AA216" t="e">
            <v>#DIV/0!</v>
          </cell>
          <cell r="AB216">
            <v>0</v>
          </cell>
        </row>
        <row r="221">
          <cell r="N221">
            <v>36</v>
          </cell>
          <cell r="O221">
            <v>36</v>
          </cell>
          <cell r="P221">
            <v>36</v>
          </cell>
          <cell r="R221">
            <v>46.32</v>
          </cell>
          <cell r="T221">
            <v>34.74</v>
          </cell>
          <cell r="U221">
            <v>46.32</v>
          </cell>
          <cell r="W221">
            <v>46.32</v>
          </cell>
        </row>
        <row r="224">
          <cell r="N224">
            <v>13.51</v>
          </cell>
          <cell r="O224">
            <v>11.85</v>
          </cell>
          <cell r="P224">
            <v>14.24</v>
          </cell>
          <cell r="Q224">
            <v>0</v>
          </cell>
          <cell r="R224">
            <v>27.38</v>
          </cell>
          <cell r="S224">
            <v>0</v>
          </cell>
          <cell r="T224">
            <v>19.43</v>
          </cell>
          <cell r="U224">
            <v>28.08</v>
          </cell>
          <cell r="W224">
            <v>29.28</v>
          </cell>
        </row>
        <row r="225">
          <cell r="L225">
            <v>0</v>
          </cell>
          <cell r="M225">
            <v>0</v>
          </cell>
          <cell r="N225">
            <v>37.527777777777779</v>
          </cell>
          <cell r="O225">
            <v>32.916666666666664</v>
          </cell>
          <cell r="P225">
            <v>39.555555555555557</v>
          </cell>
          <cell r="Q225">
            <v>0</v>
          </cell>
          <cell r="R225">
            <v>0.59110535405872189</v>
          </cell>
          <cell r="S225" t="e">
            <v>#DIV/0!</v>
          </cell>
          <cell r="T225">
            <v>0.55929763960852041</v>
          </cell>
          <cell r="U225">
            <v>0.60621761658031081</v>
          </cell>
          <cell r="V225" t="e">
            <v>#DIV/0!</v>
          </cell>
          <cell r="W225">
            <v>0.63212435233160624</v>
          </cell>
          <cell r="X225" t="e">
            <v>#DIV/0!</v>
          </cell>
          <cell r="Y225" t="e">
            <v>#DIV/0!</v>
          </cell>
          <cell r="Z225" t="e">
            <v>#DIV/0!</v>
          </cell>
          <cell r="AA225" t="e">
            <v>#DIV/0!</v>
          </cell>
          <cell r="AB225">
            <v>0</v>
          </cell>
          <cell r="AC225" t="e">
            <v>#NAME?</v>
          </cell>
        </row>
        <row r="228">
          <cell r="N228">
            <v>16.38</v>
          </cell>
          <cell r="O228">
            <v>16.38</v>
          </cell>
          <cell r="P228">
            <v>18.2</v>
          </cell>
          <cell r="Q228">
            <v>0</v>
          </cell>
          <cell r="R228">
            <v>32.119999999999997</v>
          </cell>
          <cell r="S228">
            <v>0</v>
          </cell>
          <cell r="T228">
            <v>207.46</v>
          </cell>
          <cell r="U228">
            <v>64.13</v>
          </cell>
          <cell r="W228">
            <v>154.71</v>
          </cell>
        </row>
        <row r="231">
          <cell r="N231">
            <v>314.35000000000002</v>
          </cell>
          <cell r="O231">
            <v>340.22</v>
          </cell>
          <cell r="P231">
            <v>471.46</v>
          </cell>
          <cell r="Q231">
            <v>0</v>
          </cell>
          <cell r="R231">
            <v>664.79</v>
          </cell>
          <cell r="S231">
            <v>0</v>
          </cell>
          <cell r="T231">
            <v>554.05999999999995</v>
          </cell>
          <cell r="U231">
            <v>839.52</v>
          </cell>
          <cell r="W231">
            <v>996.92</v>
          </cell>
        </row>
        <row r="234">
          <cell r="L234">
            <v>0</v>
          </cell>
          <cell r="M234">
            <v>0</v>
          </cell>
          <cell r="N234">
            <v>19191086.691086691</v>
          </cell>
          <cell r="O234">
            <v>20770451.770451773</v>
          </cell>
          <cell r="P234">
            <v>25904395.604395606</v>
          </cell>
          <cell r="Q234">
            <v>0</v>
          </cell>
          <cell r="R234">
            <v>20697073.474470735</v>
          </cell>
          <cell r="S234" t="e">
            <v>#DIV/0!</v>
          </cell>
          <cell r="T234">
            <v>2670683.5052540246</v>
          </cell>
          <cell r="U234">
            <v>13090909.090909092</v>
          </cell>
          <cell r="V234" t="e">
            <v>#DIV/0!</v>
          </cell>
          <cell r="W234">
            <v>6443798.0738155255</v>
          </cell>
          <cell r="X234" t="e">
            <v>#DIV/0!</v>
          </cell>
          <cell r="Y234" t="e">
            <v>#DIV/0!</v>
          </cell>
          <cell r="Z234" t="e">
            <v>#DIV/0!</v>
          </cell>
          <cell r="AA234" t="e">
            <v>#DIV/0!</v>
          </cell>
          <cell r="AB234">
            <v>0</v>
          </cell>
        </row>
        <row r="242">
          <cell r="N242">
            <v>158.55000000000001</v>
          </cell>
          <cell r="O242">
            <v>287.60000000000002</v>
          </cell>
          <cell r="P242">
            <v>332.78</v>
          </cell>
          <cell r="Q242">
            <v>0</v>
          </cell>
          <cell r="R242">
            <v>560.30999999999995</v>
          </cell>
          <cell r="S242">
            <v>0</v>
          </cell>
          <cell r="T242">
            <v>648.95000000000005</v>
          </cell>
          <cell r="U242">
            <v>863.06</v>
          </cell>
          <cell r="W242">
            <v>1037.17</v>
          </cell>
        </row>
        <row r="243">
          <cell r="L243">
            <v>0</v>
          </cell>
          <cell r="M243">
            <v>0</v>
          </cell>
          <cell r="N243">
            <v>0</v>
          </cell>
          <cell r="O243">
            <v>0</v>
          </cell>
          <cell r="P243">
            <v>0</v>
          </cell>
          <cell r="Q243">
            <v>0</v>
          </cell>
          <cell r="R243" t="e">
            <v>#DIV/0!</v>
          </cell>
          <cell r="S243" t="e">
            <v>#DIV/0!</v>
          </cell>
          <cell r="T243" t="e">
            <v>#DIV/0!</v>
          </cell>
          <cell r="U243" t="e">
            <v>#DIV/0!</v>
          </cell>
          <cell r="V243" t="e">
            <v>#DIV/0!</v>
          </cell>
          <cell r="W243" t="e">
            <v>#DIV/0!</v>
          </cell>
          <cell r="X243" t="e">
            <v>#DIV/0!</v>
          </cell>
          <cell r="Y243" t="e">
            <v>#DIV/0!</v>
          </cell>
          <cell r="Z243" t="e">
            <v>#DIV/0!</v>
          </cell>
          <cell r="AA243" t="e">
            <v>#DIV/0!</v>
          </cell>
          <cell r="AB243" t="e">
            <v>#DIV/0!</v>
          </cell>
        </row>
        <row r="246">
          <cell r="N246">
            <v>708.46</v>
          </cell>
          <cell r="O246">
            <v>868.55</v>
          </cell>
          <cell r="P246">
            <v>1031.46</v>
          </cell>
          <cell r="Q246">
            <v>0</v>
          </cell>
          <cell r="R246">
            <v>1291.1500000000001</v>
          </cell>
          <cell r="S246">
            <v>0</v>
          </cell>
          <cell r="T246">
            <v>1183.58</v>
          </cell>
          <cell r="U246">
            <v>1448.39</v>
          </cell>
          <cell r="W246">
            <v>2962.94</v>
          </cell>
        </row>
        <row r="249">
          <cell r="N249">
            <v>281.02999999999997</v>
          </cell>
          <cell r="O249">
            <v>317.22000000000003</v>
          </cell>
          <cell r="P249">
            <v>349.9</v>
          </cell>
          <cell r="Q249">
            <v>0</v>
          </cell>
          <cell r="R249">
            <v>425.88</v>
          </cell>
          <cell r="S249">
            <v>0</v>
          </cell>
          <cell r="T249">
            <v>429.43</v>
          </cell>
          <cell r="U249">
            <v>607.92999999999995</v>
          </cell>
          <cell r="W249">
            <v>775.1</v>
          </cell>
        </row>
        <row r="252">
          <cell r="L252">
            <v>0</v>
          </cell>
          <cell r="M252">
            <v>0</v>
          </cell>
          <cell r="N252">
            <v>396677.3000592835</v>
          </cell>
          <cell r="O252">
            <v>365229.40533072362</v>
          </cell>
          <cell r="P252">
            <v>339227.89056289144</v>
          </cell>
          <cell r="Q252">
            <v>0</v>
          </cell>
          <cell r="R252">
            <v>329845.48658172943</v>
          </cell>
          <cell r="S252" t="e">
            <v>#DIV/0!</v>
          </cell>
          <cell r="T252">
            <v>362822.96084759798</v>
          </cell>
          <cell r="U252">
            <v>419728.11190356186</v>
          </cell>
          <cell r="V252" t="e">
            <v>#DIV/0!</v>
          </cell>
          <cell r="W252">
            <v>261598.27738664974</v>
          </cell>
          <cell r="X252" t="e">
            <v>#DIV/0!</v>
          </cell>
          <cell r="Y252" t="e">
            <v>#DIV/0!</v>
          </cell>
          <cell r="Z252" t="e">
            <v>#DIV/0!</v>
          </cell>
          <cell r="AA252" t="e">
            <v>#DIV/0!</v>
          </cell>
          <cell r="AB252">
            <v>0</v>
          </cell>
        </row>
        <row r="257">
          <cell r="N257">
            <v>1473.6</v>
          </cell>
          <cell r="O257">
            <v>2224.64</v>
          </cell>
          <cell r="P257">
            <v>2567.56</v>
          </cell>
          <cell r="R257">
            <v>2612.14</v>
          </cell>
          <cell r="T257">
            <v>2233.0100000000002</v>
          </cell>
          <cell r="U257">
            <v>2528.3200000000002</v>
          </cell>
          <cell r="W257">
            <v>2650.27</v>
          </cell>
        </row>
        <row r="260">
          <cell r="N260">
            <v>1354.37</v>
          </cell>
          <cell r="O260">
            <v>1819.74</v>
          </cell>
          <cell r="P260">
            <v>2023.37</v>
          </cell>
          <cell r="Q260">
            <v>0</v>
          </cell>
          <cell r="R260">
            <v>2346.9699999999998</v>
          </cell>
          <cell r="S260">
            <v>0</v>
          </cell>
          <cell r="T260">
            <v>1632.95</v>
          </cell>
          <cell r="U260">
            <v>2189.4499999999998</v>
          </cell>
          <cell r="W260">
            <v>2088.38</v>
          </cell>
        </row>
        <row r="261">
          <cell r="L261">
            <v>0</v>
          </cell>
          <cell r="M261">
            <v>0</v>
          </cell>
          <cell r="N261">
            <v>91.908930510314875</v>
          </cell>
          <cell r="O261">
            <v>81.799302359033376</v>
          </cell>
          <cell r="P261">
            <v>78.805169109972113</v>
          </cell>
          <cell r="Q261">
            <v>0</v>
          </cell>
          <cell r="R261">
            <v>0.89848553293468192</v>
          </cell>
          <cell r="S261" t="e">
            <v>#DIV/0!</v>
          </cell>
          <cell r="T261">
            <v>0.7312775133116286</v>
          </cell>
          <cell r="U261">
            <v>0.86597028857106684</v>
          </cell>
          <cell r="V261" t="e">
            <v>#DIV/0!</v>
          </cell>
          <cell r="W261">
            <v>0.78798763899527224</v>
          </cell>
          <cell r="X261" t="e">
            <v>#DIV/0!</v>
          </cell>
          <cell r="Y261" t="e">
            <v>#DIV/0!</v>
          </cell>
          <cell r="Z261" t="e">
            <v>#DIV/0!</v>
          </cell>
          <cell r="AA261" t="e">
            <v>#DIV/0!</v>
          </cell>
          <cell r="AB261">
            <v>0</v>
          </cell>
        </row>
        <row r="264">
          <cell r="N264">
            <v>1345.48</v>
          </cell>
          <cell r="O264">
            <v>1771.23</v>
          </cell>
          <cell r="P264">
            <v>2238.29</v>
          </cell>
          <cell r="Q264">
            <v>0</v>
          </cell>
          <cell r="R264">
            <v>2354.29</v>
          </cell>
          <cell r="S264">
            <v>0</v>
          </cell>
          <cell r="T264">
            <v>1844.1</v>
          </cell>
          <cell r="U264">
            <v>2658.9</v>
          </cell>
          <cell r="W264">
            <v>2325.0500000000002</v>
          </cell>
        </row>
        <row r="267">
          <cell r="N267">
            <v>3779.73</v>
          </cell>
          <cell r="O267">
            <v>4767.58</v>
          </cell>
          <cell r="P267">
            <v>5464.75</v>
          </cell>
          <cell r="Q267">
            <v>0</v>
          </cell>
          <cell r="R267">
            <v>5514.91</v>
          </cell>
          <cell r="S267">
            <v>0</v>
          </cell>
          <cell r="T267">
            <v>4722.72</v>
          </cell>
          <cell r="U267">
            <v>6861.23</v>
          </cell>
          <cell r="W267">
            <v>6779.02</v>
          </cell>
        </row>
        <row r="270">
          <cell r="L270">
            <v>0</v>
          </cell>
          <cell r="M270">
            <v>0</v>
          </cell>
          <cell r="N270">
            <v>2809205.6366501176</v>
          </cell>
          <cell r="O270">
            <v>2691677.5348204356</v>
          </cell>
          <cell r="P270">
            <v>2441484.3474259367</v>
          </cell>
          <cell r="Q270">
            <v>0</v>
          </cell>
          <cell r="R270">
            <v>2342493.9153630184</v>
          </cell>
          <cell r="S270" t="e">
            <v>#DIV/0!</v>
          </cell>
          <cell r="T270">
            <v>2560989.1003741664</v>
          </cell>
          <cell r="U270">
            <v>2580476.8889390347</v>
          </cell>
          <cell r="V270" t="e">
            <v>#DIV/0!</v>
          </cell>
          <cell r="W270">
            <v>2915644.8248424763</v>
          </cell>
          <cell r="X270" t="e">
            <v>#DIV/0!</v>
          </cell>
          <cell r="Y270" t="e">
            <v>#DIV/0!</v>
          </cell>
          <cell r="Z270" t="e">
            <v>#DIV/0!</v>
          </cell>
          <cell r="AA270" t="e">
            <v>#DIV/0!</v>
          </cell>
          <cell r="AB270">
            <v>0</v>
          </cell>
        </row>
        <row r="278">
          <cell r="Q278">
            <v>0</v>
          </cell>
          <cell r="S278">
            <v>0</v>
          </cell>
          <cell r="U278">
            <v>0</v>
          </cell>
          <cell r="W278">
            <v>0</v>
          </cell>
          <cell r="Y278">
            <v>0</v>
          </cell>
          <cell r="AA278">
            <v>0</v>
          </cell>
        </row>
        <row r="279">
          <cell r="L279">
            <v>0</v>
          </cell>
          <cell r="M279">
            <v>0</v>
          </cell>
          <cell r="N279">
            <v>0</v>
          </cell>
          <cell r="O279">
            <v>0</v>
          </cell>
          <cell r="P279">
            <v>0</v>
          </cell>
          <cell r="Q279">
            <v>0</v>
          </cell>
          <cell r="R279">
            <v>0</v>
          </cell>
          <cell r="S279">
            <v>0</v>
          </cell>
          <cell r="T279">
            <v>0</v>
          </cell>
          <cell r="U279">
            <v>0</v>
          </cell>
          <cell r="V279">
            <v>0</v>
          </cell>
          <cell r="W279">
            <v>0</v>
          </cell>
          <cell r="X279">
            <v>0</v>
          </cell>
          <cell r="Y279">
            <v>0</v>
          </cell>
          <cell r="Z279">
            <v>0</v>
          </cell>
          <cell r="AA279">
            <v>0</v>
          </cell>
          <cell r="AB279">
            <v>0</v>
          </cell>
        </row>
        <row r="282">
          <cell r="Q282">
            <v>0</v>
          </cell>
          <cell r="S282">
            <v>0</v>
          </cell>
          <cell r="U282">
            <v>0</v>
          </cell>
          <cell r="W282">
            <v>0</v>
          </cell>
          <cell r="Y282">
            <v>0</v>
          </cell>
          <cell r="AA282">
            <v>0</v>
          </cell>
        </row>
        <row r="285">
          <cell r="Q285">
            <v>0</v>
          </cell>
          <cell r="S285">
            <v>0</v>
          </cell>
          <cell r="U285">
            <v>0</v>
          </cell>
          <cell r="W285">
            <v>0</v>
          </cell>
          <cell r="Y285">
            <v>0</v>
          </cell>
          <cell r="AA285">
            <v>0</v>
          </cell>
        </row>
        <row r="288">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Variables"/>
      <sheetName val="Major Maint"/>
      <sheetName val="Base Budget"/>
      <sheetName val="Labor"/>
      <sheetName val="Proforma Annual Budgets"/>
      <sheetName val="1月明细汇总"/>
      <sheetName val="Sheet1"/>
      <sheetName val="old_serial no."/>
      <sheetName val="tot_ass_9697"/>
      <sheetName val="Masters"/>
      <sheetName val="14"/>
      <sheetName val="Setup_Variables"/>
      <sheetName val="Setup_Variables1"/>
      <sheetName val="Operations"/>
      <sheetName val="Major_Maint"/>
      <sheetName val="Base_Budget"/>
      <sheetName val="Proforma_Annual_Budgets"/>
      <sheetName val="Setup_Variables2"/>
      <sheetName val="Occ, Other Rev, Exp, Dispo"/>
      <sheetName val="TB"/>
      <sheetName val="Base"/>
      <sheetName val="Setup_Variables3"/>
      <sheetName val="Major_Maint1"/>
      <sheetName val="Base_Budget1"/>
      <sheetName val="Proforma_Annual_Budgets1"/>
      <sheetName val="Setup_Variables4"/>
      <sheetName val="Major_Maint2"/>
      <sheetName val="Base_Budget2"/>
      <sheetName val="Proforma_Annual_Budgets2"/>
      <sheetName val="Occ,_Other_Rev,_Exp,_Dispo"/>
      <sheetName val="Ann -1"/>
      <sheetName val="97-98"/>
      <sheetName val="BS - Sch"/>
    </sheetNames>
    <sheetDataSet>
      <sheetData sheetId="0" refreshError="1">
        <row r="11">
          <cell r="D11">
            <v>1998</v>
          </cell>
        </row>
      </sheetData>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ow r="11">
          <cell r="D11">
            <v>1998</v>
          </cell>
        </row>
      </sheetData>
      <sheetData sheetId="27"/>
      <sheetData sheetId="28"/>
      <sheetData sheetId="29"/>
      <sheetData sheetId="30" refreshError="1"/>
      <sheetData sheetId="31" refreshError="1"/>
      <sheetData sheetId="32" refreshError="1"/>
    </sheetDataSet>
  </externalBook>
</externalLink>
</file>

<file path=xl/externalLinks/externalLink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CFC-PCINR-ANDHRA (2)"/>
      <sheetName val="Executive Summery"/>
      <sheetName val="Summery"/>
      <sheetName val="Fund Position"/>
      <sheetName val="AB-CC"/>
      <sheetName val="AB-PCFC-PCINR-FBD"/>
      <sheetName val="Export Coll"/>
      <sheetName val="Local Coll"/>
      <sheetName val="Cheque Deposited-Not cleared"/>
      <sheetName val="PDC CHEQUE RECD"/>
      <sheetName val="PDC CHEQUE ISSED"/>
      <sheetName val="PCFC-PCINR-ANDHRA"/>
      <sheetName val="Bill Discount-Andhra"/>
      <sheetName val="PCFC-PCINR-BOI"/>
      <sheetName val="Bill Discount-BOI-USD"/>
      <sheetName val="Bill Discount-BOI-INR"/>
      <sheetName val="AB-Local&amp;Import LC "/>
      <sheetName val="Buyers Credit"/>
      <sheetName val="AB-Import DA"/>
      <sheetName val="Interst Buyers Credit"/>
      <sheetName val="FD LIST"/>
      <sheetName val="FORWARD COV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ecutive Summery"/>
      <sheetName val="Summery"/>
      <sheetName val="export collection(Daily Report)"/>
      <sheetName val="local collection(Daily Report)"/>
      <sheetName val="Local Collection as per ERP"/>
      <sheetName val="Cheque Deposited-Not cleared"/>
      <sheetName val="PDC CHEQUE RECD"/>
      <sheetName val="PDC CHEQUE ISSED"/>
      <sheetName val="EXP Collection as per ERP"/>
      <sheetName val="TRF-PCFC-FBD"/>
      <sheetName val="Fund Trf recd "/>
      <sheetName val="Fund Trf-Issued"/>
      <sheetName val="Payment to S.Cr.-Pcfc-pcinr-fbd"/>
      <sheetName val="PCFC-PCINR-ANDHRA"/>
      <sheetName val="Bill Discount-Andhra"/>
      <sheetName val="PCFC-PCINR-BOI"/>
      <sheetName val="Bill Discount-BOI"/>
      <sheetName val="AB-Local&amp;Import LC "/>
      <sheetName val="AB-Import DA"/>
      <sheetName val="BOI-Capx-LC"/>
      <sheetName val="Buyers Credit"/>
      <sheetName val="Interst Buyers Credit"/>
      <sheetName val="FD LIST"/>
      <sheetName val="FORWARD COV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sheetData sheetId="21" refreshError="1"/>
      <sheetData sheetId="22" refreshError="1"/>
      <sheetData sheetId="23" refreshError="1"/>
    </sheetDataSet>
  </externalBook>
</externalLink>
</file>

<file path=xl/externalLinks/externalLink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ExRepositorySheet"/>
      <sheetName val="Cover Sheet"/>
      <sheetName val="Index"/>
      <sheetName val="A-2 MIS in GBP- to UK Aug"/>
      <sheetName val="B-1 Trial Balance BEX"/>
      <sheetName val="B-2 Trial balance SAP"/>
      <sheetName val="B-3 Bex Vs SAP"/>
      <sheetName val="TB MOM"/>
      <sheetName val="C-1 Bank Name and Addresses"/>
      <sheetName val="C-2 BRS HSBC INR"/>
      <sheetName val="C-3 BRS HSBC INR Break up"/>
      <sheetName val="C-4 BRS HSBC GBP"/>
      <sheetName val="C-5 BRS HSBC GBP Break up"/>
      <sheetName val="C-6 BRS ICICI INR Tax"/>
      <sheetName val="C-7 BRS ICICI INR Tax Break up"/>
      <sheetName val="C-8 BRS SBI INR"/>
      <sheetName val="D Share Capital"/>
      <sheetName val="E-1 Petty Cash "/>
      <sheetName val="E-2 1452001801"/>
      <sheetName val="E-5 2412001905"/>
      <sheetName val="E-6 2412001907"/>
      <sheetName val="E-7 2412001909"/>
      <sheetName val="E-17 2421001102"/>
      <sheetName val="E-18 ATPT Schedule"/>
      <sheetName val="E-19 2421001801"/>
      <sheetName val="E-21 2430002001"/>
      <sheetName val="E-22 2442001XXX"/>
      <sheetName val="E-23 246200XXXX FAR"/>
      <sheetName val="E-24 Asset History Sheet"/>
      <sheetName val="E-25 Assetwise Breakdown"/>
      <sheetName val="E-25A FA Reco. with AHR"/>
      <sheetName val="E-26 248000180X"/>
      <sheetName val="E-27 4414002801"/>
      <sheetName val="E-28 Advance Tax Payment"/>
      <sheetName val="E-31 TDS Summary"/>
      <sheetName val="E-32 4422004801"/>
      <sheetName val="E-33 4422004802"/>
      <sheetName val="E-35 4422004807"/>
      <sheetName val="E-36 4533205810"/>
      <sheetName val="E-37 4533206801"/>
      <sheetName val="E-38 4533205803"/>
      <sheetName val="E-39 4533205801"/>
      <sheetName val="E-40 4533204801"/>
      <sheetName val="E-41 Dec 2011 Provision utilisa"/>
      <sheetName val="E-41 4537001802 and 803"/>
      <sheetName val="E-42 Provision Utilisation (2)"/>
      <sheetName val="E-42 Provision Utilisation"/>
      <sheetName val="E-43 4580007145"/>
      <sheetName val="E-44 4580007804"/>
      <sheetName val="E-45 Provident Fund Summary (2)"/>
      <sheetName val="E-46 4580007808"/>
      <sheetName val="E-47 4580007901"/>
      <sheetName val="E-48 4580007902"/>
      <sheetName val="E-49 ESI Summary"/>
      <sheetName val="E-51 MAT credit"/>
      <sheetName val="Payroll GL reco"/>
      <sheetName val="G-0 Payroll Variance"/>
      <sheetName val="G-1 7850002801"/>
      <sheetName val="G-2 7850001801"/>
      <sheetName val="G-3 7870011001"/>
      <sheetName val="G-4 7850001002"/>
      <sheetName val="G-5 7870011803"/>
      <sheetName val="G-6 7850005801"/>
      <sheetName val="G-7 7850005802"/>
      <sheetName val="G-8 7832001004"/>
      <sheetName val="G-9 7832002801"/>
      <sheetName val="G-10 7832002009"/>
      <sheetName val="G-11 7832003015 "/>
      <sheetName val="G-12 7832002002"/>
      <sheetName val="G-13 7832002004"/>
      <sheetName val="G-14 7832001002"/>
      <sheetName val="G-15 7823002004"/>
      <sheetName val="G-16 7823002011"/>
      <sheetName val="G-17 7832002007"/>
      <sheetName val="G-18 7811102008"/>
      <sheetName val="G-19 7870003001"/>
      <sheetName val="G-20 7870007801"/>
      <sheetName val="G-21 7870011037"/>
      <sheetName val="G-22 7832002006"/>
      <sheetName val="G-23 7831001001"/>
      <sheetName val="G-24 7832003010"/>
      <sheetName val="Graph"/>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Set>
  </externalBook>
</externalLink>
</file>

<file path=xl/externalLinks/externalLink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
      <sheetName val="mkt cap"/>
      <sheetName val="Sheet3"/>
      <sheetName val="OLD "/>
      <sheetName val="Input"/>
      <sheetName val="Debt"/>
    </sheetNames>
    <sheetDataSet>
      <sheetData sheetId="0" refreshError="1"/>
      <sheetData sheetId="1" refreshError="1"/>
      <sheetData sheetId="2" refreshError="1"/>
      <sheetData sheetId="3" refreshError="1"/>
      <sheetData sheetId="4" refreshError="1"/>
      <sheetData sheetId="5" refreshError="1"/>
    </sheetDataSet>
  </externalBook>
</externalLink>
</file>

<file path=xl/externalLinks/externalLink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aphs"/>
      <sheetName val="summary"/>
      <sheetName val="main"/>
      <sheetName val="chart_data1"/>
      <sheetName val="chart_data2"/>
      <sheetName val="change"/>
      <sheetName val="PE"/>
      <sheetName val="PB, RoE"/>
      <sheetName val="EVEBITDA"/>
      <sheetName val="mcap"/>
      <sheetName val="prices"/>
      <sheetName val="shares"/>
      <sheetName val="profit"/>
      <sheetName val="ebitda"/>
      <sheetName val="NW"/>
      <sheetName val="debt"/>
      <sheetName val="EV"/>
      <sheetName val="hist"/>
      <sheetName val="operating_stats"/>
      <sheetName val="index_target"/>
      <sheetName val="liquidity"/>
      <sheetName val="Liq g"/>
      <sheetName val="oper_par"/>
      <sheetName val="Erg-gwth"/>
      <sheetName val="Calendar"/>
      <sheetName val="all_mcap"/>
      <sheetName val="b30_changes"/>
      <sheetName val="b30"/>
      <sheetName val="dump_all_yrs"/>
      <sheetName val="Sheet5"/>
      <sheetName val="Sheet3"/>
      <sheetName val="NC"/>
      <sheetName val="Sheet1"/>
      <sheetName val="Sheet2"/>
      <sheetName val="int rate"/>
      <sheetName val="2003E"/>
      <sheetName val="s 2"/>
      <sheetName val="FCFf"/>
      <sheetName val="hist1"/>
      <sheetName val="free float"/>
      <sheetName val="index_target (2)"/>
      <sheetName val="global"/>
      <sheetName val="gl_perf"/>
      <sheetName val="const_wgt"/>
      <sheetName val="portfolio"/>
      <sheetName val="Top-10 ret"/>
      <sheetName val="port_perf"/>
      <sheetName val="Erng_mom"/>
      <sheetName val="change_nov03"/>
      <sheetName val="key"/>
      <sheetName val="wgt_old"/>
      <sheetName val="wgt_chg"/>
      <sheetName val="Dividend"/>
      <sheetName val="yr"/>
      <sheetName val="mon_log"/>
      <sheetName val="qtr"/>
      <sheetName val="index_target (3)"/>
      <sheetName val="Sheet4"/>
      <sheetName val="nov03"/>
      <sheetName val="Top-10 ret old (fixed)"/>
      <sheetName val="Top-10 ret "/>
      <sheetName val="bse30"/>
      <sheetName val="Chart1"/>
      <sheetName val="const_wgt_new"/>
      <sheetName val="portfolio New"/>
      <sheetName val="Top-10 ret old"/>
      <sheetName val="BSE 30 Consensus"/>
      <sheetName val="const_wgt_2004"/>
      <sheetName val="icici"/>
      <sheetName val="Consump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row r="3">
          <cell r="A3">
            <v>33694</v>
          </cell>
          <cell r="FM3">
            <v>33694</v>
          </cell>
          <cell r="FS3">
            <v>34303</v>
          </cell>
          <cell r="FY3">
            <v>33694</v>
          </cell>
          <cell r="GE3">
            <v>33694</v>
          </cell>
          <cell r="GK3">
            <v>33694</v>
          </cell>
          <cell r="GQ3">
            <v>33694</v>
          </cell>
          <cell r="GW3">
            <v>33694</v>
          </cell>
          <cell r="HC3">
            <v>33694</v>
          </cell>
          <cell r="HI3">
            <v>33694</v>
          </cell>
          <cell r="HO3">
            <v>33694</v>
          </cell>
          <cell r="HU3">
            <v>33694</v>
          </cell>
          <cell r="IA3">
            <v>34972</v>
          </cell>
          <cell r="IG3">
            <v>33694</v>
          </cell>
          <cell r="IM3">
            <v>33694</v>
          </cell>
          <cell r="IS3">
            <v>33694</v>
          </cell>
        </row>
      </sheetData>
      <sheetData sheetId="33" refreshError="1">
        <row r="3">
          <cell r="A3">
            <v>33694</v>
          </cell>
          <cell r="G3">
            <v>33938</v>
          </cell>
          <cell r="M3">
            <v>33694</v>
          </cell>
          <cell r="S3">
            <v>33694</v>
          </cell>
          <cell r="Y3">
            <v>34120</v>
          </cell>
          <cell r="AE3">
            <v>33694</v>
          </cell>
          <cell r="AK3">
            <v>33694</v>
          </cell>
          <cell r="AQ3">
            <v>33694</v>
          </cell>
          <cell r="AW3">
            <v>33694</v>
          </cell>
          <cell r="BC3">
            <v>33908</v>
          </cell>
          <cell r="BI3">
            <v>33694</v>
          </cell>
          <cell r="BO3">
            <v>33694</v>
          </cell>
          <cell r="BU3">
            <v>33694</v>
          </cell>
        </row>
      </sheetData>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refreshError="1"/>
      <sheetData sheetId="69" refreshError="1"/>
    </sheetDataSet>
  </externalBook>
</externalLink>
</file>

<file path=xl/externalLinks/externalLink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hart13"/>
      <sheetName val="Sheet3"/>
      <sheetName val="Chart12"/>
      <sheetName val="Sheet1 (2)"/>
      <sheetName val="Sheet1"/>
      <sheetName val="bond crap"/>
      <sheetName val="Chart1"/>
      <sheetName val="Chart2"/>
      <sheetName val="Chart3"/>
      <sheetName val="Chart4"/>
      <sheetName val="Chart5"/>
      <sheetName val="Chart6"/>
      <sheetName val="Chart7"/>
      <sheetName val="Chart8"/>
      <sheetName val="Chart9"/>
      <sheetName val="Chart10"/>
      <sheetName val="Chart11"/>
      <sheetName val="Chart14"/>
      <sheetName val="Chart15"/>
      <sheetName val="Chart17"/>
      <sheetName val="Chart16"/>
      <sheetName val="Chart18"/>
      <sheetName val="graphs"/>
      <sheetName val="valuation"/>
      <sheetName val="ACE-IN"/>
      <sheetName val="interims"/>
      <sheetName val="Op stats"/>
      <sheetName val="Financials"/>
      <sheetName val="circulation"/>
      <sheetName val="dep, interest and other inc "/>
      <sheetName val="employee costs"/>
      <sheetName val="srim request"/>
      <sheetName val="client calling list"/>
      <sheetName val="mkt cap"/>
      <sheetName val="ACE-SUM"/>
      <sheetName val="Profit &amp; Loss"/>
      <sheetName val="Front Sheet"/>
      <sheetName val="tour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mp."/>
      <sheetName val="Cr.-hist."/>
      <sheetName val="Crude"/>
      <sheetName val="Products"/>
      <sheetName val="Spread"/>
      <sheetName val="Raw data"/>
      <sheetName val="Pr.-hist."/>
      <sheetName val="Forecast-Input"/>
      <sheetName val="Valuation"/>
      <sheetName val="wwww"/>
      <sheetName val="Assume"/>
      <sheetName val="Capital"/>
      <sheetName val="Print Menu"/>
      <sheetName val="Validation"/>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f"/>
      <sheetName val="RECEIVABLES 31.03.03"/>
      <sheetName val="Tax"/>
      <sheetName val="inventory asset-remove"/>
      <sheetName val="aging Receivables"/>
      <sheetName val="Receivables"/>
      <sheetName val="P&amp;L BS"/>
      <sheetName val="STOCK"/>
      <sheetName val="SALES"/>
      <sheetName val="pur"/>
      <sheetName val="SALE-ITEM"/>
      <sheetName val="fixd1"/>
      <sheetName val="fixd2"/>
      <sheetName val="ADJUSTER &amp; OTHERS"/>
      <sheetName val="Control"/>
      <sheetName val="Rate_310804"/>
      <sheetName val="SUB_CONTRACT"/>
      <sheetName val="Index"/>
      <sheetName val="form26"/>
      <sheetName val="RECEIVABLES_31_03_03"/>
      <sheetName val="inventory_asset-remove"/>
      <sheetName val="aging_Receivables"/>
      <sheetName val="P&amp;L_BS"/>
      <sheetName val="ADJUSTER_&amp;_OTHERS"/>
      <sheetName val="MN T.B."/>
      <sheetName val="RECEIVABLES_31_03_031"/>
      <sheetName val="inventory_asset-remove1"/>
      <sheetName val="aging_Receivables1"/>
      <sheetName val="P&amp;L_BS1"/>
      <sheetName val="RECEIVABLES_31_03_032"/>
      <sheetName val="inventory_asset-remove2"/>
      <sheetName val="aging_Receivables2"/>
      <sheetName val="P&amp;L_BS2"/>
      <sheetName val="ADJUSTER_&amp;_OTHERS1"/>
      <sheetName val="RECEIVABLES_31_03_033"/>
      <sheetName val="inventory_asset-remove3"/>
      <sheetName val="aging_Receivables3"/>
      <sheetName val="P&amp;L_BS3"/>
      <sheetName val="ADJUSTER_&amp;_OTHERS2"/>
      <sheetName val="MN_T_B_"/>
      <sheetName val="ecc"/>
      <sheetName val="Pr.-hist."/>
      <sheetName val="Ageing"/>
      <sheetName val="FMV"/>
      <sheetName val="Parameters"/>
      <sheetName val="#REF"/>
      <sheetName val="Sheet1"/>
      <sheetName val="crs"/>
      <sheetName val="Emp detail"/>
      <sheetName val="800CC_FR_HOSE"/>
      <sheetName val="800CC_PCRV"/>
      <sheetName val="2PM9900"/>
      <sheetName val="BUDTAX"/>
      <sheetName val="FEBMOR"/>
      <sheetName val="Schedules PL"/>
      <sheetName val="Schedules BS"/>
      <sheetName val="BS"/>
      <sheetName val="Input"/>
      <sheetName val="Comps Inputs"/>
      <sheetName val="ADDN0304"/>
      <sheetName val="trial (2)"/>
      <sheetName val="损益表 &lt; P1 &gt; "/>
      <sheetName val="Pr_-hist_"/>
      <sheetName val="A"/>
      <sheetName val="openingFin2003"/>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sheetData sheetId="24" refreshError="1"/>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sheetData sheetId="63" refreshError="1"/>
      <sheetData sheetId="64" refreshError="1"/>
    </sheetDataSet>
  </externalBook>
</externalLink>
</file>

<file path=xl/externalLinks/externalLink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VALUATION"/>
      <sheetName val="Revenues"/>
      <sheetName val="Mid-cycle"/>
      <sheetName val="Material Balance"/>
      <sheetName val="Costs"/>
      <sheetName val="pl"/>
      <sheetName val="fy03 qrtly brk up"/>
      <sheetName val="QTRLY"/>
      <sheetName val="1QFY03"/>
      <sheetName val="summary"/>
      <sheetName val="assets buildup"/>
      <sheetName val="P&amp;L"/>
      <sheetName val="Assets"/>
      <sheetName val="Capex &amp; Depreciation"/>
      <sheetName val="LIAB"/>
      <sheetName val="fixed assets"/>
      <sheetName val="loans"/>
      <sheetName val="Invmt"/>
      <sheetName val="QTLYRES"/>
      <sheetName val="Balance Sheet"/>
      <sheetName val="Cash Flow"/>
      <sheetName val="Ratios"/>
      <sheetName val="Chart-ROCEWACC"/>
      <sheetName val="Chart prdct mix FY2000"/>
      <sheetName val="Chart -PRODUCTMIX fy2003"/>
      <sheetName val="Chart- trend insales profi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86">
          <cell r="E86">
            <v>17.328146796866609</v>
          </cell>
        </row>
        <row r="87">
          <cell r="E87">
            <v>24.489000965768852</v>
          </cell>
          <cell r="F87">
            <v>26.93086491177321</v>
          </cell>
          <cell r="G87">
            <v>31.855351034351894</v>
          </cell>
          <cell r="H87">
            <v>34.907602345249082</v>
          </cell>
          <cell r="I87">
            <v>31.523370159656945</v>
          </cell>
          <cell r="J87">
            <v>37.222897908682597</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row r="99">
          <cell r="E99">
            <v>96.830024680759735</v>
          </cell>
          <cell r="F99">
            <v>100.12245685083404</v>
          </cell>
          <cell r="G99">
            <v>103.61724496476357</v>
          </cell>
          <cell r="H99">
            <v>113.82424688684895</v>
          </cell>
          <cell r="I99">
            <v>111.81136707683592</v>
          </cell>
          <cell r="J99">
            <v>142.36137885196334</v>
          </cell>
        </row>
      </sheetData>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P-CT1"/>
      <sheetName val="BP-CT2"/>
      <sheetName val="BP-CT3"/>
      <sheetName val="BP-ST1"/>
      <sheetName val="BP-ST2"/>
      <sheetName val="BP-ST3"/>
      <sheetName val="Capex"/>
    </sheetNames>
    <sheetDataSet>
      <sheetData sheetId="0">
        <row r="1">
          <cell r="A1" t="str">
            <v>AFF &amp; Co.</v>
          </cell>
          <cell r="I1" t="str">
            <v>Bank payments - Compliance test</v>
          </cell>
          <cell r="K1" t="str">
            <v xml:space="preserve">    Bank payments - Compliance test</v>
          </cell>
        </row>
        <row r="3">
          <cell r="A3" t="str">
            <v xml:space="preserve">Client_____________________________ </v>
          </cell>
          <cell r="F3" t="str">
            <v xml:space="preserve">       Location _______________</v>
          </cell>
          <cell r="I3" t="str">
            <v>Period:___/___/______ to ___/___/______</v>
          </cell>
          <cell r="K3" t="str">
            <v xml:space="preserve">    Period:___/___/______ to ___/___/______</v>
          </cell>
        </row>
        <row r="5">
          <cell r="A5" t="str">
            <v>Objective-To ensure: (i) Completeness, Existence, Accuracy, Valuation and Ownership of selected items; and (ii) Whether the internal controls are in operation.</v>
          </cell>
        </row>
        <row r="6">
          <cell r="A6" t="str">
            <v xml:space="preserve">Selection of sample: I) Total population ___________ II) Sample size ___________ III) nth item being I / II ___________ IV) 1st item selected (Random) ____________ </v>
          </cell>
        </row>
        <row r="7">
          <cell r="A7" t="str">
            <v>Alternatively, state basis of selection of sample ______________________________________________________________________________________________________________________</v>
          </cell>
        </row>
        <row r="8">
          <cell r="A8" t="str">
            <v>Sr. no.</v>
          </cell>
          <cell r="B8" t="str">
            <v>Voucher no.</v>
          </cell>
          <cell r="C8" t="str">
            <v>Voucher date</v>
          </cell>
          <cell r="D8" t="str">
            <v>Cheque no.</v>
          </cell>
          <cell r="E8" t="str">
            <v>A/c code debited</v>
          </cell>
          <cell r="F8" t="str">
            <v>A/c description/particulars</v>
          </cell>
          <cell r="G8" t="str">
            <v>Amount    (Rs.)</v>
          </cell>
          <cell r="H8" t="str">
            <v>Audit steps</v>
          </cell>
          <cell r="Q8" t="str">
            <v>Remarks</v>
          </cell>
        </row>
        <row r="9">
          <cell r="A9" t="str">
            <v>Sr. no.</v>
          </cell>
          <cell r="B9" t="str">
            <v>Voucher no.</v>
          </cell>
          <cell r="C9" t="str">
            <v>Voucher date</v>
          </cell>
          <cell r="D9" t="str">
            <v>Cheque no.</v>
          </cell>
          <cell r="E9" t="str">
            <v>A/c code debited</v>
          </cell>
          <cell r="F9" t="str">
            <v>A/c description/particulars</v>
          </cell>
          <cell r="G9" t="str">
            <v>Amount    (Rs.)</v>
          </cell>
          <cell r="H9" t="str">
            <v>Audit steps</v>
          </cell>
          <cell r="I9" t="str">
            <v>Authorisation</v>
          </cell>
          <cell r="J9" t="str">
            <v xml:space="preserve">Supporting </v>
          </cell>
          <cell r="K9" t="str">
            <v>Paid Stamp</v>
          </cell>
          <cell r="L9" t="str">
            <v>Traced in bank book</v>
          </cell>
          <cell r="M9" t="str">
            <v xml:space="preserve">Traced in ledger </v>
          </cell>
          <cell r="N9" t="str">
            <v>Traced in bank statement</v>
          </cell>
          <cell r="O9" t="str">
            <v>*</v>
          </cell>
          <cell r="P9" t="str">
            <v>*</v>
          </cell>
          <cell r="Q9" t="str">
            <v>Remarks</v>
          </cell>
        </row>
        <row r="10">
          <cell r="A10">
            <v>-1</v>
          </cell>
          <cell r="B10">
            <v>-2</v>
          </cell>
          <cell r="C10">
            <v>-3</v>
          </cell>
          <cell r="D10">
            <v>-4</v>
          </cell>
          <cell r="E10">
            <v>-5</v>
          </cell>
          <cell r="F10">
            <v>-6</v>
          </cell>
          <cell r="G10">
            <v>-7</v>
          </cell>
          <cell r="H10" t="str">
            <v>Correct A/c code</v>
          </cell>
          <cell r="I10" t="str">
            <v>Authorisation</v>
          </cell>
          <cell r="J10" t="str">
            <v xml:space="preserve">Supporting </v>
          </cell>
          <cell r="K10" t="str">
            <v>Paid Stamp</v>
          </cell>
          <cell r="L10" t="str">
            <v>Traced in bank book</v>
          </cell>
          <cell r="M10" t="str">
            <v xml:space="preserve">Traced in ledger </v>
          </cell>
          <cell r="N10" t="str">
            <v>Traced in bank statement</v>
          </cell>
          <cell r="O10" t="str">
            <v>Paid cheque verified</v>
          </cell>
          <cell r="P10" t="str">
            <v>*</v>
          </cell>
          <cell r="Q10">
            <v>-17</v>
          </cell>
        </row>
        <row r="11">
          <cell r="A11">
            <v>-1</v>
          </cell>
          <cell r="B11">
            <v>-2</v>
          </cell>
          <cell r="C11">
            <v>-3</v>
          </cell>
          <cell r="D11">
            <v>-4</v>
          </cell>
          <cell r="E11">
            <v>-5</v>
          </cell>
          <cell r="F11">
            <v>-6</v>
          </cell>
          <cell r="G11">
            <v>-7</v>
          </cell>
          <cell r="H11">
            <v>-8</v>
          </cell>
          <cell r="I11">
            <v>-9</v>
          </cell>
          <cell r="J11">
            <v>-10</v>
          </cell>
          <cell r="K11">
            <v>-11</v>
          </cell>
          <cell r="L11">
            <v>-12</v>
          </cell>
          <cell r="M11">
            <v>-13</v>
          </cell>
          <cell r="N11">
            <v>-14</v>
          </cell>
          <cell r="O11">
            <v>-15</v>
          </cell>
          <cell r="P11">
            <v>-16</v>
          </cell>
          <cell r="Q11">
            <v>-17</v>
          </cell>
        </row>
        <row r="12">
          <cell r="H12" t="str">
            <v>Confirm with a tick mark 'a' or state 'NA' if not applicable</v>
          </cell>
        </row>
        <row r="13">
          <cell r="C13" t="str">
            <v xml:space="preserve">     /   /</v>
          </cell>
        </row>
        <row r="14">
          <cell r="C14" t="str">
            <v xml:space="preserve">     /   /</v>
          </cell>
        </row>
        <row r="15">
          <cell r="C15" t="str">
            <v xml:space="preserve">     /   /</v>
          </cell>
        </row>
        <row r="16">
          <cell r="C16" t="str">
            <v xml:space="preserve">     /   /</v>
          </cell>
        </row>
        <row r="17">
          <cell r="C17" t="str">
            <v xml:space="preserve">     /   /</v>
          </cell>
        </row>
        <row r="18">
          <cell r="C18" t="str">
            <v xml:space="preserve">     /   /</v>
          </cell>
        </row>
        <row r="19">
          <cell r="C19" t="str">
            <v xml:space="preserve">     /   /</v>
          </cell>
        </row>
        <row r="20">
          <cell r="C20" t="str">
            <v xml:space="preserve">     /   /</v>
          </cell>
        </row>
        <row r="21">
          <cell r="C21" t="str">
            <v xml:space="preserve">     /   /</v>
          </cell>
        </row>
        <row r="22">
          <cell r="C22" t="str">
            <v xml:space="preserve">     /   /</v>
          </cell>
        </row>
        <row r="23">
          <cell r="C23" t="str">
            <v xml:space="preserve">     /   /</v>
          </cell>
        </row>
        <row r="24">
          <cell r="C24" t="str">
            <v xml:space="preserve">     /   /</v>
          </cell>
        </row>
        <row r="26">
          <cell r="A26" t="str">
            <v>Prepared by:</v>
          </cell>
          <cell r="F26" t="str">
            <v>* any additional audit steps that may be required</v>
          </cell>
          <cell r="M26" t="str">
            <v>Reviewed by:</v>
          </cell>
        </row>
        <row r="27">
          <cell r="A27" t="str">
            <v>Prepared by:</v>
          </cell>
          <cell r="F27" t="str">
            <v>* any additional audit steps that may be required</v>
          </cell>
          <cell r="M27" t="str">
            <v>Reviewed by:</v>
          </cell>
        </row>
        <row r="28">
          <cell r="A28" t="str">
            <v>Date:</v>
          </cell>
          <cell r="M28" t="str">
            <v>Date:</v>
          </cell>
        </row>
      </sheetData>
      <sheetData sheetId="1">
        <row r="1">
          <cell r="A1" t="str">
            <v>AFF &amp; Co.</v>
          </cell>
          <cell r="I1" t="str">
            <v>Bank payments - Compliance test</v>
          </cell>
          <cell r="K1" t="str">
            <v xml:space="preserve">    Bank payments - Compliance test</v>
          </cell>
        </row>
        <row r="3">
          <cell r="A3" t="str">
            <v xml:space="preserve">Client_____________________________ </v>
          </cell>
          <cell r="F3" t="str">
            <v xml:space="preserve">       Location _______________</v>
          </cell>
          <cell r="I3" t="str">
            <v>Period:___/___/______ to ___/___/______</v>
          </cell>
          <cell r="K3" t="str">
            <v xml:space="preserve">    Period:___/___/______ to ___/___/______</v>
          </cell>
        </row>
        <row r="5">
          <cell r="A5" t="str">
            <v>Continuation sheet</v>
          </cell>
        </row>
        <row r="6">
          <cell r="H6" t="str">
            <v>Audit steps</v>
          </cell>
        </row>
        <row r="7">
          <cell r="O7" t="str">
            <v>*</v>
          </cell>
          <cell r="P7" t="str">
            <v>*</v>
          </cell>
        </row>
        <row r="8">
          <cell r="A8">
            <v>-1</v>
          </cell>
          <cell r="B8">
            <v>-2</v>
          </cell>
          <cell r="C8">
            <v>-3</v>
          </cell>
          <cell r="D8">
            <v>-4</v>
          </cell>
          <cell r="E8">
            <v>-5</v>
          </cell>
          <cell r="F8">
            <v>-6</v>
          </cell>
          <cell r="G8">
            <v>-7</v>
          </cell>
          <cell r="H8">
            <v>-8</v>
          </cell>
          <cell r="I8">
            <v>-9</v>
          </cell>
          <cell r="J8">
            <v>-10</v>
          </cell>
          <cell r="K8">
            <v>-11</v>
          </cell>
          <cell r="L8">
            <v>-12</v>
          </cell>
          <cell r="M8">
            <v>-13</v>
          </cell>
          <cell r="N8">
            <v>-14</v>
          </cell>
          <cell r="O8">
            <v>-15</v>
          </cell>
          <cell r="P8">
            <v>-16</v>
          </cell>
          <cell r="Q8">
            <v>-17</v>
          </cell>
        </row>
        <row r="9">
          <cell r="H9" t="str">
            <v>Confirm with a tick mark 'a' or state 'NA' if not applicable</v>
          </cell>
        </row>
        <row r="11">
          <cell r="C11" t="str">
            <v xml:space="preserve">     /   /</v>
          </cell>
        </row>
        <row r="13">
          <cell r="C13" t="str">
            <v xml:space="preserve">     /   /</v>
          </cell>
        </row>
        <row r="15">
          <cell r="C15" t="str">
            <v xml:space="preserve">     /   /</v>
          </cell>
        </row>
        <row r="17">
          <cell r="C17" t="str">
            <v xml:space="preserve">     /   /</v>
          </cell>
        </row>
        <row r="19">
          <cell r="C19" t="str">
            <v xml:space="preserve">     /   /</v>
          </cell>
        </row>
        <row r="21">
          <cell r="C21" t="str">
            <v xml:space="preserve">     /   /</v>
          </cell>
        </row>
        <row r="23">
          <cell r="C23" t="str">
            <v xml:space="preserve">     /   /</v>
          </cell>
        </row>
        <row r="25">
          <cell r="C25" t="str">
            <v xml:space="preserve">     /   /</v>
          </cell>
        </row>
        <row r="27">
          <cell r="C27" t="str">
            <v xml:space="preserve">     /   /</v>
          </cell>
        </row>
        <row r="29">
          <cell r="C29" t="str">
            <v xml:space="preserve">     /   /</v>
          </cell>
        </row>
        <row r="32">
          <cell r="A32" t="str">
            <v>Prepared by:</v>
          </cell>
          <cell r="F32" t="str">
            <v>* any additional audit steps that may be required</v>
          </cell>
          <cell r="L32" t="str">
            <v>Reviewed by:</v>
          </cell>
          <cell r="N32" t="str">
            <v>Reviewed by:</v>
          </cell>
        </row>
        <row r="33">
          <cell r="A33" t="str">
            <v>Date:</v>
          </cell>
          <cell r="L33" t="str">
            <v>Date:</v>
          </cell>
          <cell r="N33" t="str">
            <v>Date:</v>
          </cell>
        </row>
      </sheetData>
      <sheetData sheetId="2" refreshError="1"/>
      <sheetData sheetId="3"/>
      <sheetData sheetId="4" refreshError="1"/>
      <sheetData sheetId="5" refreshError="1"/>
      <sheetData sheetId="6" refreshError="1"/>
    </sheetDataSet>
  </externalBook>
</externalLink>
</file>

<file path=xl/externalLinks/externalLink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Input"/>
      <sheetName val="Revenue Assumptions"/>
      <sheetName val="Financial Snapshot"/>
      <sheetName val="Quarter"/>
      <sheetName val="Earnings Call"/>
      <sheetName val="Valuation"/>
      <sheetName val="Qtr"/>
      <sheetName val="Maybank"/>
      <sheetName val="Sheet1"/>
      <sheetName val="Quarter rough"/>
    </sheetNames>
    <sheetDataSet>
      <sheetData sheetId="0" refreshError="1"/>
      <sheetData sheetId="1">
        <row r="103">
          <cell r="O103">
            <v>21439.899999999998</v>
          </cell>
        </row>
      </sheetData>
      <sheetData sheetId="2" refreshError="1"/>
      <sheetData sheetId="3">
        <row r="23">
          <cell r="D23">
            <v>395.19</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ory aging-May11"/>
      <sheetName val="Sales Reco"/>
      <sheetName val="COGS Reco"/>
      <sheetName val="Sitewise PL"/>
      <sheetName val="P&amp;L MIS"/>
      <sheetName val="Exp Site Wise"/>
      <sheetName val="Sch-KRR"/>
      <sheetName val="TB with Grouping"/>
      <sheetName val="BS"/>
      <sheetName val="P&amp;L-YTD"/>
      <sheetName val="P&amp;L-mm"/>
      <sheetName val="Sch BS Lib"/>
      <sheetName val="Sch BS Asset"/>
      <sheetName val="Sch P&amp;L"/>
      <sheetName val="JV Entries"/>
      <sheetName val="Dr aging"/>
      <sheetName val="BS sch-PRK"/>
      <sheetName val="TB pivot"/>
      <sheetName val="Purchase Reco-May11"/>
      <sheetName val="May11 TB"/>
      <sheetName val="TB Site Wise-May11"/>
      <sheetName val="TB Site Wise-Apr11"/>
      <sheetName val="Purchase Reco-Apr11"/>
      <sheetName val="Apr11 TB"/>
    </sheetNames>
    <sheetDataSet>
      <sheetData sheetId="0"/>
      <sheetData sheetId="1"/>
      <sheetData sheetId="2"/>
      <sheetData sheetId="3"/>
      <sheetData sheetId="4"/>
      <sheetData sheetId="5"/>
      <sheetData sheetId="6"/>
      <sheetData sheetId="7"/>
      <sheetData sheetId="8">
        <row r="1">
          <cell r="H1">
            <v>0</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st-Details"/>
      <sheetName val="Revenue-Details"/>
      <sheetName val="KBI- Details"/>
      <sheetName val="Cover"/>
      <sheetName val="BP-CT1"/>
      <sheetName val="BP-CT2"/>
    </sheetNames>
    <sheetDataSet>
      <sheetData sheetId="0"/>
      <sheetData sheetId="1"/>
      <sheetData sheetId="2"/>
      <sheetData sheetId="3" refreshError="1">
        <row r="14">
          <cell r="A14" t="str">
            <v>Hutch,Kerala</v>
          </cell>
        </row>
        <row r="24">
          <cell r="B24" t="str">
            <v>INR</v>
          </cell>
        </row>
        <row r="25">
          <cell r="B25" t="str">
            <v>HKD</v>
          </cell>
        </row>
      </sheetData>
      <sheetData sheetId="4" refreshError="1"/>
      <sheetData sheetId="5" refreshError="1"/>
    </sheetDataSet>
  </externalBook>
</externalLink>
</file>

<file path=xl/externalLinks/externalLink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ystems"/>
      <sheetName val="Full Service Capex"/>
      <sheetName val="Wireless Capex"/>
      <sheetName val="EBITDA Less Capex - Full Servic"/>
      <sheetName val="EBITDA Less Capex - Wireless"/>
      <sheetName val="Capex as % Revenue -- Full Svce"/>
      <sheetName val="Capex as % Revenue -- Wireless"/>
      <sheetName val="Capex as % EBITDA -- Full Svce"/>
      <sheetName val="Capex as % EBITDA -- Wireless"/>
      <sheetName val="FX"/>
      <sheetName val="Calculations"/>
      <sheetName val="Capex"/>
      <sheetName val="BT"/>
      <sheetName val="DT"/>
      <sheetName val="EIR"/>
      <sheetName val="FT"/>
      <sheetName val="KPN"/>
      <sheetName val="PT"/>
      <sheetName val="SWCM"/>
      <sheetName val="TLD"/>
      <sheetName val="TI"/>
      <sheetName val="TI1"/>
      <sheetName val="TEF"/>
      <sheetName val="PCCW"/>
      <sheetName val="SingTel"/>
      <sheetName val="TM"/>
      <sheetName val="TLK"/>
      <sheetName val="MTNL"/>
      <sheetName val="PLDT"/>
      <sheetName val="KT"/>
      <sheetName val="NTT"/>
      <sheetName val="DDI"/>
      <sheetName val="JT"/>
      <sheetName val="Optus"/>
      <sheetName val="Telstra"/>
      <sheetName val="TCNZ"/>
      <sheetName val="T"/>
      <sheetName val="AT"/>
      <sheetName val="VZ"/>
      <sheetName val="BLS"/>
      <sheetName val="SBC"/>
      <sheetName val="FON"/>
      <sheetName val="WCOM"/>
      <sheetName val="Q"/>
      <sheetName val="BRP"/>
      <sheetName val="TNE"/>
      <sheetName val="EMT"/>
      <sheetName val="TMX"/>
      <sheetName val="TEO"/>
      <sheetName val="CTC"/>
      <sheetName val="BCE"/>
      <sheetName val="BTS"/>
      <sheetName val="MBT"/>
      <sheetName val="VIV"/>
      <sheetName val="BOUY"/>
      <sheetName val="EUR"/>
      <sheetName val="LIB"/>
      <sheetName val="CRK"/>
      <sheetName val="ELEK"/>
      <sheetName val="MOB"/>
      <sheetName val="MNN"/>
      <sheetName val="NTC"/>
      <sheetName val="ORA"/>
      <sheetName val="PAN"/>
      <sheetName val="SON"/>
      <sheetName val="STET H"/>
      <sheetName val="TIM"/>
      <sheetName val="TIM1"/>
      <sheetName val="TLE"/>
      <sheetName val="VIMP"/>
      <sheetName val="VOD"/>
      <sheetName val="CMHK"/>
      <sheetName val="Unicom"/>
      <sheetName val="TAC"/>
      <sheetName val="AIS"/>
      <sheetName val="SMTN"/>
      <sheetName val="SKT"/>
      <sheetName val="AWE"/>
      <sheetName val="NXTL"/>
      <sheetName val="PCS"/>
      <sheetName val="VSTR"/>
      <sheetName val="WWCA"/>
      <sheetName val="PTEL"/>
      <sheetName val="DoCoMo"/>
      <sheetName val="TCP"/>
      <sheetName val="TMB"/>
      <sheetName val="TSU"/>
      <sheetName val="TRO"/>
      <sheetName val="TND"/>
      <sheetName val="TBE"/>
      <sheetName val="TCN"/>
      <sheetName val="CN"/>
      <sheetName val="MC"/>
      <sheetName val="RC"/>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 sheetId="11" refreshError="1">
        <row r="4">
          <cell r="B4" t="str">
            <v>1996A</v>
          </cell>
          <cell r="C4" t="str">
            <v>1997A</v>
          </cell>
          <cell r="D4" t="str">
            <v>1998A</v>
          </cell>
          <cell r="E4" t="str">
            <v>1999A</v>
          </cell>
          <cell r="F4" t="str">
            <v>2000E</v>
          </cell>
          <cell r="G4" t="str">
            <v>2001E</v>
          </cell>
          <cell r="H4" t="str">
            <v>2002E</v>
          </cell>
          <cell r="I4" t="str">
            <v>2003E</v>
          </cell>
          <cell r="J4" t="str">
            <v>2004E</v>
          </cell>
          <cell r="K4" t="str">
            <v>2005E</v>
          </cell>
          <cell r="L4" t="str">
            <v>2006E</v>
          </cell>
          <cell r="M4" t="str">
            <v>2007E</v>
          </cell>
          <cell r="N4" t="str">
            <v>2008E</v>
          </cell>
          <cell r="O4" t="str">
            <v>2009E</v>
          </cell>
        </row>
        <row r="6">
          <cell r="C6">
            <v>3030</v>
          </cell>
          <cell r="D6">
            <v>3269</v>
          </cell>
          <cell r="E6">
            <v>3680</v>
          </cell>
          <cell r="F6">
            <v>4600</v>
          </cell>
          <cell r="G6">
            <v>4370</v>
          </cell>
          <cell r="H6">
            <v>4151.5</v>
          </cell>
          <cell r="I6">
            <v>4026.9549999999999</v>
          </cell>
          <cell r="J6">
            <v>4026.9549999999999</v>
          </cell>
          <cell r="K6">
            <v>4026.9549999999999</v>
          </cell>
          <cell r="L6">
            <v>4026.9549999999999</v>
          </cell>
          <cell r="M6">
            <v>4026.9549999999999</v>
          </cell>
          <cell r="N6">
            <v>4026.9549999999999</v>
          </cell>
          <cell r="O6">
            <v>4026.9549999999999</v>
          </cell>
        </row>
        <row r="7">
          <cell r="C7">
            <v>6790.9787660481743</v>
          </cell>
          <cell r="D7">
            <v>4791.3162186897634</v>
          </cell>
          <cell r="E7">
            <v>5974</v>
          </cell>
          <cell r="F7">
            <v>8068.2</v>
          </cell>
          <cell r="G7">
            <v>8308.7999999999993</v>
          </cell>
          <cell r="H7">
            <v>8518.6728000000003</v>
          </cell>
          <cell r="I7">
            <v>8694.1162080000013</v>
          </cell>
          <cell r="J7">
            <v>8684.3319164800014</v>
          </cell>
          <cell r="K7">
            <v>8664.7816938688011</v>
          </cell>
          <cell r="L7">
            <v>8863.4974716609286</v>
          </cell>
          <cell r="M7">
            <v>9098.5813085045847</v>
          </cell>
          <cell r="N7">
            <v>9353.2057767044607</v>
          </cell>
          <cell r="O7">
            <v>9625.6147540273669</v>
          </cell>
        </row>
        <row r="8">
          <cell r="B8">
            <v>340.8</v>
          </cell>
          <cell r="C8">
            <v>377.791</v>
          </cell>
          <cell r="D8">
            <v>458.43200000000002</v>
          </cell>
          <cell r="E8">
            <v>587</v>
          </cell>
          <cell r="F8">
            <v>750</v>
          </cell>
          <cell r="G8">
            <v>725</v>
          </cell>
          <cell r="H8">
            <v>680</v>
          </cell>
          <cell r="I8">
            <v>661</v>
          </cell>
          <cell r="J8">
            <v>640</v>
          </cell>
          <cell r="K8">
            <v>630</v>
          </cell>
          <cell r="L8">
            <v>620</v>
          </cell>
          <cell r="M8">
            <v>620</v>
          </cell>
          <cell r="N8">
            <v>620</v>
          </cell>
          <cell r="O8">
            <v>620</v>
          </cell>
        </row>
        <row r="9">
          <cell r="C9">
            <v>4559.7501055709445</v>
          </cell>
          <cell r="D9">
            <v>4660</v>
          </cell>
          <cell r="E9">
            <v>5000</v>
          </cell>
          <cell r="F9">
            <v>5000.2</v>
          </cell>
          <cell r="G9">
            <v>5250.96</v>
          </cell>
          <cell r="H9">
            <v>5513.46</v>
          </cell>
          <cell r="I9">
            <v>5678.835</v>
          </cell>
          <cell r="J9">
            <v>5664.2891418091667</v>
          </cell>
          <cell r="K9">
            <v>5593.1308858555067</v>
          </cell>
          <cell r="L9">
            <v>5505.0052538109048</v>
          </cell>
          <cell r="M9">
            <v>5402.8085823047495</v>
          </cell>
          <cell r="N9">
            <v>5306.3512568847354</v>
          </cell>
          <cell r="O9">
            <v>5200.2242317470409</v>
          </cell>
        </row>
        <row r="10">
          <cell r="C10">
            <v>2914</v>
          </cell>
          <cell r="D10">
            <v>4452</v>
          </cell>
          <cell r="E10">
            <v>5563</v>
          </cell>
          <cell r="F10">
            <v>6000</v>
          </cell>
          <cell r="G10">
            <v>5800</v>
          </cell>
          <cell r="H10">
            <v>5800</v>
          </cell>
          <cell r="I10">
            <v>5800</v>
          </cell>
          <cell r="J10">
            <v>5800</v>
          </cell>
          <cell r="K10">
            <v>5800</v>
          </cell>
          <cell r="L10">
            <v>5800</v>
          </cell>
          <cell r="M10">
            <v>5800</v>
          </cell>
          <cell r="N10">
            <v>5800</v>
          </cell>
          <cell r="O10">
            <v>5800</v>
          </cell>
        </row>
        <row r="11">
          <cell r="C11">
            <v>631.52634151694417</v>
          </cell>
          <cell r="D11">
            <v>853.67578635488474</v>
          </cell>
          <cell r="E11">
            <v>914.21029319340391</v>
          </cell>
          <cell r="F11">
            <v>870.3</v>
          </cell>
          <cell r="G11">
            <v>870.3</v>
          </cell>
          <cell r="H11">
            <v>870.3</v>
          </cell>
          <cell r="I11">
            <v>870.3</v>
          </cell>
          <cell r="J11">
            <v>870.3</v>
          </cell>
          <cell r="K11">
            <v>870.3</v>
          </cell>
          <cell r="L11">
            <v>870.3</v>
          </cell>
          <cell r="M11">
            <v>870.3</v>
          </cell>
          <cell r="N11">
            <v>870.3</v>
          </cell>
          <cell r="O11">
            <v>870.3</v>
          </cell>
        </row>
        <row r="12">
          <cell r="C12">
            <v>2374</v>
          </cell>
          <cell r="D12">
            <v>1305</v>
          </cell>
          <cell r="E12">
            <v>1468</v>
          </cell>
          <cell r="F12">
            <v>1800</v>
          </cell>
          <cell r="G12">
            <v>1800</v>
          </cell>
          <cell r="H12">
            <v>1800</v>
          </cell>
          <cell r="I12">
            <v>1800</v>
          </cell>
          <cell r="J12">
            <v>1800</v>
          </cell>
          <cell r="K12">
            <v>1800</v>
          </cell>
          <cell r="L12">
            <v>1800</v>
          </cell>
          <cell r="M12">
            <v>1800</v>
          </cell>
          <cell r="N12">
            <v>1800</v>
          </cell>
          <cell r="O12">
            <v>1800</v>
          </cell>
        </row>
        <row r="13">
          <cell r="C13">
            <v>5683</v>
          </cell>
          <cell r="D13">
            <v>5905</v>
          </cell>
          <cell r="E13">
            <v>7000</v>
          </cell>
          <cell r="F13">
            <v>8000</v>
          </cell>
          <cell r="G13">
            <v>8000</v>
          </cell>
          <cell r="H13">
            <v>8000</v>
          </cell>
          <cell r="I13">
            <v>8000</v>
          </cell>
          <cell r="J13">
            <v>8000</v>
          </cell>
          <cell r="K13">
            <v>8000</v>
          </cell>
          <cell r="L13">
            <v>8000</v>
          </cell>
          <cell r="M13">
            <v>8000</v>
          </cell>
          <cell r="N13">
            <v>8000</v>
          </cell>
          <cell r="O13">
            <v>8000</v>
          </cell>
        </row>
        <row r="14">
          <cell r="C14">
            <v>5487.8125</v>
          </cell>
          <cell r="D14">
            <v>4866.9795000000004</v>
          </cell>
          <cell r="E14">
            <v>3875.2995000000001</v>
          </cell>
          <cell r="F14">
            <v>4892.2006300802568</v>
          </cell>
          <cell r="G14">
            <v>3492.2006300802577</v>
          </cell>
          <cell r="H14">
            <v>3492.2006300802577</v>
          </cell>
          <cell r="I14">
            <v>3692.2006300802577</v>
          </cell>
          <cell r="J14">
            <v>3692.2006300802577</v>
          </cell>
          <cell r="K14">
            <v>3692.2006300802577</v>
          </cell>
          <cell r="L14">
            <v>3592.2006300802577</v>
          </cell>
          <cell r="M14">
            <v>3592.2006300802577</v>
          </cell>
          <cell r="N14">
            <v>3592.2006300802577</v>
          </cell>
          <cell r="O14">
            <v>3492.2006300802577</v>
          </cell>
        </row>
        <row r="15">
          <cell r="C15">
            <v>4586</v>
          </cell>
          <cell r="D15">
            <v>3825</v>
          </cell>
          <cell r="E15">
            <v>6355</v>
          </cell>
          <cell r="F15">
            <v>6750</v>
          </cell>
          <cell r="G15">
            <v>6750</v>
          </cell>
          <cell r="H15">
            <v>6750</v>
          </cell>
          <cell r="I15">
            <v>6750</v>
          </cell>
          <cell r="J15">
            <v>6750</v>
          </cell>
          <cell r="K15">
            <v>6750</v>
          </cell>
          <cell r="L15">
            <v>6750</v>
          </cell>
          <cell r="M15">
            <v>6750</v>
          </cell>
          <cell r="N15">
            <v>6750</v>
          </cell>
          <cell r="O15">
            <v>6750</v>
          </cell>
        </row>
        <row r="17">
          <cell r="C17">
            <v>4463.1000000000004</v>
          </cell>
          <cell r="D17">
            <v>5775</v>
          </cell>
          <cell r="E17">
            <v>4903</v>
          </cell>
          <cell r="F17">
            <v>4500</v>
          </cell>
          <cell r="G17">
            <v>5500</v>
          </cell>
          <cell r="H17">
            <v>6000</v>
          </cell>
          <cell r="I17">
            <v>6000</v>
          </cell>
          <cell r="J17">
            <v>6000</v>
          </cell>
        </row>
        <row r="18">
          <cell r="B18">
            <v>3577250</v>
          </cell>
          <cell r="C18">
            <v>2642177</v>
          </cell>
          <cell r="D18">
            <v>2430300</v>
          </cell>
          <cell r="E18">
            <v>2890000</v>
          </cell>
          <cell r="F18">
            <v>3034500</v>
          </cell>
          <cell r="G18">
            <v>3034500</v>
          </cell>
          <cell r="H18">
            <v>3034500</v>
          </cell>
          <cell r="I18">
            <v>3337950</v>
          </cell>
          <cell r="J18">
            <v>3337950</v>
          </cell>
        </row>
        <row r="19">
          <cell r="B19">
            <v>8852.7121409999963</v>
          </cell>
          <cell r="C19">
            <v>9947.4280230000004</v>
          </cell>
          <cell r="D19">
            <v>9774</v>
          </cell>
          <cell r="E19">
            <v>9362.1000000000058</v>
          </cell>
          <cell r="F19">
            <v>12141.725000000006</v>
          </cell>
          <cell r="G19">
            <v>18050.5</v>
          </cell>
        </row>
        <row r="20">
          <cell r="B20">
            <v>21880</v>
          </cell>
          <cell r="C20">
            <v>27201</v>
          </cell>
          <cell r="D20">
            <v>24633</v>
          </cell>
          <cell r="E20">
            <v>16000</v>
          </cell>
          <cell r="F20">
            <v>14000</v>
          </cell>
          <cell r="G20">
            <v>11000</v>
          </cell>
          <cell r="H20">
            <v>9200</v>
          </cell>
          <cell r="I20">
            <v>8000</v>
          </cell>
          <cell r="J20">
            <v>8000</v>
          </cell>
        </row>
        <row r="21">
          <cell r="B21">
            <v>3232000</v>
          </cell>
          <cell r="C21">
            <v>2948349</v>
          </cell>
          <cell r="D21">
            <v>4485000</v>
          </cell>
          <cell r="E21">
            <v>3000000</v>
          </cell>
          <cell r="F21">
            <v>3000000</v>
          </cell>
          <cell r="G21">
            <v>3000000</v>
          </cell>
          <cell r="H21">
            <v>3000000</v>
          </cell>
          <cell r="I21">
            <v>3000000</v>
          </cell>
        </row>
        <row r="22">
          <cell r="B22">
            <v>608</v>
          </cell>
          <cell r="C22">
            <v>742</v>
          </cell>
          <cell r="D22">
            <v>1116.3</v>
          </cell>
          <cell r="E22">
            <v>867.9</v>
          </cell>
          <cell r="F22">
            <v>1000</v>
          </cell>
          <cell r="G22">
            <v>1800</v>
          </cell>
          <cell r="H22">
            <v>1800</v>
          </cell>
          <cell r="I22">
            <v>1000</v>
          </cell>
          <cell r="J22">
            <v>1000</v>
          </cell>
        </row>
        <row r="23">
          <cell r="B23">
            <v>2540.1999999999998</v>
          </cell>
          <cell r="C23">
            <v>3321</v>
          </cell>
          <cell r="D23">
            <v>3907.8</v>
          </cell>
          <cell r="E23">
            <v>2683.4</v>
          </cell>
          <cell r="F23">
            <v>3400</v>
          </cell>
          <cell r="G23">
            <v>3500</v>
          </cell>
          <cell r="H23">
            <v>3500</v>
          </cell>
          <cell r="I23">
            <v>3500</v>
          </cell>
          <cell r="J23">
            <v>3500</v>
          </cell>
          <cell r="K23">
            <v>3500</v>
          </cell>
        </row>
        <row r="25">
          <cell r="C25">
            <v>7714</v>
          </cell>
          <cell r="D25">
            <v>7981</v>
          </cell>
          <cell r="E25">
            <v>13511</v>
          </cell>
          <cell r="F25">
            <v>13500</v>
          </cell>
          <cell r="G25">
            <v>14975</v>
          </cell>
          <cell r="H25">
            <v>13538</v>
          </cell>
          <cell r="I25">
            <v>13688</v>
          </cell>
          <cell r="J25">
            <v>13786</v>
          </cell>
          <cell r="K25">
            <v>15094</v>
          </cell>
          <cell r="L25">
            <v>16459</v>
          </cell>
          <cell r="M25">
            <v>18050</v>
          </cell>
          <cell r="N25">
            <v>19759</v>
          </cell>
          <cell r="O25">
            <v>21604</v>
          </cell>
        </row>
        <row r="26">
          <cell r="C26">
            <v>545.57299999999998</v>
          </cell>
          <cell r="D26">
            <v>998</v>
          </cell>
          <cell r="E26">
            <v>1006</v>
          </cell>
          <cell r="F26">
            <v>1075</v>
          </cell>
          <cell r="G26">
            <v>1250</v>
          </cell>
          <cell r="H26">
            <v>1231.25</v>
          </cell>
          <cell r="I26">
            <v>1212.78125</v>
          </cell>
          <cell r="J26">
            <v>1194.5895312499999</v>
          </cell>
          <cell r="K26">
            <v>1176.67068828125</v>
          </cell>
          <cell r="L26">
            <v>1159.0206279570311</v>
          </cell>
          <cell r="M26">
            <v>1141.6353185376756</v>
          </cell>
          <cell r="N26">
            <v>1124.5107887596105</v>
          </cell>
        </row>
        <row r="27">
          <cell r="C27">
            <v>4858</v>
          </cell>
          <cell r="D27">
            <v>5212</v>
          </cell>
          <cell r="E27">
            <v>6200</v>
          </cell>
          <cell r="F27">
            <v>6468</v>
          </cell>
          <cell r="G27">
            <v>5500</v>
          </cell>
          <cell r="H27">
            <v>5500</v>
          </cell>
          <cell r="I27">
            <v>5500</v>
          </cell>
          <cell r="J27">
            <v>5500</v>
          </cell>
          <cell r="K27">
            <v>5500</v>
          </cell>
          <cell r="L27">
            <v>5500</v>
          </cell>
          <cell r="M27">
            <v>5500</v>
          </cell>
          <cell r="N27">
            <v>5500</v>
          </cell>
          <cell r="O27">
            <v>5500</v>
          </cell>
        </row>
        <row r="28">
          <cell r="C28">
            <v>3153</v>
          </cell>
          <cell r="D28">
            <v>5486</v>
          </cell>
          <cell r="E28">
            <v>8716</v>
          </cell>
          <cell r="F28">
            <v>8137</v>
          </cell>
          <cell r="G28">
            <v>9257.0679999999993</v>
          </cell>
          <cell r="H28">
            <v>8500</v>
          </cell>
          <cell r="I28">
            <v>8000</v>
          </cell>
          <cell r="J28">
            <v>8000</v>
          </cell>
          <cell r="K28">
            <v>8000</v>
          </cell>
          <cell r="L28">
            <v>8000</v>
          </cell>
          <cell r="M28">
            <v>8000</v>
          </cell>
          <cell r="N28">
            <v>8000</v>
          </cell>
          <cell r="O28">
            <v>8000</v>
          </cell>
        </row>
        <row r="29">
          <cell r="C29">
            <v>2513.8000000000002</v>
          </cell>
          <cell r="D29">
            <v>4085.2</v>
          </cell>
          <cell r="E29">
            <v>5844</v>
          </cell>
          <cell r="F29">
            <v>7450</v>
          </cell>
          <cell r="G29">
            <v>7500</v>
          </cell>
          <cell r="H29">
            <v>7500</v>
          </cell>
          <cell r="I29">
            <v>7500</v>
          </cell>
          <cell r="J29">
            <v>7500</v>
          </cell>
          <cell r="K29">
            <v>7500</v>
          </cell>
        </row>
        <row r="30">
          <cell r="C30">
            <v>8856</v>
          </cell>
          <cell r="D30">
            <v>8882</v>
          </cell>
          <cell r="E30">
            <v>10304</v>
          </cell>
          <cell r="F30">
            <v>13000</v>
          </cell>
          <cell r="G30">
            <v>13300</v>
          </cell>
          <cell r="H30">
            <v>13000</v>
          </cell>
          <cell r="I30">
            <v>14101.673581183813</v>
          </cell>
          <cell r="J30">
            <v>15214.919320021705</v>
          </cell>
          <cell r="K30">
            <v>16321.182514628053</v>
          </cell>
          <cell r="L30">
            <v>17466.889326551809</v>
          </cell>
          <cell r="M30">
            <v>18650</v>
          </cell>
          <cell r="N30">
            <v>19869.872928636538</v>
          </cell>
          <cell r="O30">
            <v>21163.960619914327</v>
          </cell>
        </row>
        <row r="31">
          <cell r="B31">
            <v>2188.5</v>
          </cell>
          <cell r="C31">
            <v>2800</v>
          </cell>
          <cell r="D31">
            <v>3159.2</v>
          </cell>
          <cell r="E31">
            <v>5949.7</v>
          </cell>
          <cell r="F31">
            <v>3651</v>
          </cell>
          <cell r="G31">
            <v>4000</v>
          </cell>
          <cell r="H31">
            <v>3800</v>
          </cell>
          <cell r="I31">
            <v>3200</v>
          </cell>
          <cell r="J31">
            <v>3000</v>
          </cell>
          <cell r="K31">
            <v>3000</v>
          </cell>
          <cell r="L31">
            <v>3000</v>
          </cell>
          <cell r="M31">
            <v>3000</v>
          </cell>
          <cell r="N31">
            <v>3000</v>
          </cell>
          <cell r="O31">
            <v>3000</v>
          </cell>
        </row>
        <row r="32">
          <cell r="C32">
            <v>11766</v>
          </cell>
          <cell r="D32">
            <v>13055</v>
          </cell>
          <cell r="E32">
            <v>13615</v>
          </cell>
          <cell r="F32">
            <v>18000</v>
          </cell>
          <cell r="G32">
            <v>17000</v>
          </cell>
          <cell r="H32">
            <v>17500</v>
          </cell>
          <cell r="I32">
            <v>17500</v>
          </cell>
        </row>
        <row r="34">
          <cell r="B34">
            <v>3888.6</v>
          </cell>
          <cell r="C34">
            <v>3945</v>
          </cell>
          <cell r="D34">
            <v>3286</v>
          </cell>
          <cell r="E34">
            <v>3707</v>
          </cell>
          <cell r="F34">
            <v>4705</v>
          </cell>
          <cell r="G34">
            <v>4600</v>
          </cell>
          <cell r="H34">
            <v>4600</v>
          </cell>
          <cell r="I34">
            <v>4600</v>
          </cell>
          <cell r="J34">
            <v>4715</v>
          </cell>
          <cell r="K34">
            <v>4832.875</v>
          </cell>
          <cell r="L34">
            <v>4953.6968749999996</v>
          </cell>
          <cell r="M34">
            <v>5077.5392968749993</v>
          </cell>
          <cell r="N34">
            <v>5204.4777792968735</v>
          </cell>
          <cell r="O34">
            <v>5334.5897237792951</v>
          </cell>
        </row>
        <row r="35">
          <cell r="B35">
            <v>1179.0999999999999</v>
          </cell>
          <cell r="C35">
            <v>1104.5</v>
          </cell>
          <cell r="D35">
            <v>853</v>
          </cell>
          <cell r="E35">
            <v>1039.2</v>
          </cell>
          <cell r="F35">
            <v>1545</v>
          </cell>
          <cell r="G35">
            <v>1600</v>
          </cell>
          <cell r="H35">
            <v>1600</v>
          </cell>
          <cell r="I35">
            <v>1600</v>
          </cell>
          <cell r="J35">
            <v>1648</v>
          </cell>
          <cell r="K35">
            <v>1697.44</v>
          </cell>
          <cell r="L35">
            <v>1748.3632</v>
          </cell>
          <cell r="M35">
            <v>1800.8140960000001</v>
          </cell>
          <cell r="N35">
            <v>1854.83851888</v>
          </cell>
          <cell r="O35">
            <v>1910.4836744464001</v>
          </cell>
        </row>
        <row r="36">
          <cell r="C36">
            <v>220.6</v>
          </cell>
          <cell r="D36">
            <v>304.5</v>
          </cell>
          <cell r="E36">
            <v>546</v>
          </cell>
          <cell r="F36">
            <v>1926.3378205128206</v>
          </cell>
          <cell r="G36">
            <v>2320.2131202131204</v>
          </cell>
          <cell r="H36">
            <v>1606.1538461538462</v>
          </cell>
          <cell r="I36">
            <v>1481.6384615384616</v>
          </cell>
          <cell r="J36">
            <v>1453.377923076923</v>
          </cell>
          <cell r="K36">
            <v>1463.6809330769231</v>
          </cell>
          <cell r="L36">
            <v>1474.086973176923</v>
          </cell>
          <cell r="M36">
            <v>1484.5970736779229</v>
          </cell>
          <cell r="N36">
            <v>1495.2122751839329</v>
          </cell>
        </row>
        <row r="38">
          <cell r="E38">
            <v>2290.0811034482758</v>
          </cell>
          <cell r="F38">
            <v>3143.9922758620692</v>
          </cell>
          <cell r="G38">
            <v>3075.3103448275865</v>
          </cell>
          <cell r="H38">
            <v>3075.3103448275865</v>
          </cell>
          <cell r="I38">
            <v>2767.7793103448275</v>
          </cell>
          <cell r="J38">
            <v>2767.7793103448275</v>
          </cell>
          <cell r="K38">
            <v>2767.7793103448275</v>
          </cell>
          <cell r="L38">
            <v>2767.7793103448275</v>
          </cell>
          <cell r="M38">
            <v>2767.7793103448275</v>
          </cell>
          <cell r="N38">
            <v>2767.7793103448275</v>
          </cell>
          <cell r="O38">
            <v>2767.7793103448275</v>
          </cell>
        </row>
        <row r="39">
          <cell r="E39">
            <v>1229.3040551724137</v>
          </cell>
          <cell r="F39">
            <v>1435.1448275862069</v>
          </cell>
          <cell r="G39">
            <v>1127.6137931034482</v>
          </cell>
          <cell r="H39">
            <v>1127.6137931034482</v>
          </cell>
          <cell r="I39">
            <v>1127.6137931034482</v>
          </cell>
          <cell r="J39">
            <v>1127.6137931034482</v>
          </cell>
          <cell r="K39">
            <v>1127.6137931034482</v>
          </cell>
          <cell r="L39">
            <v>1127.6137931034482</v>
          </cell>
          <cell r="M39">
            <v>1127.6137931034482</v>
          </cell>
          <cell r="N39">
            <v>1127.6137931034482</v>
          </cell>
          <cell r="O39">
            <v>1127.6137931034482</v>
          </cell>
        </row>
        <row r="40">
          <cell r="E40">
            <v>173.65252413793104</v>
          </cell>
          <cell r="F40">
            <v>417.21710344827585</v>
          </cell>
          <cell r="G40">
            <v>379.28827586206899</v>
          </cell>
          <cell r="H40">
            <v>292.1544827586207</v>
          </cell>
          <cell r="I40">
            <v>297.27999999999997</v>
          </cell>
          <cell r="J40">
            <v>297.27999999999997</v>
          </cell>
          <cell r="K40">
            <v>297.27999999999997</v>
          </cell>
          <cell r="L40">
            <v>297.27999999999997</v>
          </cell>
          <cell r="M40">
            <v>297.27999999999997</v>
          </cell>
          <cell r="N40">
            <v>297.27999999999997</v>
          </cell>
          <cell r="O40">
            <v>297.27999999999997</v>
          </cell>
        </row>
        <row r="41">
          <cell r="E41">
            <v>318.81639834482758</v>
          </cell>
          <cell r="F41">
            <v>379.28827586206899</v>
          </cell>
          <cell r="G41">
            <v>445.80721939786775</v>
          </cell>
          <cell r="H41">
            <v>476.47295281825393</v>
          </cell>
          <cell r="I41">
            <v>511.27248718887199</v>
          </cell>
          <cell r="J41">
            <v>547.52750433074175</v>
          </cell>
          <cell r="K41">
            <v>586.35341331774941</v>
          </cell>
          <cell r="L41">
            <v>627.93251953547895</v>
          </cell>
          <cell r="M41">
            <v>672.46005588868434</v>
          </cell>
          <cell r="N41">
            <v>720.14509950899662</v>
          </cell>
          <cell r="O41">
            <v>771.21155346760202</v>
          </cell>
        </row>
        <row r="43">
          <cell r="B43">
            <v>333900</v>
          </cell>
          <cell r="C43">
            <v>336570</v>
          </cell>
          <cell r="D43">
            <v>406865</v>
          </cell>
          <cell r="E43">
            <v>393500</v>
          </cell>
          <cell r="F43">
            <v>616437.5</v>
          </cell>
          <cell r="G43">
            <v>587875</v>
          </cell>
          <cell r="H43">
            <v>421375</v>
          </cell>
          <cell r="I43">
            <v>451375</v>
          </cell>
          <cell r="J43">
            <v>448875</v>
          </cell>
          <cell r="K43">
            <v>431375</v>
          </cell>
        </row>
        <row r="44">
          <cell r="B44">
            <v>54200</v>
          </cell>
          <cell r="C44">
            <v>85500</v>
          </cell>
          <cell r="D44">
            <v>67864</v>
          </cell>
          <cell r="E44">
            <v>71493</v>
          </cell>
          <cell r="F44">
            <v>412500</v>
          </cell>
          <cell r="G44">
            <v>402500</v>
          </cell>
          <cell r="H44">
            <v>407500</v>
          </cell>
          <cell r="I44">
            <v>415000</v>
          </cell>
          <cell r="J44">
            <v>405000</v>
          </cell>
          <cell r="K44">
            <v>395000</v>
          </cell>
          <cell r="L44">
            <v>385000</v>
          </cell>
          <cell r="M44">
            <v>365000</v>
          </cell>
          <cell r="N44">
            <v>365000</v>
          </cell>
        </row>
        <row r="45">
          <cell r="B45">
            <v>3095100</v>
          </cell>
          <cell r="C45">
            <v>2962300</v>
          </cell>
          <cell r="D45">
            <v>3087800</v>
          </cell>
          <cell r="E45">
            <v>2728795</v>
          </cell>
          <cell r="F45">
            <v>2629650</v>
          </cell>
          <cell r="G45">
            <v>2723578.57142857</v>
          </cell>
          <cell r="H45">
            <v>2804769.6428571399</v>
          </cell>
          <cell r="I45">
            <v>2888807.8125</v>
          </cell>
          <cell r="J45">
            <v>3005864.2578125</v>
          </cell>
          <cell r="K45">
            <v>3082108.9892578102</v>
          </cell>
          <cell r="L45">
            <v>3143758.9892578102</v>
          </cell>
          <cell r="M45">
            <v>3205058.9892578102</v>
          </cell>
          <cell r="N45">
            <v>3246233.9892578102</v>
          </cell>
          <cell r="O45">
            <v>3246233.9892578102</v>
          </cell>
        </row>
        <row r="47">
          <cell r="C47">
            <v>1084.1479999999999</v>
          </cell>
          <cell r="D47">
            <v>1290.116</v>
          </cell>
          <cell r="E47">
            <v>972</v>
          </cell>
          <cell r="F47">
            <v>1925.9506681041917</v>
          </cell>
          <cell r="G47">
            <v>1564.4401353480494</v>
          </cell>
          <cell r="H47">
            <v>1200.753850382197</v>
          </cell>
          <cell r="I47">
            <v>1140.7161578630871</v>
          </cell>
          <cell r="J47">
            <v>1083.6803499699326</v>
          </cell>
          <cell r="K47">
            <v>1137.8643674684292</v>
          </cell>
          <cell r="L47">
            <v>1194.7575858418506</v>
          </cell>
          <cell r="M47">
            <v>1254.4954651339433</v>
          </cell>
          <cell r="N47">
            <v>1317.2202383906406</v>
          </cell>
          <cell r="O47">
            <v>1383.0812503101727</v>
          </cell>
        </row>
        <row r="48">
          <cell r="C48">
            <v>2583.2629999999999</v>
          </cell>
          <cell r="D48">
            <v>2486.3780000000002</v>
          </cell>
          <cell r="E48">
            <v>2245</v>
          </cell>
          <cell r="F48">
            <v>3143.9685366771987</v>
          </cell>
          <cell r="G48">
            <v>3783.4439406092943</v>
          </cell>
          <cell r="H48">
            <v>2155.0993240201201</v>
          </cell>
          <cell r="I48">
            <v>2047.3443578191141</v>
          </cell>
          <cell r="J48">
            <v>1944.9771399281583</v>
          </cell>
          <cell r="K48">
            <v>2042.2259969245663</v>
          </cell>
          <cell r="L48">
            <v>2144.3372967707946</v>
          </cell>
          <cell r="M48">
            <v>2251.5541616093346</v>
          </cell>
          <cell r="N48">
            <v>2364.1318696898015</v>
          </cell>
          <cell r="O48">
            <v>2482.3384631742915</v>
          </cell>
        </row>
        <row r="49">
          <cell r="C49">
            <v>909.34199999999998</v>
          </cell>
          <cell r="D49">
            <v>1094.8230000000001</v>
          </cell>
          <cell r="E49">
            <v>1727.7750000000001</v>
          </cell>
          <cell r="F49">
            <v>1382.22</v>
          </cell>
          <cell r="G49">
            <v>1243.9980000000003</v>
          </cell>
          <cell r="H49">
            <v>1119.5982000000004</v>
          </cell>
          <cell r="I49">
            <v>1063.6182900000003</v>
          </cell>
          <cell r="J49">
            <v>1010.4373755000003</v>
          </cell>
          <cell r="K49">
            <v>1060.9592442750004</v>
          </cell>
          <cell r="L49">
            <v>1114.0072064887504</v>
          </cell>
          <cell r="M49">
            <v>1169.7075668131879</v>
          </cell>
          <cell r="N49">
            <v>1228.1929451538474</v>
          </cell>
          <cell r="O49">
            <v>1289.6025924115397</v>
          </cell>
        </row>
        <row r="50">
          <cell r="B50">
            <v>700</v>
          </cell>
          <cell r="C50">
            <v>963</v>
          </cell>
          <cell r="D50">
            <v>1467.5650000000001</v>
          </cell>
          <cell r="E50">
            <v>2100</v>
          </cell>
          <cell r="F50">
            <v>3074.3877242764479</v>
          </cell>
          <cell r="G50">
            <v>3323.0054383719403</v>
          </cell>
          <cell r="H50">
            <v>3000</v>
          </cell>
          <cell r="I50">
            <v>3000</v>
          </cell>
          <cell r="J50">
            <v>3000</v>
          </cell>
          <cell r="K50">
            <v>3000</v>
          </cell>
          <cell r="L50">
            <v>3000</v>
          </cell>
          <cell r="M50">
            <v>3000</v>
          </cell>
          <cell r="N50">
            <v>3000</v>
          </cell>
          <cell r="O50">
            <v>3000</v>
          </cell>
        </row>
        <row r="51">
          <cell r="B51">
            <v>935.56799999999998</v>
          </cell>
          <cell r="C51">
            <v>773</v>
          </cell>
          <cell r="D51">
            <v>776</v>
          </cell>
          <cell r="E51">
            <v>972</v>
          </cell>
          <cell r="F51">
            <v>1003</v>
          </cell>
          <cell r="G51">
            <v>1000</v>
          </cell>
          <cell r="H51">
            <v>1000</v>
          </cell>
          <cell r="I51">
            <v>1000</v>
          </cell>
          <cell r="J51">
            <v>1000</v>
          </cell>
          <cell r="K51">
            <v>1000</v>
          </cell>
          <cell r="L51">
            <v>1000</v>
          </cell>
          <cell r="M51">
            <v>1000</v>
          </cell>
          <cell r="N51">
            <v>1000</v>
          </cell>
          <cell r="O51">
            <v>1000</v>
          </cell>
        </row>
        <row r="52">
          <cell r="B52">
            <v>723</v>
          </cell>
          <cell r="C52">
            <v>709</v>
          </cell>
          <cell r="D52">
            <v>615</v>
          </cell>
          <cell r="E52">
            <v>598.20000000000005</v>
          </cell>
          <cell r="F52">
            <v>370.61445283018867</v>
          </cell>
          <cell r="G52">
            <v>500</v>
          </cell>
          <cell r="H52">
            <v>500</v>
          </cell>
          <cell r="I52">
            <v>500</v>
          </cell>
          <cell r="J52">
            <v>500</v>
          </cell>
          <cell r="K52">
            <v>500</v>
          </cell>
          <cell r="L52">
            <v>500</v>
          </cell>
          <cell r="M52">
            <v>500</v>
          </cell>
          <cell r="N52">
            <v>500</v>
          </cell>
          <cell r="O52">
            <v>500</v>
          </cell>
        </row>
        <row r="55">
          <cell r="C55">
            <v>568.88</v>
          </cell>
          <cell r="D55">
            <v>830</v>
          </cell>
          <cell r="E55">
            <v>524</v>
          </cell>
          <cell r="F55">
            <v>400</v>
          </cell>
          <cell r="G55">
            <v>500</v>
          </cell>
          <cell r="H55">
            <v>650</v>
          </cell>
          <cell r="I55">
            <v>550</v>
          </cell>
          <cell r="J55">
            <v>492.30769230769232</v>
          </cell>
          <cell r="K55">
            <v>392.30769230769232</v>
          </cell>
          <cell r="L55">
            <v>392.30769230769232</v>
          </cell>
          <cell r="M55">
            <v>442.30769230769232</v>
          </cell>
          <cell r="N55">
            <v>442.30769230769232</v>
          </cell>
          <cell r="O55">
            <v>442.30769230769232</v>
          </cell>
        </row>
        <row r="56">
          <cell r="D56">
            <v>70</v>
          </cell>
          <cell r="E56">
            <v>77</v>
          </cell>
          <cell r="F56">
            <v>66.105769230769226</v>
          </cell>
          <cell r="G56">
            <v>78.125</v>
          </cell>
          <cell r="H56">
            <v>78.125</v>
          </cell>
          <cell r="I56">
            <v>78.125</v>
          </cell>
          <cell r="J56">
            <v>72.115384615384613</v>
          </cell>
          <cell r="K56">
            <v>60.096153846153847</v>
          </cell>
          <cell r="L56">
            <v>54.08653846153846</v>
          </cell>
          <cell r="M56">
            <v>54.08653846153846</v>
          </cell>
          <cell r="N56">
            <v>54.08653846153846</v>
          </cell>
          <cell r="O56">
            <v>54.08653846153846</v>
          </cell>
        </row>
        <row r="57">
          <cell r="C57">
            <v>118</v>
          </cell>
          <cell r="D57">
            <v>195</v>
          </cell>
          <cell r="E57">
            <v>350</v>
          </cell>
          <cell r="F57">
            <v>400</v>
          </cell>
          <cell r="G57">
            <v>300</v>
          </cell>
          <cell r="H57">
            <v>200</v>
          </cell>
          <cell r="I57">
            <v>175</v>
          </cell>
          <cell r="J57">
            <v>175</v>
          </cell>
          <cell r="K57">
            <v>175</v>
          </cell>
          <cell r="L57">
            <v>175</v>
          </cell>
          <cell r="M57">
            <v>175</v>
          </cell>
          <cell r="N57">
            <v>175</v>
          </cell>
          <cell r="O57">
            <v>175</v>
          </cell>
        </row>
        <row r="58">
          <cell r="C58">
            <v>107.8</v>
          </cell>
          <cell r="D58">
            <v>154</v>
          </cell>
          <cell r="E58">
            <v>154</v>
          </cell>
          <cell r="F58">
            <v>154</v>
          </cell>
          <cell r="G58">
            <v>153.9529411764706</v>
          </cell>
          <cell r="H58">
            <v>153.9529411764706</v>
          </cell>
          <cell r="I58">
            <v>153.9529411764706</v>
          </cell>
          <cell r="J58">
            <v>153.94117647058826</v>
          </cell>
          <cell r="K58">
            <v>143.64705882352942</v>
          </cell>
          <cell r="L58">
            <v>134.8235294117647</v>
          </cell>
          <cell r="M58">
            <v>126</v>
          </cell>
          <cell r="N58">
            <v>126</v>
          </cell>
          <cell r="O58">
            <v>126</v>
          </cell>
        </row>
        <row r="59">
          <cell r="C59">
            <v>150</v>
          </cell>
          <cell r="D59">
            <v>165</v>
          </cell>
          <cell r="E59">
            <v>165</v>
          </cell>
          <cell r="F59">
            <v>200</v>
          </cell>
          <cell r="G59">
            <v>200</v>
          </cell>
          <cell r="H59">
            <v>190</v>
          </cell>
          <cell r="I59">
            <v>175</v>
          </cell>
          <cell r="J59">
            <v>160</v>
          </cell>
          <cell r="K59">
            <v>160</v>
          </cell>
          <cell r="L59">
            <v>160</v>
          </cell>
          <cell r="M59">
            <v>160</v>
          </cell>
          <cell r="N59">
            <v>160</v>
          </cell>
          <cell r="O59">
            <v>160</v>
          </cell>
        </row>
        <row r="60">
          <cell r="C60">
            <v>120</v>
          </cell>
          <cell r="D60">
            <v>125</v>
          </cell>
          <cell r="E60">
            <v>140</v>
          </cell>
          <cell r="F60">
            <v>140</v>
          </cell>
          <cell r="G60">
            <v>140</v>
          </cell>
          <cell r="H60">
            <v>140</v>
          </cell>
          <cell r="I60">
            <v>140</v>
          </cell>
          <cell r="J60">
            <v>140</v>
          </cell>
          <cell r="K60">
            <v>126</v>
          </cell>
          <cell r="L60">
            <v>120</v>
          </cell>
          <cell r="M60">
            <v>120</v>
          </cell>
          <cell r="N60">
            <v>120</v>
          </cell>
          <cell r="O60">
            <v>120</v>
          </cell>
        </row>
        <row r="61">
          <cell r="C61">
            <v>650</v>
          </cell>
          <cell r="D61">
            <v>925</v>
          </cell>
          <cell r="E61">
            <v>1158</v>
          </cell>
          <cell r="F61">
            <v>1300</v>
          </cell>
          <cell r="G61">
            <v>1500</v>
          </cell>
          <cell r="H61">
            <v>1600</v>
          </cell>
          <cell r="I61">
            <v>1600</v>
          </cell>
          <cell r="J61">
            <v>1500</v>
          </cell>
          <cell r="K61">
            <v>1350</v>
          </cell>
          <cell r="L61">
            <v>1215</v>
          </cell>
          <cell r="M61">
            <v>1100</v>
          </cell>
          <cell r="N61">
            <v>1000</v>
          </cell>
          <cell r="O61">
            <v>1000</v>
          </cell>
        </row>
        <row r="62">
          <cell r="C62">
            <v>2195.1999999999998</v>
          </cell>
          <cell r="D62">
            <v>3136</v>
          </cell>
          <cell r="E62">
            <v>4480</v>
          </cell>
          <cell r="F62">
            <v>6400</v>
          </cell>
          <cell r="G62">
            <v>6400</v>
          </cell>
          <cell r="H62">
            <v>6400</v>
          </cell>
          <cell r="I62">
            <v>6400</v>
          </cell>
          <cell r="J62">
            <v>6400</v>
          </cell>
          <cell r="K62">
            <v>6400</v>
          </cell>
          <cell r="L62">
            <v>5760</v>
          </cell>
          <cell r="M62">
            <v>5184</v>
          </cell>
          <cell r="N62">
            <v>5000</v>
          </cell>
          <cell r="O62">
            <v>5000</v>
          </cell>
        </row>
        <row r="64">
          <cell r="B64">
            <v>5454</v>
          </cell>
          <cell r="C64">
            <v>10643</v>
          </cell>
          <cell r="D64">
            <v>9067</v>
          </cell>
          <cell r="E64">
            <v>5004</v>
          </cell>
          <cell r="F64">
            <v>16025</v>
          </cell>
          <cell r="G64">
            <v>6929</v>
          </cell>
          <cell r="H64">
            <v>8846</v>
          </cell>
        </row>
        <row r="65">
          <cell r="B65">
            <v>5511</v>
          </cell>
          <cell r="C65">
            <v>5807</v>
          </cell>
          <cell r="D65">
            <v>11040</v>
          </cell>
          <cell r="E65">
            <v>14940</v>
          </cell>
          <cell r="F65">
            <v>27819</v>
          </cell>
          <cell r="G65">
            <v>30243</v>
          </cell>
          <cell r="H65">
            <v>28261</v>
          </cell>
          <cell r="I65">
            <v>26058</v>
          </cell>
          <cell r="J65">
            <v>23183</v>
          </cell>
          <cell r="K65">
            <v>19312</v>
          </cell>
        </row>
        <row r="67">
          <cell r="B67">
            <v>1185902.0379999999</v>
          </cell>
          <cell r="C67">
            <v>1533919.01</v>
          </cell>
          <cell r="D67">
            <v>764225.62100000004</v>
          </cell>
          <cell r="E67">
            <v>1082550.6429999999</v>
          </cell>
          <cell r="F67">
            <v>1400000</v>
          </cell>
          <cell r="G67">
            <v>1400000</v>
          </cell>
          <cell r="H67">
            <v>1400000</v>
          </cell>
          <cell r="I67">
            <v>1400000</v>
          </cell>
          <cell r="J67">
            <v>1400000</v>
          </cell>
          <cell r="K67">
            <v>1200000</v>
          </cell>
        </row>
        <row r="68">
          <cell r="B68">
            <v>793</v>
          </cell>
          <cell r="C68">
            <v>561</v>
          </cell>
          <cell r="D68">
            <v>756</v>
          </cell>
          <cell r="E68">
            <v>619</v>
          </cell>
          <cell r="F68">
            <v>700</v>
          </cell>
          <cell r="G68">
            <v>700</v>
          </cell>
          <cell r="H68">
            <v>700</v>
          </cell>
          <cell r="I68">
            <v>700</v>
          </cell>
          <cell r="J68">
            <v>500</v>
          </cell>
          <cell r="K68">
            <v>500</v>
          </cell>
        </row>
        <row r="69">
          <cell r="B69">
            <v>17061</v>
          </cell>
          <cell r="C69">
            <v>7836</v>
          </cell>
          <cell r="D69">
            <v>2041</v>
          </cell>
          <cell r="E69">
            <v>1200</v>
          </cell>
          <cell r="F69">
            <v>3400</v>
          </cell>
          <cell r="G69">
            <v>6400</v>
          </cell>
          <cell r="H69">
            <v>6400</v>
          </cell>
          <cell r="I69">
            <v>4400</v>
          </cell>
        </row>
        <row r="71">
          <cell r="C71">
            <v>1931</v>
          </cell>
          <cell r="D71">
            <v>1219</v>
          </cell>
          <cell r="E71">
            <v>2333</v>
          </cell>
          <cell r="F71">
            <v>3987.5</v>
          </cell>
          <cell r="G71">
            <v>3925</v>
          </cell>
          <cell r="H71">
            <v>3535</v>
          </cell>
          <cell r="I71">
            <v>3155</v>
          </cell>
          <cell r="J71">
            <v>2650</v>
          </cell>
          <cell r="K71">
            <v>2360</v>
          </cell>
          <cell r="L71">
            <v>2305</v>
          </cell>
          <cell r="M71">
            <v>2305</v>
          </cell>
          <cell r="N71">
            <v>2360</v>
          </cell>
        </row>
        <row r="72">
          <cell r="C72">
            <v>1496</v>
          </cell>
          <cell r="D72">
            <v>1904.97</v>
          </cell>
          <cell r="E72">
            <v>1908</v>
          </cell>
          <cell r="F72">
            <v>2587.5</v>
          </cell>
          <cell r="G72">
            <v>2346</v>
          </cell>
          <cell r="H72">
            <v>2160.2750000000001</v>
          </cell>
          <cell r="I72">
            <v>2048.1068749999999</v>
          </cell>
          <cell r="J72">
            <v>1620</v>
          </cell>
          <cell r="K72">
            <v>1560</v>
          </cell>
          <cell r="L72">
            <v>1560</v>
          </cell>
          <cell r="M72">
            <v>1560</v>
          </cell>
          <cell r="N72">
            <v>1560</v>
          </cell>
        </row>
        <row r="73">
          <cell r="C73">
            <v>2278.3000000000002</v>
          </cell>
          <cell r="D73">
            <v>2903.6</v>
          </cell>
          <cell r="E73">
            <v>2616</v>
          </cell>
          <cell r="F73">
            <v>3000</v>
          </cell>
          <cell r="G73">
            <v>3000</v>
          </cell>
          <cell r="H73">
            <v>2000</v>
          </cell>
          <cell r="I73">
            <v>1710</v>
          </cell>
          <cell r="J73">
            <v>1530</v>
          </cell>
          <cell r="K73">
            <v>1400</v>
          </cell>
          <cell r="L73">
            <v>1237.5</v>
          </cell>
          <cell r="M73">
            <v>1125</v>
          </cell>
          <cell r="N73">
            <v>1125</v>
          </cell>
        </row>
        <row r="74">
          <cell r="B74">
            <v>486.4</v>
          </cell>
          <cell r="C74">
            <v>755.48399999999992</v>
          </cell>
          <cell r="D74">
            <v>880.04</v>
          </cell>
          <cell r="E74">
            <v>861.2</v>
          </cell>
          <cell r="F74">
            <v>1400</v>
          </cell>
        </row>
        <row r="75">
          <cell r="D75">
            <v>73.370999999999995</v>
          </cell>
          <cell r="E75">
            <v>168</v>
          </cell>
          <cell r="F75">
            <v>198</v>
          </cell>
          <cell r="G75">
            <v>130</v>
          </cell>
          <cell r="H75">
            <v>110</v>
          </cell>
          <cell r="I75">
            <v>90.95</v>
          </cell>
          <cell r="J75">
            <v>84</v>
          </cell>
          <cell r="K75">
            <v>77.25</v>
          </cell>
          <cell r="L75">
            <v>75.75</v>
          </cell>
          <cell r="M75">
            <v>74.25</v>
          </cell>
          <cell r="N75">
            <v>72.75</v>
          </cell>
        </row>
        <row r="77">
          <cell r="E77">
            <v>367.74253572413795</v>
          </cell>
          <cell r="F77">
            <v>410.04137931034484</v>
          </cell>
          <cell r="G77">
            <v>314.11675632672404</v>
          </cell>
          <cell r="H77">
            <v>353.69901686358605</v>
          </cell>
          <cell r="I77">
            <v>408.70607699586208</v>
          </cell>
          <cell r="J77">
            <v>466.23773151103745</v>
          </cell>
          <cell r="K77">
            <v>531.8678495860953</v>
          </cell>
          <cell r="L77">
            <v>606.73641428919927</v>
          </cell>
          <cell r="M77">
            <v>692.14387880560264</v>
          </cell>
          <cell r="N77">
            <v>789.5737550700569</v>
          </cell>
          <cell r="O77">
            <v>900.71838209599696</v>
          </cell>
        </row>
        <row r="78">
          <cell r="E78">
            <v>136.92511779310345</v>
          </cell>
          <cell r="F78">
            <v>286.73476082758623</v>
          </cell>
          <cell r="G78">
            <v>384.41379310344831</v>
          </cell>
          <cell r="H78">
            <v>215.27172413793105</v>
          </cell>
          <cell r="I78">
            <v>280.52885876921385</v>
          </cell>
          <cell r="J78">
            <v>280.52885876921385</v>
          </cell>
          <cell r="K78">
            <v>280.52885876921385</v>
          </cell>
          <cell r="L78">
            <v>280.52885876921385</v>
          </cell>
          <cell r="M78">
            <v>280.52885876921385</v>
          </cell>
          <cell r="N78">
            <v>280.52885876921385</v>
          </cell>
          <cell r="O78">
            <v>280.52885876921385</v>
          </cell>
        </row>
        <row r="79">
          <cell r="E79">
            <v>411.02547862068963</v>
          </cell>
          <cell r="F79">
            <v>379.1734642758621</v>
          </cell>
          <cell r="G79">
            <v>1435.1448275862069</v>
          </cell>
          <cell r="H79">
            <v>178.88788326400001</v>
          </cell>
          <cell r="I79">
            <v>204.0943077693793</v>
          </cell>
          <cell r="J79">
            <v>232.85247554966628</v>
          </cell>
          <cell r="K79">
            <v>265.66284950423648</v>
          </cell>
          <cell r="L79">
            <v>303.09641089324356</v>
          </cell>
          <cell r="M79">
            <v>345.80459581685295</v>
          </cell>
          <cell r="N79">
            <v>394.53063180670824</v>
          </cell>
          <cell r="O79">
            <v>450.12247181422367</v>
          </cell>
        </row>
        <row r="81">
          <cell r="B81">
            <v>733000</v>
          </cell>
          <cell r="C81">
            <v>728700</v>
          </cell>
          <cell r="D81">
            <v>845800</v>
          </cell>
          <cell r="E81">
            <v>876000</v>
          </cell>
          <cell r="F81">
            <v>970000</v>
          </cell>
          <cell r="G81">
            <v>1033678.57142857</v>
          </cell>
          <cell r="H81">
            <v>1036857.14285714</v>
          </cell>
          <cell r="I81">
            <v>1001000</v>
          </cell>
          <cell r="J81">
            <v>996500</v>
          </cell>
          <cell r="K81">
            <v>999000</v>
          </cell>
          <cell r="L81">
            <v>1000000</v>
          </cell>
          <cell r="M81">
            <v>950000</v>
          </cell>
          <cell r="N81">
            <v>950000</v>
          </cell>
          <cell r="O81">
            <v>950000</v>
          </cell>
        </row>
        <row r="83">
          <cell r="C83">
            <v>809.01099999999997</v>
          </cell>
          <cell r="D83">
            <v>943.96299999999997</v>
          </cell>
          <cell r="E83">
            <v>1237.97</v>
          </cell>
          <cell r="F83">
            <v>755.06425946685374</v>
          </cell>
          <cell r="G83">
            <v>731.45460382164595</v>
          </cell>
          <cell r="H83">
            <v>634.56614440538669</v>
          </cell>
          <cell r="I83">
            <v>571.10952996484809</v>
          </cell>
          <cell r="J83">
            <v>513.9985769683633</v>
          </cell>
          <cell r="K83">
            <v>565.39843466519972</v>
          </cell>
          <cell r="L83">
            <v>621.9382781317197</v>
          </cell>
          <cell r="M83">
            <v>684.13210594489169</v>
          </cell>
          <cell r="N83">
            <v>752.54531653938091</v>
          </cell>
          <cell r="O83">
            <v>827.79984819331901</v>
          </cell>
        </row>
        <row r="84">
          <cell r="C84">
            <v>115.491</v>
          </cell>
          <cell r="D84">
            <v>174.67599999999999</v>
          </cell>
          <cell r="E84">
            <v>217.59700000000001</v>
          </cell>
          <cell r="F84">
            <v>255.56559002378236</v>
          </cell>
          <cell r="G84">
            <v>252.80761013149464</v>
          </cell>
          <cell r="H84">
            <v>201.41585688407454</v>
          </cell>
          <cell r="I84">
            <v>181.2742711956671</v>
          </cell>
          <cell r="J84">
            <v>163.14684407610039</v>
          </cell>
          <cell r="K84">
            <v>179.46152848371045</v>
          </cell>
          <cell r="L84">
            <v>197.40768133208152</v>
          </cell>
          <cell r="M84">
            <v>217.1484494652897</v>
          </cell>
          <cell r="N84">
            <v>238.86329441181869</v>
          </cell>
          <cell r="O84">
            <v>262.74962385300057</v>
          </cell>
        </row>
        <row r="85">
          <cell r="C85">
            <v>229.55199999999999</v>
          </cell>
          <cell r="D85">
            <v>192.011</v>
          </cell>
          <cell r="E85">
            <v>298.39999999999998</v>
          </cell>
          <cell r="F85">
            <v>195.60379926622707</v>
          </cell>
          <cell r="G85">
            <v>184.22946535022021</v>
          </cell>
          <cell r="H85">
            <v>147.09475409338728</v>
          </cell>
          <cell r="I85">
            <v>132.38527868404856</v>
          </cell>
          <cell r="J85">
            <v>119.1467508156437</v>
          </cell>
          <cell r="K85">
            <v>131.06142589720807</v>
          </cell>
          <cell r="L85">
            <v>144.1675684869289</v>
          </cell>
          <cell r="M85">
            <v>158.5843253356218</v>
          </cell>
          <cell r="N85">
            <v>174.44275786918399</v>
          </cell>
          <cell r="O85">
            <v>191.8870336561024</v>
          </cell>
        </row>
        <row r="86">
          <cell r="C86">
            <v>68.5</v>
          </cell>
          <cell r="D86">
            <v>62</v>
          </cell>
          <cell r="E86">
            <v>152</v>
          </cell>
          <cell r="F86">
            <v>145.49122550146745</v>
          </cell>
          <cell r="G86">
            <v>111.41122898918981</v>
          </cell>
          <cell r="H86">
            <v>87.773732027948611</v>
          </cell>
          <cell r="I86">
            <v>78.996358825153749</v>
          </cell>
          <cell r="J86">
            <v>71.09672294263838</v>
          </cell>
          <cell r="K86">
            <v>78.206395236902225</v>
          </cell>
          <cell r="L86">
            <v>86.027034760592457</v>
          </cell>
          <cell r="M86">
            <v>94.629738236651704</v>
          </cell>
          <cell r="N86">
            <v>104.09271206031688</v>
          </cell>
          <cell r="O86">
            <v>114.50198326634859</v>
          </cell>
        </row>
        <row r="87">
          <cell r="C87">
            <v>48.5</v>
          </cell>
          <cell r="D87">
            <v>31.6</v>
          </cell>
          <cell r="E87">
            <v>152.9</v>
          </cell>
          <cell r="F87">
            <v>142.24233151619771</v>
          </cell>
          <cell r="G87">
            <v>95.55904815814975</v>
          </cell>
          <cell r="H87">
            <v>89.40257350013195</v>
          </cell>
          <cell r="I87">
            <v>80.462316150118752</v>
          </cell>
          <cell r="J87">
            <v>72.416084535106876</v>
          </cell>
          <cell r="K87">
            <v>79.657692988617569</v>
          </cell>
          <cell r="L87">
            <v>87.623462287479327</v>
          </cell>
          <cell r="M87">
            <v>96.385808516227272</v>
          </cell>
          <cell r="N87">
            <v>106.02438936785001</v>
          </cell>
          <cell r="O87">
            <v>116.62682830463501</v>
          </cell>
        </row>
        <row r="88">
          <cell r="C88">
            <v>81</v>
          </cell>
          <cell r="D88">
            <v>126</v>
          </cell>
          <cell r="E88">
            <v>181.9</v>
          </cell>
          <cell r="F88">
            <v>199.63232253455189</v>
          </cell>
          <cell r="G88">
            <v>107.62220352063471</v>
          </cell>
          <cell r="H88">
            <v>106.59770357341623</v>
          </cell>
          <cell r="I88">
            <v>95.937933216074612</v>
          </cell>
          <cell r="J88">
            <v>86.344139894467148</v>
          </cell>
          <cell r="K88">
            <v>94.978553883913875</v>
          </cell>
          <cell r="L88">
            <v>104.47640927230528</v>
          </cell>
          <cell r="M88">
            <v>114.92405019953581</v>
          </cell>
          <cell r="N88">
            <v>126.41645521948941</v>
          </cell>
          <cell r="O88">
            <v>139.05810074143835</v>
          </cell>
        </row>
        <row r="89">
          <cell r="C89">
            <v>123.4</v>
          </cell>
          <cell r="D89">
            <v>167.4</v>
          </cell>
          <cell r="E89">
            <v>240</v>
          </cell>
          <cell r="F89">
            <v>201.00794126500614</v>
          </cell>
          <cell r="G89">
            <v>141.10465300089052</v>
          </cell>
          <cell r="H89">
            <v>93.58726606695646</v>
          </cell>
          <cell r="I89">
            <v>84.228539460260819</v>
          </cell>
          <cell r="J89">
            <v>75.805685514234739</v>
          </cell>
          <cell r="K89">
            <v>83.386254065658221</v>
          </cell>
          <cell r="L89">
            <v>91.724879472224046</v>
          </cell>
          <cell r="M89">
            <v>100.89736741944645</v>
          </cell>
          <cell r="N89">
            <v>110.9871041613911</v>
          </cell>
          <cell r="O89">
            <v>122.08581457753021</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Set>
  </externalBook>
</externalLink>
</file>

<file path=xl/externalLinks/externalLink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Capital History"/>
      <sheetName val="Operating Statistics"/>
      <sheetName val="Debt"/>
      <sheetName val="Debt (2)"/>
      <sheetName val="assets buildup"/>
      <sheetName val="Capex &amp; Depreciation"/>
      <sheetName val="Market Info"/>
      <sheetName val="FS1"/>
      <sheetName val="FS2"/>
      <sheetName val="Financials "/>
      <sheetName val="One Pager "/>
      <sheetName val="First Page "/>
      <sheetName val="Cover"/>
      <sheetName val="Reporting"/>
      <sheetName val="System_Defaults"/>
      <sheetName val="VbCode"/>
    </sheetNames>
    <sheetDataSet>
      <sheetData sheetId="0" refreshError="1">
        <row r="14">
          <cell r="E14" t="str">
            <v>Rs.</v>
          </cell>
        </row>
        <row r="17">
          <cell r="E17" t="str">
            <v>31 March</v>
          </cell>
        </row>
      </sheetData>
      <sheetData sheetId="1" refreshError="1">
        <row r="26">
          <cell r="J26">
            <v>110</v>
          </cell>
          <cell r="K26">
            <v>437.5</v>
          </cell>
          <cell r="L26">
            <v>178.75</v>
          </cell>
          <cell r="M26">
            <v>335</v>
          </cell>
          <cell r="N26">
            <v>261.25</v>
          </cell>
          <cell r="O26">
            <v>261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15">
          <cell r="J15">
            <v>-1870.5</v>
          </cell>
          <cell r="K15">
            <v>-2186.5</v>
          </cell>
          <cell r="L15">
            <v>-2793.5</v>
          </cell>
          <cell r="M15">
            <v>-2335.8000000000002</v>
          </cell>
          <cell r="N15">
            <v>-2795</v>
          </cell>
          <cell r="O15">
            <v>-1101</v>
          </cell>
          <cell r="P15">
            <v>-1624.3861041666664</v>
          </cell>
          <cell r="Q15">
            <v>-4204.7302083333325</v>
          </cell>
          <cell r="R15">
            <v>-5080.5181833333327</v>
          </cell>
        </row>
        <row r="16">
          <cell r="J16">
            <v>2.7</v>
          </cell>
          <cell r="K16">
            <v>75.900000000000006</v>
          </cell>
          <cell r="L16">
            <v>570.9</v>
          </cell>
          <cell r="M16">
            <v>385.5</v>
          </cell>
          <cell r="N16">
            <v>2491.6999999999998</v>
          </cell>
          <cell r="O16">
            <v>2244.8000000000002</v>
          </cell>
          <cell r="P16">
            <v>1362.858624</v>
          </cell>
          <cell r="Q16">
            <v>2042.858624</v>
          </cell>
          <cell r="R16">
            <v>2042.858624</v>
          </cell>
        </row>
        <row r="112">
          <cell r="J112">
            <v>9009.6</v>
          </cell>
          <cell r="K112">
            <v>15825.200000000003</v>
          </cell>
          <cell r="L112">
            <v>12090.400000000001</v>
          </cell>
          <cell r="M112">
            <v>12849.300000000001</v>
          </cell>
          <cell r="N112">
            <v>19392.599999999995</v>
          </cell>
          <cell r="O112">
            <v>25938.100000000002</v>
          </cell>
          <cell r="P112">
            <v>27317.264131527409</v>
          </cell>
          <cell r="Q112">
            <v>38344.480162550317</v>
          </cell>
          <cell r="R112">
            <v>47283.331193423954</v>
          </cell>
        </row>
        <row r="115">
          <cell r="J115">
            <v>18113.600000000006</v>
          </cell>
          <cell r="K115">
            <v>32976.899999999994</v>
          </cell>
          <cell r="L115">
            <v>48001.099999999991</v>
          </cell>
          <cell r="M115">
            <v>68365.299999999988</v>
          </cell>
          <cell r="N115">
            <v>95898.100000000573</v>
          </cell>
          <cell r="O115">
            <v>123170.51890423721</v>
          </cell>
          <cell r="P115">
            <v>152593.74454123847</v>
          </cell>
          <cell r="Q115">
            <v>176369.38218658985</v>
          </cell>
          <cell r="R115">
            <v>185569.51341504927</v>
          </cell>
        </row>
        <row r="147">
          <cell r="J147">
            <v>6045.8</v>
          </cell>
          <cell r="K147">
            <v>11573.1</v>
          </cell>
          <cell r="L147">
            <v>19090.400000000001</v>
          </cell>
          <cell r="M147">
            <v>20609.400000000001</v>
          </cell>
          <cell r="N147">
            <v>19547.000000000004</v>
          </cell>
          <cell r="O147">
            <v>34542.466666666667</v>
          </cell>
          <cell r="P147">
            <v>57474.50911557061</v>
          </cell>
          <cell r="Q147">
            <v>72974.797768379736</v>
          </cell>
          <cell r="R147">
            <v>63723.407482766808</v>
          </cell>
        </row>
        <row r="149">
          <cell r="O149">
            <v>233</v>
          </cell>
          <cell r="P149">
            <v>233</v>
          </cell>
          <cell r="Q149">
            <v>1042</v>
          </cell>
          <cell r="R149">
            <v>275</v>
          </cell>
        </row>
        <row r="150">
          <cell r="J150">
            <v>4436.1000000000004</v>
          </cell>
          <cell r="K150">
            <v>8021.1</v>
          </cell>
          <cell r="L150">
            <v>4331.3999999999996</v>
          </cell>
          <cell r="M150">
            <v>1578.6</v>
          </cell>
          <cell r="N150">
            <v>5427.9</v>
          </cell>
          <cell r="O150">
            <v>6588.8</v>
          </cell>
          <cell r="P150">
            <v>6588.8</v>
          </cell>
          <cell r="Q150">
            <v>6588.8</v>
          </cell>
          <cell r="R150">
            <v>6588.8</v>
          </cell>
        </row>
      </sheetData>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duction"/>
      <sheetName val="Capital History"/>
      <sheetName val="Operating Statistics"/>
      <sheetName val="Debt"/>
      <sheetName val="Debt (2)"/>
      <sheetName val="assets buildup"/>
      <sheetName val="Capex &amp; Depreciation"/>
      <sheetName val="Market Info"/>
      <sheetName val="FS1"/>
      <sheetName val="FS2"/>
      <sheetName val="Financials "/>
      <sheetName val="One Pager "/>
      <sheetName val="First Page "/>
      <sheetName val="Cover"/>
      <sheetName val="Reporting"/>
      <sheetName val="System_Defaults"/>
      <sheetName val="VbCod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99">
          <cell r="I99">
            <v>165.3</v>
          </cell>
          <cell r="J99">
            <v>404.40000000000441</v>
          </cell>
          <cell r="K99">
            <v>753.59999999999854</v>
          </cell>
          <cell r="L99">
            <v>2324.1999999999935</v>
          </cell>
          <cell r="M99">
            <v>979.29999999999154</v>
          </cell>
          <cell r="N99">
            <v>3668.2000000005573</v>
          </cell>
          <cell r="O99">
            <v>14279.419079237221</v>
          </cell>
          <cell r="P99">
            <v>21497.985891021071</v>
          </cell>
          <cell r="Q99">
            <v>19449.065574666296</v>
          </cell>
          <cell r="R99">
            <v>5010.9417941237771</v>
          </cell>
        </row>
      </sheetData>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BITDA"/>
      <sheetName val="Sheet1"/>
      <sheetName val="DDETABLE "/>
      <sheetName val="Control"/>
      <sheetName val="Comments"/>
      <sheetName val="Financials"/>
      <sheetName val="Inc-Yr Summary"/>
      <sheetName val="Balance"/>
      <sheetName val="Opstats"/>
      <sheetName val="sales"/>
      <sheetName val="Calcs"/>
      <sheetName val="Cash Flow"/>
      <sheetName val="Project Cost"/>
      <sheetName val="4th Tank Proj Cost"/>
    </sheetNames>
    <sheetDataSet>
      <sheetData sheetId="0" refreshError="1"/>
      <sheetData sheetId="1" refreshError="1"/>
      <sheetData sheetId="2" refreshError="1">
        <row r="2">
          <cell r="AC2" t="str">
            <v>Setup</v>
          </cell>
          <cell r="AG2" t="str">
            <v>Global_cellular.xls</v>
          </cell>
          <cell r="AH2" t="str">
            <v>M:\GENERAL\TELECOMS\VALUATION\valuation\New valuation</v>
          </cell>
          <cell r="AJ2">
            <v>1</v>
          </cell>
          <cell r="AK2" t="str">
            <v>YES</v>
          </cell>
          <cell r="AL2" t="str">
            <v>Static</v>
          </cell>
          <cell r="AM2" t="str">
            <v>S</v>
          </cell>
          <cell r="AN2" t="str">
            <v>No Headings</v>
          </cell>
          <cell r="AO2" t="str">
            <v>X</v>
          </cell>
          <cell r="AP2" t="str">
            <v>D</v>
          </cell>
          <cell r="AQ2">
            <v>1</v>
          </cell>
        </row>
        <row r="3">
          <cell r="AD3" t="str">
            <v>I:\Datastrm.22\DSDDE</v>
          </cell>
          <cell r="AJ3">
            <v>2</v>
          </cell>
          <cell r="AK3" t="str">
            <v>NO</v>
          </cell>
          <cell r="AL3" t="str">
            <v>Timeseries</v>
          </cell>
          <cell r="AM3" t="str">
            <v>TS</v>
          </cell>
          <cell r="AN3" t="str">
            <v>Row Headings</v>
          </cell>
          <cell r="AO3" t="str">
            <v>R</v>
          </cell>
          <cell r="AP3" t="str">
            <v>W</v>
          </cell>
          <cell r="AQ3">
            <v>2</v>
          </cell>
        </row>
        <row r="4">
          <cell r="AD4" t="str">
            <v>I:\Datastrm.22\DSWindow</v>
          </cell>
          <cell r="AJ4">
            <v>3</v>
          </cell>
          <cell r="AM4" t="str">
            <v>CAF</v>
          </cell>
          <cell r="AN4" t="str">
            <v>Col Headings</v>
          </cell>
          <cell r="AO4" t="str">
            <v>C</v>
          </cell>
          <cell r="AP4" t="str">
            <v>M</v>
          </cell>
          <cell r="AQ4">
            <v>1</v>
          </cell>
        </row>
        <row r="5">
          <cell r="H5">
            <v>62</v>
          </cell>
          <cell r="AD5" t="str">
            <v>I:\Datastrm.22\DSDDE</v>
          </cell>
          <cell r="AJ5">
            <v>4</v>
          </cell>
          <cell r="AN5" t="str">
            <v>Row/Col Headings</v>
          </cell>
          <cell r="AO5" t="str">
            <v>RC</v>
          </cell>
          <cell r="AP5" t="str">
            <v>Q</v>
          </cell>
          <cell r="AQ5">
            <v>1</v>
          </cell>
        </row>
        <row r="6">
          <cell r="E6" t="str">
            <v>Global_cellular</v>
          </cell>
          <cell r="H6">
            <v>40</v>
          </cell>
          <cell r="AJ6">
            <v>5</v>
          </cell>
          <cell r="AN6" t="str">
            <v>Titles/ Row Col Heading</v>
          </cell>
          <cell r="AO6" t="str">
            <v>RCH</v>
          </cell>
          <cell r="AP6" t="str">
            <v>Y</v>
          </cell>
        </row>
        <row r="7">
          <cell r="AJ7">
            <v>6</v>
          </cell>
          <cell r="AN7" t="str">
            <v>Titles/Row Headings</v>
          </cell>
          <cell r="AO7" t="str">
            <v>RH</v>
          </cell>
        </row>
        <row r="8">
          <cell r="AD8" t="str">
            <v>8.0d</v>
          </cell>
          <cell r="AJ8">
            <v>7</v>
          </cell>
          <cell r="AN8" t="str">
            <v>Transposed/No Heading</v>
          </cell>
          <cell r="AO8" t="str">
            <v>T</v>
          </cell>
        </row>
        <row r="9">
          <cell r="E9" t="str">
            <v>Last Updated : 13 Feb 1998  10:02</v>
          </cell>
          <cell r="AD9" t="str">
            <v>Windows (32-bit) NT 4.00</v>
          </cell>
          <cell r="AJ9">
            <v>8</v>
          </cell>
          <cell r="AN9" t="str">
            <v>Transposed/Row Heading</v>
          </cell>
          <cell r="AO9" t="str">
            <v>TR</v>
          </cell>
        </row>
        <row r="10">
          <cell r="AD10">
            <v>2180640</v>
          </cell>
          <cell r="AJ10">
            <v>9</v>
          </cell>
          <cell r="AN10" t="str">
            <v>Transposed/Col Heading</v>
          </cell>
          <cell r="AO10" t="str">
            <v>TC</v>
          </cell>
        </row>
        <row r="11">
          <cell r="AD11">
            <v>1048576</v>
          </cell>
          <cell r="AJ11">
            <v>10</v>
          </cell>
          <cell r="AN11" t="str">
            <v>Transposed/Row Col Heading</v>
          </cell>
          <cell r="AO11" t="str">
            <v>HC</v>
          </cell>
        </row>
        <row r="12">
          <cell r="AO12" t="str">
            <v>HRC</v>
          </cell>
        </row>
        <row r="13">
          <cell r="AH13" t="b">
            <v>0</v>
          </cell>
          <cell r="AO13" t="str">
            <v>HRCT</v>
          </cell>
        </row>
        <row r="14">
          <cell r="AO14" t="str">
            <v>TRCH</v>
          </cell>
        </row>
        <row r="15">
          <cell r="AO15" t="str">
            <v>TRC</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toOpen Stub Data"/>
      <sheetName val="Customize Your Invoice"/>
      <sheetName val="Invoice"/>
      <sheetName val="Macros"/>
      <sheetName val="ATW"/>
      <sheetName val="Lock"/>
      <sheetName val="Intl Data Table"/>
      <sheetName val="TemplateInformation"/>
      <sheetName val="Cover"/>
      <sheetName val="Capex"/>
      <sheetName val="Control Sheet"/>
      <sheetName val="currency (2)"/>
      <sheetName val="TB MAR2004"/>
      <sheetName val="Customize Your Purchase Order"/>
      <sheetName val="Constant"/>
      <sheetName val="Mgt Rep"/>
      <sheetName val="AutoOpen_Stub_Data2"/>
      <sheetName val="Customize_Your_Invoice5"/>
      <sheetName val="Intl_Data_Table2"/>
      <sheetName val="Control_Sheet2"/>
      <sheetName val="TB_MAR20042"/>
      <sheetName val="currency_(2)2"/>
      <sheetName val="Customize_Your_Purchase_Order2"/>
      <sheetName val="Mgt_Rep2"/>
      <sheetName val="Customize_Your_Invoice"/>
      <sheetName val="AutoOpen_Stub_Data"/>
      <sheetName val="Customize_Your_Invoice1"/>
      <sheetName val="Intl_Data_Table"/>
      <sheetName val="Control_Sheet"/>
      <sheetName val="TB_MAR2004"/>
      <sheetName val="currency_(2)"/>
      <sheetName val="Customize_Your_Purchase_Order"/>
      <sheetName val="Mgt_Rep"/>
      <sheetName val="Customize_Your_Invoice2"/>
      <sheetName val="Customize_Your_Invoice3"/>
      <sheetName val="AutoOpen_Stub_Data1"/>
      <sheetName val="Customize_Your_Invoice4"/>
      <sheetName val="Intl_Data_Table1"/>
      <sheetName val="Control_Sheet1"/>
      <sheetName val="TB_MAR20041"/>
      <sheetName val="currency_(2)1"/>
      <sheetName val="Customize_Your_Purchase_Order1"/>
      <sheetName val="Mgt_Rep1"/>
      <sheetName val="AutoOpen_Stub_Data3"/>
      <sheetName val="Customize_Your_Invoice6"/>
      <sheetName val="Intl_Data_Table3"/>
      <sheetName val="Control_Sheet3"/>
      <sheetName val="TB_MAR20043"/>
      <sheetName val="currency_(2)3"/>
      <sheetName val="Customize_Your_Purchase_Order3"/>
      <sheetName val="Mgt_Rep3"/>
      <sheetName val="AutoOpen_Stub_Data4"/>
      <sheetName val="Customize_Your_Invoice7"/>
      <sheetName val="Intl_Data_Table4"/>
      <sheetName val="Control_Sheet4"/>
      <sheetName val="TB_MAR20044"/>
      <sheetName val="currency_(2)4"/>
      <sheetName val="Customize_Your_Purchase_Order4"/>
      <sheetName val="Mgt_Rep4"/>
      <sheetName val="Rates"/>
      <sheetName val="Ref"/>
      <sheetName val="wwww"/>
      <sheetName val="BS"/>
      <sheetName val="Financials"/>
      <sheetName val="INI"/>
      <sheetName val="Assumptions"/>
      <sheetName val="Output"/>
      <sheetName val="AutoOpen_Stub_Data6"/>
      <sheetName val="Customize_Your_Invoice9"/>
      <sheetName val="Intl_Data_Table6"/>
      <sheetName val="Control_Sheet6"/>
      <sheetName val="TB_MAR20046"/>
      <sheetName val="currency_(2)6"/>
      <sheetName val="Customize_Your_Purchase_Order6"/>
      <sheetName val="Mgt_Rep6"/>
      <sheetName val="AutoOpen_Stub_Data5"/>
      <sheetName val="Customize_Your_Invoice8"/>
      <sheetName val="Intl_Data_Table5"/>
      <sheetName val="Control_Sheet5"/>
      <sheetName val="TB_MAR20045"/>
      <sheetName val="currency_(2)5"/>
      <sheetName val="Customize_Your_Purchase_Order5"/>
      <sheetName val="Mgt_Rep5"/>
      <sheetName val="Customize_Your_Invoice10"/>
      <sheetName val="Tools Rev"/>
      <sheetName val="Basic Details"/>
      <sheetName val="Customize_Your_Invoice11"/>
      <sheetName val="Bal_Gr"/>
      <sheetName val="Schedules"/>
      <sheetName val="CA_and_CL_2002_proj_opn(2001-0)"/>
      <sheetName val="Computation"/>
      <sheetName val="Groupings 2004"/>
      <sheetName val="June 2000"/>
      <sheetName val="7.0 CapEx"/>
      <sheetName val="Setup Variables"/>
      <sheetName val="schbs"/>
      <sheetName val="MI"/>
      <sheetName val="kynoch"/>
      <sheetName val="14"/>
      <sheetName val="Masters"/>
      <sheetName val="Investments"/>
      <sheetName val="AutoOpen_Stub_Data7"/>
      <sheetName val="Customize_Your_Invoice12"/>
      <sheetName val="Intl_Data_Table7"/>
      <sheetName val="Control_Sheet7"/>
      <sheetName val="TB_MAR20047"/>
      <sheetName val="currency_(2)7"/>
      <sheetName val="Customize_Your_Purchase_Order7"/>
      <sheetName val="Mgt_Rep7"/>
      <sheetName val="Customize_Your_Invoice13"/>
      <sheetName val="Account Category"/>
      <sheetName val="off"/>
      <sheetName val="DF"/>
      <sheetName val="Tools_Rev"/>
      <sheetName val="Basic_Details"/>
      <sheetName val="sept debtors"/>
      <sheetName val="Month -Product sales comparison"/>
      <sheetName val="Checks &amp; Inputs"/>
      <sheetName val="BS-203"/>
      <sheetName val="Profit and loss account"/>
      <sheetName val="Branch"/>
      <sheetName val="DEC-MEMO"/>
      <sheetName val="Designations"/>
      <sheetName val="For_Trav-01"/>
      <sheetName val="Rent -01"/>
    </sheetNames>
    <sheetDataSet>
      <sheetData sheetId="0" refreshError="1"/>
      <sheetData sheetId="1" refreshError="1">
        <row r="15">
          <cell r="E15" t="str">
            <v>Kerala</v>
          </cell>
        </row>
        <row r="22">
          <cell r="G22" t="str">
            <v>Credit Card #1</v>
          </cell>
        </row>
        <row r="23">
          <cell r="G23" t="str">
            <v>Credit Card #2</v>
          </cell>
        </row>
        <row r="24">
          <cell r="G24" t="str">
            <v>Credit Card #3</v>
          </cell>
        </row>
        <row r="27">
          <cell r="E27" t="str">
            <v>Kerala</v>
          </cell>
        </row>
        <row r="28">
          <cell r="D28" t="b">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ow r="15">
          <cell r="E15" t="str">
            <v>Kerala</v>
          </cell>
        </row>
      </sheetData>
      <sheetData sheetId="17">
        <row r="15">
          <cell r="E15" t="str">
            <v>Kerala</v>
          </cell>
        </row>
      </sheetData>
      <sheetData sheetId="18">
        <row r="15">
          <cell r="E15" t="str">
            <v>Kerala</v>
          </cell>
        </row>
      </sheetData>
      <sheetData sheetId="19">
        <row r="15">
          <cell r="E15" t="str">
            <v>Kerala</v>
          </cell>
        </row>
      </sheetData>
      <sheetData sheetId="20">
        <row r="15">
          <cell r="E15" t="str">
            <v>Kerala</v>
          </cell>
        </row>
      </sheetData>
      <sheetData sheetId="21">
        <row r="15">
          <cell r="E15" t="str">
            <v>Kerala</v>
          </cell>
        </row>
      </sheetData>
      <sheetData sheetId="22">
        <row r="15">
          <cell r="E15" t="str">
            <v>Kerala</v>
          </cell>
        </row>
      </sheetData>
      <sheetData sheetId="23">
        <row r="15">
          <cell r="E15" t="str">
            <v>Kerala</v>
          </cell>
        </row>
      </sheetData>
      <sheetData sheetId="24">
        <row r="15">
          <cell r="E15" t="str">
            <v>Kerala</v>
          </cell>
        </row>
      </sheetData>
      <sheetData sheetId="25">
        <row r="15">
          <cell r="E15" t="str">
            <v>Kerala</v>
          </cell>
        </row>
      </sheetData>
      <sheetData sheetId="26">
        <row r="15">
          <cell r="E15" t="str">
            <v>Kerala</v>
          </cell>
        </row>
      </sheetData>
      <sheetData sheetId="27">
        <row r="15">
          <cell r="E15" t="str">
            <v>Kerala</v>
          </cell>
        </row>
      </sheetData>
      <sheetData sheetId="28">
        <row r="15">
          <cell r="E15" t="str">
            <v>Kerala</v>
          </cell>
        </row>
      </sheetData>
      <sheetData sheetId="29">
        <row r="15">
          <cell r="E15" t="str">
            <v>Kerala</v>
          </cell>
        </row>
      </sheetData>
      <sheetData sheetId="30">
        <row r="15">
          <cell r="E15" t="str">
            <v>Kerala</v>
          </cell>
        </row>
      </sheetData>
      <sheetData sheetId="31">
        <row r="15">
          <cell r="E15" t="str">
            <v>Kerala</v>
          </cell>
        </row>
      </sheetData>
      <sheetData sheetId="32">
        <row r="15">
          <cell r="E15" t="str">
            <v>Kerala</v>
          </cell>
        </row>
      </sheetData>
      <sheetData sheetId="33" refreshError="1"/>
      <sheetData sheetId="34">
        <row r="15">
          <cell r="E15" t="str">
            <v>Kerala</v>
          </cell>
        </row>
      </sheetData>
      <sheetData sheetId="35">
        <row r="15">
          <cell r="E15" t="str">
            <v>Kerala</v>
          </cell>
        </row>
      </sheetData>
      <sheetData sheetId="36">
        <row r="15">
          <cell r="E15" t="str">
            <v>Kerala</v>
          </cell>
        </row>
      </sheetData>
      <sheetData sheetId="37">
        <row r="15">
          <cell r="E15" t="str">
            <v>Kerala</v>
          </cell>
        </row>
      </sheetData>
      <sheetData sheetId="38">
        <row r="15">
          <cell r="E15" t="str">
            <v>Kerala</v>
          </cell>
        </row>
      </sheetData>
      <sheetData sheetId="39">
        <row r="15">
          <cell r="E15" t="str">
            <v>Kerala</v>
          </cell>
        </row>
      </sheetData>
      <sheetData sheetId="40">
        <row r="15">
          <cell r="E15" t="str">
            <v>Kerala</v>
          </cell>
        </row>
      </sheetData>
      <sheetData sheetId="41">
        <row r="15">
          <cell r="E15" t="str">
            <v>Kerala</v>
          </cell>
        </row>
      </sheetData>
      <sheetData sheetId="42">
        <row r="15">
          <cell r="E15" t="str">
            <v>Kerala</v>
          </cell>
        </row>
      </sheetData>
      <sheetData sheetId="43">
        <row r="15">
          <cell r="E15" t="str">
            <v>Kerala</v>
          </cell>
        </row>
      </sheetData>
      <sheetData sheetId="44">
        <row r="15">
          <cell r="E15" t="str">
            <v>Kerala</v>
          </cell>
        </row>
      </sheetData>
      <sheetData sheetId="45">
        <row r="15">
          <cell r="E15" t="str">
            <v>Kerala</v>
          </cell>
        </row>
      </sheetData>
      <sheetData sheetId="46">
        <row r="15">
          <cell r="E15" t="str">
            <v>Kerala</v>
          </cell>
        </row>
      </sheetData>
      <sheetData sheetId="47">
        <row r="15">
          <cell r="E15" t="str">
            <v>Kerala</v>
          </cell>
        </row>
      </sheetData>
      <sheetData sheetId="48">
        <row r="15">
          <cell r="E15" t="str">
            <v>Kerala</v>
          </cell>
        </row>
      </sheetData>
      <sheetData sheetId="49">
        <row r="15">
          <cell r="E15" t="str">
            <v>Kerala</v>
          </cell>
        </row>
      </sheetData>
      <sheetData sheetId="50">
        <row r="15">
          <cell r="E15" t="str">
            <v>Kerala</v>
          </cell>
        </row>
      </sheetData>
      <sheetData sheetId="51">
        <row r="15">
          <cell r="E15" t="str">
            <v>Kerala</v>
          </cell>
        </row>
      </sheetData>
      <sheetData sheetId="52">
        <row r="15">
          <cell r="E15" t="str">
            <v>Kerala</v>
          </cell>
        </row>
      </sheetData>
      <sheetData sheetId="53">
        <row r="15">
          <cell r="E15" t="str">
            <v>Kerala</v>
          </cell>
        </row>
      </sheetData>
      <sheetData sheetId="54">
        <row r="15">
          <cell r="E15" t="str">
            <v>Kerala</v>
          </cell>
        </row>
      </sheetData>
      <sheetData sheetId="55">
        <row r="15">
          <cell r="E15" t="str">
            <v>Kerala</v>
          </cell>
        </row>
      </sheetData>
      <sheetData sheetId="56">
        <row r="15">
          <cell r="E15" t="str">
            <v>Kerala</v>
          </cell>
        </row>
      </sheetData>
      <sheetData sheetId="57">
        <row r="15">
          <cell r="E15" t="str">
            <v>Kerala</v>
          </cell>
        </row>
      </sheetData>
      <sheetData sheetId="58">
        <row r="15">
          <cell r="E15" t="str">
            <v>Kerala</v>
          </cell>
        </row>
      </sheetData>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sheetData sheetId="69"/>
      <sheetData sheetId="70"/>
      <sheetData sheetId="71"/>
      <sheetData sheetId="72"/>
      <sheetData sheetId="73"/>
      <sheetData sheetId="74">
        <row r="15">
          <cell r="E15" t="str">
            <v>Kerala</v>
          </cell>
        </row>
      </sheetData>
      <sheetData sheetId="75">
        <row r="15">
          <cell r="E15" t="str">
            <v>Kerala</v>
          </cell>
        </row>
      </sheetData>
      <sheetData sheetId="76">
        <row r="15">
          <cell r="E15" t="str">
            <v>Kerala</v>
          </cell>
        </row>
      </sheetData>
      <sheetData sheetId="77">
        <row r="15">
          <cell r="E15" t="str">
            <v>Kerala</v>
          </cell>
        </row>
      </sheetData>
      <sheetData sheetId="78"/>
      <sheetData sheetId="79"/>
      <sheetData sheetId="80"/>
      <sheetData sheetId="81"/>
      <sheetData sheetId="82"/>
      <sheetData sheetId="83"/>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ow r="15">
          <cell r="E15" t="str">
            <v>Kerala</v>
          </cell>
        </row>
      </sheetData>
      <sheetData sheetId="102">
        <row r="15">
          <cell r="E15" t="str">
            <v>Kerala</v>
          </cell>
        </row>
      </sheetData>
      <sheetData sheetId="103">
        <row r="15">
          <cell r="E15" t="str">
            <v>Kerala</v>
          </cell>
        </row>
      </sheetData>
      <sheetData sheetId="104"/>
      <sheetData sheetId="105"/>
      <sheetData sheetId="106"/>
      <sheetData sheetId="107"/>
      <sheetData sheetId="108"/>
      <sheetData sheetId="109" refreshError="1"/>
      <sheetData sheetId="110" refreshError="1"/>
      <sheetData sheetId="111" refreshError="1"/>
      <sheetData sheetId="112" refreshError="1"/>
      <sheetData sheetId="113"/>
      <sheetData sheetId="114"/>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Set>
  </externalBook>
</externalLink>
</file>

<file path=xl/externalLinks/externalLink1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3)"/>
      <sheetName val="Keydata"/>
      <sheetName val="Input"/>
      <sheetName val="Db"/>
      <sheetName val="Forecast"/>
    </sheetNames>
    <sheetDataSet>
      <sheetData sheetId="0"/>
      <sheetData sheetId="1"/>
      <sheetData sheetId="2"/>
      <sheetData sheetId="3"/>
      <sheetData sheetId="4"/>
    </sheetDataSet>
  </externalBook>
</externalLink>
</file>

<file path=xl/externalLinks/externalLink1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80 (2)"/>
      <sheetName val="#REF"/>
      <sheetName val="Summary"/>
      <sheetName val="CUSTOM Jun99"/>
      <sheetName val="080 Invoice"/>
      <sheetName val="Asso-Balance"/>
    </sheetNames>
    <sheetDataSet>
      <sheetData sheetId="0">
        <row r="46">
          <cell r="D46">
            <v>37389</v>
          </cell>
        </row>
      </sheetData>
      <sheetData sheetId="1" refreshError="1"/>
      <sheetData sheetId="2" refreshError="1"/>
      <sheetData sheetId="3" refreshError="1"/>
      <sheetData sheetId="4" refreshError="1"/>
      <sheetData sheetId="5" refreshError="1"/>
    </sheetDataSet>
  </externalBook>
</externalLink>
</file>

<file path=xl/externalLinks/externalLink1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Sheet3"/>
      <sheetName val="r&amp;d"/>
      <sheetName val="HO"/>
      <sheetName val="ahc"/>
      <sheetName val="dgn"/>
      <sheetName val="fine"/>
      <sheetName val="D"/>
      <sheetName val="Sheet1"/>
      <sheetName val="Sheet1 (2)"/>
      <sheetName val="E"/>
    </sheetNames>
    <sheetDataSet>
      <sheetData sheetId="0"/>
      <sheetData sheetId="1"/>
      <sheetData sheetId="2"/>
      <sheetData sheetId="3"/>
      <sheetData sheetId="4" refreshError="1"/>
      <sheetData sheetId="5"/>
      <sheetData sheetId="6" refreshError="1"/>
      <sheetData sheetId="7"/>
      <sheetData sheetId="8"/>
      <sheetData sheetId="9"/>
      <sheetData sheetId="10"/>
    </sheetDataSet>
  </externalBook>
</externalLink>
</file>

<file path=xl/externalLinks/externalLink1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Sheet3"/>
      <sheetName val="r&amp;d"/>
      <sheetName val="HO"/>
      <sheetName val="ahc"/>
      <sheetName val="dgn"/>
      <sheetName val="fine"/>
      <sheetName val="D"/>
      <sheetName val="Sheet1"/>
      <sheetName val="Sheet1 (2)"/>
      <sheetName val="E"/>
    </sheetNames>
    <sheetDataSet>
      <sheetData sheetId="0"/>
      <sheetData sheetId="1"/>
      <sheetData sheetId="2"/>
      <sheetData sheetId="3"/>
      <sheetData sheetId="4" refreshError="1"/>
      <sheetData sheetId="5"/>
      <sheetData sheetId="6" refreshError="1"/>
      <sheetData sheetId="7"/>
      <sheetData sheetId="8"/>
      <sheetData sheetId="9"/>
      <sheetData sheetId="10"/>
    </sheetDataSet>
  </externalBook>
</externalLink>
</file>

<file path=xl/externalLinks/externalLink1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B for  CAT CODE"/>
      <sheetName val="Mat Cost"/>
      <sheetName val="Profit Reco"/>
      <sheetName val="TB For div wise"/>
      <sheetName val="Division Wise P&amp;L"/>
      <sheetName val="IT Comp As per JKS-full figure"/>
      <sheetName val="Cost rates"/>
      <sheetName val="summery"/>
      <sheetName val="pres 1  "/>
      <sheetName val="pres 0  3 year summery"/>
      <sheetName val="Pres 4 P&amp;L"/>
      <sheetName val="pres 2"/>
      <sheetName val="pres 3"/>
      <sheetName val=" sqt proj balance period"/>
      <sheetName val="Pres 5 LPL BS "/>
      <sheetName val="Pres 6 Fund Flow  "/>
      <sheetName val="Pres 8 RM Stock Analysis"/>
      <sheetName val="PM Stock Analysis"/>
      <sheetName val=" 02 03 Bgt Cost old "/>
      <sheetName val="pres 10 Invest"/>
      <sheetName val="Pres 11 Debtors"/>
      <sheetName val="TB For Link"/>
      <sheetName val="Sheet3"/>
      <sheetName val="samples cost matrix"/>
      <sheetName val="ANK PANOLI TV QTY &amp; VALUE"/>
      <sheetName val="Bgt Cost 03 04 REVISED"/>
      <sheetName val="Bgt Cost 03 04 "/>
      <sheetName val="main items rates"/>
      <sheetName val="DiclA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1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CF"/>
    </sheetNames>
    <sheetDataSet>
      <sheetData sheetId="0" refreshError="1"/>
    </sheetDataSet>
  </externalBook>
</externalLink>
</file>

<file path=xl/externalLinks/externalLink1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erations Model"/>
      <sheetName val="Model Outputs"/>
      <sheetName val="Summary Data"/>
      <sheetName val="Datastream link"/>
      <sheetName val="DCF"/>
      <sheetName val="SOTP"/>
      <sheetName val="Charts"/>
      <sheetName val="Gp Model &amp; Valn"/>
      <sheetName val="Data"/>
      <sheetName val="Ind Sheet"/>
      <sheetName val="Definitions"/>
    </sheetNames>
    <sheetDataSet>
      <sheetData sheetId="0" refreshError="1"/>
      <sheetData sheetId="1" refreshError="1"/>
      <sheetData sheetId="2" refreshError="1"/>
      <sheetData sheetId="3" refreshError="1"/>
      <sheetData sheetId="4" refreshError="1">
        <row r="78">
          <cell r="P78" t="e">
            <v>#DIV/0!</v>
          </cell>
        </row>
        <row r="84">
          <cell r="K84" t="e">
            <v>#DIV/0!</v>
          </cell>
        </row>
      </sheetData>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1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financial2"/>
      <sheetName val="Template"/>
      <sheetName val="Sheet1"/>
      <sheetName val="[._financial2.xls]__perpetuit_2"/>
      <sheetName val="[._financial2.xls]__perpetuit_4"/>
      <sheetName val="[._financial2.xls]__perpetuit_3"/>
      <sheetName val="[._financial2.xls]__perpetuit_9"/>
      <sheetName val="[._financial2.xls]__perpetuit_8"/>
      <sheetName val="[._financial2.xls]__perpetuit_5"/>
      <sheetName val="[._financial2.xls]__perpetuit_6"/>
      <sheetName val="[._financial2.xls]__perpetuit_7"/>
      <sheetName val="[._financial2.xls]__perpetui_10"/>
      <sheetName val="[._financial2.xls]__perpetui_11"/>
      <sheetName val="[._financial2.xls]__perpetui_12"/>
      <sheetName val="[._financial2.xls]__perpetui_13"/>
      <sheetName val="[._financial2.xls]__perpetui_14"/>
      <sheetName val="[._financial2.xls]__perpetui_15"/>
      <sheetName val="[._financial2.xls]__perpetui_16"/>
      <sheetName val="[._financial2.xls]__perpetui_17"/>
      <sheetName val="[._financial2.xls]__perpetui_23"/>
      <sheetName val="[._financial2.xls]__perpetui_18"/>
      <sheetName val="[._financial2.xls]__perpetui_19"/>
      <sheetName val="[._financial2.xls]__perpetui_20"/>
      <sheetName val="[._financial2.xls]__perpetui_21"/>
      <sheetName val="[._financial2.xls]__perpetui_22"/>
      <sheetName val="[._financial2.xls]__perpetui_24"/>
      <sheetName val="[._financial2.xls]__perpetui_25"/>
      <sheetName val="[._financial2.xls]__perpetui_26"/>
      <sheetName val="[._financial2.xls]__perpetui_27"/>
      <sheetName val="[._financial2.xls]__perpetui_28"/>
      <sheetName val="[._financial2.xls]__perpetui_29"/>
      <sheetName val="[._financial2.xls]__perpetui_30"/>
    </sheetNames>
    <definedNames>
      <definedName name="cmdOK2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DSValDSversion"/>
      <sheetName val="Template"/>
      <sheetName val="Sheet1"/>
    </sheetNames>
    <definedNames>
      <definedName name="cmdOK2_click"/>
    </definedNames>
    <sheetDataSet>
      <sheetData sheetId="0" refreshError="1"/>
      <sheetData sheetId="1" refreshError="1"/>
      <sheetData sheetId="2" refreshError="1"/>
      <sheetData sheetId="3" refreshError="1"/>
    </sheetDataSet>
  </externalBook>
</externalLink>
</file>

<file path=xl/externalLinks/externalLink1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btors"/>
      <sheetName val="Customize Your Invoice"/>
    </sheetNames>
    <sheetDataSet>
      <sheetData sheetId="0" refreshError="1"/>
      <sheetData sheetId="1" refreshError="1"/>
    </sheetDataSet>
  </externalBook>
</externalLink>
</file>

<file path=xl/externalLinks/externalLink1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
      <sheetName val="Summary"/>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36"/>
      <sheetName val="37"/>
      <sheetName val="38"/>
      <sheetName val="39"/>
      <sheetName val="40"/>
      <sheetName val="41"/>
      <sheetName val="42"/>
      <sheetName val="57"/>
      <sheetName val="Inputs"/>
      <sheetName val="TAX INCOME"/>
      <sheetName val="Payroll_Statement"/>
      <sheetName val="BS Schdl-3-Fixed Assets"/>
      <sheetName val="Setup Variables"/>
      <sheetName val="Operations"/>
      <sheetName val="OpTrack"/>
      <sheetName val="P&amp;L_summary_sub_Fund"/>
      <sheetName val="Details"/>
      <sheetName val="Challan"/>
      <sheetName val="FIELD - NOV 08"/>
      <sheetName val="liste"/>
      <sheetName val="3:40"/>
      <sheetName val="lov-COAct"/>
      <sheetName val="lov-cspl"/>
      <sheetName val="Setup_Variables"/>
      <sheetName val="Schedules"/>
      <sheetName val="cashflow"/>
      <sheetName val="GPOLbudgetf2002wrkng"/>
      <sheetName val="FORM-16"/>
      <sheetName val="Directors"/>
      <sheetName val="Comp"/>
      <sheetName val="Rates NDS Technologies France "/>
      <sheetName val="assump and output"/>
      <sheetName val="Development Strategy"/>
      <sheetName val="Occ"/>
      <sheetName val="Demand"/>
      <sheetName val="Accrued (ckrg)"/>
      <sheetName val="PS data"/>
      <sheetName val="Index"/>
      <sheetName val="P-L (TOT)"/>
      <sheetName val="Day"/>
      <sheetName val="Rates"/>
      <sheetName val="List"/>
      <sheetName val="Codes"/>
      <sheetName val="Input"/>
      <sheetName val="Transactions"/>
      <sheetName val="Assumptions"/>
      <sheetName val="Masters"/>
      <sheetName val="BS - Sch"/>
    </sheetNames>
    <sheetDataSet>
      <sheetData sheetId="0" refreshError="1"/>
      <sheetData sheetId="1" refreshError="1"/>
      <sheetData sheetId="2" refreshError="1"/>
      <sheetData sheetId="3" refreshError="1"/>
      <sheetData sheetId="4" refreshError="1">
        <row r="1">
          <cell r="B1" t="str">
            <v>Tanir Bavi Power Facility</v>
          </cell>
        </row>
        <row r="2">
          <cell r="B2" t="str">
            <v>Period 01-06-01 to 31-03-02 (10 months)</v>
          </cell>
        </row>
        <row r="4">
          <cell r="D4" t="str">
            <v>Category:</v>
          </cell>
          <cell r="E4" t="str">
            <v xml:space="preserve">Repairs &amp; Replacements to Office Furniture &amp; Fittings </v>
          </cell>
        </row>
        <row r="6">
          <cell r="B6" t="str">
            <v>Responsible Team Member Name:</v>
          </cell>
          <cell r="D6" t="str">
            <v>Mohan Rao</v>
          </cell>
        </row>
        <row r="8">
          <cell r="B8" t="str">
            <v>Category Includes:</v>
          </cell>
        </row>
        <row r="10">
          <cell r="B10" t="str">
            <v>Repairs / Replacements to Office furniture &amp; Fittings</v>
          </cell>
        </row>
        <row r="14">
          <cell r="B14" t="str">
            <v>Budget Estimate Basis:</v>
          </cell>
        </row>
        <row r="16">
          <cell r="B16" t="str">
            <v>Estimate is based on current costs for furnishings</v>
          </cell>
        </row>
        <row r="17">
          <cell r="B17" t="str">
            <v>Third party liability  ( for GPOL only )</v>
          </cell>
        </row>
        <row r="21">
          <cell r="B21" t="str">
            <v>Calculations:</v>
          </cell>
        </row>
        <row r="22">
          <cell r="B22" t="str">
            <v>Calculations:</v>
          </cell>
        </row>
        <row r="23">
          <cell r="B23" t="str">
            <v xml:space="preserve">Transportation for team </v>
          </cell>
          <cell r="E23" t="str">
            <v>Calculated for 10 team members (2nd class A/C - train)</v>
          </cell>
          <cell r="G23">
            <v>120000</v>
          </cell>
        </row>
        <row r="24">
          <cell r="B24" t="str">
            <v>Desks/chairs</v>
          </cell>
          <cell r="C24">
            <v>120000</v>
          </cell>
          <cell r="D24" t="str">
            <v>Water Cess</v>
          </cell>
          <cell r="E24" t="str">
            <v>Xerox Paper</v>
          </cell>
          <cell r="F24">
            <v>8100</v>
          </cell>
          <cell r="G24">
            <v>100000</v>
          </cell>
        </row>
        <row r="25">
          <cell r="B25" t="str">
            <v>Soft furnishing</v>
          </cell>
          <cell r="C25">
            <v>80000</v>
          </cell>
          <cell r="E25" t="str">
            <v>CD's</v>
          </cell>
          <cell r="F25">
            <v>243000</v>
          </cell>
          <cell r="G25">
            <v>280000</v>
          </cell>
        </row>
        <row r="26">
          <cell r="B26" t="str">
            <v xml:space="preserve">      goods</v>
          </cell>
          <cell r="C26">
            <v>250000</v>
          </cell>
          <cell r="D26" t="str">
            <v>Toward 4" dia 300mtr pipe and clamps</v>
          </cell>
          <cell r="E26" t="str">
            <v>Diskettes</v>
          </cell>
          <cell r="F26">
            <v>2430000</v>
          </cell>
          <cell r="G26">
            <v>40000</v>
          </cell>
        </row>
        <row r="27">
          <cell r="B27" t="str">
            <v>Labor Licenses</v>
          </cell>
          <cell r="C27">
            <v>15000</v>
          </cell>
          <cell r="E27" t="str">
            <v xml:space="preserve">Co2+H2 (Lab) </v>
          </cell>
          <cell r="G27">
            <v>20000</v>
          </cell>
        </row>
        <row r="28">
          <cell r="B28" t="str">
            <v>Total</v>
          </cell>
          <cell r="C28">
            <v>200000</v>
          </cell>
          <cell r="E28" t="str">
            <v>Spring folders</v>
          </cell>
          <cell r="G28">
            <v>630000</v>
          </cell>
        </row>
        <row r="29">
          <cell r="B29" t="str">
            <v>B arge License</v>
          </cell>
          <cell r="C29">
            <v>0</v>
          </cell>
          <cell r="E29" t="str">
            <v>Ring Binders</v>
          </cell>
          <cell r="G29">
            <v>200000</v>
          </cell>
        </row>
        <row r="30">
          <cell r="B30" t="str">
            <v>Contract Buy-out Fees</v>
          </cell>
          <cell r="C30">
            <v>50000</v>
          </cell>
          <cell r="D30" t="str">
            <v>Rs 500/hr*20hrs per month *10months</v>
          </cell>
          <cell r="E30" t="str">
            <v>Staplers/staples</v>
          </cell>
          <cell r="G30">
            <v>973000</v>
          </cell>
        </row>
        <row r="31">
          <cell r="B31" t="str">
            <v>April</v>
          </cell>
          <cell r="C31">
            <v>225000</v>
          </cell>
          <cell r="E31" t="str">
            <v>Binder clips / paper clips</v>
          </cell>
          <cell r="G31">
            <v>200000</v>
          </cell>
        </row>
        <row r="32">
          <cell r="B32" t="str">
            <v>May</v>
          </cell>
          <cell r="C32">
            <v>250000</v>
          </cell>
          <cell r="E32" t="str">
            <v>Scissors</v>
          </cell>
          <cell r="G32">
            <v>950000</v>
          </cell>
        </row>
        <row r="33">
          <cell r="B33" t="str">
            <v>June</v>
          </cell>
          <cell r="C33">
            <v>80000</v>
          </cell>
          <cell r="E33" t="str">
            <v>Pens/Pencils/Markers/etc.</v>
          </cell>
        </row>
        <row r="34">
          <cell r="B34" t="str">
            <v>July</v>
          </cell>
          <cell r="C34">
            <v>2539000</v>
          </cell>
          <cell r="E34" t="str">
            <v>Hole Punch</v>
          </cell>
          <cell r="G34">
            <v>925000</v>
          </cell>
        </row>
        <row r="35">
          <cell r="B35" t="str">
            <v>August</v>
          </cell>
          <cell r="G35">
            <v>2539000</v>
          </cell>
        </row>
        <row r="36">
          <cell r="B36" t="str">
            <v>September</v>
          </cell>
        </row>
        <row r="37">
          <cell r="B37" t="str">
            <v>October</v>
          </cell>
          <cell r="E37" t="str">
            <v xml:space="preserve">Water Cess monthly Rest in Feb </v>
          </cell>
        </row>
        <row r="38">
          <cell r="B38" t="str">
            <v>November</v>
          </cell>
          <cell r="C38">
            <v>243000</v>
          </cell>
        </row>
        <row r="39">
          <cell r="B39" t="str">
            <v>December</v>
          </cell>
          <cell r="C39">
            <v>100000</v>
          </cell>
          <cell r="E39" t="str">
            <v>Boiler Operataor's licenece for 2001-2 will be provided by TBP</v>
          </cell>
        </row>
        <row r="40">
          <cell r="B40" t="str">
            <v>January</v>
          </cell>
          <cell r="C40">
            <v>650000</v>
          </cell>
          <cell r="E40" t="str">
            <v>Land cess to be paid and provided in budget of TBP</v>
          </cell>
        </row>
        <row r="41">
          <cell r="B41" t="str">
            <v>February</v>
          </cell>
          <cell r="C41">
            <v>243000</v>
          </cell>
          <cell r="G41">
            <v>650000</v>
          </cell>
        </row>
        <row r="42">
          <cell r="B42" t="str">
            <v>March</v>
          </cell>
          <cell r="C42">
            <v>20000</v>
          </cell>
        </row>
        <row r="43">
          <cell r="B43" t="str">
            <v>Total</v>
          </cell>
          <cell r="C43">
            <v>200000</v>
          </cell>
        </row>
        <row r="44">
          <cell r="B44" t="str">
            <v>December</v>
          </cell>
          <cell r="C44">
            <v>243000</v>
          </cell>
        </row>
        <row r="45">
          <cell r="B45" t="str">
            <v>January</v>
          </cell>
          <cell r="C45">
            <v>243000</v>
          </cell>
        </row>
        <row r="46">
          <cell r="B46" t="str">
            <v>February</v>
          </cell>
          <cell r="C46">
            <v>352000</v>
          </cell>
        </row>
        <row r="47">
          <cell r="B47" t="str">
            <v>March</v>
          </cell>
          <cell r="C47">
            <v>243000</v>
          </cell>
        </row>
        <row r="48">
          <cell r="C48">
            <v>2539000</v>
          </cell>
          <cell r="D48">
            <v>0</v>
          </cell>
        </row>
      </sheetData>
      <sheetData sheetId="5" refreshError="1">
        <row r="1">
          <cell r="B1" t="str">
            <v>Tanir Bavi Power Facility</v>
          </cell>
        </row>
        <row r="2">
          <cell r="B2" t="str">
            <v>Period 01-06-01 to 31-03-02 (10 months)</v>
          </cell>
        </row>
        <row r="4">
          <cell r="D4" t="str">
            <v>Category:</v>
          </cell>
          <cell r="E4" t="str">
            <v>Computer and Office Equipment, Consumables &amp; Maintenance</v>
          </cell>
        </row>
        <row r="6">
          <cell r="B6" t="str">
            <v>Responsible Team Member Name:</v>
          </cell>
          <cell r="D6" t="str">
            <v>Krishnaiah</v>
          </cell>
        </row>
        <row r="8">
          <cell r="B8" t="str">
            <v>Category Includes:</v>
          </cell>
        </row>
        <row r="10">
          <cell r="B10" t="str">
            <v>Computer  System Consumables, Lease Line fees and  Maintenance Contract Charges</v>
          </cell>
        </row>
        <row r="14">
          <cell r="B14" t="str">
            <v>Budget Estimate Basis:</v>
          </cell>
        </row>
        <row r="16">
          <cell r="B16" t="str">
            <v>Estimate is based on initial Computer consumable purchases</v>
          </cell>
        </row>
        <row r="22">
          <cell r="B22" t="str">
            <v>Calculations:</v>
          </cell>
        </row>
        <row r="23">
          <cell r="C23" t="str">
            <v>RS</v>
          </cell>
        </row>
        <row r="24">
          <cell r="B24" t="str">
            <v>Ink/Toner Cartridges</v>
          </cell>
          <cell r="C24">
            <v>100000</v>
          </cell>
          <cell r="D24" t="str">
            <v xml:space="preserve">For 2 Laser printers </v>
          </cell>
          <cell r="E24" t="str">
            <v>3 cartrid*3 months =9 cartridge for 2 printers</v>
          </cell>
          <cell r="F24" t="str">
            <v>Say 25 Catridges @ 4000</v>
          </cell>
          <cell r="G24">
            <v>100000</v>
          </cell>
        </row>
        <row r="25">
          <cell r="B25" t="str">
            <v>Other Charges</v>
          </cell>
          <cell r="C25">
            <v>30000</v>
          </cell>
          <cell r="E25" t="str">
            <v>1 Catrid*7 months*2 printers=14Catrdige</v>
          </cell>
          <cell r="F25" t="str">
            <v>Rs 300/piece*100</v>
          </cell>
          <cell r="G25">
            <v>1350000</v>
          </cell>
        </row>
        <row r="26">
          <cell r="B26" t="str">
            <v>Replacement Utensils</v>
          </cell>
          <cell r="C26">
            <v>5000</v>
          </cell>
          <cell r="F26" t="str">
            <v>Rs 1425/piece*50</v>
          </cell>
        </row>
        <row r="27">
          <cell r="B27" t="str">
            <v>Replacement Glassware</v>
          </cell>
          <cell r="C27">
            <v>10000</v>
          </cell>
        </row>
        <row r="28">
          <cell r="B28" t="str">
            <v>Digital Camera / Software</v>
          </cell>
          <cell r="C28">
            <v>200000</v>
          </cell>
          <cell r="E28" t="str">
            <v xml:space="preserve">TBP TO PROVIDE CAMERA </v>
          </cell>
        </row>
        <row r="29">
          <cell r="B29" t="str">
            <v>Leased  Line Fees</v>
          </cell>
          <cell r="C29">
            <v>400000</v>
          </cell>
          <cell r="E29" t="str">
            <v>64 KBP Leased Line</v>
          </cell>
        </row>
        <row r="30">
          <cell r="B30" t="str">
            <v>EPBX mtnce</v>
          </cell>
          <cell r="C30">
            <v>80000</v>
          </cell>
          <cell r="G30">
            <v>800000</v>
          </cell>
        </row>
        <row r="31">
          <cell r="B31" t="str">
            <v>Computer Hardware AMC</v>
          </cell>
          <cell r="C31">
            <v>200000</v>
          </cell>
          <cell r="G31">
            <v>30000</v>
          </cell>
        </row>
        <row r="32">
          <cell r="B32" t="str">
            <v>Total</v>
          </cell>
          <cell r="C32">
            <v>780000</v>
          </cell>
        </row>
        <row r="33">
          <cell r="B33" t="str">
            <v>Total</v>
          </cell>
          <cell r="C33">
            <v>751250</v>
          </cell>
          <cell r="G33">
            <v>780000</v>
          </cell>
        </row>
        <row r="34">
          <cell r="B34" t="str">
            <v>June</v>
          </cell>
          <cell r="G34">
            <v>751250</v>
          </cell>
        </row>
        <row r="35">
          <cell r="B35" t="str">
            <v>April</v>
          </cell>
          <cell r="C35">
            <v>200000</v>
          </cell>
        </row>
        <row r="36">
          <cell r="B36" t="str">
            <v>May</v>
          </cell>
        </row>
        <row r="37">
          <cell r="B37" t="str">
            <v>June</v>
          </cell>
          <cell r="C37">
            <v>431666.66666666669</v>
          </cell>
          <cell r="D37" t="str">
            <v>Oxygen monthly all others in Dec</v>
          </cell>
        </row>
        <row r="38">
          <cell r="B38" t="str">
            <v>July</v>
          </cell>
          <cell r="C38">
            <v>31666.666666666668</v>
          </cell>
        </row>
        <row r="39">
          <cell r="B39" t="str">
            <v>August</v>
          </cell>
          <cell r="C39">
            <v>31666.666666666668</v>
          </cell>
        </row>
        <row r="40">
          <cell r="B40" t="str">
            <v>September</v>
          </cell>
          <cell r="C40">
            <v>31666.666666666668</v>
          </cell>
        </row>
        <row r="41">
          <cell r="B41" t="str">
            <v>October</v>
          </cell>
          <cell r="C41">
            <v>31666.666666666668</v>
          </cell>
        </row>
        <row r="42">
          <cell r="B42" t="str">
            <v>November</v>
          </cell>
          <cell r="C42">
            <v>64999.99966666667</v>
          </cell>
        </row>
        <row r="43">
          <cell r="B43" t="str">
            <v>December</v>
          </cell>
          <cell r="C43">
            <v>64999.996666666673</v>
          </cell>
        </row>
        <row r="44">
          <cell r="B44" t="str">
            <v>January</v>
          </cell>
          <cell r="C44">
            <v>31666.666666666668</v>
          </cell>
        </row>
        <row r="45">
          <cell r="B45" t="str">
            <v>February</v>
          </cell>
          <cell r="C45">
            <v>31666.666666666668</v>
          </cell>
        </row>
        <row r="46">
          <cell r="B46" t="str">
            <v>March</v>
          </cell>
          <cell r="C46">
            <v>31666.666666666668</v>
          </cell>
        </row>
        <row r="47">
          <cell r="B47" t="str">
            <v>Total</v>
          </cell>
          <cell r="C47">
            <v>783333.32966666669</v>
          </cell>
        </row>
        <row r="48">
          <cell r="C48">
            <v>751250</v>
          </cell>
        </row>
      </sheetData>
      <sheetData sheetId="6" refreshError="1">
        <row r="1">
          <cell r="B1" t="str">
            <v>Tanir Bavi Power Facility</v>
          </cell>
        </row>
        <row r="2">
          <cell r="B2" t="str">
            <v>Period 01-06-01 to 31-03-02 (10 months)</v>
          </cell>
        </row>
        <row r="4">
          <cell r="D4" t="str">
            <v>Category:</v>
          </cell>
          <cell r="E4" t="str">
            <v>Computer Software</v>
          </cell>
        </row>
        <row r="6">
          <cell r="B6" t="str">
            <v>Responsible Team Member Name:</v>
          </cell>
          <cell r="D6" t="str">
            <v>Krishnaiah</v>
          </cell>
        </row>
        <row r="8">
          <cell r="B8" t="str">
            <v>Category Includes:</v>
          </cell>
        </row>
        <row r="10">
          <cell r="B10" t="str">
            <v xml:space="preserve">AMC/Additional Software upgrades </v>
          </cell>
        </row>
        <row r="14">
          <cell r="B14" t="str">
            <v>Budget Estimate Basis:</v>
          </cell>
        </row>
        <row r="16">
          <cell r="B16" t="str">
            <v>Estimate based on vendor quotes.</v>
          </cell>
        </row>
        <row r="22">
          <cell r="B22" t="str">
            <v>Calculations:</v>
          </cell>
        </row>
        <row r="24">
          <cell r="B24" t="str">
            <v>Business Trips</v>
          </cell>
          <cell r="C24">
            <v>1332000</v>
          </cell>
          <cell r="D24" t="str">
            <v>PM :</v>
          </cell>
          <cell r="E24" t="str">
            <v>24trips@8000 tkt*exp10000</v>
          </cell>
          <cell r="F24" t="str">
            <v>Lab chemicals</v>
          </cell>
          <cell r="G24">
            <v>432000</v>
          </cell>
        </row>
        <row r="25">
          <cell r="B25" t="str">
            <v>AMC for software / Add'l software</v>
          </cell>
          <cell r="C25">
            <v>400000</v>
          </cell>
          <cell r="D25" t="str">
            <v>Others  :</v>
          </cell>
          <cell r="E25" t="str">
            <v xml:space="preserve">AMC-Maveric + Maars Rs 1.50 lacs each + addl. Software Rs 1 lac </v>
          </cell>
          <cell r="F25" t="str">
            <v>Lab consumables</v>
          </cell>
          <cell r="G25">
            <v>900000</v>
          </cell>
        </row>
        <row r="26">
          <cell r="B26" t="str">
            <v xml:space="preserve">Satyam VPN </v>
          </cell>
          <cell r="C26">
            <v>400000</v>
          </cell>
          <cell r="E26" t="str">
            <v>This is being studied and provisional amount is taken</v>
          </cell>
          <cell r="F26" t="str">
            <v>Rs 600 per pair</v>
          </cell>
          <cell r="G26">
            <v>72000</v>
          </cell>
        </row>
        <row r="27">
          <cell r="G27">
            <v>1332000</v>
          </cell>
        </row>
        <row r="29">
          <cell r="B29" t="str">
            <v>Total</v>
          </cell>
          <cell r="C29">
            <v>825000</v>
          </cell>
        </row>
        <row r="30">
          <cell r="B30" t="str">
            <v>Total</v>
          </cell>
          <cell r="C30">
            <v>50000</v>
          </cell>
          <cell r="G30">
            <v>825000</v>
          </cell>
        </row>
        <row r="31">
          <cell r="G31">
            <v>50000</v>
          </cell>
        </row>
        <row r="32">
          <cell r="B32" t="str">
            <v>Total</v>
          </cell>
          <cell r="C32">
            <v>1332000</v>
          </cell>
        </row>
        <row r="33">
          <cell r="B33" t="str">
            <v>Total</v>
          </cell>
          <cell r="C33">
            <v>800000</v>
          </cell>
          <cell r="G33">
            <v>1332000</v>
          </cell>
        </row>
        <row r="34">
          <cell r="G34">
            <v>800000</v>
          </cell>
        </row>
        <row r="35">
          <cell r="B35" t="str">
            <v>April</v>
          </cell>
        </row>
        <row r="36">
          <cell r="B36" t="str">
            <v>May</v>
          </cell>
        </row>
        <row r="37">
          <cell r="B37" t="str">
            <v>June</v>
          </cell>
        </row>
        <row r="38">
          <cell r="B38" t="str">
            <v>June</v>
          </cell>
          <cell r="C38">
            <v>400000</v>
          </cell>
        </row>
        <row r="39">
          <cell r="B39" t="str">
            <v>July</v>
          </cell>
          <cell r="C39">
            <v>100000</v>
          </cell>
        </row>
        <row r="40">
          <cell r="B40" t="str">
            <v>August</v>
          </cell>
          <cell r="C40">
            <v>133200</v>
          </cell>
        </row>
        <row r="41">
          <cell r="B41" t="str">
            <v>September</v>
          </cell>
          <cell r="C41">
            <v>133200</v>
          </cell>
        </row>
        <row r="42">
          <cell r="B42" t="str">
            <v>October</v>
          </cell>
          <cell r="C42">
            <v>133200</v>
          </cell>
        </row>
        <row r="43">
          <cell r="B43" t="str">
            <v>November</v>
          </cell>
          <cell r="C43">
            <v>133200</v>
          </cell>
        </row>
        <row r="44">
          <cell r="B44" t="str">
            <v>December</v>
          </cell>
          <cell r="C44">
            <v>133200</v>
          </cell>
        </row>
        <row r="45">
          <cell r="B45" t="str">
            <v>January</v>
          </cell>
          <cell r="C45">
            <v>133200</v>
          </cell>
        </row>
        <row r="46">
          <cell r="B46" t="str">
            <v>February</v>
          </cell>
          <cell r="C46">
            <v>300000</v>
          </cell>
        </row>
        <row r="47">
          <cell r="B47" t="str">
            <v>March</v>
          </cell>
          <cell r="C47">
            <v>133200</v>
          </cell>
        </row>
        <row r="48">
          <cell r="B48" t="str">
            <v>Total</v>
          </cell>
          <cell r="C48">
            <v>800000</v>
          </cell>
        </row>
        <row r="49">
          <cell r="B49" t="str">
            <v>Total</v>
          </cell>
          <cell r="C49">
            <v>1332000</v>
          </cell>
        </row>
      </sheetData>
      <sheetData sheetId="7" refreshError="1">
        <row r="1">
          <cell r="B1" t="str">
            <v>Tanir Bavi Power Facility</v>
          </cell>
        </row>
        <row r="2">
          <cell r="B2" t="str">
            <v>Period 01-06-01 to 31-03-02 (10 months)</v>
          </cell>
        </row>
        <row r="4">
          <cell r="D4" t="str">
            <v>Category:</v>
          </cell>
          <cell r="E4" t="str">
            <v>Postage\Shipping</v>
          </cell>
        </row>
        <row r="6">
          <cell r="B6" t="str">
            <v>Responsible Team Member Name:</v>
          </cell>
          <cell r="D6" t="str">
            <v>Arun</v>
          </cell>
        </row>
        <row r="8">
          <cell r="B8" t="str">
            <v>Category Includes:</v>
          </cell>
        </row>
        <row r="10">
          <cell r="B10" t="str">
            <v>Postage, courier and parcel services for general business and administrative activities. Does not include cost of freight or delivery of parts and materials; these are charged to the same category as the material being shipped.</v>
          </cell>
        </row>
        <row r="14">
          <cell r="B14" t="str">
            <v>Budget Estimate Basis:</v>
          </cell>
        </row>
        <row r="16">
          <cell r="B16" t="str">
            <v xml:space="preserve">Estimate based on TBP's Current Charges </v>
          </cell>
        </row>
        <row r="22">
          <cell r="B22" t="str">
            <v>Calculations:</v>
          </cell>
        </row>
        <row r="23">
          <cell r="B23" t="str">
            <v>PQS Support Training</v>
          </cell>
          <cell r="C23">
            <v>960000</v>
          </cell>
          <cell r="G23" t="str">
            <v xml:space="preserve">US $ comp </v>
          </cell>
        </row>
        <row r="24">
          <cell r="B24" t="str">
            <v xml:space="preserve">DHL / Fed-Ex &amp; Local </v>
          </cell>
          <cell r="C24">
            <v>771875</v>
          </cell>
          <cell r="E24" t="str">
            <v>Training internal*</v>
          </cell>
          <cell r="F24" t="str">
            <v>8 trips /PM *12000tkt*10mths</v>
          </cell>
          <cell r="G24">
            <v>960000</v>
          </cell>
        </row>
        <row r="25">
          <cell r="B25" t="str">
            <v xml:space="preserve">       (inside India)</v>
          </cell>
          <cell r="C25">
            <v>60000</v>
          </cell>
          <cell r="E25" t="str">
            <v xml:space="preserve">5 packt@40Rs*300days </v>
          </cell>
          <cell r="F25" t="str">
            <v>Rs 8000 Per Trip *6trips*10mths*</v>
          </cell>
          <cell r="G25">
            <v>60000</v>
          </cell>
        </row>
        <row r="26">
          <cell r="B26" t="str">
            <v>International</v>
          </cell>
          <cell r="C26">
            <v>50000</v>
          </cell>
          <cell r="E26" t="str">
            <v>Rs 5000*10months</v>
          </cell>
          <cell r="G26">
            <v>50000</v>
          </cell>
        </row>
        <row r="27">
          <cell r="B27" t="str">
            <v>Gas, hyd oil for entire plant</v>
          </cell>
          <cell r="C27">
            <v>100000</v>
          </cell>
          <cell r="E27" t="str">
            <v>Overseas</v>
          </cell>
          <cell r="F27" t="str">
            <v xml:space="preserve">US $ 16250 @Rs 47.50 </v>
          </cell>
          <cell r="G27">
            <v>771875</v>
          </cell>
        </row>
        <row r="28">
          <cell r="B28" t="str">
            <v>Filters</v>
          </cell>
          <cell r="C28">
            <v>350000</v>
          </cell>
          <cell r="F28" t="str">
            <v>($ 3250 for 5 persons)</v>
          </cell>
        </row>
        <row r="29">
          <cell r="B29" t="str">
            <v>Gasket, o ring, oil seal</v>
          </cell>
          <cell r="C29">
            <v>450000</v>
          </cell>
          <cell r="G29">
            <v>5210</v>
          </cell>
        </row>
        <row r="30">
          <cell r="B30" t="str">
            <v>Total</v>
          </cell>
          <cell r="C30">
            <v>700000</v>
          </cell>
          <cell r="G30">
            <v>5207</v>
          </cell>
        </row>
        <row r="31">
          <cell r="B31" t="str">
            <v>total</v>
          </cell>
          <cell r="C31">
            <v>2931875</v>
          </cell>
          <cell r="G31">
            <v>700000</v>
          </cell>
        </row>
        <row r="32">
          <cell r="B32" t="str">
            <v>Total</v>
          </cell>
          <cell r="C32">
            <v>110000</v>
          </cell>
          <cell r="G32">
            <v>2931875</v>
          </cell>
        </row>
        <row r="33">
          <cell r="B33" t="str">
            <v>Cons for chilled water system</v>
          </cell>
          <cell r="C33">
            <v>20000</v>
          </cell>
          <cell r="G33">
            <v>110000</v>
          </cell>
        </row>
        <row r="34">
          <cell r="B34" t="str">
            <v>Misc system</v>
          </cell>
          <cell r="C34" t="str">
            <v>*</v>
          </cell>
        </row>
        <row r="35">
          <cell r="C35" t="str">
            <v xml:space="preserve">1st Phase </v>
          </cell>
          <cell r="D35" t="str">
            <v>* 2batch*3 days =6 days *40000</v>
          </cell>
          <cell r="F35">
            <v>240000</v>
          </cell>
        </row>
        <row r="36">
          <cell r="C36" t="str">
            <v xml:space="preserve">2nd Phase </v>
          </cell>
          <cell r="D36" t="str">
            <v>2days*2batch</v>
          </cell>
          <cell r="F36">
            <v>160000</v>
          </cell>
        </row>
        <row r="37">
          <cell r="C37" t="str">
            <v>3rd Phase</v>
          </cell>
          <cell r="D37" t="str">
            <v>2days *2batch</v>
          </cell>
          <cell r="F37">
            <v>160000</v>
          </cell>
        </row>
        <row r="38">
          <cell r="C38" t="str">
            <v xml:space="preserve">Course Cost </v>
          </cell>
          <cell r="F38">
            <v>560000</v>
          </cell>
        </row>
        <row r="39">
          <cell r="B39" t="str">
            <v>Total</v>
          </cell>
          <cell r="C39">
            <v>2000000</v>
          </cell>
          <cell r="D39" t="str">
            <v>Professional fees</v>
          </cell>
          <cell r="F39">
            <v>300000</v>
          </cell>
          <cell r="G39">
            <v>10417</v>
          </cell>
        </row>
        <row r="40">
          <cell r="D40" t="str">
            <v>Matl/travel</v>
          </cell>
          <cell r="F40">
            <v>100000</v>
          </cell>
          <cell r="G40">
            <v>2000000</v>
          </cell>
        </row>
        <row r="41">
          <cell r="D41" t="str">
            <v>Total Training</v>
          </cell>
          <cell r="F41">
            <v>960000</v>
          </cell>
        </row>
        <row r="42">
          <cell r="B42" t="str">
            <v>April</v>
          </cell>
        </row>
        <row r="43">
          <cell r="B43" t="str">
            <v>May</v>
          </cell>
        </row>
        <row r="44">
          <cell r="B44" t="str">
            <v>June</v>
          </cell>
          <cell r="C44">
            <v>200000</v>
          </cell>
        </row>
        <row r="45">
          <cell r="B45" t="str">
            <v>July</v>
          </cell>
          <cell r="C45">
            <v>50000</v>
          </cell>
        </row>
        <row r="46">
          <cell r="B46" t="str">
            <v>August</v>
          </cell>
          <cell r="C46">
            <v>50000</v>
          </cell>
        </row>
        <row r="47">
          <cell r="B47" t="str">
            <v>September</v>
          </cell>
        </row>
        <row r="48">
          <cell r="B48" t="str">
            <v>October</v>
          </cell>
          <cell r="C48">
            <v>160000</v>
          </cell>
        </row>
        <row r="49">
          <cell r="B49" t="str">
            <v>November</v>
          </cell>
          <cell r="C49">
            <v>160000</v>
          </cell>
        </row>
        <row r="50">
          <cell r="B50" t="str">
            <v>December</v>
          </cell>
          <cell r="C50">
            <v>352968.75</v>
          </cell>
        </row>
        <row r="51">
          <cell r="B51" t="str">
            <v>January</v>
          </cell>
          <cell r="C51">
            <v>352968.75</v>
          </cell>
        </row>
        <row r="52">
          <cell r="B52" t="str">
            <v>February</v>
          </cell>
          <cell r="C52">
            <v>352968.75</v>
          </cell>
        </row>
        <row r="53">
          <cell r="B53" t="str">
            <v>March</v>
          </cell>
          <cell r="C53">
            <v>352968.75</v>
          </cell>
        </row>
      </sheetData>
      <sheetData sheetId="8" refreshError="1">
        <row r="1">
          <cell r="B1" t="str">
            <v>Tanir Bavi Power Facility</v>
          </cell>
        </row>
        <row r="2">
          <cell r="B2" t="str">
            <v>Period 01-06-01 to 31-03-02 (10 months)</v>
          </cell>
        </row>
        <row r="4">
          <cell r="D4" t="str">
            <v>Category:</v>
          </cell>
          <cell r="E4" t="str">
            <v>Office Supplies</v>
          </cell>
        </row>
        <row r="6">
          <cell r="B6" t="str">
            <v>Responsible Team Member Name:</v>
          </cell>
          <cell r="D6" t="str">
            <v>Arun</v>
          </cell>
        </row>
        <row r="8">
          <cell r="B8" t="str">
            <v>Category Includes:</v>
          </cell>
        </row>
        <row r="10">
          <cell r="B10" t="str">
            <v>Office Supplies</v>
          </cell>
        </row>
        <row r="14">
          <cell r="B14" t="str">
            <v>Budget Estimate Basis:</v>
          </cell>
        </row>
        <row r="16">
          <cell r="B16" t="str">
            <v>Estimate based on Current Charges for supplies</v>
          </cell>
        </row>
        <row r="17">
          <cell r="B17" t="str">
            <v>Third party liability  ( for GPOL only )</v>
          </cell>
        </row>
        <row r="21">
          <cell r="B21" t="str">
            <v>Calculations:</v>
          </cell>
        </row>
        <row r="22">
          <cell r="B22" t="str">
            <v>Calculations:</v>
          </cell>
        </row>
        <row r="23">
          <cell r="B23" t="str">
            <v xml:space="preserve">Transportation for team </v>
          </cell>
          <cell r="E23" t="str">
            <v>Calculated for 10 team members (2nd class A/C - train)</v>
          </cell>
        </row>
        <row r="24">
          <cell r="B24" t="str">
            <v>Computer stationery</v>
          </cell>
          <cell r="C24">
            <v>400000</v>
          </cell>
          <cell r="D24" t="str">
            <v>Water Cess</v>
          </cell>
          <cell r="E24" t="str">
            <v>Xerox Paper</v>
          </cell>
          <cell r="F24">
            <v>8100</v>
          </cell>
        </row>
        <row r="25">
          <cell r="B25" t="str">
            <v>Soft furnishing</v>
          </cell>
          <cell r="C25">
            <v>80000</v>
          </cell>
          <cell r="E25" t="str">
            <v>CD's</v>
          </cell>
          <cell r="F25">
            <v>243000</v>
          </cell>
        </row>
        <row r="26">
          <cell r="B26" t="str">
            <v xml:space="preserve">      goods</v>
          </cell>
          <cell r="C26">
            <v>250000</v>
          </cell>
          <cell r="E26" t="str">
            <v>Diskettes</v>
          </cell>
          <cell r="F26">
            <v>2430000</v>
          </cell>
        </row>
        <row r="27">
          <cell r="B27" t="str">
            <v>Labor Licenses</v>
          </cell>
          <cell r="C27">
            <v>15000</v>
          </cell>
        </row>
        <row r="28">
          <cell r="B28" t="str">
            <v>Other stationery</v>
          </cell>
          <cell r="C28">
            <v>250000</v>
          </cell>
          <cell r="E28" t="str">
            <v>Spring folders</v>
          </cell>
        </row>
        <row r="29">
          <cell r="B29" t="str">
            <v>B arge License</v>
          </cell>
          <cell r="C29">
            <v>0</v>
          </cell>
          <cell r="E29" t="str">
            <v>Ring Binders</v>
          </cell>
          <cell r="G29">
            <v>200000</v>
          </cell>
        </row>
        <row r="30">
          <cell r="B30" t="str">
            <v>Contract Buy-out Fees</v>
          </cell>
          <cell r="C30">
            <v>50000</v>
          </cell>
          <cell r="E30" t="str">
            <v>Staplers/staples</v>
          </cell>
        </row>
        <row r="31">
          <cell r="B31" t="str">
            <v>April</v>
          </cell>
          <cell r="C31">
            <v>225000</v>
          </cell>
          <cell r="E31" t="str">
            <v>Binder clips / paper clips</v>
          </cell>
          <cell r="G31">
            <v>200000</v>
          </cell>
        </row>
        <row r="32">
          <cell r="B32" t="str">
            <v>May</v>
          </cell>
          <cell r="C32">
            <v>250000</v>
          </cell>
          <cell r="E32" t="str">
            <v>Scissors</v>
          </cell>
        </row>
        <row r="33">
          <cell r="B33" t="str">
            <v>June</v>
          </cell>
          <cell r="C33">
            <v>80000</v>
          </cell>
          <cell r="E33" t="str">
            <v>Pens/Pencils/Markers/etc.</v>
          </cell>
        </row>
        <row r="34">
          <cell r="B34" t="str">
            <v>July</v>
          </cell>
          <cell r="C34">
            <v>2539000</v>
          </cell>
          <cell r="E34" t="str">
            <v>Hole Punch</v>
          </cell>
          <cell r="G34">
            <v>925000</v>
          </cell>
        </row>
        <row r="35">
          <cell r="B35" t="str">
            <v>August</v>
          </cell>
          <cell r="G35">
            <v>2539000</v>
          </cell>
        </row>
        <row r="36">
          <cell r="B36" t="str">
            <v>September</v>
          </cell>
        </row>
        <row r="37">
          <cell r="B37" t="str">
            <v>October</v>
          </cell>
          <cell r="E37" t="str">
            <v xml:space="preserve">Water Cess monthly Rest in Feb </v>
          </cell>
        </row>
        <row r="38">
          <cell r="B38" t="str">
            <v>November</v>
          </cell>
          <cell r="C38">
            <v>243000</v>
          </cell>
        </row>
        <row r="39">
          <cell r="B39" t="str">
            <v>December</v>
          </cell>
          <cell r="C39">
            <v>100000</v>
          </cell>
          <cell r="E39" t="str">
            <v>Boiler Operataor's licenece for 2001-2 will be provided by TBP</v>
          </cell>
        </row>
        <row r="40">
          <cell r="B40" t="str">
            <v>Total</v>
          </cell>
          <cell r="C40">
            <v>650000</v>
          </cell>
          <cell r="E40" t="str">
            <v>Land cess to be paid and provided in budget of TBP</v>
          </cell>
        </row>
        <row r="41">
          <cell r="B41" t="str">
            <v>February</v>
          </cell>
          <cell r="C41">
            <v>243000</v>
          </cell>
          <cell r="G41">
            <v>650000</v>
          </cell>
        </row>
        <row r="42">
          <cell r="B42" t="str">
            <v>March</v>
          </cell>
          <cell r="C42">
            <v>20000</v>
          </cell>
        </row>
        <row r="43">
          <cell r="B43" t="str">
            <v>Total</v>
          </cell>
          <cell r="C43">
            <v>200000</v>
          </cell>
        </row>
        <row r="44">
          <cell r="B44" t="str">
            <v>December</v>
          </cell>
          <cell r="C44">
            <v>243000</v>
          </cell>
        </row>
        <row r="45">
          <cell r="B45" t="str">
            <v>January</v>
          </cell>
          <cell r="C45">
            <v>243000</v>
          </cell>
        </row>
        <row r="46">
          <cell r="B46" t="str">
            <v>February</v>
          </cell>
          <cell r="C46">
            <v>352000</v>
          </cell>
        </row>
        <row r="47">
          <cell r="B47" t="str">
            <v>March</v>
          </cell>
          <cell r="C47">
            <v>243000</v>
          </cell>
        </row>
        <row r="48">
          <cell r="C48">
            <v>2539000</v>
          </cell>
          <cell r="D48">
            <v>0</v>
          </cell>
        </row>
      </sheetData>
      <sheetData sheetId="9" refreshError="1">
        <row r="1">
          <cell r="B1" t="str">
            <v>Tanir Bavi Power Facility</v>
          </cell>
        </row>
        <row r="2">
          <cell r="B2" t="str">
            <v>Period 01-06-01 to 31-03-02 (10 months)</v>
          </cell>
        </row>
        <row r="4">
          <cell r="D4" t="str">
            <v>Category:</v>
          </cell>
          <cell r="E4" t="str">
            <v>Bank Service Charges</v>
          </cell>
        </row>
        <row r="6">
          <cell r="B6" t="str">
            <v>Responsible Team Member Name:</v>
          </cell>
          <cell r="D6" t="str">
            <v>Arun</v>
          </cell>
        </row>
        <row r="8">
          <cell r="B8" t="str">
            <v>Category Includes:</v>
          </cell>
        </row>
        <row r="10">
          <cell r="B10" t="str">
            <v>LC and Bank Charges</v>
          </cell>
        </row>
        <row r="14">
          <cell r="B14" t="str">
            <v>Budget Estimate Basis:</v>
          </cell>
        </row>
        <row r="16">
          <cell r="B16" t="str">
            <v>Estimate based on discussions held with bank rep. for new and additional checking accounts.</v>
          </cell>
        </row>
        <row r="22">
          <cell r="B22" t="str">
            <v>Calculations:</v>
          </cell>
        </row>
        <row r="23">
          <cell r="C23" t="str">
            <v>RS</v>
          </cell>
        </row>
        <row r="24">
          <cell r="B24" t="str">
            <v>GE Agreementservice charge</v>
          </cell>
          <cell r="C24">
            <v>0</v>
          </cell>
          <cell r="D24" t="str">
            <v>Ge agrrement  LC charges to be included in TBP budget</v>
          </cell>
          <cell r="E24" t="str">
            <v>3 cartrid*3 months =9 cartridge for 2 printers</v>
          </cell>
          <cell r="F24" t="str">
            <v>Say 25 Catridges @ 4000</v>
          </cell>
          <cell r="G24">
            <v>100000</v>
          </cell>
        </row>
        <row r="25">
          <cell r="B25" t="str">
            <v>Other Charges</v>
          </cell>
          <cell r="C25">
            <v>30000</v>
          </cell>
          <cell r="E25" t="str">
            <v>1 Catrid*7 months*2 printers=14Catrdige</v>
          </cell>
          <cell r="F25" t="str">
            <v>Rs 300/piece*100</v>
          </cell>
          <cell r="G25">
            <v>1350000</v>
          </cell>
        </row>
        <row r="26">
          <cell r="B26" t="str">
            <v>Replacement Utensils</v>
          </cell>
          <cell r="C26">
            <v>5000</v>
          </cell>
          <cell r="F26" t="str">
            <v>Rs 1425/piece*50</v>
          </cell>
        </row>
        <row r="27">
          <cell r="B27" t="str">
            <v>Replacement Glassware</v>
          </cell>
          <cell r="C27">
            <v>10000</v>
          </cell>
        </row>
        <row r="28">
          <cell r="B28" t="str">
            <v>Digital Camera / Software</v>
          </cell>
          <cell r="C28">
            <v>200000</v>
          </cell>
          <cell r="E28" t="str">
            <v xml:space="preserve">TBP TO PROVIDE CAMERA </v>
          </cell>
        </row>
        <row r="29">
          <cell r="B29" t="str">
            <v>Leased  Line Fees</v>
          </cell>
          <cell r="C29">
            <v>400000</v>
          </cell>
          <cell r="E29" t="str">
            <v>64 KBP Leased Line</v>
          </cell>
        </row>
        <row r="30">
          <cell r="B30" t="str">
            <v>Total</v>
          </cell>
          <cell r="C30">
            <v>30000</v>
          </cell>
          <cell r="G30">
            <v>800000</v>
          </cell>
        </row>
        <row r="31">
          <cell r="B31" t="str">
            <v>Computer Hardware AMC</v>
          </cell>
          <cell r="C31">
            <v>200000</v>
          </cell>
          <cell r="G31">
            <v>30000</v>
          </cell>
        </row>
        <row r="32">
          <cell r="B32" t="str">
            <v>Total</v>
          </cell>
          <cell r="C32">
            <v>780000</v>
          </cell>
        </row>
        <row r="33">
          <cell r="B33" t="str">
            <v>Total</v>
          </cell>
          <cell r="C33">
            <v>751250</v>
          </cell>
          <cell r="G33">
            <v>780000</v>
          </cell>
        </row>
        <row r="34">
          <cell r="B34" t="str">
            <v>June</v>
          </cell>
          <cell r="G34">
            <v>751250</v>
          </cell>
        </row>
        <row r="35">
          <cell r="B35" t="str">
            <v>April</v>
          </cell>
          <cell r="C35">
            <v>200000</v>
          </cell>
        </row>
        <row r="36">
          <cell r="B36" t="str">
            <v>May</v>
          </cell>
        </row>
        <row r="37">
          <cell r="B37" t="str">
            <v>June</v>
          </cell>
          <cell r="C37">
            <v>431666.66666666669</v>
          </cell>
          <cell r="D37" t="str">
            <v>Oxygen monthly all others in Dec</v>
          </cell>
        </row>
        <row r="38">
          <cell r="B38" t="str">
            <v>July</v>
          </cell>
          <cell r="C38">
            <v>31666.666666666668</v>
          </cell>
        </row>
        <row r="39">
          <cell r="B39" t="str">
            <v>August</v>
          </cell>
          <cell r="C39">
            <v>31666.666666666668</v>
          </cell>
        </row>
        <row r="40">
          <cell r="B40" t="str">
            <v>September</v>
          </cell>
          <cell r="C40">
            <v>31666.666666666668</v>
          </cell>
        </row>
        <row r="41">
          <cell r="B41" t="str">
            <v>October</v>
          </cell>
          <cell r="C41">
            <v>31666.666666666668</v>
          </cell>
        </row>
        <row r="42">
          <cell r="B42" t="str">
            <v>November</v>
          </cell>
          <cell r="C42">
            <v>64999.99966666667</v>
          </cell>
        </row>
        <row r="43">
          <cell r="B43" t="str">
            <v>December</v>
          </cell>
          <cell r="C43">
            <v>64999.996666666673</v>
          </cell>
        </row>
        <row r="44">
          <cell r="B44" t="str">
            <v>January</v>
          </cell>
          <cell r="C44">
            <v>31666.666666666668</v>
          </cell>
        </row>
        <row r="45">
          <cell r="B45" t="str">
            <v>February</v>
          </cell>
          <cell r="C45">
            <v>31666.666666666668</v>
          </cell>
        </row>
        <row r="46">
          <cell r="B46" t="str">
            <v>March</v>
          </cell>
          <cell r="C46">
            <v>31666.666666666668</v>
          </cell>
        </row>
        <row r="47">
          <cell r="B47" t="str">
            <v>Total</v>
          </cell>
          <cell r="C47">
            <v>783333.32966666669</v>
          </cell>
        </row>
        <row r="48">
          <cell r="C48">
            <v>751250</v>
          </cell>
        </row>
      </sheetData>
      <sheetData sheetId="10" refreshError="1">
        <row r="1">
          <cell r="B1" t="str">
            <v>Tanir Bavi Power Facility</v>
          </cell>
        </row>
        <row r="2">
          <cell r="B2" t="str">
            <v>Period 01-06-01 to 31-03-02 (10 months)</v>
          </cell>
        </row>
        <row r="4">
          <cell r="D4" t="str">
            <v>Category:</v>
          </cell>
          <cell r="E4" t="str">
            <v>Travel</v>
          </cell>
        </row>
        <row r="6">
          <cell r="B6" t="str">
            <v>Responsible Team Member Name:</v>
          </cell>
          <cell r="D6" t="str">
            <v>Mohan Rao</v>
          </cell>
        </row>
        <row r="8">
          <cell r="B8" t="str">
            <v>Category Includes:</v>
          </cell>
        </row>
        <row r="10">
          <cell r="B10" t="str">
            <v>Ordinary business travel expenses for team members to attend meetings, conventions, tour other plants, etc.</v>
          </cell>
        </row>
        <row r="14">
          <cell r="B14" t="str">
            <v>Budget Estimate Basis:</v>
          </cell>
        </row>
        <row r="16">
          <cell r="B16" t="str">
            <v>Estimate is based on current airfare and living Expenses</v>
          </cell>
        </row>
        <row r="22">
          <cell r="B22" t="str">
            <v>Calculations:</v>
          </cell>
        </row>
        <row r="24">
          <cell r="B24" t="str">
            <v>Business Trips</v>
          </cell>
          <cell r="C24">
            <v>1332000</v>
          </cell>
          <cell r="D24" t="str">
            <v>PM :</v>
          </cell>
          <cell r="E24" t="str">
            <v>24trips@8000 tkt*exp10000</v>
          </cell>
          <cell r="F24" t="str">
            <v>Lab chemicals</v>
          </cell>
          <cell r="G24">
            <v>432000</v>
          </cell>
        </row>
        <row r="25">
          <cell r="B25" t="str">
            <v>AMC for software / Add'l software</v>
          </cell>
          <cell r="C25">
            <v>400000</v>
          </cell>
          <cell r="D25" t="str">
            <v>Others  :</v>
          </cell>
          <cell r="E25" t="str">
            <v>6trips@10000tkt*exp 5000*10months</v>
          </cell>
          <cell r="F25" t="str">
            <v>Lab consumables</v>
          </cell>
          <cell r="G25">
            <v>900000</v>
          </cell>
        </row>
        <row r="26">
          <cell r="B26" t="str">
            <v xml:space="preserve">Satyam VPN </v>
          </cell>
          <cell r="C26">
            <v>400000</v>
          </cell>
          <cell r="E26" t="str">
            <v>This is being studied and provisional amount is taken</v>
          </cell>
          <cell r="F26" t="str">
            <v>Rs 600 per pair</v>
          </cell>
          <cell r="G26">
            <v>72000</v>
          </cell>
        </row>
        <row r="27">
          <cell r="G27">
            <v>1332000</v>
          </cell>
        </row>
        <row r="29">
          <cell r="B29" t="str">
            <v>Total</v>
          </cell>
          <cell r="C29">
            <v>825000</v>
          </cell>
        </row>
        <row r="30">
          <cell r="B30" t="str">
            <v>Total</v>
          </cell>
          <cell r="C30">
            <v>50000</v>
          </cell>
          <cell r="G30">
            <v>825000</v>
          </cell>
        </row>
        <row r="31">
          <cell r="G31">
            <v>50000</v>
          </cell>
        </row>
        <row r="32">
          <cell r="B32" t="str">
            <v>Total</v>
          </cell>
          <cell r="C32">
            <v>1332000</v>
          </cell>
        </row>
        <row r="33">
          <cell r="B33" t="str">
            <v>Total</v>
          </cell>
          <cell r="C33">
            <v>800000</v>
          </cell>
          <cell r="G33">
            <v>1332000</v>
          </cell>
        </row>
        <row r="34">
          <cell r="B34" t="str">
            <v>June</v>
          </cell>
          <cell r="G34">
            <v>800000</v>
          </cell>
        </row>
        <row r="35">
          <cell r="B35" t="str">
            <v>April</v>
          </cell>
        </row>
        <row r="36">
          <cell r="B36" t="str">
            <v>May</v>
          </cell>
        </row>
        <row r="37">
          <cell r="B37" t="str">
            <v>June</v>
          </cell>
        </row>
        <row r="38">
          <cell r="B38" t="str">
            <v>June</v>
          </cell>
          <cell r="C38">
            <v>400000</v>
          </cell>
        </row>
        <row r="39">
          <cell r="B39" t="str">
            <v>June</v>
          </cell>
          <cell r="C39">
            <v>133200</v>
          </cell>
        </row>
        <row r="40">
          <cell r="B40" t="str">
            <v>July</v>
          </cell>
          <cell r="C40">
            <v>133200</v>
          </cell>
        </row>
        <row r="41">
          <cell r="B41" t="str">
            <v>August</v>
          </cell>
          <cell r="C41">
            <v>133200</v>
          </cell>
        </row>
        <row r="42">
          <cell r="B42" t="str">
            <v>September</v>
          </cell>
          <cell r="C42">
            <v>133200</v>
          </cell>
        </row>
        <row r="43">
          <cell r="B43" t="str">
            <v>October</v>
          </cell>
          <cell r="C43">
            <v>133200</v>
          </cell>
        </row>
        <row r="44">
          <cell r="B44" t="str">
            <v>November</v>
          </cell>
          <cell r="C44">
            <v>133200</v>
          </cell>
        </row>
        <row r="45">
          <cell r="B45" t="str">
            <v>December</v>
          </cell>
          <cell r="C45">
            <v>133200</v>
          </cell>
        </row>
        <row r="46">
          <cell r="B46" t="str">
            <v>January</v>
          </cell>
          <cell r="C46">
            <v>133200</v>
          </cell>
        </row>
        <row r="47">
          <cell r="B47" t="str">
            <v>February</v>
          </cell>
          <cell r="C47">
            <v>133200</v>
          </cell>
        </row>
        <row r="48">
          <cell r="B48" t="str">
            <v>March</v>
          </cell>
          <cell r="C48">
            <v>133200</v>
          </cell>
        </row>
        <row r="49">
          <cell r="B49" t="str">
            <v>Total</v>
          </cell>
          <cell r="C49">
            <v>1332000</v>
          </cell>
        </row>
      </sheetData>
      <sheetData sheetId="11" refreshError="1">
        <row r="1">
          <cell r="B1" t="str">
            <v>Tanir Bavi Power Facility</v>
          </cell>
        </row>
        <row r="2">
          <cell r="B2" t="str">
            <v>Period 01-06-01 to 31-03-02 (10 months)</v>
          </cell>
        </row>
        <row r="4">
          <cell r="D4" t="str">
            <v>Category:</v>
          </cell>
          <cell r="E4" t="str">
            <v>Training</v>
          </cell>
        </row>
        <row r="6">
          <cell r="B6" t="str">
            <v>Responsible Team Member Name:</v>
          </cell>
          <cell r="D6" t="str">
            <v>GB NAYAK</v>
          </cell>
        </row>
        <row r="8">
          <cell r="B8" t="str">
            <v>Category Includes:</v>
          </cell>
        </row>
        <row r="10">
          <cell r="B10" t="str">
            <v>Course Fees and travel expenses for Team Member training courses, Cost of in-plant  training courses .</v>
          </cell>
        </row>
        <row r="14">
          <cell r="B14" t="str">
            <v>Budget Estimate Basis:</v>
          </cell>
        </row>
        <row r="16">
          <cell r="B16" t="str">
            <v>Estimate is based on current Airtravel costs, living expenses and estimated course fees</v>
          </cell>
        </row>
        <row r="22">
          <cell r="B22" t="str">
            <v>Calculations:</v>
          </cell>
          <cell r="G22" t="str">
            <v>$ comp</v>
          </cell>
        </row>
        <row r="23">
          <cell r="B23" t="str">
            <v>PQS Support Training</v>
          </cell>
          <cell r="C23">
            <v>960000</v>
          </cell>
          <cell r="G23" t="str">
            <v xml:space="preserve">US $ comp </v>
          </cell>
        </row>
        <row r="24">
          <cell r="B24" t="str">
            <v>Overseas</v>
          </cell>
          <cell r="C24">
            <v>771875</v>
          </cell>
          <cell r="D24" t="str">
            <v>spares for condensate pump  etc</v>
          </cell>
          <cell r="E24" t="str">
            <v>Training internal*</v>
          </cell>
          <cell r="F24" t="str">
            <v>8 trips /PM *12000tkt*10mths</v>
          </cell>
          <cell r="G24">
            <v>960000</v>
          </cell>
        </row>
        <row r="25">
          <cell r="B25" t="str">
            <v xml:space="preserve">Team Building </v>
          </cell>
          <cell r="C25">
            <v>1000000</v>
          </cell>
          <cell r="E25" t="str">
            <v xml:space="preserve">5 packt@40Rs*300days </v>
          </cell>
          <cell r="F25" t="str">
            <v>Rs 8000 Per Trip *6trips*10mths*</v>
          </cell>
          <cell r="G25">
            <v>60000</v>
          </cell>
        </row>
        <row r="26">
          <cell r="B26" t="str">
            <v>Hoffincons Training</v>
          </cell>
          <cell r="C26">
            <v>200000</v>
          </cell>
          <cell r="E26" t="str">
            <v>Rs 5000*10months</v>
          </cell>
          <cell r="G26">
            <v>50000</v>
          </cell>
        </row>
        <row r="27">
          <cell r="B27" t="str">
            <v>Gas, hyd oil for entire plant</v>
          </cell>
          <cell r="C27">
            <v>100000</v>
          </cell>
          <cell r="E27" t="str">
            <v>Overseas</v>
          </cell>
          <cell r="F27" t="str">
            <v xml:space="preserve">US $ 16250 @Rs 47.50 </v>
          </cell>
          <cell r="G27">
            <v>771875</v>
          </cell>
        </row>
        <row r="28">
          <cell r="B28" t="str">
            <v>Filters</v>
          </cell>
          <cell r="C28">
            <v>350000</v>
          </cell>
          <cell r="F28" t="str">
            <v>($ 3250 for 5 persons)</v>
          </cell>
        </row>
        <row r="29">
          <cell r="B29" t="str">
            <v>Gasket, o ring, oil seal</v>
          </cell>
          <cell r="C29">
            <v>450000</v>
          </cell>
          <cell r="G29">
            <v>5210</v>
          </cell>
        </row>
        <row r="30">
          <cell r="B30" t="str">
            <v>Total</v>
          </cell>
          <cell r="C30">
            <v>700000</v>
          </cell>
          <cell r="G30">
            <v>5207</v>
          </cell>
        </row>
        <row r="31">
          <cell r="B31" t="str">
            <v>Total</v>
          </cell>
          <cell r="C31">
            <v>2931875</v>
          </cell>
          <cell r="G31">
            <v>700000</v>
          </cell>
        </row>
        <row r="32">
          <cell r="B32" t="str">
            <v>Total</v>
          </cell>
          <cell r="C32">
            <v>110000</v>
          </cell>
          <cell r="G32">
            <v>2931875</v>
          </cell>
        </row>
        <row r="33">
          <cell r="B33" t="str">
            <v>Cons for chilled water system</v>
          </cell>
          <cell r="C33">
            <v>20000</v>
          </cell>
          <cell r="G33">
            <v>110000</v>
          </cell>
        </row>
        <row r="34">
          <cell r="B34" t="str">
            <v>Misc system</v>
          </cell>
          <cell r="C34" t="str">
            <v>*</v>
          </cell>
        </row>
        <row r="35">
          <cell r="B35" t="str">
            <v>Plant Low Voltage</v>
          </cell>
          <cell r="C35" t="str">
            <v xml:space="preserve">1st Phase </v>
          </cell>
          <cell r="D35" t="str">
            <v>* 2batch*3 days =6 days *40000</v>
          </cell>
          <cell r="F35">
            <v>240000</v>
          </cell>
        </row>
        <row r="36">
          <cell r="B36" t="str">
            <v>Fire Protection System</v>
          </cell>
          <cell r="C36" t="str">
            <v xml:space="preserve">2nd Phase </v>
          </cell>
          <cell r="D36" t="str">
            <v>2days*2batch</v>
          </cell>
          <cell r="F36">
            <v>160000</v>
          </cell>
        </row>
        <row r="37">
          <cell r="B37" t="str">
            <v>CW system  treatment</v>
          </cell>
          <cell r="C37" t="str">
            <v>3rd Phase</v>
          </cell>
          <cell r="D37" t="str">
            <v>2days *2batch</v>
          </cell>
          <cell r="F37">
            <v>160000</v>
          </cell>
        </row>
        <row r="38">
          <cell r="B38" t="str">
            <v>CC / SC Cooling Water System</v>
          </cell>
          <cell r="C38" t="str">
            <v xml:space="preserve">Course Cost </v>
          </cell>
          <cell r="F38">
            <v>560000</v>
          </cell>
          <cell r="G38">
            <v>1590</v>
          </cell>
        </row>
        <row r="39">
          <cell r="B39" t="str">
            <v>Total</v>
          </cell>
          <cell r="C39">
            <v>2000000</v>
          </cell>
          <cell r="D39" t="str">
            <v>Professional fees</v>
          </cell>
          <cell r="F39">
            <v>300000</v>
          </cell>
          <cell r="G39">
            <v>10417</v>
          </cell>
        </row>
        <row r="40">
          <cell r="B40" t="str">
            <v>OTSG Spares</v>
          </cell>
          <cell r="C40">
            <v>400000</v>
          </cell>
          <cell r="D40" t="str">
            <v>Matl/travel</v>
          </cell>
          <cell r="F40">
            <v>100000</v>
          </cell>
          <cell r="G40">
            <v>2000000</v>
          </cell>
        </row>
        <row r="41">
          <cell r="B41" t="str">
            <v>Black Start DG set</v>
          </cell>
          <cell r="C41">
            <v>200000</v>
          </cell>
          <cell r="D41" t="str">
            <v>Total Training</v>
          </cell>
          <cell r="F41">
            <v>960000</v>
          </cell>
          <cell r="G41">
            <v>5500</v>
          </cell>
        </row>
        <row r="42">
          <cell r="B42" t="str">
            <v>April</v>
          </cell>
          <cell r="C42">
            <v>400000</v>
          </cell>
          <cell r="G42">
            <v>10300</v>
          </cell>
        </row>
        <row r="43">
          <cell r="B43" t="str">
            <v>May</v>
          </cell>
          <cell r="C43">
            <v>7504750</v>
          </cell>
          <cell r="G43">
            <v>63540</v>
          </cell>
        </row>
        <row r="44">
          <cell r="B44" t="str">
            <v>June</v>
          </cell>
          <cell r="C44">
            <v>200000</v>
          </cell>
          <cell r="G44">
            <v>7504750</v>
          </cell>
        </row>
        <row r="45">
          <cell r="B45" t="str">
            <v>July</v>
          </cell>
          <cell r="C45">
            <v>50000</v>
          </cell>
        </row>
        <row r="46">
          <cell r="B46" t="str">
            <v>August</v>
          </cell>
          <cell r="C46">
            <v>50000</v>
          </cell>
        </row>
        <row r="47">
          <cell r="B47" t="str">
            <v>September</v>
          </cell>
        </row>
        <row r="48">
          <cell r="B48" t="str">
            <v>October</v>
          </cell>
          <cell r="C48">
            <v>160000</v>
          </cell>
        </row>
        <row r="49">
          <cell r="B49" t="str">
            <v>November</v>
          </cell>
          <cell r="C49">
            <v>160000</v>
          </cell>
        </row>
        <row r="50">
          <cell r="B50" t="str">
            <v>December</v>
          </cell>
          <cell r="C50">
            <v>352968.75</v>
          </cell>
        </row>
        <row r="51">
          <cell r="B51" t="str">
            <v>January</v>
          </cell>
          <cell r="C51">
            <v>352968.75</v>
          </cell>
        </row>
        <row r="52">
          <cell r="B52" t="str">
            <v>February</v>
          </cell>
          <cell r="C52">
            <v>352968.75</v>
          </cell>
        </row>
        <row r="53">
          <cell r="B53" t="str">
            <v>March</v>
          </cell>
          <cell r="C53">
            <v>352968.75</v>
          </cell>
        </row>
      </sheetData>
      <sheetData sheetId="12" refreshError="1">
        <row r="1">
          <cell r="B1" t="str">
            <v>Tanir Bavi Power Facility</v>
          </cell>
        </row>
        <row r="2">
          <cell r="B2" t="str">
            <v>Period 01-06-01 to 31-03-02 (10 months)</v>
          </cell>
        </row>
        <row r="4">
          <cell r="D4" t="str">
            <v>Category:</v>
          </cell>
          <cell r="E4" t="str">
            <v>Recruitment &amp; Relocation</v>
          </cell>
        </row>
        <row r="6">
          <cell r="B6" t="str">
            <v>Responsible Team Member Name:</v>
          </cell>
          <cell r="D6" t="str">
            <v>John</v>
          </cell>
        </row>
        <row r="8">
          <cell r="B8" t="str">
            <v>Category Includes:</v>
          </cell>
        </row>
        <row r="10">
          <cell r="B10" t="str">
            <v xml:space="preserve">Recruitment expenses &amp; relocation allowances for balance &amp; replacement team members </v>
          </cell>
        </row>
        <row r="14">
          <cell r="B14" t="str">
            <v>Budget Estimate Basis:</v>
          </cell>
        </row>
        <row r="16">
          <cell r="B16" t="str">
            <v>Based on recruitment of balance &amp; replacement team members( 8 - Balance &amp; 2 - Replacement )</v>
          </cell>
        </row>
        <row r="17">
          <cell r="B17" t="str">
            <v>Third party liability  ( for GPOL only )</v>
          </cell>
        </row>
        <row r="21">
          <cell r="B21" t="str">
            <v>Calculations:</v>
          </cell>
        </row>
        <row r="22">
          <cell r="B22" t="str">
            <v>Calculations:</v>
          </cell>
        </row>
        <row r="23">
          <cell r="B23" t="str">
            <v xml:space="preserve">Transportation for team </v>
          </cell>
          <cell r="E23" t="str">
            <v>Calculated for 10 team members (2nd class A/C - train)</v>
          </cell>
        </row>
        <row r="24">
          <cell r="B24" t="str">
            <v xml:space="preserve">      member &amp; family</v>
          </cell>
          <cell r="C24">
            <v>100000</v>
          </cell>
          <cell r="D24" t="str">
            <v>Water Cess</v>
          </cell>
          <cell r="E24" t="str">
            <v>Xerox Paper</v>
          </cell>
          <cell r="F24">
            <v>8100</v>
          </cell>
        </row>
        <row r="25">
          <cell r="B25" t="str">
            <v xml:space="preserve">Transfer of household </v>
          </cell>
          <cell r="C25">
            <v>27000</v>
          </cell>
          <cell r="E25" t="str">
            <v>Max. Rs. 25,000 each team member</v>
          </cell>
          <cell r="F25">
            <v>243000</v>
          </cell>
        </row>
        <row r="26">
          <cell r="B26" t="str">
            <v xml:space="preserve">      goods</v>
          </cell>
          <cell r="C26">
            <v>250000</v>
          </cell>
          <cell r="D26" t="str">
            <v>Toward 4" dia 300mtr pipe and clamps</v>
          </cell>
          <cell r="E26" t="str">
            <v>Diskettes</v>
          </cell>
          <cell r="F26">
            <v>2430000</v>
          </cell>
        </row>
        <row r="27">
          <cell r="B27" t="str">
            <v>Labor Licenses</v>
          </cell>
          <cell r="C27">
            <v>15000</v>
          </cell>
        </row>
        <row r="28">
          <cell r="B28" t="str">
            <v>Brokerage Fee Reimbursement</v>
          </cell>
          <cell r="C28">
            <v>50000</v>
          </cell>
          <cell r="E28" t="str">
            <v>estimate Rs. 5000 each</v>
          </cell>
        </row>
        <row r="29">
          <cell r="B29" t="str">
            <v>B arge License</v>
          </cell>
          <cell r="C29">
            <v>0</v>
          </cell>
          <cell r="E29" t="str">
            <v>Ring Binders</v>
          </cell>
          <cell r="G29">
            <v>200000</v>
          </cell>
        </row>
        <row r="30">
          <cell r="B30" t="str">
            <v>Contract Buy-out Fees</v>
          </cell>
          <cell r="C30">
            <v>50000</v>
          </cell>
          <cell r="D30" t="str">
            <v>Rs 500/hr*20hrs per month *10months</v>
          </cell>
          <cell r="E30" t="str">
            <v>estimate Rs,  5000 each ( Average )</v>
          </cell>
        </row>
        <row r="31">
          <cell r="B31" t="str">
            <v>School Admission Fees</v>
          </cell>
          <cell r="C31">
            <v>225000</v>
          </cell>
          <cell r="E31" t="str">
            <v>estimate 15 children @ Rs. 15000 each</v>
          </cell>
          <cell r="G31">
            <v>200000</v>
          </cell>
        </row>
        <row r="32">
          <cell r="B32" t="str">
            <v xml:space="preserve">Recruitment </v>
          </cell>
          <cell r="C32">
            <v>250000</v>
          </cell>
          <cell r="E32" t="str">
            <v>For interview /travel , head hunter etc.,</v>
          </cell>
          <cell r="G32">
            <v>950000</v>
          </cell>
        </row>
        <row r="33">
          <cell r="B33" t="str">
            <v>Total</v>
          </cell>
          <cell r="C33">
            <v>925000</v>
          </cell>
          <cell r="E33" t="str">
            <v>Pens/Pencils/Markers/etc.</v>
          </cell>
        </row>
        <row r="34">
          <cell r="B34" t="str">
            <v>Total</v>
          </cell>
          <cell r="C34">
            <v>2539000</v>
          </cell>
          <cell r="E34" t="str">
            <v>Hole Punch</v>
          </cell>
          <cell r="G34">
            <v>925000</v>
          </cell>
        </row>
        <row r="35">
          <cell r="B35" t="str">
            <v>July</v>
          </cell>
          <cell r="G35">
            <v>2539000</v>
          </cell>
        </row>
        <row r="36">
          <cell r="B36" t="str">
            <v>In addition TBP will be required to bear housing rental advance fo 10 team members @ Rs 50000 /person =Rs. 500,000</v>
          </cell>
        </row>
        <row r="37">
          <cell r="B37" t="str">
            <v>May</v>
          </cell>
          <cell r="E37" t="str">
            <v xml:space="preserve">Water Cess monthly Rest in Feb </v>
          </cell>
        </row>
        <row r="38">
          <cell r="B38" t="str">
            <v>June</v>
          </cell>
          <cell r="C38">
            <v>243000</v>
          </cell>
        </row>
        <row r="39">
          <cell r="B39" t="str">
            <v>July</v>
          </cell>
          <cell r="C39">
            <v>243000</v>
          </cell>
          <cell r="E39" t="str">
            <v>Boiler Operataor's licenece for 2001-2 will be provided by TBP</v>
          </cell>
        </row>
        <row r="40">
          <cell r="B40" t="str">
            <v>Total</v>
          </cell>
          <cell r="C40">
            <v>650000</v>
          </cell>
          <cell r="E40" t="str">
            <v>Land cess to be paid and provided in budget of TBP</v>
          </cell>
        </row>
        <row r="41">
          <cell r="B41" t="str">
            <v>September</v>
          </cell>
          <cell r="C41">
            <v>243000</v>
          </cell>
          <cell r="G41">
            <v>650000</v>
          </cell>
        </row>
        <row r="42">
          <cell r="B42" t="str">
            <v>October</v>
          </cell>
          <cell r="C42">
            <v>243000</v>
          </cell>
        </row>
        <row r="43">
          <cell r="B43" t="str">
            <v>November</v>
          </cell>
          <cell r="C43">
            <v>243000</v>
          </cell>
        </row>
        <row r="44">
          <cell r="B44" t="str">
            <v>December</v>
          </cell>
          <cell r="C44">
            <v>243000</v>
          </cell>
        </row>
        <row r="45">
          <cell r="B45" t="str">
            <v>January</v>
          </cell>
          <cell r="C45">
            <v>243000</v>
          </cell>
        </row>
        <row r="46">
          <cell r="B46" t="str">
            <v>February</v>
          </cell>
          <cell r="C46">
            <v>352000</v>
          </cell>
        </row>
        <row r="47">
          <cell r="B47" t="str">
            <v>March</v>
          </cell>
          <cell r="C47">
            <v>243000</v>
          </cell>
        </row>
        <row r="48">
          <cell r="C48">
            <v>2539000</v>
          </cell>
          <cell r="D48">
            <v>0</v>
          </cell>
        </row>
      </sheetData>
      <sheetData sheetId="13" refreshError="1">
        <row r="1">
          <cell r="B1" t="str">
            <v>Tanir Bavi Power Facility</v>
          </cell>
        </row>
        <row r="2">
          <cell r="B2" t="str">
            <v>Period 01-06-01 to 31-03-02 (10 months)</v>
          </cell>
        </row>
        <row r="4">
          <cell r="D4" t="str">
            <v>Category:</v>
          </cell>
          <cell r="E4" t="str">
            <v>Canteen</v>
          </cell>
        </row>
        <row r="6">
          <cell r="B6" t="str">
            <v>Responsible Team Member Name:</v>
          </cell>
          <cell r="D6" t="str">
            <v>Mohan Rao</v>
          </cell>
        </row>
        <row r="8">
          <cell r="B8" t="str">
            <v>Category Includes:</v>
          </cell>
        </row>
        <row r="10">
          <cell r="B10" t="str">
            <v>Lunch meals/tea/coffee/soft drinks and snacks for staff. Also includes any replacement kitchen equiptment</v>
          </cell>
        </row>
        <row r="14">
          <cell r="B14" t="str">
            <v>Budget Estimate Basis:</v>
          </cell>
        </row>
        <row r="16">
          <cell r="B16" t="str">
            <v>Estimate based on current TBP contract with local vendor.</v>
          </cell>
        </row>
        <row r="22">
          <cell r="B22" t="str">
            <v>Calculations:</v>
          </cell>
        </row>
        <row r="23">
          <cell r="C23" t="str">
            <v>RS</v>
          </cell>
        </row>
        <row r="24">
          <cell r="B24" t="str">
            <v>Coffee/Tea Service &amp;</v>
          </cell>
          <cell r="C24">
            <v>0</v>
          </cell>
          <cell r="D24" t="str">
            <v>Ge agrrement  LC charges to be included in TBP budget</v>
          </cell>
          <cell r="E24" t="str">
            <v>3 cartrid*3 months =9 cartridge for 2 printers</v>
          </cell>
          <cell r="F24" t="str">
            <v>Rs 500/piece*50</v>
          </cell>
          <cell r="G24">
            <v>100000</v>
          </cell>
        </row>
        <row r="25">
          <cell r="B25" t="str">
            <v>Lunch Meals</v>
          </cell>
          <cell r="C25">
            <v>1350000</v>
          </cell>
          <cell r="E25" t="str">
            <v>Rs75/Day*60 person*30 days*10</v>
          </cell>
          <cell r="F25" t="str">
            <v>Rs 300/piece*100</v>
          </cell>
          <cell r="G25">
            <v>1350000</v>
          </cell>
        </row>
        <row r="26">
          <cell r="B26" t="str">
            <v>Replacement Utensils</v>
          </cell>
          <cell r="C26">
            <v>5000</v>
          </cell>
          <cell r="F26" t="str">
            <v>Rs 1425/piece*50</v>
          </cell>
        </row>
        <row r="27">
          <cell r="B27" t="str">
            <v>Replacement Glassware</v>
          </cell>
          <cell r="C27">
            <v>10000</v>
          </cell>
        </row>
        <row r="28">
          <cell r="B28" t="str">
            <v>Oxygen apparatus</v>
          </cell>
          <cell r="C28">
            <v>200000</v>
          </cell>
          <cell r="E28" t="str">
            <v>1 refiil/month/apparatus (8)@rs 2500 /refill</v>
          </cell>
        </row>
        <row r="29">
          <cell r="B29" t="str">
            <v>Filter Replacements</v>
          </cell>
          <cell r="C29">
            <v>25000</v>
          </cell>
          <cell r="E29" t="str">
            <v>64 KBP Leased Line</v>
          </cell>
        </row>
        <row r="30">
          <cell r="B30" t="str">
            <v>Total</v>
          </cell>
          <cell r="C30">
            <v>30000</v>
          </cell>
          <cell r="G30">
            <v>800000</v>
          </cell>
        </row>
        <row r="31">
          <cell r="B31" t="str">
            <v>Dispenser chem+absorbent etc</v>
          </cell>
          <cell r="C31">
            <v>300000</v>
          </cell>
          <cell r="G31">
            <v>30000</v>
          </cell>
        </row>
        <row r="32">
          <cell r="B32" t="str">
            <v>Total</v>
          </cell>
          <cell r="C32">
            <v>1365000</v>
          </cell>
        </row>
        <row r="33">
          <cell r="B33" t="str">
            <v>Total</v>
          </cell>
          <cell r="C33">
            <v>751250</v>
          </cell>
          <cell r="G33">
            <v>1365000</v>
          </cell>
        </row>
        <row r="34">
          <cell r="B34" t="str">
            <v>June</v>
          </cell>
          <cell r="G34">
            <v>751250</v>
          </cell>
        </row>
        <row r="35">
          <cell r="B35" t="str">
            <v>April</v>
          </cell>
          <cell r="C35">
            <v>200000</v>
          </cell>
        </row>
        <row r="36">
          <cell r="B36" t="str">
            <v>April</v>
          </cell>
        </row>
        <row r="37">
          <cell r="B37" t="str">
            <v>May</v>
          </cell>
          <cell r="C37">
            <v>431666.66666666669</v>
          </cell>
          <cell r="D37" t="str">
            <v>Oxygen monthly all others in Dec</v>
          </cell>
        </row>
        <row r="38">
          <cell r="B38" t="str">
            <v>June</v>
          </cell>
          <cell r="C38">
            <v>50000</v>
          </cell>
        </row>
        <row r="39">
          <cell r="B39" t="str">
            <v>July</v>
          </cell>
          <cell r="C39">
            <v>50000</v>
          </cell>
        </row>
        <row r="40">
          <cell r="B40" t="str">
            <v>August</v>
          </cell>
          <cell r="C40">
            <v>50000</v>
          </cell>
        </row>
        <row r="41">
          <cell r="B41" t="str">
            <v>September</v>
          </cell>
          <cell r="C41">
            <v>50000</v>
          </cell>
        </row>
        <row r="42">
          <cell r="B42" t="str">
            <v>October</v>
          </cell>
          <cell r="C42">
            <v>50000</v>
          </cell>
        </row>
        <row r="43">
          <cell r="B43" t="str">
            <v>November</v>
          </cell>
          <cell r="C43">
            <v>50000</v>
          </cell>
        </row>
        <row r="44">
          <cell r="B44" t="str">
            <v>December</v>
          </cell>
          <cell r="C44">
            <v>301250</v>
          </cell>
        </row>
        <row r="45">
          <cell r="B45" t="str">
            <v>January</v>
          </cell>
          <cell r="C45">
            <v>50000</v>
          </cell>
        </row>
        <row r="46">
          <cell r="B46" t="str">
            <v>February</v>
          </cell>
          <cell r="C46">
            <v>50000</v>
          </cell>
        </row>
        <row r="47">
          <cell r="B47" t="str">
            <v>March</v>
          </cell>
          <cell r="C47">
            <v>50000</v>
          </cell>
        </row>
        <row r="48">
          <cell r="C48">
            <v>751250</v>
          </cell>
        </row>
      </sheetData>
      <sheetData sheetId="14" refreshError="1">
        <row r="1">
          <cell r="B1" t="str">
            <v>Tanir Bavi Power Facility</v>
          </cell>
        </row>
        <row r="2">
          <cell r="B2" t="str">
            <v>Period 01-06-01 to 31-03-02 (10 months)</v>
          </cell>
        </row>
        <row r="4">
          <cell r="D4" t="str">
            <v>Category:</v>
          </cell>
          <cell r="E4" t="str">
            <v>Uniforms</v>
          </cell>
        </row>
        <row r="6">
          <cell r="B6" t="str">
            <v>Responsible Team Member Name:</v>
          </cell>
          <cell r="D6" t="str">
            <v>Jollymoan</v>
          </cell>
        </row>
        <row r="8">
          <cell r="B8" t="str">
            <v>Category Includes:</v>
          </cell>
        </row>
        <row r="10">
          <cell r="B10" t="str">
            <v>Uniforms for staff.</v>
          </cell>
        </row>
        <row r="14">
          <cell r="B14" t="str">
            <v>Budget Estimate Basis:</v>
          </cell>
        </row>
        <row r="16">
          <cell r="B16" t="str">
            <v>Estimate based on cost of material and tailoring of 3 uniforms and 2 coverall for all team members</v>
          </cell>
        </row>
        <row r="22">
          <cell r="B22" t="str">
            <v>Calculations:</v>
          </cell>
        </row>
        <row r="24">
          <cell r="B24" t="str">
            <v>Uniforms:</v>
          </cell>
          <cell r="C24">
            <v>240240</v>
          </cell>
          <cell r="D24" t="str">
            <v>Shirt</v>
          </cell>
          <cell r="E24" t="str">
            <v>3 pair*2.51mtr*Rs 280*40 persons</v>
          </cell>
          <cell r="F24" t="str">
            <v>Lab chemicals</v>
          </cell>
          <cell r="G24">
            <v>84000</v>
          </cell>
        </row>
        <row r="25">
          <cell r="B25" t="str">
            <v>Coveralls</v>
          </cell>
          <cell r="C25">
            <v>47000</v>
          </cell>
          <cell r="D25" t="str">
            <v>Pant</v>
          </cell>
          <cell r="E25" t="str">
            <v>3*1.3mtr*Rs. 540*40 persons</v>
          </cell>
          <cell r="F25" t="str">
            <v>Lab consumables</v>
          </cell>
          <cell r="G25">
            <v>84240</v>
          </cell>
        </row>
        <row r="26">
          <cell r="B26" t="str">
            <v>Rain coat</v>
          </cell>
          <cell r="C26">
            <v>50000</v>
          </cell>
          <cell r="E26" t="str">
            <v>Stitching</v>
          </cell>
          <cell r="F26" t="str">
            <v>Rs 600 per pair</v>
          </cell>
          <cell r="G26">
            <v>72000</v>
          </cell>
        </row>
        <row r="27">
          <cell r="B27" t="str">
            <v>DG set*</v>
          </cell>
          <cell r="G27">
            <v>240240</v>
          </cell>
        </row>
        <row r="28">
          <cell r="B28" t="str">
            <v>*Fuel will be drawn from Main Hsd system .Since it will be difficult to measure at DG Set this is omiited</v>
          </cell>
        </row>
        <row r="29">
          <cell r="B29" t="str">
            <v>Total</v>
          </cell>
          <cell r="C29">
            <v>825000</v>
          </cell>
        </row>
        <row r="30">
          <cell r="B30" t="str">
            <v>Total</v>
          </cell>
          <cell r="C30">
            <v>50000</v>
          </cell>
          <cell r="G30">
            <v>825000</v>
          </cell>
        </row>
        <row r="31">
          <cell r="G31">
            <v>50000</v>
          </cell>
        </row>
        <row r="32">
          <cell r="B32" t="str">
            <v>Total</v>
          </cell>
          <cell r="C32">
            <v>337240</v>
          </cell>
        </row>
        <row r="33">
          <cell r="B33" t="str">
            <v>Total</v>
          </cell>
          <cell r="C33">
            <v>800000</v>
          </cell>
          <cell r="G33">
            <v>337240</v>
          </cell>
        </row>
        <row r="34">
          <cell r="B34" t="str">
            <v>June</v>
          </cell>
          <cell r="G34">
            <v>800000</v>
          </cell>
        </row>
        <row r="35">
          <cell r="B35" t="str">
            <v>April</v>
          </cell>
        </row>
        <row r="36">
          <cell r="B36" t="str">
            <v>May</v>
          </cell>
        </row>
        <row r="37">
          <cell r="B37" t="str">
            <v>June</v>
          </cell>
        </row>
        <row r="38">
          <cell r="B38" t="str">
            <v>July</v>
          </cell>
          <cell r="C38">
            <v>400000</v>
          </cell>
        </row>
        <row r="39">
          <cell r="B39" t="str">
            <v>August</v>
          </cell>
          <cell r="C39">
            <v>133200</v>
          </cell>
        </row>
        <row r="40">
          <cell r="B40" t="str">
            <v>September</v>
          </cell>
          <cell r="C40">
            <v>337240</v>
          </cell>
        </row>
        <row r="41">
          <cell r="B41" t="str">
            <v>October</v>
          </cell>
          <cell r="C41">
            <v>133200</v>
          </cell>
        </row>
        <row r="42">
          <cell r="B42" t="str">
            <v>November</v>
          </cell>
          <cell r="C42">
            <v>133200</v>
          </cell>
        </row>
        <row r="43">
          <cell r="B43" t="str">
            <v>December</v>
          </cell>
          <cell r="C43">
            <v>133200</v>
          </cell>
        </row>
        <row r="44">
          <cell r="B44" t="str">
            <v>January</v>
          </cell>
          <cell r="C44">
            <v>133200</v>
          </cell>
        </row>
        <row r="45">
          <cell r="B45" t="str">
            <v>February</v>
          </cell>
          <cell r="C45">
            <v>133200</v>
          </cell>
        </row>
        <row r="46">
          <cell r="B46" t="str">
            <v>March</v>
          </cell>
          <cell r="C46">
            <v>133200</v>
          </cell>
        </row>
        <row r="47">
          <cell r="B47" t="str">
            <v>February</v>
          </cell>
          <cell r="C47">
            <v>133200</v>
          </cell>
        </row>
        <row r="48">
          <cell r="B48" t="str">
            <v>March</v>
          </cell>
          <cell r="C48">
            <v>133200</v>
          </cell>
        </row>
        <row r="49">
          <cell r="B49" t="str">
            <v>Total</v>
          </cell>
          <cell r="C49">
            <v>1332000</v>
          </cell>
        </row>
      </sheetData>
      <sheetData sheetId="15" refreshError="1">
        <row r="1">
          <cell r="B1" t="str">
            <v>Tanir Bavi Power Facility</v>
          </cell>
        </row>
        <row r="2">
          <cell r="B2" t="str">
            <v>Period 01-06-01 to 31-03-02 (10 months)</v>
          </cell>
        </row>
        <row r="4">
          <cell r="D4" t="str">
            <v>Category:</v>
          </cell>
          <cell r="E4" t="str">
            <v>Professional Services</v>
          </cell>
        </row>
        <row r="6">
          <cell r="B6" t="str">
            <v>Responsible Team Member Name:</v>
          </cell>
          <cell r="D6" t="str">
            <v>Mohan Rao</v>
          </cell>
        </row>
        <row r="8">
          <cell r="B8" t="str">
            <v>Category Includes:</v>
          </cell>
        </row>
        <row r="10">
          <cell r="B10" t="str">
            <v>Support for Audit, Environmental Reporting or Other Specialised Services</v>
          </cell>
        </row>
        <row r="14">
          <cell r="B14" t="str">
            <v>Budget Estimate Basis:</v>
          </cell>
        </row>
        <row r="16">
          <cell r="B16" t="str">
            <v xml:space="preserve">To Support, Audit, Statutory and process issues </v>
          </cell>
        </row>
        <row r="22">
          <cell r="B22" t="str">
            <v>Calculations:</v>
          </cell>
          <cell r="G22" t="str">
            <v>$ comp</v>
          </cell>
        </row>
        <row r="23">
          <cell r="B23" t="str">
            <v>PQS Support Training</v>
          </cell>
          <cell r="C23">
            <v>960000</v>
          </cell>
          <cell r="G23" t="str">
            <v xml:space="preserve">US $ comp </v>
          </cell>
        </row>
        <row r="24">
          <cell r="B24" t="str">
            <v>Professional. Services</v>
          </cell>
          <cell r="C24">
            <v>700000</v>
          </cell>
          <cell r="D24" t="str">
            <v>spares for condensate pump  etc</v>
          </cell>
          <cell r="E24" t="str">
            <v>Legal</v>
          </cell>
          <cell r="F24" t="str">
            <v>8 trips /PM *12000tkt*10mths</v>
          </cell>
          <cell r="G24">
            <v>100000</v>
          </cell>
        </row>
        <row r="25">
          <cell r="B25" t="str">
            <v xml:space="preserve">Team Building </v>
          </cell>
          <cell r="C25">
            <v>1000000</v>
          </cell>
          <cell r="E25" t="str">
            <v>Audit Services</v>
          </cell>
          <cell r="F25" t="str">
            <v>Rs 8000 Per Trip *6trips*10mths*</v>
          </cell>
          <cell r="G25">
            <v>100000</v>
          </cell>
        </row>
        <row r="26">
          <cell r="B26" t="str">
            <v>Hoffincons Training</v>
          </cell>
          <cell r="C26">
            <v>200000</v>
          </cell>
          <cell r="E26" t="str">
            <v>Consulting Services Marine,environement,tech etc.,</v>
          </cell>
          <cell r="F26">
            <v>842400</v>
          </cell>
          <cell r="G26">
            <v>300000</v>
          </cell>
        </row>
        <row r="27">
          <cell r="B27" t="str">
            <v>Gas, hyd oil for entire plant</v>
          </cell>
          <cell r="C27">
            <v>100000</v>
          </cell>
          <cell r="E27" t="str">
            <v xml:space="preserve">intl.Audit </v>
          </cell>
          <cell r="F27" t="str">
            <v xml:space="preserve">US $ 16250 @Rs 47.50 </v>
          </cell>
          <cell r="G27">
            <v>200000</v>
          </cell>
        </row>
        <row r="28">
          <cell r="B28" t="str">
            <v>Filters</v>
          </cell>
          <cell r="C28">
            <v>350000</v>
          </cell>
          <cell r="F28" t="str">
            <v>($ 3250 for 5 persons)</v>
          </cell>
        </row>
        <row r="29">
          <cell r="B29" t="str">
            <v>Gasket, o ring, oil seal</v>
          </cell>
          <cell r="C29">
            <v>450000</v>
          </cell>
          <cell r="G29">
            <v>5210</v>
          </cell>
        </row>
        <row r="30">
          <cell r="B30" t="str">
            <v>Total</v>
          </cell>
          <cell r="C30">
            <v>700000</v>
          </cell>
          <cell r="G30">
            <v>5207</v>
          </cell>
        </row>
        <row r="31">
          <cell r="B31" t="str">
            <v>Total</v>
          </cell>
          <cell r="C31">
            <v>2931875</v>
          </cell>
          <cell r="G31">
            <v>700000</v>
          </cell>
        </row>
        <row r="32">
          <cell r="B32" t="str">
            <v>Consumable for STO</v>
          </cell>
          <cell r="C32">
            <v>20000</v>
          </cell>
          <cell r="G32">
            <v>2931875</v>
          </cell>
        </row>
        <row r="33">
          <cell r="B33" t="str">
            <v>Cons for chilled water system</v>
          </cell>
          <cell r="C33">
            <v>20000</v>
          </cell>
          <cell r="G33">
            <v>110000</v>
          </cell>
        </row>
        <row r="34">
          <cell r="B34" t="str">
            <v>Misc system</v>
          </cell>
          <cell r="C34" t="str">
            <v>*</v>
          </cell>
        </row>
        <row r="35">
          <cell r="B35" t="str">
            <v>Plant Low Voltage</v>
          </cell>
          <cell r="C35" t="str">
            <v xml:space="preserve">1st Phase </v>
          </cell>
          <cell r="D35" t="str">
            <v>* 2batch*3 days =6 days *40000</v>
          </cell>
          <cell r="F35">
            <v>240000</v>
          </cell>
        </row>
        <row r="36">
          <cell r="B36" t="str">
            <v>Fire Protection System</v>
          </cell>
          <cell r="C36" t="str">
            <v xml:space="preserve">2nd Phase </v>
          </cell>
          <cell r="D36" t="str">
            <v>2days*2batch</v>
          </cell>
          <cell r="F36">
            <v>160000</v>
          </cell>
        </row>
        <row r="37">
          <cell r="B37" t="str">
            <v>CW system  treatment</v>
          </cell>
          <cell r="C37" t="str">
            <v>3rd Phase</v>
          </cell>
          <cell r="D37" t="str">
            <v>2days *2batch</v>
          </cell>
          <cell r="F37">
            <v>160000</v>
          </cell>
        </row>
        <row r="38">
          <cell r="B38" t="str">
            <v>CC / SC Cooling Water System</v>
          </cell>
          <cell r="C38" t="str">
            <v xml:space="preserve">Course Cost </v>
          </cell>
          <cell r="F38">
            <v>560000</v>
          </cell>
          <cell r="G38">
            <v>1590</v>
          </cell>
        </row>
        <row r="39">
          <cell r="B39" t="str">
            <v>Total</v>
          </cell>
          <cell r="C39">
            <v>2000000</v>
          </cell>
          <cell r="D39" t="str">
            <v>Professional fees</v>
          </cell>
          <cell r="F39">
            <v>300000</v>
          </cell>
          <cell r="G39">
            <v>10417</v>
          </cell>
        </row>
        <row r="40">
          <cell r="B40" t="str">
            <v>OTSG Spares</v>
          </cell>
          <cell r="C40">
            <v>400000</v>
          </cell>
          <cell r="D40" t="str">
            <v>Matl/travel</v>
          </cell>
          <cell r="F40">
            <v>100000</v>
          </cell>
          <cell r="G40">
            <v>2000000</v>
          </cell>
        </row>
        <row r="41">
          <cell r="B41" t="str">
            <v>Black Start DG set</v>
          </cell>
          <cell r="C41">
            <v>200000</v>
          </cell>
          <cell r="D41" t="str">
            <v>Total Training</v>
          </cell>
          <cell r="F41">
            <v>960000</v>
          </cell>
          <cell r="G41">
            <v>5500</v>
          </cell>
        </row>
        <row r="42">
          <cell r="B42" t="str">
            <v>April</v>
          </cell>
          <cell r="C42">
            <v>400000</v>
          </cell>
          <cell r="G42">
            <v>10300</v>
          </cell>
        </row>
        <row r="43">
          <cell r="B43" t="str">
            <v>May</v>
          </cell>
          <cell r="C43">
            <v>7504750</v>
          </cell>
          <cell r="G43">
            <v>63540</v>
          </cell>
        </row>
        <row r="44">
          <cell r="B44" t="str">
            <v>June</v>
          </cell>
          <cell r="C44">
            <v>200000</v>
          </cell>
          <cell r="G44">
            <v>7504750</v>
          </cell>
        </row>
        <row r="45">
          <cell r="B45" t="str">
            <v>July</v>
          </cell>
          <cell r="C45">
            <v>50000</v>
          </cell>
        </row>
        <row r="46">
          <cell r="B46" t="str">
            <v>August</v>
          </cell>
          <cell r="C46">
            <v>50000</v>
          </cell>
        </row>
        <row r="47">
          <cell r="B47" t="str">
            <v>September</v>
          </cell>
        </row>
        <row r="48">
          <cell r="B48" t="str">
            <v>October</v>
          </cell>
          <cell r="C48">
            <v>160000</v>
          </cell>
        </row>
        <row r="49">
          <cell r="B49" t="str">
            <v>November</v>
          </cell>
          <cell r="C49">
            <v>160000</v>
          </cell>
        </row>
        <row r="50">
          <cell r="B50" t="str">
            <v>December</v>
          </cell>
          <cell r="C50">
            <v>352968.75</v>
          </cell>
        </row>
        <row r="51">
          <cell r="B51" t="str">
            <v>January</v>
          </cell>
          <cell r="C51">
            <v>352968.75</v>
          </cell>
        </row>
        <row r="52">
          <cell r="B52" t="str">
            <v>February</v>
          </cell>
          <cell r="C52">
            <v>352968.75</v>
          </cell>
        </row>
        <row r="53">
          <cell r="B53" t="str">
            <v>March</v>
          </cell>
          <cell r="C53">
            <v>352968.75</v>
          </cell>
        </row>
      </sheetData>
      <sheetData sheetId="16" refreshError="1">
        <row r="1">
          <cell r="B1" t="str">
            <v>Tanir Bavi Power Facility</v>
          </cell>
        </row>
        <row r="2">
          <cell r="B2" t="str">
            <v>Period 01-06-01 to 31-03-02 (10 months)</v>
          </cell>
        </row>
        <row r="4">
          <cell r="D4" t="str">
            <v>Category:</v>
          </cell>
          <cell r="E4" t="str">
            <v>Permits / Licenses</v>
          </cell>
        </row>
        <row r="6">
          <cell r="B6" t="str">
            <v>Responsible Team Member Name:</v>
          </cell>
          <cell r="D6" t="str">
            <v>Premdas</v>
          </cell>
        </row>
        <row r="8">
          <cell r="B8" t="str">
            <v>Category Includes:</v>
          </cell>
        </row>
        <row r="10">
          <cell r="B10" t="str">
            <v>All permits and licenses required to operate the plant.</v>
          </cell>
        </row>
        <row r="14">
          <cell r="B14" t="str">
            <v>Budget Estimate Basis:</v>
          </cell>
        </row>
        <row r="16">
          <cell r="B16" t="str">
            <v>Dues and Licenses required to operate the facility.</v>
          </cell>
        </row>
        <row r="17">
          <cell r="B17" t="str">
            <v>Third party liability  ( for GPOL only )</v>
          </cell>
        </row>
        <row r="21">
          <cell r="B21" t="str">
            <v>Calculations:</v>
          </cell>
        </row>
        <row r="22">
          <cell r="B22" t="str">
            <v>Calculations:</v>
          </cell>
        </row>
        <row r="23">
          <cell r="B23" t="str">
            <v xml:space="preserve">Transportation for team </v>
          </cell>
          <cell r="E23" t="str">
            <v>Calculated for 10 team members (2nd class A/C - train)</v>
          </cell>
        </row>
        <row r="24">
          <cell r="B24" t="str">
            <v>Air Permits</v>
          </cell>
          <cell r="C24">
            <v>27000</v>
          </cell>
          <cell r="D24" t="str">
            <v>Water Cess</v>
          </cell>
          <cell r="E24" t="str">
            <v>paise 1.5 *22500cu.mtr/hour*24 hours</v>
          </cell>
          <cell r="F24">
            <v>8100</v>
          </cell>
          <cell r="G24">
            <v>100000</v>
          </cell>
        </row>
        <row r="25">
          <cell r="B25" t="str">
            <v>Water Permits</v>
          </cell>
          <cell r="C25">
            <v>27000</v>
          </cell>
          <cell r="E25" t="str">
            <v>Per month</v>
          </cell>
          <cell r="F25">
            <v>243000</v>
          </cell>
          <cell r="G25">
            <v>280000</v>
          </cell>
        </row>
        <row r="26">
          <cell r="B26" t="str">
            <v>Boiler Operator's Licenses</v>
          </cell>
          <cell r="C26">
            <v>0</v>
          </cell>
          <cell r="D26" t="str">
            <v>Toward 4" dia 300mtr pipe and clamps</v>
          </cell>
          <cell r="E26" t="str">
            <v xml:space="preserve">For 10 months </v>
          </cell>
          <cell r="F26">
            <v>2430000</v>
          </cell>
        </row>
        <row r="27">
          <cell r="B27" t="str">
            <v>Labor Licenses</v>
          </cell>
          <cell r="C27">
            <v>15000</v>
          </cell>
        </row>
        <row r="28">
          <cell r="B28" t="str">
            <v>Land Cess</v>
          </cell>
          <cell r="C28">
            <v>50000</v>
          </cell>
          <cell r="E28" t="str">
            <v>estimate Rs. 5000 each</v>
          </cell>
        </row>
        <row r="29">
          <cell r="B29" t="str">
            <v>B arge License</v>
          </cell>
          <cell r="C29">
            <v>0</v>
          </cell>
          <cell r="E29" t="str">
            <v>Discount of 25% for payment on time not</v>
          </cell>
          <cell r="G29">
            <v>200000</v>
          </cell>
        </row>
        <row r="30">
          <cell r="B30" t="str">
            <v>Pressure Vessel Testing</v>
          </cell>
          <cell r="C30">
            <v>20000</v>
          </cell>
          <cell r="D30" t="str">
            <v>Rs 500/hr*20hrs per month *10months</v>
          </cell>
          <cell r="E30" t="str">
            <v>considered</v>
          </cell>
        </row>
        <row r="31">
          <cell r="B31" t="str">
            <v>Weights &amp; Measures</v>
          </cell>
          <cell r="C31">
            <v>20000</v>
          </cell>
          <cell r="E31" t="str">
            <v>estimate 15 children @ Rs. 15000 each</v>
          </cell>
          <cell r="G31">
            <v>200000</v>
          </cell>
        </row>
        <row r="32">
          <cell r="B32" t="str">
            <v>Water Cess</v>
          </cell>
          <cell r="C32">
            <v>2430000</v>
          </cell>
          <cell r="E32" t="str">
            <v>For interview /travel , head hunter etc.,</v>
          </cell>
          <cell r="G32">
            <v>950000</v>
          </cell>
        </row>
        <row r="33">
          <cell r="B33" t="str">
            <v>Total</v>
          </cell>
          <cell r="C33">
            <v>925000</v>
          </cell>
          <cell r="E33" t="str">
            <v>Pens/Pencils/Markers/etc.</v>
          </cell>
        </row>
        <row r="34">
          <cell r="B34" t="str">
            <v>Total</v>
          </cell>
          <cell r="C34">
            <v>2539000</v>
          </cell>
          <cell r="E34" t="str">
            <v>Hole Punch</v>
          </cell>
          <cell r="G34">
            <v>925000</v>
          </cell>
        </row>
        <row r="35">
          <cell r="B35" t="str">
            <v>July</v>
          </cell>
          <cell r="G35">
            <v>2539000</v>
          </cell>
        </row>
        <row r="36">
          <cell r="B36" t="str">
            <v>April</v>
          </cell>
        </row>
        <row r="37">
          <cell r="B37" t="str">
            <v>May</v>
          </cell>
          <cell r="E37" t="str">
            <v xml:space="preserve">Water Cess monthly Rest in Feb </v>
          </cell>
        </row>
        <row r="38">
          <cell r="B38" t="str">
            <v>June</v>
          </cell>
          <cell r="C38">
            <v>243000</v>
          </cell>
        </row>
        <row r="39">
          <cell r="B39" t="str">
            <v>July</v>
          </cell>
          <cell r="C39">
            <v>243000</v>
          </cell>
          <cell r="E39" t="str">
            <v>Boiler Operataor's licenece for 2001-2 will be provided by TBP</v>
          </cell>
        </row>
        <row r="40">
          <cell r="B40" t="str">
            <v>August</v>
          </cell>
          <cell r="C40">
            <v>243000</v>
          </cell>
          <cell r="E40" t="str">
            <v>Land cess to be paid and provided in budget of TBP</v>
          </cell>
        </row>
        <row r="41">
          <cell r="B41" t="str">
            <v>September</v>
          </cell>
          <cell r="C41">
            <v>243000</v>
          </cell>
          <cell r="G41">
            <v>650000</v>
          </cell>
        </row>
        <row r="42">
          <cell r="B42" t="str">
            <v>October</v>
          </cell>
          <cell r="C42">
            <v>243000</v>
          </cell>
        </row>
        <row r="43">
          <cell r="B43" t="str">
            <v>November</v>
          </cell>
          <cell r="C43">
            <v>243000</v>
          </cell>
        </row>
        <row r="44">
          <cell r="B44" t="str">
            <v>December</v>
          </cell>
          <cell r="C44">
            <v>243000</v>
          </cell>
        </row>
        <row r="45">
          <cell r="B45" t="str">
            <v>January</v>
          </cell>
          <cell r="C45">
            <v>243000</v>
          </cell>
        </row>
        <row r="46">
          <cell r="B46" t="str">
            <v>February</v>
          </cell>
          <cell r="C46">
            <v>352000</v>
          </cell>
        </row>
        <row r="47">
          <cell r="B47" t="str">
            <v>March</v>
          </cell>
          <cell r="C47">
            <v>243000</v>
          </cell>
        </row>
        <row r="48">
          <cell r="C48">
            <v>2539000</v>
          </cell>
          <cell r="D48">
            <v>0</v>
          </cell>
        </row>
      </sheetData>
      <sheetData sheetId="17" refreshError="1">
        <row r="1">
          <cell r="B1" t="str">
            <v>Tanir Bavi Power Facility</v>
          </cell>
        </row>
        <row r="2">
          <cell r="B2" t="str">
            <v>Period 01-06-01 to 31-03-02 (10 months)</v>
          </cell>
        </row>
        <row r="4">
          <cell r="D4" t="str">
            <v>Category:</v>
          </cell>
          <cell r="E4" t="str">
            <v>Awards</v>
          </cell>
        </row>
        <row r="6">
          <cell r="B6" t="str">
            <v>Responsible Team Member Name:</v>
          </cell>
          <cell r="D6" t="str">
            <v>John</v>
          </cell>
        </row>
        <row r="8">
          <cell r="B8" t="str">
            <v>Category Includes:</v>
          </cell>
        </row>
        <row r="10">
          <cell r="B10" t="str">
            <v>Awards and Recognition for outstanding performance and safety.</v>
          </cell>
        </row>
        <row r="14">
          <cell r="B14" t="str">
            <v>Budget Estimate Basis:</v>
          </cell>
        </row>
        <row r="16">
          <cell r="B16" t="str">
            <v>Estimate based on current TBP contract with local vendor.</v>
          </cell>
        </row>
        <row r="22">
          <cell r="B22" t="str">
            <v>Calculations:</v>
          </cell>
        </row>
        <row r="23">
          <cell r="C23" t="str">
            <v>RS</v>
          </cell>
        </row>
        <row r="24">
          <cell r="B24" t="str">
            <v>Performance &amp; Safety</v>
          </cell>
          <cell r="C24">
            <v>50000</v>
          </cell>
          <cell r="D24" t="str">
            <v>Ge agrrement  LC charges to be included in TBP budget</v>
          </cell>
          <cell r="E24" t="str">
            <v>3 cartrid*3 months =9 cartridge for 2 printers</v>
          </cell>
          <cell r="F24" t="str">
            <v>Rs 500/piece*50</v>
          </cell>
          <cell r="G24">
            <v>100000</v>
          </cell>
        </row>
        <row r="25">
          <cell r="B25" t="str">
            <v>Lunch Meals</v>
          </cell>
          <cell r="C25">
            <v>1350000</v>
          </cell>
          <cell r="E25" t="str">
            <v>Rs75/Day*60 person*30 days*10</v>
          </cell>
          <cell r="F25" t="str">
            <v>Rs 300/piece*100</v>
          </cell>
          <cell r="G25">
            <v>1350000</v>
          </cell>
        </row>
        <row r="26">
          <cell r="B26" t="str">
            <v>Replacement Utensils</v>
          </cell>
          <cell r="C26">
            <v>5000</v>
          </cell>
          <cell r="F26" t="str">
            <v>Rs 1425/piece*50</v>
          </cell>
        </row>
        <row r="27">
          <cell r="B27" t="str">
            <v>Replacement Glassware</v>
          </cell>
          <cell r="C27">
            <v>10000</v>
          </cell>
        </row>
        <row r="28">
          <cell r="B28" t="str">
            <v>Oxygen apparatus</v>
          </cell>
          <cell r="C28">
            <v>200000</v>
          </cell>
          <cell r="E28" t="str">
            <v>1 refiil/month/apparatus (8)@rs 2500 /refill</v>
          </cell>
        </row>
        <row r="29">
          <cell r="B29" t="str">
            <v>Filter Replacements</v>
          </cell>
          <cell r="C29">
            <v>25000</v>
          </cell>
          <cell r="E29" t="str">
            <v>64 KBP Leased Line</v>
          </cell>
        </row>
        <row r="30">
          <cell r="B30" t="str">
            <v>Total</v>
          </cell>
          <cell r="C30">
            <v>50000</v>
          </cell>
          <cell r="G30">
            <v>800000</v>
          </cell>
        </row>
        <row r="31">
          <cell r="B31" t="str">
            <v>Dispenser chem+absorbent etc</v>
          </cell>
          <cell r="C31">
            <v>300000</v>
          </cell>
          <cell r="G31">
            <v>50000</v>
          </cell>
        </row>
        <row r="32">
          <cell r="B32" t="str">
            <v>Total</v>
          </cell>
          <cell r="C32">
            <v>1365000</v>
          </cell>
        </row>
        <row r="33">
          <cell r="B33" t="str">
            <v>Total</v>
          </cell>
          <cell r="C33">
            <v>751250</v>
          </cell>
          <cell r="G33">
            <v>1365000</v>
          </cell>
        </row>
        <row r="34">
          <cell r="B34" t="str">
            <v>June</v>
          </cell>
          <cell r="G34">
            <v>751250</v>
          </cell>
        </row>
        <row r="35">
          <cell r="B35" t="str">
            <v>July</v>
          </cell>
          <cell r="C35">
            <v>200000</v>
          </cell>
        </row>
        <row r="36">
          <cell r="B36" t="str">
            <v>April</v>
          </cell>
        </row>
        <row r="37">
          <cell r="B37" t="str">
            <v>May</v>
          </cell>
          <cell r="C37">
            <v>431666.66666666669</v>
          </cell>
          <cell r="D37" t="str">
            <v>Oxygen monthly all others in Dec</v>
          </cell>
        </row>
        <row r="38">
          <cell r="B38" t="str">
            <v>June</v>
          </cell>
          <cell r="C38">
            <v>50000</v>
          </cell>
        </row>
        <row r="39">
          <cell r="B39" t="str">
            <v>July</v>
          </cell>
          <cell r="C39">
            <v>50000</v>
          </cell>
        </row>
        <row r="40">
          <cell r="B40" t="str">
            <v>August</v>
          </cell>
          <cell r="C40">
            <v>50000</v>
          </cell>
        </row>
        <row r="41">
          <cell r="B41" t="str">
            <v>September</v>
          </cell>
          <cell r="C41">
            <v>50000</v>
          </cell>
        </row>
        <row r="42">
          <cell r="B42" t="str">
            <v>October</v>
          </cell>
          <cell r="C42">
            <v>50000</v>
          </cell>
        </row>
        <row r="43">
          <cell r="B43" t="str">
            <v>November</v>
          </cell>
          <cell r="C43">
            <v>50000</v>
          </cell>
        </row>
        <row r="44">
          <cell r="B44" t="str">
            <v>December</v>
          </cell>
          <cell r="C44">
            <v>301250</v>
          </cell>
        </row>
        <row r="45">
          <cell r="B45" t="str">
            <v>January</v>
          </cell>
          <cell r="C45">
            <v>50000</v>
          </cell>
        </row>
        <row r="46">
          <cell r="B46" t="str">
            <v>February</v>
          </cell>
          <cell r="C46">
            <v>50000</v>
          </cell>
        </row>
        <row r="47">
          <cell r="B47" t="str">
            <v>March</v>
          </cell>
          <cell r="C47">
            <v>50000</v>
          </cell>
        </row>
        <row r="48">
          <cell r="C48">
            <v>751250</v>
          </cell>
        </row>
      </sheetData>
      <sheetData sheetId="18" refreshError="1">
        <row r="1">
          <cell r="B1" t="str">
            <v>Tanir Bavi Power Facility</v>
          </cell>
        </row>
        <row r="2">
          <cell r="B2" t="str">
            <v>Period 01-06-01 to 31-03-02 (10 months)</v>
          </cell>
        </row>
        <row r="4">
          <cell r="D4" t="str">
            <v>Category:</v>
          </cell>
          <cell r="E4" t="str">
            <v>Public Affairs</v>
          </cell>
        </row>
        <row r="6">
          <cell r="B6" t="str">
            <v>Responsible Team Member Name:</v>
          </cell>
          <cell r="D6" t="str">
            <v>John</v>
          </cell>
        </row>
        <row r="8">
          <cell r="B8" t="str">
            <v>Category Includes:</v>
          </cell>
        </row>
        <row r="10">
          <cell r="B10" t="str">
            <v xml:space="preserve">Costs Incurred for visitors from community </v>
          </cell>
        </row>
        <row r="11">
          <cell r="C11" t="str">
            <v xml:space="preserve">Naptha testing,pollution control sample from different part of the plant </v>
          </cell>
        </row>
        <row r="14">
          <cell r="B14" t="str">
            <v>Budget Estimate Basis:</v>
          </cell>
        </row>
        <row r="16">
          <cell r="B16" t="str">
            <v xml:space="preserve">Amount to be spent on visitors from Community </v>
          </cell>
        </row>
        <row r="22">
          <cell r="B22" t="str">
            <v>Calculations:</v>
          </cell>
        </row>
        <row r="24">
          <cell r="B24" t="str">
            <v>Visitor Costs</v>
          </cell>
          <cell r="C24">
            <v>50000</v>
          </cell>
          <cell r="D24" t="str">
            <v>Shirt</v>
          </cell>
          <cell r="E24" t="str">
            <v>Includes:</v>
          </cell>
          <cell r="F24" t="str">
            <v>Lab chemicals</v>
          </cell>
          <cell r="G24">
            <v>84000</v>
          </cell>
        </row>
        <row r="25">
          <cell r="B25" t="str">
            <v>Coveralls</v>
          </cell>
          <cell r="C25">
            <v>47000</v>
          </cell>
          <cell r="D25" t="str">
            <v>Pant</v>
          </cell>
          <cell r="E25" t="str">
            <v>3*1.3mtr*Rs. 540*40 persons</v>
          </cell>
          <cell r="F25" t="str">
            <v>Lab consumables</v>
          </cell>
          <cell r="G25">
            <v>84240</v>
          </cell>
        </row>
        <row r="26">
          <cell r="B26" t="str">
            <v>Rain coat</v>
          </cell>
          <cell r="C26">
            <v>50000</v>
          </cell>
          <cell r="E26" t="str">
            <v>Stitching</v>
          </cell>
          <cell r="F26" t="str">
            <v xml:space="preserve">Lab additional items </v>
          </cell>
          <cell r="G26">
            <v>150000</v>
          </cell>
        </row>
        <row r="27">
          <cell r="B27" t="str">
            <v>DG set*</v>
          </cell>
          <cell r="G27">
            <v>240240</v>
          </cell>
        </row>
        <row r="28">
          <cell r="B28" t="str">
            <v>*Fuel will be drawn from Main Hsd system .Since it will be difficult to measure at DG Set this is omiited</v>
          </cell>
        </row>
        <row r="29">
          <cell r="B29" t="str">
            <v>Total</v>
          </cell>
          <cell r="C29">
            <v>825000</v>
          </cell>
        </row>
        <row r="30">
          <cell r="B30" t="str">
            <v>Total</v>
          </cell>
          <cell r="C30">
            <v>50000</v>
          </cell>
          <cell r="G30">
            <v>825000</v>
          </cell>
        </row>
        <row r="31">
          <cell r="G31">
            <v>50000</v>
          </cell>
        </row>
        <row r="32">
          <cell r="B32" t="str">
            <v>Total</v>
          </cell>
          <cell r="C32">
            <v>337240</v>
          </cell>
        </row>
        <row r="33">
          <cell r="B33" t="str">
            <v>May</v>
          </cell>
          <cell r="C33">
            <v>800000</v>
          </cell>
          <cell r="G33">
            <v>337240</v>
          </cell>
        </row>
        <row r="34">
          <cell r="B34" t="str">
            <v>June</v>
          </cell>
          <cell r="G34">
            <v>800000</v>
          </cell>
        </row>
        <row r="35">
          <cell r="B35" t="str">
            <v>April</v>
          </cell>
        </row>
        <row r="36">
          <cell r="B36" t="str">
            <v>May</v>
          </cell>
        </row>
        <row r="37">
          <cell r="B37" t="str">
            <v>June</v>
          </cell>
        </row>
        <row r="38">
          <cell r="B38" t="str">
            <v>July</v>
          </cell>
          <cell r="C38">
            <v>400000</v>
          </cell>
        </row>
        <row r="39">
          <cell r="B39" t="str">
            <v>August</v>
          </cell>
          <cell r="C39">
            <v>133200</v>
          </cell>
        </row>
        <row r="40">
          <cell r="B40" t="str">
            <v>September</v>
          </cell>
          <cell r="C40">
            <v>337240</v>
          </cell>
        </row>
        <row r="41">
          <cell r="B41" t="str">
            <v>October</v>
          </cell>
          <cell r="C41">
            <v>133200</v>
          </cell>
        </row>
        <row r="42">
          <cell r="B42" t="str">
            <v>November</v>
          </cell>
          <cell r="C42">
            <v>133200</v>
          </cell>
        </row>
        <row r="43">
          <cell r="B43" t="str">
            <v>December</v>
          </cell>
          <cell r="C43">
            <v>133200</v>
          </cell>
        </row>
        <row r="44">
          <cell r="B44" t="str">
            <v>January</v>
          </cell>
          <cell r="C44">
            <v>133200</v>
          </cell>
        </row>
        <row r="45">
          <cell r="B45" t="str">
            <v>February</v>
          </cell>
          <cell r="C45">
            <v>133200</v>
          </cell>
        </row>
        <row r="46">
          <cell r="B46" t="str">
            <v>March</v>
          </cell>
          <cell r="C46">
            <v>133200</v>
          </cell>
        </row>
        <row r="47">
          <cell r="B47" t="str">
            <v>February</v>
          </cell>
          <cell r="C47">
            <v>133200</v>
          </cell>
        </row>
        <row r="48">
          <cell r="B48" t="str">
            <v>March</v>
          </cell>
          <cell r="C48">
            <v>133200</v>
          </cell>
        </row>
        <row r="49">
          <cell r="B49" t="str">
            <v>Total</v>
          </cell>
          <cell r="C49">
            <v>1332000</v>
          </cell>
        </row>
      </sheetData>
      <sheetData sheetId="19" refreshError="1">
        <row r="1">
          <cell r="B1" t="str">
            <v>Tanir Bavi Power Facility</v>
          </cell>
        </row>
        <row r="2">
          <cell r="B2" t="str">
            <v>Period 01-06-01 to 31-03-02 (10 months)</v>
          </cell>
        </row>
        <row r="4">
          <cell r="D4" t="str">
            <v>Category:</v>
          </cell>
          <cell r="E4" t="str">
            <v>G&amp;A Owner Management Support</v>
          </cell>
        </row>
        <row r="6">
          <cell r="B6" t="str">
            <v>Responsible Team Member Name:</v>
          </cell>
          <cell r="D6" t="str">
            <v>Mohan Rao</v>
          </cell>
        </row>
        <row r="8">
          <cell r="B8" t="str">
            <v>Category Includes:</v>
          </cell>
        </row>
        <row r="10">
          <cell r="B10" t="str">
            <v>GMR / PSEG Management Services Provided</v>
          </cell>
        </row>
        <row r="14">
          <cell r="B14" t="str">
            <v>Budget Estimate Basis:</v>
          </cell>
        </row>
        <row r="16">
          <cell r="B16" t="str">
            <v>Estimates of travel and assoc. expenses to site by GMR/PSEG management.</v>
          </cell>
        </row>
        <row r="17">
          <cell r="B17" t="str">
            <v xml:space="preserve">It is also assumed  balance 50% will be met by  chiller units </v>
          </cell>
        </row>
        <row r="22">
          <cell r="B22" t="str">
            <v>Calculations:</v>
          </cell>
          <cell r="G22" t="str">
            <v>$ comp</v>
          </cell>
        </row>
        <row r="23">
          <cell r="B23" t="str">
            <v>Fuel Fowarding</v>
          </cell>
          <cell r="C23">
            <v>300000</v>
          </cell>
          <cell r="G23" t="str">
            <v xml:space="preserve">US $ comp </v>
          </cell>
        </row>
        <row r="24">
          <cell r="B24" t="str">
            <v>Owner support</v>
          </cell>
          <cell r="C24">
            <v>1940000</v>
          </cell>
          <cell r="D24" t="str">
            <v>spares for condensate pump  etc</v>
          </cell>
          <cell r="E24" t="str">
            <v>Legal</v>
          </cell>
          <cell r="F24" t="str">
            <v>8 trips /PM *12000tkt*10mths</v>
          </cell>
          <cell r="G24">
            <v>960000</v>
          </cell>
        </row>
        <row r="25">
          <cell r="B25" t="str">
            <v xml:space="preserve">Mech item, welding rod, nut, </v>
          </cell>
          <cell r="C25">
            <v>500000</v>
          </cell>
          <cell r="E25" t="str">
            <v>Expenses</v>
          </cell>
          <cell r="F25" t="str">
            <v>Rs 8000 Per Trip *6trips*10mths*</v>
          </cell>
          <cell r="G25">
            <v>480000</v>
          </cell>
        </row>
        <row r="26">
          <cell r="B26" t="str">
            <v>bolt, washers, caps, etc.</v>
          </cell>
          <cell r="C26">
            <v>550000</v>
          </cell>
          <cell r="E26" t="str">
            <v xml:space="preserve">Comp for director services </v>
          </cell>
          <cell r="F26">
            <v>842400</v>
          </cell>
          <cell r="G26">
            <v>500000</v>
          </cell>
        </row>
        <row r="27">
          <cell r="B27" t="str">
            <v>Gas, hyd oil for entire plant</v>
          </cell>
          <cell r="C27">
            <v>100000</v>
          </cell>
          <cell r="E27" t="str">
            <v xml:space="preserve">intl.Audit </v>
          </cell>
          <cell r="F27" t="str">
            <v xml:space="preserve">US $ 16250 @Rs 47.50 </v>
          </cell>
          <cell r="G27">
            <v>200000</v>
          </cell>
        </row>
        <row r="28">
          <cell r="B28" t="str">
            <v>Filters</v>
          </cell>
          <cell r="C28">
            <v>350000</v>
          </cell>
          <cell r="F28" t="str">
            <v>*exp is made to 6 to match the usage of TBP guest house</v>
          </cell>
        </row>
        <row r="29">
          <cell r="B29" t="str">
            <v>Gasket, o ring, oil seal</v>
          </cell>
          <cell r="C29">
            <v>450000</v>
          </cell>
          <cell r="G29">
            <v>5210</v>
          </cell>
        </row>
        <row r="30">
          <cell r="B30" t="str">
            <v>Total</v>
          </cell>
          <cell r="C30">
            <v>1940000</v>
          </cell>
          <cell r="G30">
            <v>5207</v>
          </cell>
        </row>
        <row r="31">
          <cell r="B31" t="str">
            <v>Fibre liner and related pack</v>
          </cell>
          <cell r="C31">
            <v>0</v>
          </cell>
          <cell r="G31">
            <v>1940000</v>
          </cell>
        </row>
        <row r="32">
          <cell r="B32" t="str">
            <v>Consumable for STO</v>
          </cell>
          <cell r="C32">
            <v>20000</v>
          </cell>
          <cell r="G32">
            <v>2931875</v>
          </cell>
        </row>
        <row r="33">
          <cell r="B33" t="str">
            <v>Cons for chilled water system</v>
          </cell>
          <cell r="C33">
            <v>20000</v>
          </cell>
          <cell r="G33">
            <v>7000</v>
          </cell>
        </row>
        <row r="34">
          <cell r="B34" t="str">
            <v>Misc system</v>
          </cell>
          <cell r="C34">
            <v>35000</v>
          </cell>
        </row>
        <row r="35">
          <cell r="B35" t="str">
            <v>Plant Low Voltage</v>
          </cell>
          <cell r="C35">
            <v>150000</v>
          </cell>
          <cell r="D35" t="str">
            <v>* 2batch*3 days =6 days *40000</v>
          </cell>
          <cell r="F35">
            <v>240000</v>
          </cell>
        </row>
        <row r="36">
          <cell r="B36" t="str">
            <v>Fire Protection System</v>
          </cell>
          <cell r="C36">
            <v>500000</v>
          </cell>
          <cell r="D36" t="str">
            <v>2days*2batch</v>
          </cell>
          <cell r="F36">
            <v>160000</v>
          </cell>
        </row>
        <row r="37">
          <cell r="B37" t="str">
            <v>CW system  treatment</v>
          </cell>
          <cell r="C37">
            <v>450000</v>
          </cell>
          <cell r="D37" t="str">
            <v>2days *2batch</v>
          </cell>
          <cell r="F37">
            <v>160000</v>
          </cell>
        </row>
        <row r="38">
          <cell r="B38" t="str">
            <v>CC / SC Cooling Water System</v>
          </cell>
          <cell r="C38">
            <v>100000</v>
          </cell>
          <cell r="F38">
            <v>560000</v>
          </cell>
          <cell r="G38">
            <v>1590</v>
          </cell>
        </row>
        <row r="39">
          <cell r="B39" t="str">
            <v>Total</v>
          </cell>
          <cell r="C39">
            <v>2000000</v>
          </cell>
          <cell r="D39" t="str">
            <v>Professional fees</v>
          </cell>
          <cell r="F39">
            <v>300000</v>
          </cell>
          <cell r="G39">
            <v>10417</v>
          </cell>
        </row>
        <row r="40">
          <cell r="B40" t="str">
            <v>OTSG Spares</v>
          </cell>
          <cell r="C40">
            <v>400000</v>
          </cell>
          <cell r="D40" t="str">
            <v>Matl/travel</v>
          </cell>
          <cell r="F40">
            <v>100000</v>
          </cell>
          <cell r="G40">
            <v>2000000</v>
          </cell>
        </row>
        <row r="41">
          <cell r="B41" t="str">
            <v>Black Start DG set</v>
          </cell>
          <cell r="C41">
            <v>200000</v>
          </cell>
          <cell r="D41" t="str">
            <v>Total Training</v>
          </cell>
          <cell r="F41">
            <v>960000</v>
          </cell>
          <cell r="G41">
            <v>5500</v>
          </cell>
        </row>
        <row r="42">
          <cell r="B42" t="str">
            <v>Debris Filter &amp; Ball Cleaning</v>
          </cell>
          <cell r="C42">
            <v>400000</v>
          </cell>
          <cell r="G42">
            <v>10300</v>
          </cell>
        </row>
        <row r="43">
          <cell r="B43" t="str">
            <v>Total</v>
          </cell>
          <cell r="C43">
            <v>7504750</v>
          </cell>
          <cell r="G43">
            <v>63540</v>
          </cell>
        </row>
        <row r="44">
          <cell r="B44" t="str">
            <v>June</v>
          </cell>
          <cell r="C44">
            <v>200000</v>
          </cell>
          <cell r="G44">
            <v>7504750</v>
          </cell>
        </row>
        <row r="45">
          <cell r="B45" t="str">
            <v>July</v>
          </cell>
          <cell r="C45">
            <v>50000</v>
          </cell>
        </row>
        <row r="46">
          <cell r="B46" t="str">
            <v>August</v>
          </cell>
          <cell r="C46">
            <v>50000</v>
          </cell>
        </row>
        <row r="47">
          <cell r="B47" t="str">
            <v>September</v>
          </cell>
        </row>
        <row r="48">
          <cell r="B48" t="str">
            <v>October</v>
          </cell>
          <cell r="C48">
            <v>160000</v>
          </cell>
        </row>
        <row r="49">
          <cell r="B49" t="str">
            <v>November</v>
          </cell>
          <cell r="C49">
            <v>160000</v>
          </cell>
        </row>
        <row r="50">
          <cell r="B50" t="str">
            <v>December</v>
          </cell>
          <cell r="C50">
            <v>352968.75</v>
          </cell>
        </row>
        <row r="51">
          <cell r="B51" t="str">
            <v>January</v>
          </cell>
          <cell r="C51">
            <v>352968.75</v>
          </cell>
        </row>
        <row r="52">
          <cell r="B52" t="str">
            <v>February</v>
          </cell>
          <cell r="C52">
            <v>352968.75</v>
          </cell>
        </row>
        <row r="53">
          <cell r="B53" t="str">
            <v>March</v>
          </cell>
          <cell r="C53">
            <v>352968.75</v>
          </cell>
        </row>
      </sheetData>
      <sheetData sheetId="20" refreshError="1">
        <row r="1">
          <cell r="B1" t="str">
            <v>Tanir Bavi Power Facility</v>
          </cell>
        </row>
        <row r="2">
          <cell r="B2" t="str">
            <v>Period 01-06-01 to 31-03-02 (10 months)</v>
          </cell>
        </row>
        <row r="4">
          <cell r="D4" t="str">
            <v>Category:</v>
          </cell>
          <cell r="E4" t="str">
            <v>Business Insurance</v>
          </cell>
        </row>
        <row r="6">
          <cell r="B6" t="str">
            <v>Responsible Team Member Name:</v>
          </cell>
          <cell r="D6" t="str">
            <v>Mohan Rao</v>
          </cell>
        </row>
        <row r="8">
          <cell r="B8" t="str">
            <v>Category Includes:</v>
          </cell>
        </row>
        <row r="10">
          <cell r="B10" t="str">
            <v>Business Interruption - Property Damage - Comprehensive General Liability - Other Risks &amp; Perils  - Automobile Comprehensive and General Liability.</v>
          </cell>
        </row>
        <row r="14">
          <cell r="B14" t="str">
            <v>Budget Estimate Basis:</v>
          </cell>
        </row>
        <row r="16">
          <cell r="B16" t="str">
            <v>Estimated policy costs</v>
          </cell>
        </row>
        <row r="17">
          <cell r="B17" t="str">
            <v>Third party liability  ( for GPOL only )</v>
          </cell>
        </row>
        <row r="21">
          <cell r="B21" t="str">
            <v>Calculations:</v>
          </cell>
        </row>
        <row r="22">
          <cell r="B22" t="str">
            <v>Calculations:</v>
          </cell>
        </row>
        <row r="23">
          <cell r="B23" t="str">
            <v>Comprehensive Auto. Liab.</v>
          </cell>
          <cell r="E23" t="str">
            <v>Calculated for 10 team members (2nd class A/C - train)</v>
          </cell>
          <cell r="G23">
            <v>120000</v>
          </cell>
        </row>
        <row r="24">
          <cell r="B24" t="str">
            <v>Worker's Comp.</v>
          </cell>
          <cell r="C24">
            <v>27000</v>
          </cell>
          <cell r="D24" t="str">
            <v>Water Cess</v>
          </cell>
          <cell r="E24" t="str">
            <v>paise 1.5 *22500cu.mtr/hour*24 hours</v>
          </cell>
          <cell r="F24">
            <v>8100</v>
          </cell>
          <cell r="G24">
            <v>100000</v>
          </cell>
        </row>
        <row r="25">
          <cell r="B25" t="str">
            <v>Excess/Umbrella Liab.</v>
          </cell>
          <cell r="C25">
            <v>27000</v>
          </cell>
          <cell r="E25" t="str">
            <v>Per month</v>
          </cell>
          <cell r="F25">
            <v>243000</v>
          </cell>
          <cell r="G25">
            <v>280000</v>
          </cell>
        </row>
        <row r="26">
          <cell r="B26" t="str">
            <v>Boiler Operator's Licenses</v>
          </cell>
          <cell r="C26">
            <v>0</v>
          </cell>
          <cell r="D26" t="str">
            <v>Toward 4" dia 300mtr pipe and clamps</v>
          </cell>
          <cell r="E26" t="str">
            <v xml:space="preserve">For 10 months </v>
          </cell>
          <cell r="F26">
            <v>2430000</v>
          </cell>
          <cell r="G26">
            <v>40000</v>
          </cell>
        </row>
        <row r="27">
          <cell r="B27" t="str">
            <v>Labor Licenses</v>
          </cell>
          <cell r="C27">
            <v>15000</v>
          </cell>
          <cell r="E27" t="str">
            <v xml:space="preserve">Co2+H2 (Lab) </v>
          </cell>
          <cell r="G27">
            <v>20000</v>
          </cell>
        </row>
        <row r="28">
          <cell r="B28" t="str">
            <v>Land Cess</v>
          </cell>
          <cell r="C28">
            <v>70000</v>
          </cell>
          <cell r="E28" t="str">
            <v>estimate Rs. 5000 each</v>
          </cell>
          <cell r="G28">
            <v>630000</v>
          </cell>
        </row>
        <row r="29">
          <cell r="B29" t="str">
            <v>B arge License</v>
          </cell>
          <cell r="C29">
            <v>0</v>
          </cell>
          <cell r="E29" t="str">
            <v>Discount of 25% for payment on time not</v>
          </cell>
          <cell r="G29">
            <v>200000</v>
          </cell>
        </row>
        <row r="30">
          <cell r="B30" t="str">
            <v>Total</v>
          </cell>
          <cell r="C30">
            <v>200000</v>
          </cell>
          <cell r="D30" t="str">
            <v>Rs 500/hr*20hrs per month *10months</v>
          </cell>
          <cell r="E30" t="str">
            <v>considered</v>
          </cell>
          <cell r="G30">
            <v>973000</v>
          </cell>
        </row>
        <row r="31">
          <cell r="B31" t="str">
            <v>Weights &amp; Measures</v>
          </cell>
          <cell r="C31">
            <v>20000</v>
          </cell>
          <cell r="E31" t="str">
            <v>estimate 15 children @ Rs. 15000 each</v>
          </cell>
          <cell r="G31">
            <v>200000</v>
          </cell>
        </row>
        <row r="32">
          <cell r="B32" t="str">
            <v>Water Cess</v>
          </cell>
          <cell r="C32">
            <v>2430000</v>
          </cell>
          <cell r="E32" t="str">
            <v>For interview /travel , head hunter etc.,</v>
          </cell>
          <cell r="G32">
            <v>950000</v>
          </cell>
        </row>
        <row r="33">
          <cell r="B33" t="str">
            <v>April</v>
          </cell>
          <cell r="C33">
            <v>925000</v>
          </cell>
          <cell r="E33" t="str">
            <v>Pens/Pencils/Markers/etc.</v>
          </cell>
        </row>
        <row r="34">
          <cell r="B34" t="str">
            <v>June</v>
          </cell>
          <cell r="C34">
            <v>2539000</v>
          </cell>
          <cell r="E34" t="str">
            <v>Hole Punch</v>
          </cell>
          <cell r="G34">
            <v>925000</v>
          </cell>
        </row>
        <row r="35">
          <cell r="B35" t="str">
            <v>July</v>
          </cell>
          <cell r="G35">
            <v>2539000</v>
          </cell>
        </row>
        <row r="36">
          <cell r="B36" t="str">
            <v>August</v>
          </cell>
        </row>
        <row r="37">
          <cell r="B37" t="str">
            <v>September</v>
          </cell>
          <cell r="E37" t="str">
            <v xml:space="preserve">Water Cess monthly Rest in Feb </v>
          </cell>
        </row>
        <row r="38">
          <cell r="B38" t="str">
            <v>October</v>
          </cell>
          <cell r="C38">
            <v>243000</v>
          </cell>
        </row>
        <row r="39">
          <cell r="B39" t="str">
            <v>November</v>
          </cell>
          <cell r="C39">
            <v>243000</v>
          </cell>
          <cell r="E39" t="str">
            <v>Boiler Operataor's licenece for 2001-2 will be provided by TBP</v>
          </cell>
        </row>
        <row r="40">
          <cell r="B40" t="str">
            <v>December</v>
          </cell>
          <cell r="C40">
            <v>243000</v>
          </cell>
          <cell r="E40" t="str">
            <v>Land cess to be paid and provided in budget of TBP</v>
          </cell>
        </row>
        <row r="41">
          <cell r="B41" t="str">
            <v>January</v>
          </cell>
          <cell r="C41">
            <v>243000</v>
          </cell>
          <cell r="G41">
            <v>650000</v>
          </cell>
        </row>
        <row r="42">
          <cell r="B42" t="str">
            <v>February</v>
          </cell>
          <cell r="C42">
            <v>243000</v>
          </cell>
        </row>
        <row r="43">
          <cell r="B43" t="str">
            <v>March</v>
          </cell>
          <cell r="C43">
            <v>243000</v>
          </cell>
        </row>
        <row r="44">
          <cell r="B44" t="str">
            <v>December</v>
          </cell>
          <cell r="C44">
            <v>243000</v>
          </cell>
        </row>
        <row r="45">
          <cell r="B45" t="str">
            <v>January</v>
          </cell>
          <cell r="C45">
            <v>243000</v>
          </cell>
        </row>
        <row r="46">
          <cell r="B46" t="str">
            <v>February</v>
          </cell>
          <cell r="C46">
            <v>352000</v>
          </cell>
        </row>
        <row r="47">
          <cell r="B47" t="str">
            <v>March</v>
          </cell>
          <cell r="C47">
            <v>243000</v>
          </cell>
        </row>
        <row r="48">
          <cell r="C48">
            <v>2539000</v>
          </cell>
          <cell r="D48">
            <v>0</v>
          </cell>
        </row>
      </sheetData>
      <sheetData sheetId="21" refreshError="1">
        <row r="1">
          <cell r="B1" t="str">
            <v>Tanir Bavi Power Facility</v>
          </cell>
        </row>
        <row r="2">
          <cell r="B2" t="str">
            <v>Period 01-06-01 to 31-03-02 (10 months)</v>
          </cell>
        </row>
        <row r="4">
          <cell r="D4" t="str">
            <v>Category:</v>
          </cell>
          <cell r="E4" t="str">
            <v>Safety Supplies</v>
          </cell>
        </row>
        <row r="6">
          <cell r="B6" t="str">
            <v>Responsible Team Member Name:</v>
          </cell>
          <cell r="D6" t="str">
            <v>Premdas</v>
          </cell>
        </row>
        <row r="8">
          <cell r="B8" t="str">
            <v>Category Includes:</v>
          </cell>
        </row>
        <row r="10">
          <cell r="B10" t="str">
            <v>Tags, safety harnesses,  self-contained breathing apparatus, emergency  supplies, personal safety supplies such as hard hats, safety glasses, etc.</v>
          </cell>
        </row>
        <row r="14">
          <cell r="B14" t="str">
            <v>Budget Estimate Basis:</v>
          </cell>
        </row>
        <row r="16">
          <cell r="B16" t="str">
            <v>Based on expectred replacements and number of Staff Members</v>
          </cell>
        </row>
        <row r="22">
          <cell r="B22" t="str">
            <v>Calculations:</v>
          </cell>
        </row>
        <row r="23">
          <cell r="C23" t="str">
            <v>RS</v>
          </cell>
        </row>
        <row r="24">
          <cell r="B24" t="str">
            <v>Hard Hats</v>
          </cell>
          <cell r="C24">
            <v>25000</v>
          </cell>
          <cell r="D24" t="str">
            <v>Ge agrrement  LC charges to be included in TBP budget</v>
          </cell>
          <cell r="E24" t="str">
            <v>1 ton/day@4000/ton 300 days</v>
          </cell>
          <cell r="F24" t="str">
            <v>Rs 500/piece*50</v>
          </cell>
          <cell r="G24">
            <v>1200000</v>
          </cell>
        </row>
        <row r="25">
          <cell r="B25" t="str">
            <v>Safety Glasses</v>
          </cell>
          <cell r="C25">
            <v>30000</v>
          </cell>
          <cell r="E25" t="str">
            <v>Rs75/Day*60 person*30 days*10</v>
          </cell>
          <cell r="F25" t="str">
            <v>Rs 300/piece*100</v>
          </cell>
          <cell r="G25">
            <v>1350000</v>
          </cell>
        </row>
        <row r="26">
          <cell r="B26" t="str">
            <v>Safety Shoes</v>
          </cell>
          <cell r="C26">
            <v>71250</v>
          </cell>
          <cell r="F26" t="str">
            <v>Rs 1425/piece*50</v>
          </cell>
        </row>
        <row r="27">
          <cell r="B27" t="str">
            <v>Safety Harnesses</v>
          </cell>
          <cell r="C27">
            <v>10000</v>
          </cell>
        </row>
        <row r="28">
          <cell r="B28" t="str">
            <v>Oxygen apparatus</v>
          </cell>
          <cell r="C28">
            <v>200000</v>
          </cell>
          <cell r="E28" t="str">
            <v>1 refiil/month/apparatus (8)@rs 2500 /refill</v>
          </cell>
        </row>
        <row r="29">
          <cell r="B29" t="str">
            <v>Filter Replacements</v>
          </cell>
          <cell r="C29">
            <v>25000</v>
          </cell>
          <cell r="E29" t="str">
            <v>64 KBP Leased Line</v>
          </cell>
        </row>
        <row r="30">
          <cell r="B30" t="str">
            <v>Tags</v>
          </cell>
          <cell r="C30">
            <v>90000</v>
          </cell>
          <cell r="G30">
            <v>800000</v>
          </cell>
        </row>
        <row r="31">
          <cell r="B31" t="str">
            <v>Dispenser chem+absorbent etc</v>
          </cell>
          <cell r="C31">
            <v>300000</v>
          </cell>
          <cell r="G31">
            <v>50000</v>
          </cell>
        </row>
        <row r="32">
          <cell r="B32" t="str">
            <v>April</v>
          </cell>
          <cell r="C32">
            <v>1365000</v>
          </cell>
        </row>
        <row r="33">
          <cell r="B33" t="str">
            <v>Total</v>
          </cell>
          <cell r="C33">
            <v>751250</v>
          </cell>
          <cell r="G33">
            <v>1365000</v>
          </cell>
        </row>
        <row r="34">
          <cell r="B34" t="str">
            <v>June</v>
          </cell>
          <cell r="G34">
            <v>751250</v>
          </cell>
        </row>
        <row r="35">
          <cell r="B35" t="str">
            <v>July</v>
          </cell>
          <cell r="C35">
            <v>200000</v>
          </cell>
        </row>
        <row r="36">
          <cell r="B36" t="str">
            <v>April</v>
          </cell>
        </row>
        <row r="37">
          <cell r="B37" t="str">
            <v>May</v>
          </cell>
          <cell r="C37">
            <v>431666.66666666669</v>
          </cell>
          <cell r="D37" t="str">
            <v>Oxygen monthly all others in Dec</v>
          </cell>
        </row>
        <row r="38">
          <cell r="B38" t="str">
            <v>June</v>
          </cell>
          <cell r="C38">
            <v>50000</v>
          </cell>
        </row>
        <row r="39">
          <cell r="B39" t="str">
            <v>July</v>
          </cell>
          <cell r="C39">
            <v>50000</v>
          </cell>
        </row>
        <row r="40">
          <cell r="B40" t="str">
            <v>August</v>
          </cell>
          <cell r="C40">
            <v>50000</v>
          </cell>
        </row>
        <row r="41">
          <cell r="B41" t="str">
            <v>September</v>
          </cell>
          <cell r="C41">
            <v>50000</v>
          </cell>
        </row>
        <row r="42">
          <cell r="B42" t="str">
            <v>October</v>
          </cell>
          <cell r="C42">
            <v>50000</v>
          </cell>
        </row>
        <row r="43">
          <cell r="B43" t="str">
            <v>November</v>
          </cell>
          <cell r="C43">
            <v>50000</v>
          </cell>
        </row>
        <row r="44">
          <cell r="B44" t="str">
            <v>December</v>
          </cell>
          <cell r="C44">
            <v>301250</v>
          </cell>
        </row>
        <row r="45">
          <cell r="B45" t="str">
            <v>January</v>
          </cell>
          <cell r="C45">
            <v>50000</v>
          </cell>
        </row>
        <row r="46">
          <cell r="B46" t="str">
            <v>February</v>
          </cell>
          <cell r="C46">
            <v>50000</v>
          </cell>
        </row>
        <row r="47">
          <cell r="B47" t="str">
            <v>March</v>
          </cell>
          <cell r="C47">
            <v>50000</v>
          </cell>
        </row>
        <row r="48">
          <cell r="C48">
            <v>751250</v>
          </cell>
        </row>
      </sheetData>
      <sheetData sheetId="22" refreshError="1">
        <row r="1">
          <cell r="B1" t="str">
            <v>Tanir Bavi Power Facility</v>
          </cell>
        </row>
        <row r="2">
          <cell r="B2" t="str">
            <v>Period 01-06-01 to 31-03-02 (10 months)</v>
          </cell>
        </row>
        <row r="4">
          <cell r="D4" t="str">
            <v>Category:</v>
          </cell>
          <cell r="E4" t="str">
            <v>Laboratory Supplies</v>
          </cell>
        </row>
        <row r="6">
          <cell r="B6" t="str">
            <v>Responsible Team Member Name:</v>
          </cell>
          <cell r="D6" t="str">
            <v>Premdas</v>
          </cell>
        </row>
        <row r="8">
          <cell r="B8" t="str">
            <v>Category Includes:</v>
          </cell>
        </row>
        <row r="10">
          <cell r="B10" t="str">
            <v>Glassware, instruments, and other supplies used for chemical analysis of plant water, fuel, oil and flue gases.</v>
          </cell>
        </row>
        <row r="11">
          <cell r="B11" t="str">
            <v>and also the frequency is expected to be higher with monsoon</v>
          </cell>
          <cell r="C11" t="str">
            <v xml:space="preserve">Naptha testing,pollution control sample from different part of the plant </v>
          </cell>
        </row>
        <row r="14">
          <cell r="B14" t="str">
            <v>Budget Estimate Basis:</v>
          </cell>
        </row>
        <row r="16">
          <cell r="B16" t="str">
            <v>Estimate is based on chlorine, chromium, pH, conductivity, silica, and zinc testing and consumables.</v>
          </cell>
        </row>
        <row r="22">
          <cell r="B22" t="str">
            <v>Calculations:</v>
          </cell>
        </row>
        <row r="24">
          <cell r="B24" t="str">
            <v>Lab Supplies</v>
          </cell>
          <cell r="C24">
            <v>825000</v>
          </cell>
          <cell r="D24" t="str">
            <v>4.5ltr/hr*2hr/day*300 days*Rs. 20 / ltr.</v>
          </cell>
          <cell r="E24" t="str">
            <v>Includes:</v>
          </cell>
          <cell r="F24" t="str">
            <v>Lab chemicals</v>
          </cell>
          <cell r="G24">
            <v>500000</v>
          </cell>
        </row>
        <row r="25">
          <cell r="B25" t="str">
            <v>Truck - Battery Operated</v>
          </cell>
          <cell r="C25" t="str">
            <v>NA</v>
          </cell>
          <cell r="D25" t="str">
            <v>Pant</v>
          </cell>
          <cell r="E25" t="str">
            <v>3*1.3mtr*Rs. 540*40 persons</v>
          </cell>
          <cell r="F25" t="str">
            <v>Lab consumables</v>
          </cell>
          <cell r="G25">
            <v>175000</v>
          </cell>
        </row>
        <row r="26">
          <cell r="B26" t="str">
            <v xml:space="preserve">Disel fire pumps </v>
          </cell>
          <cell r="C26">
            <v>93600</v>
          </cell>
          <cell r="E26" t="str">
            <v>Stitching</v>
          </cell>
          <cell r="F26" t="str">
            <v xml:space="preserve">Lab additional items </v>
          </cell>
          <cell r="G26">
            <v>150000</v>
          </cell>
        </row>
        <row r="27">
          <cell r="B27" t="str">
            <v>DG set*</v>
          </cell>
          <cell r="C27">
            <v>60000</v>
          </cell>
          <cell r="G27">
            <v>240240</v>
          </cell>
        </row>
        <row r="28">
          <cell r="B28" t="str">
            <v>*Fuel will be drawn from Main Hsd system .Since it will be difficult to measure at DG Set this is omiited</v>
          </cell>
        </row>
        <row r="29">
          <cell r="B29" t="str">
            <v>Total</v>
          </cell>
          <cell r="C29">
            <v>825000</v>
          </cell>
        </row>
        <row r="30">
          <cell r="B30" t="str">
            <v>Total</v>
          </cell>
          <cell r="C30">
            <v>50000</v>
          </cell>
          <cell r="G30">
            <v>825000</v>
          </cell>
        </row>
        <row r="31">
          <cell r="G31">
            <v>50000</v>
          </cell>
        </row>
        <row r="32">
          <cell r="B32" t="str">
            <v>April</v>
          </cell>
          <cell r="C32">
            <v>337240</v>
          </cell>
        </row>
        <row r="33">
          <cell r="B33" t="str">
            <v>May</v>
          </cell>
          <cell r="C33">
            <v>800000</v>
          </cell>
          <cell r="G33">
            <v>337240</v>
          </cell>
        </row>
        <row r="34">
          <cell r="B34" t="str">
            <v>June</v>
          </cell>
          <cell r="G34">
            <v>800000</v>
          </cell>
        </row>
        <row r="35">
          <cell r="B35" t="str">
            <v>July</v>
          </cell>
        </row>
        <row r="36">
          <cell r="B36" t="str">
            <v>August</v>
          </cell>
        </row>
        <row r="37">
          <cell r="B37" t="str">
            <v>September</v>
          </cell>
        </row>
        <row r="38">
          <cell r="B38" t="str">
            <v>October</v>
          </cell>
          <cell r="C38">
            <v>400000</v>
          </cell>
        </row>
        <row r="39">
          <cell r="B39" t="str">
            <v>November</v>
          </cell>
          <cell r="C39">
            <v>133200</v>
          </cell>
        </row>
        <row r="40">
          <cell r="B40" t="str">
            <v>December</v>
          </cell>
          <cell r="C40">
            <v>50000</v>
          </cell>
        </row>
        <row r="41">
          <cell r="B41" t="str">
            <v>January</v>
          </cell>
          <cell r="C41">
            <v>133200</v>
          </cell>
        </row>
        <row r="42">
          <cell r="B42" t="str">
            <v>February</v>
          </cell>
          <cell r="C42">
            <v>133200</v>
          </cell>
        </row>
        <row r="43">
          <cell r="B43" t="str">
            <v>March</v>
          </cell>
          <cell r="C43">
            <v>133200</v>
          </cell>
        </row>
        <row r="44">
          <cell r="B44" t="str">
            <v>January</v>
          </cell>
          <cell r="C44">
            <v>133200</v>
          </cell>
        </row>
        <row r="45">
          <cell r="B45" t="str">
            <v>February</v>
          </cell>
          <cell r="C45">
            <v>133200</v>
          </cell>
        </row>
        <row r="46">
          <cell r="B46" t="str">
            <v>March</v>
          </cell>
          <cell r="C46">
            <v>133200</v>
          </cell>
        </row>
        <row r="47">
          <cell r="B47" t="str">
            <v>February</v>
          </cell>
          <cell r="C47">
            <v>133200</v>
          </cell>
        </row>
        <row r="48">
          <cell r="B48" t="str">
            <v>March</v>
          </cell>
          <cell r="C48">
            <v>133200</v>
          </cell>
        </row>
        <row r="49">
          <cell r="B49" t="str">
            <v>Total</v>
          </cell>
          <cell r="C49">
            <v>1332000</v>
          </cell>
        </row>
      </sheetData>
      <sheetData sheetId="23" refreshError="1">
        <row r="1">
          <cell r="B1" t="str">
            <v>Tanir Bavi Power Facility</v>
          </cell>
        </row>
        <row r="2">
          <cell r="B2" t="str">
            <v>Period 01-06-01 to 31-03-02 (10 months)</v>
          </cell>
        </row>
        <row r="4">
          <cell r="D4" t="str">
            <v>Category:</v>
          </cell>
          <cell r="E4" t="str">
            <v>Plant Consumables</v>
          </cell>
        </row>
        <row r="6">
          <cell r="B6" t="str">
            <v>Responsible Team Member Name:</v>
          </cell>
          <cell r="D6" t="str">
            <v>Sundarajan</v>
          </cell>
        </row>
        <row r="8">
          <cell r="B8" t="str">
            <v>Category Includes:</v>
          </cell>
        </row>
        <row r="10">
          <cell r="B10" t="str">
            <v xml:space="preserve">Charts, logs, touch up paint, computer disks,  shovels, gloves and other misc. consumable items used in normal operations. Materials consumed in the course of plant maintenance that cannot be charged as replacement parts. </v>
          </cell>
        </row>
        <row r="14">
          <cell r="B14" t="str">
            <v>Budget Estimate Basis:</v>
          </cell>
        </row>
        <row r="16">
          <cell r="B16" t="str">
            <v>Based on the equipment preventive and predictive maintenance programs and general operations support.</v>
          </cell>
        </row>
        <row r="17">
          <cell r="B17" t="str">
            <v xml:space="preserve">It is also assumed  balance 50% will be met by  chiller units </v>
          </cell>
        </row>
        <row r="22">
          <cell r="B22" t="str">
            <v>Calculations:</v>
          </cell>
          <cell r="G22" t="str">
            <v>$ comp</v>
          </cell>
        </row>
        <row r="23">
          <cell r="B23" t="str">
            <v>Fuel Fowarding</v>
          </cell>
          <cell r="C23">
            <v>300000</v>
          </cell>
          <cell r="G23" t="str">
            <v xml:space="preserve">US $ comp </v>
          </cell>
        </row>
        <row r="24">
          <cell r="B24" t="str">
            <v>Electrical consumables</v>
          </cell>
          <cell r="C24">
            <v>375000</v>
          </cell>
          <cell r="D24" t="str">
            <v>spares for condensate pump  etc</v>
          </cell>
          <cell r="E24" t="str">
            <v>Legal</v>
          </cell>
          <cell r="F24" t="str">
            <v>8 trips /PM *12000tkt*10mths</v>
          </cell>
          <cell r="G24" t="str">
            <v>(included in Total )</v>
          </cell>
        </row>
        <row r="25">
          <cell r="B25" t="str">
            <v xml:space="preserve">Mech item, welding rod, nut, </v>
          </cell>
          <cell r="C25">
            <v>500000</v>
          </cell>
          <cell r="D25" t="str">
            <v>Asper contract recd</v>
          </cell>
          <cell r="E25" t="str">
            <v>Expenses</v>
          </cell>
          <cell r="F25" t="str">
            <v>Rs 8000 Per Trip *6trips*10mths*</v>
          </cell>
          <cell r="G25">
            <v>10650</v>
          </cell>
        </row>
        <row r="26">
          <cell r="B26" t="str">
            <v>bolt, washers, caps, etc.</v>
          </cell>
          <cell r="C26">
            <v>550000</v>
          </cell>
          <cell r="D26" t="str">
            <v>6 people *100rs *300 days +Seeds+Manure</v>
          </cell>
          <cell r="E26" t="str">
            <v xml:space="preserve">Comp for director services </v>
          </cell>
          <cell r="F26">
            <v>842400</v>
          </cell>
          <cell r="G26">
            <v>500000</v>
          </cell>
        </row>
        <row r="27">
          <cell r="B27" t="str">
            <v>Gas, hyd oil for entire plant</v>
          </cell>
          <cell r="C27">
            <v>100000</v>
          </cell>
          <cell r="E27" t="str">
            <v xml:space="preserve">intl.Audit </v>
          </cell>
          <cell r="F27" t="str">
            <v xml:space="preserve">US $ 16250 @Rs 47.50 </v>
          </cell>
          <cell r="G27">
            <v>200000</v>
          </cell>
        </row>
        <row r="28">
          <cell r="B28" t="str">
            <v>Filters</v>
          </cell>
          <cell r="C28">
            <v>350000</v>
          </cell>
          <cell r="F28" t="str">
            <v>*exp is made to 6 to match the usage of TBP guest house</v>
          </cell>
        </row>
        <row r="29">
          <cell r="B29" t="str">
            <v>Gasket, o ring, oil seal</v>
          </cell>
          <cell r="C29">
            <v>450000</v>
          </cell>
          <cell r="G29">
            <v>5210</v>
          </cell>
        </row>
        <row r="30">
          <cell r="B30" t="str">
            <v xml:space="preserve">Bearings </v>
          </cell>
          <cell r="C30">
            <v>100000</v>
          </cell>
          <cell r="G30">
            <v>5207</v>
          </cell>
        </row>
        <row r="31">
          <cell r="B31" t="str">
            <v>Fibre liner and related pack</v>
          </cell>
          <cell r="C31">
            <v>0</v>
          </cell>
          <cell r="D31" t="str">
            <v>est @Rs 5000/mont for 10 months</v>
          </cell>
          <cell r="G31">
            <v>1940000</v>
          </cell>
        </row>
        <row r="32">
          <cell r="B32" t="str">
            <v>Consumable for STO</v>
          </cell>
          <cell r="C32">
            <v>20000</v>
          </cell>
          <cell r="G32">
            <v>1193400</v>
          </cell>
        </row>
        <row r="33">
          <cell r="B33" t="str">
            <v>Cons for chilled water system</v>
          </cell>
          <cell r="C33">
            <v>20000</v>
          </cell>
          <cell r="G33">
            <v>7000</v>
          </cell>
        </row>
        <row r="34">
          <cell r="B34" t="str">
            <v>Misc system</v>
          </cell>
          <cell r="C34">
            <v>35000</v>
          </cell>
        </row>
        <row r="35">
          <cell r="B35" t="str">
            <v>Plant Low Voltage</v>
          </cell>
          <cell r="C35">
            <v>150000</v>
          </cell>
          <cell r="D35" t="str">
            <v>* 2batch*3 days =6 days *40000</v>
          </cell>
          <cell r="F35">
            <v>240000</v>
          </cell>
        </row>
        <row r="36">
          <cell r="B36" t="str">
            <v>Fire Protection System</v>
          </cell>
          <cell r="C36">
            <v>500000</v>
          </cell>
          <cell r="D36" t="str">
            <v>2days*2batch</v>
          </cell>
          <cell r="F36">
            <v>160000</v>
          </cell>
          <cell r="G36">
            <v>2810000</v>
          </cell>
        </row>
        <row r="37">
          <cell r="B37" t="str">
            <v>CW system  treatment</v>
          </cell>
          <cell r="C37">
            <v>450000</v>
          </cell>
          <cell r="D37" t="str">
            <v>2days *2batch</v>
          </cell>
          <cell r="F37">
            <v>160000</v>
          </cell>
        </row>
        <row r="38">
          <cell r="B38" t="str">
            <v>CC / SC Cooling Water System</v>
          </cell>
          <cell r="C38">
            <v>100000</v>
          </cell>
          <cell r="F38">
            <v>560000</v>
          </cell>
          <cell r="G38">
            <v>1590</v>
          </cell>
        </row>
        <row r="39">
          <cell r="B39" t="str">
            <v>Total</v>
          </cell>
          <cell r="C39">
            <v>2000000</v>
          </cell>
          <cell r="D39" t="str">
            <v>Professional fees</v>
          </cell>
          <cell r="F39">
            <v>300000</v>
          </cell>
          <cell r="G39">
            <v>10417</v>
          </cell>
        </row>
        <row r="40">
          <cell r="B40" t="str">
            <v>OTSG Spares</v>
          </cell>
          <cell r="C40">
            <v>400000</v>
          </cell>
          <cell r="D40" t="str">
            <v>Matl/travel</v>
          </cell>
          <cell r="F40">
            <v>100000</v>
          </cell>
          <cell r="G40">
            <v>2000000</v>
          </cell>
        </row>
        <row r="41">
          <cell r="B41" t="str">
            <v>Black Start DG set</v>
          </cell>
          <cell r="C41">
            <v>200000</v>
          </cell>
          <cell r="D41" t="str">
            <v>Total Training</v>
          </cell>
          <cell r="F41">
            <v>960000</v>
          </cell>
          <cell r="G41">
            <v>5500</v>
          </cell>
        </row>
        <row r="42">
          <cell r="B42" t="str">
            <v>Debris Filter &amp; Ball Cleaning</v>
          </cell>
          <cell r="C42">
            <v>400000</v>
          </cell>
          <cell r="G42">
            <v>10300</v>
          </cell>
        </row>
        <row r="43">
          <cell r="B43" t="str">
            <v>Total</v>
          </cell>
          <cell r="C43">
            <v>7504750</v>
          </cell>
          <cell r="G43">
            <v>63540</v>
          </cell>
        </row>
        <row r="44">
          <cell r="B44" t="str">
            <v>June</v>
          </cell>
          <cell r="C44">
            <v>200000</v>
          </cell>
          <cell r="G44">
            <v>7504750</v>
          </cell>
        </row>
        <row r="45">
          <cell r="B45" t="str">
            <v>July</v>
          </cell>
          <cell r="C45">
            <v>50000</v>
          </cell>
        </row>
        <row r="46">
          <cell r="B46" t="str">
            <v>August</v>
          </cell>
          <cell r="C46">
            <v>50000</v>
          </cell>
        </row>
        <row r="47">
          <cell r="B47" t="str">
            <v>September</v>
          </cell>
        </row>
        <row r="48">
          <cell r="B48" t="str">
            <v>October</v>
          </cell>
          <cell r="C48">
            <v>160000</v>
          </cell>
        </row>
        <row r="49">
          <cell r="B49" t="str">
            <v>November</v>
          </cell>
          <cell r="C49">
            <v>160000</v>
          </cell>
        </row>
        <row r="50">
          <cell r="B50" t="str">
            <v>December</v>
          </cell>
          <cell r="C50">
            <v>352968.75</v>
          </cell>
        </row>
        <row r="51">
          <cell r="B51" t="str">
            <v>January</v>
          </cell>
          <cell r="C51">
            <v>352968.75</v>
          </cell>
        </row>
        <row r="52">
          <cell r="B52" t="str">
            <v>February</v>
          </cell>
          <cell r="C52">
            <v>352968.75</v>
          </cell>
        </row>
        <row r="53">
          <cell r="B53" t="str">
            <v>March</v>
          </cell>
          <cell r="C53">
            <v>352968.75</v>
          </cell>
        </row>
      </sheetData>
      <sheetData sheetId="24" refreshError="1">
        <row r="1">
          <cell r="B1" t="str">
            <v>Tanir Bavi Power Facility</v>
          </cell>
        </row>
        <row r="2">
          <cell r="B2" t="str">
            <v>Period 01-06-01 to 31-03-02 (10 months)</v>
          </cell>
        </row>
        <row r="4">
          <cell r="D4" t="str">
            <v>Category:</v>
          </cell>
          <cell r="E4" t="str">
            <v>Lubricants</v>
          </cell>
        </row>
        <row r="6">
          <cell r="B6" t="str">
            <v>Responsible Team Member Name:</v>
          </cell>
          <cell r="D6" t="str">
            <v>Ravi</v>
          </cell>
        </row>
        <row r="8">
          <cell r="B8" t="str">
            <v>Category Includes:</v>
          </cell>
        </row>
        <row r="10">
          <cell r="B10" t="str">
            <v>Greases, oils and other lubricants for the plant machinery.</v>
          </cell>
        </row>
        <row r="14">
          <cell r="B14" t="str">
            <v>Budget Estimate Basis:</v>
          </cell>
        </row>
        <row r="16">
          <cell r="B16" t="str">
            <v>Based on the equipment preventive and predictive maintenance programs.</v>
          </cell>
        </row>
        <row r="17">
          <cell r="B17" t="str">
            <v>Third party liability  ( for GPOL only )</v>
          </cell>
        </row>
        <row r="21">
          <cell r="B21" t="str">
            <v>Calculations:</v>
          </cell>
        </row>
        <row r="22">
          <cell r="B22" t="str">
            <v>Calculations:</v>
          </cell>
        </row>
        <row r="23">
          <cell r="B23" t="str">
            <v>Comprehensive Auto. Liab.</v>
          </cell>
          <cell r="E23" t="str">
            <v>Calculated for 10 team members (2nd class A/C - train)</v>
          </cell>
          <cell r="G23">
            <v>120000</v>
          </cell>
        </row>
        <row r="24">
          <cell r="B24" t="str">
            <v>Lubs oils</v>
          </cell>
          <cell r="C24">
            <v>2500000</v>
          </cell>
          <cell r="D24" t="str">
            <v>Water Cess</v>
          </cell>
          <cell r="E24" t="str">
            <v>Rs5000/hr*8hrs per month *10 months</v>
          </cell>
          <cell r="F24">
            <v>8100</v>
          </cell>
          <cell r="G24">
            <v>100000</v>
          </cell>
        </row>
        <row r="25">
          <cell r="B25" t="str">
            <v>Excess/Umbrella Liab.</v>
          </cell>
          <cell r="C25">
            <v>10000</v>
          </cell>
          <cell r="E25" t="str">
            <v>5 wash / gt*50ltr per wash *280ltr /GT * 4 GT</v>
          </cell>
          <cell r="F25">
            <v>243000</v>
          </cell>
          <cell r="G25">
            <v>280000</v>
          </cell>
        </row>
        <row r="26">
          <cell r="B26" t="str">
            <v>Scaffolding</v>
          </cell>
          <cell r="C26">
            <v>150000</v>
          </cell>
          <cell r="D26" t="str">
            <v>Toward 4" dia 300mtr pipe and clamps</v>
          </cell>
          <cell r="E26" t="str">
            <v xml:space="preserve">For 10 months </v>
          </cell>
          <cell r="F26">
            <v>2430000</v>
          </cell>
          <cell r="G26">
            <v>40000</v>
          </cell>
        </row>
        <row r="27">
          <cell r="B27" t="str">
            <v>General Machines</v>
          </cell>
          <cell r="C27">
            <v>100000</v>
          </cell>
          <cell r="E27" t="str">
            <v xml:space="preserve">Co2+H2 (Lab) </v>
          </cell>
          <cell r="G27">
            <v>20000</v>
          </cell>
        </row>
        <row r="28">
          <cell r="B28" t="str">
            <v>High Pressure Pump</v>
          </cell>
          <cell r="C28">
            <v>70000</v>
          </cell>
          <cell r="E28" t="str">
            <v>estimate Rs. 5000 each</v>
          </cell>
          <cell r="G28">
            <v>630000</v>
          </cell>
        </row>
        <row r="29">
          <cell r="B29" t="str">
            <v>Boat</v>
          </cell>
          <cell r="C29">
            <v>120000</v>
          </cell>
          <cell r="E29" t="str">
            <v>Discount of 25% for payment on time not</v>
          </cell>
        </row>
        <row r="30">
          <cell r="B30" t="str">
            <v>Total</v>
          </cell>
          <cell r="C30">
            <v>2500000</v>
          </cell>
          <cell r="D30" t="str">
            <v>Rs 500/hr*20hrs per month *10months</v>
          </cell>
          <cell r="E30" t="str">
            <v>considered</v>
          </cell>
          <cell r="G30">
            <v>973000</v>
          </cell>
        </row>
        <row r="31">
          <cell r="B31" t="str">
            <v>Total</v>
          </cell>
          <cell r="C31">
            <v>950000</v>
          </cell>
          <cell r="E31" t="str">
            <v>estimate 15 children @ Rs. 15000 each</v>
          </cell>
          <cell r="G31">
            <v>2500000</v>
          </cell>
        </row>
        <row r="32">
          <cell r="B32" t="str">
            <v>Water Cess</v>
          </cell>
          <cell r="C32">
            <v>2430000</v>
          </cell>
          <cell r="E32" t="str">
            <v>For interview /travel , head hunter etc.,</v>
          </cell>
          <cell r="G32">
            <v>950000</v>
          </cell>
        </row>
        <row r="33">
          <cell r="B33" t="str">
            <v>April</v>
          </cell>
          <cell r="C33">
            <v>925000</v>
          </cell>
          <cell r="E33" t="str">
            <v>Pens/Pencils/Markers/etc.</v>
          </cell>
        </row>
        <row r="34">
          <cell r="B34" t="str">
            <v>June</v>
          </cell>
          <cell r="C34">
            <v>2539000</v>
          </cell>
          <cell r="E34" t="str">
            <v>Hole Punch</v>
          </cell>
          <cell r="G34">
            <v>925000</v>
          </cell>
        </row>
        <row r="35">
          <cell r="B35" t="str">
            <v>July</v>
          </cell>
          <cell r="G35">
            <v>2539000</v>
          </cell>
        </row>
        <row r="36">
          <cell r="B36" t="str">
            <v>August</v>
          </cell>
        </row>
        <row r="37">
          <cell r="B37" t="str">
            <v>September</v>
          </cell>
          <cell r="E37" t="str">
            <v xml:space="preserve">Water Cess monthly Rest in Feb </v>
          </cell>
        </row>
        <row r="38">
          <cell r="B38" t="str">
            <v>October</v>
          </cell>
          <cell r="C38">
            <v>0</v>
          </cell>
        </row>
        <row r="39">
          <cell r="B39" t="str">
            <v>November</v>
          </cell>
          <cell r="C39">
            <v>243000</v>
          </cell>
          <cell r="E39" t="str">
            <v>Boiler Operataor's licenece for 2001-2 will be provided by TBP</v>
          </cell>
        </row>
        <row r="40">
          <cell r="B40" t="str">
            <v>December</v>
          </cell>
          <cell r="C40">
            <v>243000</v>
          </cell>
          <cell r="E40" t="str">
            <v>Land cess to be paid and provided in budget of TBP</v>
          </cell>
        </row>
        <row r="41">
          <cell r="B41" t="str">
            <v>January</v>
          </cell>
          <cell r="C41">
            <v>0</v>
          </cell>
          <cell r="G41">
            <v>650000</v>
          </cell>
        </row>
        <row r="42">
          <cell r="B42" t="str">
            <v>February</v>
          </cell>
          <cell r="C42">
            <v>0</v>
          </cell>
        </row>
        <row r="43">
          <cell r="B43" t="str">
            <v>March</v>
          </cell>
          <cell r="C43">
            <v>243000</v>
          </cell>
        </row>
        <row r="44">
          <cell r="B44" t="str">
            <v>March</v>
          </cell>
          <cell r="C44">
            <v>0</v>
          </cell>
        </row>
        <row r="45">
          <cell r="B45" t="str">
            <v>January</v>
          </cell>
          <cell r="C45">
            <v>243000</v>
          </cell>
        </row>
        <row r="46">
          <cell r="B46" t="str">
            <v>February</v>
          </cell>
          <cell r="C46">
            <v>352000</v>
          </cell>
        </row>
        <row r="47">
          <cell r="B47" t="str">
            <v>March</v>
          </cell>
          <cell r="C47">
            <v>243000</v>
          </cell>
        </row>
        <row r="48">
          <cell r="C48">
            <v>2539000</v>
          </cell>
          <cell r="D48">
            <v>0</v>
          </cell>
        </row>
      </sheetData>
      <sheetData sheetId="25" refreshError="1">
        <row r="1">
          <cell r="B1" t="str">
            <v>Tanir Bavi Power Facility</v>
          </cell>
        </row>
        <row r="2">
          <cell r="B2" t="str">
            <v>Period 01-06-01 to 31-03-02 (10 months)</v>
          </cell>
        </row>
        <row r="4">
          <cell r="D4" t="str">
            <v>Category:</v>
          </cell>
          <cell r="E4" t="str">
            <v>Tools Purchase</v>
          </cell>
        </row>
        <row r="6">
          <cell r="B6" t="str">
            <v>Responsible Team Member Name:</v>
          </cell>
          <cell r="D6" t="str">
            <v>Sundarrajan</v>
          </cell>
        </row>
        <row r="8">
          <cell r="B8" t="str">
            <v>Category Includes:</v>
          </cell>
        </row>
        <row r="10">
          <cell r="B10" t="str">
            <v>Hand and power tools used in plant maintenance. Includes personal tools of Team Members.</v>
          </cell>
        </row>
        <row r="14">
          <cell r="B14" t="str">
            <v>Budget Estimate Basis:</v>
          </cell>
        </row>
        <row r="16">
          <cell r="B16" t="str">
            <v>Estimate based on replacing / supplementing the tooling provided as part of the project</v>
          </cell>
        </row>
        <row r="22">
          <cell r="B22" t="str">
            <v>Calculations:</v>
          </cell>
        </row>
        <row r="23">
          <cell r="B23" t="str">
            <v>Plant Security</v>
          </cell>
          <cell r="C23" t="str">
            <v>RS</v>
          </cell>
          <cell r="E23" t="str">
            <v>10 months *Rs 3 lac /month based on quote from existing security</v>
          </cell>
        </row>
        <row r="24">
          <cell r="B24" t="str">
            <v>Replacement hand/powertools</v>
          </cell>
          <cell r="C24">
            <v>150000</v>
          </cell>
          <cell r="D24" t="str">
            <v>Ge agrrement  LC charges to be included in TBP budget</v>
          </cell>
          <cell r="E24" t="str">
            <v>1 ton/day@4000/ton 300 days</v>
          </cell>
          <cell r="F24" t="str">
            <v>Rs 500/piece*50</v>
          </cell>
          <cell r="G24">
            <v>1200000</v>
          </cell>
        </row>
        <row r="25">
          <cell r="B25" t="str">
            <v>Additional hand/power tooling</v>
          </cell>
          <cell r="C25">
            <v>450000</v>
          </cell>
          <cell r="E25" t="str">
            <v>Rs75/Day*60 person*30 days*10</v>
          </cell>
          <cell r="F25" t="str">
            <v>Rs 300/piece*100</v>
          </cell>
          <cell r="G25">
            <v>1350000</v>
          </cell>
        </row>
        <row r="26">
          <cell r="B26" t="str">
            <v>Repairs / accessories / add l.</v>
          </cell>
          <cell r="C26">
            <v>71250</v>
          </cell>
          <cell r="F26" t="str">
            <v>Rs 1425/piece*50</v>
          </cell>
        </row>
        <row r="27">
          <cell r="B27" t="str">
            <v>Machine tools</v>
          </cell>
          <cell r="C27">
            <v>200000</v>
          </cell>
        </row>
        <row r="28">
          <cell r="B28" t="str">
            <v>Oxygen apparatus</v>
          </cell>
          <cell r="C28">
            <v>200000</v>
          </cell>
          <cell r="E28" t="str">
            <v>1 refiil/month/apparatus (8)@rs 2500 /refill</v>
          </cell>
        </row>
        <row r="29">
          <cell r="B29" t="str">
            <v>Total</v>
          </cell>
          <cell r="C29">
            <v>800000</v>
          </cell>
        </row>
        <row r="30">
          <cell r="B30" t="str">
            <v>Tags</v>
          </cell>
          <cell r="C30">
            <v>90000</v>
          </cell>
          <cell r="G30">
            <v>800000</v>
          </cell>
        </row>
        <row r="31">
          <cell r="B31" t="str">
            <v>Dispenser chem+absorbent etc</v>
          </cell>
          <cell r="C31">
            <v>300000</v>
          </cell>
          <cell r="G31">
            <v>116220</v>
          </cell>
        </row>
        <row r="32">
          <cell r="B32" t="str">
            <v>April</v>
          </cell>
          <cell r="C32">
            <v>1365000</v>
          </cell>
        </row>
        <row r="33">
          <cell r="B33" t="str">
            <v>May</v>
          </cell>
          <cell r="C33">
            <v>751250</v>
          </cell>
          <cell r="G33">
            <v>1365000</v>
          </cell>
        </row>
        <row r="34">
          <cell r="B34" t="str">
            <v>June</v>
          </cell>
          <cell r="G34">
            <v>751250</v>
          </cell>
        </row>
        <row r="35">
          <cell r="B35" t="str">
            <v>July</v>
          </cell>
          <cell r="C35">
            <v>200000</v>
          </cell>
        </row>
        <row r="36">
          <cell r="B36" t="str">
            <v>August</v>
          </cell>
        </row>
        <row r="37">
          <cell r="B37" t="str">
            <v>September</v>
          </cell>
          <cell r="D37" t="str">
            <v>Oxygen monthly all others in Dec</v>
          </cell>
        </row>
        <row r="38">
          <cell r="B38" t="str">
            <v>October</v>
          </cell>
          <cell r="C38">
            <v>200000</v>
          </cell>
        </row>
        <row r="39">
          <cell r="B39" t="str">
            <v>November</v>
          </cell>
          <cell r="C39">
            <v>50000</v>
          </cell>
        </row>
        <row r="40">
          <cell r="B40" t="str">
            <v>December</v>
          </cell>
          <cell r="C40">
            <v>200000</v>
          </cell>
        </row>
        <row r="41">
          <cell r="B41" t="str">
            <v>January</v>
          </cell>
          <cell r="C41">
            <v>50000</v>
          </cell>
        </row>
        <row r="42">
          <cell r="B42" t="str">
            <v>February</v>
          </cell>
          <cell r="C42">
            <v>50000</v>
          </cell>
        </row>
        <row r="43">
          <cell r="B43" t="str">
            <v>March</v>
          </cell>
          <cell r="C43">
            <v>200000</v>
          </cell>
        </row>
        <row r="44">
          <cell r="B44" t="str">
            <v>December</v>
          </cell>
          <cell r="C44">
            <v>800000</v>
          </cell>
        </row>
        <row r="45">
          <cell r="B45" t="str">
            <v>January</v>
          </cell>
          <cell r="C45">
            <v>50000</v>
          </cell>
        </row>
        <row r="46">
          <cell r="B46" t="str">
            <v>February</v>
          </cell>
          <cell r="C46">
            <v>50000</v>
          </cell>
        </row>
        <row r="47">
          <cell r="B47" t="str">
            <v>March</v>
          </cell>
          <cell r="C47">
            <v>50000</v>
          </cell>
        </row>
        <row r="48">
          <cell r="C48">
            <v>751250</v>
          </cell>
        </row>
      </sheetData>
      <sheetData sheetId="26" refreshError="1">
        <row r="1">
          <cell r="B1" t="str">
            <v>Tanir Bavi Power Facility</v>
          </cell>
        </row>
        <row r="2">
          <cell r="B2" t="str">
            <v>Period 01-06-01 to 31-03-02 (10 months)</v>
          </cell>
        </row>
        <row r="4">
          <cell r="D4" t="str">
            <v>Category:</v>
          </cell>
          <cell r="E4" t="str">
            <v>Warehouse Storage Equipment</v>
          </cell>
        </row>
        <row r="6">
          <cell r="B6" t="str">
            <v>Responsible Team Member Name:</v>
          </cell>
          <cell r="D6" t="str">
            <v>Jollymoan</v>
          </cell>
        </row>
        <row r="8">
          <cell r="B8" t="str">
            <v>Category Includes:</v>
          </cell>
        </row>
        <row r="10">
          <cell r="B10" t="str">
            <v>Repairs or additions to shelving, racks, and drawers.</v>
          </cell>
        </row>
        <row r="11">
          <cell r="B11" t="str">
            <v>and also the frequency is expected to be higher with monsoon</v>
          </cell>
          <cell r="C11" t="str">
            <v xml:space="preserve">Naptha testing,pollution control sample from different part of the plant </v>
          </cell>
        </row>
        <row r="14">
          <cell r="B14" t="str">
            <v>Budget Estimate Basis:</v>
          </cell>
        </row>
        <row r="16">
          <cell r="B16" t="str">
            <v>Estimate based on optimizing the warehouse plan for current operations and maintenance.</v>
          </cell>
        </row>
        <row r="22">
          <cell r="B22" t="str">
            <v>Calculations:</v>
          </cell>
        </row>
        <row r="24">
          <cell r="B24" t="str">
            <v>Bins</v>
          </cell>
          <cell r="C24">
            <v>50000</v>
          </cell>
          <cell r="D24" t="str">
            <v>4.5ltr/hr*2hr/day*300 days*Rs. 20 / ltr.</v>
          </cell>
          <cell r="E24" t="str">
            <v>Includes:</v>
          </cell>
          <cell r="F24" t="str">
            <v>Lab chemicals</v>
          </cell>
          <cell r="G24">
            <v>500000</v>
          </cell>
        </row>
        <row r="25">
          <cell r="B25" t="str">
            <v>Truck - Battery Operated</v>
          </cell>
          <cell r="C25" t="str">
            <v>NA</v>
          </cell>
          <cell r="D25" t="str">
            <v>Pant</v>
          </cell>
          <cell r="E25" t="str">
            <v>3*1.3mtr*Rs. 540*40 persons</v>
          </cell>
          <cell r="F25" t="str">
            <v>Lab consumables</v>
          </cell>
          <cell r="G25">
            <v>175000</v>
          </cell>
        </row>
        <row r="26">
          <cell r="B26" t="str">
            <v xml:space="preserve">Disel fire pumps </v>
          </cell>
          <cell r="C26">
            <v>93600</v>
          </cell>
          <cell r="E26" t="str">
            <v>Stitching</v>
          </cell>
          <cell r="F26" t="str">
            <v xml:space="preserve">Lab additional items </v>
          </cell>
          <cell r="G26">
            <v>150000</v>
          </cell>
        </row>
        <row r="27">
          <cell r="B27" t="str">
            <v>DG set*</v>
          </cell>
          <cell r="C27">
            <v>60000</v>
          </cell>
          <cell r="G27">
            <v>240240</v>
          </cell>
        </row>
        <row r="28">
          <cell r="B28" t="str">
            <v>*Fuel will be drawn from Main Hsd system .Since it will be difficult to measure at DG Set this is omiited</v>
          </cell>
        </row>
        <row r="29">
          <cell r="B29" t="str">
            <v>Total</v>
          </cell>
          <cell r="C29">
            <v>50000</v>
          </cell>
        </row>
        <row r="30">
          <cell r="B30" t="str">
            <v>Total</v>
          </cell>
          <cell r="C30">
            <v>147600</v>
          </cell>
          <cell r="G30">
            <v>50000</v>
          </cell>
        </row>
        <row r="31">
          <cell r="G31">
            <v>147600</v>
          </cell>
        </row>
        <row r="32">
          <cell r="B32" t="str">
            <v>April</v>
          </cell>
          <cell r="C32">
            <v>337240</v>
          </cell>
        </row>
        <row r="33">
          <cell r="B33" t="str">
            <v>May</v>
          </cell>
          <cell r="G33">
            <v>337240</v>
          </cell>
        </row>
        <row r="34">
          <cell r="B34" t="str">
            <v>June</v>
          </cell>
        </row>
        <row r="35">
          <cell r="B35" t="str">
            <v>July</v>
          </cell>
        </row>
        <row r="36">
          <cell r="B36" t="str">
            <v>August</v>
          </cell>
        </row>
        <row r="37">
          <cell r="B37" t="str">
            <v>September</v>
          </cell>
        </row>
        <row r="38">
          <cell r="B38" t="str">
            <v>October</v>
          </cell>
        </row>
        <row r="39">
          <cell r="B39" t="str">
            <v>November</v>
          </cell>
          <cell r="C39">
            <v>133200</v>
          </cell>
        </row>
        <row r="40">
          <cell r="B40" t="str">
            <v>December</v>
          </cell>
          <cell r="C40">
            <v>50000</v>
          </cell>
        </row>
        <row r="41">
          <cell r="B41" t="str">
            <v>January</v>
          </cell>
          <cell r="C41">
            <v>133200</v>
          </cell>
        </row>
        <row r="42">
          <cell r="B42" t="str">
            <v>February</v>
          </cell>
          <cell r="C42">
            <v>133200</v>
          </cell>
        </row>
        <row r="43">
          <cell r="B43" t="str">
            <v>March</v>
          </cell>
          <cell r="C43">
            <v>133200</v>
          </cell>
        </row>
        <row r="44">
          <cell r="B44" t="str">
            <v>January</v>
          </cell>
          <cell r="C44">
            <v>133200</v>
          </cell>
        </row>
        <row r="45">
          <cell r="B45" t="str">
            <v>February</v>
          </cell>
          <cell r="C45">
            <v>133200</v>
          </cell>
        </row>
        <row r="46">
          <cell r="B46" t="str">
            <v>March</v>
          </cell>
          <cell r="C46">
            <v>133200</v>
          </cell>
        </row>
        <row r="47">
          <cell r="B47" t="str">
            <v>February</v>
          </cell>
          <cell r="C47">
            <v>133200</v>
          </cell>
        </row>
        <row r="48">
          <cell r="B48" t="str">
            <v>March</v>
          </cell>
          <cell r="C48">
            <v>133200</v>
          </cell>
        </row>
        <row r="49">
          <cell r="B49" t="str">
            <v>Total</v>
          </cell>
          <cell r="C49">
            <v>1332000</v>
          </cell>
        </row>
      </sheetData>
      <sheetData sheetId="27" refreshError="1">
        <row r="1">
          <cell r="B1" t="str">
            <v>Tanir Bavi Power Facility</v>
          </cell>
        </row>
        <row r="2">
          <cell r="B2" t="str">
            <v>Period 01-06-01 to 31-03-02 (10 months)</v>
          </cell>
        </row>
        <row r="4">
          <cell r="D4" t="str">
            <v>Category:</v>
          </cell>
          <cell r="E4" t="str">
            <v>Replacement Parts</v>
          </cell>
        </row>
        <row r="6">
          <cell r="B6" t="str">
            <v>Responsible Team Member Name:</v>
          </cell>
          <cell r="D6" t="str">
            <v>Team</v>
          </cell>
        </row>
        <row r="8">
          <cell r="B8" t="str">
            <v>Category Includes:</v>
          </cell>
        </row>
        <row r="10">
          <cell r="B10" t="str">
            <v xml:space="preserve">Replacement of spare parts from warehouse and parts purchased to repair permanent plant equipment. Parts are charged to this account in connection with specific work orders. </v>
          </cell>
        </row>
        <row r="14">
          <cell r="B14" t="str">
            <v>Budget Estimate Basis:</v>
          </cell>
        </row>
        <row r="16">
          <cell r="B16" t="str">
            <v>Based on the equipment preventive and predictive maintenance programs.</v>
          </cell>
        </row>
        <row r="17">
          <cell r="B17" t="str">
            <v xml:space="preserve">It is also assumed  balance 50% will be met by  chiller units </v>
          </cell>
        </row>
        <row r="22">
          <cell r="B22" t="str">
            <v>Calculations:</v>
          </cell>
          <cell r="G22" t="str">
            <v>$ comp</v>
          </cell>
        </row>
        <row r="23">
          <cell r="B23" t="str">
            <v>Fuel Fowarding</v>
          </cell>
          <cell r="C23">
            <v>300000</v>
          </cell>
          <cell r="G23" t="str">
            <v>( incl in Total )</v>
          </cell>
        </row>
        <row r="24">
          <cell r="B24" t="str">
            <v xml:space="preserve">Steam Turbine other than LTSA </v>
          </cell>
          <cell r="C24">
            <v>900000</v>
          </cell>
          <cell r="D24" t="str">
            <v>spares for condensate pump  etc</v>
          </cell>
          <cell r="E24" t="str">
            <v>Rs50/bottle*8bot*300</v>
          </cell>
          <cell r="F24" t="str">
            <v>8 trips /PM *12000tkt*10mths</v>
          </cell>
          <cell r="G24" t="str">
            <v>(included in Total )</v>
          </cell>
        </row>
        <row r="25">
          <cell r="B25" t="str">
            <v>CPU</v>
          </cell>
          <cell r="C25">
            <v>500000</v>
          </cell>
          <cell r="D25" t="str">
            <v>Asper contract recd</v>
          </cell>
          <cell r="E25" t="str">
            <v xml:space="preserve">kg175*2timesaday * 300 Days </v>
          </cell>
          <cell r="F25">
            <v>315000</v>
          </cell>
          <cell r="G25">
            <v>10650</v>
          </cell>
        </row>
        <row r="26">
          <cell r="B26" t="str">
            <v>EDI</v>
          </cell>
          <cell r="C26">
            <v>350000</v>
          </cell>
          <cell r="D26" t="str">
            <v>6 people *100rs *300 days +Seeds+Manure</v>
          </cell>
          <cell r="E26" t="str">
            <v>Kg78*2*300 Days</v>
          </cell>
          <cell r="F26">
            <v>842400</v>
          </cell>
          <cell r="G26">
            <v>7500</v>
          </cell>
        </row>
        <row r="27">
          <cell r="B27" t="str">
            <v>DWS</v>
          </cell>
          <cell r="C27">
            <v>54750</v>
          </cell>
          <cell r="E27" t="str">
            <v xml:space="preserve">intl.Audit </v>
          </cell>
          <cell r="F27" t="str">
            <v xml:space="preserve">US $ 16250 @Rs 47.50 </v>
          </cell>
          <cell r="G27">
            <v>200000</v>
          </cell>
        </row>
        <row r="28">
          <cell r="B28" t="str">
            <v>Inst Air</v>
          </cell>
          <cell r="C28">
            <v>500000</v>
          </cell>
          <cell r="F28" t="str">
            <v>*exp is made to 6 to match the usage of TBP guest house</v>
          </cell>
        </row>
        <row r="29">
          <cell r="B29" t="str">
            <v>Relay &amp; Protection Panel</v>
          </cell>
          <cell r="C29">
            <v>500000</v>
          </cell>
          <cell r="G29">
            <v>5210</v>
          </cell>
        </row>
        <row r="30">
          <cell r="B30" t="str">
            <v>Feed water system</v>
          </cell>
          <cell r="C30">
            <v>600000</v>
          </cell>
          <cell r="G30">
            <v>4000</v>
          </cell>
        </row>
        <row r="31">
          <cell r="B31" t="str">
            <v>Max DCS</v>
          </cell>
          <cell r="C31">
            <v>500000</v>
          </cell>
          <cell r="D31" t="str">
            <v>est @Rs 5000/mont for 10 months</v>
          </cell>
          <cell r="G31">
            <v>11000</v>
          </cell>
        </row>
        <row r="32">
          <cell r="B32" t="str">
            <v>220 KV, HV,MV &amp; PLCC</v>
          </cell>
          <cell r="C32">
            <v>300000</v>
          </cell>
          <cell r="G32">
            <v>1193400</v>
          </cell>
        </row>
        <row r="33">
          <cell r="B33" t="str">
            <v>Chilled Water System</v>
          </cell>
          <cell r="C33">
            <v>400000</v>
          </cell>
          <cell r="G33">
            <v>7000</v>
          </cell>
        </row>
        <row r="34">
          <cell r="B34" t="str">
            <v>DWS PLC</v>
          </cell>
          <cell r="C34">
            <v>200000</v>
          </cell>
        </row>
        <row r="35">
          <cell r="B35" t="str">
            <v>Plant Low Voltage</v>
          </cell>
          <cell r="C35">
            <v>150000</v>
          </cell>
          <cell r="D35" t="str">
            <v>* 2batch*3 days =6 days *40000</v>
          </cell>
          <cell r="F35">
            <v>240000</v>
          </cell>
        </row>
        <row r="36">
          <cell r="B36" t="str">
            <v>Fire Protection System</v>
          </cell>
          <cell r="C36">
            <v>500000</v>
          </cell>
          <cell r="D36" t="str">
            <v>2days*2batch</v>
          </cell>
          <cell r="F36">
            <v>160000</v>
          </cell>
          <cell r="G36">
            <v>2810000</v>
          </cell>
        </row>
        <row r="37">
          <cell r="B37" t="str">
            <v>CW system  treatment</v>
          </cell>
          <cell r="C37">
            <v>450000</v>
          </cell>
          <cell r="D37" t="str">
            <v>2days *2batch</v>
          </cell>
          <cell r="F37">
            <v>160000</v>
          </cell>
        </row>
        <row r="38">
          <cell r="B38" t="str">
            <v>CC / SC Cooling Water System</v>
          </cell>
          <cell r="C38">
            <v>100000</v>
          </cell>
          <cell r="F38">
            <v>560000</v>
          </cell>
          <cell r="G38">
            <v>1590</v>
          </cell>
        </row>
        <row r="39">
          <cell r="B39" t="str">
            <v>Stack Monitoring System</v>
          </cell>
          <cell r="C39">
            <v>200000</v>
          </cell>
          <cell r="D39" t="str">
            <v>Professional fees</v>
          </cell>
          <cell r="F39">
            <v>300000</v>
          </cell>
          <cell r="G39">
            <v>10417</v>
          </cell>
        </row>
        <row r="40">
          <cell r="B40" t="str">
            <v>OTSG Spares</v>
          </cell>
          <cell r="C40">
            <v>400000</v>
          </cell>
          <cell r="D40" t="str">
            <v>Matl/travel</v>
          </cell>
          <cell r="F40">
            <v>100000</v>
          </cell>
          <cell r="G40">
            <v>6000</v>
          </cell>
        </row>
        <row r="41">
          <cell r="B41" t="str">
            <v>Black Start DG set</v>
          </cell>
          <cell r="C41">
            <v>200000</v>
          </cell>
          <cell r="D41" t="str">
            <v>Total Training</v>
          </cell>
          <cell r="F41">
            <v>960000</v>
          </cell>
          <cell r="G41">
            <v>5500</v>
          </cell>
        </row>
        <row r="42">
          <cell r="B42" t="str">
            <v>Debris Filter &amp; Ball Cleaning</v>
          </cell>
          <cell r="C42">
            <v>400000</v>
          </cell>
          <cell r="G42">
            <v>10300</v>
          </cell>
        </row>
        <row r="43">
          <cell r="B43" t="str">
            <v>Total</v>
          </cell>
          <cell r="C43">
            <v>7504750</v>
          </cell>
          <cell r="G43">
            <v>63540</v>
          </cell>
        </row>
        <row r="44">
          <cell r="B44" t="str">
            <v>June</v>
          </cell>
          <cell r="C44">
            <v>200000</v>
          </cell>
          <cell r="G44">
            <v>7504750</v>
          </cell>
        </row>
        <row r="45">
          <cell r="B45" t="str">
            <v>July</v>
          </cell>
          <cell r="C45">
            <v>50000</v>
          </cell>
        </row>
        <row r="46">
          <cell r="B46" t="str">
            <v>August</v>
          </cell>
          <cell r="C46">
            <v>50000</v>
          </cell>
        </row>
        <row r="47">
          <cell r="B47" t="str">
            <v>September</v>
          </cell>
        </row>
        <row r="48">
          <cell r="B48" t="str">
            <v>October</v>
          </cell>
          <cell r="C48">
            <v>160000</v>
          </cell>
        </row>
        <row r="49">
          <cell r="B49" t="str">
            <v>November</v>
          </cell>
          <cell r="C49">
            <v>160000</v>
          </cell>
        </row>
        <row r="50">
          <cell r="B50" t="str">
            <v>December</v>
          </cell>
          <cell r="C50">
            <v>352968.75</v>
          </cell>
        </row>
        <row r="51">
          <cell r="B51" t="str">
            <v>January</v>
          </cell>
          <cell r="C51">
            <v>352968.75</v>
          </cell>
        </row>
        <row r="52">
          <cell r="B52" t="str">
            <v>February</v>
          </cell>
          <cell r="C52">
            <v>352968.75</v>
          </cell>
        </row>
        <row r="53">
          <cell r="B53" t="str">
            <v>March</v>
          </cell>
          <cell r="C53">
            <v>352968.75</v>
          </cell>
        </row>
      </sheetData>
      <sheetData sheetId="28" refreshError="1">
        <row r="1">
          <cell r="B1" t="str">
            <v>Tanir Bavi Power Facility</v>
          </cell>
        </row>
        <row r="2">
          <cell r="B2" t="str">
            <v>Period 01-06-01 to 31-03-02 (10 months)</v>
          </cell>
        </row>
        <row r="4">
          <cell r="D4" t="str">
            <v>Category:</v>
          </cell>
          <cell r="E4" t="str">
            <v>Equipment Rental</v>
          </cell>
        </row>
        <row r="6">
          <cell r="B6" t="str">
            <v>Responsible Team Member Name:</v>
          </cell>
          <cell r="D6" t="str">
            <v>Team</v>
          </cell>
        </row>
        <row r="8">
          <cell r="B8" t="str">
            <v>Category Includes:</v>
          </cell>
        </row>
        <row r="10">
          <cell r="B10" t="str">
            <v xml:space="preserve">Cranes, Trucks, Scaffoldings,  welding machines, portable air compressors, high pressure pump and other similar equipment used in routine work at the plant and Boat required for CW intake / discharge inspection . </v>
          </cell>
        </row>
        <row r="14">
          <cell r="B14" t="str">
            <v>Budget Estimate Basis:</v>
          </cell>
        </row>
        <row r="16">
          <cell r="B16" t="str">
            <v>Based on the equipment preventive and predictive maintenance programs.</v>
          </cell>
        </row>
        <row r="17">
          <cell r="B17" t="str">
            <v>Third party liability  ( for GPOL only )</v>
          </cell>
        </row>
        <row r="21">
          <cell r="B21" t="str">
            <v>Calculations:</v>
          </cell>
        </row>
        <row r="22">
          <cell r="B22" t="str">
            <v>Calculations:</v>
          </cell>
        </row>
        <row r="23">
          <cell r="B23" t="str">
            <v>Comprehensive Auto. Liab.</v>
          </cell>
          <cell r="E23" t="str">
            <v>argon'@10cu.m/day@rs40/cu.m</v>
          </cell>
          <cell r="G23">
            <v>120000</v>
          </cell>
        </row>
        <row r="24">
          <cell r="B24" t="str">
            <v>Crane higher cap</v>
          </cell>
          <cell r="C24">
            <v>400000</v>
          </cell>
          <cell r="D24" t="str">
            <v>Water Cess</v>
          </cell>
          <cell r="E24" t="str">
            <v>Rs5000/hr*8hrs per month *10 months</v>
          </cell>
          <cell r="F24">
            <v>8100</v>
          </cell>
          <cell r="G24">
            <v>100000</v>
          </cell>
        </row>
        <row r="25">
          <cell r="B25" t="str">
            <v>Trucks</v>
          </cell>
          <cell r="C25">
            <v>10000</v>
          </cell>
          <cell r="E25" t="str">
            <v>5 wash / gt*50ltr per wash *280ltr /GT * 4 GT</v>
          </cell>
          <cell r="F25">
            <v>243000</v>
          </cell>
          <cell r="G25">
            <v>280000</v>
          </cell>
        </row>
        <row r="26">
          <cell r="B26" t="str">
            <v>Scaffolding</v>
          </cell>
          <cell r="C26">
            <v>150000</v>
          </cell>
          <cell r="D26" t="str">
            <v>Toward 4" dia 300mtr pipe and clamps</v>
          </cell>
          <cell r="E26" t="str">
            <v xml:space="preserve">LPG 10 cyl/year </v>
          </cell>
          <cell r="F26">
            <v>2430000</v>
          </cell>
          <cell r="G26">
            <v>40000</v>
          </cell>
        </row>
        <row r="27">
          <cell r="B27" t="str">
            <v>General Machines</v>
          </cell>
          <cell r="C27">
            <v>100000</v>
          </cell>
          <cell r="E27" t="str">
            <v xml:space="preserve">Co2+H2 (Lab) </v>
          </cell>
          <cell r="G27">
            <v>20000</v>
          </cell>
        </row>
        <row r="28">
          <cell r="B28" t="str">
            <v>High Pressure Pump</v>
          </cell>
          <cell r="C28">
            <v>70000</v>
          </cell>
          <cell r="E28" t="str">
            <v>Chillier Refrigerant Rs700/Kg@1*900kgs</v>
          </cell>
          <cell r="G28">
            <v>630000</v>
          </cell>
        </row>
        <row r="29">
          <cell r="B29" t="str">
            <v>Boat</v>
          </cell>
          <cell r="C29">
            <v>120000</v>
          </cell>
          <cell r="E29" t="str">
            <v>Discount of 25% for payment on time not</v>
          </cell>
        </row>
        <row r="30">
          <cell r="B30" t="str">
            <v>Crane lower Cap</v>
          </cell>
          <cell r="C30">
            <v>100000</v>
          </cell>
          <cell r="D30" t="str">
            <v>Rs 500/hr*20hrs per month *10months</v>
          </cell>
          <cell r="E30" t="str">
            <v>considered</v>
          </cell>
          <cell r="G30">
            <v>973000</v>
          </cell>
        </row>
        <row r="31">
          <cell r="B31" t="str">
            <v>Total</v>
          </cell>
          <cell r="C31">
            <v>950000</v>
          </cell>
          <cell r="E31" t="str">
            <v>estimate 15 children @ Rs. 15000 each</v>
          </cell>
          <cell r="G31">
            <v>2500000</v>
          </cell>
        </row>
        <row r="32">
          <cell r="B32" t="str">
            <v>Water Cess</v>
          </cell>
          <cell r="C32">
            <v>2430000</v>
          </cell>
          <cell r="E32" t="str">
            <v>For interview /travel , head hunter etc.,</v>
          </cell>
          <cell r="G32">
            <v>950000</v>
          </cell>
        </row>
        <row r="33">
          <cell r="B33" t="str">
            <v>April</v>
          </cell>
          <cell r="C33">
            <v>925000</v>
          </cell>
        </row>
        <row r="34">
          <cell r="B34" t="str">
            <v>May</v>
          </cell>
          <cell r="C34">
            <v>2539000</v>
          </cell>
          <cell r="G34">
            <v>925000</v>
          </cell>
        </row>
        <row r="35">
          <cell r="B35" t="str">
            <v>June</v>
          </cell>
          <cell r="G35">
            <v>2539000</v>
          </cell>
        </row>
        <row r="36">
          <cell r="B36" t="str">
            <v>July</v>
          </cell>
        </row>
        <row r="37">
          <cell r="B37" t="str">
            <v>August</v>
          </cell>
          <cell r="E37" t="str">
            <v xml:space="preserve">Water Cess monthly Rest in Feb </v>
          </cell>
        </row>
        <row r="38">
          <cell r="B38" t="str">
            <v>September</v>
          </cell>
          <cell r="C38">
            <v>0</v>
          </cell>
        </row>
        <row r="39">
          <cell r="B39" t="str">
            <v>October</v>
          </cell>
          <cell r="C39">
            <v>243000</v>
          </cell>
          <cell r="E39" t="str">
            <v>Boiler Operataor's licenece for 2001-2 will be provided by TBP</v>
          </cell>
        </row>
        <row r="40">
          <cell r="B40" t="str">
            <v>November</v>
          </cell>
          <cell r="C40">
            <v>243000</v>
          </cell>
          <cell r="E40" t="str">
            <v>Land cess to be paid and provided in budget of TBP</v>
          </cell>
        </row>
        <row r="41">
          <cell r="B41" t="str">
            <v>December</v>
          </cell>
          <cell r="C41">
            <v>0</v>
          </cell>
        </row>
        <row r="42">
          <cell r="B42" t="str">
            <v>January</v>
          </cell>
          <cell r="C42">
            <v>0</v>
          </cell>
        </row>
        <row r="43">
          <cell r="B43" t="str">
            <v>February</v>
          </cell>
          <cell r="C43">
            <v>243000</v>
          </cell>
        </row>
        <row r="44">
          <cell r="B44" t="str">
            <v>March</v>
          </cell>
          <cell r="C44">
            <v>0</v>
          </cell>
        </row>
        <row r="45">
          <cell r="B45" t="str">
            <v>January</v>
          </cell>
          <cell r="C45">
            <v>243000</v>
          </cell>
        </row>
        <row r="46">
          <cell r="B46" t="str">
            <v>February</v>
          </cell>
          <cell r="C46">
            <v>352000</v>
          </cell>
        </row>
        <row r="47">
          <cell r="B47" t="str">
            <v>March</v>
          </cell>
          <cell r="C47">
            <v>243000</v>
          </cell>
        </row>
        <row r="48">
          <cell r="C48">
            <v>2539000</v>
          </cell>
          <cell r="D48">
            <v>0</v>
          </cell>
        </row>
      </sheetData>
      <sheetData sheetId="29" refreshError="1">
        <row r="1">
          <cell r="B1" t="str">
            <v>Tanir Bavi Power Facility</v>
          </cell>
        </row>
        <row r="2">
          <cell r="B2" t="str">
            <v>Period 01-06-01 to 31-03-02 (10 months)</v>
          </cell>
        </row>
        <row r="4">
          <cell r="D4" t="str">
            <v>Category:</v>
          </cell>
          <cell r="E4" t="str">
            <v>Mobile Equipment Maintenance</v>
          </cell>
        </row>
        <row r="6">
          <cell r="B6" t="str">
            <v>Responsible Team Member Name:</v>
          </cell>
          <cell r="D6" t="str">
            <v>Jollymoan</v>
          </cell>
        </row>
        <row r="8">
          <cell r="B8" t="str">
            <v>Category Includes:</v>
          </cell>
        </row>
        <row r="10">
          <cell r="B10" t="str">
            <v>Repairs and general maintenance to plant vehicles and mobile equipment.</v>
          </cell>
        </row>
        <row r="14">
          <cell r="B14" t="str">
            <v>Budget Estimate Basis:</v>
          </cell>
        </row>
        <row r="16">
          <cell r="B16" t="str">
            <v>Estimate based on anticipated usage.</v>
          </cell>
        </row>
        <row r="22">
          <cell r="B22" t="str">
            <v>Calculations:</v>
          </cell>
        </row>
        <row r="23">
          <cell r="B23" t="str">
            <v>Plant Security</v>
          </cell>
          <cell r="C23">
            <v>3000000</v>
          </cell>
          <cell r="E23" t="str">
            <v>10 months *Rs 3 lac /month based on quote from existing security</v>
          </cell>
        </row>
        <row r="24">
          <cell r="B24" t="str">
            <v>Forklift</v>
          </cell>
          <cell r="C24">
            <v>42220</v>
          </cell>
          <cell r="E24" t="str">
            <v>1 ton/day@4000/ton 300 days</v>
          </cell>
          <cell r="F24" t="str">
            <v>Rs 500/piece*50</v>
          </cell>
          <cell r="G24">
            <v>1200000</v>
          </cell>
        </row>
        <row r="25">
          <cell r="B25" t="str">
            <v>Truck-battery operated</v>
          </cell>
          <cell r="C25">
            <v>39000</v>
          </cell>
          <cell r="E25" t="str">
            <v>Rs75/Day*60 person*30 days*10</v>
          </cell>
          <cell r="F25" t="str">
            <v>Rs 300/piece*100</v>
          </cell>
          <cell r="G25">
            <v>1350000</v>
          </cell>
        </row>
        <row r="26">
          <cell r="B26" t="str">
            <v>Fire engine</v>
          </cell>
          <cell r="C26">
            <v>35000</v>
          </cell>
          <cell r="F26" t="str">
            <v>Rs 1425/piece*50</v>
          </cell>
        </row>
        <row r="27">
          <cell r="B27" t="str">
            <v>Machine tools</v>
          </cell>
          <cell r="C27">
            <v>200000</v>
          </cell>
        </row>
        <row r="28">
          <cell r="B28" t="str">
            <v>Oxygen apparatus</v>
          </cell>
          <cell r="C28">
            <v>200000</v>
          </cell>
          <cell r="E28" t="str">
            <v>1 refiil/month/apparatus (8)@rs 2500 /refill</v>
          </cell>
        </row>
        <row r="29">
          <cell r="B29" t="str">
            <v>Total</v>
          </cell>
          <cell r="C29">
            <v>800000</v>
          </cell>
        </row>
        <row r="30">
          <cell r="B30" t="str">
            <v>Total</v>
          </cell>
          <cell r="C30">
            <v>116220</v>
          </cell>
          <cell r="G30">
            <v>800000</v>
          </cell>
        </row>
        <row r="31">
          <cell r="B31" t="str">
            <v>Dispenser chem+absorbent etc</v>
          </cell>
          <cell r="C31">
            <v>300000</v>
          </cell>
          <cell r="G31">
            <v>116220</v>
          </cell>
        </row>
        <row r="32">
          <cell r="B32" t="str">
            <v>April</v>
          </cell>
          <cell r="C32">
            <v>1365000</v>
          </cell>
        </row>
        <row r="33">
          <cell r="B33" t="str">
            <v>May</v>
          </cell>
          <cell r="C33">
            <v>751250</v>
          </cell>
          <cell r="G33">
            <v>1365000</v>
          </cell>
        </row>
        <row r="34">
          <cell r="B34" t="str">
            <v>June</v>
          </cell>
          <cell r="G34">
            <v>751250</v>
          </cell>
        </row>
        <row r="35">
          <cell r="B35" t="str">
            <v>July</v>
          </cell>
          <cell r="C35">
            <v>200000</v>
          </cell>
        </row>
        <row r="36">
          <cell r="B36" t="str">
            <v>August</v>
          </cell>
        </row>
        <row r="37">
          <cell r="B37" t="str">
            <v>September</v>
          </cell>
          <cell r="D37" t="str">
            <v>Oxygen monthly all others in Dec</v>
          </cell>
        </row>
        <row r="38">
          <cell r="B38" t="str">
            <v>October</v>
          </cell>
          <cell r="C38">
            <v>200000</v>
          </cell>
        </row>
        <row r="39">
          <cell r="B39" t="str">
            <v>November</v>
          </cell>
          <cell r="C39">
            <v>50000</v>
          </cell>
        </row>
        <row r="40">
          <cell r="B40" t="str">
            <v>December</v>
          </cell>
          <cell r="C40">
            <v>200000</v>
          </cell>
        </row>
        <row r="41">
          <cell r="B41" t="str">
            <v>January</v>
          </cell>
          <cell r="C41">
            <v>23333.333333333332</v>
          </cell>
        </row>
        <row r="42">
          <cell r="B42" t="str">
            <v>February</v>
          </cell>
          <cell r="C42">
            <v>50000</v>
          </cell>
        </row>
        <row r="43">
          <cell r="B43" t="str">
            <v>March</v>
          </cell>
          <cell r="C43">
            <v>200000</v>
          </cell>
        </row>
        <row r="44">
          <cell r="B44" t="str">
            <v>March</v>
          </cell>
          <cell r="C44">
            <v>800000</v>
          </cell>
        </row>
        <row r="45">
          <cell r="B45" t="str">
            <v>January</v>
          </cell>
          <cell r="C45">
            <v>50000</v>
          </cell>
        </row>
        <row r="46">
          <cell r="B46" t="str">
            <v>February</v>
          </cell>
          <cell r="C46">
            <v>50000</v>
          </cell>
        </row>
        <row r="47">
          <cell r="B47" t="str">
            <v>March</v>
          </cell>
          <cell r="C47">
            <v>50000</v>
          </cell>
        </row>
        <row r="48">
          <cell r="C48">
            <v>751250</v>
          </cell>
        </row>
      </sheetData>
      <sheetData sheetId="30" refreshError="1">
        <row r="1">
          <cell r="B1" t="str">
            <v>Tanir Bavi Power Facility</v>
          </cell>
        </row>
        <row r="2">
          <cell r="B2" t="str">
            <v>Period 01-06-01 to 31-03-02 (10 months)</v>
          </cell>
        </row>
        <row r="4">
          <cell r="D4" t="str">
            <v>Category:</v>
          </cell>
          <cell r="E4" t="str">
            <v>Mobile Equipment Fuel</v>
          </cell>
        </row>
        <row r="6">
          <cell r="B6" t="str">
            <v>Responsible Team Member Name:</v>
          </cell>
          <cell r="D6" t="str">
            <v>Jollymoan</v>
          </cell>
        </row>
        <row r="8">
          <cell r="B8" t="str">
            <v>Category Includes:</v>
          </cell>
        </row>
        <row r="10">
          <cell r="B10" t="str">
            <v>Fuel for plant mobile equipment and vehicles.</v>
          </cell>
        </row>
        <row r="11">
          <cell r="B11" t="str">
            <v>and also the frequency is expected to be higher with monsoon</v>
          </cell>
          <cell r="C11" t="str">
            <v xml:space="preserve">Naptha testing,pollution control sample from different part of the plant </v>
          </cell>
        </row>
        <row r="14">
          <cell r="B14" t="str">
            <v>Budget Estimate Basis:</v>
          </cell>
        </row>
        <row r="16">
          <cell r="B16" t="str">
            <v>Estimate based on anticipated usage.</v>
          </cell>
        </row>
        <row r="22">
          <cell r="B22" t="str">
            <v>Calculations:</v>
          </cell>
        </row>
        <row r="24">
          <cell r="B24" t="str">
            <v>Forklift</v>
          </cell>
          <cell r="C24">
            <v>54000</v>
          </cell>
          <cell r="D24" t="str">
            <v>4.5ltr/hr*2hr/day*300 days*Rs. 20 / ltr.</v>
          </cell>
          <cell r="E24" t="str">
            <v>Includes:</v>
          </cell>
          <cell r="F24" t="str">
            <v>Lab chemicals</v>
          </cell>
          <cell r="G24">
            <v>500000</v>
          </cell>
        </row>
        <row r="25">
          <cell r="B25" t="str">
            <v>Truck - Battery Operated</v>
          </cell>
          <cell r="C25" t="str">
            <v>NA</v>
          </cell>
          <cell r="D25" t="str">
            <v>Pant</v>
          </cell>
          <cell r="E25" t="str">
            <v>3*1.3mtr*Rs. 540*40 persons</v>
          </cell>
          <cell r="F25" t="str">
            <v>Lab consumables</v>
          </cell>
          <cell r="G25">
            <v>175000</v>
          </cell>
        </row>
        <row r="26">
          <cell r="B26" t="str">
            <v xml:space="preserve">Disel fire pumps </v>
          </cell>
          <cell r="C26">
            <v>93600</v>
          </cell>
          <cell r="E26" t="str">
            <v>Stitching</v>
          </cell>
          <cell r="F26" t="str">
            <v xml:space="preserve">Lab additional items </v>
          </cell>
          <cell r="G26">
            <v>150000</v>
          </cell>
        </row>
        <row r="27">
          <cell r="B27" t="str">
            <v>DG set*</v>
          </cell>
          <cell r="C27">
            <v>60000</v>
          </cell>
          <cell r="G27">
            <v>240240</v>
          </cell>
        </row>
        <row r="28">
          <cell r="B28" t="str">
            <v>*Fuel will be drawn from Main Hsd system .Since it will be difficult to measure at DG Set this is omiited</v>
          </cell>
        </row>
        <row r="29">
          <cell r="B29" t="str">
            <v>Total</v>
          </cell>
          <cell r="C29">
            <v>50000</v>
          </cell>
        </row>
        <row r="30">
          <cell r="B30" t="str">
            <v>Total</v>
          </cell>
          <cell r="C30">
            <v>147600</v>
          </cell>
          <cell r="G30">
            <v>50000</v>
          </cell>
        </row>
        <row r="31">
          <cell r="G31">
            <v>147600</v>
          </cell>
        </row>
        <row r="32">
          <cell r="B32" t="str">
            <v>April</v>
          </cell>
          <cell r="C32">
            <v>337240</v>
          </cell>
        </row>
        <row r="33">
          <cell r="B33" t="str">
            <v>May</v>
          </cell>
          <cell r="G33">
            <v>337240</v>
          </cell>
        </row>
        <row r="34">
          <cell r="B34" t="str">
            <v>June</v>
          </cell>
        </row>
        <row r="35">
          <cell r="B35" t="str">
            <v>July</v>
          </cell>
        </row>
        <row r="36">
          <cell r="B36" t="str">
            <v>August</v>
          </cell>
        </row>
        <row r="37">
          <cell r="B37" t="str">
            <v>September</v>
          </cell>
        </row>
        <row r="38">
          <cell r="B38" t="str">
            <v>October</v>
          </cell>
        </row>
        <row r="39">
          <cell r="B39" t="str">
            <v>November</v>
          </cell>
        </row>
        <row r="40">
          <cell r="B40" t="str">
            <v>December</v>
          </cell>
          <cell r="C40">
            <v>50000</v>
          </cell>
        </row>
        <row r="41">
          <cell r="B41" t="str">
            <v>January</v>
          </cell>
        </row>
        <row r="42">
          <cell r="B42" t="str">
            <v>February</v>
          </cell>
        </row>
        <row r="43">
          <cell r="B43" t="str">
            <v>March</v>
          </cell>
        </row>
        <row r="44">
          <cell r="B44" t="str">
            <v>January</v>
          </cell>
        </row>
        <row r="45">
          <cell r="B45" t="str">
            <v>February</v>
          </cell>
        </row>
        <row r="46">
          <cell r="B46" t="str">
            <v>March</v>
          </cell>
        </row>
      </sheetData>
      <sheetData sheetId="31" refreshError="1">
        <row r="1">
          <cell r="B1" t="str">
            <v>Tanir Bavi Power Facility</v>
          </cell>
        </row>
        <row r="2">
          <cell r="B2" t="str">
            <v>Period 01-06-01 to 31-03-02 (10 months)</v>
          </cell>
        </row>
        <row r="4">
          <cell r="D4" t="str">
            <v>Category:</v>
          </cell>
          <cell r="E4" t="str">
            <v>Plant Regen Chemicals</v>
          </cell>
        </row>
        <row r="6">
          <cell r="B6" t="str">
            <v>Responsible Team Member Name:</v>
          </cell>
          <cell r="D6" t="str">
            <v>Premdas/Mohan</v>
          </cell>
        </row>
        <row r="8">
          <cell r="B8" t="str">
            <v>Category Includes:</v>
          </cell>
        </row>
        <row r="10">
          <cell r="B10" t="str">
            <v>Acid and caustic (BULK)</v>
          </cell>
        </row>
        <row r="14">
          <cell r="B14" t="str">
            <v>Budget Estimate Basis:</v>
          </cell>
        </row>
        <row r="16">
          <cell r="B16" t="str">
            <v>Demin and Neutralization</v>
          </cell>
        </row>
        <row r="17">
          <cell r="B17" t="str">
            <v xml:space="preserve">It is also assumed  balance 50% will be met by  chiller units </v>
          </cell>
        </row>
        <row r="22">
          <cell r="B22" t="str">
            <v>Calculations:</v>
          </cell>
          <cell r="G22" t="str">
            <v>$ comp</v>
          </cell>
        </row>
        <row r="23">
          <cell r="B23" t="str">
            <v>Calculations:</v>
          </cell>
          <cell r="C23">
            <v>300000</v>
          </cell>
          <cell r="G23" t="str">
            <v>( incl in Total )</v>
          </cell>
        </row>
        <row r="24">
          <cell r="B24" t="str">
            <v xml:space="preserve">Steam Turbine other than LTSA </v>
          </cell>
          <cell r="C24">
            <v>900000</v>
          </cell>
          <cell r="D24" t="str">
            <v>spares for condensate pump  etc</v>
          </cell>
          <cell r="E24" t="str">
            <v>Rs50/bottle*8bot*300</v>
          </cell>
          <cell r="F24" t="str">
            <v>8 trips /PM *12000tkt*10mths</v>
          </cell>
          <cell r="G24">
            <v>120000</v>
          </cell>
        </row>
        <row r="25">
          <cell r="B25" t="str">
            <v>Acid</v>
          </cell>
          <cell r="C25">
            <v>315000</v>
          </cell>
          <cell r="D25" t="str">
            <v>Asper contract recd</v>
          </cell>
          <cell r="E25" t="str">
            <v xml:space="preserve">kg175*2timesaday * 300 Days </v>
          </cell>
          <cell r="F25">
            <v>315000</v>
          </cell>
          <cell r="G25" t="str">
            <v>@ 3000/tonne</v>
          </cell>
        </row>
        <row r="26">
          <cell r="B26" t="str">
            <v>Caustic</v>
          </cell>
          <cell r="C26">
            <v>842400</v>
          </cell>
          <cell r="D26" t="str">
            <v>6 people *100rs *300 days +Seeds+Manure</v>
          </cell>
          <cell r="E26" t="str">
            <v>Kg78*2*300 Days</v>
          </cell>
          <cell r="F26">
            <v>842400</v>
          </cell>
          <cell r="G26" t="str">
            <v xml:space="preserve">@ 18000/tonne </v>
          </cell>
        </row>
        <row r="27">
          <cell r="B27" t="str">
            <v>Soda Ash</v>
          </cell>
          <cell r="C27">
            <v>36000</v>
          </cell>
          <cell r="E27" t="str">
            <v xml:space="preserve">intl.Audit </v>
          </cell>
          <cell r="G27">
            <v>200000</v>
          </cell>
        </row>
        <row r="28">
          <cell r="B28" t="str">
            <v>Inst Air</v>
          </cell>
          <cell r="C28">
            <v>500000</v>
          </cell>
          <cell r="F28" t="str">
            <v>*exp is made to 6 to match the usage of TBP guest house</v>
          </cell>
        </row>
        <row r="29">
          <cell r="B29" t="str">
            <v>Relay &amp; Protection Panel</v>
          </cell>
          <cell r="C29">
            <v>500000</v>
          </cell>
          <cell r="G29">
            <v>5210</v>
          </cell>
        </row>
        <row r="30">
          <cell r="B30" t="str">
            <v>Feed water system</v>
          </cell>
          <cell r="C30">
            <v>600000</v>
          </cell>
          <cell r="G30">
            <v>4000</v>
          </cell>
        </row>
        <row r="31">
          <cell r="B31" t="str">
            <v>Total</v>
          </cell>
          <cell r="C31">
            <v>1193400</v>
          </cell>
          <cell r="D31" t="str">
            <v>est @Rs 5000/mont for 10 months</v>
          </cell>
          <cell r="G31">
            <v>11000</v>
          </cell>
        </row>
        <row r="32">
          <cell r="B32" t="str">
            <v>220 KV, HV,MV &amp; PLCC</v>
          </cell>
          <cell r="C32">
            <v>300000</v>
          </cell>
          <cell r="G32">
            <v>1193400</v>
          </cell>
        </row>
        <row r="33">
          <cell r="B33" t="str">
            <v>Chilled Water System</v>
          </cell>
          <cell r="C33">
            <v>400000</v>
          </cell>
          <cell r="G33">
            <v>7000</v>
          </cell>
        </row>
        <row r="34">
          <cell r="B34" t="str">
            <v>DWS PLC</v>
          </cell>
          <cell r="C34">
            <v>200000</v>
          </cell>
        </row>
        <row r="35">
          <cell r="B35" t="str">
            <v>Plant Low Voltage</v>
          </cell>
          <cell r="C35">
            <v>150000</v>
          </cell>
        </row>
        <row r="36">
          <cell r="B36" t="str">
            <v>Fire Protection System</v>
          </cell>
          <cell r="C36">
            <v>500000</v>
          </cell>
          <cell r="G36">
            <v>2810000</v>
          </cell>
        </row>
        <row r="37">
          <cell r="B37" t="str">
            <v>CW system  treatment</v>
          </cell>
          <cell r="C37">
            <v>450000</v>
          </cell>
        </row>
        <row r="38">
          <cell r="B38" t="str">
            <v>CC / SC Cooling Water System</v>
          </cell>
          <cell r="C38">
            <v>100000</v>
          </cell>
          <cell r="G38">
            <v>1590</v>
          </cell>
        </row>
        <row r="39">
          <cell r="B39" t="str">
            <v>Stack Monitoring System</v>
          </cell>
          <cell r="C39">
            <v>200000</v>
          </cell>
          <cell r="G39">
            <v>10417</v>
          </cell>
        </row>
        <row r="40">
          <cell r="B40" t="str">
            <v>OTSG Spares</v>
          </cell>
          <cell r="C40">
            <v>400000</v>
          </cell>
          <cell r="G40">
            <v>6000</v>
          </cell>
        </row>
        <row r="41">
          <cell r="B41" t="str">
            <v>Black Start DG set</v>
          </cell>
          <cell r="C41">
            <v>200000</v>
          </cell>
          <cell r="G41">
            <v>5500</v>
          </cell>
        </row>
        <row r="42">
          <cell r="B42" t="str">
            <v>Debris Filter &amp; Ball Cleaning</v>
          </cell>
          <cell r="C42">
            <v>400000</v>
          </cell>
          <cell r="G42">
            <v>10300</v>
          </cell>
        </row>
        <row r="43">
          <cell r="B43" t="str">
            <v>Total</v>
          </cell>
          <cell r="C43">
            <v>7504750</v>
          </cell>
          <cell r="G43">
            <v>63540</v>
          </cell>
        </row>
        <row r="44">
          <cell r="G44">
            <v>7504750</v>
          </cell>
        </row>
      </sheetData>
      <sheetData sheetId="32" refreshError="1">
        <row r="1">
          <cell r="B1" t="str">
            <v>Tanir Bavi Power Facility</v>
          </cell>
        </row>
        <row r="2">
          <cell r="B2" t="str">
            <v>Period 01-06-01 to 31-03-02 (10 months)</v>
          </cell>
        </row>
        <row r="4">
          <cell r="D4" t="str">
            <v>Category:</v>
          </cell>
          <cell r="E4" t="str">
            <v>Plant Chemicals</v>
          </cell>
        </row>
        <row r="6">
          <cell r="B6" t="str">
            <v>Responsible Team Member Name:</v>
          </cell>
          <cell r="D6" t="str">
            <v>Premdas/Sys sponsors</v>
          </cell>
        </row>
        <row r="8">
          <cell r="B8" t="str">
            <v>Category Includes:</v>
          </cell>
        </row>
        <row r="10">
          <cell r="B10" t="str">
            <v>Plant treatment chemicals,additives,waterwash chemicals</v>
          </cell>
        </row>
        <row r="14">
          <cell r="B14" t="str">
            <v>Budget Estimate Basis:</v>
          </cell>
        </row>
        <row r="16">
          <cell r="B16" t="str">
            <v>Estimate based on costs for amine, wash chemicals, biocides as supplied by vendor.</v>
          </cell>
        </row>
        <row r="17">
          <cell r="B17" t="str">
            <v>Third party liability  ( for GPOL only )</v>
          </cell>
        </row>
        <row r="21">
          <cell r="B21" t="str">
            <v>Calculations:</v>
          </cell>
        </row>
        <row r="22">
          <cell r="B22" t="str">
            <v>Calculations:</v>
          </cell>
        </row>
        <row r="23">
          <cell r="B23" t="str">
            <v>Comprehensive Auto. Liab.</v>
          </cell>
          <cell r="E23" t="str">
            <v>argon'@10cu.m/day@rs40/cu.m</v>
          </cell>
          <cell r="G23">
            <v>120000</v>
          </cell>
        </row>
        <row r="24">
          <cell r="B24" t="str">
            <v>Amine</v>
          </cell>
          <cell r="C24">
            <v>100000</v>
          </cell>
          <cell r="D24" t="str">
            <v>Water Cess</v>
          </cell>
          <cell r="E24" t="str">
            <v>20ltrcan@Rs100/ltr*50 cans</v>
          </cell>
          <cell r="F24">
            <v>8100</v>
          </cell>
          <cell r="G24">
            <v>100000</v>
          </cell>
        </row>
        <row r="25">
          <cell r="B25" t="str">
            <v>Water Wash Chemicals</v>
          </cell>
          <cell r="C25">
            <v>280000</v>
          </cell>
          <cell r="E25" t="str">
            <v>5 wash / gt*50ltr per wash *280ltr /GT * 4 GT</v>
          </cell>
          <cell r="F25">
            <v>243000</v>
          </cell>
          <cell r="G25">
            <v>280000</v>
          </cell>
        </row>
        <row r="26">
          <cell r="B26" t="str">
            <v>Additives for ACW</v>
          </cell>
          <cell r="C26">
            <v>100000</v>
          </cell>
          <cell r="D26" t="str">
            <v>Toward 4" dia 300mtr pipe and clamps</v>
          </cell>
          <cell r="E26" t="str">
            <v xml:space="preserve">LPG 10 cyl/year </v>
          </cell>
          <cell r="F26">
            <v>2430000</v>
          </cell>
          <cell r="G26">
            <v>40000</v>
          </cell>
        </row>
        <row r="27">
          <cell r="B27" t="str">
            <v>General Machines</v>
          </cell>
          <cell r="C27">
            <v>100000</v>
          </cell>
          <cell r="E27" t="str">
            <v xml:space="preserve">Co2+H2 (Lab) </v>
          </cell>
          <cell r="G27">
            <v>20000</v>
          </cell>
        </row>
        <row r="28">
          <cell r="B28" t="str">
            <v>High Pressure Pump</v>
          </cell>
          <cell r="C28">
            <v>70000</v>
          </cell>
          <cell r="E28" t="str">
            <v>Chillier Refrigerant Rs700/Kg@1*900kgs</v>
          </cell>
          <cell r="G28">
            <v>630000</v>
          </cell>
        </row>
        <row r="29">
          <cell r="B29" t="str">
            <v>Boat</v>
          </cell>
          <cell r="C29">
            <v>120000</v>
          </cell>
          <cell r="E29" t="str">
            <v>Discount of 25% for payment on time not</v>
          </cell>
        </row>
        <row r="30">
          <cell r="B30" t="str">
            <v>Total</v>
          </cell>
          <cell r="C30">
            <v>480000</v>
          </cell>
          <cell r="D30" t="str">
            <v>Rs 500/hr*20hrs per month *10months</v>
          </cell>
          <cell r="E30" t="str">
            <v>considered</v>
          </cell>
          <cell r="G30">
            <v>973000</v>
          </cell>
        </row>
        <row r="31">
          <cell r="B31" t="str">
            <v>Total</v>
          </cell>
          <cell r="C31">
            <v>950000</v>
          </cell>
          <cell r="G31">
            <v>480000</v>
          </cell>
        </row>
        <row r="32">
          <cell r="B32" t="str">
            <v>April</v>
          </cell>
          <cell r="C32">
            <v>2430000</v>
          </cell>
          <cell r="G32">
            <v>950000</v>
          </cell>
        </row>
        <row r="33">
          <cell r="B33" t="str">
            <v>April</v>
          </cell>
        </row>
        <row r="34">
          <cell r="B34" t="str">
            <v>May</v>
          </cell>
          <cell r="C34">
            <v>2539000</v>
          </cell>
        </row>
        <row r="35">
          <cell r="B35" t="str">
            <v>June</v>
          </cell>
          <cell r="G35">
            <v>2539000</v>
          </cell>
        </row>
        <row r="36">
          <cell r="B36" t="str">
            <v>July</v>
          </cell>
        </row>
        <row r="37">
          <cell r="B37" t="str">
            <v>August</v>
          </cell>
          <cell r="E37" t="str">
            <v xml:space="preserve">Water Cess monthly Rest in Feb </v>
          </cell>
        </row>
        <row r="38">
          <cell r="B38" t="str">
            <v>September</v>
          </cell>
          <cell r="C38">
            <v>0</v>
          </cell>
        </row>
        <row r="39">
          <cell r="B39" t="str">
            <v>October</v>
          </cell>
          <cell r="C39">
            <v>243000</v>
          </cell>
          <cell r="E39" t="str">
            <v>Boiler Operataor's licenece for 2001-2 will be provided by TBP</v>
          </cell>
        </row>
        <row r="40">
          <cell r="B40" t="str">
            <v>November</v>
          </cell>
          <cell r="C40">
            <v>400000</v>
          </cell>
          <cell r="E40" t="str">
            <v>Land cess to be paid and provided in budget of TBP</v>
          </cell>
        </row>
        <row r="41">
          <cell r="B41" t="str">
            <v>December</v>
          </cell>
          <cell r="C41">
            <v>0</v>
          </cell>
        </row>
        <row r="42">
          <cell r="B42" t="str">
            <v>January</v>
          </cell>
          <cell r="C42">
            <v>0</v>
          </cell>
        </row>
        <row r="43">
          <cell r="B43" t="str">
            <v>February</v>
          </cell>
          <cell r="C43">
            <v>243000</v>
          </cell>
        </row>
        <row r="44">
          <cell r="B44" t="str">
            <v>March</v>
          </cell>
          <cell r="C44">
            <v>0</v>
          </cell>
        </row>
        <row r="45">
          <cell r="B45" t="str">
            <v>January</v>
          </cell>
          <cell r="C45">
            <v>243000</v>
          </cell>
        </row>
        <row r="46">
          <cell r="B46" t="str">
            <v>February</v>
          </cell>
          <cell r="C46">
            <v>352000</v>
          </cell>
        </row>
        <row r="47">
          <cell r="B47" t="str">
            <v>March</v>
          </cell>
          <cell r="C47">
            <v>243000</v>
          </cell>
        </row>
        <row r="48">
          <cell r="C48">
            <v>2539000</v>
          </cell>
          <cell r="D48">
            <v>0</v>
          </cell>
        </row>
      </sheetData>
      <sheetData sheetId="33" refreshError="1">
        <row r="1">
          <cell r="B1" t="str">
            <v>Tanir Bavi Power Facility</v>
          </cell>
        </row>
        <row r="2">
          <cell r="B2" t="str">
            <v>Period 01-06-01 to 31-03-02 (10 months)</v>
          </cell>
        </row>
        <row r="4">
          <cell r="D4" t="str">
            <v>Category:</v>
          </cell>
          <cell r="E4" t="str">
            <v>CCW Chemicals</v>
          </cell>
        </row>
        <row r="6">
          <cell r="B6" t="str">
            <v>Responsible Team Member Name:</v>
          </cell>
          <cell r="D6" t="str">
            <v>Premdas</v>
          </cell>
        </row>
        <row r="8">
          <cell r="B8" t="str">
            <v>Category Includes:</v>
          </cell>
        </row>
        <row r="10">
          <cell r="B10" t="str">
            <v>Chlorine for CCW system</v>
          </cell>
        </row>
        <row r="14">
          <cell r="B14" t="str">
            <v>Budget Estimate Basis:</v>
          </cell>
        </row>
        <row r="16">
          <cell r="B16" t="str">
            <v>Based on Vendor Supplied Estimate</v>
          </cell>
        </row>
        <row r="22">
          <cell r="B22" t="str">
            <v>Calculations:</v>
          </cell>
        </row>
        <row r="23">
          <cell r="B23" t="str">
            <v>Plant Security</v>
          </cell>
          <cell r="C23">
            <v>3000000</v>
          </cell>
          <cell r="E23" t="str">
            <v>10 months *Rs 3 lac /month based on quote from existing security</v>
          </cell>
        </row>
        <row r="24">
          <cell r="B24" t="str">
            <v>Chlorine</v>
          </cell>
          <cell r="C24">
            <v>1200000</v>
          </cell>
          <cell r="E24" t="str">
            <v>1 ton/day@4000/ton 300 days</v>
          </cell>
          <cell r="F24" t="str">
            <v>Rs 500/piece*50</v>
          </cell>
          <cell r="G24">
            <v>1200000</v>
          </cell>
        </row>
        <row r="25">
          <cell r="B25" t="str">
            <v>Truck-battery operated</v>
          </cell>
          <cell r="C25">
            <v>0</v>
          </cell>
          <cell r="F25" t="str">
            <v>Rs 300/piece*100</v>
          </cell>
        </row>
        <row r="26">
          <cell r="B26" t="str">
            <v>Fire engine</v>
          </cell>
          <cell r="C26">
            <v>35000</v>
          </cell>
          <cell r="F26" t="str">
            <v>Rs 1425/piece*50</v>
          </cell>
        </row>
        <row r="27">
          <cell r="B27" t="str">
            <v>Fire Fighting Staff contract</v>
          </cell>
          <cell r="C27">
            <v>0</v>
          </cell>
        </row>
        <row r="28">
          <cell r="B28" t="str">
            <v>General Labor un skilled</v>
          </cell>
          <cell r="C28">
            <v>150000</v>
          </cell>
          <cell r="E28" t="str">
            <v>1 refiil/month/apparatus (8)@rs 2500 /refill</v>
          </cell>
        </row>
        <row r="29">
          <cell r="B29" t="str">
            <v>Total</v>
          </cell>
          <cell r="C29">
            <v>800000</v>
          </cell>
        </row>
        <row r="30">
          <cell r="B30" t="str">
            <v>Total</v>
          </cell>
          <cell r="C30">
            <v>1200000</v>
          </cell>
          <cell r="G30">
            <v>800000</v>
          </cell>
        </row>
        <row r="31">
          <cell r="B31" t="str">
            <v>Dispenser chem+absorbent etc</v>
          </cell>
          <cell r="C31">
            <v>300000</v>
          </cell>
          <cell r="G31">
            <v>1200000</v>
          </cell>
        </row>
        <row r="32">
          <cell r="B32" t="str">
            <v>April</v>
          </cell>
        </row>
        <row r="33">
          <cell r="B33" t="str">
            <v>April</v>
          </cell>
          <cell r="C33">
            <v>751250</v>
          </cell>
        </row>
        <row r="34">
          <cell r="B34" t="str">
            <v>May</v>
          </cell>
          <cell r="G34">
            <v>751250</v>
          </cell>
        </row>
        <row r="35">
          <cell r="B35" t="str">
            <v>June</v>
          </cell>
          <cell r="C35">
            <v>200000</v>
          </cell>
        </row>
        <row r="36">
          <cell r="B36" t="str">
            <v>July</v>
          </cell>
        </row>
        <row r="37">
          <cell r="B37" t="str">
            <v>August</v>
          </cell>
          <cell r="D37" t="str">
            <v>Oxygen monthly all others in Dec</v>
          </cell>
        </row>
        <row r="38">
          <cell r="B38" t="str">
            <v>September</v>
          </cell>
          <cell r="C38">
            <v>23333.333333333332</v>
          </cell>
        </row>
        <row r="39">
          <cell r="B39" t="str">
            <v>October</v>
          </cell>
          <cell r="C39">
            <v>50000</v>
          </cell>
        </row>
        <row r="40">
          <cell r="B40" t="str">
            <v>November</v>
          </cell>
          <cell r="C40">
            <v>200000</v>
          </cell>
        </row>
        <row r="41">
          <cell r="B41" t="str">
            <v>December</v>
          </cell>
          <cell r="C41">
            <v>23333.333333333332</v>
          </cell>
        </row>
        <row r="42">
          <cell r="B42" t="str">
            <v>January</v>
          </cell>
          <cell r="C42">
            <v>50000</v>
          </cell>
        </row>
        <row r="43">
          <cell r="B43" t="str">
            <v>February</v>
          </cell>
          <cell r="C43">
            <v>200000</v>
          </cell>
        </row>
        <row r="44">
          <cell r="B44" t="str">
            <v>March</v>
          </cell>
          <cell r="C44">
            <v>23333.333333333332</v>
          </cell>
        </row>
        <row r="45">
          <cell r="B45" t="str">
            <v>January</v>
          </cell>
          <cell r="C45">
            <v>50000</v>
          </cell>
        </row>
        <row r="46">
          <cell r="B46" t="str">
            <v>February</v>
          </cell>
          <cell r="C46">
            <v>50000</v>
          </cell>
        </row>
        <row r="47">
          <cell r="B47" t="str">
            <v>March</v>
          </cell>
          <cell r="C47">
            <v>50000</v>
          </cell>
        </row>
        <row r="48">
          <cell r="C48">
            <v>751250</v>
          </cell>
        </row>
      </sheetData>
      <sheetData sheetId="34" refreshError="1">
        <row r="1">
          <cell r="B1" t="str">
            <v>Tanir Bavi Power Facility</v>
          </cell>
        </row>
        <row r="2">
          <cell r="B2" t="str">
            <v>Period 01-06-01 to 31-03-02 (10 months)</v>
          </cell>
        </row>
        <row r="4">
          <cell r="D4" t="str">
            <v>Category:</v>
          </cell>
          <cell r="E4" t="str">
            <v>Laboratory Services</v>
          </cell>
        </row>
        <row r="6">
          <cell r="B6" t="str">
            <v>Responsible Team Member Name:</v>
          </cell>
          <cell r="D6" t="str">
            <v>Premdas</v>
          </cell>
        </row>
        <row r="8">
          <cell r="B8" t="str">
            <v>Category Includes:</v>
          </cell>
        </row>
        <row r="10">
          <cell r="B10" t="str">
            <v>This is to cover off-site and on-site testing in laboratories</v>
          </cell>
        </row>
        <row r="11">
          <cell r="B11" t="str">
            <v>and also the frequency is expected to be higher with monsoon</v>
          </cell>
          <cell r="C11" t="str">
            <v xml:space="preserve">Naptha testing,pollution control sample from different part of the plant </v>
          </cell>
        </row>
        <row r="14">
          <cell r="B14" t="str">
            <v>Budget Estimate Basis:</v>
          </cell>
        </row>
        <row r="16">
          <cell r="B16" t="str">
            <v>Based on estimates from Lab</v>
          </cell>
        </row>
        <row r="22">
          <cell r="B22" t="str">
            <v>Calculations:</v>
          </cell>
        </row>
        <row r="24">
          <cell r="B24" t="str">
            <v>Fuel Testing</v>
          </cell>
          <cell r="C24">
            <v>40000</v>
          </cell>
          <cell r="D24" t="str">
            <v>4.5ltr/hr*2hr/day*300 days*Rs. 20 / ltr.</v>
          </cell>
          <cell r="E24" t="str">
            <v>Includes:</v>
          </cell>
          <cell r="F24" t="str">
            <v>Lab chemicals</v>
          </cell>
          <cell r="G24">
            <v>500000</v>
          </cell>
        </row>
        <row r="25">
          <cell r="B25" t="str">
            <v>Water Testing</v>
          </cell>
          <cell r="C25">
            <v>50000</v>
          </cell>
          <cell r="F25" t="str">
            <v>Lab consumables</v>
          </cell>
          <cell r="G25">
            <v>175000</v>
          </cell>
        </row>
        <row r="26">
          <cell r="B26" t="str">
            <v xml:space="preserve">Disel fire pumps </v>
          </cell>
          <cell r="C26">
            <v>93600</v>
          </cell>
          <cell r="F26" t="str">
            <v xml:space="preserve">Lab additional items </v>
          </cell>
          <cell r="G26">
            <v>150000</v>
          </cell>
        </row>
        <row r="27">
          <cell r="B27" t="str">
            <v>DG set*</v>
          </cell>
          <cell r="C27">
            <v>60000</v>
          </cell>
        </row>
        <row r="28">
          <cell r="B28" t="str">
            <v>*Fuel will be drawn from Main Hsd system .Since it will be difficult to measure at DG Set this is omiited</v>
          </cell>
        </row>
        <row r="29">
          <cell r="B29" t="str">
            <v>Total</v>
          </cell>
          <cell r="C29">
            <v>50000</v>
          </cell>
        </row>
        <row r="30">
          <cell r="B30" t="str">
            <v>Total</v>
          </cell>
          <cell r="C30">
            <v>90000</v>
          </cell>
          <cell r="G30">
            <v>50000</v>
          </cell>
        </row>
        <row r="31">
          <cell r="G31">
            <v>90000</v>
          </cell>
        </row>
        <row r="32">
          <cell r="B32" t="str">
            <v>April</v>
          </cell>
        </row>
        <row r="33">
          <cell r="B33" t="str">
            <v>May</v>
          </cell>
        </row>
        <row r="34">
          <cell r="B34" t="str">
            <v>June</v>
          </cell>
        </row>
        <row r="35">
          <cell r="B35" t="str">
            <v>July</v>
          </cell>
        </row>
        <row r="36">
          <cell r="B36" t="str">
            <v>August</v>
          </cell>
        </row>
        <row r="37">
          <cell r="B37" t="str">
            <v>September</v>
          </cell>
        </row>
        <row r="38">
          <cell r="B38" t="str">
            <v>October</v>
          </cell>
        </row>
        <row r="39">
          <cell r="B39" t="str">
            <v>November</v>
          </cell>
        </row>
        <row r="40">
          <cell r="B40" t="str">
            <v>December</v>
          </cell>
          <cell r="C40">
            <v>50000</v>
          </cell>
        </row>
        <row r="41">
          <cell r="B41" t="str">
            <v>January</v>
          </cell>
        </row>
        <row r="42">
          <cell r="B42" t="str">
            <v>February</v>
          </cell>
        </row>
        <row r="43">
          <cell r="B43" t="str">
            <v>March</v>
          </cell>
        </row>
      </sheetData>
      <sheetData sheetId="35" refreshError="1">
        <row r="1">
          <cell r="B1" t="str">
            <v>Tanir Bavi Power Facility</v>
          </cell>
        </row>
        <row r="2">
          <cell r="B2" t="str">
            <v>Period 01-06-01 to 31-03-02 (10 months)</v>
          </cell>
        </row>
        <row r="4">
          <cell r="D4" t="str">
            <v>Category:</v>
          </cell>
          <cell r="E4" t="str">
            <v>Water Supply</v>
          </cell>
        </row>
        <row r="6">
          <cell r="B6" t="str">
            <v>Responsible Team Member Name:</v>
          </cell>
          <cell r="D6" t="str">
            <v>Arun/Mohan</v>
          </cell>
        </row>
        <row r="8">
          <cell r="B8" t="str">
            <v>Category Includes:</v>
          </cell>
        </row>
        <row r="10">
          <cell r="B10" t="str">
            <v>Includes costs for drinking water &amp; Town water supplies</v>
          </cell>
        </row>
        <row r="14">
          <cell r="B14" t="str">
            <v>Budget Estimate Basis:</v>
          </cell>
        </row>
        <row r="16">
          <cell r="B16" t="str">
            <v>Based on estimated usage of bottled water &amp; 50% plant requirement  met by town water</v>
          </cell>
        </row>
        <row r="17">
          <cell r="B17" t="str">
            <v xml:space="preserve">It is also assumed  balance 50% will be met by  chiller units </v>
          </cell>
        </row>
        <row r="22">
          <cell r="B22" t="str">
            <v>Calculations:</v>
          </cell>
          <cell r="G22" t="str">
            <v>$ comp</v>
          </cell>
        </row>
        <row r="23">
          <cell r="B23" t="str">
            <v>Calculations:</v>
          </cell>
          <cell r="C23">
            <v>300000</v>
          </cell>
          <cell r="G23" t="str">
            <v>( incl in Total )</v>
          </cell>
        </row>
        <row r="24">
          <cell r="B24" t="str">
            <v>Bottled Water</v>
          </cell>
          <cell r="C24">
            <v>120000</v>
          </cell>
          <cell r="D24" t="str">
            <v>spares for condensate pump  etc</v>
          </cell>
          <cell r="E24" t="str">
            <v>Rs50/bottle*8bot*300</v>
          </cell>
          <cell r="F24" t="str">
            <v>8 trips /PM *12000tkt*10mths</v>
          </cell>
          <cell r="G24">
            <v>120000</v>
          </cell>
        </row>
        <row r="25">
          <cell r="B25" t="str">
            <v>Town Water</v>
          </cell>
          <cell r="C25">
            <v>1818000</v>
          </cell>
          <cell r="D25" t="str">
            <v>Asper contract recd</v>
          </cell>
          <cell r="E25" t="str">
            <v>25cu.mtr/hr*24hr*Rs10.1/kl</v>
          </cell>
          <cell r="F25">
            <v>315000</v>
          </cell>
          <cell r="G25">
            <v>1818000</v>
          </cell>
        </row>
        <row r="26">
          <cell r="B26" t="str">
            <v>Caustic</v>
          </cell>
          <cell r="C26">
            <v>842400</v>
          </cell>
          <cell r="D26" t="str">
            <v>6 people *100rs *300 days +Seeds+Manure</v>
          </cell>
          <cell r="E26" t="str">
            <v>Kg78*2*300 Days</v>
          </cell>
          <cell r="F26">
            <v>842400</v>
          </cell>
          <cell r="G26" t="str">
            <v xml:space="preserve">@ 18000/tonne </v>
          </cell>
        </row>
        <row r="27">
          <cell r="B27" t="str">
            <v>Soda Ash</v>
          </cell>
          <cell r="C27">
            <v>36000</v>
          </cell>
        </row>
        <row r="28">
          <cell r="B28" t="str">
            <v>A/C Maintenance</v>
          </cell>
          <cell r="C28">
            <v>150000</v>
          </cell>
          <cell r="F28" t="str">
            <v>*exp is made to 6 to match the usage of TBP guest house</v>
          </cell>
        </row>
        <row r="29">
          <cell r="B29" t="str">
            <v>Pest Control</v>
          </cell>
          <cell r="C29">
            <v>80000</v>
          </cell>
          <cell r="G29">
            <v>5210</v>
          </cell>
        </row>
        <row r="30">
          <cell r="B30" t="str">
            <v>Total</v>
          </cell>
          <cell r="C30">
            <v>1938000</v>
          </cell>
          <cell r="G30">
            <v>4000</v>
          </cell>
        </row>
        <row r="31">
          <cell r="B31" t="str">
            <v>Total</v>
          </cell>
          <cell r="C31">
            <v>1193400</v>
          </cell>
          <cell r="D31" t="str">
            <v>est @Rs 5000/mont for 10 months</v>
          </cell>
          <cell r="G31">
            <v>1938000</v>
          </cell>
        </row>
        <row r="32">
          <cell r="B32" t="str">
            <v>Teleohone/cell/walkie talkie mtnce</v>
          </cell>
          <cell r="C32">
            <v>60000</v>
          </cell>
          <cell r="G32">
            <v>1193400</v>
          </cell>
        </row>
        <row r="33">
          <cell r="B33" t="str">
            <v>Minor mdfn to building+reapir</v>
          </cell>
          <cell r="C33">
            <v>200000</v>
          </cell>
          <cell r="G33">
            <v>7000</v>
          </cell>
        </row>
        <row r="34">
          <cell r="B34" t="str">
            <v>DWS PLC</v>
          </cell>
          <cell r="C34">
            <v>200000</v>
          </cell>
        </row>
        <row r="35">
          <cell r="B35" t="str">
            <v>Total</v>
          </cell>
          <cell r="C35">
            <v>2810000</v>
          </cell>
        </row>
        <row r="36">
          <cell r="B36" t="str">
            <v>Fire Protection System</v>
          </cell>
          <cell r="C36">
            <v>500000</v>
          </cell>
          <cell r="G36">
            <v>2810000</v>
          </cell>
        </row>
        <row r="37">
          <cell r="B37" t="str">
            <v>CW system  treatment</v>
          </cell>
          <cell r="C37">
            <v>450000</v>
          </cell>
        </row>
        <row r="38">
          <cell r="B38" t="str">
            <v>CC / SC Cooling Water System</v>
          </cell>
          <cell r="C38">
            <v>100000</v>
          </cell>
          <cell r="G38">
            <v>1590</v>
          </cell>
        </row>
        <row r="39">
          <cell r="B39" t="str">
            <v>Stack Monitoring System</v>
          </cell>
          <cell r="C39">
            <v>200000</v>
          </cell>
          <cell r="G39">
            <v>10417</v>
          </cell>
        </row>
        <row r="40">
          <cell r="B40" t="str">
            <v>OTSG Spares</v>
          </cell>
          <cell r="C40">
            <v>400000</v>
          </cell>
          <cell r="G40">
            <v>6000</v>
          </cell>
        </row>
        <row r="41">
          <cell r="B41" t="str">
            <v>Black Start DG set</v>
          </cell>
          <cell r="C41">
            <v>200000</v>
          </cell>
          <cell r="G41">
            <v>5500</v>
          </cell>
        </row>
        <row r="42">
          <cell r="B42" t="str">
            <v>Debris Filter &amp; Ball Cleaning</v>
          </cell>
          <cell r="C42">
            <v>400000</v>
          </cell>
          <cell r="G42">
            <v>10300</v>
          </cell>
        </row>
        <row r="43">
          <cell r="B43" t="str">
            <v>Total</v>
          </cell>
          <cell r="C43">
            <v>7504750</v>
          </cell>
          <cell r="G43">
            <v>63540</v>
          </cell>
        </row>
        <row r="44">
          <cell r="G44">
            <v>7504750</v>
          </cell>
        </row>
      </sheetData>
      <sheetData sheetId="36" refreshError="1">
        <row r="1">
          <cell r="B1" t="str">
            <v>Tanir Bavi Power Facility</v>
          </cell>
        </row>
        <row r="2">
          <cell r="B2" t="str">
            <v>Period 01-06-01 to 31-03-02 (10 months)</v>
          </cell>
        </row>
        <row r="4">
          <cell r="D4" t="str">
            <v>Category:</v>
          </cell>
          <cell r="E4" t="str">
            <v>Bottled Gases</v>
          </cell>
        </row>
        <row r="6">
          <cell r="B6" t="str">
            <v>Responsible Team Member Name:</v>
          </cell>
          <cell r="D6" t="str">
            <v>Navraj Singh</v>
          </cell>
        </row>
        <row r="8">
          <cell r="B8" t="str">
            <v>Category Includes:</v>
          </cell>
        </row>
        <row r="10">
          <cell r="B10" t="str">
            <v>Cal gas for CEMS, Argon, ChillerGases</v>
          </cell>
        </row>
        <row r="14">
          <cell r="B14" t="str">
            <v>Budget Estimate Basis:</v>
          </cell>
        </row>
        <row r="16">
          <cell r="B16" t="str">
            <v>For various systems and analysers based on experience</v>
          </cell>
        </row>
        <row r="17">
          <cell r="B17" t="str">
            <v>Third party liability  ( for GPOL only )</v>
          </cell>
        </row>
        <row r="21">
          <cell r="B21" t="str">
            <v>Calculations:</v>
          </cell>
        </row>
        <row r="22">
          <cell r="B22" t="str">
            <v>Calculations:</v>
          </cell>
        </row>
        <row r="23">
          <cell r="B23" t="str">
            <v>Comprehensive Auto. Liab.</v>
          </cell>
          <cell r="E23" t="str">
            <v>argon'@10cu.m/day@rs40/cu.m</v>
          </cell>
          <cell r="G23">
            <v>120000</v>
          </cell>
        </row>
        <row r="24">
          <cell r="B24" t="str">
            <v>Argon</v>
          </cell>
          <cell r="C24">
            <v>120000</v>
          </cell>
          <cell r="E24" t="str">
            <v>Helium</v>
          </cell>
          <cell r="G24">
            <v>150000</v>
          </cell>
        </row>
        <row r="25">
          <cell r="B25" t="str">
            <v>Cem Gas</v>
          </cell>
          <cell r="C25">
            <v>150000</v>
          </cell>
          <cell r="E25" t="str">
            <v xml:space="preserve">Nitrogen @3cu.m/day </v>
          </cell>
          <cell r="G25">
            <v>13000</v>
          </cell>
        </row>
        <row r="26">
          <cell r="B26" t="str">
            <v>Chiller Refrigerant</v>
          </cell>
          <cell r="C26">
            <v>630000</v>
          </cell>
          <cell r="D26" t="str">
            <v>Toward 4" dia 300mtr pipe and clamps</v>
          </cell>
          <cell r="E26" t="str">
            <v xml:space="preserve">LPG 10 cyl/year </v>
          </cell>
          <cell r="G26">
            <v>40000</v>
          </cell>
        </row>
        <row r="27">
          <cell r="B27" t="str">
            <v>Others</v>
          </cell>
          <cell r="C27">
            <v>73000</v>
          </cell>
          <cell r="E27" t="str">
            <v xml:space="preserve">Co2+H2 (Lab) </v>
          </cell>
          <cell r="G27">
            <v>20000</v>
          </cell>
        </row>
        <row r="28">
          <cell r="B28" t="str">
            <v>High Pressure Pump</v>
          </cell>
          <cell r="C28">
            <v>70000</v>
          </cell>
          <cell r="E28" t="str">
            <v>Chillier Refrigerant Rs700/Kg@1*900kgs</v>
          </cell>
          <cell r="G28">
            <v>630000</v>
          </cell>
        </row>
        <row r="29">
          <cell r="B29" t="str">
            <v>Total</v>
          </cell>
          <cell r="C29">
            <v>973000</v>
          </cell>
        </row>
        <row r="30">
          <cell r="B30" t="str">
            <v>Total</v>
          </cell>
          <cell r="C30">
            <v>480000</v>
          </cell>
          <cell r="D30" t="str">
            <v>Rs 500/hr*20hrs per month *10months</v>
          </cell>
          <cell r="G30">
            <v>973000</v>
          </cell>
        </row>
        <row r="31">
          <cell r="B31" t="str">
            <v>Total</v>
          </cell>
          <cell r="C31">
            <v>950000</v>
          </cell>
          <cell r="G31">
            <v>480000</v>
          </cell>
        </row>
        <row r="32">
          <cell r="B32" t="str">
            <v>April</v>
          </cell>
          <cell r="G32">
            <v>950000</v>
          </cell>
        </row>
        <row r="33">
          <cell r="B33" t="str">
            <v>May</v>
          </cell>
        </row>
        <row r="34">
          <cell r="B34" t="str">
            <v>June</v>
          </cell>
        </row>
        <row r="35">
          <cell r="B35" t="str">
            <v>July</v>
          </cell>
        </row>
        <row r="36">
          <cell r="B36" t="str">
            <v>August</v>
          </cell>
        </row>
        <row r="37">
          <cell r="B37" t="str">
            <v>September</v>
          </cell>
        </row>
        <row r="38">
          <cell r="B38" t="str">
            <v>October</v>
          </cell>
          <cell r="C38">
            <v>0</v>
          </cell>
        </row>
        <row r="39">
          <cell r="B39" t="str">
            <v>November</v>
          </cell>
        </row>
        <row r="40">
          <cell r="B40" t="str">
            <v>December</v>
          </cell>
          <cell r="C40">
            <v>400000</v>
          </cell>
        </row>
        <row r="41">
          <cell r="B41" t="str">
            <v>January</v>
          </cell>
          <cell r="C41">
            <v>0</v>
          </cell>
        </row>
        <row r="42">
          <cell r="B42" t="str">
            <v>February</v>
          </cell>
          <cell r="C42">
            <v>0</v>
          </cell>
        </row>
        <row r="43">
          <cell r="B43" t="str">
            <v>March</v>
          </cell>
        </row>
        <row r="44">
          <cell r="B44" t="str">
            <v>March</v>
          </cell>
          <cell r="C44">
            <v>0</v>
          </cell>
        </row>
      </sheetData>
      <sheetData sheetId="37" refreshError="1">
        <row r="1">
          <cell r="B1" t="str">
            <v>Tanir Bavi Power Facility</v>
          </cell>
        </row>
        <row r="2">
          <cell r="B2" t="str">
            <v>Period 01-06-01 to 31-03-02 (10 months)</v>
          </cell>
        </row>
        <row r="4">
          <cell r="D4" t="str">
            <v>Category:</v>
          </cell>
          <cell r="E4" t="str">
            <v>Emissions\Environmental Testing</v>
          </cell>
        </row>
        <row r="6">
          <cell r="B6" t="str">
            <v>Responsible Team Member Name:</v>
          </cell>
          <cell r="D6" t="str">
            <v>Premdas</v>
          </cell>
        </row>
        <row r="8">
          <cell r="B8" t="str">
            <v>Category Includes:</v>
          </cell>
        </row>
        <row r="10">
          <cell r="B10" t="str">
            <v>On and off site verification of plant air and water emissions compliance by independent testing contractor. Required by the Permit in accordance with the approved Monitoring Plan for CEMS systems.  Also includes associated fees.</v>
          </cell>
        </row>
        <row r="14">
          <cell r="B14" t="str">
            <v>Budget Estimate Basis:</v>
          </cell>
        </row>
        <row r="16">
          <cell r="B16" t="str">
            <v>Based on meeting the requirements in the air permit for annual recertification in accordance with the monitoring plan.</v>
          </cell>
        </row>
        <row r="22">
          <cell r="B22" t="str">
            <v>Calculations:</v>
          </cell>
        </row>
        <row r="23">
          <cell r="B23" t="str">
            <v>Plant Security</v>
          </cell>
          <cell r="C23">
            <v>3000000</v>
          </cell>
          <cell r="E23" t="str">
            <v>10 months *Rs 3 lac /month based on quote from existing security</v>
          </cell>
        </row>
        <row r="24">
          <cell r="B24" t="str">
            <v>Fees</v>
          </cell>
          <cell r="C24">
            <v>70000</v>
          </cell>
          <cell r="E24" t="str">
            <v>1 ton/day@4000/ton 300 days</v>
          </cell>
          <cell r="F24" t="str">
            <v>Rs 500/piece*50</v>
          </cell>
          <cell r="G24">
            <v>1200000</v>
          </cell>
        </row>
        <row r="25">
          <cell r="B25" t="str">
            <v>Vibration analysis</v>
          </cell>
          <cell r="C25">
            <v>0</v>
          </cell>
          <cell r="F25" t="str">
            <v>Rs 300/piece*100</v>
          </cell>
        </row>
        <row r="26">
          <cell r="B26" t="str">
            <v>Fire engine</v>
          </cell>
          <cell r="C26">
            <v>35000</v>
          </cell>
          <cell r="F26" t="str">
            <v>Rs 1425/piece*50</v>
          </cell>
        </row>
        <row r="27">
          <cell r="B27" t="str">
            <v>Fire Fighting Staff contract</v>
          </cell>
          <cell r="C27">
            <v>0</v>
          </cell>
        </row>
        <row r="28">
          <cell r="B28" t="str">
            <v>General Labor un skilled</v>
          </cell>
          <cell r="C28">
            <v>150000</v>
          </cell>
          <cell r="E28" t="str">
            <v>1 refiil/month/apparatus (8)@rs 2500 /refill</v>
          </cell>
        </row>
        <row r="29">
          <cell r="B29" t="str">
            <v>Total</v>
          </cell>
          <cell r="C29">
            <v>800000</v>
          </cell>
        </row>
        <row r="30">
          <cell r="B30" t="str">
            <v>Total</v>
          </cell>
          <cell r="C30">
            <v>70000</v>
          </cell>
          <cell r="G30">
            <v>800000</v>
          </cell>
        </row>
        <row r="31">
          <cell r="B31" t="str">
            <v>Dispenser chem+absorbent etc</v>
          </cell>
          <cell r="C31">
            <v>300000</v>
          </cell>
          <cell r="G31">
            <v>70000</v>
          </cell>
        </row>
        <row r="32">
          <cell r="B32" t="str">
            <v>April</v>
          </cell>
        </row>
        <row r="33">
          <cell r="B33" t="str">
            <v>April</v>
          </cell>
          <cell r="C33">
            <v>751250</v>
          </cell>
        </row>
        <row r="34">
          <cell r="B34" t="str">
            <v>May</v>
          </cell>
          <cell r="G34">
            <v>751250</v>
          </cell>
        </row>
        <row r="35">
          <cell r="B35" t="str">
            <v>June</v>
          </cell>
          <cell r="C35">
            <v>200000</v>
          </cell>
        </row>
        <row r="36">
          <cell r="B36" t="str">
            <v>July</v>
          </cell>
        </row>
        <row r="37">
          <cell r="B37" t="str">
            <v>August</v>
          </cell>
          <cell r="D37" t="str">
            <v>Oxygen monthly all others in Dec</v>
          </cell>
        </row>
        <row r="38">
          <cell r="B38" t="str">
            <v>September</v>
          </cell>
          <cell r="C38">
            <v>23333.333333333332</v>
          </cell>
        </row>
        <row r="39">
          <cell r="B39" t="str">
            <v>October</v>
          </cell>
          <cell r="C39">
            <v>50000</v>
          </cell>
        </row>
        <row r="40">
          <cell r="B40" t="str">
            <v>November</v>
          </cell>
          <cell r="C40">
            <v>200000</v>
          </cell>
        </row>
        <row r="41">
          <cell r="B41" t="str">
            <v>December</v>
          </cell>
          <cell r="C41">
            <v>23333.333333333332</v>
          </cell>
        </row>
        <row r="42">
          <cell r="B42" t="str">
            <v>January</v>
          </cell>
          <cell r="C42">
            <v>50000</v>
          </cell>
        </row>
        <row r="43">
          <cell r="B43" t="str">
            <v>February</v>
          </cell>
          <cell r="C43">
            <v>200000</v>
          </cell>
        </row>
        <row r="44">
          <cell r="B44" t="str">
            <v>March</v>
          </cell>
          <cell r="C44">
            <v>23333.333333333332</v>
          </cell>
        </row>
        <row r="45">
          <cell r="B45" t="str">
            <v>January</v>
          </cell>
          <cell r="C45">
            <v>50000</v>
          </cell>
        </row>
        <row r="46">
          <cell r="B46" t="str">
            <v>February</v>
          </cell>
          <cell r="C46">
            <v>50000</v>
          </cell>
        </row>
        <row r="47">
          <cell r="B47" t="str">
            <v>March</v>
          </cell>
          <cell r="C47">
            <v>50000</v>
          </cell>
        </row>
        <row r="48">
          <cell r="C48">
            <v>751250</v>
          </cell>
        </row>
      </sheetData>
      <sheetData sheetId="38" refreshError="1">
        <row r="1">
          <cell r="B1" t="str">
            <v>Tanir Bavi Power Facility</v>
          </cell>
        </row>
        <row r="2">
          <cell r="B2" t="str">
            <v>Period 01-06-01 to 31-03-02 (10 months)</v>
          </cell>
        </row>
        <row r="4">
          <cell r="D4" t="str">
            <v>Category:</v>
          </cell>
          <cell r="E4" t="str">
            <v>Plant Wastes</v>
          </cell>
        </row>
        <row r="6">
          <cell r="B6" t="str">
            <v>Responsible Team Member Name:</v>
          </cell>
          <cell r="D6" t="str">
            <v>Saxena</v>
          </cell>
        </row>
        <row r="8">
          <cell r="B8" t="str">
            <v>Category Includes:</v>
          </cell>
        </row>
        <row r="10">
          <cell r="B10" t="str">
            <v>This is to cover disposal of oil and filters and any other hazardous waste that may be generated at the site.</v>
          </cell>
        </row>
        <row r="11">
          <cell r="B11" t="str">
            <v>and also the frequency is expected to be higher with monsoon</v>
          </cell>
          <cell r="C11" t="str">
            <v xml:space="preserve">Naptha testing,pollution control sample from different part of the plant </v>
          </cell>
        </row>
        <row r="14">
          <cell r="B14" t="str">
            <v>Budget Estimate Basis:</v>
          </cell>
        </row>
        <row r="16">
          <cell r="B16" t="str">
            <v xml:space="preserve">Based on estimate for waste generated from transformer sump, CW intake &amp; Projected Mtnce waste </v>
          </cell>
        </row>
        <row r="22">
          <cell r="B22" t="str">
            <v>Calculations:</v>
          </cell>
        </row>
        <row r="24">
          <cell r="B24" t="str">
            <v>Oily waste</v>
          </cell>
          <cell r="C24">
            <v>200000</v>
          </cell>
          <cell r="D24" t="str">
            <v>4.5ltr/hr*2hr/day*300 days*Rs. 20 / ltr.</v>
          </cell>
          <cell r="E24" t="str">
            <v>Includes:</v>
          </cell>
          <cell r="F24" t="str">
            <v>Lab chemicals</v>
          </cell>
          <cell r="G24">
            <v>500000</v>
          </cell>
        </row>
        <row r="25">
          <cell r="B25" t="str">
            <v xml:space="preserve">CW intake waste </v>
          </cell>
          <cell r="C25">
            <v>120000</v>
          </cell>
          <cell r="F25" t="str">
            <v>Lab consumables</v>
          </cell>
          <cell r="G25">
            <v>175000</v>
          </cell>
        </row>
        <row r="26">
          <cell r="B26" t="str">
            <v xml:space="preserve">Disel fire pumps </v>
          </cell>
          <cell r="C26">
            <v>93600</v>
          </cell>
          <cell r="F26" t="str">
            <v xml:space="preserve">Lab additional items </v>
          </cell>
          <cell r="G26">
            <v>150000</v>
          </cell>
        </row>
        <row r="27">
          <cell r="B27" t="str">
            <v>Sewage</v>
          </cell>
          <cell r="C27">
            <v>60000</v>
          </cell>
        </row>
        <row r="28">
          <cell r="B28" t="str">
            <v>*Fuel will be drawn from Main Hsd system .Since it will be difficult to measure at DG Set this is omiited</v>
          </cell>
        </row>
        <row r="29">
          <cell r="B29" t="str">
            <v>Total</v>
          </cell>
          <cell r="C29">
            <v>50000</v>
          </cell>
        </row>
        <row r="30">
          <cell r="B30" t="str">
            <v>Total</v>
          </cell>
          <cell r="C30">
            <v>380000</v>
          </cell>
          <cell r="G30">
            <v>50000</v>
          </cell>
        </row>
        <row r="31">
          <cell r="G31">
            <v>380000</v>
          </cell>
        </row>
        <row r="32">
          <cell r="B32" t="str">
            <v>April</v>
          </cell>
        </row>
        <row r="33">
          <cell r="B33" t="str">
            <v>May</v>
          </cell>
        </row>
        <row r="34">
          <cell r="B34" t="str">
            <v>June</v>
          </cell>
        </row>
        <row r="35">
          <cell r="B35" t="str">
            <v>July</v>
          </cell>
        </row>
        <row r="36">
          <cell r="B36" t="str">
            <v>August</v>
          </cell>
        </row>
        <row r="37">
          <cell r="B37" t="str">
            <v>September</v>
          </cell>
        </row>
        <row r="38">
          <cell r="B38" t="str">
            <v>October</v>
          </cell>
        </row>
        <row r="39">
          <cell r="B39" t="str">
            <v>November</v>
          </cell>
        </row>
        <row r="40">
          <cell r="B40" t="str">
            <v>December</v>
          </cell>
          <cell r="C40">
            <v>50000</v>
          </cell>
        </row>
        <row r="41">
          <cell r="B41" t="str">
            <v>January</v>
          </cell>
        </row>
        <row r="42">
          <cell r="B42" t="str">
            <v>February</v>
          </cell>
        </row>
        <row r="43">
          <cell r="B43" t="str">
            <v>March</v>
          </cell>
        </row>
      </sheetData>
      <sheetData sheetId="39" refreshError="1">
        <row r="1">
          <cell r="B1" t="str">
            <v>Tanir Bavi Power Facility</v>
          </cell>
        </row>
        <row r="2">
          <cell r="B2" t="str">
            <v>Period 01-06-01 to 31-03-02 (10 months)</v>
          </cell>
        </row>
        <row r="4">
          <cell r="D4" t="str">
            <v>Category:</v>
          </cell>
          <cell r="E4" t="str">
            <v>Buildings and Grounds</v>
          </cell>
        </row>
        <row r="6">
          <cell r="B6" t="str">
            <v>Responsible Team Member Name:</v>
          </cell>
          <cell r="D6" t="str">
            <v>Venkatramana</v>
          </cell>
        </row>
        <row r="8">
          <cell r="B8" t="str">
            <v>Category Includes:</v>
          </cell>
        </row>
        <row r="10">
          <cell r="B10" t="str">
            <v>General Repairs,painting &amp; cleaning of O&amp;M building ,landscapping ,janitorial services office AC,lawn mowing etc.,</v>
          </cell>
        </row>
        <row r="14">
          <cell r="B14" t="str">
            <v>Budget Estimate Basis:</v>
          </cell>
        </row>
        <row r="16">
          <cell r="B16" t="str">
            <v>Based on current contracts and expected normal maintenance.</v>
          </cell>
        </row>
        <row r="17">
          <cell r="B17" t="str">
            <v xml:space="preserve">It is also assumed  balance 50% will be met by  chiller units </v>
          </cell>
        </row>
        <row r="22">
          <cell r="B22" t="str">
            <v>Calculations:</v>
          </cell>
          <cell r="G22" t="str">
            <v>$ comp</v>
          </cell>
        </row>
        <row r="23">
          <cell r="B23" t="str">
            <v>Calculations:</v>
          </cell>
          <cell r="C23">
            <v>300000</v>
          </cell>
          <cell r="G23" t="str">
            <v>( incl in Total )</v>
          </cell>
        </row>
        <row r="24">
          <cell r="B24" t="str">
            <v>Housekeeping Svcs &amp;</v>
          </cell>
          <cell r="C24">
            <v>120000</v>
          </cell>
          <cell r="D24" t="str">
            <v>spares for condensate pump  etc</v>
          </cell>
          <cell r="E24" t="str">
            <v>Rs50/bottle*8bot*300</v>
          </cell>
          <cell r="G24">
            <v>120000</v>
          </cell>
        </row>
        <row r="25">
          <cell r="B25" t="str">
            <v xml:space="preserve">      Supplies</v>
          </cell>
          <cell r="C25">
            <v>900000</v>
          </cell>
          <cell r="D25" t="str">
            <v>Asper contract recd</v>
          </cell>
          <cell r="E25" t="str">
            <v>25cu.mtr/hr*24hr*Rs10.1/kl</v>
          </cell>
          <cell r="F25">
            <v>315000</v>
          </cell>
          <cell r="G25">
            <v>1818000</v>
          </cell>
        </row>
        <row r="26">
          <cell r="B26" t="str">
            <v>Gardening Svcs.</v>
          </cell>
          <cell r="C26">
            <v>1020000</v>
          </cell>
          <cell r="D26" t="str">
            <v>6 people *100rs *300 days +Seeds+Manure</v>
          </cell>
          <cell r="E26" t="str">
            <v>Kg78*2*300 Days</v>
          </cell>
          <cell r="F26">
            <v>842400</v>
          </cell>
          <cell r="G26" t="str">
            <v xml:space="preserve">@ 18000/tonne </v>
          </cell>
        </row>
        <row r="27">
          <cell r="B27" t="str">
            <v>Painting</v>
          </cell>
          <cell r="C27">
            <v>250000</v>
          </cell>
        </row>
        <row r="28">
          <cell r="B28" t="str">
            <v>A/C Maintenance</v>
          </cell>
          <cell r="C28">
            <v>150000</v>
          </cell>
        </row>
        <row r="29">
          <cell r="B29" t="str">
            <v>Pest Control</v>
          </cell>
          <cell r="C29">
            <v>80000</v>
          </cell>
          <cell r="G29">
            <v>5210</v>
          </cell>
        </row>
        <row r="30">
          <cell r="B30" t="str">
            <v xml:space="preserve">Repair to road </v>
          </cell>
          <cell r="C30">
            <v>100000</v>
          </cell>
          <cell r="G30">
            <v>4000</v>
          </cell>
        </row>
        <row r="31">
          <cell r="B31" t="str">
            <v xml:space="preserve">Other services </v>
          </cell>
          <cell r="C31">
            <v>50000</v>
          </cell>
          <cell r="D31" t="str">
            <v>est @Rs 5000/mont for 10 months</v>
          </cell>
          <cell r="G31">
            <v>1938000</v>
          </cell>
        </row>
        <row r="32">
          <cell r="B32" t="str">
            <v>Teleohone/cell/walkie talkie mtnce</v>
          </cell>
          <cell r="C32">
            <v>60000</v>
          </cell>
          <cell r="G32">
            <v>1193400</v>
          </cell>
        </row>
        <row r="33">
          <cell r="B33" t="str">
            <v>Minor mdfn to building+reapir</v>
          </cell>
          <cell r="C33">
            <v>200000</v>
          </cell>
          <cell r="G33">
            <v>7000</v>
          </cell>
        </row>
        <row r="34">
          <cell r="B34" t="str">
            <v>DWS PLC</v>
          </cell>
          <cell r="C34">
            <v>200000</v>
          </cell>
        </row>
        <row r="35">
          <cell r="B35" t="str">
            <v>Total</v>
          </cell>
          <cell r="C35">
            <v>2810000</v>
          </cell>
        </row>
        <row r="36">
          <cell r="B36" t="str">
            <v>Fire Protection System</v>
          </cell>
          <cell r="C36">
            <v>500000</v>
          </cell>
          <cell r="G36">
            <v>2810000</v>
          </cell>
        </row>
        <row r="37">
          <cell r="B37" t="str">
            <v>CW system  treatment</v>
          </cell>
          <cell r="C37">
            <v>450000</v>
          </cell>
        </row>
        <row r="38">
          <cell r="B38" t="str">
            <v>CC / SC Cooling Water System</v>
          </cell>
          <cell r="C38">
            <v>100000</v>
          </cell>
          <cell r="G38">
            <v>1590</v>
          </cell>
        </row>
        <row r="39">
          <cell r="B39" t="str">
            <v>Stack Monitoring System</v>
          </cell>
          <cell r="C39">
            <v>200000</v>
          </cell>
          <cell r="G39">
            <v>10417</v>
          </cell>
        </row>
        <row r="40">
          <cell r="B40" t="str">
            <v>OTSG Spares</v>
          </cell>
          <cell r="C40">
            <v>400000</v>
          </cell>
          <cell r="G40">
            <v>6000</v>
          </cell>
        </row>
        <row r="41">
          <cell r="B41" t="str">
            <v>Black Start DG set</v>
          </cell>
          <cell r="C41">
            <v>200000</v>
          </cell>
          <cell r="G41">
            <v>5500</v>
          </cell>
        </row>
        <row r="42">
          <cell r="B42" t="str">
            <v>Debris Filter &amp; Ball Cleaning</v>
          </cell>
          <cell r="C42">
            <v>400000</v>
          </cell>
          <cell r="G42">
            <v>10300</v>
          </cell>
        </row>
        <row r="43">
          <cell r="B43" t="str">
            <v>Total</v>
          </cell>
          <cell r="C43">
            <v>7504750</v>
          </cell>
          <cell r="G43">
            <v>63540</v>
          </cell>
        </row>
        <row r="44">
          <cell r="G44">
            <v>7504750</v>
          </cell>
        </row>
      </sheetData>
      <sheetData sheetId="40" refreshError="1">
        <row r="1">
          <cell r="B1" t="str">
            <v>Tanir Bavi Power Facility</v>
          </cell>
        </row>
        <row r="2">
          <cell r="B2" t="str">
            <v>Period 01-06-01 to 31-03-02 (10 months)</v>
          </cell>
        </row>
        <row r="4">
          <cell r="D4" t="str">
            <v>Category:</v>
          </cell>
          <cell r="E4" t="str">
            <v>Fire Detection &amp; Suppression System</v>
          </cell>
        </row>
        <row r="6">
          <cell r="B6" t="str">
            <v>Responsible Team Member Name:</v>
          </cell>
          <cell r="D6" t="str">
            <v>Ram Prasad</v>
          </cell>
        </row>
        <row r="8">
          <cell r="B8" t="str">
            <v>Category Includes:</v>
          </cell>
        </row>
        <row r="10">
          <cell r="B10" t="str">
            <v>This includes outside contracted services to inspect, repair, and recharge the fire extinguishers and CO2 systems.</v>
          </cell>
        </row>
        <row r="14">
          <cell r="B14" t="str">
            <v>Budget Estimate Basis:</v>
          </cell>
        </row>
        <row r="16">
          <cell r="B16" t="str">
            <v>Estimate based on projections and quotes from vendors for annual tests and filling.</v>
          </cell>
        </row>
        <row r="22">
          <cell r="B22" t="str">
            <v>Calculations:</v>
          </cell>
        </row>
        <row r="23">
          <cell r="E23" t="str">
            <v>argon'@10cu.m/day@rs40/cu.m</v>
          </cell>
          <cell r="G23">
            <v>120000</v>
          </cell>
        </row>
        <row r="24">
          <cell r="B24" t="str">
            <v>Recharging of Extinguishers</v>
          </cell>
          <cell r="C24">
            <v>150000</v>
          </cell>
          <cell r="E24" t="str">
            <v>Helium</v>
          </cell>
          <cell r="G24">
            <v>150000</v>
          </cell>
        </row>
        <row r="25">
          <cell r="B25" t="str">
            <v>Recharging of CO2 sys</v>
          </cell>
          <cell r="C25">
            <v>150000</v>
          </cell>
          <cell r="E25" t="str">
            <v xml:space="preserve">Nitrogen @3cu.m/day </v>
          </cell>
          <cell r="G25">
            <v>13000</v>
          </cell>
        </row>
        <row r="26">
          <cell r="B26" t="str">
            <v>System repairs</v>
          </cell>
          <cell r="C26">
            <v>100000</v>
          </cell>
          <cell r="D26" t="str">
            <v>Toward 4" dia 300mtr pipe and clamps</v>
          </cell>
          <cell r="E26" t="str">
            <v xml:space="preserve">LPG 10 cyl/year </v>
          </cell>
          <cell r="G26">
            <v>40000</v>
          </cell>
        </row>
        <row r="27">
          <cell r="B27" t="str">
            <v>Others</v>
          </cell>
          <cell r="C27">
            <v>73000</v>
          </cell>
          <cell r="E27" t="str">
            <v xml:space="preserve">Co2+H2 (Lab) </v>
          </cell>
          <cell r="G27">
            <v>20000</v>
          </cell>
        </row>
        <row r="28">
          <cell r="B28" t="str">
            <v>High Pressure Pump</v>
          </cell>
          <cell r="C28">
            <v>70000</v>
          </cell>
          <cell r="E28" t="str">
            <v>Chillier Refrigerant Rs700/Kg@1*900kgs</v>
          </cell>
          <cell r="G28">
            <v>630000</v>
          </cell>
        </row>
        <row r="29">
          <cell r="B29" t="str">
            <v>Total</v>
          </cell>
          <cell r="C29">
            <v>400000</v>
          </cell>
        </row>
        <row r="30">
          <cell r="B30" t="str">
            <v>Total</v>
          </cell>
          <cell r="C30">
            <v>480000</v>
          </cell>
          <cell r="D30" t="str">
            <v>Rs 500/hr*20hrs per month *10months</v>
          </cell>
          <cell r="G30">
            <v>400000</v>
          </cell>
        </row>
        <row r="31">
          <cell r="B31" t="str">
            <v>Total</v>
          </cell>
          <cell r="C31">
            <v>950000</v>
          </cell>
          <cell r="G31">
            <v>480000</v>
          </cell>
        </row>
        <row r="32">
          <cell r="B32" t="str">
            <v>April</v>
          </cell>
          <cell r="G32">
            <v>950000</v>
          </cell>
        </row>
        <row r="33">
          <cell r="B33" t="str">
            <v>May</v>
          </cell>
        </row>
        <row r="34">
          <cell r="B34" t="str">
            <v>June</v>
          </cell>
        </row>
        <row r="35">
          <cell r="B35" t="str">
            <v>July</v>
          </cell>
        </row>
        <row r="36">
          <cell r="B36" t="str">
            <v>August</v>
          </cell>
        </row>
        <row r="37">
          <cell r="B37" t="str">
            <v>September</v>
          </cell>
        </row>
        <row r="38">
          <cell r="B38" t="str">
            <v>October</v>
          </cell>
          <cell r="C38">
            <v>0</v>
          </cell>
        </row>
        <row r="39">
          <cell r="B39" t="str">
            <v>November</v>
          </cell>
        </row>
        <row r="40">
          <cell r="B40" t="str">
            <v>December</v>
          </cell>
          <cell r="C40">
            <v>400000</v>
          </cell>
        </row>
        <row r="41">
          <cell r="B41" t="str">
            <v>January</v>
          </cell>
          <cell r="C41">
            <v>0</v>
          </cell>
        </row>
        <row r="42">
          <cell r="B42" t="str">
            <v>February</v>
          </cell>
          <cell r="C42">
            <v>0</v>
          </cell>
        </row>
        <row r="43">
          <cell r="B43" t="str">
            <v>March</v>
          </cell>
        </row>
        <row r="44">
          <cell r="B44" t="str">
            <v>March</v>
          </cell>
          <cell r="C44">
            <v>0</v>
          </cell>
        </row>
      </sheetData>
      <sheetData sheetId="41" refreshError="1">
        <row r="1">
          <cell r="B1" t="str">
            <v>Tanir Bavi Power Facility</v>
          </cell>
        </row>
        <row r="2">
          <cell r="B2" t="str">
            <v>Period 01-06-01 to 31-03-02 (10 months)</v>
          </cell>
        </row>
        <row r="4">
          <cell r="D4" t="str">
            <v>Category:</v>
          </cell>
          <cell r="E4" t="str">
            <v>Routine Service/Maintenance Contractors</v>
          </cell>
        </row>
        <row r="6">
          <cell r="B6" t="str">
            <v>Responsible Team Member Name:</v>
          </cell>
          <cell r="D6" t="str">
            <v>Sudararajan / Ravi</v>
          </cell>
        </row>
        <row r="8">
          <cell r="B8" t="str">
            <v>Category Includes:</v>
          </cell>
        </row>
        <row r="10">
          <cell r="B10" t="str">
            <v>Sevices,performed predominantly  at the plant site, for repairs and maintenance and support service by outside agencies</v>
          </cell>
        </row>
        <row r="14">
          <cell r="B14" t="str">
            <v>Budget Estimate Basis:</v>
          </cell>
        </row>
        <row r="16">
          <cell r="B16" t="str">
            <v>Based on quotes or projections for services.</v>
          </cell>
        </row>
        <row r="22">
          <cell r="B22" t="str">
            <v>Calculations:</v>
          </cell>
        </row>
        <row r="23">
          <cell r="B23" t="str">
            <v>Plant Security</v>
          </cell>
          <cell r="C23">
            <v>3000000</v>
          </cell>
          <cell r="E23" t="str">
            <v>10 months *Rs 3 lac /month based on quote from existing security</v>
          </cell>
        </row>
        <row r="24">
          <cell r="B24" t="str">
            <v>Routine Maint. Support Skilled</v>
          </cell>
          <cell r="C24">
            <v>300000</v>
          </cell>
          <cell r="E24" t="str">
            <v>1 ton/day@4000/ton 300 days</v>
          </cell>
          <cell r="G24">
            <v>1200000</v>
          </cell>
        </row>
        <row r="25">
          <cell r="B25" t="str">
            <v>Vibration analysis</v>
          </cell>
          <cell r="C25">
            <v>150000</v>
          </cell>
        </row>
        <row r="26">
          <cell r="B26" t="str">
            <v>Fire engine</v>
          </cell>
          <cell r="C26">
            <v>35000</v>
          </cell>
        </row>
        <row r="27">
          <cell r="B27" t="str">
            <v>Fire Fighting Staff contract</v>
          </cell>
          <cell r="C27">
            <v>0</v>
          </cell>
        </row>
        <row r="28">
          <cell r="B28" t="str">
            <v>General Labor un skilled</v>
          </cell>
          <cell r="C28">
            <v>150000</v>
          </cell>
        </row>
        <row r="29">
          <cell r="B29" t="str">
            <v>Total</v>
          </cell>
          <cell r="C29">
            <v>800000</v>
          </cell>
        </row>
        <row r="30">
          <cell r="B30" t="str">
            <v>Total</v>
          </cell>
          <cell r="C30">
            <v>3600000</v>
          </cell>
          <cell r="G30">
            <v>800000</v>
          </cell>
        </row>
        <row r="31">
          <cell r="G31">
            <v>3600000</v>
          </cell>
        </row>
        <row r="32">
          <cell r="B32" t="str">
            <v>April</v>
          </cell>
        </row>
        <row r="33">
          <cell r="B33" t="str">
            <v>April</v>
          </cell>
        </row>
        <row r="34">
          <cell r="B34" t="str">
            <v>May</v>
          </cell>
        </row>
        <row r="35">
          <cell r="B35" t="str">
            <v>June</v>
          </cell>
          <cell r="C35">
            <v>200000</v>
          </cell>
        </row>
        <row r="36">
          <cell r="B36" t="str">
            <v>July</v>
          </cell>
        </row>
        <row r="37">
          <cell r="B37" t="str">
            <v>August</v>
          </cell>
        </row>
        <row r="38">
          <cell r="B38" t="str">
            <v>September</v>
          </cell>
          <cell r="C38">
            <v>23333.333333333332</v>
          </cell>
        </row>
        <row r="39">
          <cell r="B39" t="str">
            <v>October</v>
          </cell>
        </row>
        <row r="40">
          <cell r="B40" t="str">
            <v>November</v>
          </cell>
          <cell r="C40">
            <v>200000</v>
          </cell>
        </row>
        <row r="41">
          <cell r="B41" t="str">
            <v>December</v>
          </cell>
          <cell r="C41">
            <v>23333.333333333332</v>
          </cell>
        </row>
        <row r="42">
          <cell r="B42" t="str">
            <v>January</v>
          </cell>
        </row>
        <row r="43">
          <cell r="B43" t="str">
            <v>February</v>
          </cell>
          <cell r="C43">
            <v>200000</v>
          </cell>
        </row>
        <row r="44">
          <cell r="B44" t="str">
            <v>March</v>
          </cell>
          <cell r="C44">
            <v>23333.333333333332</v>
          </cell>
        </row>
      </sheetData>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1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
      <sheetName val="Figures"/>
      <sheetName val="projections"/>
      <sheetName val="Targets &amp; Cost cutting"/>
      <sheetName val="eval"/>
      <sheetName val="dayval"/>
      <sheetName val="debt"/>
      <sheetName val="dcf"/>
      <sheetName val="Oildisc"/>
      <sheetName val="assms"/>
      <sheetName val="chem"/>
      <sheetName val="r&amp;m"/>
      <sheetName val="Gas&amp;Power"/>
      <sheetName val="group e&amp;p"/>
      <sheetName val="ARCO_E&amp;P"/>
      <sheetName val="USA"/>
      <sheetName val="UK"/>
      <sheetName val="Europe"/>
      <sheetName val="RoW"/>
      <sheetName val="prodprofile"/>
      <sheetName val="lr"/>
      <sheetName val="SOP"/>
      <sheetName val="Amoco Cost savings"/>
      <sheetName val="Quarter"/>
      <sheetName val="NXp"/>
      <sheetName val="TNK-BP"/>
      <sheetName val="OLDdcf"/>
      <sheetName val="icici"/>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sensus Estimates"/>
      <sheetName val="#REF"/>
      <sheetName val="A"/>
      <sheetName val="Output FAM"/>
      <sheetName val="Output SSM"/>
      <sheetName val="Calculations"/>
      <sheetName val="Depr"/>
      <sheetName val="Interest"/>
      <sheetName val="Profile"/>
      <sheetName val="Input"/>
      <sheetName val="Debt"/>
      <sheetName val="CapE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P-CT1"/>
      <sheetName val="CP-CT2"/>
      <sheetName val="CP-CT3"/>
      <sheetName val="CP-ST1 "/>
      <sheetName val="CP-ST2"/>
      <sheetName val="CP-ST3"/>
      <sheetName val="Debtors"/>
    </sheetNames>
    <sheetDataSet>
      <sheetData sheetId="0">
        <row r="1">
          <cell r="A1" t="str">
            <v>AFF &amp; Co.</v>
          </cell>
          <cell r="H1" t="str">
            <v>Cash payments - Compliance test</v>
          </cell>
          <cell r="K1" t="str">
            <v xml:space="preserve">    Cash payments - Compliance test</v>
          </cell>
        </row>
        <row r="3">
          <cell r="A3" t="str">
            <v xml:space="preserve">Client_____________________________ </v>
          </cell>
          <cell r="F3" t="str">
            <v>Location _______________</v>
          </cell>
          <cell r="H3" t="str">
            <v>Period:___/___/______ to ___/___/______</v>
          </cell>
          <cell r="K3" t="str">
            <v xml:space="preserve">    Period:___/___/______ to ___/___/______</v>
          </cell>
        </row>
        <row r="5">
          <cell r="A5" t="str">
            <v>Objective-To ensure: (i) Completeness, Existence, Accuracy, Valuation and Ownership of selected items; and (ii) Whether the internal controls are in operation.</v>
          </cell>
        </row>
        <row r="6">
          <cell r="A6" t="str">
            <v xml:space="preserve">Selection of sample: I) Total population ___________ II) Sample size ___________ III) nth item being I / II ___________ IV) 1st item selected (Random) ____________ </v>
          </cell>
        </row>
        <row r="7">
          <cell r="A7" t="str">
            <v>Alternatively, state basis of selection of sample ________________________________________________________________________________________________________________</v>
          </cell>
        </row>
        <row r="8">
          <cell r="A8" t="str">
            <v>Sr. no.</v>
          </cell>
          <cell r="B8" t="str">
            <v>Voucher no.</v>
          </cell>
          <cell r="C8" t="str">
            <v>Voucher date</v>
          </cell>
          <cell r="D8" t="str">
            <v>A/c code debited</v>
          </cell>
          <cell r="E8" t="str">
            <v>A/c description/particulars</v>
          </cell>
          <cell r="F8" t="str">
            <v>Amount    (Rs.)</v>
          </cell>
          <cell r="G8" t="str">
            <v xml:space="preserve">Audit steps </v>
          </cell>
          <cell r="P8" t="str">
            <v>Remarks</v>
          </cell>
        </row>
        <row r="9">
          <cell r="A9" t="str">
            <v>Sr. no.</v>
          </cell>
          <cell r="B9" t="str">
            <v>Voucher no.</v>
          </cell>
          <cell r="C9" t="str">
            <v>Voucher date</v>
          </cell>
          <cell r="D9" t="str">
            <v>A/c code debited</v>
          </cell>
          <cell r="E9" t="str">
            <v>A/c description/particulars</v>
          </cell>
          <cell r="F9" t="str">
            <v>Amount    (Rs.)</v>
          </cell>
          <cell r="G9" t="str">
            <v xml:space="preserve">Audit steps </v>
          </cell>
          <cell r="H9" t="str">
            <v>Authorisation</v>
          </cell>
          <cell r="I9" t="str">
            <v xml:space="preserve">Supporting </v>
          </cell>
          <cell r="J9" t="str">
            <v>Payee's receipt / acknowledgement</v>
          </cell>
          <cell r="K9" t="str">
            <v>Paid stamp</v>
          </cell>
          <cell r="L9" t="str">
            <v>Traced in cash book</v>
          </cell>
          <cell r="M9" t="str">
            <v xml:space="preserve">Traced in ledger </v>
          </cell>
          <cell r="N9" t="str">
            <v>*</v>
          </cell>
          <cell r="O9" t="str">
            <v>*</v>
          </cell>
          <cell r="P9" t="str">
            <v>Remarks</v>
          </cell>
        </row>
        <row r="10">
          <cell r="A10">
            <v>-1</v>
          </cell>
          <cell r="B10">
            <v>-2</v>
          </cell>
          <cell r="C10">
            <v>-3</v>
          </cell>
          <cell r="D10">
            <v>-4</v>
          </cell>
          <cell r="E10">
            <v>-5</v>
          </cell>
          <cell r="F10">
            <v>-6</v>
          </cell>
          <cell r="G10" t="str">
            <v>Correct A/c code</v>
          </cell>
          <cell r="H10" t="str">
            <v>Authorisation</v>
          </cell>
          <cell r="I10" t="str">
            <v xml:space="preserve">Supporting </v>
          </cell>
          <cell r="J10" t="str">
            <v>Payee's receipt / acknowledgement</v>
          </cell>
          <cell r="K10" t="str">
            <v>Paid stamp</v>
          </cell>
          <cell r="L10" t="str">
            <v>Traced in cash book</v>
          </cell>
          <cell r="M10" t="str">
            <v xml:space="preserve">Traced in ledger </v>
          </cell>
          <cell r="N10" t="str">
            <v>*</v>
          </cell>
          <cell r="O10" t="str">
            <v>*</v>
          </cell>
          <cell r="P10">
            <v>-16</v>
          </cell>
        </row>
        <row r="11">
          <cell r="A11">
            <v>-1</v>
          </cell>
          <cell r="B11">
            <v>-2</v>
          </cell>
          <cell r="C11">
            <v>-3</v>
          </cell>
          <cell r="D11">
            <v>-4</v>
          </cell>
          <cell r="E11">
            <v>-5</v>
          </cell>
          <cell r="F11">
            <v>-6</v>
          </cell>
          <cell r="G11">
            <v>-7</v>
          </cell>
          <cell r="H11">
            <v>-8</v>
          </cell>
          <cell r="I11">
            <v>-9</v>
          </cell>
          <cell r="J11">
            <v>-10</v>
          </cell>
          <cell r="K11">
            <v>-11</v>
          </cell>
          <cell r="L11">
            <v>-12</v>
          </cell>
          <cell r="M11">
            <v>-13</v>
          </cell>
          <cell r="N11">
            <v>-14</v>
          </cell>
          <cell r="O11">
            <v>-15</v>
          </cell>
          <cell r="P11">
            <v>-16</v>
          </cell>
        </row>
        <row r="12">
          <cell r="G12" t="str">
            <v>Confirm with a tick mark 'a' or state 'NA' if not applicable</v>
          </cell>
        </row>
        <row r="13">
          <cell r="C13" t="str">
            <v xml:space="preserve">     /   /</v>
          </cell>
        </row>
        <row r="14">
          <cell r="C14" t="str">
            <v xml:space="preserve">     /   /</v>
          </cell>
        </row>
        <row r="15">
          <cell r="C15" t="str">
            <v xml:space="preserve">     /   /</v>
          </cell>
        </row>
        <row r="16">
          <cell r="C16" t="str">
            <v xml:space="preserve">     /   /</v>
          </cell>
        </row>
        <row r="17">
          <cell r="C17" t="str">
            <v xml:space="preserve">     /   /</v>
          </cell>
        </row>
        <row r="18">
          <cell r="C18" t="str">
            <v xml:space="preserve">     /   /</v>
          </cell>
        </row>
        <row r="19">
          <cell r="C19" t="str">
            <v xml:space="preserve">     /   /</v>
          </cell>
        </row>
        <row r="20">
          <cell r="C20" t="str">
            <v xml:space="preserve">     /   /</v>
          </cell>
        </row>
        <row r="21">
          <cell r="C21" t="str">
            <v xml:space="preserve">     /   /</v>
          </cell>
        </row>
        <row r="22">
          <cell r="C22" t="str">
            <v xml:space="preserve">     /   /</v>
          </cell>
        </row>
        <row r="23">
          <cell r="C23" t="str">
            <v xml:space="preserve">     /   /</v>
          </cell>
        </row>
        <row r="24">
          <cell r="C24" t="str">
            <v xml:space="preserve">     /   /</v>
          </cell>
        </row>
        <row r="26">
          <cell r="A26" t="str">
            <v>Prepared by:</v>
          </cell>
          <cell r="E26" t="str">
            <v xml:space="preserve">           * any additional audit steps that may be required</v>
          </cell>
          <cell r="M26" t="str">
            <v>Reviewed by:</v>
          </cell>
        </row>
        <row r="27">
          <cell r="A27" t="str">
            <v>Prepared by:</v>
          </cell>
          <cell r="E27" t="str">
            <v xml:space="preserve">           * any additional audit steps that may be required</v>
          </cell>
          <cell r="M27" t="str">
            <v>Reviewed by:</v>
          </cell>
        </row>
        <row r="28">
          <cell r="A28" t="str">
            <v>Date:</v>
          </cell>
          <cell r="M28" t="str">
            <v>Date:</v>
          </cell>
        </row>
      </sheetData>
      <sheetData sheetId="1">
        <row r="1">
          <cell r="A1" t="str">
            <v>AFF &amp; Co.</v>
          </cell>
          <cell r="H1" t="str">
            <v>Cash payments - Compliance test</v>
          </cell>
          <cell r="K1" t="str">
            <v xml:space="preserve">    Cash payments - Compliance test</v>
          </cell>
        </row>
        <row r="3">
          <cell r="A3" t="str">
            <v xml:space="preserve">Client_____________________________ </v>
          </cell>
          <cell r="F3" t="str">
            <v>Location _______________</v>
          </cell>
          <cell r="H3" t="str">
            <v>Period:___/___/______ to ___/___/______</v>
          </cell>
          <cell r="K3" t="str">
            <v xml:space="preserve">    Period:___/___/______ to ___/___/______</v>
          </cell>
        </row>
        <row r="5">
          <cell r="A5" t="str">
            <v>Continuation sheet</v>
          </cell>
        </row>
        <row r="6">
          <cell r="G6" t="str">
            <v xml:space="preserve">Audit steps </v>
          </cell>
        </row>
        <row r="7">
          <cell r="N7" t="str">
            <v>*</v>
          </cell>
          <cell r="O7" t="str">
            <v>*</v>
          </cell>
        </row>
        <row r="8">
          <cell r="A8">
            <v>-1</v>
          </cell>
          <cell r="B8">
            <v>-2</v>
          </cell>
          <cell r="C8">
            <v>-3</v>
          </cell>
          <cell r="D8">
            <v>-4</v>
          </cell>
          <cell r="E8">
            <v>-5</v>
          </cell>
          <cell r="F8">
            <v>-6</v>
          </cell>
          <cell r="G8">
            <v>-7</v>
          </cell>
          <cell r="H8">
            <v>-8</v>
          </cell>
          <cell r="I8">
            <v>-9</v>
          </cell>
          <cell r="J8">
            <v>-10</v>
          </cell>
          <cell r="K8">
            <v>-11</v>
          </cell>
          <cell r="L8">
            <v>-12</v>
          </cell>
          <cell r="M8">
            <v>-13</v>
          </cell>
          <cell r="N8">
            <v>-14</v>
          </cell>
          <cell r="O8">
            <v>-15</v>
          </cell>
          <cell r="P8">
            <v>-16</v>
          </cell>
        </row>
        <row r="9">
          <cell r="G9" t="str">
            <v>Confirm with a tick mark 'a' or state 'NA' if not applicable</v>
          </cell>
        </row>
        <row r="11">
          <cell r="C11" t="str">
            <v xml:space="preserve">     /   /</v>
          </cell>
        </row>
        <row r="13">
          <cell r="C13" t="str">
            <v xml:space="preserve">     /   /</v>
          </cell>
        </row>
        <row r="15">
          <cell r="C15" t="str">
            <v xml:space="preserve">     /   /</v>
          </cell>
        </row>
        <row r="17">
          <cell r="C17" t="str">
            <v xml:space="preserve">     /   /</v>
          </cell>
        </row>
        <row r="19">
          <cell r="C19" t="str">
            <v xml:space="preserve">     /   /</v>
          </cell>
        </row>
        <row r="21">
          <cell r="C21" t="str">
            <v xml:space="preserve">     /   /</v>
          </cell>
        </row>
        <row r="23">
          <cell r="C23" t="str">
            <v xml:space="preserve">     /   /</v>
          </cell>
        </row>
        <row r="25">
          <cell r="C25" t="str">
            <v xml:space="preserve">     /   /</v>
          </cell>
        </row>
        <row r="27">
          <cell r="C27" t="str">
            <v xml:space="preserve">     /   /</v>
          </cell>
        </row>
        <row r="29">
          <cell r="C29" t="str">
            <v xml:space="preserve">     /   /</v>
          </cell>
        </row>
        <row r="32">
          <cell r="A32" t="str">
            <v>Prepared by:</v>
          </cell>
          <cell r="E32" t="str">
            <v xml:space="preserve">           * any additional audit steps that may be required</v>
          </cell>
          <cell r="M32" t="str">
            <v>Reviewed by:</v>
          </cell>
        </row>
        <row r="33">
          <cell r="A33" t="str">
            <v>Date:</v>
          </cell>
          <cell r="M33" t="str">
            <v>Date:</v>
          </cell>
        </row>
      </sheetData>
      <sheetData sheetId="2" refreshError="1"/>
      <sheetData sheetId="3"/>
      <sheetData sheetId="4" refreshError="1"/>
      <sheetData sheetId="5" refreshError="1"/>
      <sheetData sheetId="6" refreshError="1"/>
    </sheetDataSet>
  </externalBook>
</externalLink>
</file>

<file path=xl/externalLinks/externalLink1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Inputs"/>
      <sheetName val="TurboNOLs"/>
      <sheetName val="ProFormaNOLs"/>
      <sheetName val="Cover Page"/>
      <sheetName val="Short Summary"/>
      <sheetName val="Summary"/>
      <sheetName val="Summary - Target"/>
      <sheetName val="Acquisition Analysis"/>
      <sheetName val="Sensitivity"/>
      <sheetName val="Acquiror Financials"/>
      <sheetName val="Target Financials"/>
      <sheetName val="Pro Forma"/>
      <sheetName val="Acquiror Impact"/>
      <sheetName val="Target Impact"/>
      <sheetName val="IRR"/>
      <sheetName val="Contribution-NO"/>
      <sheetName val="Has-Gets -NO"/>
      <sheetName val="Value Creation-NO"/>
      <sheetName val="Shares-NO"/>
      <sheetName val="ESOP Recon-NO"/>
      <sheetName val="          END HERE       "/>
      <sheetName val="Tainted Shares"/>
      <sheetName val="Dividends"/>
      <sheetName val="Sheet2"/>
      <sheetName val="ValueCreation"/>
      <sheetName val="PPR"/>
      <sheetName val="DCF"/>
      <sheetName val="DCF_wo savs"/>
      <sheetName val="Pro Forma A"/>
      <sheetName val="Pro Forma B"/>
      <sheetName val="Date Calcs"/>
      <sheetName val="Macro1"/>
      <sheetName val="Print Marco"/>
      <sheetName val="Module1"/>
      <sheetName val="Module2"/>
      <sheetName val="Module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mplate-Q"/>
      <sheetName val="Template"/>
      <sheetName val="Uploader_c"/>
      <sheetName val="ConsQtrly"/>
      <sheetName val="Driver sheet"/>
      <sheetName val="SoTP"/>
      <sheetName val="BOT Business"/>
      <sheetName val="Std Fin"/>
      <sheetName val="Cons Fin"/>
      <sheetName val="MRM"/>
      <sheetName val="RR Sheet"/>
      <sheetName val="Index"/>
      <sheetName val="Bul- Bear"/>
      <sheetName val="Report Tables"/>
      <sheetName val="Guidance"/>
      <sheetName val="Traffic growth"/>
      <sheetName val="Equity Funding"/>
      <sheetName val="Historicals&gt;&gt;&gt;&gt;"/>
      <sheetName val="Stand."/>
      <sheetName val=" Cons"/>
      <sheetName val="O&amp;M contracts"/>
      <sheetName val="Toll hike schedule"/>
      <sheetName val="Est_chng"/>
      <sheetName val="MRM-OB Details"/>
      <sheetName val="Soalpuryadeshi"/>
      <sheetName val="Yadeshi aurangabad"/>
      <sheetName val="Kaithal-Rajasthan"/>
      <sheetName val="NO"/>
      <sheetName val="Ahmedabad-vadodara"/>
      <sheetName val="AV-VDPOSTFORFY16EST"/>
      <sheetName val="AVAct"/>
      <sheetName val="BOT Projects &gt;&gt;&gt;&gt;&gt;"/>
      <sheetName val="KUNDAPUR"/>
      <sheetName val="Amritsar Pathankot"/>
      <sheetName val="Jaipur-Deoli"/>
      <sheetName val="Amravati talegaon"/>
      <sheetName val="Tumkur Chitradurga"/>
      <sheetName val="T-C Postrestructuring"/>
      <sheetName val="Kolhapur City Roads"/>
      <sheetName val="Operational projects &gt;&gt;&gt;&gt;&gt;"/>
      <sheetName val="MPEW"/>
      <sheetName val="NH4"/>
      <sheetName val="Mum Pune &amp; NH4"/>
      <sheetName val="Surat-Dahisar (UC)"/>
      <sheetName val="Bharuch Surat (UC)"/>
      <sheetName val="MMK"/>
      <sheetName val="Kharpada Bridge"/>
      <sheetName val="NKT"/>
      <sheetName val="Thane Ghodbunder"/>
      <sheetName val="Pune Nasik"/>
      <sheetName val="Pune Sholapur"/>
      <sheetName val="IRBPL"/>
      <sheetName val="Thane Bhiwandi Bypass"/>
      <sheetName val="Kaman Paygon"/>
      <sheetName val="Bhiwandi Wada"/>
      <sheetName val="Khambatki Ghat"/>
      <sheetName val="Report Schedule"/>
      <sheetName val="Realty"/>
      <sheetName val="Detail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row r="1">
          <cell r="A1">
            <v>1</v>
          </cell>
          <cell r="B1">
            <v>0</v>
          </cell>
        </row>
        <row r="2">
          <cell r="A2">
            <v>2</v>
          </cell>
          <cell r="B2">
            <v>0</v>
          </cell>
        </row>
        <row r="3">
          <cell r="A3">
            <v>3</v>
          </cell>
          <cell r="B3">
            <v>5</v>
          </cell>
        </row>
        <row r="4">
          <cell r="A4">
            <v>4</v>
          </cell>
          <cell r="B4">
            <v>5</v>
          </cell>
        </row>
        <row r="5">
          <cell r="A5">
            <v>5</v>
          </cell>
          <cell r="B5">
            <v>5</v>
          </cell>
        </row>
        <row r="6">
          <cell r="A6">
            <v>6</v>
          </cell>
          <cell r="B6">
            <v>5</v>
          </cell>
        </row>
        <row r="7">
          <cell r="A7">
            <v>7</v>
          </cell>
          <cell r="B7">
            <v>5</v>
          </cell>
        </row>
        <row r="8">
          <cell r="A8">
            <v>8</v>
          </cell>
          <cell r="B8">
            <v>10</v>
          </cell>
        </row>
        <row r="9">
          <cell r="A9">
            <v>9</v>
          </cell>
          <cell r="B9">
            <v>10</v>
          </cell>
        </row>
        <row r="10">
          <cell r="A10">
            <v>10</v>
          </cell>
          <cell r="B10">
            <v>10</v>
          </cell>
        </row>
        <row r="11">
          <cell r="A11">
            <v>11</v>
          </cell>
          <cell r="B11">
            <v>10</v>
          </cell>
        </row>
        <row r="12">
          <cell r="A12">
            <v>12</v>
          </cell>
          <cell r="B12">
            <v>10</v>
          </cell>
        </row>
        <row r="13">
          <cell r="A13">
            <v>13</v>
          </cell>
          <cell r="B13">
            <v>15</v>
          </cell>
        </row>
        <row r="14">
          <cell r="A14">
            <v>14</v>
          </cell>
          <cell r="B14">
            <v>15</v>
          </cell>
        </row>
        <row r="15">
          <cell r="A15">
            <v>15</v>
          </cell>
          <cell r="B15">
            <v>15</v>
          </cell>
        </row>
        <row r="16">
          <cell r="A16">
            <v>16</v>
          </cell>
          <cell r="B16">
            <v>15</v>
          </cell>
        </row>
        <row r="17">
          <cell r="A17">
            <v>17</v>
          </cell>
          <cell r="B17">
            <v>15</v>
          </cell>
        </row>
        <row r="18">
          <cell r="A18">
            <v>18</v>
          </cell>
          <cell r="B18">
            <v>20</v>
          </cell>
        </row>
        <row r="19">
          <cell r="A19">
            <v>19</v>
          </cell>
          <cell r="B19">
            <v>20</v>
          </cell>
        </row>
        <row r="20">
          <cell r="A20">
            <v>20</v>
          </cell>
          <cell r="B20">
            <v>20</v>
          </cell>
        </row>
        <row r="21">
          <cell r="A21">
            <v>21</v>
          </cell>
          <cell r="B21">
            <v>20</v>
          </cell>
        </row>
        <row r="22">
          <cell r="A22">
            <v>22</v>
          </cell>
          <cell r="B22">
            <v>20</v>
          </cell>
        </row>
        <row r="23">
          <cell r="A23">
            <v>23</v>
          </cell>
          <cell r="B23">
            <v>25</v>
          </cell>
        </row>
        <row r="24">
          <cell r="A24">
            <v>24</v>
          </cell>
          <cell r="B24">
            <v>25</v>
          </cell>
        </row>
        <row r="25">
          <cell r="A25">
            <v>25</v>
          </cell>
          <cell r="B25">
            <v>25</v>
          </cell>
        </row>
        <row r="26">
          <cell r="A26">
            <v>26</v>
          </cell>
          <cell r="B26">
            <v>25</v>
          </cell>
        </row>
        <row r="27">
          <cell r="A27">
            <v>27</v>
          </cell>
          <cell r="B27">
            <v>25</v>
          </cell>
        </row>
        <row r="28">
          <cell r="A28">
            <v>28</v>
          </cell>
          <cell r="B28">
            <v>30</v>
          </cell>
        </row>
        <row r="29">
          <cell r="A29">
            <v>29</v>
          </cell>
          <cell r="B29">
            <v>30</v>
          </cell>
        </row>
        <row r="30">
          <cell r="A30">
            <v>30</v>
          </cell>
          <cell r="B30">
            <v>30</v>
          </cell>
        </row>
        <row r="31">
          <cell r="A31">
            <v>31</v>
          </cell>
          <cell r="B31">
            <v>30</v>
          </cell>
        </row>
        <row r="32">
          <cell r="A32">
            <v>32</v>
          </cell>
          <cell r="B32">
            <v>30</v>
          </cell>
        </row>
        <row r="33">
          <cell r="A33">
            <v>33</v>
          </cell>
          <cell r="B33">
            <v>35</v>
          </cell>
        </row>
        <row r="34">
          <cell r="A34">
            <v>34</v>
          </cell>
          <cell r="B34">
            <v>35</v>
          </cell>
        </row>
        <row r="35">
          <cell r="A35">
            <v>35</v>
          </cell>
          <cell r="B35">
            <v>35</v>
          </cell>
        </row>
        <row r="36">
          <cell r="A36">
            <v>36</v>
          </cell>
          <cell r="B36">
            <v>35</v>
          </cell>
        </row>
        <row r="37">
          <cell r="A37">
            <v>37</v>
          </cell>
          <cell r="B37">
            <v>35</v>
          </cell>
        </row>
        <row r="38">
          <cell r="A38">
            <v>38</v>
          </cell>
          <cell r="B38">
            <v>40</v>
          </cell>
        </row>
        <row r="39">
          <cell r="A39">
            <v>39</v>
          </cell>
          <cell r="B39">
            <v>40</v>
          </cell>
        </row>
        <row r="40">
          <cell r="A40">
            <v>40</v>
          </cell>
          <cell r="B40">
            <v>40</v>
          </cell>
        </row>
        <row r="41">
          <cell r="A41">
            <v>41</v>
          </cell>
          <cell r="B41">
            <v>40</v>
          </cell>
        </row>
        <row r="42">
          <cell r="A42">
            <v>42</v>
          </cell>
          <cell r="B42">
            <v>40</v>
          </cell>
        </row>
        <row r="43">
          <cell r="A43">
            <v>43</v>
          </cell>
          <cell r="B43">
            <v>45</v>
          </cell>
        </row>
        <row r="44">
          <cell r="A44">
            <v>44</v>
          </cell>
          <cell r="B44">
            <v>45</v>
          </cell>
        </row>
        <row r="45">
          <cell r="A45">
            <v>45</v>
          </cell>
          <cell r="B45">
            <v>45</v>
          </cell>
        </row>
        <row r="46">
          <cell r="A46">
            <v>46</v>
          </cell>
          <cell r="B46">
            <v>45</v>
          </cell>
        </row>
        <row r="47">
          <cell r="A47">
            <v>47</v>
          </cell>
          <cell r="B47">
            <v>45</v>
          </cell>
        </row>
        <row r="48">
          <cell r="A48">
            <v>48</v>
          </cell>
          <cell r="B48">
            <v>50</v>
          </cell>
        </row>
        <row r="49">
          <cell r="A49">
            <v>49</v>
          </cell>
          <cell r="B49">
            <v>50</v>
          </cell>
        </row>
        <row r="50">
          <cell r="A50">
            <v>50</v>
          </cell>
          <cell r="B50">
            <v>50</v>
          </cell>
        </row>
        <row r="51">
          <cell r="A51">
            <v>51</v>
          </cell>
          <cell r="B51">
            <v>50</v>
          </cell>
        </row>
        <row r="52">
          <cell r="A52">
            <v>52</v>
          </cell>
          <cell r="B52">
            <v>50</v>
          </cell>
        </row>
        <row r="53">
          <cell r="A53">
            <v>53</v>
          </cell>
          <cell r="B53">
            <v>55</v>
          </cell>
        </row>
        <row r="54">
          <cell r="A54">
            <v>54</v>
          </cell>
          <cell r="B54">
            <v>55</v>
          </cell>
        </row>
        <row r="55">
          <cell r="A55">
            <v>55</v>
          </cell>
          <cell r="B55">
            <v>55</v>
          </cell>
        </row>
        <row r="56">
          <cell r="A56">
            <v>56</v>
          </cell>
          <cell r="B56">
            <v>55</v>
          </cell>
        </row>
        <row r="57">
          <cell r="A57">
            <v>57</v>
          </cell>
          <cell r="B57">
            <v>55</v>
          </cell>
        </row>
        <row r="58">
          <cell r="A58">
            <v>58</v>
          </cell>
          <cell r="B58">
            <v>60</v>
          </cell>
        </row>
        <row r="59">
          <cell r="A59">
            <v>59</v>
          </cell>
          <cell r="B59">
            <v>60</v>
          </cell>
        </row>
        <row r="60">
          <cell r="A60">
            <v>60</v>
          </cell>
          <cell r="B60">
            <v>60</v>
          </cell>
        </row>
        <row r="61">
          <cell r="A61">
            <v>61</v>
          </cell>
          <cell r="B61">
            <v>60</v>
          </cell>
        </row>
        <row r="62">
          <cell r="A62">
            <v>62</v>
          </cell>
          <cell r="B62">
            <v>60</v>
          </cell>
        </row>
        <row r="63">
          <cell r="A63">
            <v>63</v>
          </cell>
          <cell r="B63">
            <v>65</v>
          </cell>
        </row>
        <row r="64">
          <cell r="A64">
            <v>64</v>
          </cell>
          <cell r="B64">
            <v>65</v>
          </cell>
        </row>
        <row r="65">
          <cell r="A65">
            <v>65</v>
          </cell>
          <cell r="B65">
            <v>65</v>
          </cell>
        </row>
        <row r="66">
          <cell r="A66">
            <v>66</v>
          </cell>
          <cell r="B66">
            <v>65</v>
          </cell>
        </row>
        <row r="67">
          <cell r="A67">
            <v>67</v>
          </cell>
          <cell r="B67">
            <v>65</v>
          </cell>
        </row>
        <row r="68">
          <cell r="A68">
            <v>68</v>
          </cell>
          <cell r="B68">
            <v>70</v>
          </cell>
        </row>
        <row r="69">
          <cell r="A69">
            <v>69</v>
          </cell>
          <cell r="B69">
            <v>70</v>
          </cell>
        </row>
        <row r="70">
          <cell r="A70">
            <v>70</v>
          </cell>
          <cell r="B70">
            <v>70</v>
          </cell>
        </row>
        <row r="71">
          <cell r="A71">
            <v>71</v>
          </cell>
          <cell r="B71">
            <v>70</v>
          </cell>
        </row>
        <row r="72">
          <cell r="A72">
            <v>72</v>
          </cell>
          <cell r="B72">
            <v>70</v>
          </cell>
        </row>
        <row r="73">
          <cell r="A73">
            <v>73</v>
          </cell>
          <cell r="B73">
            <v>75</v>
          </cell>
        </row>
        <row r="74">
          <cell r="A74">
            <v>74</v>
          </cell>
          <cell r="B74">
            <v>75</v>
          </cell>
        </row>
        <row r="75">
          <cell r="A75">
            <v>75</v>
          </cell>
          <cell r="B75">
            <v>75</v>
          </cell>
        </row>
        <row r="76">
          <cell r="A76">
            <v>76</v>
          </cell>
          <cell r="B76">
            <v>75</v>
          </cell>
        </row>
        <row r="77">
          <cell r="A77">
            <v>77</v>
          </cell>
          <cell r="B77">
            <v>75</v>
          </cell>
        </row>
        <row r="78">
          <cell r="A78">
            <v>78</v>
          </cell>
          <cell r="B78">
            <v>80</v>
          </cell>
        </row>
        <row r="79">
          <cell r="A79">
            <v>79</v>
          </cell>
          <cell r="B79">
            <v>80</v>
          </cell>
        </row>
        <row r="80">
          <cell r="A80">
            <v>80</v>
          </cell>
          <cell r="B80">
            <v>80</v>
          </cell>
        </row>
        <row r="81">
          <cell r="A81">
            <v>81</v>
          </cell>
          <cell r="B81">
            <v>80</v>
          </cell>
        </row>
        <row r="82">
          <cell r="A82">
            <v>82</v>
          </cell>
          <cell r="B82">
            <v>80</v>
          </cell>
        </row>
        <row r="83">
          <cell r="A83">
            <v>83</v>
          </cell>
          <cell r="B83">
            <v>85</v>
          </cell>
        </row>
        <row r="84">
          <cell r="A84">
            <v>84</v>
          </cell>
          <cell r="B84">
            <v>85</v>
          </cell>
        </row>
        <row r="85">
          <cell r="A85">
            <v>85</v>
          </cell>
          <cell r="B85">
            <v>85</v>
          </cell>
        </row>
        <row r="86">
          <cell r="A86">
            <v>86</v>
          </cell>
          <cell r="B86">
            <v>85</v>
          </cell>
        </row>
        <row r="87">
          <cell r="A87">
            <v>87</v>
          </cell>
          <cell r="B87">
            <v>85</v>
          </cell>
        </row>
        <row r="88">
          <cell r="A88">
            <v>88</v>
          </cell>
          <cell r="B88">
            <v>90</v>
          </cell>
        </row>
        <row r="89">
          <cell r="A89">
            <v>89</v>
          </cell>
          <cell r="B89">
            <v>90</v>
          </cell>
        </row>
        <row r="90">
          <cell r="A90">
            <v>90</v>
          </cell>
          <cell r="B90">
            <v>90</v>
          </cell>
        </row>
        <row r="91">
          <cell r="A91">
            <v>91</v>
          </cell>
          <cell r="B91">
            <v>90</v>
          </cell>
        </row>
        <row r="92">
          <cell r="A92">
            <v>92</v>
          </cell>
          <cell r="B92">
            <v>90</v>
          </cell>
        </row>
        <row r="93">
          <cell r="A93">
            <v>93</v>
          </cell>
          <cell r="B93">
            <v>95</v>
          </cell>
        </row>
        <row r="94">
          <cell r="A94">
            <v>94</v>
          </cell>
          <cell r="B94">
            <v>95</v>
          </cell>
        </row>
        <row r="95">
          <cell r="A95">
            <v>95</v>
          </cell>
          <cell r="B95">
            <v>95</v>
          </cell>
        </row>
        <row r="96">
          <cell r="A96">
            <v>96</v>
          </cell>
          <cell r="B96">
            <v>95</v>
          </cell>
        </row>
        <row r="97">
          <cell r="A97">
            <v>97</v>
          </cell>
          <cell r="B97">
            <v>95</v>
          </cell>
        </row>
        <row r="98">
          <cell r="A98">
            <v>98</v>
          </cell>
          <cell r="B98">
            <v>100</v>
          </cell>
        </row>
        <row r="99">
          <cell r="A99">
            <v>99</v>
          </cell>
          <cell r="B99">
            <v>100</v>
          </cell>
        </row>
        <row r="100">
          <cell r="A100">
            <v>100</v>
          </cell>
          <cell r="B100">
            <v>100</v>
          </cell>
        </row>
        <row r="101">
          <cell r="A101">
            <v>101</v>
          </cell>
          <cell r="B101">
            <v>100</v>
          </cell>
        </row>
        <row r="102">
          <cell r="A102">
            <v>102</v>
          </cell>
          <cell r="B102">
            <v>100</v>
          </cell>
        </row>
        <row r="103">
          <cell r="A103">
            <v>103</v>
          </cell>
          <cell r="B103">
            <v>105</v>
          </cell>
        </row>
        <row r="104">
          <cell r="A104">
            <v>104</v>
          </cell>
          <cell r="B104">
            <v>105</v>
          </cell>
        </row>
        <row r="105">
          <cell r="A105">
            <v>105</v>
          </cell>
          <cell r="B105">
            <v>105</v>
          </cell>
        </row>
        <row r="106">
          <cell r="A106">
            <v>106</v>
          </cell>
          <cell r="B106">
            <v>105</v>
          </cell>
        </row>
        <row r="107">
          <cell r="A107">
            <v>107</v>
          </cell>
          <cell r="B107">
            <v>105</v>
          </cell>
        </row>
        <row r="108">
          <cell r="A108">
            <v>108</v>
          </cell>
          <cell r="B108">
            <v>110</v>
          </cell>
        </row>
        <row r="109">
          <cell r="A109">
            <v>109</v>
          </cell>
          <cell r="B109">
            <v>110</v>
          </cell>
        </row>
        <row r="110">
          <cell r="A110">
            <v>110</v>
          </cell>
          <cell r="B110">
            <v>110</v>
          </cell>
        </row>
        <row r="111">
          <cell r="A111">
            <v>111</v>
          </cell>
          <cell r="B111">
            <v>110</v>
          </cell>
        </row>
        <row r="112">
          <cell r="A112">
            <v>112</v>
          </cell>
          <cell r="B112">
            <v>110</v>
          </cell>
        </row>
        <row r="113">
          <cell r="A113">
            <v>113</v>
          </cell>
          <cell r="B113">
            <v>115</v>
          </cell>
        </row>
        <row r="114">
          <cell r="A114">
            <v>114</v>
          </cell>
          <cell r="B114">
            <v>115</v>
          </cell>
        </row>
        <row r="115">
          <cell r="A115">
            <v>115</v>
          </cell>
          <cell r="B115">
            <v>115</v>
          </cell>
        </row>
        <row r="116">
          <cell r="A116">
            <v>116</v>
          </cell>
          <cell r="B116">
            <v>115</v>
          </cell>
        </row>
        <row r="117">
          <cell r="A117">
            <v>117</v>
          </cell>
          <cell r="B117">
            <v>115</v>
          </cell>
        </row>
        <row r="118">
          <cell r="A118">
            <v>118</v>
          </cell>
          <cell r="B118">
            <v>120</v>
          </cell>
        </row>
        <row r="119">
          <cell r="A119">
            <v>119</v>
          </cell>
          <cell r="B119">
            <v>120</v>
          </cell>
        </row>
        <row r="120">
          <cell r="A120">
            <v>120</v>
          </cell>
          <cell r="B120">
            <v>120</v>
          </cell>
        </row>
        <row r="121">
          <cell r="A121">
            <v>121</v>
          </cell>
          <cell r="B121">
            <v>120</v>
          </cell>
        </row>
        <row r="122">
          <cell r="A122">
            <v>122</v>
          </cell>
          <cell r="B122">
            <v>120</v>
          </cell>
        </row>
        <row r="123">
          <cell r="A123">
            <v>123</v>
          </cell>
          <cell r="B123">
            <v>125</v>
          </cell>
        </row>
        <row r="124">
          <cell r="A124">
            <v>124</v>
          </cell>
          <cell r="B124">
            <v>125</v>
          </cell>
        </row>
        <row r="125">
          <cell r="A125">
            <v>125</v>
          </cell>
          <cell r="B125">
            <v>125</v>
          </cell>
        </row>
        <row r="126">
          <cell r="A126">
            <v>126</v>
          </cell>
          <cell r="B126">
            <v>125</v>
          </cell>
        </row>
        <row r="127">
          <cell r="A127">
            <v>127</v>
          </cell>
          <cell r="B127">
            <v>125</v>
          </cell>
        </row>
        <row r="128">
          <cell r="A128">
            <v>128</v>
          </cell>
          <cell r="B128">
            <v>130</v>
          </cell>
        </row>
        <row r="129">
          <cell r="A129">
            <v>129</v>
          </cell>
          <cell r="B129">
            <v>130</v>
          </cell>
        </row>
        <row r="130">
          <cell r="A130">
            <v>130</v>
          </cell>
          <cell r="B130">
            <v>130</v>
          </cell>
        </row>
        <row r="131">
          <cell r="A131">
            <v>131</v>
          </cell>
          <cell r="B131">
            <v>130</v>
          </cell>
        </row>
        <row r="132">
          <cell r="A132">
            <v>132</v>
          </cell>
          <cell r="B132">
            <v>130</v>
          </cell>
        </row>
        <row r="133">
          <cell r="A133">
            <v>133</v>
          </cell>
          <cell r="B133">
            <v>135</v>
          </cell>
        </row>
        <row r="134">
          <cell r="A134">
            <v>134</v>
          </cell>
          <cell r="B134">
            <v>135</v>
          </cell>
        </row>
        <row r="135">
          <cell r="A135">
            <v>135</v>
          </cell>
          <cell r="B135">
            <v>135</v>
          </cell>
        </row>
        <row r="136">
          <cell r="A136">
            <v>136</v>
          </cell>
          <cell r="B136">
            <v>135</v>
          </cell>
        </row>
        <row r="137">
          <cell r="A137">
            <v>137</v>
          </cell>
          <cell r="B137">
            <v>135</v>
          </cell>
        </row>
        <row r="138">
          <cell r="A138">
            <v>138</v>
          </cell>
          <cell r="B138">
            <v>140</v>
          </cell>
        </row>
        <row r="139">
          <cell r="A139">
            <v>139</v>
          </cell>
          <cell r="B139">
            <v>140</v>
          </cell>
        </row>
        <row r="140">
          <cell r="A140">
            <v>140</v>
          </cell>
          <cell r="B140">
            <v>140</v>
          </cell>
        </row>
        <row r="141">
          <cell r="A141">
            <v>141</v>
          </cell>
          <cell r="B141">
            <v>140</v>
          </cell>
        </row>
        <row r="142">
          <cell r="A142">
            <v>142</v>
          </cell>
          <cell r="B142">
            <v>140</v>
          </cell>
        </row>
        <row r="143">
          <cell r="A143">
            <v>143</v>
          </cell>
          <cell r="B143">
            <v>145</v>
          </cell>
        </row>
        <row r="144">
          <cell r="A144">
            <v>144</v>
          </cell>
          <cell r="B144">
            <v>145</v>
          </cell>
        </row>
        <row r="145">
          <cell r="A145">
            <v>145</v>
          </cell>
          <cell r="B145">
            <v>145</v>
          </cell>
        </row>
        <row r="146">
          <cell r="A146">
            <v>146</v>
          </cell>
          <cell r="B146">
            <v>145</v>
          </cell>
        </row>
        <row r="147">
          <cell r="A147">
            <v>147</v>
          </cell>
          <cell r="B147">
            <v>145</v>
          </cell>
        </row>
        <row r="148">
          <cell r="A148">
            <v>148</v>
          </cell>
          <cell r="B148">
            <v>150</v>
          </cell>
        </row>
        <row r="149">
          <cell r="A149">
            <v>149</v>
          </cell>
          <cell r="B149">
            <v>150</v>
          </cell>
        </row>
        <row r="150">
          <cell r="A150">
            <v>150</v>
          </cell>
          <cell r="B150">
            <v>150</v>
          </cell>
        </row>
        <row r="151">
          <cell r="A151">
            <v>151</v>
          </cell>
          <cell r="B151">
            <v>150</v>
          </cell>
        </row>
        <row r="152">
          <cell r="A152">
            <v>152</v>
          </cell>
          <cell r="B152">
            <v>150</v>
          </cell>
        </row>
        <row r="153">
          <cell r="A153">
            <v>153</v>
          </cell>
          <cell r="B153">
            <v>155</v>
          </cell>
        </row>
        <row r="154">
          <cell r="A154">
            <v>154</v>
          </cell>
          <cell r="B154">
            <v>155</v>
          </cell>
        </row>
        <row r="155">
          <cell r="A155">
            <v>155</v>
          </cell>
          <cell r="B155">
            <v>155</v>
          </cell>
        </row>
        <row r="156">
          <cell r="A156">
            <v>156</v>
          </cell>
          <cell r="B156">
            <v>155</v>
          </cell>
        </row>
        <row r="157">
          <cell r="A157">
            <v>157</v>
          </cell>
          <cell r="B157">
            <v>155</v>
          </cell>
        </row>
        <row r="158">
          <cell r="A158">
            <v>158</v>
          </cell>
          <cell r="B158">
            <v>160</v>
          </cell>
        </row>
        <row r="159">
          <cell r="A159">
            <v>159</v>
          </cell>
          <cell r="B159">
            <v>160</v>
          </cell>
        </row>
        <row r="160">
          <cell r="A160">
            <v>160</v>
          </cell>
          <cell r="B160">
            <v>160</v>
          </cell>
        </row>
        <row r="161">
          <cell r="A161">
            <v>161</v>
          </cell>
          <cell r="B161">
            <v>160</v>
          </cell>
        </row>
        <row r="162">
          <cell r="A162">
            <v>162</v>
          </cell>
          <cell r="B162">
            <v>160</v>
          </cell>
        </row>
        <row r="163">
          <cell r="A163">
            <v>163</v>
          </cell>
          <cell r="B163">
            <v>165</v>
          </cell>
        </row>
        <row r="164">
          <cell r="A164">
            <v>164</v>
          </cell>
          <cell r="B164">
            <v>165</v>
          </cell>
        </row>
        <row r="165">
          <cell r="A165">
            <v>165</v>
          </cell>
          <cell r="B165">
            <v>165</v>
          </cell>
        </row>
        <row r="166">
          <cell r="A166">
            <v>166</v>
          </cell>
          <cell r="B166">
            <v>165</v>
          </cell>
        </row>
        <row r="167">
          <cell r="A167">
            <v>167</v>
          </cell>
          <cell r="B167">
            <v>165</v>
          </cell>
        </row>
        <row r="168">
          <cell r="A168">
            <v>168</v>
          </cell>
          <cell r="B168">
            <v>170</v>
          </cell>
        </row>
        <row r="169">
          <cell r="A169">
            <v>169</v>
          </cell>
          <cell r="B169">
            <v>170</v>
          </cell>
        </row>
        <row r="170">
          <cell r="A170">
            <v>170</v>
          </cell>
          <cell r="B170">
            <v>170</v>
          </cell>
        </row>
        <row r="171">
          <cell r="A171">
            <v>171</v>
          </cell>
          <cell r="B171">
            <v>170</v>
          </cell>
        </row>
        <row r="172">
          <cell r="A172">
            <v>172</v>
          </cell>
          <cell r="B172">
            <v>170</v>
          </cell>
        </row>
        <row r="173">
          <cell r="A173">
            <v>173</v>
          </cell>
          <cell r="B173">
            <v>175</v>
          </cell>
        </row>
        <row r="174">
          <cell r="A174">
            <v>174</v>
          </cell>
          <cell r="B174">
            <v>175</v>
          </cell>
        </row>
        <row r="175">
          <cell r="A175">
            <v>175</v>
          </cell>
          <cell r="B175">
            <v>175</v>
          </cell>
        </row>
        <row r="176">
          <cell r="A176">
            <v>176</v>
          </cell>
          <cell r="B176">
            <v>175</v>
          </cell>
        </row>
        <row r="177">
          <cell r="A177">
            <v>177</v>
          </cell>
          <cell r="B177">
            <v>175</v>
          </cell>
        </row>
        <row r="178">
          <cell r="A178">
            <v>178</v>
          </cell>
          <cell r="B178">
            <v>180</v>
          </cell>
        </row>
        <row r="179">
          <cell r="A179">
            <v>179</v>
          </cell>
          <cell r="B179">
            <v>180</v>
          </cell>
        </row>
        <row r="180">
          <cell r="A180">
            <v>180</v>
          </cell>
          <cell r="B180">
            <v>180</v>
          </cell>
        </row>
        <row r="181">
          <cell r="A181">
            <v>181</v>
          </cell>
          <cell r="B181">
            <v>180</v>
          </cell>
        </row>
        <row r="182">
          <cell r="A182">
            <v>182</v>
          </cell>
          <cell r="B182">
            <v>180</v>
          </cell>
        </row>
        <row r="183">
          <cell r="A183">
            <v>183</v>
          </cell>
          <cell r="B183">
            <v>185</v>
          </cell>
        </row>
        <row r="184">
          <cell r="A184">
            <v>184</v>
          </cell>
          <cell r="B184">
            <v>185</v>
          </cell>
        </row>
        <row r="185">
          <cell r="A185">
            <v>185</v>
          </cell>
          <cell r="B185">
            <v>185</v>
          </cell>
        </row>
        <row r="186">
          <cell r="A186">
            <v>186</v>
          </cell>
          <cell r="B186">
            <v>185</v>
          </cell>
        </row>
        <row r="187">
          <cell r="A187">
            <v>187</v>
          </cell>
          <cell r="B187">
            <v>185</v>
          </cell>
        </row>
        <row r="188">
          <cell r="A188">
            <v>188</v>
          </cell>
          <cell r="B188">
            <v>190</v>
          </cell>
        </row>
        <row r="189">
          <cell r="A189">
            <v>189</v>
          </cell>
          <cell r="B189">
            <v>190</v>
          </cell>
        </row>
        <row r="190">
          <cell r="A190">
            <v>190</v>
          </cell>
          <cell r="B190">
            <v>190</v>
          </cell>
        </row>
        <row r="191">
          <cell r="A191">
            <v>191</v>
          </cell>
          <cell r="B191">
            <v>190</v>
          </cell>
        </row>
        <row r="192">
          <cell r="A192">
            <v>192</v>
          </cell>
          <cell r="B192">
            <v>190</v>
          </cell>
        </row>
        <row r="193">
          <cell r="A193">
            <v>193</v>
          </cell>
          <cell r="B193">
            <v>195</v>
          </cell>
        </row>
        <row r="194">
          <cell r="A194">
            <v>194</v>
          </cell>
          <cell r="B194">
            <v>195</v>
          </cell>
        </row>
        <row r="195">
          <cell r="A195">
            <v>195</v>
          </cell>
          <cell r="B195">
            <v>195</v>
          </cell>
        </row>
        <row r="196">
          <cell r="A196">
            <v>196</v>
          </cell>
          <cell r="B196">
            <v>195</v>
          </cell>
        </row>
        <row r="197">
          <cell r="A197">
            <v>197</v>
          </cell>
          <cell r="B197">
            <v>195</v>
          </cell>
        </row>
        <row r="198">
          <cell r="A198">
            <v>198</v>
          </cell>
          <cell r="B198">
            <v>200</v>
          </cell>
        </row>
        <row r="199">
          <cell r="A199">
            <v>199</v>
          </cell>
          <cell r="B199">
            <v>200</v>
          </cell>
        </row>
        <row r="200">
          <cell r="A200">
            <v>200</v>
          </cell>
          <cell r="B200">
            <v>200</v>
          </cell>
        </row>
        <row r="201">
          <cell r="A201">
            <v>201</v>
          </cell>
          <cell r="B201">
            <v>200</v>
          </cell>
        </row>
        <row r="202">
          <cell r="A202">
            <v>202</v>
          </cell>
          <cell r="B202">
            <v>200</v>
          </cell>
        </row>
        <row r="203">
          <cell r="A203">
            <v>203</v>
          </cell>
          <cell r="B203">
            <v>205</v>
          </cell>
        </row>
        <row r="204">
          <cell r="A204">
            <v>204</v>
          </cell>
          <cell r="B204">
            <v>205</v>
          </cell>
        </row>
        <row r="205">
          <cell r="A205">
            <v>205</v>
          </cell>
          <cell r="B205">
            <v>205</v>
          </cell>
        </row>
        <row r="206">
          <cell r="A206">
            <v>206</v>
          </cell>
          <cell r="B206">
            <v>205</v>
          </cell>
        </row>
        <row r="207">
          <cell r="A207">
            <v>207</v>
          </cell>
          <cell r="B207">
            <v>205</v>
          </cell>
        </row>
        <row r="208">
          <cell r="A208">
            <v>208</v>
          </cell>
          <cell r="B208">
            <v>210</v>
          </cell>
        </row>
        <row r="209">
          <cell r="A209">
            <v>209</v>
          </cell>
          <cell r="B209">
            <v>210</v>
          </cell>
        </row>
        <row r="210">
          <cell r="A210">
            <v>210</v>
          </cell>
          <cell r="B210">
            <v>210</v>
          </cell>
        </row>
        <row r="211">
          <cell r="A211">
            <v>211</v>
          </cell>
          <cell r="B211">
            <v>210</v>
          </cell>
        </row>
        <row r="212">
          <cell r="A212">
            <v>212</v>
          </cell>
          <cell r="B212">
            <v>210</v>
          </cell>
        </row>
        <row r="213">
          <cell r="A213">
            <v>213</v>
          </cell>
          <cell r="B213">
            <v>215</v>
          </cell>
        </row>
        <row r="214">
          <cell r="A214">
            <v>214</v>
          </cell>
          <cell r="B214">
            <v>215</v>
          </cell>
        </row>
        <row r="215">
          <cell r="A215">
            <v>215</v>
          </cell>
          <cell r="B215">
            <v>215</v>
          </cell>
        </row>
        <row r="216">
          <cell r="A216">
            <v>216</v>
          </cell>
          <cell r="B216">
            <v>215</v>
          </cell>
        </row>
        <row r="217">
          <cell r="A217">
            <v>217</v>
          </cell>
          <cell r="B217">
            <v>215</v>
          </cell>
        </row>
        <row r="218">
          <cell r="A218">
            <v>218</v>
          </cell>
          <cell r="B218">
            <v>220</v>
          </cell>
        </row>
        <row r="219">
          <cell r="A219">
            <v>219</v>
          </cell>
          <cell r="B219">
            <v>220</v>
          </cell>
        </row>
        <row r="220">
          <cell r="A220">
            <v>220</v>
          </cell>
          <cell r="B220">
            <v>220</v>
          </cell>
        </row>
        <row r="221">
          <cell r="A221">
            <v>221</v>
          </cell>
          <cell r="B221">
            <v>220</v>
          </cell>
        </row>
        <row r="222">
          <cell r="A222">
            <v>222</v>
          </cell>
          <cell r="B222">
            <v>220</v>
          </cell>
        </row>
        <row r="223">
          <cell r="A223">
            <v>223</v>
          </cell>
          <cell r="B223">
            <v>225</v>
          </cell>
        </row>
        <row r="224">
          <cell r="A224">
            <v>224</v>
          </cell>
          <cell r="B224">
            <v>225</v>
          </cell>
        </row>
        <row r="225">
          <cell r="A225">
            <v>225</v>
          </cell>
          <cell r="B225">
            <v>225</v>
          </cell>
        </row>
        <row r="226">
          <cell r="A226">
            <v>226</v>
          </cell>
          <cell r="B226">
            <v>225</v>
          </cell>
        </row>
        <row r="227">
          <cell r="A227">
            <v>227</v>
          </cell>
          <cell r="B227">
            <v>225</v>
          </cell>
        </row>
        <row r="228">
          <cell r="A228">
            <v>228</v>
          </cell>
          <cell r="B228">
            <v>230</v>
          </cell>
        </row>
        <row r="229">
          <cell r="A229">
            <v>229</v>
          </cell>
          <cell r="B229">
            <v>230</v>
          </cell>
        </row>
        <row r="230">
          <cell r="A230">
            <v>230</v>
          </cell>
          <cell r="B230">
            <v>230</v>
          </cell>
        </row>
        <row r="231">
          <cell r="A231">
            <v>231</v>
          </cell>
          <cell r="B231">
            <v>230</v>
          </cell>
        </row>
        <row r="232">
          <cell r="A232">
            <v>232</v>
          </cell>
          <cell r="B232">
            <v>230</v>
          </cell>
        </row>
        <row r="233">
          <cell r="A233">
            <v>233</v>
          </cell>
          <cell r="B233">
            <v>235</v>
          </cell>
        </row>
        <row r="234">
          <cell r="A234">
            <v>234</v>
          </cell>
          <cell r="B234">
            <v>235</v>
          </cell>
        </row>
        <row r="235">
          <cell r="A235">
            <v>235</v>
          </cell>
          <cell r="B235">
            <v>235</v>
          </cell>
        </row>
        <row r="236">
          <cell r="A236">
            <v>236</v>
          </cell>
          <cell r="B236">
            <v>235</v>
          </cell>
        </row>
        <row r="237">
          <cell r="A237">
            <v>237</v>
          </cell>
          <cell r="B237">
            <v>235</v>
          </cell>
        </row>
        <row r="238">
          <cell r="A238">
            <v>238</v>
          </cell>
          <cell r="B238">
            <v>240</v>
          </cell>
        </row>
        <row r="239">
          <cell r="A239">
            <v>239</v>
          </cell>
          <cell r="B239">
            <v>240</v>
          </cell>
        </row>
        <row r="240">
          <cell r="A240">
            <v>240</v>
          </cell>
          <cell r="B240">
            <v>240</v>
          </cell>
        </row>
        <row r="241">
          <cell r="A241">
            <v>241</v>
          </cell>
          <cell r="B241">
            <v>240</v>
          </cell>
        </row>
        <row r="242">
          <cell r="A242">
            <v>242</v>
          </cell>
          <cell r="B242">
            <v>240</v>
          </cell>
        </row>
        <row r="243">
          <cell r="A243">
            <v>243</v>
          </cell>
          <cell r="B243">
            <v>245</v>
          </cell>
        </row>
        <row r="244">
          <cell r="A244">
            <v>244</v>
          </cell>
          <cell r="B244">
            <v>245</v>
          </cell>
        </row>
        <row r="245">
          <cell r="A245">
            <v>245</v>
          </cell>
          <cell r="B245">
            <v>245</v>
          </cell>
        </row>
        <row r="246">
          <cell r="A246">
            <v>246</v>
          </cell>
          <cell r="B246">
            <v>245</v>
          </cell>
        </row>
        <row r="247">
          <cell r="A247">
            <v>247</v>
          </cell>
          <cell r="B247">
            <v>245</v>
          </cell>
        </row>
        <row r="248">
          <cell r="A248">
            <v>248</v>
          </cell>
          <cell r="B248">
            <v>250</v>
          </cell>
        </row>
        <row r="249">
          <cell r="A249">
            <v>249</v>
          </cell>
          <cell r="B249">
            <v>250</v>
          </cell>
        </row>
        <row r="250">
          <cell r="A250">
            <v>250</v>
          </cell>
          <cell r="B250">
            <v>250</v>
          </cell>
        </row>
        <row r="251">
          <cell r="A251">
            <v>251</v>
          </cell>
          <cell r="B251">
            <v>250</v>
          </cell>
        </row>
        <row r="252">
          <cell r="A252">
            <v>252</v>
          </cell>
          <cell r="B252">
            <v>250</v>
          </cell>
        </row>
        <row r="253">
          <cell r="A253">
            <v>253</v>
          </cell>
          <cell r="B253">
            <v>255</v>
          </cell>
        </row>
        <row r="254">
          <cell r="A254">
            <v>254</v>
          </cell>
          <cell r="B254">
            <v>255</v>
          </cell>
        </row>
        <row r="255">
          <cell r="A255">
            <v>255</v>
          </cell>
          <cell r="B255">
            <v>255</v>
          </cell>
        </row>
        <row r="256">
          <cell r="A256">
            <v>256</v>
          </cell>
          <cell r="B256">
            <v>255</v>
          </cell>
        </row>
        <row r="257">
          <cell r="A257">
            <v>257</v>
          </cell>
          <cell r="B257">
            <v>255</v>
          </cell>
        </row>
        <row r="258">
          <cell r="A258">
            <v>258</v>
          </cell>
          <cell r="B258">
            <v>260</v>
          </cell>
        </row>
        <row r="259">
          <cell r="A259">
            <v>259</v>
          </cell>
          <cell r="B259">
            <v>260</v>
          </cell>
        </row>
        <row r="260">
          <cell r="A260">
            <v>260</v>
          </cell>
          <cell r="B260">
            <v>260</v>
          </cell>
        </row>
        <row r="261">
          <cell r="A261">
            <v>261</v>
          </cell>
          <cell r="B261">
            <v>260</v>
          </cell>
        </row>
        <row r="262">
          <cell r="A262">
            <v>262</v>
          </cell>
          <cell r="B262">
            <v>260</v>
          </cell>
        </row>
        <row r="263">
          <cell r="A263">
            <v>263</v>
          </cell>
          <cell r="B263">
            <v>265</v>
          </cell>
        </row>
        <row r="264">
          <cell r="A264">
            <v>264</v>
          </cell>
          <cell r="B264">
            <v>265</v>
          </cell>
        </row>
        <row r="265">
          <cell r="A265">
            <v>265</v>
          </cell>
          <cell r="B265">
            <v>265</v>
          </cell>
        </row>
        <row r="266">
          <cell r="A266">
            <v>266</v>
          </cell>
          <cell r="B266">
            <v>265</v>
          </cell>
        </row>
        <row r="267">
          <cell r="A267">
            <v>267</v>
          </cell>
          <cell r="B267">
            <v>265</v>
          </cell>
        </row>
        <row r="268">
          <cell r="A268">
            <v>268</v>
          </cell>
          <cell r="B268">
            <v>270</v>
          </cell>
        </row>
        <row r="269">
          <cell r="A269">
            <v>269</v>
          </cell>
          <cell r="B269">
            <v>270</v>
          </cell>
        </row>
        <row r="270">
          <cell r="A270">
            <v>270</v>
          </cell>
          <cell r="B270">
            <v>270</v>
          </cell>
        </row>
        <row r="271">
          <cell r="A271">
            <v>271</v>
          </cell>
          <cell r="B271">
            <v>270</v>
          </cell>
        </row>
        <row r="272">
          <cell r="A272">
            <v>272</v>
          </cell>
          <cell r="B272">
            <v>270</v>
          </cell>
        </row>
        <row r="273">
          <cell r="A273">
            <v>273</v>
          </cell>
          <cell r="B273">
            <v>275</v>
          </cell>
        </row>
        <row r="274">
          <cell r="A274">
            <v>274</v>
          </cell>
          <cell r="B274">
            <v>275</v>
          </cell>
        </row>
        <row r="275">
          <cell r="A275">
            <v>275</v>
          </cell>
          <cell r="B275">
            <v>275</v>
          </cell>
        </row>
        <row r="276">
          <cell r="A276">
            <v>276</v>
          </cell>
          <cell r="B276">
            <v>275</v>
          </cell>
        </row>
        <row r="277">
          <cell r="A277">
            <v>277</v>
          </cell>
          <cell r="B277">
            <v>275</v>
          </cell>
        </row>
        <row r="278">
          <cell r="A278">
            <v>278</v>
          </cell>
          <cell r="B278">
            <v>280</v>
          </cell>
        </row>
        <row r="279">
          <cell r="A279">
            <v>279</v>
          </cell>
          <cell r="B279">
            <v>280</v>
          </cell>
        </row>
        <row r="280">
          <cell r="A280">
            <v>280</v>
          </cell>
          <cell r="B280">
            <v>280</v>
          </cell>
        </row>
        <row r="281">
          <cell r="A281">
            <v>281</v>
          </cell>
          <cell r="B281">
            <v>280</v>
          </cell>
        </row>
        <row r="282">
          <cell r="A282">
            <v>282</v>
          </cell>
          <cell r="B282">
            <v>280</v>
          </cell>
        </row>
        <row r="283">
          <cell r="A283">
            <v>283</v>
          </cell>
          <cell r="B283">
            <v>285</v>
          </cell>
        </row>
        <row r="284">
          <cell r="A284">
            <v>284</v>
          </cell>
          <cell r="B284">
            <v>285</v>
          </cell>
        </row>
        <row r="285">
          <cell r="A285">
            <v>285</v>
          </cell>
          <cell r="B285">
            <v>285</v>
          </cell>
        </row>
        <row r="286">
          <cell r="A286">
            <v>286</v>
          </cell>
          <cell r="B286">
            <v>285</v>
          </cell>
        </row>
        <row r="287">
          <cell r="A287">
            <v>287</v>
          </cell>
          <cell r="B287">
            <v>285</v>
          </cell>
        </row>
        <row r="288">
          <cell r="A288">
            <v>288</v>
          </cell>
          <cell r="B288">
            <v>290</v>
          </cell>
        </row>
        <row r="289">
          <cell r="A289">
            <v>289</v>
          </cell>
          <cell r="B289">
            <v>290</v>
          </cell>
        </row>
        <row r="290">
          <cell r="A290">
            <v>290</v>
          </cell>
          <cell r="B290">
            <v>290</v>
          </cell>
        </row>
        <row r="291">
          <cell r="A291">
            <v>291</v>
          </cell>
          <cell r="B291">
            <v>290</v>
          </cell>
        </row>
        <row r="292">
          <cell r="A292">
            <v>292</v>
          </cell>
          <cell r="B292">
            <v>290</v>
          </cell>
        </row>
        <row r="293">
          <cell r="A293">
            <v>293</v>
          </cell>
          <cell r="B293">
            <v>295</v>
          </cell>
        </row>
        <row r="294">
          <cell r="A294">
            <v>294</v>
          </cell>
          <cell r="B294">
            <v>295</v>
          </cell>
        </row>
        <row r="295">
          <cell r="A295">
            <v>295</v>
          </cell>
          <cell r="B295">
            <v>295</v>
          </cell>
        </row>
        <row r="296">
          <cell r="A296">
            <v>296</v>
          </cell>
          <cell r="B296">
            <v>295</v>
          </cell>
        </row>
        <row r="297">
          <cell r="A297">
            <v>297</v>
          </cell>
          <cell r="B297">
            <v>295</v>
          </cell>
        </row>
        <row r="298">
          <cell r="A298">
            <v>298</v>
          </cell>
          <cell r="B298">
            <v>300</v>
          </cell>
        </row>
        <row r="299">
          <cell r="A299">
            <v>299</v>
          </cell>
          <cell r="B299">
            <v>300</v>
          </cell>
        </row>
        <row r="300">
          <cell r="A300">
            <v>300</v>
          </cell>
          <cell r="B300">
            <v>300</v>
          </cell>
        </row>
        <row r="301">
          <cell r="A301">
            <v>301</v>
          </cell>
          <cell r="B301">
            <v>300</v>
          </cell>
        </row>
        <row r="302">
          <cell r="A302">
            <v>302</v>
          </cell>
          <cell r="B302">
            <v>300</v>
          </cell>
        </row>
        <row r="303">
          <cell r="A303">
            <v>303</v>
          </cell>
          <cell r="B303">
            <v>305</v>
          </cell>
        </row>
        <row r="304">
          <cell r="A304">
            <v>304</v>
          </cell>
          <cell r="B304">
            <v>305</v>
          </cell>
        </row>
        <row r="305">
          <cell r="A305">
            <v>305</v>
          </cell>
          <cell r="B305">
            <v>305</v>
          </cell>
        </row>
        <row r="306">
          <cell r="A306">
            <v>306</v>
          </cell>
          <cell r="B306">
            <v>305</v>
          </cell>
        </row>
        <row r="307">
          <cell r="A307">
            <v>307</v>
          </cell>
          <cell r="B307">
            <v>305</v>
          </cell>
        </row>
        <row r="308">
          <cell r="A308">
            <v>308</v>
          </cell>
          <cell r="B308">
            <v>310</v>
          </cell>
        </row>
        <row r="309">
          <cell r="A309">
            <v>309</v>
          </cell>
          <cell r="B309">
            <v>310</v>
          </cell>
        </row>
        <row r="310">
          <cell r="A310">
            <v>310</v>
          </cell>
          <cell r="B310">
            <v>310</v>
          </cell>
        </row>
        <row r="311">
          <cell r="A311">
            <v>311</v>
          </cell>
          <cell r="B311">
            <v>310</v>
          </cell>
        </row>
        <row r="312">
          <cell r="A312">
            <v>312</v>
          </cell>
          <cell r="B312">
            <v>310</v>
          </cell>
        </row>
        <row r="313">
          <cell r="A313">
            <v>313</v>
          </cell>
          <cell r="B313">
            <v>315</v>
          </cell>
        </row>
        <row r="314">
          <cell r="A314">
            <v>314</v>
          </cell>
          <cell r="B314">
            <v>315</v>
          </cell>
        </row>
        <row r="315">
          <cell r="A315">
            <v>315</v>
          </cell>
          <cell r="B315">
            <v>315</v>
          </cell>
        </row>
        <row r="316">
          <cell r="A316">
            <v>316</v>
          </cell>
          <cell r="B316">
            <v>315</v>
          </cell>
        </row>
        <row r="317">
          <cell r="A317">
            <v>317</v>
          </cell>
          <cell r="B317">
            <v>315</v>
          </cell>
        </row>
        <row r="318">
          <cell r="A318">
            <v>318</v>
          </cell>
          <cell r="B318">
            <v>320</v>
          </cell>
        </row>
        <row r="319">
          <cell r="A319">
            <v>319</v>
          </cell>
          <cell r="B319">
            <v>320</v>
          </cell>
        </row>
        <row r="320">
          <cell r="A320">
            <v>320</v>
          </cell>
          <cell r="B320">
            <v>320</v>
          </cell>
        </row>
        <row r="321">
          <cell r="A321">
            <v>321</v>
          </cell>
          <cell r="B321">
            <v>320</v>
          </cell>
        </row>
        <row r="322">
          <cell r="A322">
            <v>322</v>
          </cell>
          <cell r="B322">
            <v>320</v>
          </cell>
        </row>
        <row r="323">
          <cell r="A323">
            <v>323</v>
          </cell>
          <cell r="B323">
            <v>325</v>
          </cell>
        </row>
        <row r="324">
          <cell r="A324">
            <v>324</v>
          </cell>
          <cell r="B324">
            <v>325</v>
          </cell>
        </row>
        <row r="325">
          <cell r="A325">
            <v>325</v>
          </cell>
          <cell r="B325">
            <v>325</v>
          </cell>
        </row>
        <row r="326">
          <cell r="A326">
            <v>326</v>
          </cell>
          <cell r="B326">
            <v>325</v>
          </cell>
        </row>
        <row r="327">
          <cell r="A327">
            <v>327</v>
          </cell>
          <cell r="B327">
            <v>325</v>
          </cell>
        </row>
        <row r="328">
          <cell r="A328">
            <v>328</v>
          </cell>
          <cell r="B328">
            <v>330</v>
          </cell>
        </row>
        <row r="329">
          <cell r="A329">
            <v>329</v>
          </cell>
          <cell r="B329">
            <v>330</v>
          </cell>
        </row>
        <row r="330">
          <cell r="A330">
            <v>330</v>
          </cell>
          <cell r="B330">
            <v>330</v>
          </cell>
        </row>
        <row r="331">
          <cell r="A331">
            <v>331</v>
          </cell>
          <cell r="B331">
            <v>330</v>
          </cell>
        </row>
        <row r="332">
          <cell r="A332">
            <v>332</v>
          </cell>
          <cell r="B332">
            <v>330</v>
          </cell>
        </row>
        <row r="333">
          <cell r="A333">
            <v>333</v>
          </cell>
          <cell r="B333">
            <v>335</v>
          </cell>
        </row>
        <row r="334">
          <cell r="A334">
            <v>334</v>
          </cell>
          <cell r="B334">
            <v>335</v>
          </cell>
        </row>
        <row r="335">
          <cell r="A335">
            <v>335</v>
          </cell>
          <cell r="B335">
            <v>335</v>
          </cell>
        </row>
        <row r="336">
          <cell r="A336">
            <v>336</v>
          </cell>
          <cell r="B336">
            <v>335</v>
          </cell>
        </row>
        <row r="337">
          <cell r="A337">
            <v>337</v>
          </cell>
          <cell r="B337">
            <v>335</v>
          </cell>
        </row>
        <row r="338">
          <cell r="A338">
            <v>338</v>
          </cell>
          <cell r="B338">
            <v>340</v>
          </cell>
        </row>
        <row r="339">
          <cell r="A339">
            <v>339</v>
          </cell>
          <cell r="B339">
            <v>340</v>
          </cell>
        </row>
        <row r="340">
          <cell r="A340">
            <v>340</v>
          </cell>
          <cell r="B340">
            <v>340</v>
          </cell>
        </row>
        <row r="341">
          <cell r="A341">
            <v>341</v>
          </cell>
          <cell r="B341">
            <v>340</v>
          </cell>
        </row>
        <row r="342">
          <cell r="A342">
            <v>342</v>
          </cell>
          <cell r="B342">
            <v>340</v>
          </cell>
        </row>
        <row r="343">
          <cell r="A343">
            <v>343</v>
          </cell>
          <cell r="B343">
            <v>345</v>
          </cell>
        </row>
        <row r="344">
          <cell r="A344">
            <v>344</v>
          </cell>
          <cell r="B344">
            <v>345</v>
          </cell>
        </row>
        <row r="345">
          <cell r="A345">
            <v>345</v>
          </cell>
          <cell r="B345">
            <v>345</v>
          </cell>
        </row>
        <row r="346">
          <cell r="A346">
            <v>346</v>
          </cell>
          <cell r="B346">
            <v>345</v>
          </cell>
        </row>
        <row r="347">
          <cell r="A347">
            <v>347</v>
          </cell>
          <cell r="B347">
            <v>345</v>
          </cell>
        </row>
        <row r="348">
          <cell r="A348">
            <v>348</v>
          </cell>
          <cell r="B348">
            <v>350</v>
          </cell>
        </row>
        <row r="349">
          <cell r="A349">
            <v>349</v>
          </cell>
          <cell r="B349">
            <v>350</v>
          </cell>
        </row>
        <row r="350">
          <cell r="A350">
            <v>350</v>
          </cell>
          <cell r="B350">
            <v>350</v>
          </cell>
        </row>
        <row r="351">
          <cell r="A351">
            <v>351</v>
          </cell>
          <cell r="B351">
            <v>350</v>
          </cell>
        </row>
        <row r="352">
          <cell r="A352">
            <v>352</v>
          </cell>
          <cell r="B352">
            <v>350</v>
          </cell>
        </row>
        <row r="353">
          <cell r="A353">
            <v>353</v>
          </cell>
          <cell r="B353">
            <v>355</v>
          </cell>
        </row>
        <row r="354">
          <cell r="A354">
            <v>354</v>
          </cell>
          <cell r="B354">
            <v>355</v>
          </cell>
        </row>
        <row r="355">
          <cell r="A355">
            <v>355</v>
          </cell>
          <cell r="B355">
            <v>355</v>
          </cell>
        </row>
        <row r="356">
          <cell r="A356">
            <v>356</v>
          </cell>
          <cell r="B356">
            <v>355</v>
          </cell>
        </row>
        <row r="357">
          <cell r="A357">
            <v>357</v>
          </cell>
          <cell r="B357">
            <v>355</v>
          </cell>
        </row>
        <row r="358">
          <cell r="A358">
            <v>358</v>
          </cell>
          <cell r="B358">
            <v>360</v>
          </cell>
        </row>
        <row r="359">
          <cell r="A359">
            <v>359</v>
          </cell>
          <cell r="B359">
            <v>360</v>
          </cell>
        </row>
        <row r="360">
          <cell r="A360">
            <v>360</v>
          </cell>
          <cell r="B360">
            <v>360</v>
          </cell>
        </row>
        <row r="361">
          <cell r="A361">
            <v>361</v>
          </cell>
          <cell r="B361">
            <v>360</v>
          </cell>
        </row>
        <row r="362">
          <cell r="A362">
            <v>362</v>
          </cell>
          <cell r="B362">
            <v>360</v>
          </cell>
        </row>
        <row r="363">
          <cell r="A363">
            <v>363</v>
          </cell>
          <cell r="B363">
            <v>365</v>
          </cell>
        </row>
        <row r="364">
          <cell r="A364">
            <v>364</v>
          </cell>
          <cell r="B364">
            <v>365</v>
          </cell>
        </row>
        <row r="365">
          <cell r="A365">
            <v>365</v>
          </cell>
          <cell r="B365">
            <v>365</v>
          </cell>
        </row>
        <row r="366">
          <cell r="A366">
            <v>366</v>
          </cell>
          <cell r="B366">
            <v>365</v>
          </cell>
        </row>
        <row r="367">
          <cell r="A367">
            <v>367</v>
          </cell>
          <cell r="B367">
            <v>365</v>
          </cell>
        </row>
        <row r="368">
          <cell r="A368">
            <v>368</v>
          </cell>
          <cell r="B368">
            <v>370</v>
          </cell>
        </row>
        <row r="369">
          <cell r="A369">
            <v>369</v>
          </cell>
          <cell r="B369">
            <v>370</v>
          </cell>
        </row>
        <row r="370">
          <cell r="A370">
            <v>370</v>
          </cell>
          <cell r="B370">
            <v>370</v>
          </cell>
        </row>
        <row r="371">
          <cell r="A371">
            <v>371</v>
          </cell>
          <cell r="B371">
            <v>370</v>
          </cell>
        </row>
        <row r="372">
          <cell r="A372">
            <v>372</v>
          </cell>
          <cell r="B372">
            <v>370</v>
          </cell>
        </row>
        <row r="373">
          <cell r="A373">
            <v>373</v>
          </cell>
          <cell r="B373">
            <v>375</v>
          </cell>
        </row>
        <row r="374">
          <cell r="A374">
            <v>374</v>
          </cell>
          <cell r="B374">
            <v>375</v>
          </cell>
        </row>
        <row r="375">
          <cell r="A375">
            <v>375</v>
          </cell>
          <cell r="B375">
            <v>375</v>
          </cell>
        </row>
        <row r="376">
          <cell r="A376">
            <v>376</v>
          </cell>
          <cell r="B376">
            <v>375</v>
          </cell>
        </row>
        <row r="377">
          <cell r="A377">
            <v>377</v>
          </cell>
          <cell r="B377">
            <v>375</v>
          </cell>
        </row>
        <row r="378">
          <cell r="A378">
            <v>378</v>
          </cell>
          <cell r="B378">
            <v>380</v>
          </cell>
        </row>
        <row r="379">
          <cell r="A379">
            <v>379</v>
          </cell>
          <cell r="B379">
            <v>380</v>
          </cell>
        </row>
        <row r="380">
          <cell r="A380">
            <v>380</v>
          </cell>
          <cell r="B380">
            <v>380</v>
          </cell>
        </row>
        <row r="381">
          <cell r="A381">
            <v>381</v>
          </cell>
          <cell r="B381">
            <v>380</v>
          </cell>
        </row>
        <row r="382">
          <cell r="A382">
            <v>382</v>
          </cell>
          <cell r="B382">
            <v>380</v>
          </cell>
        </row>
        <row r="383">
          <cell r="A383">
            <v>383</v>
          </cell>
          <cell r="B383">
            <v>385</v>
          </cell>
        </row>
        <row r="384">
          <cell r="A384">
            <v>384</v>
          </cell>
          <cell r="B384">
            <v>385</v>
          </cell>
        </row>
        <row r="385">
          <cell r="A385">
            <v>385</v>
          </cell>
          <cell r="B385">
            <v>385</v>
          </cell>
        </row>
        <row r="386">
          <cell r="A386">
            <v>386</v>
          </cell>
          <cell r="B386">
            <v>385</v>
          </cell>
        </row>
        <row r="387">
          <cell r="A387">
            <v>387</v>
          </cell>
          <cell r="B387">
            <v>385</v>
          </cell>
        </row>
        <row r="388">
          <cell r="A388">
            <v>388</v>
          </cell>
          <cell r="B388">
            <v>390</v>
          </cell>
        </row>
        <row r="389">
          <cell r="A389">
            <v>389</v>
          </cell>
          <cell r="B389">
            <v>390</v>
          </cell>
        </row>
        <row r="390">
          <cell r="A390">
            <v>390</v>
          </cell>
          <cell r="B390">
            <v>390</v>
          </cell>
        </row>
        <row r="391">
          <cell r="A391">
            <v>391</v>
          </cell>
          <cell r="B391">
            <v>390</v>
          </cell>
        </row>
        <row r="392">
          <cell r="A392">
            <v>392</v>
          </cell>
          <cell r="B392">
            <v>390</v>
          </cell>
        </row>
        <row r="393">
          <cell r="A393">
            <v>393</v>
          </cell>
          <cell r="B393">
            <v>395</v>
          </cell>
        </row>
        <row r="394">
          <cell r="A394">
            <v>394</v>
          </cell>
          <cell r="B394">
            <v>395</v>
          </cell>
        </row>
        <row r="395">
          <cell r="A395">
            <v>395</v>
          </cell>
          <cell r="B395">
            <v>395</v>
          </cell>
        </row>
        <row r="396">
          <cell r="A396">
            <v>396</v>
          </cell>
          <cell r="B396">
            <v>395</v>
          </cell>
        </row>
        <row r="397">
          <cell r="A397">
            <v>397</v>
          </cell>
          <cell r="B397">
            <v>395</v>
          </cell>
        </row>
        <row r="398">
          <cell r="A398">
            <v>398</v>
          </cell>
          <cell r="B398">
            <v>400</v>
          </cell>
        </row>
        <row r="399">
          <cell r="A399">
            <v>399</v>
          </cell>
          <cell r="B399">
            <v>400</v>
          </cell>
        </row>
        <row r="400">
          <cell r="A400">
            <v>400</v>
          </cell>
          <cell r="B400">
            <v>400</v>
          </cell>
        </row>
        <row r="401">
          <cell r="A401">
            <v>401</v>
          </cell>
          <cell r="B401">
            <v>400</v>
          </cell>
        </row>
        <row r="402">
          <cell r="A402">
            <v>402</v>
          </cell>
          <cell r="B402">
            <v>400</v>
          </cell>
        </row>
        <row r="403">
          <cell r="A403">
            <v>403</v>
          </cell>
          <cell r="B403">
            <v>405</v>
          </cell>
        </row>
        <row r="404">
          <cell r="A404">
            <v>404</v>
          </cell>
          <cell r="B404">
            <v>405</v>
          </cell>
        </row>
        <row r="405">
          <cell r="A405">
            <v>405</v>
          </cell>
          <cell r="B405">
            <v>405</v>
          </cell>
        </row>
        <row r="406">
          <cell r="A406">
            <v>406</v>
          </cell>
          <cell r="B406">
            <v>405</v>
          </cell>
        </row>
        <row r="407">
          <cell r="A407">
            <v>407</v>
          </cell>
          <cell r="B407">
            <v>405</v>
          </cell>
        </row>
        <row r="408">
          <cell r="A408">
            <v>408</v>
          </cell>
          <cell r="B408">
            <v>410</v>
          </cell>
        </row>
        <row r="409">
          <cell r="A409">
            <v>409</v>
          </cell>
          <cell r="B409">
            <v>410</v>
          </cell>
        </row>
        <row r="410">
          <cell r="A410">
            <v>410</v>
          </cell>
          <cell r="B410">
            <v>410</v>
          </cell>
        </row>
        <row r="411">
          <cell r="A411">
            <v>411</v>
          </cell>
          <cell r="B411">
            <v>410</v>
          </cell>
        </row>
        <row r="412">
          <cell r="A412">
            <v>412</v>
          </cell>
          <cell r="B412">
            <v>410</v>
          </cell>
        </row>
        <row r="413">
          <cell r="A413">
            <v>413</v>
          </cell>
          <cell r="B413">
            <v>415</v>
          </cell>
        </row>
        <row r="414">
          <cell r="A414">
            <v>414</v>
          </cell>
          <cell r="B414">
            <v>415</v>
          </cell>
        </row>
        <row r="415">
          <cell r="A415">
            <v>415</v>
          </cell>
          <cell r="B415">
            <v>415</v>
          </cell>
        </row>
        <row r="416">
          <cell r="A416">
            <v>416</v>
          </cell>
          <cell r="B416">
            <v>415</v>
          </cell>
        </row>
        <row r="417">
          <cell r="A417">
            <v>417</v>
          </cell>
          <cell r="B417">
            <v>415</v>
          </cell>
        </row>
        <row r="418">
          <cell r="A418">
            <v>418</v>
          </cell>
          <cell r="B418">
            <v>420</v>
          </cell>
        </row>
        <row r="419">
          <cell r="A419">
            <v>419</v>
          </cell>
          <cell r="B419">
            <v>420</v>
          </cell>
        </row>
        <row r="420">
          <cell r="A420">
            <v>420</v>
          </cell>
          <cell r="B420">
            <v>420</v>
          </cell>
        </row>
        <row r="421">
          <cell r="A421">
            <v>421</v>
          </cell>
          <cell r="B421">
            <v>420</v>
          </cell>
        </row>
        <row r="422">
          <cell r="A422">
            <v>422</v>
          </cell>
          <cell r="B422">
            <v>420</v>
          </cell>
        </row>
        <row r="423">
          <cell r="A423">
            <v>423</v>
          </cell>
          <cell r="B423">
            <v>425</v>
          </cell>
        </row>
        <row r="424">
          <cell r="A424">
            <v>424</v>
          </cell>
          <cell r="B424">
            <v>425</v>
          </cell>
        </row>
        <row r="425">
          <cell r="A425">
            <v>425</v>
          </cell>
          <cell r="B425">
            <v>425</v>
          </cell>
        </row>
        <row r="426">
          <cell r="A426">
            <v>426</v>
          </cell>
          <cell r="B426">
            <v>425</v>
          </cell>
        </row>
        <row r="427">
          <cell r="A427">
            <v>427</v>
          </cell>
          <cell r="B427">
            <v>425</v>
          </cell>
        </row>
        <row r="428">
          <cell r="A428">
            <v>428</v>
          </cell>
          <cell r="B428">
            <v>430</v>
          </cell>
        </row>
        <row r="429">
          <cell r="A429">
            <v>429</v>
          </cell>
          <cell r="B429">
            <v>430</v>
          </cell>
        </row>
        <row r="430">
          <cell r="A430">
            <v>430</v>
          </cell>
          <cell r="B430">
            <v>430</v>
          </cell>
        </row>
        <row r="431">
          <cell r="A431">
            <v>431</v>
          </cell>
          <cell r="B431">
            <v>430</v>
          </cell>
        </row>
        <row r="432">
          <cell r="A432">
            <v>432</v>
          </cell>
          <cell r="B432">
            <v>430</v>
          </cell>
        </row>
        <row r="433">
          <cell r="A433">
            <v>433</v>
          </cell>
          <cell r="B433">
            <v>435</v>
          </cell>
        </row>
        <row r="434">
          <cell r="A434">
            <v>434</v>
          </cell>
          <cell r="B434">
            <v>435</v>
          </cell>
        </row>
        <row r="435">
          <cell r="A435">
            <v>435</v>
          </cell>
          <cell r="B435">
            <v>435</v>
          </cell>
        </row>
        <row r="436">
          <cell r="A436">
            <v>436</v>
          </cell>
          <cell r="B436">
            <v>435</v>
          </cell>
        </row>
        <row r="437">
          <cell r="A437">
            <v>437</v>
          </cell>
          <cell r="B437">
            <v>435</v>
          </cell>
        </row>
        <row r="438">
          <cell r="A438">
            <v>438</v>
          </cell>
          <cell r="B438">
            <v>440</v>
          </cell>
        </row>
        <row r="439">
          <cell r="A439">
            <v>439</v>
          </cell>
          <cell r="B439">
            <v>440</v>
          </cell>
        </row>
        <row r="440">
          <cell r="A440">
            <v>440</v>
          </cell>
          <cell r="B440">
            <v>440</v>
          </cell>
        </row>
        <row r="441">
          <cell r="A441">
            <v>441</v>
          </cell>
          <cell r="B441">
            <v>440</v>
          </cell>
        </row>
        <row r="442">
          <cell r="A442">
            <v>442</v>
          </cell>
          <cell r="B442">
            <v>440</v>
          </cell>
        </row>
        <row r="443">
          <cell r="A443">
            <v>443</v>
          </cell>
          <cell r="B443">
            <v>445</v>
          </cell>
        </row>
        <row r="444">
          <cell r="A444">
            <v>444</v>
          </cell>
          <cell r="B444">
            <v>445</v>
          </cell>
        </row>
        <row r="445">
          <cell r="A445">
            <v>445</v>
          </cell>
          <cell r="B445">
            <v>445</v>
          </cell>
        </row>
        <row r="446">
          <cell r="A446">
            <v>446</v>
          </cell>
          <cell r="B446">
            <v>445</v>
          </cell>
        </row>
        <row r="447">
          <cell r="A447">
            <v>447</v>
          </cell>
          <cell r="B447">
            <v>445</v>
          </cell>
        </row>
        <row r="448">
          <cell r="A448">
            <v>448</v>
          </cell>
          <cell r="B448">
            <v>450</v>
          </cell>
        </row>
        <row r="449">
          <cell r="A449">
            <v>449</v>
          </cell>
          <cell r="B449">
            <v>450</v>
          </cell>
        </row>
        <row r="450">
          <cell r="A450">
            <v>450</v>
          </cell>
          <cell r="B450">
            <v>450</v>
          </cell>
        </row>
        <row r="451">
          <cell r="A451">
            <v>451</v>
          </cell>
          <cell r="B451">
            <v>450</v>
          </cell>
        </row>
        <row r="452">
          <cell r="A452">
            <v>452</v>
          </cell>
          <cell r="B452">
            <v>450</v>
          </cell>
        </row>
        <row r="453">
          <cell r="A453">
            <v>453</v>
          </cell>
          <cell r="B453">
            <v>455</v>
          </cell>
        </row>
        <row r="454">
          <cell r="A454">
            <v>454</v>
          </cell>
          <cell r="B454">
            <v>455</v>
          </cell>
        </row>
        <row r="455">
          <cell r="A455">
            <v>455</v>
          </cell>
          <cell r="B455">
            <v>455</v>
          </cell>
        </row>
        <row r="456">
          <cell r="A456">
            <v>456</v>
          </cell>
          <cell r="B456">
            <v>455</v>
          </cell>
        </row>
        <row r="457">
          <cell r="A457">
            <v>457</v>
          </cell>
          <cell r="B457">
            <v>455</v>
          </cell>
        </row>
        <row r="458">
          <cell r="A458">
            <v>458</v>
          </cell>
          <cell r="B458">
            <v>460</v>
          </cell>
        </row>
        <row r="459">
          <cell r="A459">
            <v>459</v>
          </cell>
          <cell r="B459">
            <v>460</v>
          </cell>
        </row>
        <row r="460">
          <cell r="A460">
            <v>460</v>
          </cell>
          <cell r="B460">
            <v>460</v>
          </cell>
        </row>
        <row r="461">
          <cell r="A461">
            <v>461</v>
          </cell>
          <cell r="B461">
            <v>460</v>
          </cell>
        </row>
        <row r="462">
          <cell r="A462">
            <v>462</v>
          </cell>
          <cell r="B462">
            <v>460</v>
          </cell>
        </row>
        <row r="463">
          <cell r="A463">
            <v>463</v>
          </cell>
          <cell r="B463">
            <v>465</v>
          </cell>
        </row>
        <row r="464">
          <cell r="A464">
            <v>464</v>
          </cell>
          <cell r="B464">
            <v>465</v>
          </cell>
        </row>
        <row r="465">
          <cell r="A465">
            <v>465</v>
          </cell>
          <cell r="B465">
            <v>465</v>
          </cell>
        </row>
        <row r="466">
          <cell r="A466">
            <v>466</v>
          </cell>
          <cell r="B466">
            <v>465</v>
          </cell>
        </row>
        <row r="467">
          <cell r="A467">
            <v>467</v>
          </cell>
          <cell r="B467">
            <v>465</v>
          </cell>
        </row>
        <row r="468">
          <cell r="A468">
            <v>468</v>
          </cell>
          <cell r="B468">
            <v>470</v>
          </cell>
        </row>
        <row r="469">
          <cell r="A469">
            <v>469</v>
          </cell>
          <cell r="B469">
            <v>470</v>
          </cell>
        </row>
        <row r="470">
          <cell r="A470">
            <v>470</v>
          </cell>
          <cell r="B470">
            <v>470</v>
          </cell>
        </row>
        <row r="471">
          <cell r="A471">
            <v>471</v>
          </cell>
          <cell r="B471">
            <v>470</v>
          </cell>
        </row>
        <row r="472">
          <cell r="A472">
            <v>472</v>
          </cell>
          <cell r="B472">
            <v>470</v>
          </cell>
        </row>
        <row r="473">
          <cell r="A473">
            <v>473</v>
          </cell>
          <cell r="B473">
            <v>475</v>
          </cell>
        </row>
        <row r="474">
          <cell r="A474">
            <v>474</v>
          </cell>
          <cell r="B474">
            <v>475</v>
          </cell>
        </row>
        <row r="475">
          <cell r="A475">
            <v>475</v>
          </cell>
          <cell r="B475">
            <v>475</v>
          </cell>
        </row>
        <row r="476">
          <cell r="A476">
            <v>476</v>
          </cell>
          <cell r="B476">
            <v>475</v>
          </cell>
        </row>
        <row r="477">
          <cell r="A477">
            <v>477</v>
          </cell>
          <cell r="B477">
            <v>475</v>
          </cell>
        </row>
        <row r="478">
          <cell r="A478">
            <v>478</v>
          </cell>
          <cell r="B478">
            <v>480</v>
          </cell>
        </row>
        <row r="479">
          <cell r="A479">
            <v>479</v>
          </cell>
          <cell r="B479">
            <v>480</v>
          </cell>
        </row>
        <row r="480">
          <cell r="A480">
            <v>480</v>
          </cell>
          <cell r="B480">
            <v>480</v>
          </cell>
        </row>
        <row r="481">
          <cell r="A481">
            <v>481</v>
          </cell>
          <cell r="B481">
            <v>480</v>
          </cell>
        </row>
        <row r="482">
          <cell r="A482">
            <v>482</v>
          </cell>
          <cell r="B482">
            <v>480</v>
          </cell>
        </row>
        <row r="483">
          <cell r="A483">
            <v>483</v>
          </cell>
          <cell r="B483">
            <v>485</v>
          </cell>
        </row>
        <row r="484">
          <cell r="A484">
            <v>484</v>
          </cell>
          <cell r="B484">
            <v>485</v>
          </cell>
        </row>
        <row r="485">
          <cell r="A485">
            <v>485</v>
          </cell>
          <cell r="B485">
            <v>485</v>
          </cell>
        </row>
        <row r="486">
          <cell r="A486">
            <v>486</v>
          </cell>
          <cell r="B486">
            <v>485</v>
          </cell>
        </row>
        <row r="487">
          <cell r="A487">
            <v>487</v>
          </cell>
          <cell r="B487">
            <v>485</v>
          </cell>
        </row>
        <row r="488">
          <cell r="A488">
            <v>488</v>
          </cell>
          <cell r="B488">
            <v>490</v>
          </cell>
        </row>
        <row r="489">
          <cell r="A489">
            <v>489</v>
          </cell>
          <cell r="B489">
            <v>490</v>
          </cell>
        </row>
        <row r="490">
          <cell r="A490">
            <v>490</v>
          </cell>
          <cell r="B490">
            <v>490</v>
          </cell>
        </row>
        <row r="491">
          <cell r="A491">
            <v>491</v>
          </cell>
          <cell r="B491">
            <v>490</v>
          </cell>
        </row>
        <row r="492">
          <cell r="A492">
            <v>492</v>
          </cell>
          <cell r="B492">
            <v>490</v>
          </cell>
        </row>
        <row r="493">
          <cell r="A493">
            <v>493</v>
          </cell>
          <cell r="B493">
            <v>495</v>
          </cell>
        </row>
        <row r="494">
          <cell r="A494">
            <v>494</v>
          </cell>
          <cell r="B494">
            <v>495</v>
          </cell>
        </row>
        <row r="495">
          <cell r="A495">
            <v>495</v>
          </cell>
          <cell r="B495">
            <v>495</v>
          </cell>
        </row>
        <row r="496">
          <cell r="A496">
            <v>496</v>
          </cell>
          <cell r="B496">
            <v>495</v>
          </cell>
        </row>
        <row r="497">
          <cell r="A497">
            <v>497</v>
          </cell>
          <cell r="B497">
            <v>495</v>
          </cell>
        </row>
        <row r="498">
          <cell r="A498">
            <v>498</v>
          </cell>
          <cell r="B498">
            <v>500</v>
          </cell>
        </row>
        <row r="499">
          <cell r="A499">
            <v>499</v>
          </cell>
          <cell r="B499">
            <v>500</v>
          </cell>
        </row>
        <row r="500">
          <cell r="A500">
            <v>500</v>
          </cell>
          <cell r="B500">
            <v>500</v>
          </cell>
        </row>
        <row r="501">
          <cell r="A501">
            <v>501</v>
          </cell>
          <cell r="B501">
            <v>500</v>
          </cell>
        </row>
        <row r="502">
          <cell r="A502">
            <v>502</v>
          </cell>
          <cell r="B502">
            <v>500</v>
          </cell>
        </row>
        <row r="503">
          <cell r="A503">
            <v>503</v>
          </cell>
          <cell r="B503">
            <v>505</v>
          </cell>
        </row>
        <row r="504">
          <cell r="A504">
            <v>504</v>
          </cell>
          <cell r="B504">
            <v>505</v>
          </cell>
        </row>
        <row r="505">
          <cell r="A505">
            <v>505</v>
          </cell>
          <cell r="B505">
            <v>505</v>
          </cell>
        </row>
        <row r="506">
          <cell r="A506">
            <v>506</v>
          </cell>
          <cell r="B506">
            <v>505</v>
          </cell>
        </row>
        <row r="507">
          <cell r="A507">
            <v>507</v>
          </cell>
          <cell r="B507">
            <v>505</v>
          </cell>
        </row>
        <row r="508">
          <cell r="A508">
            <v>508</v>
          </cell>
          <cell r="B508">
            <v>510</v>
          </cell>
        </row>
        <row r="509">
          <cell r="A509">
            <v>509</v>
          </cell>
          <cell r="B509">
            <v>510</v>
          </cell>
        </row>
        <row r="510">
          <cell r="A510">
            <v>510</v>
          </cell>
          <cell r="B510">
            <v>510</v>
          </cell>
        </row>
        <row r="511">
          <cell r="A511">
            <v>511</v>
          </cell>
          <cell r="B511">
            <v>510</v>
          </cell>
        </row>
        <row r="512">
          <cell r="A512">
            <v>512</v>
          </cell>
          <cell r="B512">
            <v>510</v>
          </cell>
        </row>
        <row r="513">
          <cell r="A513">
            <v>513</v>
          </cell>
          <cell r="B513">
            <v>515</v>
          </cell>
        </row>
        <row r="514">
          <cell r="A514">
            <v>514</v>
          </cell>
          <cell r="B514">
            <v>515</v>
          </cell>
        </row>
        <row r="515">
          <cell r="A515">
            <v>515</v>
          </cell>
          <cell r="B515">
            <v>515</v>
          </cell>
        </row>
        <row r="516">
          <cell r="A516">
            <v>516</v>
          </cell>
          <cell r="B516">
            <v>515</v>
          </cell>
        </row>
        <row r="517">
          <cell r="A517">
            <v>517</v>
          </cell>
          <cell r="B517">
            <v>515</v>
          </cell>
        </row>
        <row r="518">
          <cell r="A518">
            <v>518</v>
          </cell>
          <cell r="B518">
            <v>520</v>
          </cell>
        </row>
        <row r="519">
          <cell r="A519">
            <v>519</v>
          </cell>
          <cell r="B519">
            <v>520</v>
          </cell>
        </row>
        <row r="520">
          <cell r="A520">
            <v>520</v>
          </cell>
          <cell r="B520">
            <v>520</v>
          </cell>
        </row>
        <row r="521">
          <cell r="A521">
            <v>521</v>
          </cell>
          <cell r="B521">
            <v>520</v>
          </cell>
        </row>
        <row r="522">
          <cell r="A522">
            <v>522</v>
          </cell>
          <cell r="B522">
            <v>520</v>
          </cell>
        </row>
        <row r="523">
          <cell r="A523">
            <v>523</v>
          </cell>
          <cell r="B523">
            <v>525</v>
          </cell>
        </row>
        <row r="524">
          <cell r="A524">
            <v>524</v>
          </cell>
          <cell r="B524">
            <v>525</v>
          </cell>
        </row>
        <row r="525">
          <cell r="A525">
            <v>525</v>
          </cell>
          <cell r="B525">
            <v>525</v>
          </cell>
        </row>
        <row r="526">
          <cell r="A526">
            <v>526</v>
          </cell>
          <cell r="B526">
            <v>525</v>
          </cell>
        </row>
        <row r="527">
          <cell r="A527">
            <v>527</v>
          </cell>
          <cell r="B527">
            <v>525</v>
          </cell>
        </row>
        <row r="528">
          <cell r="A528">
            <v>528</v>
          </cell>
          <cell r="B528">
            <v>530</v>
          </cell>
        </row>
        <row r="529">
          <cell r="A529">
            <v>529</v>
          </cell>
          <cell r="B529">
            <v>530</v>
          </cell>
        </row>
        <row r="530">
          <cell r="A530">
            <v>530</v>
          </cell>
          <cell r="B530">
            <v>530</v>
          </cell>
        </row>
        <row r="531">
          <cell r="A531">
            <v>531</v>
          </cell>
          <cell r="B531">
            <v>530</v>
          </cell>
        </row>
        <row r="532">
          <cell r="A532">
            <v>532</v>
          </cell>
          <cell r="B532">
            <v>530</v>
          </cell>
        </row>
        <row r="533">
          <cell r="A533">
            <v>533</v>
          </cell>
          <cell r="B533">
            <v>535</v>
          </cell>
        </row>
        <row r="534">
          <cell r="A534">
            <v>534</v>
          </cell>
          <cell r="B534">
            <v>535</v>
          </cell>
        </row>
        <row r="535">
          <cell r="A535">
            <v>535</v>
          </cell>
          <cell r="B535">
            <v>535</v>
          </cell>
        </row>
        <row r="536">
          <cell r="A536">
            <v>536</v>
          </cell>
          <cell r="B536">
            <v>535</v>
          </cell>
        </row>
        <row r="537">
          <cell r="A537">
            <v>537</v>
          </cell>
          <cell r="B537">
            <v>535</v>
          </cell>
        </row>
        <row r="538">
          <cell r="A538">
            <v>538</v>
          </cell>
          <cell r="B538">
            <v>540</v>
          </cell>
        </row>
        <row r="539">
          <cell r="A539">
            <v>539</v>
          </cell>
          <cell r="B539">
            <v>540</v>
          </cell>
        </row>
        <row r="540">
          <cell r="A540">
            <v>540</v>
          </cell>
          <cell r="B540">
            <v>540</v>
          </cell>
        </row>
        <row r="541">
          <cell r="A541">
            <v>541</v>
          </cell>
          <cell r="B541">
            <v>540</v>
          </cell>
        </row>
        <row r="542">
          <cell r="A542">
            <v>542</v>
          </cell>
          <cell r="B542">
            <v>540</v>
          </cell>
        </row>
        <row r="543">
          <cell r="A543">
            <v>543</v>
          </cell>
          <cell r="B543">
            <v>545</v>
          </cell>
        </row>
        <row r="544">
          <cell r="A544">
            <v>544</v>
          </cell>
          <cell r="B544">
            <v>545</v>
          </cell>
        </row>
        <row r="545">
          <cell r="A545">
            <v>545</v>
          </cell>
          <cell r="B545">
            <v>545</v>
          </cell>
        </row>
        <row r="546">
          <cell r="A546">
            <v>546</v>
          </cell>
          <cell r="B546">
            <v>545</v>
          </cell>
        </row>
        <row r="547">
          <cell r="A547">
            <v>547</v>
          </cell>
          <cell r="B547">
            <v>545</v>
          </cell>
        </row>
        <row r="548">
          <cell r="A548">
            <v>548</v>
          </cell>
          <cell r="B548">
            <v>550</v>
          </cell>
        </row>
        <row r="549">
          <cell r="A549">
            <v>549</v>
          </cell>
          <cell r="B549">
            <v>550</v>
          </cell>
        </row>
        <row r="550">
          <cell r="A550">
            <v>550</v>
          </cell>
          <cell r="B550">
            <v>550</v>
          </cell>
        </row>
        <row r="551">
          <cell r="A551">
            <v>551</v>
          </cell>
          <cell r="B551">
            <v>550</v>
          </cell>
        </row>
        <row r="552">
          <cell r="A552">
            <v>552</v>
          </cell>
          <cell r="B552">
            <v>550</v>
          </cell>
        </row>
        <row r="553">
          <cell r="A553">
            <v>553</v>
          </cell>
          <cell r="B553">
            <v>555</v>
          </cell>
        </row>
        <row r="554">
          <cell r="A554">
            <v>554</v>
          </cell>
          <cell r="B554">
            <v>555</v>
          </cell>
        </row>
        <row r="555">
          <cell r="A555">
            <v>555</v>
          </cell>
          <cell r="B555">
            <v>555</v>
          </cell>
        </row>
        <row r="556">
          <cell r="A556">
            <v>556</v>
          </cell>
          <cell r="B556">
            <v>555</v>
          </cell>
        </row>
        <row r="557">
          <cell r="A557">
            <v>557</v>
          </cell>
          <cell r="B557">
            <v>555</v>
          </cell>
        </row>
        <row r="558">
          <cell r="A558">
            <v>558</v>
          </cell>
          <cell r="B558">
            <v>560</v>
          </cell>
        </row>
        <row r="559">
          <cell r="A559">
            <v>559</v>
          </cell>
          <cell r="B559">
            <v>560</v>
          </cell>
        </row>
        <row r="560">
          <cell r="A560">
            <v>560</v>
          </cell>
          <cell r="B560">
            <v>560</v>
          </cell>
        </row>
        <row r="561">
          <cell r="A561">
            <v>561</v>
          </cell>
          <cell r="B561">
            <v>560</v>
          </cell>
        </row>
        <row r="562">
          <cell r="A562">
            <v>562</v>
          </cell>
          <cell r="B562">
            <v>560</v>
          </cell>
        </row>
        <row r="563">
          <cell r="A563">
            <v>563</v>
          </cell>
          <cell r="B563">
            <v>565</v>
          </cell>
        </row>
        <row r="564">
          <cell r="A564">
            <v>564</v>
          </cell>
          <cell r="B564">
            <v>565</v>
          </cell>
        </row>
        <row r="565">
          <cell r="A565">
            <v>565</v>
          </cell>
          <cell r="B565">
            <v>565</v>
          </cell>
        </row>
        <row r="566">
          <cell r="A566">
            <v>566</v>
          </cell>
          <cell r="B566">
            <v>565</v>
          </cell>
        </row>
        <row r="567">
          <cell r="A567">
            <v>567</v>
          </cell>
          <cell r="B567">
            <v>565</v>
          </cell>
        </row>
        <row r="568">
          <cell r="A568">
            <v>568</v>
          </cell>
          <cell r="B568">
            <v>570</v>
          </cell>
        </row>
        <row r="569">
          <cell r="A569">
            <v>569</v>
          </cell>
          <cell r="B569">
            <v>570</v>
          </cell>
        </row>
        <row r="570">
          <cell r="A570">
            <v>570</v>
          </cell>
          <cell r="B570">
            <v>570</v>
          </cell>
        </row>
        <row r="571">
          <cell r="A571">
            <v>571</v>
          </cell>
          <cell r="B571">
            <v>570</v>
          </cell>
        </row>
        <row r="572">
          <cell r="A572">
            <v>572</v>
          </cell>
          <cell r="B572">
            <v>570</v>
          </cell>
        </row>
        <row r="573">
          <cell r="A573">
            <v>573</v>
          </cell>
          <cell r="B573">
            <v>575</v>
          </cell>
        </row>
        <row r="574">
          <cell r="A574">
            <v>574</v>
          </cell>
          <cell r="B574">
            <v>575</v>
          </cell>
        </row>
        <row r="575">
          <cell r="A575">
            <v>575</v>
          </cell>
          <cell r="B575">
            <v>575</v>
          </cell>
        </row>
        <row r="576">
          <cell r="A576">
            <v>576</v>
          </cell>
          <cell r="B576">
            <v>575</v>
          </cell>
        </row>
        <row r="577">
          <cell r="A577">
            <v>577</v>
          </cell>
          <cell r="B577">
            <v>575</v>
          </cell>
        </row>
        <row r="578">
          <cell r="A578">
            <v>578</v>
          </cell>
          <cell r="B578">
            <v>580</v>
          </cell>
        </row>
        <row r="579">
          <cell r="A579">
            <v>579</v>
          </cell>
          <cell r="B579">
            <v>580</v>
          </cell>
        </row>
        <row r="580">
          <cell r="A580">
            <v>580</v>
          </cell>
          <cell r="B580">
            <v>580</v>
          </cell>
        </row>
        <row r="581">
          <cell r="A581">
            <v>581</v>
          </cell>
          <cell r="B581">
            <v>580</v>
          </cell>
        </row>
        <row r="582">
          <cell r="A582">
            <v>582</v>
          </cell>
          <cell r="B582">
            <v>580</v>
          </cell>
        </row>
        <row r="583">
          <cell r="A583">
            <v>583</v>
          </cell>
          <cell r="B583">
            <v>585</v>
          </cell>
        </row>
        <row r="584">
          <cell r="A584">
            <v>584</v>
          </cell>
          <cell r="B584">
            <v>585</v>
          </cell>
        </row>
        <row r="585">
          <cell r="A585">
            <v>585</v>
          </cell>
          <cell r="B585">
            <v>585</v>
          </cell>
        </row>
        <row r="586">
          <cell r="A586">
            <v>586</v>
          </cell>
          <cell r="B586">
            <v>585</v>
          </cell>
        </row>
        <row r="587">
          <cell r="A587">
            <v>587</v>
          </cell>
          <cell r="B587">
            <v>585</v>
          </cell>
        </row>
        <row r="588">
          <cell r="A588">
            <v>588</v>
          </cell>
          <cell r="B588">
            <v>590</v>
          </cell>
        </row>
        <row r="589">
          <cell r="A589">
            <v>589</v>
          </cell>
          <cell r="B589">
            <v>590</v>
          </cell>
        </row>
        <row r="590">
          <cell r="A590">
            <v>590</v>
          </cell>
          <cell r="B590">
            <v>590</v>
          </cell>
        </row>
        <row r="591">
          <cell r="A591">
            <v>591</v>
          </cell>
          <cell r="B591">
            <v>590</v>
          </cell>
        </row>
        <row r="592">
          <cell r="A592">
            <v>592</v>
          </cell>
          <cell r="B592">
            <v>590</v>
          </cell>
        </row>
        <row r="593">
          <cell r="A593">
            <v>593</v>
          </cell>
          <cell r="B593">
            <v>595</v>
          </cell>
        </row>
        <row r="594">
          <cell r="A594">
            <v>594</v>
          </cell>
          <cell r="B594">
            <v>595</v>
          </cell>
        </row>
        <row r="595">
          <cell r="A595">
            <v>595</v>
          </cell>
          <cell r="B595">
            <v>595</v>
          </cell>
        </row>
        <row r="596">
          <cell r="A596">
            <v>596</v>
          </cell>
          <cell r="B596">
            <v>595</v>
          </cell>
        </row>
        <row r="597">
          <cell r="A597">
            <v>597</v>
          </cell>
          <cell r="B597">
            <v>595</v>
          </cell>
        </row>
        <row r="598">
          <cell r="A598">
            <v>598</v>
          </cell>
          <cell r="B598">
            <v>600</v>
          </cell>
        </row>
        <row r="599">
          <cell r="A599">
            <v>599</v>
          </cell>
          <cell r="B599">
            <v>600</v>
          </cell>
        </row>
        <row r="600">
          <cell r="A600">
            <v>600</v>
          </cell>
          <cell r="B600">
            <v>600</v>
          </cell>
        </row>
        <row r="601">
          <cell r="A601">
            <v>601</v>
          </cell>
          <cell r="B601">
            <v>600</v>
          </cell>
        </row>
        <row r="602">
          <cell r="A602">
            <v>602</v>
          </cell>
          <cell r="B602">
            <v>600</v>
          </cell>
        </row>
        <row r="603">
          <cell r="A603">
            <v>603</v>
          </cell>
          <cell r="B603">
            <v>605</v>
          </cell>
        </row>
        <row r="604">
          <cell r="A604">
            <v>604</v>
          </cell>
          <cell r="B604">
            <v>605</v>
          </cell>
        </row>
        <row r="605">
          <cell r="A605">
            <v>605</v>
          </cell>
          <cell r="B605">
            <v>605</v>
          </cell>
        </row>
        <row r="606">
          <cell r="A606">
            <v>606</v>
          </cell>
          <cell r="B606">
            <v>605</v>
          </cell>
        </row>
        <row r="607">
          <cell r="A607">
            <v>607</v>
          </cell>
          <cell r="B607">
            <v>605</v>
          </cell>
        </row>
        <row r="608">
          <cell r="A608">
            <v>608</v>
          </cell>
          <cell r="B608">
            <v>610</v>
          </cell>
        </row>
        <row r="609">
          <cell r="A609">
            <v>609</v>
          </cell>
          <cell r="B609">
            <v>610</v>
          </cell>
        </row>
        <row r="610">
          <cell r="A610">
            <v>610</v>
          </cell>
          <cell r="B610">
            <v>610</v>
          </cell>
        </row>
        <row r="611">
          <cell r="A611">
            <v>611</v>
          </cell>
          <cell r="B611">
            <v>610</v>
          </cell>
        </row>
        <row r="612">
          <cell r="A612">
            <v>612</v>
          </cell>
          <cell r="B612">
            <v>610</v>
          </cell>
        </row>
        <row r="613">
          <cell r="A613">
            <v>613</v>
          </cell>
          <cell r="B613">
            <v>615</v>
          </cell>
        </row>
        <row r="614">
          <cell r="A614">
            <v>614</v>
          </cell>
          <cell r="B614">
            <v>615</v>
          </cell>
        </row>
        <row r="615">
          <cell r="A615">
            <v>615</v>
          </cell>
          <cell r="B615">
            <v>615</v>
          </cell>
        </row>
        <row r="616">
          <cell r="A616">
            <v>616</v>
          </cell>
          <cell r="B616">
            <v>615</v>
          </cell>
        </row>
        <row r="617">
          <cell r="A617">
            <v>617</v>
          </cell>
          <cell r="B617">
            <v>615</v>
          </cell>
        </row>
        <row r="618">
          <cell r="A618">
            <v>618</v>
          </cell>
          <cell r="B618">
            <v>620</v>
          </cell>
        </row>
        <row r="619">
          <cell r="A619">
            <v>619</v>
          </cell>
          <cell r="B619">
            <v>620</v>
          </cell>
        </row>
        <row r="620">
          <cell r="A620">
            <v>620</v>
          </cell>
          <cell r="B620">
            <v>620</v>
          </cell>
        </row>
        <row r="621">
          <cell r="A621">
            <v>621</v>
          </cell>
          <cell r="B621">
            <v>620</v>
          </cell>
        </row>
        <row r="622">
          <cell r="A622">
            <v>622</v>
          </cell>
          <cell r="B622">
            <v>620</v>
          </cell>
        </row>
        <row r="623">
          <cell r="A623">
            <v>623</v>
          </cell>
          <cell r="B623">
            <v>625</v>
          </cell>
        </row>
        <row r="624">
          <cell r="A624">
            <v>624</v>
          </cell>
          <cell r="B624">
            <v>625</v>
          </cell>
        </row>
        <row r="625">
          <cell r="A625">
            <v>625</v>
          </cell>
          <cell r="B625">
            <v>625</v>
          </cell>
        </row>
        <row r="626">
          <cell r="A626">
            <v>626</v>
          </cell>
          <cell r="B626">
            <v>625</v>
          </cell>
        </row>
        <row r="627">
          <cell r="A627">
            <v>627</v>
          </cell>
          <cell r="B627">
            <v>625</v>
          </cell>
        </row>
        <row r="628">
          <cell r="A628">
            <v>628</v>
          </cell>
          <cell r="B628">
            <v>630</v>
          </cell>
        </row>
        <row r="629">
          <cell r="A629">
            <v>629</v>
          </cell>
          <cell r="B629">
            <v>630</v>
          </cell>
        </row>
        <row r="630">
          <cell r="A630">
            <v>630</v>
          </cell>
          <cell r="B630">
            <v>630</v>
          </cell>
        </row>
        <row r="631">
          <cell r="A631">
            <v>631</v>
          </cell>
          <cell r="B631">
            <v>630</v>
          </cell>
        </row>
        <row r="632">
          <cell r="A632">
            <v>632</v>
          </cell>
          <cell r="B632">
            <v>630</v>
          </cell>
        </row>
        <row r="633">
          <cell r="A633">
            <v>633</v>
          </cell>
          <cell r="B633">
            <v>635</v>
          </cell>
        </row>
        <row r="634">
          <cell r="A634">
            <v>634</v>
          </cell>
          <cell r="B634">
            <v>635</v>
          </cell>
        </row>
        <row r="635">
          <cell r="A635">
            <v>635</v>
          </cell>
          <cell r="B635">
            <v>635</v>
          </cell>
        </row>
        <row r="636">
          <cell r="A636">
            <v>636</v>
          </cell>
          <cell r="B636">
            <v>635</v>
          </cell>
        </row>
        <row r="637">
          <cell r="A637">
            <v>637</v>
          </cell>
          <cell r="B637">
            <v>635</v>
          </cell>
        </row>
        <row r="638">
          <cell r="A638">
            <v>638</v>
          </cell>
          <cell r="B638">
            <v>640</v>
          </cell>
        </row>
        <row r="639">
          <cell r="A639">
            <v>639</v>
          </cell>
          <cell r="B639">
            <v>640</v>
          </cell>
        </row>
        <row r="640">
          <cell r="A640">
            <v>640</v>
          </cell>
          <cell r="B640">
            <v>640</v>
          </cell>
        </row>
        <row r="641">
          <cell r="A641">
            <v>641</v>
          </cell>
          <cell r="B641">
            <v>640</v>
          </cell>
        </row>
        <row r="642">
          <cell r="A642">
            <v>642</v>
          </cell>
          <cell r="B642">
            <v>640</v>
          </cell>
        </row>
        <row r="643">
          <cell r="A643">
            <v>643</v>
          </cell>
          <cell r="B643">
            <v>645</v>
          </cell>
        </row>
        <row r="644">
          <cell r="A644">
            <v>644</v>
          </cell>
          <cell r="B644">
            <v>645</v>
          </cell>
        </row>
        <row r="645">
          <cell r="A645">
            <v>645</v>
          </cell>
          <cell r="B645">
            <v>645</v>
          </cell>
        </row>
        <row r="646">
          <cell r="A646">
            <v>646</v>
          </cell>
          <cell r="B646">
            <v>645</v>
          </cell>
        </row>
        <row r="647">
          <cell r="A647">
            <v>647</v>
          </cell>
          <cell r="B647">
            <v>645</v>
          </cell>
        </row>
        <row r="648">
          <cell r="A648">
            <v>648</v>
          </cell>
          <cell r="B648">
            <v>650</v>
          </cell>
        </row>
        <row r="649">
          <cell r="A649">
            <v>649</v>
          </cell>
          <cell r="B649">
            <v>650</v>
          </cell>
        </row>
        <row r="650">
          <cell r="A650">
            <v>650</v>
          </cell>
          <cell r="B650">
            <v>650</v>
          </cell>
        </row>
        <row r="651">
          <cell r="A651">
            <v>651</v>
          </cell>
          <cell r="B651">
            <v>650</v>
          </cell>
        </row>
        <row r="652">
          <cell r="A652">
            <v>652</v>
          </cell>
          <cell r="B652">
            <v>650</v>
          </cell>
        </row>
        <row r="653">
          <cell r="A653">
            <v>653</v>
          </cell>
          <cell r="B653">
            <v>655</v>
          </cell>
        </row>
        <row r="654">
          <cell r="A654">
            <v>654</v>
          </cell>
          <cell r="B654">
            <v>655</v>
          </cell>
        </row>
        <row r="655">
          <cell r="A655">
            <v>655</v>
          </cell>
          <cell r="B655">
            <v>655</v>
          </cell>
        </row>
        <row r="656">
          <cell r="A656">
            <v>656</v>
          </cell>
          <cell r="B656">
            <v>655</v>
          </cell>
        </row>
        <row r="657">
          <cell r="A657">
            <v>657</v>
          </cell>
          <cell r="B657">
            <v>655</v>
          </cell>
        </row>
        <row r="658">
          <cell r="A658">
            <v>658</v>
          </cell>
          <cell r="B658">
            <v>660</v>
          </cell>
        </row>
        <row r="659">
          <cell r="A659">
            <v>659</v>
          </cell>
          <cell r="B659">
            <v>660</v>
          </cell>
        </row>
        <row r="660">
          <cell r="A660">
            <v>660</v>
          </cell>
          <cell r="B660">
            <v>660</v>
          </cell>
        </row>
        <row r="661">
          <cell r="A661">
            <v>661</v>
          </cell>
          <cell r="B661">
            <v>660</v>
          </cell>
        </row>
        <row r="662">
          <cell r="A662">
            <v>662</v>
          </cell>
          <cell r="B662">
            <v>660</v>
          </cell>
        </row>
        <row r="663">
          <cell r="A663">
            <v>663</v>
          </cell>
          <cell r="B663">
            <v>665</v>
          </cell>
        </row>
        <row r="664">
          <cell r="A664">
            <v>664</v>
          </cell>
          <cell r="B664">
            <v>665</v>
          </cell>
        </row>
        <row r="665">
          <cell r="A665">
            <v>665</v>
          </cell>
          <cell r="B665">
            <v>665</v>
          </cell>
        </row>
        <row r="666">
          <cell r="A666">
            <v>666</v>
          </cell>
          <cell r="B666">
            <v>665</v>
          </cell>
        </row>
        <row r="667">
          <cell r="A667">
            <v>667</v>
          </cell>
          <cell r="B667">
            <v>665</v>
          </cell>
        </row>
        <row r="668">
          <cell r="A668">
            <v>668</v>
          </cell>
          <cell r="B668">
            <v>670</v>
          </cell>
        </row>
        <row r="669">
          <cell r="A669">
            <v>669</v>
          </cell>
          <cell r="B669">
            <v>670</v>
          </cell>
        </row>
        <row r="670">
          <cell r="A670">
            <v>670</v>
          </cell>
          <cell r="B670">
            <v>670</v>
          </cell>
        </row>
        <row r="671">
          <cell r="A671">
            <v>671</v>
          </cell>
          <cell r="B671">
            <v>670</v>
          </cell>
        </row>
        <row r="672">
          <cell r="A672">
            <v>672</v>
          </cell>
          <cell r="B672">
            <v>670</v>
          </cell>
        </row>
        <row r="673">
          <cell r="A673">
            <v>673</v>
          </cell>
          <cell r="B673">
            <v>675</v>
          </cell>
        </row>
        <row r="674">
          <cell r="A674">
            <v>674</v>
          </cell>
          <cell r="B674">
            <v>675</v>
          </cell>
        </row>
        <row r="675">
          <cell r="A675">
            <v>675</v>
          </cell>
          <cell r="B675">
            <v>675</v>
          </cell>
        </row>
        <row r="676">
          <cell r="A676">
            <v>676</v>
          </cell>
          <cell r="B676">
            <v>675</v>
          </cell>
        </row>
        <row r="677">
          <cell r="A677">
            <v>677</v>
          </cell>
          <cell r="B677">
            <v>675</v>
          </cell>
        </row>
        <row r="678">
          <cell r="A678">
            <v>678</v>
          </cell>
          <cell r="B678">
            <v>680</v>
          </cell>
        </row>
        <row r="679">
          <cell r="A679">
            <v>679</v>
          </cell>
          <cell r="B679">
            <v>680</v>
          </cell>
        </row>
        <row r="680">
          <cell r="A680">
            <v>680</v>
          </cell>
          <cell r="B680">
            <v>680</v>
          </cell>
        </row>
        <row r="681">
          <cell r="A681">
            <v>681</v>
          </cell>
          <cell r="B681">
            <v>680</v>
          </cell>
        </row>
        <row r="682">
          <cell r="A682">
            <v>682</v>
          </cell>
          <cell r="B682">
            <v>680</v>
          </cell>
        </row>
        <row r="683">
          <cell r="A683">
            <v>683</v>
          </cell>
          <cell r="B683">
            <v>685</v>
          </cell>
        </row>
        <row r="684">
          <cell r="A684">
            <v>684</v>
          </cell>
          <cell r="B684">
            <v>685</v>
          </cell>
        </row>
        <row r="685">
          <cell r="A685">
            <v>685</v>
          </cell>
          <cell r="B685">
            <v>685</v>
          </cell>
        </row>
        <row r="686">
          <cell r="A686">
            <v>686</v>
          </cell>
          <cell r="B686">
            <v>685</v>
          </cell>
        </row>
        <row r="687">
          <cell r="A687">
            <v>687</v>
          </cell>
          <cell r="B687">
            <v>685</v>
          </cell>
        </row>
        <row r="688">
          <cell r="A688">
            <v>688</v>
          </cell>
          <cell r="B688">
            <v>690</v>
          </cell>
        </row>
        <row r="689">
          <cell r="A689">
            <v>689</v>
          </cell>
          <cell r="B689">
            <v>690</v>
          </cell>
        </row>
        <row r="690">
          <cell r="A690">
            <v>690</v>
          </cell>
          <cell r="B690">
            <v>690</v>
          </cell>
        </row>
        <row r="691">
          <cell r="A691">
            <v>691</v>
          </cell>
          <cell r="B691">
            <v>690</v>
          </cell>
        </row>
        <row r="692">
          <cell r="A692">
            <v>692</v>
          </cell>
          <cell r="B692">
            <v>690</v>
          </cell>
        </row>
        <row r="693">
          <cell r="A693">
            <v>693</v>
          </cell>
          <cell r="B693">
            <v>695</v>
          </cell>
        </row>
        <row r="694">
          <cell r="A694">
            <v>694</v>
          </cell>
          <cell r="B694">
            <v>695</v>
          </cell>
        </row>
        <row r="695">
          <cell r="A695">
            <v>695</v>
          </cell>
          <cell r="B695">
            <v>695</v>
          </cell>
        </row>
        <row r="696">
          <cell r="A696">
            <v>696</v>
          </cell>
          <cell r="B696">
            <v>695</v>
          </cell>
        </row>
        <row r="697">
          <cell r="A697">
            <v>697</v>
          </cell>
          <cell r="B697">
            <v>695</v>
          </cell>
        </row>
        <row r="698">
          <cell r="A698">
            <v>698</v>
          </cell>
          <cell r="B698">
            <v>700</v>
          </cell>
        </row>
        <row r="699">
          <cell r="A699">
            <v>699</v>
          </cell>
          <cell r="B699">
            <v>700</v>
          </cell>
        </row>
        <row r="700">
          <cell r="A700">
            <v>700</v>
          </cell>
          <cell r="B700">
            <v>700</v>
          </cell>
        </row>
        <row r="701">
          <cell r="A701">
            <v>701</v>
          </cell>
          <cell r="B701">
            <v>700</v>
          </cell>
        </row>
        <row r="702">
          <cell r="A702">
            <v>702</v>
          </cell>
          <cell r="B702">
            <v>700</v>
          </cell>
        </row>
        <row r="703">
          <cell r="A703">
            <v>703</v>
          </cell>
          <cell r="B703">
            <v>705</v>
          </cell>
        </row>
        <row r="704">
          <cell r="A704">
            <v>704</v>
          </cell>
          <cell r="B704">
            <v>705</v>
          </cell>
        </row>
        <row r="705">
          <cell r="A705">
            <v>705</v>
          </cell>
          <cell r="B705">
            <v>705</v>
          </cell>
        </row>
        <row r="706">
          <cell r="A706">
            <v>706</v>
          </cell>
          <cell r="B706">
            <v>705</v>
          </cell>
        </row>
        <row r="707">
          <cell r="A707">
            <v>707</v>
          </cell>
          <cell r="B707">
            <v>705</v>
          </cell>
        </row>
        <row r="708">
          <cell r="A708">
            <v>708</v>
          </cell>
          <cell r="B708">
            <v>710</v>
          </cell>
        </row>
        <row r="709">
          <cell r="A709">
            <v>709</v>
          </cell>
          <cell r="B709">
            <v>710</v>
          </cell>
        </row>
        <row r="710">
          <cell r="A710">
            <v>710</v>
          </cell>
          <cell r="B710">
            <v>710</v>
          </cell>
        </row>
        <row r="711">
          <cell r="A711">
            <v>711</v>
          </cell>
          <cell r="B711">
            <v>710</v>
          </cell>
        </row>
        <row r="712">
          <cell r="A712">
            <v>712</v>
          </cell>
          <cell r="B712">
            <v>710</v>
          </cell>
        </row>
        <row r="713">
          <cell r="A713">
            <v>713</v>
          </cell>
          <cell r="B713">
            <v>715</v>
          </cell>
        </row>
        <row r="714">
          <cell r="A714">
            <v>714</v>
          </cell>
          <cell r="B714">
            <v>715</v>
          </cell>
        </row>
        <row r="715">
          <cell r="A715">
            <v>715</v>
          </cell>
          <cell r="B715">
            <v>715</v>
          </cell>
        </row>
        <row r="716">
          <cell r="A716">
            <v>716</v>
          </cell>
          <cell r="B716">
            <v>715</v>
          </cell>
        </row>
        <row r="717">
          <cell r="A717">
            <v>717</v>
          </cell>
          <cell r="B717">
            <v>715</v>
          </cell>
        </row>
        <row r="718">
          <cell r="A718">
            <v>718</v>
          </cell>
          <cell r="B718">
            <v>720</v>
          </cell>
        </row>
        <row r="719">
          <cell r="A719">
            <v>719</v>
          </cell>
          <cell r="B719">
            <v>720</v>
          </cell>
        </row>
        <row r="720">
          <cell r="A720">
            <v>720</v>
          </cell>
          <cell r="B720">
            <v>720</v>
          </cell>
        </row>
        <row r="721">
          <cell r="A721">
            <v>721</v>
          </cell>
          <cell r="B721">
            <v>720</v>
          </cell>
        </row>
        <row r="722">
          <cell r="A722">
            <v>722</v>
          </cell>
          <cell r="B722">
            <v>720</v>
          </cell>
        </row>
        <row r="723">
          <cell r="A723">
            <v>723</v>
          </cell>
          <cell r="B723">
            <v>725</v>
          </cell>
        </row>
        <row r="724">
          <cell r="A724">
            <v>724</v>
          </cell>
          <cell r="B724">
            <v>725</v>
          </cell>
        </row>
        <row r="725">
          <cell r="A725">
            <v>725</v>
          </cell>
          <cell r="B725">
            <v>725</v>
          </cell>
        </row>
        <row r="726">
          <cell r="A726">
            <v>726</v>
          </cell>
          <cell r="B726">
            <v>725</v>
          </cell>
        </row>
        <row r="727">
          <cell r="A727">
            <v>727</v>
          </cell>
          <cell r="B727">
            <v>725</v>
          </cell>
        </row>
        <row r="728">
          <cell r="A728">
            <v>728</v>
          </cell>
          <cell r="B728">
            <v>730</v>
          </cell>
        </row>
        <row r="729">
          <cell r="A729">
            <v>729</v>
          </cell>
          <cell r="B729">
            <v>730</v>
          </cell>
        </row>
        <row r="730">
          <cell r="A730">
            <v>730</v>
          </cell>
          <cell r="B730">
            <v>730</v>
          </cell>
        </row>
        <row r="731">
          <cell r="A731">
            <v>731</v>
          </cell>
          <cell r="B731">
            <v>730</v>
          </cell>
        </row>
        <row r="732">
          <cell r="A732">
            <v>732</v>
          </cell>
          <cell r="B732">
            <v>730</v>
          </cell>
        </row>
        <row r="733">
          <cell r="A733">
            <v>733</v>
          </cell>
          <cell r="B733">
            <v>735</v>
          </cell>
        </row>
        <row r="734">
          <cell r="A734">
            <v>734</v>
          </cell>
          <cell r="B734">
            <v>735</v>
          </cell>
        </row>
        <row r="735">
          <cell r="A735">
            <v>735</v>
          </cell>
          <cell r="B735">
            <v>735</v>
          </cell>
        </row>
        <row r="736">
          <cell r="A736">
            <v>736</v>
          </cell>
          <cell r="B736">
            <v>735</v>
          </cell>
        </row>
        <row r="737">
          <cell r="A737">
            <v>737</v>
          </cell>
          <cell r="B737">
            <v>735</v>
          </cell>
        </row>
        <row r="738">
          <cell r="A738">
            <v>738</v>
          </cell>
          <cell r="B738">
            <v>740</v>
          </cell>
        </row>
        <row r="739">
          <cell r="A739">
            <v>739</v>
          </cell>
          <cell r="B739">
            <v>740</v>
          </cell>
        </row>
        <row r="740">
          <cell r="A740">
            <v>740</v>
          </cell>
          <cell r="B740">
            <v>740</v>
          </cell>
        </row>
        <row r="741">
          <cell r="A741">
            <v>741</v>
          </cell>
          <cell r="B741">
            <v>740</v>
          </cell>
        </row>
        <row r="742">
          <cell r="A742">
            <v>742</v>
          </cell>
          <cell r="B742">
            <v>740</v>
          </cell>
        </row>
        <row r="743">
          <cell r="A743">
            <v>743</v>
          </cell>
          <cell r="B743">
            <v>745</v>
          </cell>
        </row>
        <row r="744">
          <cell r="A744">
            <v>744</v>
          </cell>
          <cell r="B744">
            <v>745</v>
          </cell>
        </row>
        <row r="745">
          <cell r="A745">
            <v>745</v>
          </cell>
          <cell r="B745">
            <v>745</v>
          </cell>
        </row>
        <row r="746">
          <cell r="A746">
            <v>746</v>
          </cell>
          <cell r="B746">
            <v>745</v>
          </cell>
        </row>
        <row r="747">
          <cell r="A747">
            <v>747</v>
          </cell>
          <cell r="B747">
            <v>745</v>
          </cell>
        </row>
        <row r="748">
          <cell r="A748">
            <v>748</v>
          </cell>
          <cell r="B748">
            <v>750</v>
          </cell>
        </row>
        <row r="749">
          <cell r="A749">
            <v>749</v>
          </cell>
          <cell r="B749">
            <v>750</v>
          </cell>
        </row>
        <row r="750">
          <cell r="A750">
            <v>750</v>
          </cell>
          <cell r="B750">
            <v>750</v>
          </cell>
        </row>
        <row r="751">
          <cell r="A751">
            <v>751</v>
          </cell>
          <cell r="B751">
            <v>750</v>
          </cell>
        </row>
        <row r="752">
          <cell r="A752">
            <v>752</v>
          </cell>
          <cell r="B752">
            <v>750</v>
          </cell>
        </row>
        <row r="753">
          <cell r="A753">
            <v>753</v>
          </cell>
          <cell r="B753">
            <v>755</v>
          </cell>
        </row>
        <row r="754">
          <cell r="A754">
            <v>754</v>
          </cell>
          <cell r="B754">
            <v>755</v>
          </cell>
        </row>
        <row r="755">
          <cell r="A755">
            <v>755</v>
          </cell>
          <cell r="B755">
            <v>755</v>
          </cell>
        </row>
        <row r="756">
          <cell r="A756">
            <v>756</v>
          </cell>
          <cell r="B756">
            <v>755</v>
          </cell>
        </row>
        <row r="757">
          <cell r="A757">
            <v>757</v>
          </cell>
          <cell r="B757">
            <v>755</v>
          </cell>
        </row>
        <row r="758">
          <cell r="A758">
            <v>758</v>
          </cell>
          <cell r="B758">
            <v>760</v>
          </cell>
        </row>
        <row r="759">
          <cell r="A759">
            <v>759</v>
          </cell>
          <cell r="B759">
            <v>760</v>
          </cell>
        </row>
        <row r="760">
          <cell r="A760">
            <v>760</v>
          </cell>
          <cell r="B760">
            <v>760</v>
          </cell>
        </row>
        <row r="761">
          <cell r="A761">
            <v>761</v>
          </cell>
          <cell r="B761">
            <v>760</v>
          </cell>
        </row>
        <row r="762">
          <cell r="A762">
            <v>762</v>
          </cell>
          <cell r="B762">
            <v>760</v>
          </cell>
        </row>
        <row r="763">
          <cell r="A763">
            <v>763</v>
          </cell>
          <cell r="B763">
            <v>765</v>
          </cell>
        </row>
        <row r="764">
          <cell r="A764">
            <v>764</v>
          </cell>
          <cell r="B764">
            <v>765</v>
          </cell>
        </row>
        <row r="765">
          <cell r="A765">
            <v>765</v>
          </cell>
          <cell r="B765">
            <v>765</v>
          </cell>
        </row>
        <row r="766">
          <cell r="A766">
            <v>766</v>
          </cell>
          <cell r="B766">
            <v>765</v>
          </cell>
        </row>
        <row r="767">
          <cell r="A767">
            <v>767</v>
          </cell>
          <cell r="B767">
            <v>765</v>
          </cell>
        </row>
        <row r="768">
          <cell r="A768">
            <v>768</v>
          </cell>
          <cell r="B768">
            <v>770</v>
          </cell>
        </row>
        <row r="769">
          <cell r="A769">
            <v>769</v>
          </cell>
          <cell r="B769">
            <v>770</v>
          </cell>
        </row>
        <row r="770">
          <cell r="A770">
            <v>770</v>
          </cell>
          <cell r="B770">
            <v>770</v>
          </cell>
        </row>
        <row r="771">
          <cell r="A771">
            <v>771</v>
          </cell>
          <cell r="B771">
            <v>770</v>
          </cell>
        </row>
        <row r="772">
          <cell r="A772">
            <v>772</v>
          </cell>
          <cell r="B772">
            <v>770</v>
          </cell>
        </row>
        <row r="773">
          <cell r="A773">
            <v>773</v>
          </cell>
          <cell r="B773">
            <v>775</v>
          </cell>
        </row>
        <row r="774">
          <cell r="A774">
            <v>774</v>
          </cell>
          <cell r="B774">
            <v>775</v>
          </cell>
        </row>
        <row r="775">
          <cell r="A775">
            <v>775</v>
          </cell>
          <cell r="B775">
            <v>775</v>
          </cell>
        </row>
        <row r="776">
          <cell r="A776">
            <v>776</v>
          </cell>
          <cell r="B776">
            <v>775</v>
          </cell>
        </row>
        <row r="777">
          <cell r="A777">
            <v>777</v>
          </cell>
          <cell r="B777">
            <v>775</v>
          </cell>
        </row>
        <row r="778">
          <cell r="A778">
            <v>778</v>
          </cell>
          <cell r="B778">
            <v>780</v>
          </cell>
        </row>
        <row r="779">
          <cell r="A779">
            <v>779</v>
          </cell>
          <cell r="B779">
            <v>780</v>
          </cell>
        </row>
        <row r="780">
          <cell r="A780">
            <v>780</v>
          </cell>
          <cell r="B780">
            <v>780</v>
          </cell>
        </row>
        <row r="781">
          <cell r="A781">
            <v>781</v>
          </cell>
          <cell r="B781">
            <v>780</v>
          </cell>
        </row>
        <row r="782">
          <cell r="A782">
            <v>782</v>
          </cell>
          <cell r="B782">
            <v>780</v>
          </cell>
        </row>
        <row r="783">
          <cell r="A783">
            <v>783</v>
          </cell>
          <cell r="B783">
            <v>785</v>
          </cell>
        </row>
        <row r="784">
          <cell r="A784">
            <v>784</v>
          </cell>
          <cell r="B784">
            <v>785</v>
          </cell>
        </row>
        <row r="785">
          <cell r="A785">
            <v>785</v>
          </cell>
          <cell r="B785">
            <v>785</v>
          </cell>
        </row>
        <row r="786">
          <cell r="A786">
            <v>786</v>
          </cell>
          <cell r="B786">
            <v>785</v>
          </cell>
        </row>
        <row r="787">
          <cell r="A787">
            <v>787</v>
          </cell>
          <cell r="B787">
            <v>785</v>
          </cell>
        </row>
        <row r="788">
          <cell r="A788">
            <v>788</v>
          </cell>
          <cell r="B788">
            <v>790</v>
          </cell>
        </row>
        <row r="789">
          <cell r="A789">
            <v>789</v>
          </cell>
          <cell r="B789">
            <v>790</v>
          </cell>
        </row>
        <row r="790">
          <cell r="A790">
            <v>790</v>
          </cell>
          <cell r="B790">
            <v>790</v>
          </cell>
        </row>
        <row r="791">
          <cell r="A791">
            <v>791</v>
          </cell>
          <cell r="B791">
            <v>790</v>
          </cell>
        </row>
        <row r="792">
          <cell r="A792">
            <v>792</v>
          </cell>
          <cell r="B792">
            <v>790</v>
          </cell>
        </row>
        <row r="793">
          <cell r="A793">
            <v>793</v>
          </cell>
          <cell r="B793">
            <v>795</v>
          </cell>
        </row>
        <row r="794">
          <cell r="A794">
            <v>794</v>
          </cell>
          <cell r="B794">
            <v>795</v>
          </cell>
        </row>
        <row r="795">
          <cell r="A795">
            <v>795</v>
          </cell>
          <cell r="B795">
            <v>795</v>
          </cell>
        </row>
        <row r="796">
          <cell r="A796">
            <v>796</v>
          </cell>
          <cell r="B796">
            <v>795</v>
          </cell>
        </row>
        <row r="797">
          <cell r="A797">
            <v>797</v>
          </cell>
          <cell r="B797">
            <v>795</v>
          </cell>
        </row>
        <row r="798">
          <cell r="A798">
            <v>798</v>
          </cell>
          <cell r="B798">
            <v>800</v>
          </cell>
        </row>
        <row r="799">
          <cell r="A799">
            <v>799</v>
          </cell>
          <cell r="B799">
            <v>800</v>
          </cell>
        </row>
        <row r="800">
          <cell r="A800">
            <v>800</v>
          </cell>
          <cell r="B800">
            <v>800</v>
          </cell>
        </row>
        <row r="801">
          <cell r="A801">
            <v>801</v>
          </cell>
          <cell r="B801">
            <v>800</v>
          </cell>
        </row>
        <row r="802">
          <cell r="A802">
            <v>802</v>
          </cell>
          <cell r="B802">
            <v>800</v>
          </cell>
        </row>
        <row r="803">
          <cell r="A803">
            <v>803</v>
          </cell>
          <cell r="B803">
            <v>805</v>
          </cell>
        </row>
        <row r="804">
          <cell r="A804">
            <v>804</v>
          </cell>
          <cell r="B804">
            <v>805</v>
          </cell>
        </row>
        <row r="805">
          <cell r="A805">
            <v>805</v>
          </cell>
          <cell r="B805">
            <v>805</v>
          </cell>
        </row>
        <row r="806">
          <cell r="A806">
            <v>806</v>
          </cell>
          <cell r="B806">
            <v>805</v>
          </cell>
        </row>
        <row r="807">
          <cell r="A807">
            <v>807</v>
          </cell>
          <cell r="B807">
            <v>805</v>
          </cell>
        </row>
        <row r="808">
          <cell r="A808">
            <v>808</v>
          </cell>
          <cell r="B808">
            <v>810</v>
          </cell>
        </row>
        <row r="809">
          <cell r="A809">
            <v>809</v>
          </cell>
          <cell r="B809">
            <v>810</v>
          </cell>
        </row>
        <row r="810">
          <cell r="A810">
            <v>810</v>
          </cell>
          <cell r="B810">
            <v>810</v>
          </cell>
        </row>
        <row r="811">
          <cell r="A811">
            <v>811</v>
          </cell>
          <cell r="B811">
            <v>810</v>
          </cell>
        </row>
        <row r="812">
          <cell r="A812">
            <v>812</v>
          </cell>
          <cell r="B812">
            <v>810</v>
          </cell>
        </row>
        <row r="813">
          <cell r="A813">
            <v>813</v>
          </cell>
          <cell r="B813">
            <v>815</v>
          </cell>
        </row>
        <row r="814">
          <cell r="A814">
            <v>814</v>
          </cell>
          <cell r="B814">
            <v>815</v>
          </cell>
        </row>
        <row r="815">
          <cell r="A815">
            <v>815</v>
          </cell>
          <cell r="B815">
            <v>815</v>
          </cell>
        </row>
        <row r="816">
          <cell r="A816">
            <v>816</v>
          </cell>
          <cell r="B816">
            <v>815</v>
          </cell>
        </row>
        <row r="817">
          <cell r="A817">
            <v>817</v>
          </cell>
          <cell r="B817">
            <v>815</v>
          </cell>
        </row>
        <row r="818">
          <cell r="A818">
            <v>818</v>
          </cell>
          <cell r="B818">
            <v>820</v>
          </cell>
        </row>
        <row r="819">
          <cell r="A819">
            <v>819</v>
          </cell>
          <cell r="B819">
            <v>820</v>
          </cell>
        </row>
        <row r="820">
          <cell r="A820">
            <v>820</v>
          </cell>
          <cell r="B820">
            <v>820</v>
          </cell>
        </row>
        <row r="821">
          <cell r="A821">
            <v>821</v>
          </cell>
          <cell r="B821">
            <v>820</v>
          </cell>
        </row>
        <row r="822">
          <cell r="A822">
            <v>822</v>
          </cell>
          <cell r="B822">
            <v>820</v>
          </cell>
        </row>
        <row r="823">
          <cell r="A823">
            <v>823</v>
          </cell>
          <cell r="B823">
            <v>825</v>
          </cell>
        </row>
        <row r="824">
          <cell r="A824">
            <v>824</v>
          </cell>
          <cell r="B824">
            <v>825</v>
          </cell>
        </row>
        <row r="825">
          <cell r="A825">
            <v>825</v>
          </cell>
          <cell r="B825">
            <v>825</v>
          </cell>
        </row>
        <row r="826">
          <cell r="A826">
            <v>826</v>
          </cell>
          <cell r="B826">
            <v>825</v>
          </cell>
        </row>
        <row r="827">
          <cell r="A827">
            <v>827</v>
          </cell>
          <cell r="B827">
            <v>825</v>
          </cell>
        </row>
        <row r="828">
          <cell r="A828">
            <v>828</v>
          </cell>
          <cell r="B828">
            <v>830</v>
          </cell>
        </row>
        <row r="829">
          <cell r="A829">
            <v>829</v>
          </cell>
          <cell r="B829">
            <v>830</v>
          </cell>
        </row>
        <row r="830">
          <cell r="A830">
            <v>830</v>
          </cell>
          <cell r="B830">
            <v>830</v>
          </cell>
        </row>
        <row r="831">
          <cell r="A831">
            <v>831</v>
          </cell>
          <cell r="B831">
            <v>830</v>
          </cell>
        </row>
        <row r="832">
          <cell r="A832">
            <v>832</v>
          </cell>
          <cell r="B832">
            <v>830</v>
          </cell>
        </row>
        <row r="833">
          <cell r="A833">
            <v>833</v>
          </cell>
          <cell r="B833">
            <v>835</v>
          </cell>
        </row>
        <row r="834">
          <cell r="A834">
            <v>834</v>
          </cell>
          <cell r="B834">
            <v>835</v>
          </cell>
        </row>
        <row r="835">
          <cell r="A835">
            <v>835</v>
          </cell>
          <cell r="B835">
            <v>835</v>
          </cell>
        </row>
        <row r="836">
          <cell r="A836">
            <v>836</v>
          </cell>
          <cell r="B836">
            <v>835</v>
          </cell>
        </row>
        <row r="837">
          <cell r="A837">
            <v>837</v>
          </cell>
          <cell r="B837">
            <v>835</v>
          </cell>
        </row>
        <row r="838">
          <cell r="A838">
            <v>838</v>
          </cell>
          <cell r="B838">
            <v>840</v>
          </cell>
        </row>
        <row r="839">
          <cell r="A839">
            <v>839</v>
          </cell>
          <cell r="B839">
            <v>840</v>
          </cell>
        </row>
        <row r="840">
          <cell r="A840">
            <v>840</v>
          </cell>
          <cell r="B840">
            <v>840</v>
          </cell>
        </row>
        <row r="841">
          <cell r="A841">
            <v>841</v>
          </cell>
          <cell r="B841">
            <v>840</v>
          </cell>
        </row>
        <row r="842">
          <cell r="A842">
            <v>842</v>
          </cell>
          <cell r="B842">
            <v>840</v>
          </cell>
        </row>
        <row r="843">
          <cell r="A843">
            <v>843</v>
          </cell>
          <cell r="B843">
            <v>845</v>
          </cell>
        </row>
        <row r="844">
          <cell r="A844">
            <v>844</v>
          </cell>
          <cell r="B844">
            <v>845</v>
          </cell>
        </row>
        <row r="845">
          <cell r="A845">
            <v>845</v>
          </cell>
          <cell r="B845">
            <v>845</v>
          </cell>
        </row>
        <row r="846">
          <cell r="A846">
            <v>846</v>
          </cell>
          <cell r="B846">
            <v>845</v>
          </cell>
        </row>
        <row r="847">
          <cell r="A847">
            <v>847</v>
          </cell>
          <cell r="B847">
            <v>845</v>
          </cell>
        </row>
        <row r="848">
          <cell r="A848">
            <v>848</v>
          </cell>
          <cell r="B848">
            <v>850</v>
          </cell>
        </row>
        <row r="849">
          <cell r="A849">
            <v>849</v>
          </cell>
          <cell r="B849">
            <v>850</v>
          </cell>
        </row>
        <row r="850">
          <cell r="A850">
            <v>850</v>
          </cell>
          <cell r="B850">
            <v>850</v>
          </cell>
        </row>
        <row r="851">
          <cell r="A851">
            <v>851</v>
          </cell>
          <cell r="B851">
            <v>850</v>
          </cell>
        </row>
        <row r="852">
          <cell r="A852">
            <v>852</v>
          </cell>
          <cell r="B852">
            <v>850</v>
          </cell>
        </row>
        <row r="853">
          <cell r="A853">
            <v>853</v>
          </cell>
          <cell r="B853">
            <v>855</v>
          </cell>
        </row>
        <row r="854">
          <cell r="A854">
            <v>854</v>
          </cell>
          <cell r="B854">
            <v>855</v>
          </cell>
        </row>
        <row r="855">
          <cell r="A855">
            <v>855</v>
          </cell>
          <cell r="B855">
            <v>855</v>
          </cell>
        </row>
        <row r="856">
          <cell r="A856">
            <v>856</v>
          </cell>
          <cell r="B856">
            <v>855</v>
          </cell>
        </row>
        <row r="857">
          <cell r="A857">
            <v>857</v>
          </cell>
          <cell r="B857">
            <v>855</v>
          </cell>
        </row>
        <row r="858">
          <cell r="A858">
            <v>858</v>
          </cell>
          <cell r="B858">
            <v>860</v>
          </cell>
        </row>
        <row r="859">
          <cell r="A859">
            <v>859</v>
          </cell>
          <cell r="B859">
            <v>860</v>
          </cell>
        </row>
        <row r="860">
          <cell r="A860">
            <v>860</v>
          </cell>
          <cell r="B860">
            <v>860</v>
          </cell>
        </row>
        <row r="861">
          <cell r="A861">
            <v>861</v>
          </cell>
          <cell r="B861">
            <v>860</v>
          </cell>
        </row>
        <row r="862">
          <cell r="A862">
            <v>862</v>
          </cell>
          <cell r="B862">
            <v>860</v>
          </cell>
        </row>
        <row r="863">
          <cell r="A863">
            <v>863</v>
          </cell>
          <cell r="B863">
            <v>865</v>
          </cell>
        </row>
        <row r="864">
          <cell r="A864">
            <v>864</v>
          </cell>
          <cell r="B864">
            <v>865</v>
          </cell>
        </row>
        <row r="865">
          <cell r="A865">
            <v>865</v>
          </cell>
          <cell r="B865">
            <v>865</v>
          </cell>
        </row>
        <row r="866">
          <cell r="A866">
            <v>866</v>
          </cell>
          <cell r="B866">
            <v>865</v>
          </cell>
        </row>
        <row r="867">
          <cell r="A867">
            <v>867</v>
          </cell>
          <cell r="B867">
            <v>865</v>
          </cell>
        </row>
        <row r="868">
          <cell r="A868">
            <v>868</v>
          </cell>
          <cell r="B868">
            <v>870</v>
          </cell>
        </row>
        <row r="869">
          <cell r="A869">
            <v>869</v>
          </cell>
          <cell r="B869">
            <v>870</v>
          </cell>
        </row>
        <row r="870">
          <cell r="A870">
            <v>870</v>
          </cell>
          <cell r="B870">
            <v>870</v>
          </cell>
        </row>
        <row r="871">
          <cell r="A871">
            <v>871</v>
          </cell>
          <cell r="B871">
            <v>870</v>
          </cell>
        </row>
        <row r="872">
          <cell r="A872">
            <v>872</v>
          </cell>
          <cell r="B872">
            <v>870</v>
          </cell>
        </row>
        <row r="873">
          <cell r="A873">
            <v>873</v>
          </cell>
          <cell r="B873">
            <v>875</v>
          </cell>
        </row>
        <row r="874">
          <cell r="A874">
            <v>874</v>
          </cell>
          <cell r="B874">
            <v>875</v>
          </cell>
        </row>
        <row r="875">
          <cell r="A875">
            <v>875</v>
          </cell>
          <cell r="B875">
            <v>875</v>
          </cell>
        </row>
        <row r="876">
          <cell r="A876">
            <v>876</v>
          </cell>
          <cell r="B876">
            <v>875</v>
          </cell>
        </row>
        <row r="877">
          <cell r="A877">
            <v>877</v>
          </cell>
          <cell r="B877">
            <v>875</v>
          </cell>
        </row>
        <row r="878">
          <cell r="A878">
            <v>878</v>
          </cell>
          <cell r="B878">
            <v>880</v>
          </cell>
        </row>
        <row r="879">
          <cell r="A879">
            <v>879</v>
          </cell>
          <cell r="B879">
            <v>880</v>
          </cell>
        </row>
        <row r="880">
          <cell r="A880">
            <v>880</v>
          </cell>
          <cell r="B880">
            <v>880</v>
          </cell>
        </row>
        <row r="881">
          <cell r="A881">
            <v>881</v>
          </cell>
          <cell r="B881">
            <v>880</v>
          </cell>
        </row>
        <row r="882">
          <cell r="A882">
            <v>882</v>
          </cell>
          <cell r="B882">
            <v>880</v>
          </cell>
        </row>
        <row r="883">
          <cell r="A883">
            <v>883</v>
          </cell>
          <cell r="B883">
            <v>885</v>
          </cell>
        </row>
        <row r="884">
          <cell r="A884">
            <v>884</v>
          </cell>
          <cell r="B884">
            <v>885</v>
          </cell>
        </row>
        <row r="885">
          <cell r="A885">
            <v>885</v>
          </cell>
          <cell r="B885">
            <v>885</v>
          </cell>
        </row>
        <row r="886">
          <cell r="A886">
            <v>886</v>
          </cell>
          <cell r="B886">
            <v>885</v>
          </cell>
        </row>
        <row r="887">
          <cell r="A887">
            <v>887</v>
          </cell>
          <cell r="B887">
            <v>885</v>
          </cell>
        </row>
        <row r="888">
          <cell r="A888">
            <v>888</v>
          </cell>
          <cell r="B888">
            <v>890</v>
          </cell>
        </row>
        <row r="889">
          <cell r="A889">
            <v>889</v>
          </cell>
          <cell r="B889">
            <v>890</v>
          </cell>
        </row>
        <row r="890">
          <cell r="A890">
            <v>890</v>
          </cell>
          <cell r="B890">
            <v>890</v>
          </cell>
        </row>
        <row r="891">
          <cell r="A891">
            <v>891</v>
          </cell>
          <cell r="B891">
            <v>890</v>
          </cell>
        </row>
        <row r="892">
          <cell r="A892">
            <v>892</v>
          </cell>
          <cell r="B892">
            <v>890</v>
          </cell>
        </row>
        <row r="893">
          <cell r="A893">
            <v>893</v>
          </cell>
          <cell r="B893">
            <v>895</v>
          </cell>
        </row>
        <row r="894">
          <cell r="A894">
            <v>894</v>
          </cell>
          <cell r="B894">
            <v>895</v>
          </cell>
        </row>
        <row r="895">
          <cell r="A895">
            <v>895</v>
          </cell>
          <cell r="B895">
            <v>895</v>
          </cell>
        </row>
        <row r="896">
          <cell r="A896">
            <v>896</v>
          </cell>
          <cell r="B896">
            <v>895</v>
          </cell>
        </row>
        <row r="897">
          <cell r="A897">
            <v>897</v>
          </cell>
          <cell r="B897">
            <v>895</v>
          </cell>
        </row>
        <row r="898">
          <cell r="A898">
            <v>898</v>
          </cell>
          <cell r="B898">
            <v>900</v>
          </cell>
        </row>
        <row r="899">
          <cell r="A899">
            <v>899</v>
          </cell>
          <cell r="B899">
            <v>900</v>
          </cell>
        </row>
        <row r="900">
          <cell r="A900">
            <v>900</v>
          </cell>
          <cell r="B900">
            <v>900</v>
          </cell>
        </row>
        <row r="901">
          <cell r="A901">
            <v>901</v>
          </cell>
          <cell r="B901">
            <v>900</v>
          </cell>
        </row>
        <row r="902">
          <cell r="A902">
            <v>902</v>
          </cell>
          <cell r="B902">
            <v>900</v>
          </cell>
        </row>
        <row r="903">
          <cell r="A903">
            <v>903</v>
          </cell>
          <cell r="B903">
            <v>905</v>
          </cell>
        </row>
        <row r="904">
          <cell r="A904">
            <v>904</v>
          </cell>
          <cell r="B904">
            <v>905</v>
          </cell>
        </row>
        <row r="905">
          <cell r="A905">
            <v>905</v>
          </cell>
          <cell r="B905">
            <v>905</v>
          </cell>
        </row>
        <row r="906">
          <cell r="A906">
            <v>906</v>
          </cell>
          <cell r="B906">
            <v>905</v>
          </cell>
        </row>
        <row r="907">
          <cell r="A907">
            <v>907</v>
          </cell>
          <cell r="B907">
            <v>905</v>
          </cell>
        </row>
        <row r="908">
          <cell r="A908">
            <v>908</v>
          </cell>
          <cell r="B908">
            <v>910</v>
          </cell>
        </row>
        <row r="909">
          <cell r="A909">
            <v>909</v>
          </cell>
          <cell r="B909">
            <v>910</v>
          </cell>
        </row>
        <row r="910">
          <cell r="A910">
            <v>910</v>
          </cell>
          <cell r="B910">
            <v>910</v>
          </cell>
        </row>
        <row r="911">
          <cell r="A911">
            <v>911</v>
          </cell>
          <cell r="B911">
            <v>910</v>
          </cell>
        </row>
        <row r="912">
          <cell r="A912">
            <v>912</v>
          </cell>
          <cell r="B912">
            <v>910</v>
          </cell>
        </row>
        <row r="913">
          <cell r="A913">
            <v>913</v>
          </cell>
          <cell r="B913">
            <v>915</v>
          </cell>
        </row>
        <row r="914">
          <cell r="A914">
            <v>914</v>
          </cell>
          <cell r="B914">
            <v>915</v>
          </cell>
        </row>
        <row r="915">
          <cell r="A915">
            <v>915</v>
          </cell>
          <cell r="B915">
            <v>915</v>
          </cell>
        </row>
        <row r="916">
          <cell r="A916">
            <v>916</v>
          </cell>
          <cell r="B916">
            <v>915</v>
          </cell>
        </row>
        <row r="917">
          <cell r="A917">
            <v>917</v>
          </cell>
          <cell r="B917">
            <v>915</v>
          </cell>
        </row>
        <row r="918">
          <cell r="A918">
            <v>918</v>
          </cell>
          <cell r="B918">
            <v>920</v>
          </cell>
        </row>
        <row r="919">
          <cell r="A919">
            <v>919</v>
          </cell>
          <cell r="B919">
            <v>920</v>
          </cell>
        </row>
        <row r="920">
          <cell r="A920">
            <v>920</v>
          </cell>
          <cell r="B920">
            <v>920</v>
          </cell>
        </row>
        <row r="921">
          <cell r="A921">
            <v>921</v>
          </cell>
          <cell r="B921">
            <v>920</v>
          </cell>
        </row>
        <row r="922">
          <cell r="A922">
            <v>922</v>
          </cell>
          <cell r="B922">
            <v>920</v>
          </cell>
        </row>
        <row r="923">
          <cell r="A923">
            <v>923</v>
          </cell>
          <cell r="B923">
            <v>925</v>
          </cell>
        </row>
        <row r="924">
          <cell r="A924">
            <v>924</v>
          </cell>
          <cell r="B924">
            <v>925</v>
          </cell>
        </row>
        <row r="925">
          <cell r="A925">
            <v>925</v>
          </cell>
          <cell r="B925">
            <v>925</v>
          </cell>
        </row>
        <row r="926">
          <cell r="A926">
            <v>926</v>
          </cell>
          <cell r="B926">
            <v>925</v>
          </cell>
        </row>
        <row r="927">
          <cell r="A927">
            <v>927</v>
          </cell>
          <cell r="B927">
            <v>925</v>
          </cell>
        </row>
        <row r="928">
          <cell r="A928">
            <v>928</v>
          </cell>
          <cell r="B928">
            <v>930</v>
          </cell>
        </row>
        <row r="929">
          <cell r="A929">
            <v>929</v>
          </cell>
          <cell r="B929">
            <v>930</v>
          </cell>
        </row>
        <row r="930">
          <cell r="A930">
            <v>930</v>
          </cell>
          <cell r="B930">
            <v>930</v>
          </cell>
        </row>
        <row r="931">
          <cell r="A931">
            <v>931</v>
          </cell>
          <cell r="B931">
            <v>930</v>
          </cell>
        </row>
        <row r="932">
          <cell r="A932">
            <v>932</v>
          </cell>
          <cell r="B932">
            <v>930</v>
          </cell>
        </row>
        <row r="933">
          <cell r="A933">
            <v>933</v>
          </cell>
          <cell r="B933">
            <v>935</v>
          </cell>
        </row>
        <row r="934">
          <cell r="A934">
            <v>934</v>
          </cell>
          <cell r="B934">
            <v>935</v>
          </cell>
        </row>
        <row r="935">
          <cell r="A935">
            <v>935</v>
          </cell>
          <cell r="B935">
            <v>935</v>
          </cell>
        </row>
        <row r="936">
          <cell r="A936">
            <v>936</v>
          </cell>
          <cell r="B936">
            <v>935</v>
          </cell>
        </row>
        <row r="937">
          <cell r="A937">
            <v>937</v>
          </cell>
          <cell r="B937">
            <v>935</v>
          </cell>
        </row>
        <row r="938">
          <cell r="A938">
            <v>938</v>
          </cell>
          <cell r="B938">
            <v>940</v>
          </cell>
        </row>
        <row r="939">
          <cell r="A939">
            <v>939</v>
          </cell>
          <cell r="B939">
            <v>940</v>
          </cell>
        </row>
        <row r="940">
          <cell r="A940">
            <v>940</v>
          </cell>
          <cell r="B940">
            <v>940</v>
          </cell>
        </row>
        <row r="941">
          <cell r="A941">
            <v>941</v>
          </cell>
          <cell r="B941">
            <v>940</v>
          </cell>
        </row>
        <row r="942">
          <cell r="A942">
            <v>942</v>
          </cell>
          <cell r="B942">
            <v>940</v>
          </cell>
        </row>
        <row r="943">
          <cell r="A943">
            <v>943</v>
          </cell>
          <cell r="B943">
            <v>945</v>
          </cell>
        </row>
        <row r="944">
          <cell r="A944">
            <v>944</v>
          </cell>
          <cell r="B944">
            <v>945</v>
          </cell>
        </row>
        <row r="945">
          <cell r="A945">
            <v>945</v>
          </cell>
          <cell r="B945">
            <v>945</v>
          </cell>
        </row>
        <row r="946">
          <cell r="A946">
            <v>946</v>
          </cell>
          <cell r="B946">
            <v>945</v>
          </cell>
        </row>
        <row r="947">
          <cell r="A947">
            <v>947</v>
          </cell>
          <cell r="B947">
            <v>945</v>
          </cell>
        </row>
        <row r="948">
          <cell r="A948">
            <v>948</v>
          </cell>
          <cell r="B948">
            <v>950</v>
          </cell>
        </row>
        <row r="949">
          <cell r="A949">
            <v>949</v>
          </cell>
          <cell r="B949">
            <v>950</v>
          </cell>
        </row>
        <row r="950">
          <cell r="A950">
            <v>950</v>
          </cell>
          <cell r="B950">
            <v>950</v>
          </cell>
        </row>
        <row r="951">
          <cell r="A951">
            <v>951</v>
          </cell>
          <cell r="B951">
            <v>950</v>
          </cell>
        </row>
        <row r="952">
          <cell r="A952">
            <v>952</v>
          </cell>
          <cell r="B952">
            <v>950</v>
          </cell>
        </row>
        <row r="953">
          <cell r="A953">
            <v>953</v>
          </cell>
          <cell r="B953">
            <v>955</v>
          </cell>
        </row>
        <row r="954">
          <cell r="A954">
            <v>954</v>
          </cell>
          <cell r="B954">
            <v>955</v>
          </cell>
        </row>
        <row r="955">
          <cell r="A955">
            <v>955</v>
          </cell>
          <cell r="B955">
            <v>955</v>
          </cell>
        </row>
        <row r="956">
          <cell r="A956">
            <v>956</v>
          </cell>
          <cell r="B956">
            <v>955</v>
          </cell>
        </row>
        <row r="957">
          <cell r="A957">
            <v>957</v>
          </cell>
          <cell r="B957">
            <v>955</v>
          </cell>
        </row>
        <row r="958">
          <cell r="A958">
            <v>958</v>
          </cell>
          <cell r="B958">
            <v>960</v>
          </cell>
        </row>
        <row r="959">
          <cell r="A959">
            <v>959</v>
          </cell>
          <cell r="B959">
            <v>960</v>
          </cell>
        </row>
        <row r="960">
          <cell r="A960">
            <v>960</v>
          </cell>
          <cell r="B960">
            <v>960</v>
          </cell>
        </row>
        <row r="961">
          <cell r="A961">
            <v>961</v>
          </cell>
          <cell r="B961">
            <v>960</v>
          </cell>
        </row>
        <row r="962">
          <cell r="A962">
            <v>962</v>
          </cell>
          <cell r="B962">
            <v>960</v>
          </cell>
        </row>
        <row r="963">
          <cell r="A963">
            <v>963</v>
          </cell>
          <cell r="B963">
            <v>965</v>
          </cell>
        </row>
        <row r="964">
          <cell r="A964">
            <v>964</v>
          </cell>
          <cell r="B964">
            <v>965</v>
          </cell>
        </row>
        <row r="965">
          <cell r="A965">
            <v>965</v>
          </cell>
          <cell r="B965">
            <v>965</v>
          </cell>
        </row>
        <row r="966">
          <cell r="A966">
            <v>966</v>
          </cell>
          <cell r="B966">
            <v>965</v>
          </cell>
        </row>
        <row r="967">
          <cell r="A967">
            <v>967</v>
          </cell>
          <cell r="B967">
            <v>965</v>
          </cell>
        </row>
        <row r="968">
          <cell r="A968">
            <v>968</v>
          </cell>
          <cell r="B968">
            <v>970</v>
          </cell>
        </row>
        <row r="969">
          <cell r="A969">
            <v>969</v>
          </cell>
          <cell r="B969">
            <v>970</v>
          </cell>
        </row>
        <row r="970">
          <cell r="A970">
            <v>970</v>
          </cell>
          <cell r="B970">
            <v>970</v>
          </cell>
        </row>
        <row r="971">
          <cell r="A971">
            <v>971</v>
          </cell>
          <cell r="B971">
            <v>970</v>
          </cell>
        </row>
        <row r="972">
          <cell r="A972">
            <v>972</v>
          </cell>
          <cell r="B972">
            <v>970</v>
          </cell>
        </row>
        <row r="973">
          <cell r="A973">
            <v>973</v>
          </cell>
          <cell r="B973">
            <v>975</v>
          </cell>
        </row>
        <row r="974">
          <cell r="A974">
            <v>974</v>
          </cell>
          <cell r="B974">
            <v>975</v>
          </cell>
        </row>
        <row r="975">
          <cell r="A975">
            <v>975</v>
          </cell>
          <cell r="B975">
            <v>975</v>
          </cell>
        </row>
        <row r="976">
          <cell r="A976">
            <v>976</v>
          </cell>
          <cell r="B976">
            <v>975</v>
          </cell>
        </row>
        <row r="977">
          <cell r="A977">
            <v>977</v>
          </cell>
          <cell r="B977">
            <v>975</v>
          </cell>
        </row>
        <row r="978">
          <cell r="A978">
            <v>978</v>
          </cell>
          <cell r="B978">
            <v>980</v>
          </cell>
        </row>
        <row r="979">
          <cell r="A979">
            <v>979</v>
          </cell>
          <cell r="B979">
            <v>980</v>
          </cell>
        </row>
        <row r="980">
          <cell r="A980">
            <v>980</v>
          </cell>
          <cell r="B980">
            <v>980</v>
          </cell>
        </row>
        <row r="981">
          <cell r="A981">
            <v>981</v>
          </cell>
          <cell r="B981">
            <v>980</v>
          </cell>
        </row>
        <row r="982">
          <cell r="A982">
            <v>982</v>
          </cell>
          <cell r="B982">
            <v>980</v>
          </cell>
        </row>
        <row r="983">
          <cell r="A983">
            <v>983</v>
          </cell>
          <cell r="B983">
            <v>985</v>
          </cell>
        </row>
        <row r="984">
          <cell r="A984">
            <v>984</v>
          </cell>
          <cell r="B984">
            <v>985</v>
          </cell>
        </row>
        <row r="985">
          <cell r="A985">
            <v>985</v>
          </cell>
          <cell r="B985">
            <v>985</v>
          </cell>
        </row>
        <row r="986">
          <cell r="A986">
            <v>986</v>
          </cell>
          <cell r="B986">
            <v>985</v>
          </cell>
        </row>
        <row r="987">
          <cell r="A987">
            <v>987</v>
          </cell>
          <cell r="B987">
            <v>985</v>
          </cell>
        </row>
        <row r="988">
          <cell r="A988">
            <v>988</v>
          </cell>
          <cell r="B988">
            <v>990</v>
          </cell>
        </row>
        <row r="989">
          <cell r="A989">
            <v>989</v>
          </cell>
          <cell r="B989">
            <v>990</v>
          </cell>
        </row>
        <row r="990">
          <cell r="A990">
            <v>990</v>
          </cell>
          <cell r="B990">
            <v>990</v>
          </cell>
        </row>
        <row r="991">
          <cell r="A991">
            <v>991</v>
          </cell>
          <cell r="B991">
            <v>990</v>
          </cell>
        </row>
        <row r="992">
          <cell r="A992">
            <v>992</v>
          </cell>
          <cell r="B992">
            <v>990</v>
          </cell>
        </row>
        <row r="993">
          <cell r="A993">
            <v>993</v>
          </cell>
          <cell r="B993">
            <v>995</v>
          </cell>
        </row>
        <row r="994">
          <cell r="A994">
            <v>994</v>
          </cell>
          <cell r="B994">
            <v>995</v>
          </cell>
        </row>
        <row r="995">
          <cell r="A995">
            <v>995</v>
          </cell>
          <cell r="B995">
            <v>995</v>
          </cell>
        </row>
        <row r="996">
          <cell r="A996">
            <v>996</v>
          </cell>
          <cell r="B996">
            <v>995</v>
          </cell>
        </row>
        <row r="997">
          <cell r="A997">
            <v>997</v>
          </cell>
          <cell r="B997">
            <v>995</v>
          </cell>
        </row>
        <row r="998">
          <cell r="A998">
            <v>998</v>
          </cell>
          <cell r="B998">
            <v>1000</v>
          </cell>
        </row>
        <row r="999">
          <cell r="A999">
            <v>999</v>
          </cell>
          <cell r="B999">
            <v>1000</v>
          </cell>
        </row>
        <row r="1000">
          <cell r="A1000">
            <v>1000</v>
          </cell>
          <cell r="B1000">
            <v>1000</v>
          </cell>
        </row>
        <row r="1001">
          <cell r="A1001">
            <v>1001</v>
          </cell>
          <cell r="B1001">
            <v>1000</v>
          </cell>
        </row>
        <row r="1002">
          <cell r="A1002">
            <v>1002</v>
          </cell>
          <cell r="B1002">
            <v>1000</v>
          </cell>
        </row>
        <row r="1003">
          <cell r="A1003">
            <v>1003</v>
          </cell>
          <cell r="B1003">
            <v>1005</v>
          </cell>
        </row>
        <row r="1004">
          <cell r="A1004">
            <v>1004</v>
          </cell>
          <cell r="B1004">
            <v>1005</v>
          </cell>
        </row>
        <row r="1005">
          <cell r="A1005">
            <v>1005</v>
          </cell>
          <cell r="B1005">
            <v>1005</v>
          </cell>
        </row>
        <row r="1006">
          <cell r="A1006">
            <v>1006</v>
          </cell>
          <cell r="B1006">
            <v>1005</v>
          </cell>
        </row>
        <row r="1007">
          <cell r="A1007">
            <v>1007</v>
          </cell>
          <cell r="B1007">
            <v>1005</v>
          </cell>
        </row>
        <row r="1008">
          <cell r="A1008">
            <v>1008</v>
          </cell>
          <cell r="B1008">
            <v>1010</v>
          </cell>
        </row>
        <row r="1009">
          <cell r="A1009">
            <v>1009</v>
          </cell>
          <cell r="B1009">
            <v>1010</v>
          </cell>
        </row>
        <row r="1010">
          <cell r="A1010">
            <v>1010</v>
          </cell>
          <cell r="B1010">
            <v>1010</v>
          </cell>
        </row>
        <row r="1011">
          <cell r="A1011">
            <v>1011</v>
          </cell>
          <cell r="B1011">
            <v>1010</v>
          </cell>
        </row>
        <row r="1012">
          <cell r="A1012">
            <v>1012</v>
          </cell>
          <cell r="B1012">
            <v>1010</v>
          </cell>
        </row>
        <row r="1013">
          <cell r="A1013">
            <v>1013</v>
          </cell>
          <cell r="B1013">
            <v>1015</v>
          </cell>
        </row>
        <row r="1014">
          <cell r="A1014">
            <v>1014</v>
          </cell>
          <cell r="B1014">
            <v>1015</v>
          </cell>
        </row>
        <row r="1015">
          <cell r="A1015">
            <v>1015</v>
          </cell>
          <cell r="B1015">
            <v>1015</v>
          </cell>
        </row>
        <row r="1016">
          <cell r="A1016">
            <v>1016</v>
          </cell>
          <cell r="B1016">
            <v>1015</v>
          </cell>
        </row>
        <row r="1017">
          <cell r="A1017">
            <v>1017</v>
          </cell>
          <cell r="B1017">
            <v>1015</v>
          </cell>
        </row>
        <row r="1018">
          <cell r="A1018">
            <v>1018</v>
          </cell>
          <cell r="B1018">
            <v>1020</v>
          </cell>
        </row>
        <row r="1019">
          <cell r="A1019">
            <v>1019</v>
          </cell>
          <cell r="B1019">
            <v>1020</v>
          </cell>
        </row>
        <row r="1020">
          <cell r="A1020">
            <v>1020</v>
          </cell>
          <cell r="B1020">
            <v>1020</v>
          </cell>
        </row>
        <row r="1021">
          <cell r="A1021">
            <v>1021</v>
          </cell>
          <cell r="B1021">
            <v>1020</v>
          </cell>
        </row>
        <row r="1022">
          <cell r="A1022">
            <v>1022</v>
          </cell>
          <cell r="B1022">
            <v>1020</v>
          </cell>
        </row>
        <row r="1023">
          <cell r="A1023">
            <v>1023</v>
          </cell>
          <cell r="B1023">
            <v>1025</v>
          </cell>
        </row>
        <row r="1024">
          <cell r="A1024">
            <v>1024</v>
          </cell>
          <cell r="B1024">
            <v>1025</v>
          </cell>
        </row>
        <row r="1025">
          <cell r="A1025">
            <v>1025</v>
          </cell>
          <cell r="B1025">
            <v>1025</v>
          </cell>
        </row>
        <row r="1026">
          <cell r="A1026">
            <v>1026</v>
          </cell>
          <cell r="B1026">
            <v>1025</v>
          </cell>
        </row>
        <row r="1027">
          <cell r="A1027">
            <v>1027</v>
          </cell>
          <cell r="B1027">
            <v>1025</v>
          </cell>
        </row>
        <row r="1028">
          <cell r="A1028">
            <v>1028</v>
          </cell>
          <cell r="B1028">
            <v>1030</v>
          </cell>
        </row>
        <row r="1029">
          <cell r="A1029">
            <v>1029</v>
          </cell>
          <cell r="B1029">
            <v>1030</v>
          </cell>
        </row>
        <row r="1030">
          <cell r="A1030">
            <v>1030</v>
          </cell>
          <cell r="B1030">
            <v>1030</v>
          </cell>
        </row>
        <row r="1031">
          <cell r="A1031">
            <v>1031</v>
          </cell>
          <cell r="B1031">
            <v>1030</v>
          </cell>
        </row>
        <row r="1032">
          <cell r="A1032">
            <v>1032</v>
          </cell>
          <cell r="B1032">
            <v>1030</v>
          </cell>
        </row>
        <row r="1033">
          <cell r="A1033">
            <v>1033</v>
          </cell>
          <cell r="B1033">
            <v>1035</v>
          </cell>
        </row>
        <row r="1034">
          <cell r="A1034">
            <v>1034</v>
          </cell>
          <cell r="B1034">
            <v>1035</v>
          </cell>
        </row>
        <row r="1035">
          <cell r="A1035">
            <v>1035</v>
          </cell>
          <cell r="B1035">
            <v>1035</v>
          </cell>
        </row>
        <row r="1036">
          <cell r="A1036">
            <v>1036</v>
          </cell>
          <cell r="B1036">
            <v>1035</v>
          </cell>
        </row>
        <row r="1037">
          <cell r="A1037">
            <v>1037</v>
          </cell>
          <cell r="B1037">
            <v>1035</v>
          </cell>
        </row>
        <row r="1038">
          <cell r="A1038">
            <v>1038</v>
          </cell>
          <cell r="B1038">
            <v>1040</v>
          </cell>
        </row>
        <row r="1039">
          <cell r="A1039">
            <v>1039</v>
          </cell>
          <cell r="B1039">
            <v>1040</v>
          </cell>
        </row>
        <row r="1040">
          <cell r="A1040">
            <v>1040</v>
          </cell>
          <cell r="B1040">
            <v>1040</v>
          </cell>
        </row>
        <row r="1041">
          <cell r="A1041">
            <v>1041</v>
          </cell>
          <cell r="B1041">
            <v>1040</v>
          </cell>
        </row>
        <row r="1042">
          <cell r="A1042">
            <v>1042</v>
          </cell>
          <cell r="B1042">
            <v>1040</v>
          </cell>
        </row>
        <row r="1043">
          <cell r="A1043">
            <v>1043</v>
          </cell>
          <cell r="B1043">
            <v>1045</v>
          </cell>
        </row>
        <row r="1044">
          <cell r="A1044">
            <v>1044</v>
          </cell>
          <cell r="B1044">
            <v>1045</v>
          </cell>
        </row>
        <row r="1045">
          <cell r="A1045">
            <v>1045</v>
          </cell>
          <cell r="B1045">
            <v>1045</v>
          </cell>
        </row>
        <row r="1046">
          <cell r="A1046">
            <v>1046</v>
          </cell>
          <cell r="B1046">
            <v>1045</v>
          </cell>
        </row>
        <row r="1047">
          <cell r="A1047">
            <v>1047</v>
          </cell>
          <cell r="B1047">
            <v>1045</v>
          </cell>
        </row>
        <row r="1048">
          <cell r="A1048">
            <v>1048</v>
          </cell>
          <cell r="B1048">
            <v>1050</v>
          </cell>
        </row>
        <row r="1049">
          <cell r="A1049">
            <v>1049</v>
          </cell>
          <cell r="B1049">
            <v>1050</v>
          </cell>
        </row>
        <row r="1050">
          <cell r="A1050">
            <v>1050</v>
          </cell>
          <cell r="B1050">
            <v>1050</v>
          </cell>
        </row>
        <row r="1051">
          <cell r="A1051">
            <v>1051</v>
          </cell>
          <cell r="B1051">
            <v>1050</v>
          </cell>
        </row>
        <row r="1052">
          <cell r="A1052">
            <v>1052</v>
          </cell>
          <cell r="B1052">
            <v>1050</v>
          </cell>
        </row>
        <row r="1053">
          <cell r="A1053">
            <v>1053</v>
          </cell>
          <cell r="B1053">
            <v>1055</v>
          </cell>
        </row>
        <row r="1054">
          <cell r="A1054">
            <v>1054</v>
          </cell>
          <cell r="B1054">
            <v>1055</v>
          </cell>
        </row>
        <row r="1055">
          <cell r="A1055">
            <v>1055</v>
          </cell>
          <cell r="B1055">
            <v>1055</v>
          </cell>
        </row>
        <row r="1056">
          <cell r="A1056">
            <v>1056</v>
          </cell>
          <cell r="B1056">
            <v>1055</v>
          </cell>
        </row>
        <row r="1057">
          <cell r="A1057">
            <v>1057</v>
          </cell>
          <cell r="B1057">
            <v>1055</v>
          </cell>
        </row>
        <row r="1058">
          <cell r="A1058">
            <v>1058</v>
          </cell>
          <cell r="B1058">
            <v>1060</v>
          </cell>
        </row>
        <row r="1059">
          <cell r="A1059">
            <v>1059</v>
          </cell>
          <cell r="B1059">
            <v>1060</v>
          </cell>
        </row>
        <row r="1060">
          <cell r="A1060">
            <v>1060</v>
          </cell>
          <cell r="B1060">
            <v>1060</v>
          </cell>
        </row>
        <row r="1061">
          <cell r="A1061">
            <v>1061</v>
          </cell>
          <cell r="B1061">
            <v>1060</v>
          </cell>
        </row>
        <row r="1062">
          <cell r="A1062">
            <v>1062</v>
          </cell>
          <cell r="B1062">
            <v>1060</v>
          </cell>
        </row>
        <row r="1063">
          <cell r="A1063">
            <v>1063</v>
          </cell>
          <cell r="B1063">
            <v>1065</v>
          </cell>
        </row>
        <row r="1064">
          <cell r="A1064">
            <v>1064</v>
          </cell>
          <cell r="B1064">
            <v>1065</v>
          </cell>
        </row>
        <row r="1065">
          <cell r="A1065">
            <v>1065</v>
          </cell>
          <cell r="B1065">
            <v>1065</v>
          </cell>
        </row>
        <row r="1066">
          <cell r="A1066">
            <v>1066</v>
          </cell>
          <cell r="B1066">
            <v>1065</v>
          </cell>
        </row>
        <row r="1067">
          <cell r="A1067">
            <v>1067</v>
          </cell>
          <cell r="B1067">
            <v>1065</v>
          </cell>
        </row>
        <row r="1068">
          <cell r="A1068">
            <v>1068</v>
          </cell>
          <cell r="B1068">
            <v>1070</v>
          </cell>
        </row>
        <row r="1069">
          <cell r="A1069">
            <v>1069</v>
          </cell>
          <cell r="B1069">
            <v>1070</v>
          </cell>
        </row>
        <row r="1070">
          <cell r="A1070">
            <v>1070</v>
          </cell>
          <cell r="B1070">
            <v>1070</v>
          </cell>
        </row>
        <row r="1071">
          <cell r="A1071">
            <v>1071</v>
          </cell>
          <cell r="B1071">
            <v>1070</v>
          </cell>
        </row>
        <row r="1072">
          <cell r="A1072">
            <v>1072</v>
          </cell>
          <cell r="B1072">
            <v>1070</v>
          </cell>
        </row>
        <row r="1073">
          <cell r="A1073">
            <v>1073</v>
          </cell>
          <cell r="B1073">
            <v>1075</v>
          </cell>
        </row>
        <row r="1074">
          <cell r="A1074">
            <v>1074</v>
          </cell>
          <cell r="B1074">
            <v>1075</v>
          </cell>
        </row>
        <row r="1075">
          <cell r="A1075">
            <v>1075</v>
          </cell>
          <cell r="B1075">
            <v>1075</v>
          </cell>
        </row>
        <row r="1076">
          <cell r="A1076">
            <v>1076</v>
          </cell>
          <cell r="B1076">
            <v>1075</v>
          </cell>
        </row>
        <row r="1077">
          <cell r="A1077">
            <v>1077</v>
          </cell>
          <cell r="B1077">
            <v>1075</v>
          </cell>
        </row>
        <row r="1078">
          <cell r="A1078">
            <v>1078</v>
          </cell>
          <cell r="B1078">
            <v>1080</v>
          </cell>
        </row>
        <row r="1079">
          <cell r="A1079">
            <v>1079</v>
          </cell>
          <cell r="B1079">
            <v>1080</v>
          </cell>
        </row>
        <row r="1080">
          <cell r="A1080">
            <v>1080</v>
          </cell>
          <cell r="B1080">
            <v>1080</v>
          </cell>
        </row>
        <row r="1081">
          <cell r="A1081">
            <v>1081</v>
          </cell>
          <cell r="B1081">
            <v>1080</v>
          </cell>
        </row>
        <row r="1082">
          <cell r="A1082">
            <v>1082</v>
          </cell>
          <cell r="B1082">
            <v>1080</v>
          </cell>
        </row>
        <row r="1083">
          <cell r="A1083">
            <v>1083</v>
          </cell>
          <cell r="B1083">
            <v>1085</v>
          </cell>
        </row>
        <row r="1084">
          <cell r="A1084">
            <v>1084</v>
          </cell>
          <cell r="B1084">
            <v>1085</v>
          </cell>
        </row>
        <row r="1085">
          <cell r="A1085">
            <v>1085</v>
          </cell>
          <cell r="B1085">
            <v>1085</v>
          </cell>
        </row>
        <row r="1086">
          <cell r="A1086">
            <v>1086</v>
          </cell>
          <cell r="B1086">
            <v>1085</v>
          </cell>
        </row>
        <row r="1087">
          <cell r="A1087">
            <v>1087</v>
          </cell>
          <cell r="B1087">
            <v>1085</v>
          </cell>
        </row>
        <row r="1088">
          <cell r="A1088">
            <v>1088</v>
          </cell>
          <cell r="B1088">
            <v>1090</v>
          </cell>
        </row>
        <row r="1089">
          <cell r="A1089">
            <v>1089</v>
          </cell>
          <cell r="B1089">
            <v>1090</v>
          </cell>
        </row>
        <row r="1090">
          <cell r="A1090">
            <v>1090</v>
          </cell>
          <cell r="B1090">
            <v>1090</v>
          </cell>
        </row>
        <row r="1091">
          <cell r="A1091">
            <v>1091</v>
          </cell>
          <cell r="B1091">
            <v>1090</v>
          </cell>
        </row>
        <row r="1092">
          <cell r="A1092">
            <v>1092</v>
          </cell>
          <cell r="B1092">
            <v>1090</v>
          </cell>
        </row>
        <row r="1093">
          <cell r="A1093">
            <v>1093</v>
          </cell>
          <cell r="B1093">
            <v>1095</v>
          </cell>
        </row>
        <row r="1094">
          <cell r="A1094">
            <v>1094</v>
          </cell>
          <cell r="B1094">
            <v>1095</v>
          </cell>
        </row>
        <row r="1095">
          <cell r="A1095">
            <v>1095</v>
          </cell>
          <cell r="B1095">
            <v>1095</v>
          </cell>
        </row>
        <row r="1096">
          <cell r="A1096">
            <v>1096</v>
          </cell>
          <cell r="B1096">
            <v>1095</v>
          </cell>
        </row>
        <row r="1097">
          <cell r="A1097">
            <v>1097</v>
          </cell>
          <cell r="B1097">
            <v>1095</v>
          </cell>
        </row>
        <row r="1098">
          <cell r="A1098">
            <v>1098</v>
          </cell>
          <cell r="B1098">
            <v>1100</v>
          </cell>
        </row>
        <row r="1099">
          <cell r="A1099">
            <v>1099</v>
          </cell>
          <cell r="B1099">
            <v>1100</v>
          </cell>
        </row>
        <row r="1100">
          <cell r="A1100">
            <v>1100</v>
          </cell>
          <cell r="B1100">
            <v>1100</v>
          </cell>
        </row>
        <row r="1101">
          <cell r="A1101">
            <v>1101</v>
          </cell>
          <cell r="B1101">
            <v>1100</v>
          </cell>
        </row>
        <row r="1102">
          <cell r="A1102">
            <v>1102</v>
          </cell>
          <cell r="B1102">
            <v>1100</v>
          </cell>
        </row>
        <row r="1103">
          <cell r="A1103">
            <v>1103</v>
          </cell>
          <cell r="B1103">
            <v>1105</v>
          </cell>
        </row>
        <row r="1104">
          <cell r="A1104">
            <v>1104</v>
          </cell>
          <cell r="B1104">
            <v>1105</v>
          </cell>
        </row>
        <row r="1105">
          <cell r="A1105">
            <v>1105</v>
          </cell>
          <cell r="B1105">
            <v>1105</v>
          </cell>
        </row>
        <row r="1106">
          <cell r="A1106">
            <v>1106</v>
          </cell>
          <cell r="B1106">
            <v>1105</v>
          </cell>
        </row>
        <row r="1107">
          <cell r="A1107">
            <v>1107</v>
          </cell>
          <cell r="B1107">
            <v>1105</v>
          </cell>
        </row>
        <row r="1108">
          <cell r="A1108">
            <v>1108</v>
          </cell>
          <cell r="B1108">
            <v>1110</v>
          </cell>
        </row>
        <row r="1109">
          <cell r="A1109">
            <v>1109</v>
          </cell>
          <cell r="B1109">
            <v>1110</v>
          </cell>
        </row>
        <row r="1110">
          <cell r="A1110">
            <v>1110</v>
          </cell>
          <cell r="B1110">
            <v>1110</v>
          </cell>
        </row>
        <row r="1111">
          <cell r="A1111">
            <v>1111</v>
          </cell>
          <cell r="B1111">
            <v>1110</v>
          </cell>
        </row>
        <row r="1112">
          <cell r="A1112">
            <v>1112</v>
          </cell>
          <cell r="B1112">
            <v>1110</v>
          </cell>
        </row>
        <row r="1113">
          <cell r="A1113">
            <v>1113</v>
          </cell>
          <cell r="B1113">
            <v>1115</v>
          </cell>
        </row>
        <row r="1114">
          <cell r="A1114">
            <v>1114</v>
          </cell>
          <cell r="B1114">
            <v>1115</v>
          </cell>
        </row>
        <row r="1115">
          <cell r="A1115">
            <v>1115</v>
          </cell>
          <cell r="B1115">
            <v>1115</v>
          </cell>
        </row>
        <row r="1116">
          <cell r="A1116">
            <v>1116</v>
          </cell>
          <cell r="B1116">
            <v>1115</v>
          </cell>
        </row>
        <row r="1117">
          <cell r="A1117">
            <v>1117</v>
          </cell>
          <cell r="B1117">
            <v>1115</v>
          </cell>
        </row>
        <row r="1118">
          <cell r="A1118">
            <v>1118</v>
          </cell>
          <cell r="B1118">
            <v>1120</v>
          </cell>
        </row>
        <row r="1119">
          <cell r="A1119">
            <v>1119</v>
          </cell>
          <cell r="B1119">
            <v>1120</v>
          </cell>
        </row>
        <row r="1120">
          <cell r="A1120">
            <v>1120</v>
          </cell>
          <cell r="B1120">
            <v>1120</v>
          </cell>
        </row>
        <row r="1121">
          <cell r="A1121">
            <v>1121</v>
          </cell>
          <cell r="B1121">
            <v>1120</v>
          </cell>
        </row>
        <row r="1122">
          <cell r="A1122">
            <v>1122</v>
          </cell>
          <cell r="B1122">
            <v>1120</v>
          </cell>
        </row>
        <row r="1123">
          <cell r="A1123">
            <v>1123</v>
          </cell>
          <cell r="B1123">
            <v>1125</v>
          </cell>
        </row>
        <row r="1124">
          <cell r="A1124">
            <v>1124</v>
          </cell>
          <cell r="B1124">
            <v>1125</v>
          </cell>
        </row>
        <row r="1125">
          <cell r="A1125">
            <v>1125</v>
          </cell>
          <cell r="B1125">
            <v>1125</v>
          </cell>
        </row>
        <row r="1126">
          <cell r="A1126">
            <v>1126</v>
          </cell>
          <cell r="B1126">
            <v>1125</v>
          </cell>
        </row>
        <row r="1127">
          <cell r="A1127">
            <v>1127</v>
          </cell>
          <cell r="B1127">
            <v>1125</v>
          </cell>
        </row>
        <row r="1128">
          <cell r="A1128">
            <v>1128</v>
          </cell>
          <cell r="B1128">
            <v>1130</v>
          </cell>
        </row>
        <row r="1129">
          <cell r="A1129">
            <v>1129</v>
          </cell>
          <cell r="B1129">
            <v>1130</v>
          </cell>
        </row>
        <row r="1130">
          <cell r="A1130">
            <v>1130</v>
          </cell>
          <cell r="B1130">
            <v>1130</v>
          </cell>
        </row>
        <row r="1131">
          <cell r="A1131">
            <v>1131</v>
          </cell>
          <cell r="B1131">
            <v>1130</v>
          </cell>
        </row>
        <row r="1132">
          <cell r="A1132">
            <v>1132</v>
          </cell>
          <cell r="B1132">
            <v>1130</v>
          </cell>
        </row>
        <row r="1133">
          <cell r="A1133">
            <v>1133</v>
          </cell>
          <cell r="B1133">
            <v>1135</v>
          </cell>
        </row>
        <row r="1134">
          <cell r="A1134">
            <v>1134</v>
          </cell>
          <cell r="B1134">
            <v>1135</v>
          </cell>
        </row>
        <row r="1135">
          <cell r="A1135">
            <v>1135</v>
          </cell>
          <cell r="B1135">
            <v>1135</v>
          </cell>
        </row>
        <row r="1136">
          <cell r="A1136">
            <v>1136</v>
          </cell>
          <cell r="B1136">
            <v>1135</v>
          </cell>
        </row>
        <row r="1137">
          <cell r="A1137">
            <v>1137</v>
          </cell>
          <cell r="B1137">
            <v>1135</v>
          </cell>
        </row>
        <row r="1138">
          <cell r="A1138">
            <v>1138</v>
          </cell>
          <cell r="B1138">
            <v>1140</v>
          </cell>
        </row>
        <row r="1139">
          <cell r="A1139">
            <v>1139</v>
          </cell>
          <cell r="B1139">
            <v>1140</v>
          </cell>
        </row>
        <row r="1140">
          <cell r="A1140">
            <v>1140</v>
          </cell>
          <cell r="B1140">
            <v>1140</v>
          </cell>
        </row>
        <row r="1141">
          <cell r="A1141">
            <v>1141</v>
          </cell>
          <cell r="B1141">
            <v>1140</v>
          </cell>
        </row>
        <row r="1142">
          <cell r="A1142">
            <v>1142</v>
          </cell>
          <cell r="B1142">
            <v>1140</v>
          </cell>
        </row>
        <row r="1143">
          <cell r="A1143">
            <v>1143</v>
          </cell>
          <cell r="B1143">
            <v>1145</v>
          </cell>
        </row>
        <row r="1144">
          <cell r="A1144">
            <v>1144</v>
          </cell>
          <cell r="B1144">
            <v>1145</v>
          </cell>
        </row>
        <row r="1145">
          <cell r="A1145">
            <v>1145</v>
          </cell>
          <cell r="B1145">
            <v>1145</v>
          </cell>
        </row>
        <row r="1146">
          <cell r="A1146">
            <v>1146</v>
          </cell>
          <cell r="B1146">
            <v>1145</v>
          </cell>
        </row>
        <row r="1147">
          <cell r="A1147">
            <v>1147</v>
          </cell>
          <cell r="B1147">
            <v>1145</v>
          </cell>
        </row>
        <row r="1148">
          <cell r="A1148">
            <v>1148</v>
          </cell>
          <cell r="B1148">
            <v>1150</v>
          </cell>
        </row>
        <row r="1149">
          <cell r="A1149">
            <v>1149</v>
          </cell>
          <cell r="B1149">
            <v>1150</v>
          </cell>
        </row>
        <row r="1150">
          <cell r="A1150">
            <v>1150</v>
          </cell>
          <cell r="B1150">
            <v>1150</v>
          </cell>
        </row>
        <row r="1151">
          <cell r="A1151">
            <v>1151</v>
          </cell>
          <cell r="B1151">
            <v>1150</v>
          </cell>
        </row>
        <row r="1152">
          <cell r="A1152">
            <v>1152</v>
          </cell>
          <cell r="B1152">
            <v>1150</v>
          </cell>
        </row>
        <row r="1153">
          <cell r="A1153">
            <v>1153</v>
          </cell>
          <cell r="B1153">
            <v>1155</v>
          </cell>
        </row>
        <row r="1154">
          <cell r="A1154">
            <v>1154</v>
          </cell>
          <cell r="B1154">
            <v>1155</v>
          </cell>
        </row>
        <row r="1155">
          <cell r="A1155">
            <v>1155</v>
          </cell>
          <cell r="B1155">
            <v>1155</v>
          </cell>
        </row>
        <row r="1156">
          <cell r="A1156">
            <v>1156</v>
          </cell>
          <cell r="B1156">
            <v>1155</v>
          </cell>
        </row>
        <row r="1157">
          <cell r="A1157">
            <v>1157</v>
          </cell>
          <cell r="B1157">
            <v>1155</v>
          </cell>
        </row>
        <row r="1158">
          <cell r="A1158">
            <v>1158</v>
          </cell>
          <cell r="B1158">
            <v>1160</v>
          </cell>
        </row>
        <row r="1159">
          <cell r="A1159">
            <v>1159</v>
          </cell>
          <cell r="B1159">
            <v>1160</v>
          </cell>
        </row>
        <row r="1160">
          <cell r="A1160">
            <v>1160</v>
          </cell>
          <cell r="B1160">
            <v>1160</v>
          </cell>
        </row>
        <row r="1161">
          <cell r="A1161">
            <v>1161</v>
          </cell>
          <cell r="B1161">
            <v>1160</v>
          </cell>
        </row>
        <row r="1162">
          <cell r="A1162">
            <v>1162</v>
          </cell>
          <cell r="B1162">
            <v>1160</v>
          </cell>
        </row>
        <row r="1163">
          <cell r="A1163">
            <v>1163</v>
          </cell>
          <cell r="B1163">
            <v>1165</v>
          </cell>
        </row>
        <row r="1164">
          <cell r="A1164">
            <v>1164</v>
          </cell>
          <cell r="B1164">
            <v>1165</v>
          </cell>
        </row>
        <row r="1165">
          <cell r="A1165">
            <v>1165</v>
          </cell>
          <cell r="B1165">
            <v>1165</v>
          </cell>
        </row>
        <row r="1166">
          <cell r="A1166">
            <v>1166</v>
          </cell>
          <cell r="B1166">
            <v>1165</v>
          </cell>
        </row>
        <row r="1167">
          <cell r="A1167">
            <v>1167</v>
          </cell>
          <cell r="B1167">
            <v>1165</v>
          </cell>
        </row>
        <row r="1168">
          <cell r="A1168">
            <v>1168</v>
          </cell>
          <cell r="B1168">
            <v>1170</v>
          </cell>
        </row>
        <row r="1169">
          <cell r="A1169">
            <v>1169</v>
          </cell>
          <cell r="B1169">
            <v>1170</v>
          </cell>
        </row>
        <row r="1170">
          <cell r="A1170">
            <v>1170</v>
          </cell>
          <cell r="B1170">
            <v>1170</v>
          </cell>
        </row>
        <row r="1171">
          <cell r="A1171">
            <v>1171</v>
          </cell>
          <cell r="B1171">
            <v>1170</v>
          </cell>
        </row>
        <row r="1172">
          <cell r="A1172">
            <v>1172</v>
          </cell>
          <cell r="B1172">
            <v>1170</v>
          </cell>
        </row>
        <row r="1173">
          <cell r="A1173">
            <v>1173</v>
          </cell>
          <cell r="B1173">
            <v>1175</v>
          </cell>
        </row>
        <row r="1174">
          <cell r="A1174">
            <v>1174</v>
          </cell>
          <cell r="B1174">
            <v>1175</v>
          </cell>
        </row>
        <row r="1175">
          <cell r="A1175">
            <v>1175</v>
          </cell>
          <cell r="B1175">
            <v>1175</v>
          </cell>
        </row>
        <row r="1176">
          <cell r="A1176">
            <v>1176</v>
          </cell>
          <cell r="B1176">
            <v>1175</v>
          </cell>
        </row>
        <row r="1177">
          <cell r="A1177">
            <v>1177</v>
          </cell>
          <cell r="B1177">
            <v>1175</v>
          </cell>
        </row>
        <row r="1178">
          <cell r="A1178">
            <v>1178</v>
          </cell>
          <cell r="B1178">
            <v>1180</v>
          </cell>
        </row>
        <row r="1179">
          <cell r="A1179">
            <v>1179</v>
          </cell>
          <cell r="B1179">
            <v>1180</v>
          </cell>
        </row>
        <row r="1180">
          <cell r="A1180">
            <v>1180</v>
          </cell>
          <cell r="B1180">
            <v>1180</v>
          </cell>
        </row>
        <row r="1181">
          <cell r="A1181">
            <v>1181</v>
          </cell>
          <cell r="B1181">
            <v>1180</v>
          </cell>
        </row>
        <row r="1182">
          <cell r="A1182">
            <v>1182</v>
          </cell>
          <cell r="B1182">
            <v>1180</v>
          </cell>
        </row>
        <row r="1183">
          <cell r="A1183">
            <v>1183</v>
          </cell>
          <cell r="B1183">
            <v>1185</v>
          </cell>
        </row>
        <row r="1184">
          <cell r="A1184">
            <v>1184</v>
          </cell>
          <cell r="B1184">
            <v>1185</v>
          </cell>
        </row>
        <row r="1185">
          <cell r="A1185">
            <v>1185</v>
          </cell>
          <cell r="B1185">
            <v>1185</v>
          </cell>
        </row>
        <row r="1186">
          <cell r="A1186">
            <v>1186</v>
          </cell>
          <cell r="B1186">
            <v>1185</v>
          </cell>
        </row>
        <row r="1187">
          <cell r="A1187">
            <v>1187</v>
          </cell>
          <cell r="B1187">
            <v>1185</v>
          </cell>
        </row>
        <row r="1188">
          <cell r="A1188">
            <v>1188</v>
          </cell>
          <cell r="B1188">
            <v>1190</v>
          </cell>
        </row>
        <row r="1189">
          <cell r="A1189">
            <v>1189</v>
          </cell>
          <cell r="B1189">
            <v>1190</v>
          </cell>
        </row>
        <row r="1190">
          <cell r="A1190">
            <v>1190</v>
          </cell>
          <cell r="B1190">
            <v>1190</v>
          </cell>
        </row>
        <row r="1191">
          <cell r="A1191">
            <v>1191</v>
          </cell>
          <cell r="B1191">
            <v>1190</v>
          </cell>
        </row>
        <row r="1192">
          <cell r="A1192">
            <v>1192</v>
          </cell>
          <cell r="B1192">
            <v>1190</v>
          </cell>
        </row>
        <row r="1193">
          <cell r="A1193">
            <v>1193</v>
          </cell>
          <cell r="B1193">
            <v>1195</v>
          </cell>
        </row>
        <row r="1194">
          <cell r="A1194">
            <v>1194</v>
          </cell>
          <cell r="B1194">
            <v>1195</v>
          </cell>
        </row>
        <row r="1195">
          <cell r="A1195">
            <v>1195</v>
          </cell>
          <cell r="B1195">
            <v>1195</v>
          </cell>
        </row>
        <row r="1196">
          <cell r="A1196">
            <v>1196</v>
          </cell>
          <cell r="B1196">
            <v>1195</v>
          </cell>
        </row>
        <row r="1197">
          <cell r="A1197">
            <v>1197</v>
          </cell>
          <cell r="B1197">
            <v>1195</v>
          </cell>
        </row>
        <row r="1198">
          <cell r="A1198">
            <v>1198</v>
          </cell>
          <cell r="B1198">
            <v>1200</v>
          </cell>
        </row>
        <row r="1199">
          <cell r="A1199">
            <v>1199</v>
          </cell>
          <cell r="B1199">
            <v>1200</v>
          </cell>
        </row>
        <row r="1200">
          <cell r="A1200">
            <v>1200</v>
          </cell>
          <cell r="B1200">
            <v>1200</v>
          </cell>
        </row>
        <row r="1201">
          <cell r="A1201">
            <v>1201</v>
          </cell>
          <cell r="B1201">
            <v>1200</v>
          </cell>
        </row>
        <row r="1202">
          <cell r="A1202">
            <v>1202</v>
          </cell>
          <cell r="B1202">
            <v>1200</v>
          </cell>
        </row>
        <row r="1203">
          <cell r="A1203">
            <v>1203</v>
          </cell>
          <cell r="B1203">
            <v>1205</v>
          </cell>
        </row>
        <row r="1204">
          <cell r="A1204">
            <v>1204</v>
          </cell>
          <cell r="B1204">
            <v>1205</v>
          </cell>
        </row>
        <row r="1205">
          <cell r="A1205">
            <v>1205</v>
          </cell>
          <cell r="B1205">
            <v>1205</v>
          </cell>
        </row>
        <row r="1206">
          <cell r="A1206">
            <v>1206</v>
          </cell>
          <cell r="B1206">
            <v>1205</v>
          </cell>
        </row>
        <row r="1207">
          <cell r="A1207">
            <v>1207</v>
          </cell>
          <cell r="B1207">
            <v>1205</v>
          </cell>
        </row>
        <row r="1208">
          <cell r="A1208">
            <v>1208</v>
          </cell>
          <cell r="B1208">
            <v>1210</v>
          </cell>
        </row>
        <row r="1209">
          <cell r="A1209">
            <v>1209</v>
          </cell>
          <cell r="B1209">
            <v>1210</v>
          </cell>
        </row>
        <row r="1210">
          <cell r="A1210">
            <v>1210</v>
          </cell>
          <cell r="B1210">
            <v>1210</v>
          </cell>
        </row>
        <row r="1211">
          <cell r="A1211">
            <v>1211</v>
          </cell>
          <cell r="B1211">
            <v>1210</v>
          </cell>
        </row>
        <row r="1212">
          <cell r="A1212">
            <v>1212</v>
          </cell>
          <cell r="B1212">
            <v>1210</v>
          </cell>
        </row>
        <row r="1213">
          <cell r="A1213">
            <v>1213</v>
          </cell>
          <cell r="B1213">
            <v>1215</v>
          </cell>
        </row>
        <row r="1214">
          <cell r="A1214">
            <v>1214</v>
          </cell>
          <cell r="B1214">
            <v>1215</v>
          </cell>
        </row>
        <row r="1215">
          <cell r="A1215">
            <v>1215</v>
          </cell>
          <cell r="B1215">
            <v>1215</v>
          </cell>
        </row>
        <row r="1216">
          <cell r="A1216">
            <v>1216</v>
          </cell>
          <cell r="B1216">
            <v>1215</v>
          </cell>
        </row>
        <row r="1217">
          <cell r="A1217">
            <v>1217</v>
          </cell>
          <cell r="B1217">
            <v>1215</v>
          </cell>
        </row>
        <row r="1218">
          <cell r="A1218">
            <v>1218</v>
          </cell>
          <cell r="B1218">
            <v>1220</v>
          </cell>
        </row>
        <row r="1219">
          <cell r="A1219">
            <v>1219</v>
          </cell>
          <cell r="B1219">
            <v>1220</v>
          </cell>
        </row>
        <row r="1220">
          <cell r="A1220">
            <v>1220</v>
          </cell>
          <cell r="B1220">
            <v>1220</v>
          </cell>
        </row>
        <row r="1221">
          <cell r="A1221">
            <v>1221</v>
          </cell>
          <cell r="B1221">
            <v>1220</v>
          </cell>
        </row>
        <row r="1222">
          <cell r="A1222">
            <v>1222</v>
          </cell>
          <cell r="B1222">
            <v>1220</v>
          </cell>
        </row>
        <row r="1223">
          <cell r="A1223">
            <v>1223</v>
          </cell>
          <cell r="B1223">
            <v>1225</v>
          </cell>
        </row>
        <row r="1224">
          <cell r="A1224">
            <v>1224</v>
          </cell>
          <cell r="B1224">
            <v>1225</v>
          </cell>
        </row>
        <row r="1225">
          <cell r="A1225">
            <v>1225</v>
          </cell>
          <cell r="B1225">
            <v>1225</v>
          </cell>
        </row>
        <row r="1226">
          <cell r="A1226">
            <v>1226</v>
          </cell>
          <cell r="B1226">
            <v>1225</v>
          </cell>
        </row>
        <row r="1227">
          <cell r="A1227">
            <v>1227</v>
          </cell>
          <cell r="B1227">
            <v>1225</v>
          </cell>
        </row>
        <row r="1228">
          <cell r="A1228">
            <v>1228</v>
          </cell>
          <cell r="B1228">
            <v>1230</v>
          </cell>
        </row>
        <row r="1229">
          <cell r="A1229">
            <v>1229</v>
          </cell>
          <cell r="B1229">
            <v>1230</v>
          </cell>
        </row>
        <row r="1230">
          <cell r="A1230">
            <v>1230</v>
          </cell>
          <cell r="B1230">
            <v>1230</v>
          </cell>
        </row>
        <row r="1231">
          <cell r="A1231">
            <v>1231</v>
          </cell>
          <cell r="B1231">
            <v>1230</v>
          </cell>
        </row>
        <row r="1232">
          <cell r="A1232">
            <v>1232</v>
          </cell>
          <cell r="B1232">
            <v>1230</v>
          </cell>
        </row>
        <row r="1233">
          <cell r="A1233">
            <v>1233</v>
          </cell>
          <cell r="B1233">
            <v>1235</v>
          </cell>
        </row>
        <row r="1234">
          <cell r="A1234">
            <v>1234</v>
          </cell>
          <cell r="B1234">
            <v>1235</v>
          </cell>
        </row>
        <row r="1235">
          <cell r="A1235">
            <v>1235</v>
          </cell>
          <cell r="B1235">
            <v>1235</v>
          </cell>
        </row>
        <row r="1236">
          <cell r="A1236">
            <v>1236</v>
          </cell>
          <cell r="B1236">
            <v>1235</v>
          </cell>
        </row>
        <row r="1237">
          <cell r="A1237">
            <v>1237</v>
          </cell>
          <cell r="B1237">
            <v>1235</v>
          </cell>
        </row>
        <row r="1238">
          <cell r="A1238">
            <v>1238</v>
          </cell>
          <cell r="B1238">
            <v>1240</v>
          </cell>
        </row>
        <row r="1239">
          <cell r="A1239">
            <v>1239</v>
          </cell>
          <cell r="B1239">
            <v>1240</v>
          </cell>
        </row>
        <row r="1240">
          <cell r="A1240">
            <v>1240</v>
          </cell>
          <cell r="B1240">
            <v>1240</v>
          </cell>
        </row>
        <row r="1241">
          <cell r="A1241">
            <v>1241</v>
          </cell>
          <cell r="B1241">
            <v>1240</v>
          </cell>
        </row>
        <row r="1242">
          <cell r="A1242">
            <v>1242</v>
          </cell>
          <cell r="B1242">
            <v>1240</v>
          </cell>
        </row>
        <row r="1243">
          <cell r="A1243">
            <v>1243</v>
          </cell>
          <cell r="B1243">
            <v>1245</v>
          </cell>
        </row>
        <row r="1244">
          <cell r="A1244">
            <v>1244</v>
          </cell>
          <cell r="B1244">
            <v>1245</v>
          </cell>
        </row>
        <row r="1245">
          <cell r="A1245">
            <v>1245</v>
          </cell>
          <cell r="B1245">
            <v>1245</v>
          </cell>
        </row>
        <row r="1246">
          <cell r="A1246">
            <v>1246</v>
          </cell>
          <cell r="B1246">
            <v>1245</v>
          </cell>
        </row>
        <row r="1247">
          <cell r="A1247">
            <v>1247</v>
          </cell>
          <cell r="B1247">
            <v>1245</v>
          </cell>
        </row>
        <row r="1248">
          <cell r="A1248">
            <v>1248</v>
          </cell>
          <cell r="B1248">
            <v>1250</v>
          </cell>
        </row>
        <row r="1249">
          <cell r="A1249">
            <v>1249</v>
          </cell>
          <cell r="B1249">
            <v>1250</v>
          </cell>
        </row>
        <row r="1250">
          <cell r="A1250">
            <v>1250</v>
          </cell>
          <cell r="B1250">
            <v>1250</v>
          </cell>
        </row>
        <row r="1251">
          <cell r="A1251">
            <v>1251</v>
          </cell>
          <cell r="B1251">
            <v>1250</v>
          </cell>
        </row>
        <row r="1252">
          <cell r="A1252">
            <v>1252</v>
          </cell>
          <cell r="B1252">
            <v>1250</v>
          </cell>
        </row>
        <row r="1253">
          <cell r="A1253">
            <v>1253</v>
          </cell>
          <cell r="B1253">
            <v>1255</v>
          </cell>
        </row>
        <row r="1254">
          <cell r="A1254">
            <v>1254</v>
          </cell>
          <cell r="B1254">
            <v>1255</v>
          </cell>
        </row>
        <row r="1255">
          <cell r="A1255">
            <v>1255</v>
          </cell>
          <cell r="B1255">
            <v>1255</v>
          </cell>
        </row>
        <row r="1256">
          <cell r="A1256">
            <v>1256</v>
          </cell>
          <cell r="B1256">
            <v>1255</v>
          </cell>
        </row>
        <row r="1257">
          <cell r="A1257">
            <v>1257</v>
          </cell>
          <cell r="B1257">
            <v>1255</v>
          </cell>
        </row>
        <row r="1258">
          <cell r="A1258">
            <v>1258</v>
          </cell>
          <cell r="B1258">
            <v>1260</v>
          </cell>
        </row>
        <row r="1259">
          <cell r="A1259">
            <v>1259</v>
          </cell>
          <cell r="B1259">
            <v>1260</v>
          </cell>
        </row>
        <row r="1260">
          <cell r="A1260">
            <v>1260</v>
          </cell>
          <cell r="B1260">
            <v>1260</v>
          </cell>
        </row>
        <row r="1261">
          <cell r="A1261">
            <v>1261</v>
          </cell>
          <cell r="B1261">
            <v>1260</v>
          </cell>
        </row>
        <row r="1262">
          <cell r="A1262">
            <v>1262</v>
          </cell>
          <cell r="B1262">
            <v>1260</v>
          </cell>
        </row>
        <row r="1263">
          <cell r="A1263">
            <v>1263</v>
          </cell>
          <cell r="B1263">
            <v>1265</v>
          </cell>
        </row>
        <row r="1264">
          <cell r="A1264">
            <v>1264</v>
          </cell>
          <cell r="B1264">
            <v>1265</v>
          </cell>
        </row>
        <row r="1265">
          <cell r="A1265">
            <v>1265</v>
          </cell>
          <cell r="B1265">
            <v>1265</v>
          </cell>
        </row>
        <row r="1266">
          <cell r="A1266">
            <v>1266</v>
          </cell>
          <cell r="B1266">
            <v>1265</v>
          </cell>
        </row>
        <row r="1267">
          <cell r="A1267">
            <v>1267</v>
          </cell>
          <cell r="B1267">
            <v>1265</v>
          </cell>
        </row>
        <row r="1268">
          <cell r="A1268">
            <v>1268</v>
          </cell>
          <cell r="B1268">
            <v>1270</v>
          </cell>
        </row>
        <row r="1269">
          <cell r="A1269">
            <v>1269</v>
          </cell>
          <cell r="B1269">
            <v>1270</v>
          </cell>
        </row>
        <row r="1270">
          <cell r="A1270">
            <v>1270</v>
          </cell>
          <cell r="B1270">
            <v>1270</v>
          </cell>
        </row>
        <row r="1271">
          <cell r="A1271">
            <v>1271</v>
          </cell>
          <cell r="B1271">
            <v>1270</v>
          </cell>
        </row>
        <row r="1272">
          <cell r="A1272">
            <v>1272</v>
          </cell>
          <cell r="B1272">
            <v>1270</v>
          </cell>
        </row>
        <row r="1273">
          <cell r="A1273">
            <v>1273</v>
          </cell>
          <cell r="B1273">
            <v>1275</v>
          </cell>
        </row>
        <row r="1274">
          <cell r="A1274">
            <v>1274</v>
          </cell>
          <cell r="B1274">
            <v>1275</v>
          </cell>
        </row>
        <row r="1275">
          <cell r="A1275">
            <v>1275</v>
          </cell>
          <cell r="B1275">
            <v>1275</v>
          </cell>
        </row>
        <row r="1276">
          <cell r="A1276">
            <v>1276</v>
          </cell>
          <cell r="B1276">
            <v>1275</v>
          </cell>
        </row>
        <row r="1277">
          <cell r="A1277">
            <v>1277</v>
          </cell>
          <cell r="B1277">
            <v>1275</v>
          </cell>
        </row>
        <row r="1278">
          <cell r="A1278">
            <v>1278</v>
          </cell>
          <cell r="B1278">
            <v>1280</v>
          </cell>
        </row>
        <row r="1279">
          <cell r="A1279">
            <v>1279</v>
          </cell>
          <cell r="B1279">
            <v>1280</v>
          </cell>
        </row>
        <row r="1280">
          <cell r="A1280">
            <v>1280</v>
          </cell>
          <cell r="B1280">
            <v>1280</v>
          </cell>
        </row>
        <row r="1281">
          <cell r="A1281">
            <v>1281</v>
          </cell>
          <cell r="B1281">
            <v>1280</v>
          </cell>
        </row>
        <row r="1282">
          <cell r="A1282">
            <v>1282</v>
          </cell>
          <cell r="B1282">
            <v>1280</v>
          </cell>
        </row>
        <row r="1283">
          <cell r="A1283">
            <v>1283</v>
          </cell>
          <cell r="B1283">
            <v>1285</v>
          </cell>
        </row>
        <row r="1284">
          <cell r="A1284">
            <v>1284</v>
          </cell>
          <cell r="B1284">
            <v>1285</v>
          </cell>
        </row>
        <row r="1285">
          <cell r="A1285">
            <v>1285</v>
          </cell>
          <cell r="B1285">
            <v>1285</v>
          </cell>
        </row>
        <row r="1286">
          <cell r="A1286">
            <v>1286</v>
          </cell>
          <cell r="B1286">
            <v>1285</v>
          </cell>
        </row>
        <row r="1287">
          <cell r="A1287">
            <v>1287</v>
          </cell>
          <cell r="B1287">
            <v>1285</v>
          </cell>
        </row>
        <row r="1288">
          <cell r="A1288">
            <v>1288</v>
          </cell>
          <cell r="B1288">
            <v>1290</v>
          </cell>
        </row>
        <row r="1289">
          <cell r="A1289">
            <v>1289</v>
          </cell>
          <cell r="B1289">
            <v>1290</v>
          </cell>
        </row>
        <row r="1290">
          <cell r="A1290">
            <v>1290</v>
          </cell>
          <cell r="B1290">
            <v>1290</v>
          </cell>
        </row>
        <row r="1291">
          <cell r="A1291">
            <v>1291</v>
          </cell>
          <cell r="B1291">
            <v>1290</v>
          </cell>
        </row>
        <row r="1292">
          <cell r="A1292">
            <v>1292</v>
          </cell>
          <cell r="B1292">
            <v>1290</v>
          </cell>
        </row>
        <row r="1293">
          <cell r="A1293">
            <v>1293</v>
          </cell>
          <cell r="B1293">
            <v>1295</v>
          </cell>
        </row>
        <row r="1294">
          <cell r="A1294">
            <v>1294</v>
          </cell>
          <cell r="B1294">
            <v>1295</v>
          </cell>
        </row>
        <row r="1295">
          <cell r="A1295">
            <v>1295</v>
          </cell>
          <cell r="B1295">
            <v>1295</v>
          </cell>
        </row>
        <row r="1296">
          <cell r="A1296">
            <v>1296</v>
          </cell>
          <cell r="B1296">
            <v>1295</v>
          </cell>
        </row>
        <row r="1297">
          <cell r="A1297">
            <v>1297</v>
          </cell>
          <cell r="B1297">
            <v>1295</v>
          </cell>
        </row>
        <row r="1298">
          <cell r="A1298">
            <v>1298</v>
          </cell>
          <cell r="B1298">
            <v>1300</v>
          </cell>
        </row>
        <row r="1299">
          <cell r="A1299">
            <v>1299</v>
          </cell>
          <cell r="B1299">
            <v>1300</v>
          </cell>
        </row>
        <row r="1300">
          <cell r="A1300">
            <v>1300</v>
          </cell>
          <cell r="B1300">
            <v>1300</v>
          </cell>
        </row>
        <row r="1301">
          <cell r="A1301">
            <v>1301</v>
          </cell>
          <cell r="B1301">
            <v>1300</v>
          </cell>
        </row>
        <row r="1302">
          <cell r="A1302">
            <v>1302</v>
          </cell>
          <cell r="B1302">
            <v>1300</v>
          </cell>
        </row>
        <row r="1303">
          <cell r="A1303">
            <v>1303</v>
          </cell>
          <cell r="B1303">
            <v>1305</v>
          </cell>
        </row>
        <row r="1304">
          <cell r="A1304">
            <v>1304</v>
          </cell>
          <cell r="B1304">
            <v>1305</v>
          </cell>
        </row>
        <row r="1305">
          <cell r="A1305">
            <v>1305</v>
          </cell>
          <cell r="B1305">
            <v>1305</v>
          </cell>
        </row>
        <row r="1306">
          <cell r="A1306">
            <v>1306</v>
          </cell>
          <cell r="B1306">
            <v>1305</v>
          </cell>
        </row>
        <row r="1307">
          <cell r="A1307">
            <v>1307</v>
          </cell>
          <cell r="B1307">
            <v>1305</v>
          </cell>
        </row>
        <row r="1308">
          <cell r="A1308">
            <v>1308</v>
          </cell>
          <cell r="B1308">
            <v>1310</v>
          </cell>
        </row>
        <row r="1309">
          <cell r="A1309">
            <v>1309</v>
          </cell>
          <cell r="B1309">
            <v>1310</v>
          </cell>
        </row>
        <row r="1310">
          <cell r="A1310">
            <v>1310</v>
          </cell>
          <cell r="B1310">
            <v>1310</v>
          </cell>
        </row>
        <row r="1311">
          <cell r="A1311">
            <v>1311</v>
          </cell>
          <cell r="B1311">
            <v>1310</v>
          </cell>
        </row>
        <row r="1312">
          <cell r="A1312">
            <v>1312</v>
          </cell>
          <cell r="B1312">
            <v>1310</v>
          </cell>
        </row>
        <row r="1313">
          <cell r="A1313">
            <v>1313</v>
          </cell>
          <cell r="B1313">
            <v>1315</v>
          </cell>
        </row>
        <row r="1314">
          <cell r="A1314">
            <v>1314</v>
          </cell>
          <cell r="B1314">
            <v>1315</v>
          </cell>
        </row>
        <row r="1315">
          <cell r="A1315">
            <v>1315</v>
          </cell>
          <cell r="B1315">
            <v>1315</v>
          </cell>
        </row>
        <row r="1316">
          <cell r="A1316">
            <v>1316</v>
          </cell>
          <cell r="B1316">
            <v>1315</v>
          </cell>
        </row>
        <row r="1317">
          <cell r="A1317">
            <v>1317</v>
          </cell>
          <cell r="B1317">
            <v>1315</v>
          </cell>
        </row>
        <row r="1318">
          <cell r="A1318">
            <v>1318</v>
          </cell>
          <cell r="B1318">
            <v>1320</v>
          </cell>
        </row>
        <row r="1319">
          <cell r="A1319">
            <v>1319</v>
          </cell>
          <cell r="B1319">
            <v>1320</v>
          </cell>
        </row>
        <row r="1320">
          <cell r="A1320">
            <v>1320</v>
          </cell>
          <cell r="B1320">
            <v>1320</v>
          </cell>
        </row>
        <row r="1321">
          <cell r="A1321">
            <v>1321</v>
          </cell>
          <cell r="B1321">
            <v>1320</v>
          </cell>
        </row>
        <row r="1322">
          <cell r="A1322">
            <v>1322</v>
          </cell>
          <cell r="B1322">
            <v>1320</v>
          </cell>
        </row>
        <row r="1323">
          <cell r="A1323">
            <v>1323</v>
          </cell>
          <cell r="B1323">
            <v>1325</v>
          </cell>
        </row>
        <row r="1324">
          <cell r="A1324">
            <v>1324</v>
          </cell>
          <cell r="B1324">
            <v>1325</v>
          </cell>
        </row>
        <row r="1325">
          <cell r="A1325">
            <v>1325</v>
          </cell>
          <cell r="B1325">
            <v>1325</v>
          </cell>
        </row>
        <row r="1326">
          <cell r="A1326">
            <v>1326</v>
          </cell>
          <cell r="B1326">
            <v>1325</v>
          </cell>
        </row>
        <row r="1327">
          <cell r="A1327">
            <v>1327</v>
          </cell>
          <cell r="B1327">
            <v>1325</v>
          </cell>
        </row>
        <row r="1328">
          <cell r="A1328">
            <v>1328</v>
          </cell>
          <cell r="B1328">
            <v>1330</v>
          </cell>
        </row>
        <row r="1329">
          <cell r="A1329">
            <v>1329</v>
          </cell>
          <cell r="B1329">
            <v>1330</v>
          </cell>
        </row>
        <row r="1330">
          <cell r="A1330">
            <v>1330</v>
          </cell>
          <cell r="B1330">
            <v>1330</v>
          </cell>
        </row>
        <row r="1331">
          <cell r="A1331">
            <v>1331</v>
          </cell>
          <cell r="B1331">
            <v>1330</v>
          </cell>
        </row>
        <row r="1332">
          <cell r="A1332">
            <v>1332</v>
          </cell>
          <cell r="B1332">
            <v>1330</v>
          </cell>
        </row>
        <row r="1333">
          <cell r="A1333">
            <v>1333</v>
          </cell>
          <cell r="B1333">
            <v>1335</v>
          </cell>
        </row>
        <row r="1334">
          <cell r="A1334">
            <v>1334</v>
          </cell>
          <cell r="B1334">
            <v>1335</v>
          </cell>
        </row>
        <row r="1335">
          <cell r="A1335">
            <v>1335</v>
          </cell>
          <cell r="B1335">
            <v>1335</v>
          </cell>
        </row>
        <row r="1336">
          <cell r="A1336">
            <v>1336</v>
          </cell>
          <cell r="B1336">
            <v>1335</v>
          </cell>
        </row>
        <row r="1337">
          <cell r="A1337">
            <v>1337</v>
          </cell>
          <cell r="B1337">
            <v>1335</v>
          </cell>
        </row>
        <row r="1338">
          <cell r="A1338">
            <v>1338</v>
          </cell>
          <cell r="B1338">
            <v>1340</v>
          </cell>
        </row>
        <row r="1339">
          <cell r="A1339">
            <v>1339</v>
          </cell>
          <cell r="B1339">
            <v>1340</v>
          </cell>
        </row>
        <row r="1340">
          <cell r="A1340">
            <v>1340</v>
          </cell>
          <cell r="B1340">
            <v>1340</v>
          </cell>
        </row>
        <row r="1341">
          <cell r="A1341">
            <v>1341</v>
          </cell>
          <cell r="B1341">
            <v>1340</v>
          </cell>
        </row>
        <row r="1342">
          <cell r="A1342">
            <v>1342</v>
          </cell>
          <cell r="B1342">
            <v>1340</v>
          </cell>
        </row>
        <row r="1343">
          <cell r="A1343">
            <v>1343</v>
          </cell>
          <cell r="B1343">
            <v>1345</v>
          </cell>
        </row>
        <row r="1344">
          <cell r="A1344">
            <v>1344</v>
          </cell>
          <cell r="B1344">
            <v>1345</v>
          </cell>
        </row>
        <row r="1345">
          <cell r="A1345">
            <v>1345</v>
          </cell>
          <cell r="B1345">
            <v>1345</v>
          </cell>
        </row>
        <row r="1346">
          <cell r="A1346">
            <v>1346</v>
          </cell>
          <cell r="B1346">
            <v>1345</v>
          </cell>
        </row>
        <row r="1347">
          <cell r="A1347">
            <v>1347</v>
          </cell>
          <cell r="B1347">
            <v>1345</v>
          </cell>
        </row>
        <row r="1348">
          <cell r="A1348">
            <v>1348</v>
          </cell>
          <cell r="B1348">
            <v>1350</v>
          </cell>
        </row>
        <row r="1349">
          <cell r="A1349">
            <v>1349</v>
          </cell>
          <cell r="B1349">
            <v>1350</v>
          </cell>
        </row>
        <row r="1350">
          <cell r="A1350">
            <v>1350</v>
          </cell>
          <cell r="B1350">
            <v>1350</v>
          </cell>
        </row>
        <row r="1351">
          <cell r="A1351">
            <v>1351</v>
          </cell>
          <cell r="B1351">
            <v>1350</v>
          </cell>
        </row>
        <row r="1352">
          <cell r="A1352">
            <v>1352</v>
          </cell>
          <cell r="B1352">
            <v>1350</v>
          </cell>
        </row>
        <row r="1353">
          <cell r="A1353">
            <v>1353</v>
          </cell>
          <cell r="B1353">
            <v>1355</v>
          </cell>
        </row>
        <row r="1354">
          <cell r="A1354">
            <v>1354</v>
          </cell>
          <cell r="B1354">
            <v>1355</v>
          </cell>
        </row>
        <row r="1355">
          <cell r="A1355">
            <v>1355</v>
          </cell>
          <cell r="B1355">
            <v>1355</v>
          </cell>
        </row>
        <row r="1356">
          <cell r="A1356">
            <v>1356</v>
          </cell>
          <cell r="B1356">
            <v>1355</v>
          </cell>
        </row>
        <row r="1357">
          <cell r="A1357">
            <v>1357</v>
          </cell>
          <cell r="B1357">
            <v>1355</v>
          </cell>
        </row>
        <row r="1358">
          <cell r="A1358">
            <v>1358</v>
          </cell>
          <cell r="B1358">
            <v>1360</v>
          </cell>
        </row>
        <row r="1359">
          <cell r="A1359">
            <v>1359</v>
          </cell>
          <cell r="B1359">
            <v>1360</v>
          </cell>
        </row>
        <row r="1360">
          <cell r="A1360">
            <v>1360</v>
          </cell>
          <cell r="B1360">
            <v>1360</v>
          </cell>
        </row>
        <row r="1361">
          <cell r="A1361">
            <v>1361</v>
          </cell>
          <cell r="B1361">
            <v>1360</v>
          </cell>
        </row>
        <row r="1362">
          <cell r="A1362">
            <v>1362</v>
          </cell>
          <cell r="B1362">
            <v>1360</v>
          </cell>
        </row>
        <row r="1363">
          <cell r="A1363">
            <v>1363</v>
          </cell>
          <cell r="B1363">
            <v>1365</v>
          </cell>
        </row>
        <row r="1364">
          <cell r="A1364">
            <v>1364</v>
          </cell>
          <cell r="B1364">
            <v>1365</v>
          </cell>
        </row>
        <row r="1365">
          <cell r="A1365">
            <v>1365</v>
          </cell>
          <cell r="B1365">
            <v>1365</v>
          </cell>
        </row>
        <row r="1366">
          <cell r="A1366">
            <v>1366</v>
          </cell>
          <cell r="B1366">
            <v>1365</v>
          </cell>
        </row>
        <row r="1367">
          <cell r="A1367">
            <v>1367</v>
          </cell>
          <cell r="B1367">
            <v>1365</v>
          </cell>
        </row>
        <row r="1368">
          <cell r="A1368">
            <v>1368</v>
          </cell>
          <cell r="B1368">
            <v>1370</v>
          </cell>
        </row>
        <row r="1369">
          <cell r="A1369">
            <v>1369</v>
          </cell>
          <cell r="B1369">
            <v>1370</v>
          </cell>
        </row>
        <row r="1370">
          <cell r="A1370">
            <v>1370</v>
          </cell>
          <cell r="B1370">
            <v>1370</v>
          </cell>
        </row>
        <row r="1371">
          <cell r="A1371">
            <v>1371</v>
          </cell>
          <cell r="B1371">
            <v>1370</v>
          </cell>
        </row>
        <row r="1372">
          <cell r="A1372">
            <v>1372</v>
          </cell>
          <cell r="B1372">
            <v>1370</v>
          </cell>
        </row>
        <row r="1373">
          <cell r="A1373">
            <v>1373</v>
          </cell>
          <cell r="B1373">
            <v>1375</v>
          </cell>
        </row>
        <row r="1374">
          <cell r="A1374">
            <v>1374</v>
          </cell>
          <cell r="B1374">
            <v>1375</v>
          </cell>
        </row>
        <row r="1375">
          <cell r="A1375">
            <v>1375</v>
          </cell>
          <cell r="B1375">
            <v>1375</v>
          </cell>
        </row>
        <row r="1376">
          <cell r="A1376">
            <v>1376</v>
          </cell>
          <cell r="B1376">
            <v>1375</v>
          </cell>
        </row>
        <row r="1377">
          <cell r="A1377">
            <v>1377</v>
          </cell>
          <cell r="B1377">
            <v>1375</v>
          </cell>
        </row>
        <row r="1378">
          <cell r="A1378">
            <v>1378</v>
          </cell>
          <cell r="B1378">
            <v>1380</v>
          </cell>
        </row>
        <row r="1379">
          <cell r="A1379">
            <v>1379</v>
          </cell>
          <cell r="B1379">
            <v>1380</v>
          </cell>
        </row>
        <row r="1380">
          <cell r="A1380">
            <v>1380</v>
          </cell>
          <cell r="B1380">
            <v>1380</v>
          </cell>
        </row>
        <row r="1381">
          <cell r="A1381">
            <v>1381</v>
          </cell>
          <cell r="B1381">
            <v>1380</v>
          </cell>
        </row>
        <row r="1382">
          <cell r="A1382">
            <v>1382</v>
          </cell>
          <cell r="B1382">
            <v>1380</v>
          </cell>
        </row>
        <row r="1383">
          <cell r="A1383">
            <v>1383</v>
          </cell>
          <cell r="B1383">
            <v>1385</v>
          </cell>
        </row>
        <row r="1384">
          <cell r="A1384">
            <v>1384</v>
          </cell>
          <cell r="B1384">
            <v>1385</v>
          </cell>
        </row>
        <row r="1385">
          <cell r="A1385">
            <v>1385</v>
          </cell>
          <cell r="B1385">
            <v>1385</v>
          </cell>
        </row>
        <row r="1386">
          <cell r="A1386">
            <v>1386</v>
          </cell>
          <cell r="B1386">
            <v>1385</v>
          </cell>
        </row>
        <row r="1387">
          <cell r="A1387">
            <v>1387</v>
          </cell>
          <cell r="B1387">
            <v>1385</v>
          </cell>
        </row>
        <row r="1388">
          <cell r="A1388">
            <v>1388</v>
          </cell>
          <cell r="B1388">
            <v>1390</v>
          </cell>
        </row>
        <row r="1389">
          <cell r="A1389">
            <v>1389</v>
          </cell>
          <cell r="B1389">
            <v>1390</v>
          </cell>
        </row>
        <row r="1390">
          <cell r="A1390">
            <v>1390</v>
          </cell>
          <cell r="B1390">
            <v>1390</v>
          </cell>
        </row>
        <row r="1391">
          <cell r="A1391">
            <v>1391</v>
          </cell>
          <cell r="B1391">
            <v>1390</v>
          </cell>
        </row>
        <row r="1392">
          <cell r="A1392">
            <v>1392</v>
          </cell>
          <cell r="B1392">
            <v>1390</v>
          </cell>
        </row>
        <row r="1393">
          <cell r="A1393">
            <v>1393</v>
          </cell>
          <cell r="B1393">
            <v>1395</v>
          </cell>
        </row>
        <row r="1394">
          <cell r="A1394">
            <v>1394</v>
          </cell>
          <cell r="B1394">
            <v>1395</v>
          </cell>
        </row>
        <row r="1395">
          <cell r="A1395">
            <v>1395</v>
          </cell>
          <cell r="B1395">
            <v>1395</v>
          </cell>
        </row>
        <row r="1396">
          <cell r="A1396">
            <v>1396</v>
          </cell>
          <cell r="B1396">
            <v>1395</v>
          </cell>
        </row>
        <row r="1397">
          <cell r="A1397">
            <v>1397</v>
          </cell>
          <cell r="B1397">
            <v>1395</v>
          </cell>
        </row>
        <row r="1398">
          <cell r="A1398">
            <v>1398</v>
          </cell>
          <cell r="B1398">
            <v>1400</v>
          </cell>
        </row>
        <row r="1399">
          <cell r="A1399">
            <v>1399</v>
          </cell>
          <cell r="B1399">
            <v>1400</v>
          </cell>
        </row>
        <row r="1400">
          <cell r="A1400">
            <v>1400</v>
          </cell>
          <cell r="B1400">
            <v>1400</v>
          </cell>
        </row>
        <row r="1401">
          <cell r="A1401">
            <v>1401</v>
          </cell>
          <cell r="B1401">
            <v>1400</v>
          </cell>
        </row>
        <row r="1402">
          <cell r="A1402">
            <v>1402</v>
          </cell>
          <cell r="B1402">
            <v>1400</v>
          </cell>
        </row>
        <row r="1403">
          <cell r="A1403">
            <v>1403</v>
          </cell>
          <cell r="B1403">
            <v>1405</v>
          </cell>
        </row>
        <row r="1404">
          <cell r="A1404">
            <v>1404</v>
          </cell>
          <cell r="B1404">
            <v>1405</v>
          </cell>
        </row>
        <row r="1405">
          <cell r="A1405">
            <v>1405</v>
          </cell>
          <cell r="B1405">
            <v>1405</v>
          </cell>
        </row>
        <row r="1406">
          <cell r="A1406">
            <v>1406</v>
          </cell>
          <cell r="B1406">
            <v>1405</v>
          </cell>
        </row>
        <row r="1407">
          <cell r="A1407">
            <v>1407</v>
          </cell>
          <cell r="B1407">
            <v>1405</v>
          </cell>
        </row>
        <row r="1408">
          <cell r="A1408">
            <v>1408</v>
          </cell>
          <cell r="B1408">
            <v>1410</v>
          </cell>
        </row>
        <row r="1409">
          <cell r="A1409">
            <v>1409</v>
          </cell>
          <cell r="B1409">
            <v>1410</v>
          </cell>
        </row>
        <row r="1410">
          <cell r="A1410">
            <v>1410</v>
          </cell>
          <cell r="B1410">
            <v>1410</v>
          </cell>
        </row>
        <row r="1411">
          <cell r="A1411">
            <v>1411</v>
          </cell>
          <cell r="B1411">
            <v>1410</v>
          </cell>
        </row>
        <row r="1412">
          <cell r="A1412">
            <v>1412</v>
          </cell>
          <cell r="B1412">
            <v>1410</v>
          </cell>
        </row>
        <row r="1413">
          <cell r="A1413">
            <v>1413</v>
          </cell>
          <cell r="B1413">
            <v>1415</v>
          </cell>
        </row>
        <row r="1414">
          <cell r="A1414">
            <v>1414</v>
          </cell>
          <cell r="B1414">
            <v>1415</v>
          </cell>
        </row>
        <row r="1415">
          <cell r="A1415">
            <v>1415</v>
          </cell>
          <cell r="B1415">
            <v>1415</v>
          </cell>
        </row>
        <row r="1416">
          <cell r="A1416">
            <v>1416</v>
          </cell>
          <cell r="B1416">
            <v>1415</v>
          </cell>
        </row>
        <row r="1417">
          <cell r="A1417">
            <v>1417</v>
          </cell>
          <cell r="B1417">
            <v>1415</v>
          </cell>
        </row>
        <row r="1418">
          <cell r="A1418">
            <v>1418</v>
          </cell>
          <cell r="B1418">
            <v>1420</v>
          </cell>
        </row>
        <row r="1419">
          <cell r="A1419">
            <v>1419</v>
          </cell>
          <cell r="B1419">
            <v>1420</v>
          </cell>
        </row>
        <row r="1420">
          <cell r="A1420">
            <v>1420</v>
          </cell>
          <cell r="B1420">
            <v>1420</v>
          </cell>
        </row>
        <row r="1421">
          <cell r="A1421">
            <v>1421</v>
          </cell>
          <cell r="B1421">
            <v>1420</v>
          </cell>
        </row>
        <row r="1422">
          <cell r="A1422">
            <v>1422</v>
          </cell>
          <cell r="B1422">
            <v>1420</v>
          </cell>
        </row>
        <row r="1423">
          <cell r="A1423">
            <v>1423</v>
          </cell>
          <cell r="B1423">
            <v>1425</v>
          </cell>
        </row>
        <row r="1424">
          <cell r="A1424">
            <v>1424</v>
          </cell>
          <cell r="B1424">
            <v>1425</v>
          </cell>
        </row>
        <row r="1425">
          <cell r="A1425">
            <v>1425</v>
          </cell>
          <cell r="B1425">
            <v>1425</v>
          </cell>
        </row>
        <row r="1426">
          <cell r="A1426">
            <v>1426</v>
          </cell>
          <cell r="B1426">
            <v>1425</v>
          </cell>
        </row>
        <row r="1427">
          <cell r="A1427">
            <v>1427</v>
          </cell>
          <cell r="B1427">
            <v>1425</v>
          </cell>
        </row>
        <row r="1428">
          <cell r="A1428">
            <v>1428</v>
          </cell>
          <cell r="B1428">
            <v>1430</v>
          </cell>
        </row>
        <row r="1429">
          <cell r="A1429">
            <v>1429</v>
          </cell>
          <cell r="B1429">
            <v>1430</v>
          </cell>
        </row>
        <row r="1430">
          <cell r="A1430">
            <v>1430</v>
          </cell>
          <cell r="B1430">
            <v>1430</v>
          </cell>
        </row>
        <row r="1431">
          <cell r="A1431">
            <v>1431</v>
          </cell>
          <cell r="B1431">
            <v>1430</v>
          </cell>
        </row>
        <row r="1432">
          <cell r="A1432">
            <v>1432</v>
          </cell>
          <cell r="B1432">
            <v>1430</v>
          </cell>
        </row>
        <row r="1433">
          <cell r="A1433">
            <v>1433</v>
          </cell>
          <cell r="B1433">
            <v>1435</v>
          </cell>
        </row>
        <row r="1434">
          <cell r="A1434">
            <v>1434</v>
          </cell>
          <cell r="B1434">
            <v>1435</v>
          </cell>
        </row>
        <row r="1435">
          <cell r="A1435">
            <v>1435</v>
          </cell>
          <cell r="B1435">
            <v>1435</v>
          </cell>
        </row>
        <row r="1436">
          <cell r="A1436">
            <v>1436</v>
          </cell>
          <cell r="B1436">
            <v>1435</v>
          </cell>
        </row>
        <row r="1437">
          <cell r="A1437">
            <v>1437</v>
          </cell>
          <cell r="B1437">
            <v>1435</v>
          </cell>
        </row>
        <row r="1438">
          <cell r="A1438">
            <v>1438</v>
          </cell>
          <cell r="B1438">
            <v>1440</v>
          </cell>
        </row>
        <row r="1439">
          <cell r="A1439">
            <v>1439</v>
          </cell>
          <cell r="B1439">
            <v>1440</v>
          </cell>
        </row>
        <row r="1440">
          <cell r="A1440">
            <v>1440</v>
          </cell>
          <cell r="B1440">
            <v>1440</v>
          </cell>
        </row>
        <row r="1441">
          <cell r="A1441">
            <v>1441</v>
          </cell>
          <cell r="B1441">
            <v>1440</v>
          </cell>
        </row>
        <row r="1442">
          <cell r="A1442">
            <v>1442</v>
          </cell>
          <cell r="B1442">
            <v>1440</v>
          </cell>
        </row>
        <row r="1443">
          <cell r="A1443">
            <v>1443</v>
          </cell>
          <cell r="B1443">
            <v>1445</v>
          </cell>
        </row>
        <row r="1444">
          <cell r="A1444">
            <v>1444</v>
          </cell>
          <cell r="B1444">
            <v>1445</v>
          </cell>
        </row>
        <row r="1445">
          <cell r="A1445">
            <v>1445</v>
          </cell>
          <cell r="B1445">
            <v>1445</v>
          </cell>
        </row>
        <row r="1446">
          <cell r="A1446">
            <v>1446</v>
          </cell>
          <cell r="B1446">
            <v>1445</v>
          </cell>
        </row>
        <row r="1447">
          <cell r="A1447">
            <v>1447</v>
          </cell>
          <cell r="B1447">
            <v>1445</v>
          </cell>
        </row>
        <row r="1448">
          <cell r="A1448">
            <v>1448</v>
          </cell>
          <cell r="B1448">
            <v>1450</v>
          </cell>
        </row>
        <row r="1449">
          <cell r="A1449">
            <v>1449</v>
          </cell>
          <cell r="B1449">
            <v>1450</v>
          </cell>
        </row>
        <row r="1450">
          <cell r="A1450">
            <v>1450</v>
          </cell>
          <cell r="B1450">
            <v>1450</v>
          </cell>
        </row>
        <row r="1451">
          <cell r="A1451">
            <v>1451</v>
          </cell>
          <cell r="B1451">
            <v>1450</v>
          </cell>
        </row>
        <row r="1452">
          <cell r="A1452">
            <v>1452</v>
          </cell>
          <cell r="B1452">
            <v>1450</v>
          </cell>
        </row>
        <row r="1453">
          <cell r="A1453">
            <v>1453</v>
          </cell>
          <cell r="B1453">
            <v>1455</v>
          </cell>
        </row>
        <row r="1454">
          <cell r="A1454">
            <v>1454</v>
          </cell>
          <cell r="B1454">
            <v>1455</v>
          </cell>
        </row>
        <row r="1455">
          <cell r="A1455">
            <v>1455</v>
          </cell>
          <cell r="B1455">
            <v>1455</v>
          </cell>
        </row>
        <row r="1456">
          <cell r="A1456">
            <v>1456</v>
          </cell>
          <cell r="B1456">
            <v>1455</v>
          </cell>
        </row>
        <row r="1457">
          <cell r="A1457">
            <v>1457</v>
          </cell>
          <cell r="B1457">
            <v>1455</v>
          </cell>
        </row>
        <row r="1458">
          <cell r="A1458">
            <v>1458</v>
          </cell>
          <cell r="B1458">
            <v>1460</v>
          </cell>
        </row>
        <row r="1459">
          <cell r="A1459">
            <v>1459</v>
          </cell>
          <cell r="B1459">
            <v>1460</v>
          </cell>
        </row>
        <row r="1460">
          <cell r="A1460">
            <v>1460</v>
          </cell>
          <cell r="B1460">
            <v>1460</v>
          </cell>
        </row>
        <row r="1461">
          <cell r="A1461">
            <v>1461</v>
          </cell>
          <cell r="B1461">
            <v>1460</v>
          </cell>
        </row>
        <row r="1462">
          <cell r="A1462">
            <v>1462</v>
          </cell>
          <cell r="B1462">
            <v>1460</v>
          </cell>
        </row>
        <row r="1463">
          <cell r="A1463">
            <v>1463</v>
          </cell>
          <cell r="B1463">
            <v>1465</v>
          </cell>
        </row>
        <row r="1464">
          <cell r="A1464">
            <v>1464</v>
          </cell>
          <cell r="B1464">
            <v>1465</v>
          </cell>
        </row>
        <row r="1465">
          <cell r="A1465">
            <v>1465</v>
          </cell>
          <cell r="B1465">
            <v>1465</v>
          </cell>
        </row>
        <row r="1466">
          <cell r="A1466">
            <v>1466</v>
          </cell>
          <cell r="B1466">
            <v>1465</v>
          </cell>
        </row>
        <row r="1467">
          <cell r="A1467">
            <v>1467</v>
          </cell>
          <cell r="B1467">
            <v>1465</v>
          </cell>
        </row>
        <row r="1468">
          <cell r="A1468">
            <v>1468</v>
          </cell>
          <cell r="B1468">
            <v>1470</v>
          </cell>
        </row>
        <row r="1469">
          <cell r="A1469">
            <v>1469</v>
          </cell>
          <cell r="B1469">
            <v>1470</v>
          </cell>
        </row>
        <row r="1470">
          <cell r="A1470">
            <v>1470</v>
          </cell>
          <cell r="B1470">
            <v>1470</v>
          </cell>
        </row>
        <row r="1471">
          <cell r="A1471">
            <v>1471</v>
          </cell>
          <cell r="B1471">
            <v>1470</v>
          </cell>
        </row>
        <row r="1472">
          <cell r="A1472">
            <v>1472</v>
          </cell>
          <cell r="B1472">
            <v>1470</v>
          </cell>
        </row>
        <row r="1473">
          <cell r="A1473">
            <v>1473</v>
          </cell>
          <cell r="B1473">
            <v>1475</v>
          </cell>
        </row>
        <row r="1474">
          <cell r="A1474">
            <v>1474</v>
          </cell>
          <cell r="B1474">
            <v>1475</v>
          </cell>
        </row>
        <row r="1475">
          <cell r="A1475">
            <v>1475</v>
          </cell>
          <cell r="B1475">
            <v>1475</v>
          </cell>
        </row>
        <row r="1476">
          <cell r="A1476">
            <v>1476</v>
          </cell>
          <cell r="B1476">
            <v>1475</v>
          </cell>
        </row>
        <row r="1477">
          <cell r="A1477">
            <v>1477</v>
          </cell>
          <cell r="B1477">
            <v>1475</v>
          </cell>
        </row>
        <row r="1478">
          <cell r="A1478">
            <v>1478</v>
          </cell>
          <cell r="B1478">
            <v>1480</v>
          </cell>
        </row>
        <row r="1479">
          <cell r="A1479">
            <v>1479</v>
          </cell>
          <cell r="B1479">
            <v>1480</v>
          </cell>
        </row>
        <row r="1480">
          <cell r="A1480">
            <v>1480</v>
          </cell>
          <cell r="B1480">
            <v>1480</v>
          </cell>
        </row>
        <row r="1481">
          <cell r="A1481">
            <v>1481</v>
          </cell>
          <cell r="B1481">
            <v>1480</v>
          </cell>
        </row>
        <row r="1482">
          <cell r="A1482">
            <v>1482</v>
          </cell>
          <cell r="B1482">
            <v>1480</v>
          </cell>
        </row>
        <row r="1483">
          <cell r="A1483">
            <v>1483</v>
          </cell>
          <cell r="B1483">
            <v>1485</v>
          </cell>
        </row>
        <row r="1484">
          <cell r="A1484">
            <v>1484</v>
          </cell>
          <cell r="B1484">
            <v>1485</v>
          </cell>
        </row>
        <row r="1485">
          <cell r="A1485">
            <v>1485</v>
          </cell>
          <cell r="B1485">
            <v>1485</v>
          </cell>
        </row>
        <row r="1486">
          <cell r="A1486">
            <v>1486</v>
          </cell>
          <cell r="B1486">
            <v>1485</v>
          </cell>
        </row>
        <row r="1487">
          <cell r="A1487">
            <v>1487</v>
          </cell>
          <cell r="B1487">
            <v>1485</v>
          </cell>
        </row>
        <row r="1488">
          <cell r="A1488">
            <v>1488</v>
          </cell>
          <cell r="B1488">
            <v>1490</v>
          </cell>
        </row>
        <row r="1489">
          <cell r="A1489">
            <v>1489</v>
          </cell>
          <cell r="B1489">
            <v>1490</v>
          </cell>
        </row>
        <row r="1490">
          <cell r="A1490">
            <v>1490</v>
          </cell>
          <cell r="B1490">
            <v>1490</v>
          </cell>
        </row>
        <row r="1491">
          <cell r="A1491">
            <v>1491</v>
          </cell>
          <cell r="B1491">
            <v>1490</v>
          </cell>
        </row>
        <row r="1492">
          <cell r="A1492">
            <v>1492</v>
          </cell>
          <cell r="B1492">
            <v>1490</v>
          </cell>
        </row>
        <row r="1493">
          <cell r="A1493">
            <v>1493</v>
          </cell>
          <cell r="B1493">
            <v>1495</v>
          </cell>
        </row>
        <row r="1494">
          <cell r="A1494">
            <v>1494</v>
          </cell>
          <cell r="B1494">
            <v>1495</v>
          </cell>
        </row>
        <row r="1495">
          <cell r="A1495">
            <v>1495</v>
          </cell>
          <cell r="B1495">
            <v>1495</v>
          </cell>
        </row>
        <row r="1496">
          <cell r="A1496">
            <v>1496</v>
          </cell>
          <cell r="B1496">
            <v>1495</v>
          </cell>
        </row>
        <row r="1497">
          <cell r="A1497">
            <v>1497</v>
          </cell>
          <cell r="B1497">
            <v>1495</v>
          </cell>
        </row>
        <row r="1498">
          <cell r="A1498">
            <v>1498</v>
          </cell>
          <cell r="B1498">
            <v>1500</v>
          </cell>
        </row>
        <row r="1499">
          <cell r="A1499">
            <v>1499</v>
          </cell>
          <cell r="B1499">
            <v>1500</v>
          </cell>
        </row>
        <row r="1500">
          <cell r="A1500">
            <v>1500</v>
          </cell>
          <cell r="B1500">
            <v>1500</v>
          </cell>
        </row>
        <row r="1501">
          <cell r="A1501">
            <v>1501</v>
          </cell>
          <cell r="B1501">
            <v>1500</v>
          </cell>
        </row>
        <row r="1502">
          <cell r="A1502">
            <v>1502</v>
          </cell>
          <cell r="B1502">
            <v>1500</v>
          </cell>
        </row>
        <row r="1503">
          <cell r="A1503">
            <v>1503</v>
          </cell>
          <cell r="B1503">
            <v>1505</v>
          </cell>
        </row>
        <row r="1504">
          <cell r="A1504">
            <v>1504</v>
          </cell>
          <cell r="B1504">
            <v>1505</v>
          </cell>
        </row>
        <row r="1505">
          <cell r="A1505">
            <v>1505</v>
          </cell>
          <cell r="B1505">
            <v>1505</v>
          </cell>
        </row>
        <row r="1506">
          <cell r="A1506">
            <v>1506</v>
          </cell>
          <cell r="B1506">
            <v>1505</v>
          </cell>
        </row>
        <row r="1507">
          <cell r="A1507">
            <v>1507</v>
          </cell>
          <cell r="B1507">
            <v>1505</v>
          </cell>
        </row>
        <row r="1508">
          <cell r="A1508">
            <v>1508</v>
          </cell>
          <cell r="B1508">
            <v>1510</v>
          </cell>
        </row>
        <row r="1509">
          <cell r="A1509">
            <v>1509</v>
          </cell>
          <cell r="B1509">
            <v>1510</v>
          </cell>
        </row>
        <row r="1510">
          <cell r="A1510">
            <v>1510</v>
          </cell>
          <cell r="B1510">
            <v>1510</v>
          </cell>
        </row>
        <row r="1511">
          <cell r="A1511">
            <v>1511</v>
          </cell>
          <cell r="B1511">
            <v>1510</v>
          </cell>
        </row>
        <row r="1512">
          <cell r="A1512">
            <v>1512</v>
          </cell>
          <cell r="B1512">
            <v>1510</v>
          </cell>
        </row>
        <row r="1513">
          <cell r="A1513">
            <v>1513</v>
          </cell>
          <cell r="B1513">
            <v>1515</v>
          </cell>
        </row>
        <row r="1514">
          <cell r="A1514">
            <v>1514</v>
          </cell>
          <cell r="B1514">
            <v>1515</v>
          </cell>
        </row>
        <row r="1515">
          <cell r="A1515">
            <v>1515</v>
          </cell>
          <cell r="B1515">
            <v>1515</v>
          </cell>
        </row>
        <row r="1516">
          <cell r="A1516">
            <v>1516</v>
          </cell>
          <cell r="B1516">
            <v>1515</v>
          </cell>
        </row>
        <row r="1517">
          <cell r="A1517">
            <v>1517</v>
          </cell>
          <cell r="B1517">
            <v>1515</v>
          </cell>
        </row>
        <row r="1518">
          <cell r="A1518">
            <v>1518</v>
          </cell>
          <cell r="B1518">
            <v>1520</v>
          </cell>
        </row>
        <row r="1519">
          <cell r="A1519">
            <v>1519</v>
          </cell>
          <cell r="B1519">
            <v>1520</v>
          </cell>
        </row>
        <row r="1520">
          <cell r="A1520">
            <v>1520</v>
          </cell>
          <cell r="B1520">
            <v>1520</v>
          </cell>
        </row>
        <row r="1521">
          <cell r="A1521">
            <v>1521</v>
          </cell>
          <cell r="B1521">
            <v>1520</v>
          </cell>
        </row>
        <row r="1522">
          <cell r="A1522">
            <v>1522</v>
          </cell>
          <cell r="B1522">
            <v>1520</v>
          </cell>
        </row>
        <row r="1523">
          <cell r="A1523">
            <v>1523</v>
          </cell>
          <cell r="B1523">
            <v>1525</v>
          </cell>
        </row>
        <row r="1524">
          <cell r="A1524">
            <v>1524</v>
          </cell>
          <cell r="B1524">
            <v>1525</v>
          </cell>
        </row>
        <row r="1525">
          <cell r="A1525">
            <v>1525</v>
          </cell>
          <cell r="B1525">
            <v>1525</v>
          </cell>
        </row>
        <row r="1526">
          <cell r="A1526">
            <v>1526</v>
          </cell>
          <cell r="B1526">
            <v>1525</v>
          </cell>
        </row>
        <row r="1527">
          <cell r="A1527">
            <v>1527</v>
          </cell>
          <cell r="B1527">
            <v>1525</v>
          </cell>
        </row>
        <row r="1528">
          <cell r="A1528">
            <v>1528</v>
          </cell>
          <cell r="B1528">
            <v>1530</v>
          </cell>
        </row>
        <row r="1529">
          <cell r="A1529">
            <v>1529</v>
          </cell>
          <cell r="B1529">
            <v>1530</v>
          </cell>
        </row>
        <row r="1530">
          <cell r="A1530">
            <v>1530</v>
          </cell>
          <cell r="B1530">
            <v>1530</v>
          </cell>
        </row>
        <row r="1531">
          <cell r="A1531">
            <v>1531</v>
          </cell>
          <cell r="B1531">
            <v>1530</v>
          </cell>
        </row>
        <row r="1532">
          <cell r="A1532">
            <v>1532</v>
          </cell>
          <cell r="B1532">
            <v>1530</v>
          </cell>
        </row>
        <row r="1533">
          <cell r="A1533">
            <v>1533</v>
          </cell>
          <cell r="B1533">
            <v>1535</v>
          </cell>
        </row>
        <row r="1534">
          <cell r="A1534">
            <v>1534</v>
          </cell>
          <cell r="B1534">
            <v>1535</v>
          </cell>
        </row>
        <row r="1535">
          <cell r="A1535">
            <v>1535</v>
          </cell>
          <cell r="B1535">
            <v>1535</v>
          </cell>
        </row>
        <row r="1536">
          <cell r="A1536">
            <v>1536</v>
          </cell>
          <cell r="B1536">
            <v>1535</v>
          </cell>
        </row>
        <row r="1537">
          <cell r="A1537">
            <v>1537</v>
          </cell>
          <cell r="B1537">
            <v>1535</v>
          </cell>
        </row>
        <row r="1538">
          <cell r="A1538">
            <v>1538</v>
          </cell>
          <cell r="B1538">
            <v>1540</v>
          </cell>
        </row>
        <row r="1539">
          <cell r="A1539">
            <v>1539</v>
          </cell>
          <cell r="B1539">
            <v>1540</v>
          </cell>
        </row>
        <row r="1540">
          <cell r="A1540">
            <v>1540</v>
          </cell>
          <cell r="B1540">
            <v>1540</v>
          </cell>
        </row>
        <row r="1541">
          <cell r="A1541">
            <v>1541</v>
          </cell>
          <cell r="B1541">
            <v>1540</v>
          </cell>
        </row>
        <row r="1542">
          <cell r="A1542">
            <v>1542</v>
          </cell>
          <cell r="B1542">
            <v>1540</v>
          </cell>
        </row>
        <row r="1543">
          <cell r="A1543">
            <v>1543</v>
          </cell>
          <cell r="B1543">
            <v>1545</v>
          </cell>
        </row>
        <row r="1544">
          <cell r="A1544">
            <v>1544</v>
          </cell>
          <cell r="B1544">
            <v>1545</v>
          </cell>
        </row>
        <row r="1545">
          <cell r="A1545">
            <v>1545</v>
          </cell>
          <cell r="B1545">
            <v>1545</v>
          </cell>
        </row>
        <row r="1546">
          <cell r="A1546">
            <v>1546</v>
          </cell>
          <cell r="B1546">
            <v>1545</v>
          </cell>
        </row>
        <row r="1547">
          <cell r="A1547">
            <v>1547</v>
          </cell>
          <cell r="B1547">
            <v>1545</v>
          </cell>
        </row>
        <row r="1548">
          <cell r="A1548">
            <v>1548</v>
          </cell>
          <cell r="B1548">
            <v>1550</v>
          </cell>
        </row>
        <row r="1549">
          <cell r="A1549">
            <v>1549</v>
          </cell>
          <cell r="B1549">
            <v>1550</v>
          </cell>
        </row>
        <row r="1550">
          <cell r="A1550">
            <v>1550</v>
          </cell>
          <cell r="B1550">
            <v>1550</v>
          </cell>
        </row>
        <row r="1551">
          <cell r="A1551">
            <v>1551</v>
          </cell>
          <cell r="B1551">
            <v>1550</v>
          </cell>
        </row>
        <row r="1552">
          <cell r="A1552">
            <v>1552</v>
          </cell>
          <cell r="B1552">
            <v>1550</v>
          </cell>
        </row>
        <row r="1553">
          <cell r="A1553">
            <v>1553</v>
          </cell>
          <cell r="B1553">
            <v>1555</v>
          </cell>
        </row>
        <row r="1554">
          <cell r="A1554">
            <v>1554</v>
          </cell>
          <cell r="B1554">
            <v>1555</v>
          </cell>
        </row>
        <row r="1555">
          <cell r="A1555">
            <v>1555</v>
          </cell>
          <cell r="B1555">
            <v>1555</v>
          </cell>
        </row>
        <row r="1556">
          <cell r="A1556">
            <v>1556</v>
          </cell>
          <cell r="B1556">
            <v>1555</v>
          </cell>
        </row>
        <row r="1557">
          <cell r="A1557">
            <v>1557</v>
          </cell>
          <cell r="B1557">
            <v>1555</v>
          </cell>
        </row>
        <row r="1558">
          <cell r="A1558">
            <v>1558</v>
          </cell>
          <cell r="B1558">
            <v>1560</v>
          </cell>
        </row>
        <row r="1559">
          <cell r="A1559">
            <v>1559</v>
          </cell>
          <cell r="B1559">
            <v>1560</v>
          </cell>
        </row>
        <row r="1560">
          <cell r="A1560">
            <v>1560</v>
          </cell>
          <cell r="B1560">
            <v>1560</v>
          </cell>
        </row>
        <row r="1561">
          <cell r="A1561">
            <v>1561</v>
          </cell>
          <cell r="B1561">
            <v>1560</v>
          </cell>
        </row>
        <row r="1562">
          <cell r="A1562">
            <v>1562</v>
          </cell>
          <cell r="B1562">
            <v>1560</v>
          </cell>
        </row>
        <row r="1563">
          <cell r="A1563">
            <v>1563</v>
          </cell>
          <cell r="B1563">
            <v>1565</v>
          </cell>
        </row>
        <row r="1564">
          <cell r="A1564">
            <v>1564</v>
          </cell>
          <cell r="B1564">
            <v>1565</v>
          </cell>
        </row>
        <row r="1565">
          <cell r="A1565">
            <v>1565</v>
          </cell>
          <cell r="B1565">
            <v>1565</v>
          </cell>
        </row>
        <row r="1566">
          <cell r="A1566">
            <v>1566</v>
          </cell>
          <cell r="B1566">
            <v>1565</v>
          </cell>
        </row>
        <row r="1567">
          <cell r="A1567">
            <v>1567</v>
          </cell>
          <cell r="B1567">
            <v>1565</v>
          </cell>
        </row>
        <row r="1568">
          <cell r="A1568">
            <v>1568</v>
          </cell>
          <cell r="B1568">
            <v>1570</v>
          </cell>
        </row>
        <row r="1569">
          <cell r="A1569">
            <v>1569</v>
          </cell>
          <cell r="B1569">
            <v>1570</v>
          </cell>
        </row>
        <row r="1570">
          <cell r="A1570">
            <v>1570</v>
          </cell>
          <cell r="B1570">
            <v>1570</v>
          </cell>
        </row>
        <row r="1571">
          <cell r="A1571">
            <v>1571</v>
          </cell>
          <cell r="B1571">
            <v>1570</v>
          </cell>
        </row>
        <row r="1572">
          <cell r="A1572">
            <v>1572</v>
          </cell>
          <cell r="B1572">
            <v>1570</v>
          </cell>
        </row>
        <row r="1573">
          <cell r="A1573">
            <v>1573</v>
          </cell>
          <cell r="B1573">
            <v>1575</v>
          </cell>
        </row>
        <row r="1574">
          <cell r="A1574">
            <v>1574</v>
          </cell>
          <cell r="B1574">
            <v>1575</v>
          </cell>
        </row>
        <row r="1575">
          <cell r="A1575">
            <v>1575</v>
          </cell>
          <cell r="B1575">
            <v>1575</v>
          </cell>
        </row>
        <row r="1576">
          <cell r="A1576">
            <v>1576</v>
          </cell>
          <cell r="B1576">
            <v>1575</v>
          </cell>
        </row>
        <row r="1577">
          <cell r="A1577">
            <v>1577</v>
          </cell>
          <cell r="B1577">
            <v>1575</v>
          </cell>
        </row>
        <row r="1578">
          <cell r="A1578">
            <v>1578</v>
          </cell>
          <cell r="B1578">
            <v>1580</v>
          </cell>
        </row>
        <row r="1579">
          <cell r="A1579">
            <v>1579</v>
          </cell>
          <cell r="B1579">
            <v>1580</v>
          </cell>
        </row>
        <row r="1580">
          <cell r="A1580">
            <v>1580</v>
          </cell>
          <cell r="B1580">
            <v>1580</v>
          </cell>
        </row>
        <row r="1581">
          <cell r="A1581">
            <v>1581</v>
          </cell>
          <cell r="B1581">
            <v>1580</v>
          </cell>
        </row>
        <row r="1582">
          <cell r="A1582">
            <v>1582</v>
          </cell>
          <cell r="B1582">
            <v>1580</v>
          </cell>
        </row>
        <row r="1583">
          <cell r="A1583">
            <v>1583</v>
          </cell>
          <cell r="B1583">
            <v>1585</v>
          </cell>
        </row>
        <row r="1584">
          <cell r="A1584">
            <v>1584</v>
          </cell>
          <cell r="B1584">
            <v>1585</v>
          </cell>
        </row>
        <row r="1585">
          <cell r="A1585">
            <v>1585</v>
          </cell>
          <cell r="B1585">
            <v>1585</v>
          </cell>
        </row>
        <row r="1586">
          <cell r="A1586">
            <v>1586</v>
          </cell>
          <cell r="B1586">
            <v>1585</v>
          </cell>
        </row>
        <row r="1587">
          <cell r="A1587">
            <v>1587</v>
          </cell>
          <cell r="B1587">
            <v>1585</v>
          </cell>
        </row>
        <row r="1588">
          <cell r="A1588">
            <v>1588</v>
          </cell>
          <cell r="B1588">
            <v>1590</v>
          </cell>
        </row>
        <row r="1589">
          <cell r="A1589">
            <v>1589</v>
          </cell>
          <cell r="B1589">
            <v>1590</v>
          </cell>
        </row>
        <row r="1590">
          <cell r="A1590">
            <v>1590</v>
          </cell>
          <cell r="B1590">
            <v>1590</v>
          </cell>
        </row>
        <row r="1591">
          <cell r="A1591">
            <v>1591</v>
          </cell>
          <cell r="B1591">
            <v>1590</v>
          </cell>
        </row>
        <row r="1592">
          <cell r="A1592">
            <v>1592</v>
          </cell>
          <cell r="B1592">
            <v>1590</v>
          </cell>
        </row>
        <row r="1593">
          <cell r="A1593">
            <v>1593</v>
          </cell>
          <cell r="B1593">
            <v>1595</v>
          </cell>
        </row>
        <row r="1594">
          <cell r="A1594">
            <v>1594</v>
          </cell>
          <cell r="B1594">
            <v>1595</v>
          </cell>
        </row>
        <row r="1595">
          <cell r="A1595">
            <v>1595</v>
          </cell>
          <cell r="B1595">
            <v>1595</v>
          </cell>
        </row>
        <row r="1596">
          <cell r="A1596">
            <v>1596</v>
          </cell>
          <cell r="B1596">
            <v>1595</v>
          </cell>
        </row>
        <row r="1597">
          <cell r="A1597">
            <v>1597</v>
          </cell>
          <cell r="B1597">
            <v>1595</v>
          </cell>
        </row>
        <row r="1598">
          <cell r="A1598">
            <v>1598</v>
          </cell>
          <cell r="B1598">
            <v>1600</v>
          </cell>
        </row>
        <row r="1599">
          <cell r="A1599">
            <v>1599</v>
          </cell>
          <cell r="B1599">
            <v>1600</v>
          </cell>
        </row>
        <row r="1600">
          <cell r="A1600">
            <v>1600</v>
          </cell>
          <cell r="B1600">
            <v>1600</v>
          </cell>
        </row>
        <row r="1601">
          <cell r="A1601">
            <v>1601</v>
          </cell>
          <cell r="B1601">
            <v>1600</v>
          </cell>
        </row>
        <row r="1602">
          <cell r="A1602">
            <v>1602</v>
          </cell>
          <cell r="B1602">
            <v>1600</v>
          </cell>
        </row>
        <row r="1603">
          <cell r="A1603">
            <v>1603</v>
          </cell>
          <cell r="B1603">
            <v>1605</v>
          </cell>
        </row>
        <row r="1604">
          <cell r="A1604">
            <v>1604</v>
          </cell>
          <cell r="B1604">
            <v>1605</v>
          </cell>
        </row>
        <row r="1605">
          <cell r="A1605">
            <v>1605</v>
          </cell>
          <cell r="B1605">
            <v>1605</v>
          </cell>
        </row>
        <row r="1606">
          <cell r="A1606">
            <v>1606</v>
          </cell>
          <cell r="B1606">
            <v>1605</v>
          </cell>
        </row>
        <row r="1607">
          <cell r="A1607">
            <v>1607</v>
          </cell>
          <cell r="B1607">
            <v>1605</v>
          </cell>
        </row>
        <row r="1608">
          <cell r="A1608">
            <v>1608</v>
          </cell>
          <cell r="B1608">
            <v>1610</v>
          </cell>
        </row>
        <row r="1609">
          <cell r="A1609">
            <v>1609</v>
          </cell>
          <cell r="B1609">
            <v>1610</v>
          </cell>
        </row>
        <row r="1610">
          <cell r="A1610">
            <v>1610</v>
          </cell>
          <cell r="B1610">
            <v>1610</v>
          </cell>
        </row>
        <row r="1611">
          <cell r="A1611">
            <v>1611</v>
          </cell>
          <cell r="B1611">
            <v>1610</v>
          </cell>
        </row>
        <row r="1612">
          <cell r="A1612">
            <v>1612</v>
          </cell>
          <cell r="B1612">
            <v>1610</v>
          </cell>
        </row>
        <row r="1613">
          <cell r="A1613">
            <v>1613</v>
          </cell>
          <cell r="B1613">
            <v>1615</v>
          </cell>
        </row>
        <row r="1614">
          <cell r="A1614">
            <v>1614</v>
          </cell>
          <cell r="B1614">
            <v>1615</v>
          </cell>
        </row>
        <row r="1615">
          <cell r="A1615">
            <v>1615</v>
          </cell>
          <cell r="B1615">
            <v>1615</v>
          </cell>
        </row>
        <row r="1616">
          <cell r="A1616">
            <v>1616</v>
          </cell>
          <cell r="B1616">
            <v>1615</v>
          </cell>
        </row>
        <row r="1617">
          <cell r="A1617">
            <v>1617</v>
          </cell>
          <cell r="B1617">
            <v>1615</v>
          </cell>
        </row>
        <row r="1618">
          <cell r="A1618">
            <v>1618</v>
          </cell>
          <cell r="B1618">
            <v>1620</v>
          </cell>
        </row>
        <row r="1619">
          <cell r="A1619">
            <v>1619</v>
          </cell>
          <cell r="B1619">
            <v>1620</v>
          </cell>
        </row>
        <row r="1620">
          <cell r="A1620">
            <v>1620</v>
          </cell>
          <cell r="B1620">
            <v>1620</v>
          </cell>
        </row>
        <row r="1621">
          <cell r="A1621">
            <v>1621</v>
          </cell>
          <cell r="B1621">
            <v>1620</v>
          </cell>
        </row>
        <row r="1622">
          <cell r="A1622">
            <v>1622</v>
          </cell>
          <cell r="B1622">
            <v>1620</v>
          </cell>
        </row>
        <row r="1623">
          <cell r="A1623">
            <v>1623</v>
          </cell>
          <cell r="B1623">
            <v>1625</v>
          </cell>
        </row>
        <row r="1624">
          <cell r="A1624">
            <v>1624</v>
          </cell>
          <cell r="B1624">
            <v>1625</v>
          </cell>
        </row>
        <row r="1625">
          <cell r="A1625">
            <v>1625</v>
          </cell>
          <cell r="B1625">
            <v>1625</v>
          </cell>
        </row>
        <row r="1626">
          <cell r="A1626">
            <v>1626</v>
          </cell>
          <cell r="B1626">
            <v>1625</v>
          </cell>
        </row>
        <row r="1627">
          <cell r="A1627">
            <v>1627</v>
          </cell>
          <cell r="B1627">
            <v>1625</v>
          </cell>
        </row>
        <row r="1628">
          <cell r="A1628">
            <v>1628</v>
          </cell>
          <cell r="B1628">
            <v>1630</v>
          </cell>
        </row>
        <row r="1629">
          <cell r="A1629">
            <v>1629</v>
          </cell>
          <cell r="B1629">
            <v>1630</v>
          </cell>
        </row>
        <row r="1630">
          <cell r="A1630">
            <v>1630</v>
          </cell>
          <cell r="B1630">
            <v>1630</v>
          </cell>
        </row>
        <row r="1631">
          <cell r="A1631">
            <v>1631</v>
          </cell>
          <cell r="B1631">
            <v>1630</v>
          </cell>
        </row>
        <row r="1632">
          <cell r="A1632">
            <v>1632</v>
          </cell>
          <cell r="B1632">
            <v>1630</v>
          </cell>
        </row>
        <row r="1633">
          <cell r="A1633">
            <v>1633</v>
          </cell>
          <cell r="B1633">
            <v>1635</v>
          </cell>
        </row>
        <row r="1634">
          <cell r="A1634">
            <v>1634</v>
          </cell>
          <cell r="B1634">
            <v>1635</v>
          </cell>
        </row>
        <row r="1635">
          <cell r="A1635">
            <v>1635</v>
          </cell>
          <cell r="B1635">
            <v>1635</v>
          </cell>
        </row>
        <row r="1636">
          <cell r="A1636">
            <v>1636</v>
          </cell>
          <cell r="B1636">
            <v>1635</v>
          </cell>
        </row>
        <row r="1637">
          <cell r="A1637">
            <v>1637</v>
          </cell>
          <cell r="B1637">
            <v>1635</v>
          </cell>
        </row>
        <row r="1638">
          <cell r="A1638">
            <v>1638</v>
          </cell>
          <cell r="B1638">
            <v>1640</v>
          </cell>
        </row>
        <row r="1639">
          <cell r="A1639">
            <v>1639</v>
          </cell>
          <cell r="B1639">
            <v>1640</v>
          </cell>
        </row>
        <row r="1640">
          <cell r="A1640">
            <v>1640</v>
          </cell>
          <cell r="B1640">
            <v>1640</v>
          </cell>
        </row>
        <row r="1641">
          <cell r="A1641">
            <v>1641</v>
          </cell>
          <cell r="B1641">
            <v>1640</v>
          </cell>
        </row>
        <row r="1642">
          <cell r="A1642">
            <v>1642</v>
          </cell>
          <cell r="B1642">
            <v>1640</v>
          </cell>
        </row>
        <row r="1643">
          <cell r="A1643">
            <v>1643</v>
          </cell>
          <cell r="B1643">
            <v>1645</v>
          </cell>
        </row>
        <row r="1644">
          <cell r="A1644">
            <v>1644</v>
          </cell>
          <cell r="B1644">
            <v>1645</v>
          </cell>
        </row>
        <row r="1645">
          <cell r="A1645">
            <v>1645</v>
          </cell>
          <cell r="B1645">
            <v>1645</v>
          </cell>
        </row>
        <row r="1646">
          <cell r="A1646">
            <v>1646</v>
          </cell>
          <cell r="B1646">
            <v>1645</v>
          </cell>
        </row>
        <row r="1647">
          <cell r="A1647">
            <v>1647</v>
          </cell>
          <cell r="B1647">
            <v>1645</v>
          </cell>
        </row>
        <row r="1648">
          <cell r="A1648">
            <v>1648</v>
          </cell>
          <cell r="B1648">
            <v>1650</v>
          </cell>
        </row>
        <row r="1649">
          <cell r="A1649">
            <v>1649</v>
          </cell>
          <cell r="B1649">
            <v>1650</v>
          </cell>
        </row>
        <row r="1650">
          <cell r="A1650">
            <v>1650</v>
          </cell>
          <cell r="B1650">
            <v>1650</v>
          </cell>
        </row>
        <row r="1651">
          <cell r="A1651">
            <v>1651</v>
          </cell>
          <cell r="B1651">
            <v>1650</v>
          </cell>
        </row>
        <row r="1652">
          <cell r="A1652">
            <v>1652</v>
          </cell>
          <cell r="B1652">
            <v>1650</v>
          </cell>
        </row>
        <row r="1653">
          <cell r="A1653">
            <v>1653</v>
          </cell>
          <cell r="B1653">
            <v>1655</v>
          </cell>
        </row>
        <row r="1654">
          <cell r="A1654">
            <v>1654</v>
          </cell>
          <cell r="B1654">
            <v>1655</v>
          </cell>
        </row>
        <row r="1655">
          <cell r="A1655">
            <v>1655</v>
          </cell>
          <cell r="B1655">
            <v>1655</v>
          </cell>
        </row>
        <row r="1656">
          <cell r="A1656">
            <v>1656</v>
          </cell>
          <cell r="B1656">
            <v>1655</v>
          </cell>
        </row>
        <row r="1657">
          <cell r="A1657">
            <v>1657</v>
          </cell>
          <cell r="B1657">
            <v>1655</v>
          </cell>
        </row>
        <row r="1658">
          <cell r="A1658">
            <v>1658</v>
          </cell>
          <cell r="B1658">
            <v>1660</v>
          </cell>
        </row>
        <row r="1659">
          <cell r="A1659">
            <v>1659</v>
          </cell>
          <cell r="B1659">
            <v>1660</v>
          </cell>
        </row>
        <row r="1660">
          <cell r="A1660">
            <v>1660</v>
          </cell>
          <cell r="B1660">
            <v>1660</v>
          </cell>
        </row>
        <row r="1661">
          <cell r="A1661">
            <v>1661</v>
          </cell>
          <cell r="B1661">
            <v>1660</v>
          </cell>
        </row>
        <row r="1662">
          <cell r="A1662">
            <v>1662</v>
          </cell>
          <cell r="B1662">
            <v>1660</v>
          </cell>
        </row>
        <row r="1663">
          <cell r="A1663">
            <v>1663</v>
          </cell>
          <cell r="B1663">
            <v>1665</v>
          </cell>
        </row>
        <row r="1664">
          <cell r="A1664">
            <v>1664</v>
          </cell>
          <cell r="B1664">
            <v>1665</v>
          </cell>
        </row>
        <row r="1665">
          <cell r="A1665">
            <v>1665</v>
          </cell>
          <cell r="B1665">
            <v>1665</v>
          </cell>
        </row>
        <row r="1666">
          <cell r="A1666">
            <v>1666</v>
          </cell>
          <cell r="B1666">
            <v>1665</v>
          </cell>
        </row>
        <row r="1667">
          <cell r="A1667">
            <v>1667</v>
          </cell>
          <cell r="B1667">
            <v>1665</v>
          </cell>
        </row>
        <row r="1668">
          <cell r="A1668">
            <v>1668</v>
          </cell>
          <cell r="B1668">
            <v>1670</v>
          </cell>
        </row>
        <row r="1669">
          <cell r="A1669">
            <v>1669</v>
          </cell>
          <cell r="B1669">
            <v>1670</v>
          </cell>
        </row>
        <row r="1670">
          <cell r="A1670">
            <v>1670</v>
          </cell>
          <cell r="B1670">
            <v>1670</v>
          </cell>
        </row>
        <row r="1671">
          <cell r="A1671">
            <v>1671</v>
          </cell>
          <cell r="B1671">
            <v>1670</v>
          </cell>
        </row>
        <row r="1672">
          <cell r="A1672">
            <v>1672</v>
          </cell>
          <cell r="B1672">
            <v>1670</v>
          </cell>
        </row>
        <row r="1673">
          <cell r="A1673">
            <v>1673</v>
          </cell>
          <cell r="B1673">
            <v>1675</v>
          </cell>
        </row>
        <row r="1674">
          <cell r="A1674">
            <v>1674</v>
          </cell>
          <cell r="B1674">
            <v>1675</v>
          </cell>
        </row>
        <row r="1675">
          <cell r="A1675">
            <v>1675</v>
          </cell>
          <cell r="B1675">
            <v>1675</v>
          </cell>
        </row>
        <row r="1676">
          <cell r="A1676">
            <v>1676</v>
          </cell>
          <cell r="B1676">
            <v>1675</v>
          </cell>
        </row>
        <row r="1677">
          <cell r="A1677">
            <v>1677</v>
          </cell>
          <cell r="B1677">
            <v>1675</v>
          </cell>
        </row>
        <row r="1678">
          <cell r="A1678">
            <v>1678</v>
          </cell>
          <cell r="B1678">
            <v>1680</v>
          </cell>
        </row>
        <row r="1679">
          <cell r="A1679">
            <v>1679</v>
          </cell>
          <cell r="B1679">
            <v>1680</v>
          </cell>
        </row>
        <row r="1680">
          <cell r="A1680">
            <v>1680</v>
          </cell>
          <cell r="B1680">
            <v>1680</v>
          </cell>
        </row>
        <row r="1681">
          <cell r="A1681">
            <v>1681</v>
          </cell>
          <cell r="B1681">
            <v>1680</v>
          </cell>
        </row>
        <row r="1682">
          <cell r="A1682">
            <v>1682</v>
          </cell>
          <cell r="B1682">
            <v>1680</v>
          </cell>
        </row>
        <row r="1683">
          <cell r="A1683">
            <v>1683</v>
          </cell>
          <cell r="B1683">
            <v>1685</v>
          </cell>
        </row>
        <row r="1684">
          <cell r="A1684">
            <v>1684</v>
          </cell>
          <cell r="B1684">
            <v>1685</v>
          </cell>
        </row>
        <row r="1685">
          <cell r="A1685">
            <v>1685</v>
          </cell>
          <cell r="B1685">
            <v>1685</v>
          </cell>
        </row>
        <row r="1686">
          <cell r="A1686">
            <v>1686</v>
          </cell>
          <cell r="B1686">
            <v>1685</v>
          </cell>
        </row>
        <row r="1687">
          <cell r="A1687">
            <v>1687</v>
          </cell>
          <cell r="B1687">
            <v>1685</v>
          </cell>
        </row>
        <row r="1688">
          <cell r="A1688">
            <v>1688</v>
          </cell>
          <cell r="B1688">
            <v>1690</v>
          </cell>
        </row>
        <row r="1689">
          <cell r="A1689">
            <v>1689</v>
          </cell>
          <cell r="B1689">
            <v>1690</v>
          </cell>
        </row>
        <row r="1690">
          <cell r="A1690">
            <v>1690</v>
          </cell>
          <cell r="B1690">
            <v>1690</v>
          </cell>
        </row>
        <row r="1691">
          <cell r="A1691">
            <v>1691</v>
          </cell>
          <cell r="B1691">
            <v>1690</v>
          </cell>
        </row>
        <row r="1692">
          <cell r="A1692">
            <v>1692</v>
          </cell>
          <cell r="B1692">
            <v>1690</v>
          </cell>
        </row>
        <row r="1693">
          <cell r="A1693">
            <v>1693</v>
          </cell>
          <cell r="B1693">
            <v>1695</v>
          </cell>
        </row>
        <row r="1694">
          <cell r="A1694">
            <v>1694</v>
          </cell>
          <cell r="B1694">
            <v>1695</v>
          </cell>
        </row>
        <row r="1695">
          <cell r="A1695">
            <v>1695</v>
          </cell>
          <cell r="B1695">
            <v>1695</v>
          </cell>
        </row>
        <row r="1696">
          <cell r="A1696">
            <v>1696</v>
          </cell>
          <cell r="B1696">
            <v>1695</v>
          </cell>
        </row>
        <row r="1697">
          <cell r="A1697">
            <v>1697</v>
          </cell>
          <cell r="B1697">
            <v>1695</v>
          </cell>
        </row>
        <row r="1698">
          <cell r="A1698">
            <v>1698</v>
          </cell>
          <cell r="B1698">
            <v>1700</v>
          </cell>
        </row>
        <row r="1699">
          <cell r="A1699">
            <v>1699</v>
          </cell>
          <cell r="B1699">
            <v>1700</v>
          </cell>
        </row>
        <row r="1700">
          <cell r="A1700">
            <v>1700</v>
          </cell>
          <cell r="B1700">
            <v>1700</v>
          </cell>
        </row>
        <row r="1701">
          <cell r="A1701">
            <v>1701</v>
          </cell>
          <cell r="B1701">
            <v>1700</v>
          </cell>
        </row>
        <row r="1702">
          <cell r="A1702">
            <v>1702</v>
          </cell>
          <cell r="B1702">
            <v>1700</v>
          </cell>
        </row>
        <row r="1703">
          <cell r="A1703">
            <v>1703</v>
          </cell>
          <cell r="B1703">
            <v>1705</v>
          </cell>
        </row>
        <row r="1704">
          <cell r="A1704">
            <v>1704</v>
          </cell>
          <cell r="B1704">
            <v>1705</v>
          </cell>
        </row>
        <row r="1705">
          <cell r="A1705">
            <v>1705</v>
          </cell>
          <cell r="B1705">
            <v>1705</v>
          </cell>
        </row>
        <row r="1706">
          <cell r="A1706">
            <v>1706</v>
          </cell>
          <cell r="B1706">
            <v>1705</v>
          </cell>
        </row>
        <row r="1707">
          <cell r="A1707">
            <v>1707</v>
          </cell>
          <cell r="B1707">
            <v>1705</v>
          </cell>
        </row>
        <row r="1708">
          <cell r="A1708">
            <v>1708</v>
          </cell>
          <cell r="B1708">
            <v>1710</v>
          </cell>
        </row>
        <row r="1709">
          <cell r="A1709">
            <v>1709</v>
          </cell>
          <cell r="B1709">
            <v>1710</v>
          </cell>
        </row>
        <row r="1710">
          <cell r="A1710">
            <v>1710</v>
          </cell>
          <cell r="B1710">
            <v>1710</v>
          </cell>
        </row>
        <row r="1711">
          <cell r="A1711">
            <v>1711</v>
          </cell>
          <cell r="B1711">
            <v>1710</v>
          </cell>
        </row>
        <row r="1712">
          <cell r="A1712">
            <v>1712</v>
          </cell>
          <cell r="B1712">
            <v>1710</v>
          </cell>
        </row>
        <row r="1713">
          <cell r="A1713">
            <v>1713</v>
          </cell>
          <cell r="B1713">
            <v>1715</v>
          </cell>
        </row>
        <row r="1714">
          <cell r="A1714">
            <v>1714</v>
          </cell>
          <cell r="B1714">
            <v>1715</v>
          </cell>
        </row>
        <row r="1715">
          <cell r="A1715">
            <v>1715</v>
          </cell>
          <cell r="B1715">
            <v>1715</v>
          </cell>
        </row>
        <row r="1716">
          <cell r="A1716">
            <v>1716</v>
          </cell>
          <cell r="B1716">
            <v>1715</v>
          </cell>
        </row>
        <row r="1717">
          <cell r="A1717">
            <v>1717</v>
          </cell>
          <cell r="B1717">
            <v>1715</v>
          </cell>
        </row>
        <row r="1718">
          <cell r="A1718">
            <v>1718</v>
          </cell>
          <cell r="B1718">
            <v>1720</v>
          </cell>
        </row>
        <row r="1719">
          <cell r="A1719">
            <v>1719</v>
          </cell>
          <cell r="B1719">
            <v>1720</v>
          </cell>
        </row>
        <row r="1720">
          <cell r="A1720">
            <v>1720</v>
          </cell>
          <cell r="B1720">
            <v>1720</v>
          </cell>
        </row>
        <row r="1721">
          <cell r="A1721">
            <v>1721</v>
          </cell>
          <cell r="B1721">
            <v>1720</v>
          </cell>
        </row>
        <row r="1722">
          <cell r="A1722">
            <v>1722</v>
          </cell>
          <cell r="B1722">
            <v>1720</v>
          </cell>
        </row>
        <row r="1723">
          <cell r="A1723">
            <v>1723</v>
          </cell>
          <cell r="B1723">
            <v>1725</v>
          </cell>
        </row>
        <row r="1724">
          <cell r="A1724">
            <v>1724</v>
          </cell>
          <cell r="B1724">
            <v>1725</v>
          </cell>
        </row>
        <row r="1725">
          <cell r="A1725">
            <v>1725</v>
          </cell>
          <cell r="B1725">
            <v>1725</v>
          </cell>
        </row>
        <row r="1726">
          <cell r="A1726">
            <v>1726</v>
          </cell>
          <cell r="B1726">
            <v>1725</v>
          </cell>
        </row>
        <row r="1727">
          <cell r="A1727">
            <v>1727</v>
          </cell>
          <cell r="B1727">
            <v>1725</v>
          </cell>
        </row>
        <row r="1728">
          <cell r="A1728">
            <v>1728</v>
          </cell>
          <cell r="B1728">
            <v>1730</v>
          </cell>
        </row>
        <row r="1729">
          <cell r="A1729">
            <v>1729</v>
          </cell>
          <cell r="B1729">
            <v>1730</v>
          </cell>
        </row>
        <row r="1730">
          <cell r="A1730">
            <v>1730</v>
          </cell>
          <cell r="B1730">
            <v>1730</v>
          </cell>
        </row>
        <row r="1731">
          <cell r="A1731">
            <v>1731</v>
          </cell>
          <cell r="B1731">
            <v>1730</v>
          </cell>
        </row>
        <row r="1732">
          <cell r="A1732">
            <v>1732</v>
          </cell>
          <cell r="B1732">
            <v>1730</v>
          </cell>
        </row>
        <row r="1733">
          <cell r="A1733">
            <v>1733</v>
          </cell>
          <cell r="B1733">
            <v>1735</v>
          </cell>
        </row>
        <row r="1734">
          <cell r="A1734">
            <v>1734</v>
          </cell>
          <cell r="B1734">
            <v>1735</v>
          </cell>
        </row>
        <row r="1735">
          <cell r="A1735">
            <v>1735</v>
          </cell>
          <cell r="B1735">
            <v>1735</v>
          </cell>
        </row>
        <row r="1736">
          <cell r="A1736">
            <v>1736</v>
          </cell>
          <cell r="B1736">
            <v>1735</v>
          </cell>
        </row>
        <row r="1737">
          <cell r="A1737">
            <v>1737</v>
          </cell>
          <cell r="B1737">
            <v>1735</v>
          </cell>
        </row>
        <row r="1738">
          <cell r="A1738">
            <v>1738</v>
          </cell>
          <cell r="B1738">
            <v>1740</v>
          </cell>
        </row>
        <row r="1739">
          <cell r="A1739">
            <v>1739</v>
          </cell>
          <cell r="B1739">
            <v>1740</v>
          </cell>
        </row>
        <row r="1740">
          <cell r="A1740">
            <v>1740</v>
          </cell>
          <cell r="B1740">
            <v>1740</v>
          </cell>
        </row>
        <row r="1741">
          <cell r="A1741">
            <v>1741</v>
          </cell>
          <cell r="B1741">
            <v>1740</v>
          </cell>
        </row>
        <row r="1742">
          <cell r="A1742">
            <v>1742</v>
          </cell>
          <cell r="B1742">
            <v>1740</v>
          </cell>
        </row>
        <row r="1743">
          <cell r="A1743">
            <v>1743</v>
          </cell>
          <cell r="B1743">
            <v>1745</v>
          </cell>
        </row>
        <row r="1744">
          <cell r="A1744">
            <v>1744</v>
          </cell>
          <cell r="B1744">
            <v>1745</v>
          </cell>
        </row>
        <row r="1745">
          <cell r="A1745">
            <v>1745</v>
          </cell>
          <cell r="B1745">
            <v>1745</v>
          </cell>
        </row>
        <row r="1746">
          <cell r="A1746">
            <v>1746</v>
          </cell>
          <cell r="B1746">
            <v>1745</v>
          </cell>
        </row>
        <row r="1747">
          <cell r="A1747">
            <v>1747</v>
          </cell>
          <cell r="B1747">
            <v>1745</v>
          </cell>
        </row>
        <row r="1748">
          <cell r="A1748">
            <v>1748</v>
          </cell>
          <cell r="B1748">
            <v>1750</v>
          </cell>
        </row>
        <row r="1749">
          <cell r="A1749">
            <v>1749</v>
          </cell>
          <cell r="B1749">
            <v>1750</v>
          </cell>
        </row>
        <row r="1750">
          <cell r="A1750">
            <v>1750</v>
          </cell>
          <cell r="B1750">
            <v>1750</v>
          </cell>
        </row>
        <row r="1751">
          <cell r="A1751">
            <v>1751</v>
          </cell>
          <cell r="B1751">
            <v>1750</v>
          </cell>
        </row>
        <row r="1752">
          <cell r="A1752">
            <v>1752</v>
          </cell>
          <cell r="B1752">
            <v>1750</v>
          </cell>
        </row>
        <row r="1753">
          <cell r="A1753">
            <v>1753</v>
          </cell>
          <cell r="B1753">
            <v>1755</v>
          </cell>
        </row>
        <row r="1754">
          <cell r="A1754">
            <v>1754</v>
          </cell>
          <cell r="B1754">
            <v>1755</v>
          </cell>
        </row>
        <row r="1755">
          <cell r="A1755">
            <v>1755</v>
          </cell>
          <cell r="B1755">
            <v>1755</v>
          </cell>
        </row>
        <row r="1756">
          <cell r="A1756">
            <v>1756</v>
          </cell>
          <cell r="B1756">
            <v>1755</v>
          </cell>
        </row>
        <row r="1757">
          <cell r="A1757">
            <v>1757</v>
          </cell>
          <cell r="B1757">
            <v>1755</v>
          </cell>
        </row>
        <row r="1758">
          <cell r="A1758">
            <v>1758</v>
          </cell>
          <cell r="B1758">
            <v>1760</v>
          </cell>
        </row>
        <row r="1759">
          <cell r="A1759">
            <v>1759</v>
          </cell>
          <cell r="B1759">
            <v>1760</v>
          </cell>
        </row>
        <row r="1760">
          <cell r="A1760">
            <v>1760</v>
          </cell>
          <cell r="B1760">
            <v>1760</v>
          </cell>
        </row>
        <row r="1761">
          <cell r="A1761">
            <v>1761</v>
          </cell>
          <cell r="B1761">
            <v>1760</v>
          </cell>
        </row>
        <row r="1762">
          <cell r="A1762">
            <v>1762</v>
          </cell>
          <cell r="B1762">
            <v>1760</v>
          </cell>
        </row>
        <row r="1763">
          <cell r="A1763">
            <v>1763</v>
          </cell>
          <cell r="B1763">
            <v>1765</v>
          </cell>
        </row>
        <row r="1764">
          <cell r="A1764">
            <v>1764</v>
          </cell>
          <cell r="B1764">
            <v>1765</v>
          </cell>
        </row>
        <row r="1765">
          <cell r="A1765">
            <v>1765</v>
          </cell>
          <cell r="B1765">
            <v>1765</v>
          </cell>
        </row>
        <row r="1766">
          <cell r="A1766">
            <v>1766</v>
          </cell>
          <cell r="B1766">
            <v>1765</v>
          </cell>
        </row>
        <row r="1767">
          <cell r="A1767">
            <v>1767</v>
          </cell>
          <cell r="B1767">
            <v>1765</v>
          </cell>
        </row>
        <row r="1768">
          <cell r="A1768">
            <v>1768</v>
          </cell>
          <cell r="B1768">
            <v>1770</v>
          </cell>
        </row>
        <row r="1769">
          <cell r="A1769">
            <v>1769</v>
          </cell>
          <cell r="B1769">
            <v>1770</v>
          </cell>
        </row>
        <row r="1770">
          <cell r="A1770">
            <v>1770</v>
          </cell>
          <cell r="B1770">
            <v>1770</v>
          </cell>
        </row>
        <row r="1771">
          <cell r="A1771">
            <v>1771</v>
          </cell>
          <cell r="B1771">
            <v>1770</v>
          </cell>
        </row>
        <row r="1772">
          <cell r="A1772">
            <v>1772</v>
          </cell>
          <cell r="B1772">
            <v>1770</v>
          </cell>
        </row>
        <row r="1773">
          <cell r="A1773">
            <v>1773</v>
          </cell>
          <cell r="B1773">
            <v>1775</v>
          </cell>
        </row>
        <row r="1774">
          <cell r="A1774">
            <v>1774</v>
          </cell>
          <cell r="B1774">
            <v>1775</v>
          </cell>
        </row>
        <row r="1775">
          <cell r="A1775">
            <v>1775</v>
          </cell>
          <cell r="B1775">
            <v>1775</v>
          </cell>
        </row>
        <row r="1776">
          <cell r="A1776">
            <v>1776</v>
          </cell>
          <cell r="B1776">
            <v>1775</v>
          </cell>
        </row>
        <row r="1777">
          <cell r="A1777">
            <v>1777</v>
          </cell>
          <cell r="B1777">
            <v>1775</v>
          </cell>
        </row>
        <row r="1778">
          <cell r="A1778">
            <v>1778</v>
          </cell>
          <cell r="B1778">
            <v>1780</v>
          </cell>
        </row>
        <row r="1779">
          <cell r="A1779">
            <v>1779</v>
          </cell>
          <cell r="B1779">
            <v>1780</v>
          </cell>
        </row>
        <row r="1780">
          <cell r="A1780">
            <v>1780</v>
          </cell>
          <cell r="B1780">
            <v>1780</v>
          </cell>
        </row>
        <row r="1781">
          <cell r="A1781">
            <v>1781</v>
          </cell>
          <cell r="B1781">
            <v>1780</v>
          </cell>
        </row>
        <row r="1782">
          <cell r="A1782">
            <v>1782</v>
          </cell>
          <cell r="B1782">
            <v>1780</v>
          </cell>
        </row>
        <row r="1783">
          <cell r="A1783">
            <v>1783</v>
          </cell>
          <cell r="B1783">
            <v>1785</v>
          </cell>
        </row>
        <row r="1784">
          <cell r="A1784">
            <v>1784</v>
          </cell>
          <cell r="B1784">
            <v>1785</v>
          </cell>
        </row>
        <row r="1785">
          <cell r="A1785">
            <v>1785</v>
          </cell>
          <cell r="B1785">
            <v>1785</v>
          </cell>
        </row>
        <row r="1786">
          <cell r="A1786">
            <v>1786</v>
          </cell>
          <cell r="B1786">
            <v>1785</v>
          </cell>
        </row>
        <row r="1787">
          <cell r="A1787">
            <v>1787</v>
          </cell>
          <cell r="B1787">
            <v>1785</v>
          </cell>
        </row>
        <row r="1788">
          <cell r="A1788">
            <v>1788</v>
          </cell>
          <cell r="B1788">
            <v>1790</v>
          </cell>
        </row>
        <row r="1789">
          <cell r="A1789">
            <v>1789</v>
          </cell>
          <cell r="B1789">
            <v>1790</v>
          </cell>
        </row>
        <row r="1790">
          <cell r="A1790">
            <v>1790</v>
          </cell>
          <cell r="B1790">
            <v>1790</v>
          </cell>
        </row>
        <row r="1791">
          <cell r="A1791">
            <v>1791</v>
          </cell>
          <cell r="B1791">
            <v>1790</v>
          </cell>
        </row>
        <row r="1792">
          <cell r="A1792">
            <v>1792</v>
          </cell>
          <cell r="B1792">
            <v>1790</v>
          </cell>
        </row>
        <row r="1793">
          <cell r="A1793">
            <v>1793</v>
          </cell>
          <cell r="B1793">
            <v>1795</v>
          </cell>
        </row>
        <row r="1794">
          <cell r="A1794">
            <v>1794</v>
          </cell>
          <cell r="B1794">
            <v>1795</v>
          </cell>
        </row>
        <row r="1795">
          <cell r="A1795">
            <v>1795</v>
          </cell>
          <cell r="B1795">
            <v>1795</v>
          </cell>
        </row>
        <row r="1796">
          <cell r="A1796">
            <v>1796</v>
          </cell>
          <cell r="B1796">
            <v>1795</v>
          </cell>
        </row>
        <row r="1797">
          <cell r="A1797">
            <v>1797</v>
          </cell>
          <cell r="B1797">
            <v>1795</v>
          </cell>
        </row>
        <row r="1798">
          <cell r="A1798">
            <v>1798</v>
          </cell>
          <cell r="B1798">
            <v>1800</v>
          </cell>
        </row>
        <row r="1799">
          <cell r="A1799">
            <v>1799</v>
          </cell>
          <cell r="B1799">
            <v>1800</v>
          </cell>
        </row>
        <row r="1800">
          <cell r="A1800">
            <v>1800</v>
          </cell>
          <cell r="B1800">
            <v>1800</v>
          </cell>
        </row>
        <row r="1801">
          <cell r="A1801">
            <v>1801</v>
          </cell>
          <cell r="B1801">
            <v>1800</v>
          </cell>
        </row>
        <row r="1802">
          <cell r="A1802">
            <v>1802</v>
          </cell>
          <cell r="B1802">
            <v>1800</v>
          </cell>
        </row>
        <row r="1803">
          <cell r="A1803">
            <v>1803</v>
          </cell>
          <cell r="B1803">
            <v>1805</v>
          </cell>
        </row>
        <row r="1804">
          <cell r="A1804">
            <v>1804</v>
          </cell>
          <cell r="B1804">
            <v>1805</v>
          </cell>
        </row>
        <row r="1805">
          <cell r="A1805">
            <v>1805</v>
          </cell>
          <cell r="B1805">
            <v>1805</v>
          </cell>
        </row>
        <row r="1806">
          <cell r="A1806">
            <v>1806</v>
          </cell>
          <cell r="B1806">
            <v>1805</v>
          </cell>
        </row>
        <row r="1807">
          <cell r="A1807">
            <v>1807</v>
          </cell>
          <cell r="B1807">
            <v>1805</v>
          </cell>
        </row>
        <row r="1808">
          <cell r="A1808">
            <v>1808</v>
          </cell>
          <cell r="B1808">
            <v>1810</v>
          </cell>
        </row>
        <row r="1809">
          <cell r="A1809">
            <v>1809</v>
          </cell>
          <cell r="B1809">
            <v>1810</v>
          </cell>
        </row>
        <row r="1810">
          <cell r="A1810">
            <v>1810</v>
          </cell>
          <cell r="B1810">
            <v>1810</v>
          </cell>
        </row>
        <row r="1811">
          <cell r="A1811">
            <v>1811</v>
          </cell>
          <cell r="B1811">
            <v>1810</v>
          </cell>
        </row>
        <row r="1812">
          <cell r="A1812">
            <v>1812</v>
          </cell>
          <cell r="B1812">
            <v>1810</v>
          </cell>
        </row>
        <row r="1813">
          <cell r="A1813">
            <v>1813</v>
          </cell>
          <cell r="B1813">
            <v>1815</v>
          </cell>
        </row>
        <row r="1814">
          <cell r="A1814">
            <v>1814</v>
          </cell>
          <cell r="B1814">
            <v>1815</v>
          </cell>
        </row>
        <row r="1815">
          <cell r="A1815">
            <v>1815</v>
          </cell>
          <cell r="B1815">
            <v>1815</v>
          </cell>
        </row>
        <row r="1816">
          <cell r="A1816">
            <v>1816</v>
          </cell>
          <cell r="B1816">
            <v>1815</v>
          </cell>
        </row>
        <row r="1817">
          <cell r="A1817">
            <v>1817</v>
          </cell>
          <cell r="B1817">
            <v>1815</v>
          </cell>
        </row>
        <row r="1818">
          <cell r="A1818">
            <v>1818</v>
          </cell>
          <cell r="B1818">
            <v>1820</v>
          </cell>
        </row>
        <row r="1819">
          <cell r="A1819">
            <v>1819</v>
          </cell>
          <cell r="B1819">
            <v>1820</v>
          </cell>
        </row>
        <row r="1820">
          <cell r="A1820">
            <v>1820</v>
          </cell>
          <cell r="B1820">
            <v>1820</v>
          </cell>
        </row>
        <row r="1821">
          <cell r="A1821">
            <v>1821</v>
          </cell>
          <cell r="B1821">
            <v>1820</v>
          </cell>
        </row>
        <row r="1822">
          <cell r="A1822">
            <v>1822</v>
          </cell>
          <cell r="B1822">
            <v>1820</v>
          </cell>
        </row>
        <row r="1823">
          <cell r="A1823">
            <v>1823</v>
          </cell>
          <cell r="B1823">
            <v>1825</v>
          </cell>
        </row>
        <row r="1824">
          <cell r="A1824">
            <v>1824</v>
          </cell>
          <cell r="B1824">
            <v>1825</v>
          </cell>
        </row>
        <row r="1825">
          <cell r="A1825">
            <v>1825</v>
          </cell>
          <cell r="B1825">
            <v>1825</v>
          </cell>
        </row>
        <row r="1826">
          <cell r="A1826">
            <v>1826</v>
          </cell>
          <cell r="B1826">
            <v>1825</v>
          </cell>
        </row>
        <row r="1827">
          <cell r="A1827">
            <v>1827</v>
          </cell>
          <cell r="B1827">
            <v>1825</v>
          </cell>
        </row>
        <row r="1828">
          <cell r="A1828">
            <v>1828</v>
          </cell>
          <cell r="B1828">
            <v>1830</v>
          </cell>
        </row>
        <row r="1829">
          <cell r="A1829">
            <v>1829</v>
          </cell>
          <cell r="B1829">
            <v>1830</v>
          </cell>
        </row>
        <row r="1830">
          <cell r="A1830">
            <v>1830</v>
          </cell>
          <cell r="B1830">
            <v>1830</v>
          </cell>
        </row>
        <row r="1831">
          <cell r="A1831">
            <v>1831</v>
          </cell>
          <cell r="B1831">
            <v>1830</v>
          </cell>
        </row>
        <row r="1832">
          <cell r="A1832">
            <v>1832</v>
          </cell>
          <cell r="B1832">
            <v>1830</v>
          </cell>
        </row>
        <row r="1833">
          <cell r="A1833">
            <v>1833</v>
          </cell>
          <cell r="B1833">
            <v>1835</v>
          </cell>
        </row>
        <row r="1834">
          <cell r="A1834">
            <v>1834</v>
          </cell>
          <cell r="B1834">
            <v>1835</v>
          </cell>
        </row>
        <row r="1835">
          <cell r="A1835">
            <v>1835</v>
          </cell>
          <cell r="B1835">
            <v>1835</v>
          </cell>
        </row>
        <row r="1836">
          <cell r="A1836">
            <v>1836</v>
          </cell>
          <cell r="B1836">
            <v>1835</v>
          </cell>
        </row>
        <row r="1837">
          <cell r="A1837">
            <v>1837</v>
          </cell>
          <cell r="B1837">
            <v>1835</v>
          </cell>
        </row>
        <row r="1838">
          <cell r="A1838">
            <v>1838</v>
          </cell>
          <cell r="B1838">
            <v>1840</v>
          </cell>
        </row>
        <row r="1839">
          <cell r="A1839">
            <v>1839</v>
          </cell>
          <cell r="B1839">
            <v>1840</v>
          </cell>
        </row>
        <row r="1840">
          <cell r="A1840">
            <v>1840</v>
          </cell>
          <cell r="B1840">
            <v>1840</v>
          </cell>
        </row>
        <row r="1841">
          <cell r="A1841">
            <v>1841</v>
          </cell>
          <cell r="B1841">
            <v>1840</v>
          </cell>
        </row>
        <row r="1842">
          <cell r="A1842">
            <v>1842</v>
          </cell>
          <cell r="B1842">
            <v>1840</v>
          </cell>
        </row>
        <row r="1843">
          <cell r="A1843">
            <v>1843</v>
          </cell>
          <cell r="B1843">
            <v>1845</v>
          </cell>
        </row>
        <row r="1844">
          <cell r="A1844">
            <v>1844</v>
          </cell>
          <cell r="B1844">
            <v>1845</v>
          </cell>
        </row>
        <row r="1845">
          <cell r="A1845">
            <v>1845</v>
          </cell>
          <cell r="B1845">
            <v>1845</v>
          </cell>
        </row>
        <row r="1846">
          <cell r="A1846">
            <v>1846</v>
          </cell>
          <cell r="B1846">
            <v>1845</v>
          </cell>
        </row>
        <row r="1847">
          <cell r="A1847">
            <v>1847</v>
          </cell>
          <cell r="B1847">
            <v>1845</v>
          </cell>
        </row>
        <row r="1848">
          <cell r="A1848">
            <v>1848</v>
          </cell>
          <cell r="B1848">
            <v>1850</v>
          </cell>
        </row>
        <row r="1849">
          <cell r="A1849">
            <v>1849</v>
          </cell>
          <cell r="B1849">
            <v>1850</v>
          </cell>
        </row>
        <row r="1850">
          <cell r="A1850">
            <v>1850</v>
          </cell>
          <cell r="B1850">
            <v>1850</v>
          </cell>
        </row>
        <row r="1851">
          <cell r="A1851">
            <v>1851</v>
          </cell>
          <cell r="B1851">
            <v>1850</v>
          </cell>
        </row>
        <row r="1852">
          <cell r="A1852">
            <v>1852</v>
          </cell>
          <cell r="B1852">
            <v>1850</v>
          </cell>
        </row>
        <row r="1853">
          <cell r="A1853">
            <v>1853</v>
          </cell>
          <cell r="B1853">
            <v>1855</v>
          </cell>
        </row>
        <row r="1854">
          <cell r="A1854">
            <v>1854</v>
          </cell>
          <cell r="B1854">
            <v>1855</v>
          </cell>
        </row>
        <row r="1855">
          <cell r="A1855">
            <v>1855</v>
          </cell>
          <cell r="B1855">
            <v>1855</v>
          </cell>
        </row>
        <row r="1856">
          <cell r="A1856">
            <v>1856</v>
          </cell>
          <cell r="B1856">
            <v>1855</v>
          </cell>
        </row>
        <row r="1857">
          <cell r="A1857">
            <v>1857</v>
          </cell>
          <cell r="B1857">
            <v>1855</v>
          </cell>
        </row>
        <row r="1858">
          <cell r="A1858">
            <v>1858</v>
          </cell>
          <cell r="B1858">
            <v>1860</v>
          </cell>
        </row>
        <row r="1859">
          <cell r="A1859">
            <v>1859</v>
          </cell>
          <cell r="B1859">
            <v>1860</v>
          </cell>
        </row>
        <row r="1860">
          <cell r="A1860">
            <v>1860</v>
          </cell>
          <cell r="B1860">
            <v>1860</v>
          </cell>
        </row>
        <row r="1861">
          <cell r="A1861">
            <v>1861</v>
          </cell>
          <cell r="B1861">
            <v>1860</v>
          </cell>
        </row>
        <row r="1862">
          <cell r="A1862">
            <v>1862</v>
          </cell>
          <cell r="B1862">
            <v>1860</v>
          </cell>
        </row>
        <row r="1863">
          <cell r="A1863">
            <v>1863</v>
          </cell>
          <cell r="B1863">
            <v>1865</v>
          </cell>
        </row>
        <row r="1864">
          <cell r="A1864">
            <v>1864</v>
          </cell>
          <cell r="B1864">
            <v>1865</v>
          </cell>
        </row>
        <row r="1865">
          <cell r="A1865">
            <v>1865</v>
          </cell>
          <cell r="B1865">
            <v>1865</v>
          </cell>
        </row>
        <row r="1866">
          <cell r="A1866">
            <v>1866</v>
          </cell>
          <cell r="B1866">
            <v>1865</v>
          </cell>
        </row>
        <row r="1867">
          <cell r="A1867">
            <v>1867</v>
          </cell>
          <cell r="B1867">
            <v>1865</v>
          </cell>
        </row>
        <row r="1868">
          <cell r="A1868">
            <v>1868</v>
          </cell>
          <cell r="B1868">
            <v>1870</v>
          </cell>
        </row>
        <row r="1869">
          <cell r="A1869">
            <v>1869</v>
          </cell>
          <cell r="B1869">
            <v>1870</v>
          </cell>
        </row>
        <row r="1870">
          <cell r="A1870">
            <v>1870</v>
          </cell>
          <cell r="B1870">
            <v>1870</v>
          </cell>
        </row>
        <row r="1871">
          <cell r="A1871">
            <v>1871</v>
          </cell>
          <cell r="B1871">
            <v>1870</v>
          </cell>
        </row>
        <row r="1872">
          <cell r="A1872">
            <v>1872</v>
          </cell>
          <cell r="B1872">
            <v>1870</v>
          </cell>
        </row>
        <row r="1873">
          <cell r="A1873">
            <v>1873</v>
          </cell>
          <cell r="B1873">
            <v>1875</v>
          </cell>
        </row>
        <row r="1874">
          <cell r="A1874">
            <v>1874</v>
          </cell>
          <cell r="B1874">
            <v>1875</v>
          </cell>
        </row>
        <row r="1875">
          <cell r="A1875">
            <v>1875</v>
          </cell>
          <cell r="B1875">
            <v>1875</v>
          </cell>
        </row>
        <row r="1876">
          <cell r="A1876">
            <v>1876</v>
          </cell>
          <cell r="B1876">
            <v>1875</v>
          </cell>
        </row>
        <row r="1877">
          <cell r="A1877">
            <v>1877</v>
          </cell>
          <cell r="B1877">
            <v>1875</v>
          </cell>
        </row>
        <row r="1878">
          <cell r="A1878">
            <v>1878</v>
          </cell>
          <cell r="B1878">
            <v>1880</v>
          </cell>
        </row>
        <row r="1879">
          <cell r="A1879">
            <v>1879</v>
          </cell>
          <cell r="B1879">
            <v>1880</v>
          </cell>
        </row>
        <row r="1880">
          <cell r="A1880">
            <v>1880</v>
          </cell>
          <cell r="B1880">
            <v>1880</v>
          </cell>
        </row>
        <row r="1881">
          <cell r="A1881">
            <v>1881</v>
          </cell>
          <cell r="B1881">
            <v>1880</v>
          </cell>
        </row>
        <row r="1882">
          <cell r="A1882">
            <v>1882</v>
          </cell>
          <cell r="B1882">
            <v>1880</v>
          </cell>
        </row>
        <row r="1883">
          <cell r="A1883">
            <v>1883</v>
          </cell>
          <cell r="B1883">
            <v>1885</v>
          </cell>
        </row>
        <row r="1884">
          <cell r="A1884">
            <v>1884</v>
          </cell>
          <cell r="B1884">
            <v>1885</v>
          </cell>
        </row>
        <row r="1885">
          <cell r="A1885">
            <v>1885</v>
          </cell>
          <cell r="B1885">
            <v>1885</v>
          </cell>
        </row>
        <row r="1886">
          <cell r="A1886">
            <v>1886</v>
          </cell>
          <cell r="B1886">
            <v>1885</v>
          </cell>
        </row>
        <row r="1887">
          <cell r="A1887">
            <v>1887</v>
          </cell>
          <cell r="B1887">
            <v>1885</v>
          </cell>
        </row>
        <row r="1888">
          <cell r="A1888">
            <v>1888</v>
          </cell>
          <cell r="B1888">
            <v>1890</v>
          </cell>
        </row>
        <row r="1889">
          <cell r="A1889">
            <v>1889</v>
          </cell>
          <cell r="B1889">
            <v>1890</v>
          </cell>
        </row>
        <row r="1890">
          <cell r="A1890">
            <v>1890</v>
          </cell>
          <cell r="B1890">
            <v>1890</v>
          </cell>
        </row>
        <row r="1891">
          <cell r="A1891">
            <v>1891</v>
          </cell>
          <cell r="B1891">
            <v>1890</v>
          </cell>
        </row>
        <row r="1892">
          <cell r="A1892">
            <v>1892</v>
          </cell>
          <cell r="B1892">
            <v>1890</v>
          </cell>
        </row>
        <row r="1893">
          <cell r="A1893">
            <v>1893</v>
          </cell>
          <cell r="B1893">
            <v>1895</v>
          </cell>
        </row>
        <row r="1894">
          <cell r="A1894">
            <v>1894</v>
          </cell>
          <cell r="B1894">
            <v>1895</v>
          </cell>
        </row>
        <row r="1895">
          <cell r="A1895">
            <v>1895</v>
          </cell>
          <cell r="B1895">
            <v>1895</v>
          </cell>
        </row>
        <row r="1896">
          <cell r="A1896">
            <v>1896</v>
          </cell>
          <cell r="B1896">
            <v>1895</v>
          </cell>
        </row>
        <row r="1897">
          <cell r="A1897">
            <v>1897</v>
          </cell>
          <cell r="B1897">
            <v>1895</v>
          </cell>
        </row>
        <row r="1898">
          <cell r="A1898">
            <v>1898</v>
          </cell>
          <cell r="B1898">
            <v>1900</v>
          </cell>
        </row>
        <row r="1899">
          <cell r="A1899">
            <v>1899</v>
          </cell>
          <cell r="B1899">
            <v>1900</v>
          </cell>
        </row>
        <row r="1900">
          <cell r="A1900">
            <v>1900</v>
          </cell>
          <cell r="B1900">
            <v>1900</v>
          </cell>
        </row>
        <row r="1901">
          <cell r="A1901">
            <v>1901</v>
          </cell>
          <cell r="B1901">
            <v>1900</v>
          </cell>
        </row>
        <row r="1902">
          <cell r="A1902">
            <v>1902</v>
          </cell>
          <cell r="B1902">
            <v>1900</v>
          </cell>
        </row>
        <row r="1903">
          <cell r="A1903">
            <v>1903</v>
          </cell>
          <cell r="B1903">
            <v>1905</v>
          </cell>
        </row>
        <row r="1904">
          <cell r="A1904">
            <v>1904</v>
          </cell>
          <cell r="B1904">
            <v>1905</v>
          </cell>
        </row>
        <row r="1905">
          <cell r="A1905">
            <v>1905</v>
          </cell>
          <cell r="B1905">
            <v>1905</v>
          </cell>
        </row>
        <row r="1906">
          <cell r="A1906">
            <v>1906</v>
          </cell>
          <cell r="B1906">
            <v>1905</v>
          </cell>
        </row>
        <row r="1907">
          <cell r="A1907">
            <v>1907</v>
          </cell>
          <cell r="B1907">
            <v>1905</v>
          </cell>
        </row>
        <row r="1908">
          <cell r="A1908">
            <v>1908</v>
          </cell>
          <cell r="B1908">
            <v>1910</v>
          </cell>
        </row>
        <row r="1909">
          <cell r="A1909">
            <v>1909</v>
          </cell>
          <cell r="B1909">
            <v>1910</v>
          </cell>
        </row>
        <row r="1910">
          <cell r="A1910">
            <v>1910</v>
          </cell>
          <cell r="B1910">
            <v>1910</v>
          </cell>
        </row>
        <row r="1911">
          <cell r="A1911">
            <v>1911</v>
          </cell>
          <cell r="B1911">
            <v>1910</v>
          </cell>
        </row>
        <row r="1912">
          <cell r="A1912">
            <v>1912</v>
          </cell>
          <cell r="B1912">
            <v>1910</v>
          </cell>
        </row>
        <row r="1913">
          <cell r="A1913">
            <v>1913</v>
          </cell>
          <cell r="B1913">
            <v>1915</v>
          </cell>
        </row>
        <row r="1914">
          <cell r="A1914">
            <v>1914</v>
          </cell>
          <cell r="B1914">
            <v>1915</v>
          </cell>
        </row>
        <row r="1915">
          <cell r="A1915">
            <v>1915</v>
          </cell>
          <cell r="B1915">
            <v>1915</v>
          </cell>
        </row>
        <row r="1916">
          <cell r="A1916">
            <v>1916</v>
          </cell>
          <cell r="B1916">
            <v>1915</v>
          </cell>
        </row>
        <row r="1917">
          <cell r="A1917">
            <v>1917</v>
          </cell>
          <cell r="B1917">
            <v>1915</v>
          </cell>
        </row>
        <row r="1918">
          <cell r="A1918">
            <v>1918</v>
          </cell>
          <cell r="B1918">
            <v>1920</v>
          </cell>
        </row>
        <row r="1919">
          <cell r="A1919">
            <v>1919</v>
          </cell>
          <cell r="B1919">
            <v>1920</v>
          </cell>
        </row>
        <row r="1920">
          <cell r="A1920">
            <v>1920</v>
          </cell>
          <cell r="B1920">
            <v>1920</v>
          </cell>
        </row>
        <row r="1921">
          <cell r="A1921">
            <v>1921</v>
          </cell>
          <cell r="B1921">
            <v>1920</v>
          </cell>
        </row>
        <row r="1922">
          <cell r="A1922">
            <v>1922</v>
          </cell>
          <cell r="B1922">
            <v>1920</v>
          </cell>
        </row>
        <row r="1923">
          <cell r="A1923">
            <v>1923</v>
          </cell>
          <cell r="B1923">
            <v>1925</v>
          </cell>
        </row>
        <row r="1924">
          <cell r="A1924">
            <v>1924</v>
          </cell>
          <cell r="B1924">
            <v>1925</v>
          </cell>
        </row>
        <row r="1925">
          <cell r="A1925">
            <v>1925</v>
          </cell>
          <cell r="B1925">
            <v>1925</v>
          </cell>
        </row>
        <row r="1926">
          <cell r="A1926">
            <v>1926</v>
          </cell>
          <cell r="B1926">
            <v>1925</v>
          </cell>
        </row>
        <row r="1927">
          <cell r="A1927">
            <v>1927</v>
          </cell>
          <cell r="B1927">
            <v>1925</v>
          </cell>
        </row>
        <row r="1928">
          <cell r="A1928">
            <v>1928</v>
          </cell>
          <cell r="B1928">
            <v>1930</v>
          </cell>
        </row>
        <row r="1929">
          <cell r="A1929">
            <v>1929</v>
          </cell>
          <cell r="B1929">
            <v>1930</v>
          </cell>
        </row>
        <row r="1930">
          <cell r="A1930">
            <v>1930</v>
          </cell>
          <cell r="B1930">
            <v>1930</v>
          </cell>
        </row>
        <row r="1931">
          <cell r="A1931">
            <v>1931</v>
          </cell>
          <cell r="B1931">
            <v>1930</v>
          </cell>
        </row>
        <row r="1932">
          <cell r="A1932">
            <v>1932</v>
          </cell>
          <cell r="B1932">
            <v>1930</v>
          </cell>
        </row>
        <row r="1933">
          <cell r="A1933">
            <v>1933</v>
          </cell>
          <cell r="B1933">
            <v>1935</v>
          </cell>
        </row>
        <row r="1934">
          <cell r="A1934">
            <v>1934</v>
          </cell>
          <cell r="B1934">
            <v>1935</v>
          </cell>
        </row>
        <row r="1935">
          <cell r="A1935">
            <v>1935</v>
          </cell>
          <cell r="B1935">
            <v>1935</v>
          </cell>
        </row>
        <row r="1936">
          <cell r="A1936">
            <v>1936</v>
          </cell>
          <cell r="B1936">
            <v>1935</v>
          </cell>
        </row>
        <row r="1937">
          <cell r="A1937">
            <v>1937</v>
          </cell>
          <cell r="B1937">
            <v>1935</v>
          </cell>
        </row>
        <row r="1938">
          <cell r="A1938">
            <v>1938</v>
          </cell>
          <cell r="B1938">
            <v>1940</v>
          </cell>
        </row>
        <row r="1939">
          <cell r="A1939">
            <v>1939</v>
          </cell>
          <cell r="B1939">
            <v>1940</v>
          </cell>
        </row>
        <row r="1940">
          <cell r="A1940">
            <v>1940</v>
          </cell>
          <cell r="B1940">
            <v>1940</v>
          </cell>
        </row>
        <row r="1941">
          <cell r="A1941">
            <v>1941</v>
          </cell>
          <cell r="B1941">
            <v>1940</v>
          </cell>
        </row>
        <row r="1942">
          <cell r="A1942">
            <v>1942</v>
          </cell>
          <cell r="B1942">
            <v>1940</v>
          </cell>
        </row>
        <row r="1943">
          <cell r="A1943">
            <v>1943</v>
          </cell>
          <cell r="B1943">
            <v>1945</v>
          </cell>
        </row>
        <row r="1944">
          <cell r="A1944">
            <v>1944</v>
          </cell>
          <cell r="B1944">
            <v>1945</v>
          </cell>
        </row>
        <row r="1945">
          <cell r="A1945">
            <v>1945</v>
          </cell>
          <cell r="B1945">
            <v>1945</v>
          </cell>
        </row>
        <row r="1946">
          <cell r="A1946">
            <v>1946</v>
          </cell>
          <cell r="B1946">
            <v>1945</v>
          </cell>
        </row>
        <row r="1947">
          <cell r="A1947">
            <v>1947</v>
          </cell>
          <cell r="B1947">
            <v>1945</v>
          </cell>
        </row>
        <row r="1948">
          <cell r="A1948">
            <v>1948</v>
          </cell>
          <cell r="B1948">
            <v>1950</v>
          </cell>
        </row>
        <row r="1949">
          <cell r="A1949">
            <v>1949</v>
          </cell>
          <cell r="B1949">
            <v>1950</v>
          </cell>
        </row>
        <row r="1950">
          <cell r="A1950">
            <v>1950</v>
          </cell>
          <cell r="B1950">
            <v>1950</v>
          </cell>
        </row>
        <row r="1951">
          <cell r="A1951">
            <v>1951</v>
          </cell>
          <cell r="B1951">
            <v>1950</v>
          </cell>
        </row>
        <row r="1952">
          <cell r="A1952">
            <v>1952</v>
          </cell>
          <cell r="B1952">
            <v>1950</v>
          </cell>
        </row>
        <row r="1953">
          <cell r="A1953">
            <v>1953</v>
          </cell>
          <cell r="B1953">
            <v>1955</v>
          </cell>
        </row>
        <row r="1954">
          <cell r="A1954">
            <v>1954</v>
          </cell>
          <cell r="B1954">
            <v>1955</v>
          </cell>
        </row>
        <row r="1955">
          <cell r="A1955">
            <v>1955</v>
          </cell>
          <cell r="B1955">
            <v>1955</v>
          </cell>
        </row>
        <row r="1956">
          <cell r="A1956">
            <v>1956</v>
          </cell>
          <cell r="B1956">
            <v>1955</v>
          </cell>
        </row>
        <row r="1957">
          <cell r="A1957">
            <v>1957</v>
          </cell>
          <cell r="B1957">
            <v>1955</v>
          </cell>
        </row>
        <row r="1958">
          <cell r="A1958">
            <v>1958</v>
          </cell>
          <cell r="B1958">
            <v>1960</v>
          </cell>
        </row>
        <row r="1959">
          <cell r="A1959">
            <v>1959</v>
          </cell>
          <cell r="B1959">
            <v>1960</v>
          </cell>
        </row>
        <row r="1960">
          <cell r="A1960">
            <v>1960</v>
          </cell>
          <cell r="B1960">
            <v>1960</v>
          </cell>
        </row>
        <row r="1961">
          <cell r="A1961">
            <v>1961</v>
          </cell>
          <cell r="B1961">
            <v>1960</v>
          </cell>
        </row>
        <row r="1962">
          <cell r="A1962">
            <v>1962</v>
          </cell>
          <cell r="B1962">
            <v>1960</v>
          </cell>
        </row>
        <row r="1963">
          <cell r="A1963">
            <v>1963</v>
          </cell>
          <cell r="B1963">
            <v>1965</v>
          </cell>
        </row>
        <row r="1964">
          <cell r="A1964">
            <v>1964</v>
          </cell>
          <cell r="B1964">
            <v>1965</v>
          </cell>
        </row>
        <row r="1965">
          <cell r="A1965">
            <v>1965</v>
          </cell>
          <cell r="B1965">
            <v>1965</v>
          </cell>
        </row>
        <row r="1966">
          <cell r="A1966">
            <v>1966</v>
          </cell>
          <cell r="B1966">
            <v>1965</v>
          </cell>
        </row>
        <row r="1967">
          <cell r="A1967">
            <v>1967</v>
          </cell>
          <cell r="B1967">
            <v>1965</v>
          </cell>
        </row>
        <row r="1968">
          <cell r="A1968">
            <v>1968</v>
          </cell>
          <cell r="B1968">
            <v>1970</v>
          </cell>
        </row>
        <row r="1969">
          <cell r="A1969">
            <v>1969</v>
          </cell>
          <cell r="B1969">
            <v>1970</v>
          </cell>
        </row>
        <row r="1970">
          <cell r="A1970">
            <v>1970</v>
          </cell>
          <cell r="B1970">
            <v>1970</v>
          </cell>
        </row>
        <row r="1971">
          <cell r="A1971">
            <v>1971</v>
          </cell>
          <cell r="B1971">
            <v>1970</v>
          </cell>
        </row>
        <row r="1972">
          <cell r="A1972">
            <v>1972</v>
          </cell>
          <cell r="B1972">
            <v>1970</v>
          </cell>
        </row>
        <row r="1973">
          <cell r="A1973">
            <v>1973</v>
          </cell>
          <cell r="B1973">
            <v>1975</v>
          </cell>
        </row>
        <row r="1974">
          <cell r="A1974">
            <v>1974</v>
          </cell>
          <cell r="B1974">
            <v>1975</v>
          </cell>
        </row>
        <row r="1975">
          <cell r="A1975">
            <v>1975</v>
          </cell>
          <cell r="B1975">
            <v>1975</v>
          </cell>
        </row>
        <row r="1976">
          <cell r="A1976">
            <v>1976</v>
          </cell>
          <cell r="B1976">
            <v>1975</v>
          </cell>
        </row>
        <row r="1977">
          <cell r="A1977">
            <v>1977</v>
          </cell>
          <cell r="B1977">
            <v>1975</v>
          </cell>
        </row>
        <row r="1978">
          <cell r="A1978">
            <v>1978</v>
          </cell>
          <cell r="B1978">
            <v>1980</v>
          </cell>
        </row>
        <row r="1979">
          <cell r="A1979">
            <v>1979</v>
          </cell>
          <cell r="B1979">
            <v>1980</v>
          </cell>
        </row>
        <row r="1980">
          <cell r="A1980">
            <v>1980</v>
          </cell>
          <cell r="B1980">
            <v>1980</v>
          </cell>
        </row>
        <row r="1981">
          <cell r="A1981">
            <v>1981</v>
          </cell>
          <cell r="B1981">
            <v>1980</v>
          </cell>
        </row>
        <row r="1982">
          <cell r="A1982">
            <v>1982</v>
          </cell>
          <cell r="B1982">
            <v>1980</v>
          </cell>
        </row>
        <row r="1983">
          <cell r="A1983">
            <v>1983</v>
          </cell>
          <cell r="B1983">
            <v>1985</v>
          </cell>
        </row>
        <row r="1984">
          <cell r="A1984">
            <v>1984</v>
          </cell>
          <cell r="B1984">
            <v>1985</v>
          </cell>
        </row>
        <row r="1985">
          <cell r="A1985">
            <v>1985</v>
          </cell>
          <cell r="B1985">
            <v>1985</v>
          </cell>
        </row>
        <row r="1986">
          <cell r="A1986">
            <v>1986</v>
          </cell>
          <cell r="B1986">
            <v>1985</v>
          </cell>
        </row>
        <row r="1987">
          <cell r="A1987">
            <v>1987</v>
          </cell>
          <cell r="B1987">
            <v>1985</v>
          </cell>
        </row>
        <row r="1988">
          <cell r="A1988">
            <v>1988</v>
          </cell>
          <cell r="B1988">
            <v>1990</v>
          </cell>
        </row>
        <row r="1989">
          <cell r="A1989">
            <v>1989</v>
          </cell>
          <cell r="B1989">
            <v>1990</v>
          </cell>
        </row>
        <row r="1990">
          <cell r="A1990">
            <v>1990</v>
          </cell>
          <cell r="B1990">
            <v>1990</v>
          </cell>
        </row>
        <row r="1991">
          <cell r="A1991">
            <v>1991</v>
          </cell>
          <cell r="B1991">
            <v>1990</v>
          </cell>
        </row>
        <row r="1992">
          <cell r="A1992">
            <v>1992</v>
          </cell>
          <cell r="B1992">
            <v>1990</v>
          </cell>
        </row>
        <row r="1993">
          <cell r="A1993">
            <v>1993</v>
          </cell>
          <cell r="B1993">
            <v>1995</v>
          </cell>
        </row>
        <row r="1994">
          <cell r="A1994">
            <v>1994</v>
          </cell>
          <cell r="B1994">
            <v>1995</v>
          </cell>
        </row>
        <row r="1995">
          <cell r="A1995">
            <v>1995</v>
          </cell>
          <cell r="B1995">
            <v>1995</v>
          </cell>
        </row>
        <row r="1996">
          <cell r="A1996">
            <v>1996</v>
          </cell>
          <cell r="B1996">
            <v>1995</v>
          </cell>
        </row>
        <row r="1997">
          <cell r="A1997">
            <v>1997</v>
          </cell>
          <cell r="B1997">
            <v>1995</v>
          </cell>
        </row>
        <row r="1998">
          <cell r="A1998">
            <v>1998</v>
          </cell>
          <cell r="B1998">
            <v>2000</v>
          </cell>
        </row>
        <row r="1999">
          <cell r="A1999">
            <v>1999</v>
          </cell>
          <cell r="B1999">
            <v>2000</v>
          </cell>
        </row>
        <row r="2000">
          <cell r="A2000">
            <v>2000</v>
          </cell>
          <cell r="B2000">
            <v>2000</v>
          </cell>
        </row>
        <row r="2001">
          <cell r="A2001">
            <v>2001</v>
          </cell>
          <cell r="B2001">
            <v>2000</v>
          </cell>
        </row>
        <row r="2002">
          <cell r="A2002">
            <v>2002</v>
          </cell>
          <cell r="B2002">
            <v>2000</v>
          </cell>
        </row>
        <row r="2003">
          <cell r="A2003">
            <v>2003</v>
          </cell>
          <cell r="B2003">
            <v>2005</v>
          </cell>
        </row>
        <row r="2004">
          <cell r="A2004">
            <v>2004</v>
          </cell>
          <cell r="B2004">
            <v>2005</v>
          </cell>
        </row>
        <row r="2005">
          <cell r="A2005">
            <v>2005</v>
          </cell>
          <cell r="B2005">
            <v>2005</v>
          </cell>
        </row>
        <row r="2006">
          <cell r="A2006">
            <v>2006</v>
          </cell>
          <cell r="B2006">
            <v>2005</v>
          </cell>
        </row>
        <row r="2007">
          <cell r="A2007">
            <v>2007</v>
          </cell>
          <cell r="B2007">
            <v>2005</v>
          </cell>
        </row>
        <row r="2008">
          <cell r="A2008">
            <v>2008</v>
          </cell>
          <cell r="B2008">
            <v>2010</v>
          </cell>
        </row>
        <row r="2009">
          <cell r="A2009">
            <v>2009</v>
          </cell>
          <cell r="B2009">
            <v>2010</v>
          </cell>
        </row>
        <row r="2010">
          <cell r="A2010">
            <v>2010</v>
          </cell>
          <cell r="B2010">
            <v>2010</v>
          </cell>
        </row>
        <row r="2011">
          <cell r="A2011">
            <v>2011</v>
          </cell>
          <cell r="B2011">
            <v>2010</v>
          </cell>
        </row>
        <row r="2012">
          <cell r="A2012">
            <v>2012</v>
          </cell>
          <cell r="B2012">
            <v>2010</v>
          </cell>
        </row>
        <row r="2013">
          <cell r="A2013">
            <v>2013</v>
          </cell>
          <cell r="B2013">
            <v>2015</v>
          </cell>
        </row>
        <row r="2014">
          <cell r="A2014">
            <v>2014</v>
          </cell>
          <cell r="B2014">
            <v>2015</v>
          </cell>
        </row>
        <row r="2015">
          <cell r="A2015">
            <v>2015</v>
          </cell>
          <cell r="B2015">
            <v>2015</v>
          </cell>
        </row>
        <row r="2016">
          <cell r="A2016">
            <v>2016</v>
          </cell>
          <cell r="B2016">
            <v>2015</v>
          </cell>
        </row>
        <row r="2017">
          <cell r="A2017">
            <v>2017</v>
          </cell>
          <cell r="B2017">
            <v>2015</v>
          </cell>
        </row>
        <row r="2018">
          <cell r="A2018">
            <v>2018</v>
          </cell>
          <cell r="B2018">
            <v>2020</v>
          </cell>
        </row>
        <row r="2019">
          <cell r="A2019">
            <v>2019</v>
          </cell>
          <cell r="B2019">
            <v>2020</v>
          </cell>
        </row>
        <row r="2020">
          <cell r="A2020">
            <v>2020</v>
          </cell>
          <cell r="B2020">
            <v>2020</v>
          </cell>
        </row>
        <row r="2021">
          <cell r="A2021">
            <v>2021</v>
          </cell>
          <cell r="B2021">
            <v>2020</v>
          </cell>
        </row>
        <row r="2022">
          <cell r="A2022">
            <v>2022</v>
          </cell>
          <cell r="B2022">
            <v>2020</v>
          </cell>
        </row>
        <row r="2023">
          <cell r="A2023">
            <v>2023</v>
          </cell>
          <cell r="B2023">
            <v>2025</v>
          </cell>
        </row>
        <row r="2024">
          <cell r="A2024">
            <v>2024</v>
          </cell>
          <cell r="B2024">
            <v>2025</v>
          </cell>
        </row>
        <row r="2025">
          <cell r="A2025">
            <v>2025</v>
          </cell>
          <cell r="B2025">
            <v>2025</v>
          </cell>
        </row>
        <row r="2026">
          <cell r="A2026">
            <v>2026</v>
          </cell>
          <cell r="B2026">
            <v>2025</v>
          </cell>
        </row>
        <row r="2027">
          <cell r="A2027">
            <v>2027</v>
          </cell>
          <cell r="B2027">
            <v>2025</v>
          </cell>
        </row>
        <row r="2028">
          <cell r="A2028">
            <v>2028</v>
          </cell>
          <cell r="B2028">
            <v>2030</v>
          </cell>
        </row>
        <row r="2029">
          <cell r="A2029">
            <v>2029</v>
          </cell>
          <cell r="B2029">
            <v>2030</v>
          </cell>
        </row>
        <row r="2030">
          <cell r="A2030">
            <v>2030</v>
          </cell>
          <cell r="B2030">
            <v>2030</v>
          </cell>
        </row>
        <row r="2031">
          <cell r="A2031">
            <v>2031</v>
          </cell>
          <cell r="B2031">
            <v>2030</v>
          </cell>
        </row>
        <row r="2032">
          <cell r="A2032">
            <v>2032</v>
          </cell>
          <cell r="B2032">
            <v>2030</v>
          </cell>
        </row>
        <row r="2033">
          <cell r="A2033">
            <v>2033</v>
          </cell>
          <cell r="B2033">
            <v>2035</v>
          </cell>
        </row>
        <row r="2034">
          <cell r="A2034">
            <v>2034</v>
          </cell>
          <cell r="B2034">
            <v>2035</v>
          </cell>
        </row>
        <row r="2035">
          <cell r="A2035">
            <v>2035</v>
          </cell>
          <cell r="B2035">
            <v>2035</v>
          </cell>
        </row>
        <row r="2036">
          <cell r="A2036">
            <v>2036</v>
          </cell>
          <cell r="B2036">
            <v>2035</v>
          </cell>
        </row>
        <row r="2037">
          <cell r="A2037">
            <v>2037</v>
          </cell>
          <cell r="B2037">
            <v>2035</v>
          </cell>
        </row>
        <row r="2038">
          <cell r="A2038">
            <v>2038</v>
          </cell>
          <cell r="B2038">
            <v>2040</v>
          </cell>
        </row>
        <row r="2039">
          <cell r="A2039">
            <v>2039</v>
          </cell>
          <cell r="B2039">
            <v>2040</v>
          </cell>
        </row>
        <row r="2040">
          <cell r="A2040">
            <v>2040</v>
          </cell>
          <cell r="B2040">
            <v>2040</v>
          </cell>
        </row>
        <row r="2041">
          <cell r="A2041">
            <v>2041</v>
          </cell>
          <cell r="B2041">
            <v>2040</v>
          </cell>
        </row>
        <row r="2042">
          <cell r="A2042">
            <v>2042</v>
          </cell>
          <cell r="B2042">
            <v>2040</v>
          </cell>
        </row>
        <row r="2043">
          <cell r="A2043">
            <v>2043</v>
          </cell>
          <cell r="B2043">
            <v>2045</v>
          </cell>
        </row>
        <row r="2044">
          <cell r="A2044">
            <v>2044</v>
          </cell>
          <cell r="B2044">
            <v>2045</v>
          </cell>
        </row>
        <row r="2045">
          <cell r="A2045">
            <v>2045</v>
          </cell>
          <cell r="B2045">
            <v>2045</v>
          </cell>
        </row>
        <row r="2046">
          <cell r="A2046">
            <v>2046</v>
          </cell>
          <cell r="B2046">
            <v>2045</v>
          </cell>
        </row>
        <row r="2047">
          <cell r="A2047">
            <v>2047</v>
          </cell>
          <cell r="B2047">
            <v>2045</v>
          </cell>
        </row>
        <row r="2048">
          <cell r="A2048">
            <v>2048</v>
          </cell>
          <cell r="B2048">
            <v>2050</v>
          </cell>
        </row>
        <row r="2049">
          <cell r="A2049">
            <v>2049</v>
          </cell>
          <cell r="B2049">
            <v>2050</v>
          </cell>
        </row>
        <row r="2050">
          <cell r="A2050">
            <v>2050</v>
          </cell>
          <cell r="B2050">
            <v>2050</v>
          </cell>
        </row>
        <row r="2051">
          <cell r="A2051">
            <v>2051</v>
          </cell>
          <cell r="B2051">
            <v>2050</v>
          </cell>
        </row>
        <row r="2052">
          <cell r="A2052">
            <v>2052</v>
          </cell>
          <cell r="B2052">
            <v>2050</v>
          </cell>
        </row>
        <row r="2053">
          <cell r="A2053">
            <v>2053</v>
          </cell>
          <cell r="B2053">
            <v>2055</v>
          </cell>
        </row>
        <row r="2054">
          <cell r="A2054">
            <v>2054</v>
          </cell>
          <cell r="B2054">
            <v>2055</v>
          </cell>
        </row>
        <row r="2055">
          <cell r="A2055">
            <v>2055</v>
          </cell>
          <cell r="B2055">
            <v>2055</v>
          </cell>
        </row>
        <row r="2056">
          <cell r="A2056">
            <v>2056</v>
          </cell>
          <cell r="B2056">
            <v>2055</v>
          </cell>
        </row>
        <row r="2057">
          <cell r="A2057">
            <v>2057</v>
          </cell>
          <cell r="B2057">
            <v>2055</v>
          </cell>
        </row>
        <row r="2058">
          <cell r="A2058">
            <v>2058</v>
          </cell>
          <cell r="B2058">
            <v>2060</v>
          </cell>
        </row>
        <row r="2059">
          <cell r="A2059">
            <v>2059</v>
          </cell>
          <cell r="B2059">
            <v>2060</v>
          </cell>
        </row>
        <row r="2060">
          <cell r="A2060">
            <v>2060</v>
          </cell>
          <cell r="B2060">
            <v>2060</v>
          </cell>
        </row>
        <row r="2061">
          <cell r="A2061">
            <v>2061</v>
          </cell>
          <cell r="B2061">
            <v>2060</v>
          </cell>
        </row>
        <row r="2062">
          <cell r="A2062">
            <v>2062</v>
          </cell>
          <cell r="B2062">
            <v>2060</v>
          </cell>
        </row>
        <row r="2063">
          <cell r="A2063">
            <v>2063</v>
          </cell>
          <cell r="B2063">
            <v>2065</v>
          </cell>
        </row>
        <row r="2064">
          <cell r="A2064">
            <v>2064</v>
          </cell>
          <cell r="B2064">
            <v>2065</v>
          </cell>
        </row>
        <row r="2065">
          <cell r="A2065">
            <v>2065</v>
          </cell>
          <cell r="B2065">
            <v>2065</v>
          </cell>
        </row>
        <row r="2066">
          <cell r="A2066">
            <v>2066</v>
          </cell>
          <cell r="B2066">
            <v>2065</v>
          </cell>
        </row>
        <row r="2067">
          <cell r="A2067">
            <v>2067</v>
          </cell>
          <cell r="B2067">
            <v>2065</v>
          </cell>
        </row>
        <row r="2068">
          <cell r="A2068">
            <v>2068</v>
          </cell>
          <cell r="B2068">
            <v>2070</v>
          </cell>
        </row>
        <row r="2069">
          <cell r="A2069">
            <v>2069</v>
          </cell>
          <cell r="B2069">
            <v>2070</v>
          </cell>
        </row>
        <row r="2070">
          <cell r="A2070">
            <v>2070</v>
          </cell>
          <cell r="B2070">
            <v>2070</v>
          </cell>
        </row>
        <row r="2071">
          <cell r="A2071">
            <v>2071</v>
          </cell>
          <cell r="B2071">
            <v>2070</v>
          </cell>
        </row>
        <row r="2072">
          <cell r="A2072">
            <v>2072</v>
          </cell>
          <cell r="B2072">
            <v>2070</v>
          </cell>
        </row>
        <row r="2073">
          <cell r="A2073">
            <v>2073</v>
          </cell>
          <cell r="B2073">
            <v>2075</v>
          </cell>
        </row>
        <row r="2074">
          <cell r="A2074">
            <v>2074</v>
          </cell>
          <cell r="B2074">
            <v>2075</v>
          </cell>
        </row>
        <row r="2075">
          <cell r="A2075">
            <v>2075</v>
          </cell>
          <cell r="B2075">
            <v>2075</v>
          </cell>
        </row>
        <row r="2076">
          <cell r="A2076">
            <v>2076</v>
          </cell>
          <cell r="B2076">
            <v>2075</v>
          </cell>
        </row>
        <row r="2077">
          <cell r="A2077">
            <v>2077</v>
          </cell>
          <cell r="B2077">
            <v>2075</v>
          </cell>
        </row>
        <row r="2078">
          <cell r="A2078">
            <v>2078</v>
          </cell>
          <cell r="B2078">
            <v>2080</v>
          </cell>
        </row>
        <row r="2079">
          <cell r="A2079">
            <v>2079</v>
          </cell>
          <cell r="B2079">
            <v>2080</v>
          </cell>
        </row>
        <row r="2080">
          <cell r="A2080">
            <v>2080</v>
          </cell>
          <cell r="B2080">
            <v>2080</v>
          </cell>
        </row>
        <row r="2081">
          <cell r="A2081">
            <v>2081</v>
          </cell>
          <cell r="B2081">
            <v>2080</v>
          </cell>
        </row>
        <row r="2082">
          <cell r="A2082">
            <v>2082</v>
          </cell>
          <cell r="B2082">
            <v>2080</v>
          </cell>
        </row>
        <row r="2083">
          <cell r="A2083">
            <v>2083</v>
          </cell>
          <cell r="B2083">
            <v>2085</v>
          </cell>
        </row>
        <row r="2084">
          <cell r="A2084">
            <v>2084</v>
          </cell>
          <cell r="B2084">
            <v>2085</v>
          </cell>
        </row>
        <row r="2085">
          <cell r="A2085">
            <v>2085</v>
          </cell>
          <cell r="B2085">
            <v>2085</v>
          </cell>
        </row>
        <row r="2086">
          <cell r="A2086">
            <v>2086</v>
          </cell>
          <cell r="B2086">
            <v>2085</v>
          </cell>
        </row>
        <row r="2087">
          <cell r="A2087">
            <v>2087</v>
          </cell>
          <cell r="B2087">
            <v>2085</v>
          </cell>
        </row>
        <row r="2088">
          <cell r="A2088">
            <v>2088</v>
          </cell>
          <cell r="B2088">
            <v>2090</v>
          </cell>
        </row>
        <row r="2089">
          <cell r="A2089">
            <v>2089</v>
          </cell>
          <cell r="B2089">
            <v>2090</v>
          </cell>
        </row>
        <row r="2090">
          <cell r="A2090">
            <v>2090</v>
          </cell>
          <cell r="B2090">
            <v>2090</v>
          </cell>
        </row>
        <row r="2091">
          <cell r="A2091">
            <v>2091</v>
          </cell>
          <cell r="B2091">
            <v>2090</v>
          </cell>
        </row>
        <row r="2092">
          <cell r="A2092">
            <v>2092</v>
          </cell>
          <cell r="B2092">
            <v>2090</v>
          </cell>
        </row>
        <row r="2093">
          <cell r="A2093">
            <v>2093</v>
          </cell>
          <cell r="B2093">
            <v>2095</v>
          </cell>
        </row>
        <row r="2094">
          <cell r="A2094">
            <v>2094</v>
          </cell>
          <cell r="B2094">
            <v>2095</v>
          </cell>
        </row>
        <row r="2095">
          <cell r="A2095">
            <v>2095</v>
          </cell>
          <cell r="B2095">
            <v>2095</v>
          </cell>
        </row>
        <row r="2096">
          <cell r="A2096">
            <v>2096</v>
          </cell>
          <cell r="B2096">
            <v>2095</v>
          </cell>
        </row>
        <row r="2097">
          <cell r="A2097">
            <v>2097</v>
          </cell>
          <cell r="B2097">
            <v>2095</v>
          </cell>
        </row>
        <row r="2098">
          <cell r="A2098">
            <v>2098</v>
          </cell>
          <cell r="B2098">
            <v>2100</v>
          </cell>
        </row>
        <row r="2099">
          <cell r="A2099">
            <v>2099</v>
          </cell>
          <cell r="B2099">
            <v>2100</v>
          </cell>
        </row>
        <row r="2100">
          <cell r="A2100">
            <v>2100</v>
          </cell>
          <cell r="B2100">
            <v>2100</v>
          </cell>
        </row>
        <row r="2101">
          <cell r="A2101">
            <v>2101</v>
          </cell>
          <cell r="B2101">
            <v>2100</v>
          </cell>
        </row>
        <row r="2102">
          <cell r="A2102">
            <v>2102</v>
          </cell>
          <cell r="B2102">
            <v>2100</v>
          </cell>
        </row>
        <row r="2103">
          <cell r="A2103">
            <v>2103</v>
          </cell>
          <cell r="B2103">
            <v>2105</v>
          </cell>
        </row>
        <row r="2104">
          <cell r="A2104">
            <v>2104</v>
          </cell>
          <cell r="B2104">
            <v>2105</v>
          </cell>
        </row>
        <row r="2105">
          <cell r="A2105">
            <v>2105</v>
          </cell>
          <cell r="B2105">
            <v>2105</v>
          </cell>
        </row>
        <row r="2106">
          <cell r="A2106">
            <v>2106</v>
          </cell>
          <cell r="B2106">
            <v>2105</v>
          </cell>
        </row>
        <row r="2107">
          <cell r="A2107">
            <v>2107</v>
          </cell>
          <cell r="B2107">
            <v>2105</v>
          </cell>
        </row>
        <row r="2108">
          <cell r="A2108">
            <v>2108</v>
          </cell>
          <cell r="B2108">
            <v>2110</v>
          </cell>
        </row>
        <row r="2109">
          <cell r="A2109">
            <v>2109</v>
          </cell>
          <cell r="B2109">
            <v>2110</v>
          </cell>
        </row>
        <row r="2110">
          <cell r="A2110">
            <v>2110</v>
          </cell>
          <cell r="B2110">
            <v>2110</v>
          </cell>
        </row>
        <row r="2111">
          <cell r="A2111">
            <v>2111</v>
          </cell>
          <cell r="B2111">
            <v>2110</v>
          </cell>
        </row>
        <row r="2112">
          <cell r="A2112">
            <v>2112</v>
          </cell>
          <cell r="B2112">
            <v>2110</v>
          </cell>
        </row>
        <row r="2113">
          <cell r="A2113">
            <v>2113</v>
          </cell>
          <cell r="B2113">
            <v>2115</v>
          </cell>
        </row>
        <row r="2114">
          <cell r="A2114">
            <v>2114</v>
          </cell>
          <cell r="B2114">
            <v>2115</v>
          </cell>
        </row>
        <row r="2115">
          <cell r="A2115">
            <v>2115</v>
          </cell>
          <cell r="B2115">
            <v>2115</v>
          </cell>
        </row>
        <row r="2116">
          <cell r="A2116">
            <v>2116</v>
          </cell>
          <cell r="B2116">
            <v>2115</v>
          </cell>
        </row>
        <row r="2117">
          <cell r="A2117">
            <v>2117</v>
          </cell>
          <cell r="B2117">
            <v>2115</v>
          </cell>
        </row>
        <row r="2118">
          <cell r="A2118">
            <v>2118</v>
          </cell>
          <cell r="B2118">
            <v>2120</v>
          </cell>
        </row>
        <row r="2119">
          <cell r="A2119">
            <v>2119</v>
          </cell>
          <cell r="B2119">
            <v>2120</v>
          </cell>
        </row>
        <row r="2120">
          <cell r="A2120">
            <v>2120</v>
          </cell>
          <cell r="B2120">
            <v>2120</v>
          </cell>
        </row>
        <row r="2121">
          <cell r="A2121">
            <v>2121</v>
          </cell>
          <cell r="B2121">
            <v>2120</v>
          </cell>
        </row>
        <row r="2122">
          <cell r="A2122">
            <v>2122</v>
          </cell>
          <cell r="B2122">
            <v>2120</v>
          </cell>
        </row>
        <row r="2123">
          <cell r="A2123">
            <v>2123</v>
          </cell>
          <cell r="B2123">
            <v>2125</v>
          </cell>
        </row>
        <row r="2124">
          <cell r="A2124">
            <v>2124</v>
          </cell>
          <cell r="B2124">
            <v>2125</v>
          </cell>
        </row>
        <row r="2125">
          <cell r="A2125">
            <v>2125</v>
          </cell>
          <cell r="B2125">
            <v>2125</v>
          </cell>
        </row>
        <row r="2126">
          <cell r="A2126">
            <v>2126</v>
          </cell>
          <cell r="B2126">
            <v>2125</v>
          </cell>
        </row>
        <row r="2127">
          <cell r="A2127">
            <v>2127</v>
          </cell>
          <cell r="B2127">
            <v>2125</v>
          </cell>
        </row>
        <row r="2128">
          <cell r="A2128">
            <v>2128</v>
          </cell>
          <cell r="B2128">
            <v>2130</v>
          </cell>
        </row>
        <row r="2129">
          <cell r="A2129">
            <v>2129</v>
          </cell>
          <cell r="B2129">
            <v>2130</v>
          </cell>
        </row>
        <row r="2130">
          <cell r="A2130">
            <v>2130</v>
          </cell>
          <cell r="B2130">
            <v>2130</v>
          </cell>
        </row>
        <row r="2131">
          <cell r="A2131">
            <v>2131</v>
          </cell>
          <cell r="B2131">
            <v>2130</v>
          </cell>
        </row>
        <row r="2132">
          <cell r="A2132">
            <v>2132</v>
          </cell>
          <cell r="B2132">
            <v>2130</v>
          </cell>
        </row>
        <row r="2133">
          <cell r="A2133">
            <v>2133</v>
          </cell>
          <cell r="B2133">
            <v>2135</v>
          </cell>
        </row>
        <row r="2134">
          <cell r="A2134">
            <v>2134</v>
          </cell>
          <cell r="B2134">
            <v>2135</v>
          </cell>
        </row>
        <row r="2135">
          <cell r="A2135">
            <v>2135</v>
          </cell>
          <cell r="B2135">
            <v>2135</v>
          </cell>
        </row>
        <row r="2136">
          <cell r="A2136">
            <v>2136</v>
          </cell>
          <cell r="B2136">
            <v>2135</v>
          </cell>
        </row>
        <row r="2137">
          <cell r="A2137">
            <v>2137</v>
          </cell>
          <cell r="B2137">
            <v>2135</v>
          </cell>
        </row>
        <row r="2138">
          <cell r="A2138">
            <v>2138</v>
          </cell>
          <cell r="B2138">
            <v>2140</v>
          </cell>
        </row>
        <row r="2139">
          <cell r="A2139">
            <v>2139</v>
          </cell>
          <cell r="B2139">
            <v>2140</v>
          </cell>
        </row>
        <row r="2140">
          <cell r="A2140">
            <v>2140</v>
          </cell>
          <cell r="B2140">
            <v>2140</v>
          </cell>
        </row>
        <row r="2141">
          <cell r="A2141">
            <v>2141</v>
          </cell>
          <cell r="B2141">
            <v>2140</v>
          </cell>
        </row>
        <row r="2142">
          <cell r="A2142">
            <v>2142</v>
          </cell>
          <cell r="B2142">
            <v>2140</v>
          </cell>
        </row>
        <row r="2143">
          <cell r="A2143">
            <v>2143</v>
          </cell>
          <cell r="B2143">
            <v>2145</v>
          </cell>
        </row>
        <row r="2144">
          <cell r="A2144">
            <v>2144</v>
          </cell>
          <cell r="B2144">
            <v>2145</v>
          </cell>
        </row>
        <row r="2145">
          <cell r="A2145">
            <v>2145</v>
          </cell>
          <cell r="B2145">
            <v>2145</v>
          </cell>
        </row>
        <row r="2146">
          <cell r="A2146">
            <v>2146</v>
          </cell>
          <cell r="B2146">
            <v>2145</v>
          </cell>
        </row>
        <row r="2147">
          <cell r="A2147">
            <v>2147</v>
          </cell>
          <cell r="B2147">
            <v>2145</v>
          </cell>
        </row>
        <row r="2148">
          <cell r="A2148">
            <v>2148</v>
          </cell>
          <cell r="B2148">
            <v>2150</v>
          </cell>
        </row>
        <row r="2149">
          <cell r="A2149">
            <v>2149</v>
          </cell>
          <cell r="B2149">
            <v>2150</v>
          </cell>
        </row>
        <row r="2150">
          <cell r="A2150">
            <v>2150</v>
          </cell>
          <cell r="B2150">
            <v>2150</v>
          </cell>
        </row>
        <row r="2151">
          <cell r="A2151">
            <v>2151</v>
          </cell>
          <cell r="B2151">
            <v>2150</v>
          </cell>
        </row>
        <row r="2152">
          <cell r="A2152">
            <v>2152</v>
          </cell>
          <cell r="B2152">
            <v>2150</v>
          </cell>
        </row>
        <row r="2153">
          <cell r="A2153">
            <v>2153</v>
          </cell>
          <cell r="B2153">
            <v>2155</v>
          </cell>
        </row>
        <row r="2154">
          <cell r="A2154">
            <v>2154</v>
          </cell>
          <cell r="B2154">
            <v>2155</v>
          </cell>
        </row>
        <row r="2155">
          <cell r="A2155">
            <v>2155</v>
          </cell>
          <cell r="B2155">
            <v>2155</v>
          </cell>
        </row>
        <row r="2156">
          <cell r="A2156">
            <v>2156</v>
          </cell>
          <cell r="B2156">
            <v>2155</v>
          </cell>
        </row>
        <row r="2157">
          <cell r="A2157">
            <v>2157</v>
          </cell>
          <cell r="B2157">
            <v>2155</v>
          </cell>
        </row>
        <row r="2158">
          <cell r="A2158">
            <v>2158</v>
          </cell>
          <cell r="B2158">
            <v>2160</v>
          </cell>
        </row>
        <row r="2159">
          <cell r="A2159">
            <v>2159</v>
          </cell>
          <cell r="B2159">
            <v>2160</v>
          </cell>
        </row>
        <row r="2160">
          <cell r="A2160">
            <v>2160</v>
          </cell>
          <cell r="B2160">
            <v>2160</v>
          </cell>
        </row>
        <row r="2161">
          <cell r="A2161">
            <v>2161</v>
          </cell>
          <cell r="B2161">
            <v>2160</v>
          </cell>
        </row>
        <row r="2162">
          <cell r="A2162">
            <v>2162</v>
          </cell>
          <cell r="B2162">
            <v>2160</v>
          </cell>
        </row>
        <row r="2163">
          <cell r="A2163">
            <v>2163</v>
          </cell>
          <cell r="B2163">
            <v>2165</v>
          </cell>
        </row>
        <row r="2164">
          <cell r="A2164">
            <v>2164</v>
          </cell>
          <cell r="B2164">
            <v>2165</v>
          </cell>
        </row>
        <row r="2165">
          <cell r="A2165">
            <v>2165</v>
          </cell>
          <cell r="B2165">
            <v>2165</v>
          </cell>
        </row>
        <row r="2166">
          <cell r="A2166">
            <v>2166</v>
          </cell>
          <cell r="B2166">
            <v>2165</v>
          </cell>
        </row>
        <row r="2167">
          <cell r="A2167">
            <v>2167</v>
          </cell>
          <cell r="B2167">
            <v>2165</v>
          </cell>
        </row>
        <row r="2168">
          <cell r="A2168">
            <v>2168</v>
          </cell>
          <cell r="B2168">
            <v>2170</v>
          </cell>
        </row>
        <row r="2169">
          <cell r="A2169">
            <v>2169</v>
          </cell>
          <cell r="B2169">
            <v>2170</v>
          </cell>
        </row>
        <row r="2170">
          <cell r="A2170">
            <v>2170</v>
          </cell>
          <cell r="B2170">
            <v>2170</v>
          </cell>
        </row>
        <row r="2171">
          <cell r="A2171">
            <v>2171</v>
          </cell>
          <cell r="B2171">
            <v>2170</v>
          </cell>
        </row>
        <row r="2172">
          <cell r="A2172">
            <v>2172</v>
          </cell>
          <cell r="B2172">
            <v>2170</v>
          </cell>
        </row>
        <row r="2173">
          <cell r="A2173">
            <v>2173</v>
          </cell>
          <cell r="B2173">
            <v>2175</v>
          </cell>
        </row>
        <row r="2174">
          <cell r="A2174">
            <v>2174</v>
          </cell>
          <cell r="B2174">
            <v>2175</v>
          </cell>
        </row>
        <row r="2175">
          <cell r="A2175">
            <v>2175</v>
          </cell>
          <cell r="B2175">
            <v>2175</v>
          </cell>
        </row>
        <row r="2176">
          <cell r="A2176">
            <v>2176</v>
          </cell>
          <cell r="B2176">
            <v>2175</v>
          </cell>
        </row>
        <row r="2177">
          <cell r="A2177">
            <v>2177</v>
          </cell>
          <cell r="B2177">
            <v>2175</v>
          </cell>
        </row>
        <row r="2178">
          <cell r="A2178">
            <v>2178</v>
          </cell>
          <cell r="B2178">
            <v>2180</v>
          </cell>
        </row>
        <row r="2179">
          <cell r="A2179">
            <v>2179</v>
          </cell>
          <cell r="B2179">
            <v>2180</v>
          </cell>
        </row>
        <row r="2180">
          <cell r="A2180">
            <v>2180</v>
          </cell>
          <cell r="B2180">
            <v>2180</v>
          </cell>
        </row>
        <row r="2181">
          <cell r="A2181">
            <v>2181</v>
          </cell>
          <cell r="B2181">
            <v>2180</v>
          </cell>
        </row>
        <row r="2182">
          <cell r="A2182">
            <v>2182</v>
          </cell>
          <cell r="B2182">
            <v>2180</v>
          </cell>
        </row>
        <row r="2183">
          <cell r="A2183">
            <v>2183</v>
          </cell>
          <cell r="B2183">
            <v>2185</v>
          </cell>
        </row>
        <row r="2184">
          <cell r="A2184">
            <v>2184</v>
          </cell>
          <cell r="B2184">
            <v>2185</v>
          </cell>
        </row>
        <row r="2185">
          <cell r="A2185">
            <v>2185</v>
          </cell>
          <cell r="B2185">
            <v>2185</v>
          </cell>
        </row>
        <row r="2186">
          <cell r="A2186">
            <v>2186</v>
          </cell>
          <cell r="B2186">
            <v>2185</v>
          </cell>
        </row>
        <row r="2187">
          <cell r="A2187">
            <v>2187</v>
          </cell>
          <cell r="B2187">
            <v>2185</v>
          </cell>
        </row>
        <row r="2188">
          <cell r="A2188">
            <v>2188</v>
          </cell>
          <cell r="B2188">
            <v>2190</v>
          </cell>
        </row>
        <row r="2189">
          <cell r="A2189">
            <v>2189</v>
          </cell>
          <cell r="B2189">
            <v>2190</v>
          </cell>
        </row>
        <row r="2190">
          <cell r="A2190">
            <v>2190</v>
          </cell>
          <cell r="B2190">
            <v>2190</v>
          </cell>
        </row>
        <row r="2191">
          <cell r="A2191">
            <v>2191</v>
          </cell>
          <cell r="B2191">
            <v>2190</v>
          </cell>
        </row>
        <row r="2192">
          <cell r="A2192">
            <v>2192</v>
          </cell>
          <cell r="B2192">
            <v>2190</v>
          </cell>
        </row>
        <row r="2193">
          <cell r="A2193">
            <v>2193</v>
          </cell>
          <cell r="B2193">
            <v>2195</v>
          </cell>
        </row>
        <row r="2194">
          <cell r="A2194">
            <v>2194</v>
          </cell>
          <cell r="B2194">
            <v>2195</v>
          </cell>
        </row>
        <row r="2195">
          <cell r="A2195">
            <v>2195</v>
          </cell>
          <cell r="B2195">
            <v>2195</v>
          </cell>
        </row>
        <row r="2196">
          <cell r="A2196">
            <v>2196</v>
          </cell>
          <cell r="B2196">
            <v>2195</v>
          </cell>
        </row>
        <row r="2197">
          <cell r="A2197">
            <v>2197</v>
          </cell>
          <cell r="B2197">
            <v>2195</v>
          </cell>
        </row>
        <row r="2198">
          <cell r="A2198">
            <v>2198</v>
          </cell>
          <cell r="B2198">
            <v>2200</v>
          </cell>
        </row>
        <row r="2199">
          <cell r="A2199">
            <v>2199</v>
          </cell>
          <cell r="B2199">
            <v>2200</v>
          </cell>
        </row>
        <row r="2200">
          <cell r="A2200">
            <v>2200</v>
          </cell>
          <cell r="B2200">
            <v>2200</v>
          </cell>
        </row>
        <row r="2201">
          <cell r="A2201">
            <v>2201</v>
          </cell>
          <cell r="B2201">
            <v>2200</v>
          </cell>
        </row>
        <row r="2202">
          <cell r="A2202">
            <v>2202</v>
          </cell>
          <cell r="B2202">
            <v>2200</v>
          </cell>
        </row>
        <row r="2203">
          <cell r="A2203">
            <v>2203</v>
          </cell>
          <cell r="B2203">
            <v>2205</v>
          </cell>
        </row>
        <row r="2204">
          <cell r="A2204">
            <v>2204</v>
          </cell>
          <cell r="B2204">
            <v>2205</v>
          </cell>
        </row>
        <row r="2205">
          <cell r="A2205">
            <v>2205</v>
          </cell>
          <cell r="B2205">
            <v>2205</v>
          </cell>
        </row>
        <row r="2206">
          <cell r="A2206">
            <v>2206</v>
          </cell>
          <cell r="B2206">
            <v>2205</v>
          </cell>
        </row>
        <row r="2207">
          <cell r="A2207">
            <v>2207</v>
          </cell>
          <cell r="B2207">
            <v>2205</v>
          </cell>
        </row>
        <row r="2208">
          <cell r="A2208">
            <v>2208</v>
          </cell>
          <cell r="B2208">
            <v>2210</v>
          </cell>
        </row>
        <row r="2209">
          <cell r="A2209">
            <v>2209</v>
          </cell>
          <cell r="B2209">
            <v>2210</v>
          </cell>
        </row>
        <row r="2210">
          <cell r="A2210">
            <v>2210</v>
          </cell>
          <cell r="B2210">
            <v>2210</v>
          </cell>
        </row>
        <row r="2211">
          <cell r="A2211">
            <v>2211</v>
          </cell>
          <cell r="B2211">
            <v>2210</v>
          </cell>
        </row>
        <row r="2212">
          <cell r="A2212">
            <v>2212</v>
          </cell>
          <cell r="B2212">
            <v>2210</v>
          </cell>
        </row>
        <row r="2213">
          <cell r="A2213">
            <v>2213</v>
          </cell>
          <cell r="B2213">
            <v>2215</v>
          </cell>
        </row>
        <row r="2214">
          <cell r="A2214">
            <v>2214</v>
          </cell>
          <cell r="B2214">
            <v>2215</v>
          </cell>
        </row>
        <row r="2215">
          <cell r="A2215">
            <v>2215</v>
          </cell>
          <cell r="B2215">
            <v>2215</v>
          </cell>
        </row>
        <row r="2216">
          <cell r="A2216">
            <v>2216</v>
          </cell>
          <cell r="B2216">
            <v>2215</v>
          </cell>
        </row>
        <row r="2217">
          <cell r="A2217">
            <v>2217</v>
          </cell>
          <cell r="B2217">
            <v>2215</v>
          </cell>
        </row>
        <row r="2218">
          <cell r="A2218">
            <v>2218</v>
          </cell>
          <cell r="B2218">
            <v>2220</v>
          </cell>
        </row>
        <row r="2219">
          <cell r="A2219">
            <v>2219</v>
          </cell>
          <cell r="B2219">
            <v>2220</v>
          </cell>
        </row>
        <row r="2220">
          <cell r="A2220">
            <v>2220</v>
          </cell>
          <cell r="B2220">
            <v>2220</v>
          </cell>
        </row>
        <row r="2221">
          <cell r="A2221">
            <v>2221</v>
          </cell>
          <cell r="B2221">
            <v>2220</v>
          </cell>
        </row>
        <row r="2222">
          <cell r="A2222">
            <v>2222</v>
          </cell>
          <cell r="B2222">
            <v>2220</v>
          </cell>
        </row>
        <row r="2223">
          <cell r="A2223">
            <v>2223</v>
          </cell>
          <cell r="B2223">
            <v>2225</v>
          </cell>
        </row>
        <row r="2224">
          <cell r="A2224">
            <v>2224</v>
          </cell>
          <cell r="B2224">
            <v>2225</v>
          </cell>
        </row>
        <row r="2225">
          <cell r="A2225">
            <v>2225</v>
          </cell>
          <cell r="B2225">
            <v>2225</v>
          </cell>
        </row>
        <row r="2226">
          <cell r="A2226">
            <v>2226</v>
          </cell>
          <cell r="B2226">
            <v>2225</v>
          </cell>
        </row>
        <row r="2227">
          <cell r="A2227">
            <v>2227</v>
          </cell>
          <cell r="B2227">
            <v>2225</v>
          </cell>
        </row>
        <row r="2228">
          <cell r="A2228">
            <v>2228</v>
          </cell>
          <cell r="B2228">
            <v>2230</v>
          </cell>
        </row>
        <row r="2229">
          <cell r="A2229">
            <v>2229</v>
          </cell>
          <cell r="B2229">
            <v>2230</v>
          </cell>
        </row>
        <row r="2230">
          <cell r="A2230">
            <v>2230</v>
          </cell>
          <cell r="B2230">
            <v>2230</v>
          </cell>
        </row>
        <row r="2231">
          <cell r="A2231">
            <v>2231</v>
          </cell>
          <cell r="B2231">
            <v>2230</v>
          </cell>
        </row>
        <row r="2232">
          <cell r="A2232">
            <v>2232</v>
          </cell>
          <cell r="B2232">
            <v>2230</v>
          </cell>
        </row>
        <row r="2233">
          <cell r="A2233">
            <v>2233</v>
          </cell>
          <cell r="B2233">
            <v>2235</v>
          </cell>
        </row>
        <row r="2234">
          <cell r="A2234">
            <v>2234</v>
          </cell>
          <cell r="B2234">
            <v>2235</v>
          </cell>
        </row>
        <row r="2235">
          <cell r="A2235">
            <v>2235</v>
          </cell>
          <cell r="B2235">
            <v>2235</v>
          </cell>
        </row>
        <row r="2236">
          <cell r="A2236">
            <v>2236</v>
          </cell>
          <cell r="B2236">
            <v>2235</v>
          </cell>
        </row>
        <row r="2237">
          <cell r="A2237">
            <v>2237</v>
          </cell>
          <cell r="B2237">
            <v>2235</v>
          </cell>
        </row>
        <row r="2238">
          <cell r="A2238">
            <v>2238</v>
          </cell>
          <cell r="B2238">
            <v>2240</v>
          </cell>
        </row>
        <row r="2239">
          <cell r="A2239">
            <v>2239</v>
          </cell>
          <cell r="B2239">
            <v>2240</v>
          </cell>
        </row>
        <row r="2240">
          <cell r="A2240">
            <v>2240</v>
          </cell>
          <cell r="B2240">
            <v>2240</v>
          </cell>
        </row>
        <row r="2241">
          <cell r="A2241">
            <v>2241</v>
          </cell>
          <cell r="B2241">
            <v>2240</v>
          </cell>
        </row>
        <row r="2242">
          <cell r="A2242">
            <v>2242</v>
          </cell>
          <cell r="B2242">
            <v>2240</v>
          </cell>
        </row>
        <row r="2243">
          <cell r="A2243">
            <v>2243</v>
          </cell>
          <cell r="B2243">
            <v>2245</v>
          </cell>
        </row>
        <row r="2244">
          <cell r="A2244">
            <v>2244</v>
          </cell>
          <cell r="B2244">
            <v>2245</v>
          </cell>
        </row>
        <row r="2245">
          <cell r="A2245">
            <v>2245</v>
          </cell>
          <cell r="B2245">
            <v>2245</v>
          </cell>
        </row>
        <row r="2246">
          <cell r="A2246">
            <v>2246</v>
          </cell>
          <cell r="B2246">
            <v>2245</v>
          </cell>
        </row>
        <row r="2247">
          <cell r="A2247">
            <v>2247</v>
          </cell>
          <cell r="B2247">
            <v>2245</v>
          </cell>
        </row>
        <row r="2248">
          <cell r="A2248">
            <v>2248</v>
          </cell>
          <cell r="B2248">
            <v>2250</v>
          </cell>
        </row>
        <row r="2249">
          <cell r="A2249">
            <v>2249</v>
          </cell>
          <cell r="B2249">
            <v>2250</v>
          </cell>
        </row>
        <row r="2250">
          <cell r="A2250">
            <v>2250</v>
          </cell>
          <cell r="B2250">
            <v>2250</v>
          </cell>
        </row>
        <row r="2251">
          <cell r="A2251">
            <v>2251</v>
          </cell>
          <cell r="B2251">
            <v>2250</v>
          </cell>
        </row>
        <row r="2252">
          <cell r="A2252">
            <v>2252</v>
          </cell>
          <cell r="B2252">
            <v>2250</v>
          </cell>
        </row>
        <row r="2253">
          <cell r="A2253">
            <v>2253</v>
          </cell>
          <cell r="B2253">
            <v>2255</v>
          </cell>
        </row>
        <row r="2254">
          <cell r="A2254">
            <v>2254</v>
          </cell>
          <cell r="B2254">
            <v>2255</v>
          </cell>
        </row>
        <row r="2255">
          <cell r="A2255">
            <v>2255</v>
          </cell>
          <cell r="B2255">
            <v>2255</v>
          </cell>
        </row>
        <row r="2256">
          <cell r="A2256">
            <v>2256</v>
          </cell>
          <cell r="B2256">
            <v>2255</v>
          </cell>
        </row>
        <row r="2257">
          <cell r="A2257">
            <v>2257</v>
          </cell>
          <cell r="B2257">
            <v>2255</v>
          </cell>
        </row>
        <row r="2258">
          <cell r="A2258">
            <v>2258</v>
          </cell>
          <cell r="B2258">
            <v>2260</v>
          </cell>
        </row>
        <row r="2259">
          <cell r="A2259">
            <v>2259</v>
          </cell>
          <cell r="B2259">
            <v>2260</v>
          </cell>
        </row>
        <row r="2260">
          <cell r="A2260">
            <v>2260</v>
          </cell>
          <cell r="B2260">
            <v>2260</v>
          </cell>
        </row>
        <row r="2261">
          <cell r="A2261">
            <v>2261</v>
          </cell>
          <cell r="B2261">
            <v>2260</v>
          </cell>
        </row>
        <row r="2262">
          <cell r="A2262">
            <v>2262</v>
          </cell>
          <cell r="B2262">
            <v>2260</v>
          </cell>
        </row>
        <row r="2263">
          <cell r="A2263">
            <v>2263</v>
          </cell>
          <cell r="B2263">
            <v>2265</v>
          </cell>
        </row>
        <row r="2264">
          <cell r="A2264">
            <v>2264</v>
          </cell>
          <cell r="B2264">
            <v>2265</v>
          </cell>
        </row>
        <row r="2265">
          <cell r="A2265">
            <v>2265</v>
          </cell>
          <cell r="B2265">
            <v>2265</v>
          </cell>
        </row>
        <row r="2266">
          <cell r="A2266">
            <v>2266</v>
          </cell>
          <cell r="B2266">
            <v>2265</v>
          </cell>
        </row>
        <row r="2267">
          <cell r="A2267">
            <v>2267</v>
          </cell>
          <cell r="B2267">
            <v>2265</v>
          </cell>
        </row>
        <row r="2268">
          <cell r="A2268">
            <v>2268</v>
          </cell>
          <cell r="B2268">
            <v>2270</v>
          </cell>
        </row>
        <row r="2269">
          <cell r="A2269">
            <v>2269</v>
          </cell>
          <cell r="B2269">
            <v>2270</v>
          </cell>
        </row>
        <row r="2270">
          <cell r="A2270">
            <v>2270</v>
          </cell>
          <cell r="B2270">
            <v>2270</v>
          </cell>
        </row>
        <row r="2271">
          <cell r="A2271">
            <v>2271</v>
          </cell>
          <cell r="B2271">
            <v>2270</v>
          </cell>
        </row>
        <row r="2272">
          <cell r="A2272">
            <v>2272</v>
          </cell>
          <cell r="B2272">
            <v>2270</v>
          </cell>
        </row>
        <row r="2273">
          <cell r="A2273">
            <v>2273</v>
          </cell>
          <cell r="B2273">
            <v>2275</v>
          </cell>
        </row>
        <row r="2274">
          <cell r="A2274">
            <v>2274</v>
          </cell>
          <cell r="B2274">
            <v>2275</v>
          </cell>
        </row>
        <row r="2275">
          <cell r="A2275">
            <v>2275</v>
          </cell>
          <cell r="B2275">
            <v>2275</v>
          </cell>
        </row>
        <row r="2276">
          <cell r="A2276">
            <v>2276</v>
          </cell>
          <cell r="B2276">
            <v>2275</v>
          </cell>
        </row>
        <row r="2277">
          <cell r="A2277">
            <v>2277</v>
          </cell>
          <cell r="B2277">
            <v>2275</v>
          </cell>
        </row>
        <row r="2278">
          <cell r="A2278">
            <v>2278</v>
          </cell>
          <cell r="B2278">
            <v>2280</v>
          </cell>
        </row>
        <row r="2279">
          <cell r="A2279">
            <v>2279</v>
          </cell>
          <cell r="B2279">
            <v>2280</v>
          </cell>
        </row>
        <row r="2280">
          <cell r="A2280">
            <v>2280</v>
          </cell>
          <cell r="B2280">
            <v>2280</v>
          </cell>
        </row>
        <row r="2281">
          <cell r="A2281">
            <v>2281</v>
          </cell>
          <cell r="B2281">
            <v>2280</v>
          </cell>
        </row>
        <row r="2282">
          <cell r="A2282">
            <v>2282</v>
          </cell>
          <cell r="B2282">
            <v>2280</v>
          </cell>
        </row>
        <row r="2283">
          <cell r="A2283">
            <v>2283</v>
          </cell>
          <cell r="B2283">
            <v>2285</v>
          </cell>
        </row>
        <row r="2284">
          <cell r="A2284">
            <v>2284</v>
          </cell>
          <cell r="B2284">
            <v>2285</v>
          </cell>
        </row>
        <row r="2285">
          <cell r="A2285">
            <v>2285</v>
          </cell>
          <cell r="B2285">
            <v>2285</v>
          </cell>
        </row>
        <row r="2286">
          <cell r="A2286">
            <v>2286</v>
          </cell>
          <cell r="B2286">
            <v>2285</v>
          </cell>
        </row>
        <row r="2287">
          <cell r="A2287">
            <v>2287</v>
          </cell>
          <cell r="B2287">
            <v>2285</v>
          </cell>
        </row>
        <row r="2288">
          <cell r="A2288">
            <v>2288</v>
          </cell>
          <cell r="B2288">
            <v>2290</v>
          </cell>
        </row>
        <row r="2289">
          <cell r="A2289">
            <v>2289</v>
          </cell>
          <cell r="B2289">
            <v>2290</v>
          </cell>
        </row>
        <row r="2290">
          <cell r="A2290">
            <v>2290</v>
          </cell>
          <cell r="B2290">
            <v>2290</v>
          </cell>
        </row>
        <row r="2291">
          <cell r="A2291">
            <v>2291</v>
          </cell>
          <cell r="B2291">
            <v>2290</v>
          </cell>
        </row>
        <row r="2292">
          <cell r="A2292">
            <v>2292</v>
          </cell>
          <cell r="B2292">
            <v>2290</v>
          </cell>
        </row>
        <row r="2293">
          <cell r="A2293">
            <v>2293</v>
          </cell>
          <cell r="B2293">
            <v>2295</v>
          </cell>
        </row>
        <row r="2294">
          <cell r="A2294">
            <v>2294</v>
          </cell>
          <cell r="B2294">
            <v>2295</v>
          </cell>
        </row>
        <row r="2295">
          <cell r="A2295">
            <v>2295</v>
          </cell>
          <cell r="B2295">
            <v>2295</v>
          </cell>
        </row>
        <row r="2296">
          <cell r="A2296">
            <v>2296</v>
          </cell>
          <cell r="B2296">
            <v>2295</v>
          </cell>
        </row>
        <row r="2297">
          <cell r="A2297">
            <v>2297</v>
          </cell>
          <cell r="B2297">
            <v>2295</v>
          </cell>
        </row>
        <row r="2298">
          <cell r="A2298">
            <v>2298</v>
          </cell>
          <cell r="B2298">
            <v>2300</v>
          </cell>
        </row>
        <row r="2299">
          <cell r="A2299">
            <v>2299</v>
          </cell>
          <cell r="B2299">
            <v>2300</v>
          </cell>
        </row>
        <row r="2300">
          <cell r="A2300">
            <v>2300</v>
          </cell>
          <cell r="B2300">
            <v>2300</v>
          </cell>
        </row>
        <row r="2301">
          <cell r="A2301">
            <v>2301</v>
          </cell>
          <cell r="B2301">
            <v>2300</v>
          </cell>
        </row>
        <row r="2302">
          <cell r="A2302">
            <v>2302</v>
          </cell>
          <cell r="B2302">
            <v>2300</v>
          </cell>
        </row>
        <row r="2303">
          <cell r="A2303">
            <v>2303</v>
          </cell>
          <cell r="B2303">
            <v>2305</v>
          </cell>
        </row>
        <row r="2304">
          <cell r="A2304">
            <v>2304</v>
          </cell>
          <cell r="B2304">
            <v>2305</v>
          </cell>
        </row>
        <row r="2305">
          <cell r="A2305">
            <v>2305</v>
          </cell>
          <cell r="B2305">
            <v>2305</v>
          </cell>
        </row>
        <row r="2306">
          <cell r="A2306">
            <v>2306</v>
          </cell>
          <cell r="B2306">
            <v>2305</v>
          </cell>
        </row>
        <row r="2307">
          <cell r="A2307">
            <v>2307</v>
          </cell>
          <cell r="B2307">
            <v>2305</v>
          </cell>
        </row>
        <row r="2308">
          <cell r="A2308">
            <v>2308</v>
          </cell>
          <cell r="B2308">
            <v>2310</v>
          </cell>
        </row>
        <row r="2309">
          <cell r="A2309">
            <v>2309</v>
          </cell>
          <cell r="B2309">
            <v>2310</v>
          </cell>
        </row>
        <row r="2310">
          <cell r="A2310">
            <v>2310</v>
          </cell>
          <cell r="B2310">
            <v>2310</v>
          </cell>
        </row>
        <row r="2311">
          <cell r="A2311">
            <v>2311</v>
          </cell>
          <cell r="B2311">
            <v>2310</v>
          </cell>
        </row>
        <row r="2312">
          <cell r="A2312">
            <v>2312</v>
          </cell>
          <cell r="B2312">
            <v>2310</v>
          </cell>
        </row>
        <row r="2313">
          <cell r="A2313">
            <v>2313</v>
          </cell>
          <cell r="B2313">
            <v>2315</v>
          </cell>
        </row>
        <row r="2314">
          <cell r="A2314">
            <v>2314</v>
          </cell>
          <cell r="B2314">
            <v>2315</v>
          </cell>
        </row>
        <row r="2315">
          <cell r="A2315">
            <v>2315</v>
          </cell>
          <cell r="B2315">
            <v>2315</v>
          </cell>
        </row>
        <row r="2316">
          <cell r="A2316">
            <v>2316</v>
          </cell>
          <cell r="B2316">
            <v>2315</v>
          </cell>
        </row>
        <row r="2317">
          <cell r="A2317">
            <v>2317</v>
          </cell>
          <cell r="B2317">
            <v>2315</v>
          </cell>
        </row>
        <row r="2318">
          <cell r="A2318">
            <v>2318</v>
          </cell>
          <cell r="B2318">
            <v>2320</v>
          </cell>
        </row>
        <row r="2319">
          <cell r="A2319">
            <v>2319</v>
          </cell>
          <cell r="B2319">
            <v>2320</v>
          </cell>
        </row>
        <row r="2320">
          <cell r="A2320">
            <v>2320</v>
          </cell>
          <cell r="B2320">
            <v>2320</v>
          </cell>
        </row>
        <row r="2321">
          <cell r="A2321">
            <v>2321</v>
          </cell>
          <cell r="B2321">
            <v>2320</v>
          </cell>
        </row>
        <row r="2322">
          <cell r="A2322">
            <v>2322</v>
          </cell>
          <cell r="B2322">
            <v>2320</v>
          </cell>
        </row>
        <row r="2323">
          <cell r="A2323">
            <v>2323</v>
          </cell>
          <cell r="B2323">
            <v>2325</v>
          </cell>
        </row>
        <row r="2324">
          <cell r="A2324">
            <v>2324</v>
          </cell>
          <cell r="B2324">
            <v>2325</v>
          </cell>
        </row>
        <row r="2325">
          <cell r="A2325">
            <v>2325</v>
          </cell>
          <cell r="B2325">
            <v>2325</v>
          </cell>
        </row>
        <row r="2326">
          <cell r="A2326">
            <v>2326</v>
          </cell>
          <cell r="B2326">
            <v>2325</v>
          </cell>
        </row>
        <row r="2327">
          <cell r="A2327">
            <v>2327</v>
          </cell>
          <cell r="B2327">
            <v>2325</v>
          </cell>
        </row>
        <row r="2328">
          <cell r="A2328">
            <v>2328</v>
          </cell>
          <cell r="B2328">
            <v>2330</v>
          </cell>
        </row>
        <row r="2329">
          <cell r="A2329">
            <v>2329</v>
          </cell>
          <cell r="B2329">
            <v>2330</v>
          </cell>
        </row>
        <row r="2330">
          <cell r="A2330">
            <v>2330</v>
          </cell>
          <cell r="B2330">
            <v>2330</v>
          </cell>
        </row>
        <row r="2331">
          <cell r="A2331">
            <v>2331</v>
          </cell>
          <cell r="B2331">
            <v>2330</v>
          </cell>
        </row>
        <row r="2332">
          <cell r="A2332">
            <v>2332</v>
          </cell>
          <cell r="B2332">
            <v>2330</v>
          </cell>
        </row>
        <row r="2333">
          <cell r="A2333">
            <v>2333</v>
          </cell>
          <cell r="B2333">
            <v>2335</v>
          </cell>
        </row>
        <row r="2334">
          <cell r="A2334">
            <v>2334</v>
          </cell>
          <cell r="B2334">
            <v>2335</v>
          </cell>
        </row>
        <row r="2335">
          <cell r="A2335">
            <v>2335</v>
          </cell>
          <cell r="B2335">
            <v>2335</v>
          </cell>
        </row>
        <row r="2336">
          <cell r="A2336">
            <v>2336</v>
          </cell>
          <cell r="B2336">
            <v>2335</v>
          </cell>
        </row>
        <row r="2337">
          <cell r="A2337">
            <v>2337</v>
          </cell>
          <cell r="B2337">
            <v>2335</v>
          </cell>
        </row>
        <row r="2338">
          <cell r="A2338">
            <v>2338</v>
          </cell>
          <cell r="B2338">
            <v>2340</v>
          </cell>
        </row>
        <row r="2339">
          <cell r="A2339">
            <v>2339</v>
          </cell>
          <cell r="B2339">
            <v>2340</v>
          </cell>
        </row>
        <row r="2340">
          <cell r="A2340">
            <v>2340</v>
          </cell>
          <cell r="B2340">
            <v>2340</v>
          </cell>
        </row>
        <row r="2341">
          <cell r="A2341">
            <v>2341</v>
          </cell>
          <cell r="B2341">
            <v>2340</v>
          </cell>
        </row>
        <row r="2342">
          <cell r="A2342">
            <v>2342</v>
          </cell>
          <cell r="B2342">
            <v>2340</v>
          </cell>
        </row>
        <row r="2343">
          <cell r="A2343">
            <v>2343</v>
          </cell>
          <cell r="B2343">
            <v>2345</v>
          </cell>
        </row>
        <row r="2344">
          <cell r="A2344">
            <v>2344</v>
          </cell>
          <cell r="B2344">
            <v>2345</v>
          </cell>
        </row>
        <row r="2345">
          <cell r="A2345">
            <v>2345</v>
          </cell>
          <cell r="B2345">
            <v>2345</v>
          </cell>
        </row>
        <row r="2346">
          <cell r="A2346">
            <v>2346</v>
          </cell>
          <cell r="B2346">
            <v>2345</v>
          </cell>
        </row>
        <row r="2347">
          <cell r="A2347">
            <v>2347</v>
          </cell>
          <cell r="B2347">
            <v>2345</v>
          </cell>
        </row>
        <row r="2348">
          <cell r="A2348">
            <v>2348</v>
          </cell>
          <cell r="B2348">
            <v>2350</v>
          </cell>
        </row>
        <row r="2349">
          <cell r="A2349">
            <v>2349</v>
          </cell>
          <cell r="B2349">
            <v>2350</v>
          </cell>
        </row>
        <row r="2350">
          <cell r="A2350">
            <v>2350</v>
          </cell>
          <cell r="B2350">
            <v>2350</v>
          </cell>
        </row>
        <row r="2351">
          <cell r="A2351">
            <v>2351</v>
          </cell>
          <cell r="B2351">
            <v>2350</v>
          </cell>
        </row>
        <row r="2352">
          <cell r="A2352">
            <v>2352</v>
          </cell>
          <cell r="B2352">
            <v>2350</v>
          </cell>
        </row>
        <row r="2353">
          <cell r="A2353">
            <v>2353</v>
          </cell>
          <cell r="B2353">
            <v>2355</v>
          </cell>
        </row>
        <row r="2354">
          <cell r="A2354">
            <v>2354</v>
          </cell>
          <cell r="B2354">
            <v>2355</v>
          </cell>
        </row>
        <row r="2355">
          <cell r="A2355">
            <v>2355</v>
          </cell>
          <cell r="B2355">
            <v>2355</v>
          </cell>
        </row>
        <row r="2356">
          <cell r="A2356">
            <v>2356</v>
          </cell>
          <cell r="B2356">
            <v>2355</v>
          </cell>
        </row>
        <row r="2357">
          <cell r="A2357">
            <v>2357</v>
          </cell>
          <cell r="B2357">
            <v>2355</v>
          </cell>
        </row>
        <row r="2358">
          <cell r="A2358">
            <v>2358</v>
          </cell>
          <cell r="B2358">
            <v>2360</v>
          </cell>
        </row>
        <row r="2359">
          <cell r="A2359">
            <v>2359</v>
          </cell>
          <cell r="B2359">
            <v>2360</v>
          </cell>
        </row>
        <row r="2360">
          <cell r="A2360">
            <v>2360</v>
          </cell>
          <cell r="B2360">
            <v>2360</v>
          </cell>
        </row>
        <row r="2361">
          <cell r="A2361">
            <v>2361</v>
          </cell>
          <cell r="B2361">
            <v>2360</v>
          </cell>
        </row>
        <row r="2362">
          <cell r="A2362">
            <v>2362</v>
          </cell>
          <cell r="B2362">
            <v>2360</v>
          </cell>
        </row>
        <row r="2363">
          <cell r="A2363">
            <v>2363</v>
          </cell>
          <cell r="B2363">
            <v>2365</v>
          </cell>
        </row>
        <row r="2364">
          <cell r="A2364">
            <v>2364</v>
          </cell>
          <cell r="B2364">
            <v>2365</v>
          </cell>
        </row>
        <row r="2365">
          <cell r="A2365">
            <v>2365</v>
          </cell>
          <cell r="B2365">
            <v>2365</v>
          </cell>
        </row>
        <row r="2366">
          <cell r="A2366">
            <v>2366</v>
          </cell>
          <cell r="B2366">
            <v>2365</v>
          </cell>
        </row>
        <row r="2367">
          <cell r="A2367">
            <v>2367</v>
          </cell>
          <cell r="B2367">
            <v>2365</v>
          </cell>
        </row>
        <row r="2368">
          <cell r="A2368">
            <v>2368</v>
          </cell>
          <cell r="B2368">
            <v>2370</v>
          </cell>
        </row>
        <row r="2369">
          <cell r="A2369">
            <v>2369</v>
          </cell>
          <cell r="B2369">
            <v>2370</v>
          </cell>
        </row>
        <row r="2370">
          <cell r="A2370">
            <v>2370</v>
          </cell>
          <cell r="B2370">
            <v>2370</v>
          </cell>
        </row>
        <row r="2371">
          <cell r="A2371">
            <v>2371</v>
          </cell>
          <cell r="B2371">
            <v>2370</v>
          </cell>
        </row>
        <row r="2372">
          <cell r="A2372">
            <v>2372</v>
          </cell>
          <cell r="B2372">
            <v>2370</v>
          </cell>
        </row>
        <row r="2373">
          <cell r="A2373">
            <v>2373</v>
          </cell>
          <cell r="B2373">
            <v>2375</v>
          </cell>
        </row>
        <row r="2374">
          <cell r="A2374">
            <v>2374</v>
          </cell>
          <cell r="B2374">
            <v>2375</v>
          </cell>
        </row>
        <row r="2375">
          <cell r="A2375">
            <v>2375</v>
          </cell>
          <cell r="B2375">
            <v>2375</v>
          </cell>
        </row>
        <row r="2376">
          <cell r="A2376">
            <v>2376</v>
          </cell>
          <cell r="B2376">
            <v>2375</v>
          </cell>
        </row>
        <row r="2377">
          <cell r="A2377">
            <v>2377</v>
          </cell>
          <cell r="B2377">
            <v>2375</v>
          </cell>
        </row>
        <row r="2378">
          <cell r="A2378">
            <v>2378</v>
          </cell>
          <cell r="B2378">
            <v>2380</v>
          </cell>
        </row>
        <row r="2379">
          <cell r="A2379">
            <v>2379</v>
          </cell>
          <cell r="B2379">
            <v>2380</v>
          </cell>
        </row>
        <row r="2380">
          <cell r="A2380">
            <v>2380</v>
          </cell>
          <cell r="B2380">
            <v>2380</v>
          </cell>
        </row>
        <row r="2381">
          <cell r="A2381">
            <v>2381</v>
          </cell>
          <cell r="B2381">
            <v>2380</v>
          </cell>
        </row>
        <row r="2382">
          <cell r="A2382">
            <v>2382</v>
          </cell>
          <cell r="B2382">
            <v>2380</v>
          </cell>
        </row>
        <row r="2383">
          <cell r="A2383">
            <v>2383</v>
          </cell>
          <cell r="B2383">
            <v>2385</v>
          </cell>
        </row>
        <row r="2384">
          <cell r="A2384">
            <v>2384</v>
          </cell>
          <cell r="B2384">
            <v>2385</v>
          </cell>
        </row>
        <row r="2385">
          <cell r="A2385">
            <v>2385</v>
          </cell>
          <cell r="B2385">
            <v>2385</v>
          </cell>
        </row>
        <row r="2386">
          <cell r="A2386">
            <v>2386</v>
          </cell>
          <cell r="B2386">
            <v>2385</v>
          </cell>
        </row>
        <row r="2387">
          <cell r="A2387">
            <v>2387</v>
          </cell>
          <cell r="B2387">
            <v>2385</v>
          </cell>
        </row>
        <row r="2388">
          <cell r="A2388">
            <v>2388</v>
          </cell>
          <cell r="B2388">
            <v>2390</v>
          </cell>
        </row>
        <row r="2389">
          <cell r="A2389">
            <v>2389</v>
          </cell>
          <cell r="B2389">
            <v>2390</v>
          </cell>
        </row>
        <row r="2390">
          <cell r="A2390">
            <v>2390</v>
          </cell>
          <cell r="B2390">
            <v>2390</v>
          </cell>
        </row>
        <row r="2391">
          <cell r="A2391">
            <v>2391</v>
          </cell>
          <cell r="B2391">
            <v>2390</v>
          </cell>
        </row>
        <row r="2392">
          <cell r="A2392">
            <v>2392</v>
          </cell>
          <cell r="B2392">
            <v>2390</v>
          </cell>
        </row>
        <row r="2393">
          <cell r="A2393">
            <v>2393</v>
          </cell>
          <cell r="B2393">
            <v>2395</v>
          </cell>
        </row>
        <row r="2394">
          <cell r="A2394">
            <v>2394</v>
          </cell>
          <cell r="B2394">
            <v>2395</v>
          </cell>
        </row>
        <row r="2395">
          <cell r="A2395">
            <v>2395</v>
          </cell>
          <cell r="B2395">
            <v>2395</v>
          </cell>
        </row>
        <row r="2396">
          <cell r="A2396">
            <v>2396</v>
          </cell>
          <cell r="B2396">
            <v>2395</v>
          </cell>
        </row>
        <row r="2397">
          <cell r="A2397">
            <v>2397</v>
          </cell>
          <cell r="B2397">
            <v>2395</v>
          </cell>
        </row>
        <row r="2398">
          <cell r="A2398">
            <v>2398</v>
          </cell>
          <cell r="B2398">
            <v>2400</v>
          </cell>
        </row>
        <row r="2399">
          <cell r="A2399">
            <v>2399</v>
          </cell>
          <cell r="B2399">
            <v>2400</v>
          </cell>
        </row>
        <row r="2400">
          <cell r="A2400">
            <v>2400</v>
          </cell>
          <cell r="B2400">
            <v>2400</v>
          </cell>
        </row>
        <row r="2401">
          <cell r="A2401">
            <v>2401</v>
          </cell>
          <cell r="B2401">
            <v>2400</v>
          </cell>
        </row>
        <row r="2402">
          <cell r="A2402">
            <v>2402</v>
          </cell>
          <cell r="B2402">
            <v>2400</v>
          </cell>
        </row>
        <row r="2403">
          <cell r="A2403">
            <v>2403</v>
          </cell>
          <cell r="B2403">
            <v>2405</v>
          </cell>
        </row>
        <row r="2404">
          <cell r="A2404">
            <v>2404</v>
          </cell>
          <cell r="B2404">
            <v>2405</v>
          </cell>
        </row>
        <row r="2405">
          <cell r="A2405">
            <v>2405</v>
          </cell>
          <cell r="B2405">
            <v>2405</v>
          </cell>
        </row>
        <row r="2406">
          <cell r="A2406">
            <v>2406</v>
          </cell>
          <cell r="B2406">
            <v>2405</v>
          </cell>
        </row>
        <row r="2407">
          <cell r="A2407">
            <v>2407</v>
          </cell>
          <cell r="B2407">
            <v>2405</v>
          </cell>
        </row>
        <row r="2408">
          <cell r="A2408">
            <v>2408</v>
          </cell>
          <cell r="B2408">
            <v>2410</v>
          </cell>
        </row>
        <row r="2409">
          <cell r="A2409">
            <v>2409</v>
          </cell>
          <cell r="B2409">
            <v>2410</v>
          </cell>
        </row>
        <row r="2410">
          <cell r="A2410">
            <v>2410</v>
          </cell>
          <cell r="B2410">
            <v>2410</v>
          </cell>
        </row>
        <row r="2411">
          <cell r="A2411">
            <v>2411</v>
          </cell>
          <cell r="B2411">
            <v>2410</v>
          </cell>
        </row>
        <row r="2412">
          <cell r="A2412">
            <v>2412</v>
          </cell>
          <cell r="B2412">
            <v>2410</v>
          </cell>
        </row>
        <row r="2413">
          <cell r="A2413">
            <v>2413</v>
          </cell>
          <cell r="B2413">
            <v>2415</v>
          </cell>
        </row>
        <row r="2414">
          <cell r="A2414">
            <v>2414</v>
          </cell>
          <cell r="B2414">
            <v>2415</v>
          </cell>
        </row>
        <row r="2415">
          <cell r="A2415">
            <v>2415</v>
          </cell>
          <cell r="B2415">
            <v>2415</v>
          </cell>
        </row>
        <row r="2416">
          <cell r="A2416">
            <v>2416</v>
          </cell>
          <cell r="B2416">
            <v>2415</v>
          </cell>
        </row>
        <row r="2417">
          <cell r="A2417">
            <v>2417</v>
          </cell>
          <cell r="B2417">
            <v>2415</v>
          </cell>
        </row>
        <row r="2418">
          <cell r="A2418">
            <v>2418</v>
          </cell>
          <cell r="B2418">
            <v>2420</v>
          </cell>
        </row>
        <row r="2419">
          <cell r="A2419">
            <v>2419</v>
          </cell>
          <cell r="B2419">
            <v>2420</v>
          </cell>
        </row>
        <row r="2420">
          <cell r="A2420">
            <v>2420</v>
          </cell>
          <cell r="B2420">
            <v>2420</v>
          </cell>
        </row>
        <row r="2421">
          <cell r="A2421">
            <v>2421</v>
          </cell>
          <cell r="B2421">
            <v>2420</v>
          </cell>
        </row>
        <row r="2422">
          <cell r="A2422">
            <v>2422</v>
          </cell>
          <cell r="B2422">
            <v>2420</v>
          </cell>
        </row>
        <row r="2423">
          <cell r="A2423">
            <v>2423</v>
          </cell>
          <cell r="B2423">
            <v>2425</v>
          </cell>
        </row>
        <row r="2424">
          <cell r="A2424">
            <v>2424</v>
          </cell>
          <cell r="B2424">
            <v>2425</v>
          </cell>
        </row>
        <row r="2425">
          <cell r="A2425">
            <v>2425</v>
          </cell>
          <cell r="B2425">
            <v>2425</v>
          </cell>
        </row>
        <row r="2426">
          <cell r="A2426">
            <v>2426</v>
          </cell>
          <cell r="B2426">
            <v>2425</v>
          </cell>
        </row>
        <row r="2427">
          <cell r="A2427">
            <v>2427</v>
          </cell>
          <cell r="B2427">
            <v>2425</v>
          </cell>
        </row>
        <row r="2428">
          <cell r="A2428">
            <v>2428</v>
          </cell>
          <cell r="B2428">
            <v>2430</v>
          </cell>
        </row>
        <row r="2429">
          <cell r="A2429">
            <v>2429</v>
          </cell>
          <cell r="B2429">
            <v>2430</v>
          </cell>
        </row>
        <row r="2430">
          <cell r="A2430">
            <v>2430</v>
          </cell>
          <cell r="B2430">
            <v>2430</v>
          </cell>
        </row>
        <row r="2431">
          <cell r="A2431">
            <v>2431</v>
          </cell>
          <cell r="B2431">
            <v>2430</v>
          </cell>
        </row>
        <row r="2432">
          <cell r="A2432">
            <v>2432</v>
          </cell>
          <cell r="B2432">
            <v>2430</v>
          </cell>
        </row>
        <row r="2433">
          <cell r="A2433">
            <v>2433</v>
          </cell>
          <cell r="B2433">
            <v>2435</v>
          </cell>
        </row>
        <row r="2434">
          <cell r="A2434">
            <v>2434</v>
          </cell>
          <cell r="B2434">
            <v>2435</v>
          </cell>
        </row>
        <row r="2435">
          <cell r="A2435">
            <v>2435</v>
          </cell>
          <cell r="B2435">
            <v>2435</v>
          </cell>
        </row>
        <row r="2436">
          <cell r="A2436">
            <v>2436</v>
          </cell>
          <cell r="B2436">
            <v>2435</v>
          </cell>
        </row>
        <row r="2437">
          <cell r="A2437">
            <v>2437</v>
          </cell>
          <cell r="B2437">
            <v>2435</v>
          </cell>
        </row>
        <row r="2438">
          <cell r="A2438">
            <v>2438</v>
          </cell>
          <cell r="B2438">
            <v>2440</v>
          </cell>
        </row>
        <row r="2439">
          <cell r="A2439">
            <v>2439</v>
          </cell>
          <cell r="B2439">
            <v>2440</v>
          </cell>
        </row>
        <row r="2440">
          <cell r="A2440">
            <v>2440</v>
          </cell>
          <cell r="B2440">
            <v>2440</v>
          </cell>
        </row>
        <row r="2441">
          <cell r="A2441">
            <v>2441</v>
          </cell>
          <cell r="B2441">
            <v>2440</v>
          </cell>
        </row>
        <row r="2442">
          <cell r="A2442">
            <v>2442</v>
          </cell>
          <cell r="B2442">
            <v>2440</v>
          </cell>
        </row>
        <row r="2443">
          <cell r="A2443">
            <v>2443</v>
          </cell>
          <cell r="B2443">
            <v>2445</v>
          </cell>
        </row>
        <row r="2444">
          <cell r="A2444">
            <v>2444</v>
          </cell>
          <cell r="B2444">
            <v>2445</v>
          </cell>
        </row>
        <row r="2445">
          <cell r="A2445">
            <v>2445</v>
          </cell>
          <cell r="B2445">
            <v>2445</v>
          </cell>
        </row>
        <row r="2446">
          <cell r="A2446">
            <v>2446</v>
          </cell>
          <cell r="B2446">
            <v>2445</v>
          </cell>
        </row>
        <row r="2447">
          <cell r="A2447">
            <v>2447</v>
          </cell>
          <cell r="B2447">
            <v>2445</v>
          </cell>
        </row>
        <row r="2448">
          <cell r="A2448">
            <v>2448</v>
          </cell>
          <cell r="B2448">
            <v>2450</v>
          </cell>
        </row>
        <row r="2449">
          <cell r="A2449">
            <v>2449</v>
          </cell>
          <cell r="B2449">
            <v>2450</v>
          </cell>
        </row>
        <row r="2450">
          <cell r="A2450">
            <v>2450</v>
          </cell>
          <cell r="B2450">
            <v>2450</v>
          </cell>
        </row>
        <row r="2451">
          <cell r="A2451">
            <v>2451</v>
          </cell>
          <cell r="B2451">
            <v>2450</v>
          </cell>
        </row>
        <row r="2452">
          <cell r="A2452">
            <v>2452</v>
          </cell>
          <cell r="B2452">
            <v>2450</v>
          </cell>
        </row>
        <row r="2453">
          <cell r="A2453">
            <v>2453</v>
          </cell>
          <cell r="B2453">
            <v>2455</v>
          </cell>
        </row>
        <row r="2454">
          <cell r="A2454">
            <v>2454</v>
          </cell>
          <cell r="B2454">
            <v>2455</v>
          </cell>
        </row>
        <row r="2455">
          <cell r="A2455">
            <v>2455</v>
          </cell>
          <cell r="B2455">
            <v>2455</v>
          </cell>
        </row>
        <row r="2456">
          <cell r="A2456">
            <v>2456</v>
          </cell>
          <cell r="B2456">
            <v>2455</v>
          </cell>
        </row>
        <row r="2457">
          <cell r="A2457">
            <v>2457</v>
          </cell>
          <cell r="B2457">
            <v>2455</v>
          </cell>
        </row>
        <row r="2458">
          <cell r="A2458">
            <v>2458</v>
          </cell>
          <cell r="B2458">
            <v>2460</v>
          </cell>
        </row>
        <row r="2459">
          <cell r="A2459">
            <v>2459</v>
          </cell>
          <cell r="B2459">
            <v>2460</v>
          </cell>
        </row>
        <row r="2460">
          <cell r="A2460">
            <v>2460</v>
          </cell>
          <cell r="B2460">
            <v>2460</v>
          </cell>
        </row>
        <row r="2461">
          <cell r="A2461">
            <v>2461</v>
          </cell>
          <cell r="B2461">
            <v>2460</v>
          </cell>
        </row>
        <row r="2462">
          <cell r="A2462">
            <v>2462</v>
          </cell>
          <cell r="B2462">
            <v>2460</v>
          </cell>
        </row>
        <row r="2463">
          <cell r="A2463">
            <v>2463</v>
          </cell>
          <cell r="B2463">
            <v>2465</v>
          </cell>
        </row>
        <row r="2464">
          <cell r="A2464">
            <v>2464</v>
          </cell>
          <cell r="B2464">
            <v>2465</v>
          </cell>
        </row>
        <row r="2465">
          <cell r="A2465">
            <v>2465</v>
          </cell>
          <cell r="B2465">
            <v>2465</v>
          </cell>
        </row>
        <row r="2466">
          <cell r="A2466">
            <v>2466</v>
          </cell>
          <cell r="B2466">
            <v>2465</v>
          </cell>
        </row>
        <row r="2467">
          <cell r="A2467">
            <v>2467</v>
          </cell>
          <cell r="B2467">
            <v>2465</v>
          </cell>
        </row>
        <row r="2468">
          <cell r="A2468">
            <v>2468</v>
          </cell>
          <cell r="B2468">
            <v>2470</v>
          </cell>
        </row>
        <row r="2469">
          <cell r="A2469">
            <v>2469</v>
          </cell>
          <cell r="B2469">
            <v>2470</v>
          </cell>
        </row>
        <row r="2470">
          <cell r="A2470">
            <v>2470</v>
          </cell>
          <cell r="B2470">
            <v>2470</v>
          </cell>
        </row>
        <row r="2471">
          <cell r="A2471">
            <v>2471</v>
          </cell>
          <cell r="B2471">
            <v>2470</v>
          </cell>
        </row>
        <row r="2472">
          <cell r="A2472">
            <v>2472</v>
          </cell>
          <cell r="B2472">
            <v>2470</v>
          </cell>
        </row>
        <row r="2473">
          <cell r="A2473">
            <v>2473</v>
          </cell>
          <cell r="B2473">
            <v>2475</v>
          </cell>
        </row>
        <row r="2474">
          <cell r="A2474">
            <v>2474</v>
          </cell>
          <cell r="B2474">
            <v>2475</v>
          </cell>
        </row>
        <row r="2475">
          <cell r="A2475">
            <v>2475</v>
          </cell>
          <cell r="B2475">
            <v>2475</v>
          </cell>
        </row>
        <row r="2476">
          <cell r="A2476">
            <v>2476</v>
          </cell>
          <cell r="B2476">
            <v>2475</v>
          </cell>
        </row>
        <row r="2477">
          <cell r="A2477">
            <v>2477</v>
          </cell>
          <cell r="B2477">
            <v>2475</v>
          </cell>
        </row>
        <row r="2478">
          <cell r="A2478">
            <v>2478</v>
          </cell>
          <cell r="B2478">
            <v>2480</v>
          </cell>
        </row>
        <row r="2479">
          <cell r="A2479">
            <v>2479</v>
          </cell>
          <cell r="B2479">
            <v>2480</v>
          </cell>
        </row>
        <row r="2480">
          <cell r="A2480">
            <v>2480</v>
          </cell>
          <cell r="B2480">
            <v>2480</v>
          </cell>
        </row>
        <row r="2481">
          <cell r="A2481">
            <v>2481</v>
          </cell>
          <cell r="B2481">
            <v>2480</v>
          </cell>
        </row>
        <row r="2482">
          <cell r="A2482">
            <v>2482</v>
          </cell>
          <cell r="B2482">
            <v>2480</v>
          </cell>
        </row>
        <row r="2483">
          <cell r="A2483">
            <v>2483</v>
          </cell>
          <cell r="B2483">
            <v>2485</v>
          </cell>
        </row>
        <row r="2484">
          <cell r="A2484">
            <v>2484</v>
          </cell>
          <cell r="B2484">
            <v>2485</v>
          </cell>
        </row>
        <row r="2485">
          <cell r="A2485">
            <v>2485</v>
          </cell>
          <cell r="B2485">
            <v>2485</v>
          </cell>
        </row>
        <row r="2486">
          <cell r="A2486">
            <v>2486</v>
          </cell>
          <cell r="B2486">
            <v>2485</v>
          </cell>
        </row>
        <row r="2487">
          <cell r="A2487">
            <v>2487</v>
          </cell>
          <cell r="B2487">
            <v>2485</v>
          </cell>
        </row>
        <row r="2488">
          <cell r="A2488">
            <v>2488</v>
          </cell>
          <cell r="B2488">
            <v>2490</v>
          </cell>
        </row>
        <row r="2489">
          <cell r="A2489">
            <v>2489</v>
          </cell>
          <cell r="B2489">
            <v>2490</v>
          </cell>
        </row>
        <row r="2490">
          <cell r="A2490">
            <v>2490</v>
          </cell>
          <cell r="B2490">
            <v>2490</v>
          </cell>
        </row>
        <row r="2491">
          <cell r="A2491">
            <v>2491</v>
          </cell>
          <cell r="B2491">
            <v>2490</v>
          </cell>
        </row>
        <row r="2492">
          <cell r="A2492">
            <v>2492</v>
          </cell>
          <cell r="B2492">
            <v>2490</v>
          </cell>
        </row>
        <row r="2493">
          <cell r="A2493">
            <v>2493</v>
          </cell>
          <cell r="B2493">
            <v>2495</v>
          </cell>
        </row>
        <row r="2494">
          <cell r="A2494">
            <v>2494</v>
          </cell>
          <cell r="B2494">
            <v>2495</v>
          </cell>
        </row>
        <row r="2495">
          <cell r="A2495">
            <v>2495</v>
          </cell>
          <cell r="B2495">
            <v>2495</v>
          </cell>
        </row>
        <row r="2496">
          <cell r="A2496">
            <v>2496</v>
          </cell>
          <cell r="B2496">
            <v>2495</v>
          </cell>
        </row>
        <row r="2497">
          <cell r="A2497">
            <v>2497</v>
          </cell>
          <cell r="B2497">
            <v>2495</v>
          </cell>
        </row>
        <row r="2498">
          <cell r="A2498">
            <v>2498</v>
          </cell>
          <cell r="B2498">
            <v>2500</v>
          </cell>
        </row>
        <row r="2499">
          <cell r="A2499">
            <v>2499</v>
          </cell>
          <cell r="B2499">
            <v>2500</v>
          </cell>
        </row>
        <row r="2500">
          <cell r="A2500">
            <v>2500</v>
          </cell>
          <cell r="B2500">
            <v>2500</v>
          </cell>
        </row>
        <row r="2501">
          <cell r="A2501">
            <v>2501</v>
          </cell>
          <cell r="B2501">
            <v>2500</v>
          </cell>
        </row>
        <row r="2502">
          <cell r="A2502">
            <v>2502</v>
          </cell>
          <cell r="B2502">
            <v>2500</v>
          </cell>
        </row>
        <row r="2503">
          <cell r="A2503">
            <v>2503</v>
          </cell>
          <cell r="B2503">
            <v>2505</v>
          </cell>
        </row>
        <row r="2504">
          <cell r="A2504">
            <v>2504</v>
          </cell>
          <cell r="B2504">
            <v>2505</v>
          </cell>
        </row>
        <row r="2505">
          <cell r="A2505">
            <v>2505</v>
          </cell>
          <cell r="B2505">
            <v>2505</v>
          </cell>
        </row>
        <row r="2506">
          <cell r="A2506">
            <v>2506</v>
          </cell>
          <cell r="B2506">
            <v>2505</v>
          </cell>
        </row>
        <row r="2507">
          <cell r="A2507">
            <v>2507</v>
          </cell>
          <cell r="B2507">
            <v>2505</v>
          </cell>
        </row>
        <row r="2508">
          <cell r="A2508">
            <v>2508</v>
          </cell>
          <cell r="B2508">
            <v>2510</v>
          </cell>
        </row>
        <row r="2509">
          <cell r="A2509">
            <v>2509</v>
          </cell>
          <cell r="B2509">
            <v>2510</v>
          </cell>
        </row>
        <row r="2510">
          <cell r="A2510">
            <v>2510</v>
          </cell>
          <cell r="B2510">
            <v>2510</v>
          </cell>
        </row>
        <row r="2511">
          <cell r="A2511">
            <v>2511</v>
          </cell>
          <cell r="B2511">
            <v>2510</v>
          </cell>
        </row>
        <row r="2512">
          <cell r="A2512">
            <v>2512</v>
          </cell>
          <cell r="B2512">
            <v>2510</v>
          </cell>
        </row>
        <row r="2513">
          <cell r="A2513">
            <v>2513</v>
          </cell>
          <cell r="B2513">
            <v>2515</v>
          </cell>
        </row>
        <row r="2514">
          <cell r="A2514">
            <v>2514</v>
          </cell>
          <cell r="B2514">
            <v>2515</v>
          </cell>
        </row>
        <row r="2515">
          <cell r="A2515">
            <v>2515</v>
          </cell>
          <cell r="B2515">
            <v>2515</v>
          </cell>
        </row>
        <row r="2516">
          <cell r="A2516">
            <v>2516</v>
          </cell>
          <cell r="B2516">
            <v>2515</v>
          </cell>
        </row>
        <row r="2517">
          <cell r="A2517">
            <v>2517</v>
          </cell>
          <cell r="B2517">
            <v>2515</v>
          </cell>
        </row>
        <row r="2518">
          <cell r="A2518">
            <v>2518</v>
          </cell>
          <cell r="B2518">
            <v>2520</v>
          </cell>
        </row>
        <row r="2519">
          <cell r="A2519">
            <v>2519</v>
          </cell>
          <cell r="B2519">
            <v>2520</v>
          </cell>
        </row>
        <row r="2520">
          <cell r="A2520">
            <v>2520</v>
          </cell>
          <cell r="B2520">
            <v>2520</v>
          </cell>
        </row>
        <row r="2521">
          <cell r="A2521">
            <v>2521</v>
          </cell>
          <cell r="B2521">
            <v>2520</v>
          </cell>
        </row>
        <row r="2522">
          <cell r="A2522">
            <v>2522</v>
          </cell>
          <cell r="B2522">
            <v>2520</v>
          </cell>
        </row>
        <row r="2523">
          <cell r="A2523">
            <v>2523</v>
          </cell>
          <cell r="B2523">
            <v>2525</v>
          </cell>
        </row>
        <row r="2524">
          <cell r="A2524">
            <v>2524</v>
          </cell>
          <cell r="B2524">
            <v>2525</v>
          </cell>
        </row>
        <row r="2525">
          <cell r="A2525">
            <v>2525</v>
          </cell>
          <cell r="B2525">
            <v>2525</v>
          </cell>
        </row>
        <row r="2526">
          <cell r="A2526">
            <v>2526</v>
          </cell>
          <cell r="B2526">
            <v>2525</v>
          </cell>
        </row>
        <row r="2527">
          <cell r="A2527">
            <v>2527</v>
          </cell>
          <cell r="B2527">
            <v>2525</v>
          </cell>
        </row>
        <row r="2528">
          <cell r="A2528">
            <v>2528</v>
          </cell>
          <cell r="B2528">
            <v>2530</v>
          </cell>
        </row>
        <row r="2529">
          <cell r="A2529">
            <v>2529</v>
          </cell>
          <cell r="B2529">
            <v>2530</v>
          </cell>
        </row>
        <row r="2530">
          <cell r="A2530">
            <v>2530</v>
          </cell>
          <cell r="B2530">
            <v>2530</v>
          </cell>
        </row>
        <row r="2531">
          <cell r="A2531">
            <v>2531</v>
          </cell>
          <cell r="B2531">
            <v>2530</v>
          </cell>
        </row>
        <row r="2532">
          <cell r="A2532">
            <v>2532</v>
          </cell>
          <cell r="B2532">
            <v>2530</v>
          </cell>
        </row>
        <row r="2533">
          <cell r="A2533">
            <v>2533</v>
          </cell>
          <cell r="B2533">
            <v>2535</v>
          </cell>
        </row>
        <row r="2534">
          <cell r="A2534">
            <v>2534</v>
          </cell>
          <cell r="B2534">
            <v>2535</v>
          </cell>
        </row>
        <row r="2535">
          <cell r="A2535">
            <v>2535</v>
          </cell>
          <cell r="B2535">
            <v>2535</v>
          </cell>
        </row>
        <row r="2536">
          <cell r="A2536">
            <v>2536</v>
          </cell>
          <cell r="B2536">
            <v>2535</v>
          </cell>
        </row>
        <row r="2537">
          <cell r="A2537">
            <v>2537</v>
          </cell>
          <cell r="B2537">
            <v>2535</v>
          </cell>
        </row>
        <row r="2538">
          <cell r="A2538">
            <v>2538</v>
          </cell>
          <cell r="B2538">
            <v>2540</v>
          </cell>
        </row>
        <row r="2539">
          <cell r="A2539">
            <v>2539</v>
          </cell>
          <cell r="B2539">
            <v>2540</v>
          </cell>
        </row>
        <row r="2540">
          <cell r="A2540">
            <v>2540</v>
          </cell>
          <cell r="B2540">
            <v>2540</v>
          </cell>
        </row>
        <row r="2541">
          <cell r="A2541">
            <v>2541</v>
          </cell>
          <cell r="B2541">
            <v>2540</v>
          </cell>
        </row>
        <row r="2542">
          <cell r="A2542">
            <v>2542</v>
          </cell>
          <cell r="B2542">
            <v>2540</v>
          </cell>
        </row>
        <row r="2543">
          <cell r="A2543">
            <v>2543</v>
          </cell>
          <cell r="B2543">
            <v>2545</v>
          </cell>
        </row>
        <row r="2544">
          <cell r="A2544">
            <v>2544</v>
          </cell>
          <cell r="B2544">
            <v>2545</v>
          </cell>
        </row>
        <row r="2545">
          <cell r="A2545">
            <v>2545</v>
          </cell>
          <cell r="B2545">
            <v>2545</v>
          </cell>
        </row>
        <row r="2546">
          <cell r="A2546">
            <v>2546</v>
          </cell>
          <cell r="B2546">
            <v>2545</v>
          </cell>
        </row>
        <row r="2547">
          <cell r="A2547">
            <v>2547</v>
          </cell>
          <cell r="B2547">
            <v>2545</v>
          </cell>
        </row>
        <row r="2548">
          <cell r="A2548">
            <v>2548</v>
          </cell>
          <cell r="B2548">
            <v>2550</v>
          </cell>
        </row>
        <row r="2549">
          <cell r="A2549">
            <v>2549</v>
          </cell>
          <cell r="B2549">
            <v>2550</v>
          </cell>
        </row>
        <row r="2550">
          <cell r="A2550">
            <v>2550</v>
          </cell>
          <cell r="B2550">
            <v>2550</v>
          </cell>
        </row>
        <row r="2551">
          <cell r="A2551">
            <v>2551</v>
          </cell>
          <cell r="B2551">
            <v>2550</v>
          </cell>
        </row>
        <row r="2552">
          <cell r="A2552">
            <v>2552</v>
          </cell>
          <cell r="B2552">
            <v>2550</v>
          </cell>
        </row>
        <row r="2553">
          <cell r="A2553">
            <v>2553</v>
          </cell>
          <cell r="B2553">
            <v>2555</v>
          </cell>
        </row>
        <row r="2554">
          <cell r="A2554">
            <v>2554</v>
          </cell>
          <cell r="B2554">
            <v>2555</v>
          </cell>
        </row>
        <row r="2555">
          <cell r="A2555">
            <v>2555</v>
          </cell>
          <cell r="B2555">
            <v>2555</v>
          </cell>
        </row>
        <row r="2556">
          <cell r="A2556">
            <v>2556</v>
          </cell>
          <cell r="B2556">
            <v>2555</v>
          </cell>
        </row>
        <row r="2557">
          <cell r="A2557">
            <v>2557</v>
          </cell>
          <cell r="B2557">
            <v>2555</v>
          </cell>
        </row>
        <row r="2558">
          <cell r="A2558">
            <v>2558</v>
          </cell>
          <cell r="B2558">
            <v>2560</v>
          </cell>
        </row>
        <row r="2559">
          <cell r="A2559">
            <v>2559</v>
          </cell>
          <cell r="B2559">
            <v>2560</v>
          </cell>
        </row>
        <row r="2560">
          <cell r="A2560">
            <v>2560</v>
          </cell>
          <cell r="B2560">
            <v>2560</v>
          </cell>
        </row>
        <row r="2561">
          <cell r="A2561">
            <v>2561</v>
          </cell>
          <cell r="B2561">
            <v>2560</v>
          </cell>
        </row>
        <row r="2562">
          <cell r="A2562">
            <v>2562</v>
          </cell>
          <cell r="B2562">
            <v>2560</v>
          </cell>
        </row>
        <row r="2563">
          <cell r="A2563">
            <v>2563</v>
          </cell>
          <cell r="B2563">
            <v>2565</v>
          </cell>
        </row>
        <row r="2564">
          <cell r="A2564">
            <v>2564</v>
          </cell>
          <cell r="B2564">
            <v>2565</v>
          </cell>
        </row>
        <row r="2565">
          <cell r="A2565">
            <v>2565</v>
          </cell>
          <cell r="B2565">
            <v>2565</v>
          </cell>
        </row>
        <row r="2566">
          <cell r="A2566">
            <v>2566</v>
          </cell>
          <cell r="B2566">
            <v>2565</v>
          </cell>
        </row>
        <row r="2567">
          <cell r="A2567">
            <v>2567</v>
          </cell>
          <cell r="B2567">
            <v>2565</v>
          </cell>
        </row>
        <row r="2568">
          <cell r="A2568">
            <v>2568</v>
          </cell>
          <cell r="B2568">
            <v>2570</v>
          </cell>
        </row>
        <row r="2569">
          <cell r="A2569">
            <v>2569</v>
          </cell>
          <cell r="B2569">
            <v>2570</v>
          </cell>
        </row>
        <row r="2570">
          <cell r="A2570">
            <v>2570</v>
          </cell>
          <cell r="B2570">
            <v>2570</v>
          </cell>
        </row>
        <row r="2571">
          <cell r="A2571">
            <v>2571</v>
          </cell>
          <cell r="B2571">
            <v>2570</v>
          </cell>
        </row>
        <row r="2572">
          <cell r="A2572">
            <v>2572</v>
          </cell>
          <cell r="B2572">
            <v>2570</v>
          </cell>
        </row>
        <row r="2573">
          <cell r="A2573">
            <v>2573</v>
          </cell>
          <cell r="B2573">
            <v>2575</v>
          </cell>
        </row>
        <row r="2574">
          <cell r="A2574">
            <v>2574</v>
          </cell>
          <cell r="B2574">
            <v>2575</v>
          </cell>
        </row>
        <row r="2575">
          <cell r="A2575">
            <v>2575</v>
          </cell>
          <cell r="B2575">
            <v>2575</v>
          </cell>
        </row>
        <row r="2576">
          <cell r="A2576">
            <v>2576</v>
          </cell>
          <cell r="B2576">
            <v>2575</v>
          </cell>
        </row>
        <row r="2577">
          <cell r="A2577">
            <v>2577</v>
          </cell>
          <cell r="B2577">
            <v>2575</v>
          </cell>
        </row>
        <row r="2578">
          <cell r="A2578">
            <v>2578</v>
          </cell>
          <cell r="B2578">
            <v>2580</v>
          </cell>
        </row>
        <row r="2579">
          <cell r="A2579">
            <v>2579</v>
          </cell>
          <cell r="B2579">
            <v>2580</v>
          </cell>
        </row>
        <row r="2580">
          <cell r="A2580">
            <v>2580</v>
          </cell>
          <cell r="B2580">
            <v>2580</v>
          </cell>
        </row>
        <row r="2581">
          <cell r="A2581">
            <v>2581</v>
          </cell>
          <cell r="B2581">
            <v>2580</v>
          </cell>
        </row>
        <row r="2582">
          <cell r="A2582">
            <v>2582</v>
          </cell>
          <cell r="B2582">
            <v>2580</v>
          </cell>
        </row>
        <row r="2583">
          <cell r="A2583">
            <v>2583</v>
          </cell>
          <cell r="B2583">
            <v>2585</v>
          </cell>
        </row>
        <row r="2584">
          <cell r="A2584">
            <v>2584</v>
          </cell>
          <cell r="B2584">
            <v>2585</v>
          </cell>
        </row>
        <row r="2585">
          <cell r="A2585">
            <v>2585</v>
          </cell>
          <cell r="B2585">
            <v>2585</v>
          </cell>
        </row>
        <row r="2586">
          <cell r="A2586">
            <v>2586</v>
          </cell>
          <cell r="B2586">
            <v>2585</v>
          </cell>
        </row>
        <row r="2587">
          <cell r="A2587">
            <v>2587</v>
          </cell>
          <cell r="B2587">
            <v>2585</v>
          </cell>
        </row>
        <row r="2588">
          <cell r="A2588">
            <v>2588</v>
          </cell>
          <cell r="B2588">
            <v>2590</v>
          </cell>
        </row>
        <row r="2589">
          <cell r="A2589">
            <v>2589</v>
          </cell>
          <cell r="B2589">
            <v>2590</v>
          </cell>
        </row>
        <row r="2590">
          <cell r="A2590">
            <v>2590</v>
          </cell>
          <cell r="B2590">
            <v>2590</v>
          </cell>
        </row>
        <row r="2591">
          <cell r="A2591">
            <v>2591</v>
          </cell>
          <cell r="B2591">
            <v>2590</v>
          </cell>
        </row>
        <row r="2592">
          <cell r="A2592">
            <v>2592</v>
          </cell>
          <cell r="B2592">
            <v>2590</v>
          </cell>
        </row>
        <row r="2593">
          <cell r="A2593">
            <v>2593</v>
          </cell>
          <cell r="B2593">
            <v>2595</v>
          </cell>
        </row>
        <row r="2594">
          <cell r="A2594">
            <v>2594</v>
          </cell>
          <cell r="B2594">
            <v>2595</v>
          </cell>
        </row>
        <row r="2595">
          <cell r="A2595">
            <v>2595</v>
          </cell>
          <cell r="B2595">
            <v>2595</v>
          </cell>
        </row>
        <row r="2596">
          <cell r="A2596">
            <v>2596</v>
          </cell>
          <cell r="B2596">
            <v>2595</v>
          </cell>
        </row>
        <row r="2597">
          <cell r="A2597">
            <v>2597</v>
          </cell>
          <cell r="B2597">
            <v>2595</v>
          </cell>
        </row>
        <row r="2598">
          <cell r="A2598">
            <v>2598</v>
          </cell>
          <cell r="B2598">
            <v>2600</v>
          </cell>
        </row>
        <row r="2599">
          <cell r="A2599">
            <v>2599</v>
          </cell>
          <cell r="B2599">
            <v>2600</v>
          </cell>
        </row>
        <row r="2600">
          <cell r="A2600">
            <v>2600</v>
          </cell>
          <cell r="B2600">
            <v>2600</v>
          </cell>
        </row>
        <row r="2601">
          <cell r="A2601">
            <v>2601</v>
          </cell>
          <cell r="B2601">
            <v>2600</v>
          </cell>
        </row>
        <row r="2602">
          <cell r="A2602">
            <v>2602</v>
          </cell>
          <cell r="B2602">
            <v>2600</v>
          </cell>
        </row>
        <row r="2603">
          <cell r="A2603">
            <v>2603</v>
          </cell>
          <cell r="B2603">
            <v>2605</v>
          </cell>
        </row>
        <row r="2604">
          <cell r="A2604">
            <v>2604</v>
          </cell>
          <cell r="B2604">
            <v>2605</v>
          </cell>
        </row>
        <row r="2605">
          <cell r="A2605">
            <v>2605</v>
          </cell>
          <cell r="B2605">
            <v>2605</v>
          </cell>
        </row>
        <row r="2606">
          <cell r="A2606">
            <v>2606</v>
          </cell>
          <cell r="B2606">
            <v>2605</v>
          </cell>
        </row>
        <row r="2607">
          <cell r="A2607">
            <v>2607</v>
          </cell>
          <cell r="B2607">
            <v>2605</v>
          </cell>
        </row>
        <row r="2608">
          <cell r="A2608">
            <v>2608</v>
          </cell>
          <cell r="B2608">
            <v>2610</v>
          </cell>
        </row>
        <row r="2609">
          <cell r="A2609">
            <v>2609</v>
          </cell>
          <cell r="B2609">
            <v>2610</v>
          </cell>
        </row>
        <row r="2610">
          <cell r="A2610">
            <v>2610</v>
          </cell>
          <cell r="B2610">
            <v>2610</v>
          </cell>
        </row>
        <row r="2611">
          <cell r="A2611">
            <v>2611</v>
          </cell>
          <cell r="B2611">
            <v>2610</v>
          </cell>
        </row>
        <row r="2612">
          <cell r="A2612">
            <v>2612</v>
          </cell>
          <cell r="B2612">
            <v>2610</v>
          </cell>
        </row>
        <row r="2613">
          <cell r="A2613">
            <v>2613</v>
          </cell>
          <cell r="B2613">
            <v>2615</v>
          </cell>
        </row>
        <row r="2614">
          <cell r="A2614">
            <v>2614</v>
          </cell>
          <cell r="B2614">
            <v>2615</v>
          </cell>
        </row>
        <row r="2615">
          <cell r="A2615">
            <v>2615</v>
          </cell>
          <cell r="B2615">
            <v>2615</v>
          </cell>
        </row>
        <row r="2616">
          <cell r="A2616">
            <v>2616</v>
          </cell>
          <cell r="B2616">
            <v>2615</v>
          </cell>
        </row>
        <row r="2617">
          <cell r="A2617">
            <v>2617</v>
          </cell>
          <cell r="B2617">
            <v>2615</v>
          </cell>
        </row>
        <row r="2618">
          <cell r="A2618">
            <v>2618</v>
          </cell>
          <cell r="B2618">
            <v>2620</v>
          </cell>
        </row>
        <row r="2619">
          <cell r="A2619">
            <v>2619</v>
          </cell>
          <cell r="B2619">
            <v>2620</v>
          </cell>
        </row>
        <row r="2620">
          <cell r="A2620">
            <v>2620</v>
          </cell>
          <cell r="B2620">
            <v>2620</v>
          </cell>
        </row>
        <row r="2621">
          <cell r="A2621">
            <v>2621</v>
          </cell>
          <cell r="B2621">
            <v>2620</v>
          </cell>
        </row>
        <row r="2622">
          <cell r="A2622">
            <v>2622</v>
          </cell>
          <cell r="B2622">
            <v>2620</v>
          </cell>
        </row>
        <row r="2623">
          <cell r="A2623">
            <v>2623</v>
          </cell>
          <cell r="B2623">
            <v>2625</v>
          </cell>
        </row>
        <row r="2624">
          <cell r="A2624">
            <v>2624</v>
          </cell>
          <cell r="B2624">
            <v>2625</v>
          </cell>
        </row>
        <row r="2625">
          <cell r="A2625">
            <v>2625</v>
          </cell>
          <cell r="B2625">
            <v>2625</v>
          </cell>
        </row>
        <row r="2626">
          <cell r="A2626">
            <v>2626</v>
          </cell>
          <cell r="B2626">
            <v>2625</v>
          </cell>
        </row>
        <row r="2627">
          <cell r="A2627">
            <v>2627</v>
          </cell>
          <cell r="B2627">
            <v>2625</v>
          </cell>
        </row>
        <row r="2628">
          <cell r="A2628">
            <v>2628</v>
          </cell>
          <cell r="B2628">
            <v>2630</v>
          </cell>
        </row>
        <row r="2629">
          <cell r="A2629">
            <v>2629</v>
          </cell>
          <cell r="B2629">
            <v>2630</v>
          </cell>
        </row>
        <row r="2630">
          <cell r="A2630">
            <v>2630</v>
          </cell>
          <cell r="B2630">
            <v>2630</v>
          </cell>
        </row>
        <row r="2631">
          <cell r="A2631">
            <v>2631</v>
          </cell>
          <cell r="B2631">
            <v>2630</v>
          </cell>
        </row>
        <row r="2632">
          <cell r="A2632">
            <v>2632</v>
          </cell>
          <cell r="B2632">
            <v>2630</v>
          </cell>
        </row>
        <row r="2633">
          <cell r="A2633">
            <v>2633</v>
          </cell>
          <cell r="B2633">
            <v>2635</v>
          </cell>
        </row>
        <row r="2634">
          <cell r="A2634">
            <v>2634</v>
          </cell>
          <cell r="B2634">
            <v>2635</v>
          </cell>
        </row>
        <row r="2635">
          <cell r="A2635">
            <v>2635</v>
          </cell>
          <cell r="B2635">
            <v>2635</v>
          </cell>
        </row>
        <row r="2636">
          <cell r="A2636">
            <v>2636</v>
          </cell>
          <cell r="B2636">
            <v>2635</v>
          </cell>
        </row>
        <row r="2637">
          <cell r="A2637">
            <v>2637</v>
          </cell>
          <cell r="B2637">
            <v>2635</v>
          </cell>
        </row>
        <row r="2638">
          <cell r="A2638">
            <v>2638</v>
          </cell>
          <cell r="B2638">
            <v>2640</v>
          </cell>
        </row>
        <row r="2639">
          <cell r="A2639">
            <v>2639</v>
          </cell>
          <cell r="B2639">
            <v>2640</v>
          </cell>
        </row>
        <row r="2640">
          <cell r="A2640">
            <v>2640</v>
          </cell>
          <cell r="B2640">
            <v>2640</v>
          </cell>
        </row>
        <row r="2641">
          <cell r="A2641">
            <v>2641</v>
          </cell>
          <cell r="B2641">
            <v>2640</v>
          </cell>
        </row>
        <row r="2642">
          <cell r="A2642">
            <v>2642</v>
          </cell>
          <cell r="B2642">
            <v>2640</v>
          </cell>
        </row>
        <row r="2643">
          <cell r="A2643">
            <v>2643</v>
          </cell>
          <cell r="B2643">
            <v>2645</v>
          </cell>
        </row>
        <row r="2644">
          <cell r="A2644">
            <v>2644</v>
          </cell>
          <cell r="B2644">
            <v>2645</v>
          </cell>
        </row>
        <row r="2645">
          <cell r="A2645">
            <v>2645</v>
          </cell>
          <cell r="B2645">
            <v>2645</v>
          </cell>
        </row>
        <row r="2646">
          <cell r="A2646">
            <v>2646</v>
          </cell>
          <cell r="B2646">
            <v>2645</v>
          </cell>
        </row>
        <row r="2647">
          <cell r="A2647">
            <v>2647</v>
          </cell>
          <cell r="B2647">
            <v>2645</v>
          </cell>
        </row>
        <row r="2648">
          <cell r="A2648">
            <v>2648</v>
          </cell>
          <cell r="B2648">
            <v>2650</v>
          </cell>
        </row>
        <row r="2649">
          <cell r="A2649">
            <v>2649</v>
          </cell>
          <cell r="B2649">
            <v>2650</v>
          </cell>
        </row>
        <row r="2650">
          <cell r="A2650">
            <v>2650</v>
          </cell>
          <cell r="B2650">
            <v>2650</v>
          </cell>
        </row>
        <row r="2651">
          <cell r="A2651">
            <v>2651</v>
          </cell>
          <cell r="B2651">
            <v>2650</v>
          </cell>
        </row>
        <row r="2652">
          <cell r="A2652">
            <v>2652</v>
          </cell>
          <cell r="B2652">
            <v>2650</v>
          </cell>
        </row>
        <row r="2653">
          <cell r="A2653">
            <v>2653</v>
          </cell>
          <cell r="B2653">
            <v>2655</v>
          </cell>
        </row>
        <row r="2654">
          <cell r="A2654">
            <v>2654</v>
          </cell>
          <cell r="B2654">
            <v>2655</v>
          </cell>
        </row>
        <row r="2655">
          <cell r="A2655">
            <v>2655</v>
          </cell>
          <cell r="B2655">
            <v>2655</v>
          </cell>
        </row>
        <row r="2656">
          <cell r="A2656">
            <v>2656</v>
          </cell>
          <cell r="B2656">
            <v>2655</v>
          </cell>
        </row>
        <row r="2657">
          <cell r="A2657">
            <v>2657</v>
          </cell>
          <cell r="B2657">
            <v>2655</v>
          </cell>
        </row>
        <row r="2658">
          <cell r="A2658">
            <v>2658</v>
          </cell>
          <cell r="B2658">
            <v>2660</v>
          </cell>
        </row>
        <row r="2659">
          <cell r="A2659">
            <v>2659</v>
          </cell>
          <cell r="B2659">
            <v>2660</v>
          </cell>
        </row>
        <row r="2660">
          <cell r="A2660">
            <v>2660</v>
          </cell>
          <cell r="B2660">
            <v>2660</v>
          </cell>
        </row>
        <row r="2661">
          <cell r="A2661">
            <v>2661</v>
          </cell>
          <cell r="B2661">
            <v>2660</v>
          </cell>
        </row>
        <row r="2662">
          <cell r="A2662">
            <v>2662</v>
          </cell>
          <cell r="B2662">
            <v>2660</v>
          </cell>
        </row>
        <row r="2663">
          <cell r="A2663">
            <v>2663</v>
          </cell>
          <cell r="B2663">
            <v>2665</v>
          </cell>
        </row>
        <row r="2664">
          <cell r="A2664">
            <v>2664</v>
          </cell>
          <cell r="B2664">
            <v>2665</v>
          </cell>
        </row>
        <row r="2665">
          <cell r="A2665">
            <v>2665</v>
          </cell>
          <cell r="B2665">
            <v>2665</v>
          </cell>
        </row>
        <row r="2666">
          <cell r="A2666">
            <v>2666</v>
          </cell>
          <cell r="B2666">
            <v>2665</v>
          </cell>
        </row>
        <row r="2667">
          <cell r="A2667">
            <v>2667</v>
          </cell>
          <cell r="B2667">
            <v>2665</v>
          </cell>
        </row>
        <row r="2668">
          <cell r="A2668">
            <v>2668</v>
          </cell>
          <cell r="B2668">
            <v>2670</v>
          </cell>
        </row>
        <row r="2669">
          <cell r="A2669">
            <v>2669</v>
          </cell>
          <cell r="B2669">
            <v>2670</v>
          </cell>
        </row>
        <row r="2670">
          <cell r="A2670">
            <v>2670</v>
          </cell>
          <cell r="B2670">
            <v>2670</v>
          </cell>
        </row>
        <row r="2671">
          <cell r="A2671">
            <v>2671</v>
          </cell>
          <cell r="B2671">
            <v>2670</v>
          </cell>
        </row>
        <row r="2672">
          <cell r="A2672">
            <v>2672</v>
          </cell>
          <cell r="B2672">
            <v>2670</v>
          </cell>
        </row>
        <row r="2673">
          <cell r="A2673">
            <v>2673</v>
          </cell>
          <cell r="B2673">
            <v>2675</v>
          </cell>
        </row>
        <row r="2674">
          <cell r="A2674">
            <v>2674</v>
          </cell>
          <cell r="B2674">
            <v>2675</v>
          </cell>
        </row>
        <row r="2675">
          <cell r="A2675">
            <v>2675</v>
          </cell>
          <cell r="B2675">
            <v>2675</v>
          </cell>
        </row>
        <row r="2676">
          <cell r="A2676">
            <v>2676</v>
          </cell>
          <cell r="B2676">
            <v>2675</v>
          </cell>
        </row>
        <row r="2677">
          <cell r="A2677">
            <v>2677</v>
          </cell>
          <cell r="B2677">
            <v>2675</v>
          </cell>
        </row>
        <row r="2678">
          <cell r="A2678">
            <v>2678</v>
          </cell>
          <cell r="B2678">
            <v>2680</v>
          </cell>
        </row>
        <row r="2679">
          <cell r="A2679">
            <v>2679</v>
          </cell>
          <cell r="B2679">
            <v>2680</v>
          </cell>
        </row>
        <row r="2680">
          <cell r="A2680">
            <v>2680</v>
          </cell>
          <cell r="B2680">
            <v>2680</v>
          </cell>
        </row>
        <row r="2681">
          <cell r="A2681">
            <v>2681</v>
          </cell>
          <cell r="B2681">
            <v>2680</v>
          </cell>
        </row>
        <row r="2682">
          <cell r="A2682">
            <v>2682</v>
          </cell>
          <cell r="B2682">
            <v>2680</v>
          </cell>
        </row>
        <row r="2683">
          <cell r="A2683">
            <v>2683</v>
          </cell>
          <cell r="B2683">
            <v>2685</v>
          </cell>
        </row>
        <row r="2684">
          <cell r="A2684">
            <v>2684</v>
          </cell>
          <cell r="B2684">
            <v>2685</v>
          </cell>
        </row>
        <row r="2685">
          <cell r="A2685">
            <v>2685</v>
          </cell>
          <cell r="B2685">
            <v>2685</v>
          </cell>
        </row>
        <row r="2686">
          <cell r="A2686">
            <v>2686</v>
          </cell>
          <cell r="B2686">
            <v>2685</v>
          </cell>
        </row>
        <row r="2687">
          <cell r="A2687">
            <v>2687</v>
          </cell>
          <cell r="B2687">
            <v>2685</v>
          </cell>
        </row>
        <row r="2688">
          <cell r="A2688">
            <v>2688</v>
          </cell>
          <cell r="B2688">
            <v>2690</v>
          </cell>
        </row>
        <row r="2689">
          <cell r="A2689">
            <v>2689</v>
          </cell>
          <cell r="B2689">
            <v>2690</v>
          </cell>
        </row>
        <row r="2690">
          <cell r="A2690">
            <v>2690</v>
          </cell>
          <cell r="B2690">
            <v>2690</v>
          </cell>
        </row>
        <row r="2691">
          <cell r="A2691">
            <v>2691</v>
          </cell>
          <cell r="B2691">
            <v>2690</v>
          </cell>
        </row>
        <row r="2692">
          <cell r="A2692">
            <v>2692</v>
          </cell>
          <cell r="B2692">
            <v>2690</v>
          </cell>
        </row>
        <row r="2693">
          <cell r="A2693">
            <v>2693</v>
          </cell>
          <cell r="B2693">
            <v>2695</v>
          </cell>
        </row>
        <row r="2694">
          <cell r="A2694">
            <v>2694</v>
          </cell>
          <cell r="B2694">
            <v>2695</v>
          </cell>
        </row>
        <row r="2695">
          <cell r="A2695">
            <v>2695</v>
          </cell>
          <cell r="B2695">
            <v>2695</v>
          </cell>
        </row>
        <row r="2696">
          <cell r="A2696">
            <v>2696</v>
          </cell>
          <cell r="B2696">
            <v>2695</v>
          </cell>
        </row>
        <row r="2697">
          <cell r="A2697">
            <v>2697</v>
          </cell>
          <cell r="B2697">
            <v>2695</v>
          </cell>
        </row>
        <row r="2698">
          <cell r="A2698">
            <v>2698</v>
          </cell>
          <cell r="B2698">
            <v>2700</v>
          </cell>
        </row>
        <row r="2699">
          <cell r="A2699">
            <v>2699</v>
          </cell>
          <cell r="B2699">
            <v>2700</v>
          </cell>
        </row>
        <row r="2700">
          <cell r="A2700">
            <v>2700</v>
          </cell>
          <cell r="B2700">
            <v>2700</v>
          </cell>
        </row>
        <row r="2701">
          <cell r="A2701">
            <v>2701</v>
          </cell>
          <cell r="B2701">
            <v>2700</v>
          </cell>
        </row>
        <row r="2702">
          <cell r="A2702">
            <v>2702</v>
          </cell>
          <cell r="B2702">
            <v>2700</v>
          </cell>
        </row>
        <row r="2703">
          <cell r="A2703">
            <v>2703</v>
          </cell>
          <cell r="B2703">
            <v>2705</v>
          </cell>
        </row>
        <row r="2704">
          <cell r="A2704">
            <v>2704</v>
          </cell>
          <cell r="B2704">
            <v>2705</v>
          </cell>
        </row>
        <row r="2705">
          <cell r="A2705">
            <v>2705</v>
          </cell>
          <cell r="B2705">
            <v>2705</v>
          </cell>
        </row>
        <row r="2706">
          <cell r="A2706">
            <v>2706</v>
          </cell>
          <cell r="B2706">
            <v>2705</v>
          </cell>
        </row>
        <row r="2707">
          <cell r="A2707">
            <v>2707</v>
          </cell>
          <cell r="B2707">
            <v>2705</v>
          </cell>
        </row>
        <row r="2708">
          <cell r="A2708">
            <v>2708</v>
          </cell>
          <cell r="B2708">
            <v>2710</v>
          </cell>
        </row>
        <row r="2709">
          <cell r="A2709">
            <v>2709</v>
          </cell>
          <cell r="B2709">
            <v>2710</v>
          </cell>
        </row>
        <row r="2710">
          <cell r="A2710">
            <v>2710</v>
          </cell>
          <cell r="B2710">
            <v>2710</v>
          </cell>
        </row>
        <row r="2711">
          <cell r="A2711">
            <v>2711</v>
          </cell>
          <cell r="B2711">
            <v>2710</v>
          </cell>
        </row>
        <row r="2712">
          <cell r="A2712">
            <v>2712</v>
          </cell>
          <cell r="B2712">
            <v>2710</v>
          </cell>
        </row>
        <row r="2713">
          <cell r="A2713">
            <v>2713</v>
          </cell>
          <cell r="B2713">
            <v>2715</v>
          </cell>
        </row>
        <row r="2714">
          <cell r="A2714">
            <v>2714</v>
          </cell>
          <cell r="B2714">
            <v>2715</v>
          </cell>
        </row>
        <row r="2715">
          <cell r="A2715">
            <v>2715</v>
          </cell>
          <cell r="B2715">
            <v>2715</v>
          </cell>
        </row>
        <row r="2716">
          <cell r="A2716">
            <v>2716</v>
          </cell>
          <cell r="B2716">
            <v>2715</v>
          </cell>
        </row>
        <row r="2717">
          <cell r="A2717">
            <v>2717</v>
          </cell>
          <cell r="B2717">
            <v>2715</v>
          </cell>
        </row>
        <row r="2718">
          <cell r="A2718">
            <v>2718</v>
          </cell>
          <cell r="B2718">
            <v>2720</v>
          </cell>
        </row>
        <row r="2719">
          <cell r="A2719">
            <v>2719</v>
          </cell>
          <cell r="B2719">
            <v>2720</v>
          </cell>
        </row>
        <row r="2720">
          <cell r="A2720">
            <v>2720</v>
          </cell>
          <cell r="B2720">
            <v>2720</v>
          </cell>
        </row>
        <row r="2721">
          <cell r="A2721">
            <v>2721</v>
          </cell>
          <cell r="B2721">
            <v>2720</v>
          </cell>
        </row>
        <row r="2722">
          <cell r="A2722">
            <v>2722</v>
          </cell>
          <cell r="B2722">
            <v>2720</v>
          </cell>
        </row>
        <row r="2723">
          <cell r="A2723">
            <v>2723</v>
          </cell>
          <cell r="B2723">
            <v>2725</v>
          </cell>
        </row>
        <row r="2724">
          <cell r="A2724">
            <v>2724</v>
          </cell>
          <cell r="B2724">
            <v>2725</v>
          </cell>
        </row>
        <row r="2725">
          <cell r="A2725">
            <v>2725</v>
          </cell>
          <cell r="B2725">
            <v>2725</v>
          </cell>
        </row>
        <row r="2726">
          <cell r="A2726">
            <v>2726</v>
          </cell>
          <cell r="B2726">
            <v>2725</v>
          </cell>
        </row>
        <row r="2727">
          <cell r="A2727">
            <v>2727</v>
          </cell>
          <cell r="B2727">
            <v>2725</v>
          </cell>
        </row>
        <row r="2728">
          <cell r="A2728">
            <v>2728</v>
          </cell>
          <cell r="B2728">
            <v>2730</v>
          </cell>
        </row>
        <row r="2729">
          <cell r="A2729">
            <v>2729</v>
          </cell>
          <cell r="B2729">
            <v>2730</v>
          </cell>
        </row>
        <row r="2730">
          <cell r="A2730">
            <v>2730</v>
          </cell>
          <cell r="B2730">
            <v>2730</v>
          </cell>
        </row>
        <row r="2731">
          <cell r="A2731">
            <v>2731</v>
          </cell>
          <cell r="B2731">
            <v>2730</v>
          </cell>
        </row>
        <row r="2732">
          <cell r="A2732">
            <v>2732</v>
          </cell>
          <cell r="B2732">
            <v>2730</v>
          </cell>
        </row>
        <row r="2733">
          <cell r="A2733">
            <v>2733</v>
          </cell>
          <cell r="B2733">
            <v>2735</v>
          </cell>
        </row>
        <row r="2734">
          <cell r="A2734">
            <v>2734</v>
          </cell>
          <cell r="B2734">
            <v>2735</v>
          </cell>
        </row>
        <row r="2735">
          <cell r="A2735">
            <v>2735</v>
          </cell>
          <cell r="B2735">
            <v>2735</v>
          </cell>
        </row>
        <row r="2736">
          <cell r="A2736">
            <v>2736</v>
          </cell>
          <cell r="B2736">
            <v>2735</v>
          </cell>
        </row>
        <row r="2737">
          <cell r="A2737">
            <v>2737</v>
          </cell>
          <cell r="B2737">
            <v>2735</v>
          </cell>
        </row>
        <row r="2738">
          <cell r="A2738">
            <v>2738</v>
          </cell>
          <cell r="B2738">
            <v>2740</v>
          </cell>
        </row>
        <row r="2739">
          <cell r="A2739">
            <v>2739</v>
          </cell>
          <cell r="B2739">
            <v>2740</v>
          </cell>
        </row>
        <row r="2740">
          <cell r="A2740">
            <v>2740</v>
          </cell>
          <cell r="B2740">
            <v>2740</v>
          </cell>
        </row>
        <row r="2741">
          <cell r="A2741">
            <v>2741</v>
          </cell>
          <cell r="B2741">
            <v>2740</v>
          </cell>
        </row>
        <row r="2742">
          <cell r="A2742">
            <v>2742</v>
          </cell>
          <cell r="B2742">
            <v>2740</v>
          </cell>
        </row>
        <row r="2743">
          <cell r="A2743">
            <v>2743</v>
          </cell>
          <cell r="B2743">
            <v>2745</v>
          </cell>
        </row>
        <row r="2744">
          <cell r="A2744">
            <v>2744</v>
          </cell>
          <cell r="B2744">
            <v>2745</v>
          </cell>
        </row>
        <row r="2745">
          <cell r="A2745">
            <v>2745</v>
          </cell>
          <cell r="B2745">
            <v>2745</v>
          </cell>
        </row>
        <row r="2746">
          <cell r="A2746">
            <v>2746</v>
          </cell>
          <cell r="B2746">
            <v>2745</v>
          </cell>
        </row>
        <row r="2747">
          <cell r="A2747">
            <v>2747</v>
          </cell>
          <cell r="B2747">
            <v>2745</v>
          </cell>
        </row>
        <row r="2748">
          <cell r="A2748">
            <v>2748</v>
          </cell>
          <cell r="B2748">
            <v>2750</v>
          </cell>
        </row>
        <row r="2749">
          <cell r="A2749">
            <v>2749</v>
          </cell>
          <cell r="B2749">
            <v>2750</v>
          </cell>
        </row>
        <row r="2750">
          <cell r="A2750">
            <v>2750</v>
          </cell>
          <cell r="B2750">
            <v>2750</v>
          </cell>
        </row>
        <row r="2751">
          <cell r="A2751">
            <v>2751</v>
          </cell>
          <cell r="B2751">
            <v>2750</v>
          </cell>
        </row>
        <row r="2752">
          <cell r="A2752">
            <v>2752</v>
          </cell>
          <cell r="B2752">
            <v>2750</v>
          </cell>
        </row>
        <row r="2753">
          <cell r="A2753">
            <v>2753</v>
          </cell>
          <cell r="B2753">
            <v>2755</v>
          </cell>
        </row>
        <row r="2754">
          <cell r="A2754">
            <v>2754</v>
          </cell>
          <cell r="B2754">
            <v>2755</v>
          </cell>
        </row>
        <row r="2755">
          <cell r="A2755">
            <v>2755</v>
          </cell>
          <cell r="B2755">
            <v>2755</v>
          </cell>
        </row>
        <row r="2756">
          <cell r="A2756">
            <v>2756</v>
          </cell>
          <cell r="B2756">
            <v>2755</v>
          </cell>
        </row>
        <row r="2757">
          <cell r="A2757">
            <v>2757</v>
          </cell>
          <cell r="B2757">
            <v>2755</v>
          </cell>
        </row>
        <row r="2758">
          <cell r="A2758">
            <v>2758</v>
          </cell>
          <cell r="B2758">
            <v>2760</v>
          </cell>
        </row>
        <row r="2759">
          <cell r="A2759">
            <v>2759</v>
          </cell>
          <cell r="B2759">
            <v>2760</v>
          </cell>
        </row>
        <row r="2760">
          <cell r="A2760">
            <v>2760</v>
          </cell>
          <cell r="B2760">
            <v>2760</v>
          </cell>
        </row>
        <row r="2761">
          <cell r="A2761">
            <v>2761</v>
          </cell>
          <cell r="B2761">
            <v>2760</v>
          </cell>
        </row>
        <row r="2762">
          <cell r="A2762">
            <v>2762</v>
          </cell>
          <cell r="B2762">
            <v>2760</v>
          </cell>
        </row>
        <row r="2763">
          <cell r="A2763">
            <v>2763</v>
          </cell>
          <cell r="B2763">
            <v>2765</v>
          </cell>
        </row>
        <row r="2764">
          <cell r="A2764">
            <v>2764</v>
          </cell>
          <cell r="B2764">
            <v>2765</v>
          </cell>
        </row>
        <row r="2765">
          <cell r="A2765">
            <v>2765</v>
          </cell>
          <cell r="B2765">
            <v>2765</v>
          </cell>
        </row>
        <row r="2766">
          <cell r="A2766">
            <v>2766</v>
          </cell>
          <cell r="B2766">
            <v>2765</v>
          </cell>
        </row>
        <row r="2767">
          <cell r="A2767">
            <v>2767</v>
          </cell>
          <cell r="B2767">
            <v>2765</v>
          </cell>
        </row>
        <row r="2768">
          <cell r="A2768">
            <v>2768</v>
          </cell>
          <cell r="B2768">
            <v>2770</v>
          </cell>
        </row>
        <row r="2769">
          <cell r="A2769">
            <v>2769</v>
          </cell>
          <cell r="B2769">
            <v>2770</v>
          </cell>
        </row>
        <row r="2770">
          <cell r="A2770">
            <v>2770</v>
          </cell>
          <cell r="B2770">
            <v>2770</v>
          </cell>
        </row>
        <row r="2771">
          <cell r="A2771">
            <v>2771</v>
          </cell>
          <cell r="B2771">
            <v>2770</v>
          </cell>
        </row>
        <row r="2772">
          <cell r="A2772">
            <v>2772</v>
          </cell>
          <cell r="B2772">
            <v>2770</v>
          </cell>
        </row>
        <row r="2773">
          <cell r="A2773">
            <v>2773</v>
          </cell>
          <cell r="B2773">
            <v>2775</v>
          </cell>
        </row>
        <row r="2774">
          <cell r="A2774">
            <v>2774</v>
          </cell>
          <cell r="B2774">
            <v>2775</v>
          </cell>
        </row>
        <row r="2775">
          <cell r="A2775">
            <v>2775</v>
          </cell>
          <cell r="B2775">
            <v>2775</v>
          </cell>
        </row>
        <row r="2776">
          <cell r="A2776">
            <v>2776</v>
          </cell>
          <cell r="B2776">
            <v>2775</v>
          </cell>
        </row>
        <row r="2777">
          <cell r="A2777">
            <v>2777</v>
          </cell>
          <cell r="B2777">
            <v>2775</v>
          </cell>
        </row>
        <row r="2778">
          <cell r="A2778">
            <v>2778</v>
          </cell>
          <cell r="B2778">
            <v>2780</v>
          </cell>
        </row>
        <row r="2779">
          <cell r="A2779">
            <v>2779</v>
          </cell>
          <cell r="B2779">
            <v>2780</v>
          </cell>
        </row>
        <row r="2780">
          <cell r="A2780">
            <v>2780</v>
          </cell>
          <cell r="B2780">
            <v>2780</v>
          </cell>
        </row>
        <row r="2781">
          <cell r="A2781">
            <v>2781</v>
          </cell>
          <cell r="B2781">
            <v>2780</v>
          </cell>
        </row>
        <row r="2782">
          <cell r="A2782">
            <v>2782</v>
          </cell>
          <cell r="B2782">
            <v>2780</v>
          </cell>
        </row>
        <row r="2783">
          <cell r="A2783">
            <v>2783</v>
          </cell>
          <cell r="B2783">
            <v>2785</v>
          </cell>
        </row>
        <row r="2784">
          <cell r="A2784">
            <v>2784</v>
          </cell>
          <cell r="B2784">
            <v>2785</v>
          </cell>
        </row>
        <row r="2785">
          <cell r="A2785">
            <v>2785</v>
          </cell>
          <cell r="B2785">
            <v>2785</v>
          </cell>
        </row>
        <row r="2786">
          <cell r="A2786">
            <v>2786</v>
          </cell>
          <cell r="B2786">
            <v>2785</v>
          </cell>
        </row>
        <row r="2787">
          <cell r="A2787">
            <v>2787</v>
          </cell>
          <cell r="B2787">
            <v>2785</v>
          </cell>
        </row>
        <row r="2788">
          <cell r="A2788">
            <v>2788</v>
          </cell>
          <cell r="B2788">
            <v>2790</v>
          </cell>
        </row>
        <row r="2789">
          <cell r="A2789">
            <v>2789</v>
          </cell>
          <cell r="B2789">
            <v>2790</v>
          </cell>
        </row>
        <row r="2790">
          <cell r="A2790">
            <v>2790</v>
          </cell>
          <cell r="B2790">
            <v>2790</v>
          </cell>
        </row>
        <row r="2791">
          <cell r="A2791">
            <v>2791</v>
          </cell>
          <cell r="B2791">
            <v>2790</v>
          </cell>
        </row>
        <row r="2792">
          <cell r="A2792">
            <v>2792</v>
          </cell>
          <cell r="B2792">
            <v>2790</v>
          </cell>
        </row>
        <row r="2793">
          <cell r="A2793">
            <v>2793</v>
          </cell>
          <cell r="B2793">
            <v>2795</v>
          </cell>
        </row>
        <row r="2794">
          <cell r="A2794">
            <v>2794</v>
          </cell>
          <cell r="B2794">
            <v>2795</v>
          </cell>
        </row>
        <row r="2795">
          <cell r="A2795">
            <v>2795</v>
          </cell>
          <cell r="B2795">
            <v>2795</v>
          </cell>
        </row>
        <row r="2796">
          <cell r="A2796">
            <v>2796</v>
          </cell>
          <cell r="B2796">
            <v>2795</v>
          </cell>
        </row>
        <row r="2797">
          <cell r="A2797">
            <v>2797</v>
          </cell>
          <cell r="B2797">
            <v>2795</v>
          </cell>
        </row>
        <row r="2798">
          <cell r="A2798">
            <v>2798</v>
          </cell>
          <cell r="B2798">
            <v>2800</v>
          </cell>
        </row>
        <row r="2799">
          <cell r="A2799">
            <v>2799</v>
          </cell>
          <cell r="B2799">
            <v>2800</v>
          </cell>
        </row>
        <row r="2800">
          <cell r="A2800">
            <v>2800</v>
          </cell>
          <cell r="B2800">
            <v>2800</v>
          </cell>
        </row>
        <row r="2801">
          <cell r="A2801">
            <v>2801</v>
          </cell>
          <cell r="B2801">
            <v>2800</v>
          </cell>
        </row>
        <row r="2802">
          <cell r="A2802">
            <v>2802</v>
          </cell>
          <cell r="B2802">
            <v>2800</v>
          </cell>
        </row>
        <row r="2803">
          <cell r="A2803">
            <v>2803</v>
          </cell>
          <cell r="B2803">
            <v>2805</v>
          </cell>
        </row>
        <row r="2804">
          <cell r="A2804">
            <v>2804</v>
          </cell>
          <cell r="B2804">
            <v>2805</v>
          </cell>
        </row>
        <row r="2805">
          <cell r="A2805">
            <v>2805</v>
          </cell>
          <cell r="B2805">
            <v>2805</v>
          </cell>
        </row>
        <row r="2806">
          <cell r="A2806">
            <v>2806</v>
          </cell>
          <cell r="B2806">
            <v>2805</v>
          </cell>
        </row>
        <row r="2807">
          <cell r="A2807">
            <v>2807</v>
          </cell>
          <cell r="B2807">
            <v>2805</v>
          </cell>
        </row>
        <row r="2808">
          <cell r="A2808">
            <v>2808</v>
          </cell>
          <cell r="B2808">
            <v>2810</v>
          </cell>
        </row>
        <row r="2809">
          <cell r="A2809">
            <v>2809</v>
          </cell>
          <cell r="B2809">
            <v>2810</v>
          </cell>
        </row>
        <row r="2810">
          <cell r="A2810">
            <v>2810</v>
          </cell>
          <cell r="B2810">
            <v>2810</v>
          </cell>
        </row>
        <row r="2811">
          <cell r="A2811">
            <v>2811</v>
          </cell>
          <cell r="B2811">
            <v>2810</v>
          </cell>
        </row>
        <row r="2812">
          <cell r="A2812">
            <v>2812</v>
          </cell>
          <cell r="B2812">
            <v>2810</v>
          </cell>
        </row>
        <row r="2813">
          <cell r="A2813">
            <v>2813</v>
          </cell>
          <cell r="B2813">
            <v>2815</v>
          </cell>
        </row>
        <row r="2814">
          <cell r="A2814">
            <v>2814</v>
          </cell>
          <cell r="B2814">
            <v>2815</v>
          </cell>
        </row>
        <row r="2815">
          <cell r="A2815">
            <v>2815</v>
          </cell>
          <cell r="B2815">
            <v>2815</v>
          </cell>
        </row>
        <row r="2816">
          <cell r="A2816">
            <v>2816</v>
          </cell>
          <cell r="B2816">
            <v>2815</v>
          </cell>
        </row>
        <row r="2817">
          <cell r="A2817">
            <v>2817</v>
          </cell>
          <cell r="B2817">
            <v>2815</v>
          </cell>
        </row>
        <row r="2818">
          <cell r="A2818">
            <v>2818</v>
          </cell>
          <cell r="B2818">
            <v>2820</v>
          </cell>
        </row>
        <row r="2819">
          <cell r="A2819">
            <v>2819</v>
          </cell>
          <cell r="B2819">
            <v>2820</v>
          </cell>
        </row>
        <row r="2820">
          <cell r="A2820">
            <v>2820</v>
          </cell>
          <cell r="B2820">
            <v>2820</v>
          </cell>
        </row>
        <row r="2821">
          <cell r="A2821">
            <v>2821</v>
          </cell>
          <cell r="B2821">
            <v>2820</v>
          </cell>
        </row>
        <row r="2822">
          <cell r="A2822">
            <v>2822</v>
          </cell>
          <cell r="B2822">
            <v>2820</v>
          </cell>
        </row>
        <row r="2823">
          <cell r="A2823">
            <v>2823</v>
          </cell>
          <cell r="B2823">
            <v>2825</v>
          </cell>
        </row>
        <row r="2824">
          <cell r="A2824">
            <v>2824</v>
          </cell>
          <cell r="B2824">
            <v>2825</v>
          </cell>
        </row>
        <row r="2825">
          <cell r="A2825">
            <v>2825</v>
          </cell>
          <cell r="B2825">
            <v>2825</v>
          </cell>
        </row>
        <row r="2826">
          <cell r="A2826">
            <v>2826</v>
          </cell>
          <cell r="B2826">
            <v>2825</v>
          </cell>
        </row>
        <row r="2827">
          <cell r="A2827">
            <v>2827</v>
          </cell>
          <cell r="B2827">
            <v>2825</v>
          </cell>
        </row>
        <row r="2828">
          <cell r="A2828">
            <v>2828</v>
          </cell>
          <cell r="B2828">
            <v>2830</v>
          </cell>
        </row>
        <row r="2829">
          <cell r="A2829">
            <v>2829</v>
          </cell>
          <cell r="B2829">
            <v>2830</v>
          </cell>
        </row>
        <row r="2830">
          <cell r="A2830">
            <v>2830</v>
          </cell>
          <cell r="B2830">
            <v>2830</v>
          </cell>
        </row>
        <row r="2831">
          <cell r="A2831">
            <v>2831</v>
          </cell>
          <cell r="B2831">
            <v>2830</v>
          </cell>
        </row>
        <row r="2832">
          <cell r="A2832">
            <v>2832</v>
          </cell>
          <cell r="B2832">
            <v>2830</v>
          </cell>
        </row>
        <row r="2833">
          <cell r="A2833">
            <v>2833</v>
          </cell>
          <cell r="B2833">
            <v>2835</v>
          </cell>
        </row>
        <row r="2834">
          <cell r="A2834">
            <v>2834</v>
          </cell>
          <cell r="B2834">
            <v>2835</v>
          </cell>
        </row>
        <row r="2835">
          <cell r="A2835">
            <v>2835</v>
          </cell>
          <cell r="B2835">
            <v>2835</v>
          </cell>
        </row>
        <row r="2836">
          <cell r="A2836">
            <v>2836</v>
          </cell>
          <cell r="B2836">
            <v>2835</v>
          </cell>
        </row>
        <row r="2837">
          <cell r="A2837">
            <v>2837</v>
          </cell>
          <cell r="B2837">
            <v>2835</v>
          </cell>
        </row>
        <row r="2838">
          <cell r="A2838">
            <v>2838</v>
          </cell>
          <cell r="B2838">
            <v>2840</v>
          </cell>
        </row>
        <row r="2839">
          <cell r="A2839">
            <v>2839</v>
          </cell>
          <cell r="B2839">
            <v>2840</v>
          </cell>
        </row>
        <row r="2840">
          <cell r="A2840">
            <v>2840</v>
          </cell>
          <cell r="B2840">
            <v>2840</v>
          </cell>
        </row>
        <row r="2841">
          <cell r="A2841">
            <v>2841</v>
          </cell>
          <cell r="B2841">
            <v>2840</v>
          </cell>
        </row>
        <row r="2842">
          <cell r="A2842">
            <v>2842</v>
          </cell>
          <cell r="B2842">
            <v>2840</v>
          </cell>
        </row>
        <row r="2843">
          <cell r="A2843">
            <v>2843</v>
          </cell>
          <cell r="B2843">
            <v>2845</v>
          </cell>
        </row>
        <row r="2844">
          <cell r="A2844">
            <v>2844</v>
          </cell>
          <cell r="B2844">
            <v>2845</v>
          </cell>
        </row>
        <row r="2845">
          <cell r="A2845">
            <v>2845</v>
          </cell>
          <cell r="B2845">
            <v>2845</v>
          </cell>
        </row>
        <row r="2846">
          <cell r="A2846">
            <v>2846</v>
          </cell>
          <cell r="B2846">
            <v>2845</v>
          </cell>
        </row>
        <row r="2847">
          <cell r="A2847">
            <v>2847</v>
          </cell>
          <cell r="B2847">
            <v>2845</v>
          </cell>
        </row>
        <row r="2848">
          <cell r="A2848">
            <v>2848</v>
          </cell>
          <cell r="B2848">
            <v>2850</v>
          </cell>
        </row>
        <row r="2849">
          <cell r="A2849">
            <v>2849</v>
          </cell>
          <cell r="B2849">
            <v>2850</v>
          </cell>
        </row>
        <row r="2850">
          <cell r="A2850">
            <v>2850</v>
          </cell>
          <cell r="B2850">
            <v>2850</v>
          </cell>
        </row>
        <row r="2851">
          <cell r="A2851">
            <v>2851</v>
          </cell>
          <cell r="B2851">
            <v>2850</v>
          </cell>
        </row>
        <row r="2852">
          <cell r="A2852">
            <v>2852</v>
          </cell>
          <cell r="B2852">
            <v>2850</v>
          </cell>
        </row>
        <row r="2853">
          <cell r="A2853">
            <v>2853</v>
          </cell>
          <cell r="B2853">
            <v>2855</v>
          </cell>
        </row>
        <row r="2854">
          <cell r="A2854">
            <v>2854</v>
          </cell>
          <cell r="B2854">
            <v>2855</v>
          </cell>
        </row>
        <row r="2855">
          <cell r="A2855">
            <v>2855</v>
          </cell>
          <cell r="B2855">
            <v>2855</v>
          </cell>
        </row>
        <row r="2856">
          <cell r="A2856">
            <v>2856</v>
          </cell>
          <cell r="B2856">
            <v>2855</v>
          </cell>
        </row>
        <row r="2857">
          <cell r="A2857">
            <v>2857</v>
          </cell>
          <cell r="B2857">
            <v>2855</v>
          </cell>
        </row>
        <row r="2858">
          <cell r="A2858">
            <v>2858</v>
          </cell>
          <cell r="B2858">
            <v>2860</v>
          </cell>
        </row>
        <row r="2859">
          <cell r="A2859">
            <v>2859</v>
          </cell>
          <cell r="B2859">
            <v>2860</v>
          </cell>
        </row>
        <row r="2860">
          <cell r="A2860">
            <v>2860</v>
          </cell>
          <cell r="B2860">
            <v>2860</v>
          </cell>
        </row>
        <row r="2861">
          <cell r="A2861">
            <v>2861</v>
          </cell>
          <cell r="B2861">
            <v>2860</v>
          </cell>
        </row>
        <row r="2862">
          <cell r="A2862">
            <v>2862</v>
          </cell>
          <cell r="B2862">
            <v>2860</v>
          </cell>
        </row>
        <row r="2863">
          <cell r="A2863">
            <v>2863</v>
          </cell>
          <cell r="B2863">
            <v>2865</v>
          </cell>
        </row>
        <row r="2864">
          <cell r="A2864">
            <v>2864</v>
          </cell>
          <cell r="B2864">
            <v>2865</v>
          </cell>
        </row>
        <row r="2865">
          <cell r="A2865">
            <v>2865</v>
          </cell>
          <cell r="B2865">
            <v>2865</v>
          </cell>
        </row>
        <row r="2866">
          <cell r="A2866">
            <v>2866</v>
          </cell>
          <cell r="B2866">
            <v>2865</v>
          </cell>
        </row>
        <row r="2867">
          <cell r="A2867">
            <v>2867</v>
          </cell>
          <cell r="B2867">
            <v>2865</v>
          </cell>
        </row>
        <row r="2868">
          <cell r="A2868">
            <v>2868</v>
          </cell>
          <cell r="B2868">
            <v>2870</v>
          </cell>
        </row>
        <row r="2869">
          <cell r="A2869">
            <v>2869</v>
          </cell>
          <cell r="B2869">
            <v>2870</v>
          </cell>
        </row>
        <row r="2870">
          <cell r="A2870">
            <v>2870</v>
          </cell>
          <cell r="B2870">
            <v>2870</v>
          </cell>
        </row>
        <row r="2871">
          <cell r="A2871">
            <v>2871</v>
          </cell>
          <cell r="B2871">
            <v>2870</v>
          </cell>
        </row>
        <row r="2872">
          <cell r="A2872">
            <v>2872</v>
          </cell>
          <cell r="B2872">
            <v>2870</v>
          </cell>
        </row>
        <row r="2873">
          <cell r="A2873">
            <v>2873</v>
          </cell>
          <cell r="B2873">
            <v>2875</v>
          </cell>
        </row>
        <row r="2874">
          <cell r="A2874">
            <v>2874</v>
          </cell>
          <cell r="B2874">
            <v>2875</v>
          </cell>
        </row>
        <row r="2875">
          <cell r="A2875">
            <v>2875</v>
          </cell>
          <cell r="B2875">
            <v>2875</v>
          </cell>
        </row>
        <row r="2876">
          <cell r="A2876">
            <v>2876</v>
          </cell>
          <cell r="B2876">
            <v>2875</v>
          </cell>
        </row>
        <row r="2877">
          <cell r="A2877">
            <v>2877</v>
          </cell>
          <cell r="B2877">
            <v>2875</v>
          </cell>
        </row>
        <row r="2878">
          <cell r="A2878">
            <v>2878</v>
          </cell>
          <cell r="B2878">
            <v>2880</v>
          </cell>
        </row>
        <row r="2879">
          <cell r="A2879">
            <v>2879</v>
          </cell>
          <cell r="B2879">
            <v>2880</v>
          </cell>
        </row>
        <row r="2880">
          <cell r="A2880">
            <v>2880</v>
          </cell>
          <cell r="B2880">
            <v>2880</v>
          </cell>
        </row>
        <row r="2881">
          <cell r="A2881">
            <v>2881</v>
          </cell>
          <cell r="B2881">
            <v>2880</v>
          </cell>
        </row>
        <row r="2882">
          <cell r="A2882">
            <v>2882</v>
          </cell>
          <cell r="B2882">
            <v>2880</v>
          </cell>
        </row>
        <row r="2883">
          <cell r="A2883">
            <v>2883</v>
          </cell>
          <cell r="B2883">
            <v>2885</v>
          </cell>
        </row>
        <row r="2884">
          <cell r="A2884">
            <v>2884</v>
          </cell>
          <cell r="B2884">
            <v>2885</v>
          </cell>
        </row>
        <row r="2885">
          <cell r="A2885">
            <v>2885</v>
          </cell>
          <cell r="B2885">
            <v>2885</v>
          </cell>
        </row>
        <row r="2886">
          <cell r="A2886">
            <v>2886</v>
          </cell>
          <cell r="B2886">
            <v>2885</v>
          </cell>
        </row>
        <row r="2887">
          <cell r="A2887">
            <v>2887</v>
          </cell>
          <cell r="B2887">
            <v>2885</v>
          </cell>
        </row>
        <row r="2888">
          <cell r="A2888">
            <v>2888</v>
          </cell>
          <cell r="B2888">
            <v>2890</v>
          </cell>
        </row>
        <row r="2889">
          <cell r="A2889">
            <v>2889</v>
          </cell>
          <cell r="B2889">
            <v>2890</v>
          </cell>
        </row>
        <row r="2890">
          <cell r="A2890">
            <v>2890</v>
          </cell>
          <cell r="B2890">
            <v>2890</v>
          </cell>
        </row>
        <row r="2891">
          <cell r="A2891">
            <v>2891</v>
          </cell>
          <cell r="B2891">
            <v>2890</v>
          </cell>
        </row>
        <row r="2892">
          <cell r="A2892">
            <v>2892</v>
          </cell>
          <cell r="B2892">
            <v>2890</v>
          </cell>
        </row>
        <row r="2893">
          <cell r="A2893">
            <v>2893</v>
          </cell>
          <cell r="B2893">
            <v>2895</v>
          </cell>
        </row>
        <row r="2894">
          <cell r="A2894">
            <v>2894</v>
          </cell>
          <cell r="B2894">
            <v>2895</v>
          </cell>
        </row>
        <row r="2895">
          <cell r="A2895">
            <v>2895</v>
          </cell>
          <cell r="B2895">
            <v>2895</v>
          </cell>
        </row>
        <row r="2896">
          <cell r="A2896">
            <v>2896</v>
          </cell>
          <cell r="B2896">
            <v>2895</v>
          </cell>
        </row>
        <row r="2897">
          <cell r="A2897">
            <v>2897</v>
          </cell>
          <cell r="B2897">
            <v>2895</v>
          </cell>
        </row>
        <row r="2898">
          <cell r="A2898">
            <v>2898</v>
          </cell>
          <cell r="B2898">
            <v>2900</v>
          </cell>
        </row>
        <row r="2899">
          <cell r="A2899">
            <v>2899</v>
          </cell>
          <cell r="B2899">
            <v>2900</v>
          </cell>
        </row>
        <row r="2900">
          <cell r="A2900">
            <v>2900</v>
          </cell>
          <cell r="B2900">
            <v>2900</v>
          </cell>
        </row>
        <row r="2901">
          <cell r="A2901">
            <v>2901</v>
          </cell>
          <cell r="B2901">
            <v>2900</v>
          </cell>
        </row>
        <row r="2902">
          <cell r="A2902">
            <v>2902</v>
          </cell>
          <cell r="B2902">
            <v>2900</v>
          </cell>
        </row>
        <row r="2903">
          <cell r="A2903">
            <v>2903</v>
          </cell>
          <cell r="B2903">
            <v>2905</v>
          </cell>
        </row>
        <row r="2904">
          <cell r="A2904">
            <v>2904</v>
          </cell>
          <cell r="B2904">
            <v>2905</v>
          </cell>
        </row>
        <row r="2905">
          <cell r="A2905">
            <v>2905</v>
          </cell>
          <cell r="B2905">
            <v>2905</v>
          </cell>
        </row>
        <row r="2906">
          <cell r="A2906">
            <v>2906</v>
          </cell>
          <cell r="B2906">
            <v>2905</v>
          </cell>
        </row>
        <row r="2907">
          <cell r="A2907">
            <v>2907</v>
          </cell>
          <cell r="B2907">
            <v>2905</v>
          </cell>
        </row>
        <row r="2908">
          <cell r="A2908">
            <v>2908</v>
          </cell>
          <cell r="B2908">
            <v>2910</v>
          </cell>
        </row>
        <row r="2909">
          <cell r="A2909">
            <v>2909</v>
          </cell>
          <cell r="B2909">
            <v>2910</v>
          </cell>
        </row>
        <row r="2910">
          <cell r="A2910">
            <v>2910</v>
          </cell>
          <cell r="B2910">
            <v>2910</v>
          </cell>
        </row>
        <row r="2911">
          <cell r="A2911">
            <v>2911</v>
          </cell>
          <cell r="B2911">
            <v>2910</v>
          </cell>
        </row>
        <row r="2912">
          <cell r="A2912">
            <v>2912</v>
          </cell>
          <cell r="B2912">
            <v>2910</v>
          </cell>
        </row>
        <row r="2913">
          <cell r="A2913">
            <v>2913</v>
          </cell>
          <cell r="B2913">
            <v>2915</v>
          </cell>
        </row>
        <row r="2914">
          <cell r="A2914">
            <v>2914</v>
          </cell>
          <cell r="B2914">
            <v>2915</v>
          </cell>
        </row>
        <row r="2915">
          <cell r="A2915">
            <v>2915</v>
          </cell>
          <cell r="B2915">
            <v>2915</v>
          </cell>
        </row>
        <row r="2916">
          <cell r="A2916">
            <v>2916</v>
          </cell>
          <cell r="B2916">
            <v>2915</v>
          </cell>
        </row>
        <row r="2917">
          <cell r="A2917">
            <v>2917</v>
          </cell>
          <cell r="B2917">
            <v>2915</v>
          </cell>
        </row>
        <row r="2918">
          <cell r="A2918">
            <v>2918</v>
          </cell>
          <cell r="B2918">
            <v>2920</v>
          </cell>
        </row>
        <row r="2919">
          <cell r="A2919">
            <v>2919</v>
          </cell>
          <cell r="B2919">
            <v>2920</v>
          </cell>
        </row>
        <row r="2920">
          <cell r="A2920">
            <v>2920</v>
          </cell>
          <cell r="B2920">
            <v>2920</v>
          </cell>
        </row>
        <row r="2921">
          <cell r="A2921">
            <v>2921</v>
          </cell>
          <cell r="B2921">
            <v>2920</v>
          </cell>
        </row>
        <row r="2922">
          <cell r="A2922">
            <v>2922</v>
          </cell>
          <cell r="B2922">
            <v>2920</v>
          </cell>
        </row>
        <row r="2923">
          <cell r="A2923">
            <v>2923</v>
          </cell>
          <cell r="B2923">
            <v>2925</v>
          </cell>
        </row>
        <row r="2924">
          <cell r="A2924">
            <v>2924</v>
          </cell>
          <cell r="B2924">
            <v>2925</v>
          </cell>
        </row>
        <row r="2925">
          <cell r="A2925">
            <v>2925</v>
          </cell>
          <cell r="B2925">
            <v>2925</v>
          </cell>
        </row>
        <row r="2926">
          <cell r="A2926">
            <v>2926</v>
          </cell>
          <cell r="B2926">
            <v>2925</v>
          </cell>
        </row>
        <row r="2927">
          <cell r="A2927">
            <v>2927</v>
          </cell>
          <cell r="B2927">
            <v>2925</v>
          </cell>
        </row>
        <row r="2928">
          <cell r="A2928">
            <v>2928</v>
          </cell>
          <cell r="B2928">
            <v>2930</v>
          </cell>
        </row>
        <row r="2929">
          <cell r="A2929">
            <v>2929</v>
          </cell>
          <cell r="B2929">
            <v>2930</v>
          </cell>
        </row>
        <row r="2930">
          <cell r="A2930">
            <v>2930</v>
          </cell>
          <cell r="B2930">
            <v>2930</v>
          </cell>
        </row>
        <row r="2931">
          <cell r="A2931">
            <v>2931</v>
          </cell>
          <cell r="B2931">
            <v>2930</v>
          </cell>
        </row>
        <row r="2932">
          <cell r="A2932">
            <v>2932</v>
          </cell>
          <cell r="B2932">
            <v>2930</v>
          </cell>
        </row>
        <row r="2933">
          <cell r="A2933">
            <v>2933</v>
          </cell>
          <cell r="B2933">
            <v>2935</v>
          </cell>
        </row>
        <row r="2934">
          <cell r="A2934">
            <v>2934</v>
          </cell>
          <cell r="B2934">
            <v>2935</v>
          </cell>
        </row>
        <row r="2935">
          <cell r="A2935">
            <v>2935</v>
          </cell>
          <cell r="B2935">
            <v>2935</v>
          </cell>
        </row>
        <row r="2936">
          <cell r="A2936">
            <v>2936</v>
          </cell>
          <cell r="B2936">
            <v>2935</v>
          </cell>
        </row>
        <row r="2937">
          <cell r="A2937">
            <v>2937</v>
          </cell>
          <cell r="B2937">
            <v>2935</v>
          </cell>
        </row>
        <row r="2938">
          <cell r="A2938">
            <v>2938</v>
          </cell>
          <cell r="B2938">
            <v>2940</v>
          </cell>
        </row>
        <row r="2939">
          <cell r="A2939">
            <v>2939</v>
          </cell>
          <cell r="B2939">
            <v>2940</v>
          </cell>
        </row>
        <row r="2940">
          <cell r="A2940">
            <v>2940</v>
          </cell>
          <cell r="B2940">
            <v>2940</v>
          </cell>
        </row>
        <row r="2941">
          <cell r="A2941">
            <v>2941</v>
          </cell>
          <cell r="B2941">
            <v>2940</v>
          </cell>
        </row>
        <row r="2942">
          <cell r="A2942">
            <v>2942</v>
          </cell>
          <cell r="B2942">
            <v>2940</v>
          </cell>
        </row>
        <row r="2943">
          <cell r="A2943">
            <v>2943</v>
          </cell>
          <cell r="B2943">
            <v>2945</v>
          </cell>
        </row>
        <row r="2944">
          <cell r="A2944">
            <v>2944</v>
          </cell>
          <cell r="B2944">
            <v>2945</v>
          </cell>
        </row>
        <row r="2945">
          <cell r="A2945">
            <v>2945</v>
          </cell>
          <cell r="B2945">
            <v>2945</v>
          </cell>
        </row>
        <row r="2946">
          <cell r="A2946">
            <v>2946</v>
          </cell>
          <cell r="B2946">
            <v>2945</v>
          </cell>
        </row>
        <row r="2947">
          <cell r="A2947">
            <v>2947</v>
          </cell>
          <cell r="B2947">
            <v>2945</v>
          </cell>
        </row>
        <row r="2948">
          <cell r="A2948">
            <v>2948</v>
          </cell>
          <cell r="B2948">
            <v>2950</v>
          </cell>
        </row>
        <row r="2949">
          <cell r="A2949">
            <v>2949</v>
          </cell>
          <cell r="B2949">
            <v>2950</v>
          </cell>
        </row>
        <row r="2950">
          <cell r="A2950">
            <v>2950</v>
          </cell>
          <cell r="B2950">
            <v>2950</v>
          </cell>
        </row>
        <row r="2951">
          <cell r="A2951">
            <v>2951</v>
          </cell>
          <cell r="B2951">
            <v>2950</v>
          </cell>
        </row>
        <row r="2952">
          <cell r="A2952">
            <v>2952</v>
          </cell>
          <cell r="B2952">
            <v>2950</v>
          </cell>
        </row>
        <row r="2953">
          <cell r="A2953">
            <v>2953</v>
          </cell>
          <cell r="B2953">
            <v>2955</v>
          </cell>
        </row>
        <row r="2954">
          <cell r="A2954">
            <v>2954</v>
          </cell>
          <cell r="B2954">
            <v>2955</v>
          </cell>
        </row>
        <row r="2955">
          <cell r="A2955">
            <v>2955</v>
          </cell>
          <cell r="B2955">
            <v>2955</v>
          </cell>
        </row>
        <row r="2956">
          <cell r="A2956">
            <v>2956</v>
          </cell>
          <cell r="B2956">
            <v>2955</v>
          </cell>
        </row>
        <row r="2957">
          <cell r="A2957">
            <v>2957</v>
          </cell>
          <cell r="B2957">
            <v>2955</v>
          </cell>
        </row>
        <row r="2958">
          <cell r="A2958">
            <v>2958</v>
          </cell>
          <cell r="B2958">
            <v>2960</v>
          </cell>
        </row>
        <row r="2959">
          <cell r="A2959">
            <v>2959</v>
          </cell>
          <cell r="B2959">
            <v>2960</v>
          </cell>
        </row>
        <row r="2960">
          <cell r="A2960">
            <v>2960</v>
          </cell>
          <cell r="B2960">
            <v>2960</v>
          </cell>
        </row>
        <row r="2961">
          <cell r="A2961">
            <v>2961</v>
          </cell>
          <cell r="B2961">
            <v>2960</v>
          </cell>
        </row>
        <row r="2962">
          <cell r="A2962">
            <v>2962</v>
          </cell>
          <cell r="B2962">
            <v>2960</v>
          </cell>
        </row>
        <row r="2963">
          <cell r="A2963">
            <v>2963</v>
          </cell>
          <cell r="B2963">
            <v>2965</v>
          </cell>
        </row>
        <row r="2964">
          <cell r="A2964">
            <v>2964</v>
          </cell>
          <cell r="B2964">
            <v>2965</v>
          </cell>
        </row>
        <row r="2965">
          <cell r="A2965">
            <v>2965</v>
          </cell>
          <cell r="B2965">
            <v>2965</v>
          </cell>
        </row>
        <row r="2966">
          <cell r="A2966">
            <v>2966</v>
          </cell>
          <cell r="B2966">
            <v>2965</v>
          </cell>
        </row>
        <row r="2967">
          <cell r="A2967">
            <v>2967</v>
          </cell>
          <cell r="B2967">
            <v>2965</v>
          </cell>
        </row>
        <row r="2968">
          <cell r="A2968">
            <v>2968</v>
          </cell>
          <cell r="B2968">
            <v>2970</v>
          </cell>
        </row>
        <row r="2969">
          <cell r="A2969">
            <v>2969</v>
          </cell>
          <cell r="B2969">
            <v>2970</v>
          </cell>
        </row>
        <row r="2970">
          <cell r="A2970">
            <v>2970</v>
          </cell>
          <cell r="B2970">
            <v>2970</v>
          </cell>
        </row>
        <row r="2971">
          <cell r="A2971">
            <v>2971</v>
          </cell>
          <cell r="B2971">
            <v>2970</v>
          </cell>
        </row>
        <row r="2972">
          <cell r="A2972">
            <v>2972</v>
          </cell>
          <cell r="B2972">
            <v>2970</v>
          </cell>
        </row>
        <row r="2973">
          <cell r="A2973">
            <v>2973</v>
          </cell>
          <cell r="B2973">
            <v>2975</v>
          </cell>
        </row>
        <row r="2974">
          <cell r="A2974">
            <v>2974</v>
          </cell>
          <cell r="B2974">
            <v>2975</v>
          </cell>
        </row>
        <row r="2975">
          <cell r="A2975">
            <v>2975</v>
          </cell>
          <cell r="B2975">
            <v>2975</v>
          </cell>
        </row>
        <row r="2976">
          <cell r="A2976">
            <v>2976</v>
          </cell>
          <cell r="B2976">
            <v>2975</v>
          </cell>
        </row>
        <row r="2977">
          <cell r="A2977">
            <v>2977</v>
          </cell>
          <cell r="B2977">
            <v>2975</v>
          </cell>
        </row>
        <row r="2978">
          <cell r="A2978">
            <v>2978</v>
          </cell>
          <cell r="B2978">
            <v>2980</v>
          </cell>
        </row>
        <row r="2979">
          <cell r="A2979">
            <v>2979</v>
          </cell>
          <cell r="B2979">
            <v>2980</v>
          </cell>
        </row>
        <row r="2980">
          <cell r="A2980">
            <v>2980</v>
          </cell>
          <cell r="B2980">
            <v>2980</v>
          </cell>
        </row>
        <row r="2981">
          <cell r="A2981">
            <v>2981</v>
          </cell>
          <cell r="B2981">
            <v>2980</v>
          </cell>
        </row>
        <row r="2982">
          <cell r="A2982">
            <v>2982</v>
          </cell>
          <cell r="B2982">
            <v>2980</v>
          </cell>
        </row>
        <row r="2983">
          <cell r="A2983">
            <v>2983</v>
          </cell>
          <cell r="B2983">
            <v>2985</v>
          </cell>
        </row>
        <row r="2984">
          <cell r="A2984">
            <v>2984</v>
          </cell>
          <cell r="B2984">
            <v>2985</v>
          </cell>
        </row>
        <row r="2985">
          <cell r="A2985">
            <v>2985</v>
          </cell>
          <cell r="B2985">
            <v>2985</v>
          </cell>
        </row>
        <row r="2986">
          <cell r="A2986">
            <v>2986</v>
          </cell>
          <cell r="B2986">
            <v>2985</v>
          </cell>
        </row>
        <row r="2987">
          <cell r="A2987">
            <v>2987</v>
          </cell>
          <cell r="B2987">
            <v>2985</v>
          </cell>
        </row>
        <row r="2988">
          <cell r="A2988">
            <v>2988</v>
          </cell>
          <cell r="B2988">
            <v>2990</v>
          </cell>
        </row>
        <row r="2989">
          <cell r="A2989">
            <v>2989</v>
          </cell>
          <cell r="B2989">
            <v>2990</v>
          </cell>
        </row>
        <row r="2990">
          <cell r="A2990">
            <v>2990</v>
          </cell>
          <cell r="B2990">
            <v>2990</v>
          </cell>
        </row>
        <row r="2991">
          <cell r="A2991">
            <v>2991</v>
          </cell>
          <cell r="B2991">
            <v>2990</v>
          </cell>
        </row>
        <row r="2992">
          <cell r="A2992">
            <v>2992</v>
          </cell>
          <cell r="B2992">
            <v>2990</v>
          </cell>
        </row>
        <row r="2993">
          <cell r="A2993">
            <v>2993</v>
          </cell>
          <cell r="B2993">
            <v>2995</v>
          </cell>
        </row>
        <row r="2994">
          <cell r="A2994">
            <v>2994</v>
          </cell>
          <cell r="B2994">
            <v>2995</v>
          </cell>
        </row>
        <row r="2995">
          <cell r="A2995">
            <v>2995</v>
          </cell>
          <cell r="B2995">
            <v>2995</v>
          </cell>
        </row>
        <row r="2996">
          <cell r="A2996">
            <v>2996</v>
          </cell>
          <cell r="B2996">
            <v>2995</v>
          </cell>
        </row>
        <row r="2997">
          <cell r="A2997">
            <v>2997</v>
          </cell>
          <cell r="B2997">
            <v>2995</v>
          </cell>
        </row>
        <row r="2998">
          <cell r="A2998">
            <v>2998</v>
          </cell>
          <cell r="B2998">
            <v>3000</v>
          </cell>
        </row>
        <row r="2999">
          <cell r="A2999">
            <v>2999</v>
          </cell>
          <cell r="B2999">
            <v>3000</v>
          </cell>
        </row>
        <row r="3000">
          <cell r="A3000">
            <v>3000</v>
          </cell>
          <cell r="B3000">
            <v>3000</v>
          </cell>
        </row>
        <row r="3001">
          <cell r="A3001">
            <v>3001</v>
          </cell>
          <cell r="B3001">
            <v>3000</v>
          </cell>
        </row>
        <row r="3002">
          <cell r="A3002">
            <v>3002</v>
          </cell>
          <cell r="B3002">
            <v>3000</v>
          </cell>
        </row>
        <row r="3003">
          <cell r="A3003">
            <v>3003</v>
          </cell>
          <cell r="B3003">
            <v>3005</v>
          </cell>
        </row>
        <row r="3004">
          <cell r="A3004">
            <v>3004</v>
          </cell>
          <cell r="B3004">
            <v>3005</v>
          </cell>
        </row>
        <row r="3005">
          <cell r="A3005">
            <v>3005</v>
          </cell>
          <cell r="B3005">
            <v>3005</v>
          </cell>
        </row>
        <row r="3006">
          <cell r="A3006">
            <v>3006</v>
          </cell>
          <cell r="B3006">
            <v>3005</v>
          </cell>
        </row>
        <row r="3007">
          <cell r="A3007">
            <v>3007</v>
          </cell>
          <cell r="B3007">
            <v>3005</v>
          </cell>
        </row>
        <row r="3008">
          <cell r="A3008">
            <v>3008</v>
          </cell>
          <cell r="B3008">
            <v>3010</v>
          </cell>
        </row>
        <row r="3009">
          <cell r="A3009">
            <v>3009</v>
          </cell>
          <cell r="B3009">
            <v>3010</v>
          </cell>
        </row>
        <row r="3010">
          <cell r="A3010">
            <v>3010</v>
          </cell>
          <cell r="B3010">
            <v>3010</v>
          </cell>
        </row>
        <row r="3011">
          <cell r="A3011">
            <v>3011</v>
          </cell>
          <cell r="B3011">
            <v>3010</v>
          </cell>
        </row>
        <row r="3012">
          <cell r="A3012">
            <v>3012</v>
          </cell>
          <cell r="B3012">
            <v>3010</v>
          </cell>
        </row>
        <row r="3013">
          <cell r="A3013">
            <v>3013</v>
          </cell>
          <cell r="B3013">
            <v>3015</v>
          </cell>
        </row>
        <row r="3014">
          <cell r="A3014">
            <v>3014</v>
          </cell>
          <cell r="B3014">
            <v>3015</v>
          </cell>
        </row>
        <row r="3015">
          <cell r="A3015">
            <v>3015</v>
          </cell>
          <cell r="B3015">
            <v>3015</v>
          </cell>
        </row>
        <row r="3016">
          <cell r="A3016">
            <v>3016</v>
          </cell>
          <cell r="B3016">
            <v>3015</v>
          </cell>
        </row>
        <row r="3017">
          <cell r="A3017">
            <v>3017</v>
          </cell>
          <cell r="B3017">
            <v>3015</v>
          </cell>
        </row>
        <row r="3018">
          <cell r="A3018">
            <v>3018</v>
          </cell>
          <cell r="B3018">
            <v>3020</v>
          </cell>
        </row>
        <row r="3019">
          <cell r="A3019">
            <v>3019</v>
          </cell>
          <cell r="B3019">
            <v>3020</v>
          </cell>
        </row>
        <row r="3020">
          <cell r="A3020">
            <v>3020</v>
          </cell>
          <cell r="B3020">
            <v>3020</v>
          </cell>
        </row>
        <row r="3021">
          <cell r="A3021">
            <v>3021</v>
          </cell>
          <cell r="B3021">
            <v>3020</v>
          </cell>
        </row>
        <row r="3022">
          <cell r="A3022">
            <v>3022</v>
          </cell>
          <cell r="B3022">
            <v>3020</v>
          </cell>
        </row>
        <row r="3023">
          <cell r="A3023">
            <v>3023</v>
          </cell>
          <cell r="B3023">
            <v>3025</v>
          </cell>
        </row>
        <row r="3024">
          <cell r="A3024">
            <v>3024</v>
          </cell>
          <cell r="B3024">
            <v>3025</v>
          </cell>
        </row>
        <row r="3025">
          <cell r="A3025">
            <v>3025</v>
          </cell>
          <cell r="B3025">
            <v>3025</v>
          </cell>
        </row>
        <row r="3026">
          <cell r="A3026">
            <v>3026</v>
          </cell>
          <cell r="B3026">
            <v>3025</v>
          </cell>
        </row>
        <row r="3027">
          <cell r="A3027">
            <v>3027</v>
          </cell>
          <cell r="B3027">
            <v>3025</v>
          </cell>
        </row>
        <row r="3028">
          <cell r="A3028">
            <v>3028</v>
          </cell>
          <cell r="B3028">
            <v>3030</v>
          </cell>
        </row>
        <row r="3029">
          <cell r="A3029">
            <v>3029</v>
          </cell>
          <cell r="B3029">
            <v>3030</v>
          </cell>
        </row>
        <row r="3030">
          <cell r="A3030">
            <v>3030</v>
          </cell>
          <cell r="B3030">
            <v>3030</v>
          </cell>
        </row>
        <row r="3031">
          <cell r="A3031">
            <v>3031</v>
          </cell>
          <cell r="B3031">
            <v>3030</v>
          </cell>
        </row>
        <row r="3032">
          <cell r="A3032">
            <v>3032</v>
          </cell>
          <cell r="B3032">
            <v>3030</v>
          </cell>
        </row>
        <row r="3033">
          <cell r="A3033">
            <v>3033</v>
          </cell>
          <cell r="B3033">
            <v>3035</v>
          </cell>
        </row>
        <row r="3034">
          <cell r="A3034">
            <v>3034</v>
          </cell>
          <cell r="B3034">
            <v>3035</v>
          </cell>
        </row>
        <row r="3035">
          <cell r="A3035">
            <v>3035</v>
          </cell>
          <cell r="B3035">
            <v>3035</v>
          </cell>
        </row>
        <row r="3036">
          <cell r="A3036">
            <v>3036</v>
          </cell>
          <cell r="B3036">
            <v>3035</v>
          </cell>
        </row>
        <row r="3037">
          <cell r="A3037">
            <v>3037</v>
          </cell>
          <cell r="B3037">
            <v>3035</v>
          </cell>
        </row>
        <row r="3038">
          <cell r="A3038">
            <v>3038</v>
          </cell>
          <cell r="B3038">
            <v>3040</v>
          </cell>
        </row>
        <row r="3039">
          <cell r="A3039">
            <v>3039</v>
          </cell>
          <cell r="B3039">
            <v>3040</v>
          </cell>
        </row>
        <row r="3040">
          <cell r="A3040">
            <v>3040</v>
          </cell>
          <cell r="B3040">
            <v>3040</v>
          </cell>
        </row>
        <row r="3041">
          <cell r="A3041">
            <v>3041</v>
          </cell>
          <cell r="B3041">
            <v>3040</v>
          </cell>
        </row>
        <row r="3042">
          <cell r="A3042">
            <v>3042</v>
          </cell>
          <cell r="B3042">
            <v>3040</v>
          </cell>
        </row>
        <row r="3043">
          <cell r="A3043">
            <v>3043</v>
          </cell>
          <cell r="B3043">
            <v>3045</v>
          </cell>
        </row>
        <row r="3044">
          <cell r="A3044">
            <v>3044</v>
          </cell>
          <cell r="B3044">
            <v>3045</v>
          </cell>
        </row>
        <row r="3045">
          <cell r="A3045">
            <v>3045</v>
          </cell>
          <cell r="B3045">
            <v>3045</v>
          </cell>
        </row>
        <row r="3046">
          <cell r="A3046">
            <v>3046</v>
          </cell>
          <cell r="B3046">
            <v>3045</v>
          </cell>
        </row>
        <row r="3047">
          <cell r="A3047">
            <v>3047</v>
          </cell>
          <cell r="B3047">
            <v>3045</v>
          </cell>
        </row>
        <row r="3048">
          <cell r="A3048">
            <v>3048</v>
          </cell>
          <cell r="B3048">
            <v>3050</v>
          </cell>
        </row>
        <row r="3049">
          <cell r="A3049">
            <v>3049</v>
          </cell>
          <cell r="B3049">
            <v>3050</v>
          </cell>
        </row>
        <row r="3050">
          <cell r="A3050">
            <v>3050</v>
          </cell>
          <cell r="B3050">
            <v>3050</v>
          </cell>
        </row>
        <row r="3051">
          <cell r="A3051">
            <v>3051</v>
          </cell>
          <cell r="B3051">
            <v>3050</v>
          </cell>
        </row>
        <row r="3052">
          <cell r="A3052">
            <v>3052</v>
          </cell>
          <cell r="B3052">
            <v>3050</v>
          </cell>
        </row>
        <row r="3053">
          <cell r="A3053">
            <v>3053</v>
          </cell>
          <cell r="B3053">
            <v>3055</v>
          </cell>
        </row>
        <row r="3054">
          <cell r="A3054">
            <v>3054</v>
          </cell>
          <cell r="B3054">
            <v>3055</v>
          </cell>
        </row>
        <row r="3055">
          <cell r="A3055">
            <v>3055</v>
          </cell>
          <cell r="B3055">
            <v>3055</v>
          </cell>
        </row>
        <row r="3056">
          <cell r="A3056">
            <v>3056</v>
          </cell>
          <cell r="B3056">
            <v>3055</v>
          </cell>
        </row>
        <row r="3057">
          <cell r="A3057">
            <v>3057</v>
          </cell>
          <cell r="B3057">
            <v>3055</v>
          </cell>
        </row>
        <row r="3058">
          <cell r="A3058">
            <v>3058</v>
          </cell>
          <cell r="B3058">
            <v>3060</v>
          </cell>
        </row>
        <row r="3059">
          <cell r="A3059">
            <v>3059</v>
          </cell>
          <cell r="B3059">
            <v>3060</v>
          </cell>
        </row>
        <row r="3060">
          <cell r="A3060">
            <v>3060</v>
          </cell>
          <cell r="B3060">
            <v>3060</v>
          </cell>
        </row>
        <row r="3061">
          <cell r="A3061">
            <v>3061</v>
          </cell>
          <cell r="B3061">
            <v>3060</v>
          </cell>
        </row>
        <row r="3062">
          <cell r="A3062">
            <v>3062</v>
          </cell>
          <cell r="B3062">
            <v>3060</v>
          </cell>
        </row>
        <row r="3063">
          <cell r="A3063">
            <v>3063</v>
          </cell>
          <cell r="B3063">
            <v>3065</v>
          </cell>
        </row>
        <row r="3064">
          <cell r="A3064">
            <v>3064</v>
          </cell>
          <cell r="B3064">
            <v>3065</v>
          </cell>
        </row>
        <row r="3065">
          <cell r="A3065">
            <v>3065</v>
          </cell>
          <cell r="B3065">
            <v>3065</v>
          </cell>
        </row>
        <row r="3066">
          <cell r="A3066">
            <v>3066</v>
          </cell>
          <cell r="B3066">
            <v>3065</v>
          </cell>
        </row>
        <row r="3067">
          <cell r="A3067">
            <v>3067</v>
          </cell>
          <cell r="B3067">
            <v>3065</v>
          </cell>
        </row>
        <row r="3068">
          <cell r="A3068">
            <v>3068</v>
          </cell>
          <cell r="B3068">
            <v>3070</v>
          </cell>
        </row>
        <row r="3069">
          <cell r="A3069">
            <v>3069</v>
          </cell>
          <cell r="B3069">
            <v>3070</v>
          </cell>
        </row>
        <row r="3070">
          <cell r="A3070">
            <v>3070</v>
          </cell>
          <cell r="B3070">
            <v>3070</v>
          </cell>
        </row>
        <row r="3071">
          <cell r="A3071">
            <v>3071</v>
          </cell>
          <cell r="B3071">
            <v>3070</v>
          </cell>
        </row>
        <row r="3072">
          <cell r="A3072">
            <v>3072</v>
          </cell>
          <cell r="B3072">
            <v>3070</v>
          </cell>
        </row>
        <row r="3073">
          <cell r="A3073">
            <v>3073</v>
          </cell>
          <cell r="B3073">
            <v>3075</v>
          </cell>
        </row>
        <row r="3074">
          <cell r="A3074">
            <v>3074</v>
          </cell>
          <cell r="B3074">
            <v>3075</v>
          </cell>
        </row>
        <row r="3075">
          <cell r="A3075">
            <v>3075</v>
          </cell>
          <cell r="B3075">
            <v>3075</v>
          </cell>
        </row>
        <row r="3076">
          <cell r="A3076">
            <v>3076</v>
          </cell>
          <cell r="B3076">
            <v>3075</v>
          </cell>
        </row>
        <row r="3077">
          <cell r="A3077">
            <v>3077</v>
          </cell>
          <cell r="B3077">
            <v>3075</v>
          </cell>
        </row>
        <row r="3078">
          <cell r="A3078">
            <v>3078</v>
          </cell>
          <cell r="B3078">
            <v>3080</v>
          </cell>
        </row>
        <row r="3079">
          <cell r="A3079">
            <v>3079</v>
          </cell>
          <cell r="B3079">
            <v>3080</v>
          </cell>
        </row>
        <row r="3080">
          <cell r="A3080">
            <v>3080</v>
          </cell>
          <cell r="B3080">
            <v>3080</v>
          </cell>
        </row>
        <row r="3081">
          <cell r="A3081">
            <v>3081</v>
          </cell>
          <cell r="B3081">
            <v>3080</v>
          </cell>
        </row>
        <row r="3082">
          <cell r="A3082">
            <v>3082</v>
          </cell>
          <cell r="B3082">
            <v>3080</v>
          </cell>
        </row>
        <row r="3083">
          <cell r="A3083">
            <v>3083</v>
          </cell>
          <cell r="B3083">
            <v>3085</v>
          </cell>
        </row>
        <row r="3084">
          <cell r="A3084">
            <v>3084</v>
          </cell>
          <cell r="B3084">
            <v>3085</v>
          </cell>
        </row>
        <row r="3085">
          <cell r="A3085">
            <v>3085</v>
          </cell>
          <cell r="B3085">
            <v>3085</v>
          </cell>
        </row>
        <row r="3086">
          <cell r="A3086">
            <v>3086</v>
          </cell>
          <cell r="B3086">
            <v>3085</v>
          </cell>
        </row>
        <row r="3087">
          <cell r="A3087">
            <v>3087</v>
          </cell>
          <cell r="B3087">
            <v>3085</v>
          </cell>
        </row>
        <row r="3088">
          <cell r="A3088">
            <v>3088</v>
          </cell>
          <cell r="B3088">
            <v>3090</v>
          </cell>
        </row>
        <row r="3089">
          <cell r="A3089">
            <v>3089</v>
          </cell>
          <cell r="B3089">
            <v>3090</v>
          </cell>
        </row>
        <row r="3090">
          <cell r="A3090">
            <v>3090</v>
          </cell>
          <cell r="B3090">
            <v>3090</v>
          </cell>
        </row>
        <row r="3091">
          <cell r="A3091">
            <v>3091</v>
          </cell>
          <cell r="B3091">
            <v>3090</v>
          </cell>
        </row>
        <row r="3092">
          <cell r="A3092">
            <v>3092</v>
          </cell>
          <cell r="B3092">
            <v>3090</v>
          </cell>
        </row>
        <row r="3093">
          <cell r="A3093">
            <v>3093</v>
          </cell>
          <cell r="B3093">
            <v>3095</v>
          </cell>
        </row>
        <row r="3094">
          <cell r="A3094">
            <v>3094</v>
          </cell>
          <cell r="B3094">
            <v>3095</v>
          </cell>
        </row>
        <row r="3095">
          <cell r="A3095">
            <v>3095</v>
          </cell>
          <cell r="B3095">
            <v>3095</v>
          </cell>
        </row>
        <row r="3096">
          <cell r="A3096">
            <v>3096</v>
          </cell>
          <cell r="B3096">
            <v>3095</v>
          </cell>
        </row>
        <row r="3097">
          <cell r="A3097">
            <v>3097</v>
          </cell>
          <cell r="B3097">
            <v>3095</v>
          </cell>
        </row>
        <row r="3098">
          <cell r="A3098">
            <v>3098</v>
          </cell>
          <cell r="B3098">
            <v>3100</v>
          </cell>
        </row>
        <row r="3099">
          <cell r="A3099">
            <v>3099</v>
          </cell>
          <cell r="B3099">
            <v>3100</v>
          </cell>
        </row>
        <row r="3100">
          <cell r="A3100">
            <v>3100</v>
          </cell>
          <cell r="B3100">
            <v>3100</v>
          </cell>
        </row>
        <row r="3101">
          <cell r="A3101">
            <v>3101</v>
          </cell>
          <cell r="B3101">
            <v>3100</v>
          </cell>
        </row>
        <row r="3102">
          <cell r="A3102">
            <v>3102</v>
          </cell>
          <cell r="B3102">
            <v>3100</v>
          </cell>
        </row>
        <row r="3103">
          <cell r="A3103">
            <v>3103</v>
          </cell>
          <cell r="B3103">
            <v>3105</v>
          </cell>
        </row>
        <row r="3104">
          <cell r="A3104">
            <v>3104</v>
          </cell>
          <cell r="B3104">
            <v>3105</v>
          </cell>
        </row>
        <row r="3105">
          <cell r="A3105">
            <v>3105</v>
          </cell>
          <cell r="B3105">
            <v>3105</v>
          </cell>
        </row>
        <row r="3106">
          <cell r="A3106">
            <v>3106</v>
          </cell>
          <cell r="B3106">
            <v>3105</v>
          </cell>
        </row>
        <row r="3107">
          <cell r="A3107">
            <v>3107</v>
          </cell>
          <cell r="B3107">
            <v>3105</v>
          </cell>
        </row>
        <row r="3108">
          <cell r="A3108">
            <v>3108</v>
          </cell>
          <cell r="B3108">
            <v>3110</v>
          </cell>
        </row>
        <row r="3109">
          <cell r="A3109">
            <v>3109</v>
          </cell>
          <cell r="B3109">
            <v>3110</v>
          </cell>
        </row>
        <row r="3110">
          <cell r="A3110">
            <v>3110</v>
          </cell>
          <cell r="B3110">
            <v>3110</v>
          </cell>
        </row>
        <row r="3111">
          <cell r="A3111">
            <v>3111</v>
          </cell>
          <cell r="B3111">
            <v>3110</v>
          </cell>
        </row>
        <row r="3112">
          <cell r="A3112">
            <v>3112</v>
          </cell>
          <cell r="B3112">
            <v>3110</v>
          </cell>
        </row>
        <row r="3113">
          <cell r="A3113">
            <v>3113</v>
          </cell>
          <cell r="B3113">
            <v>3115</v>
          </cell>
        </row>
        <row r="3114">
          <cell r="A3114">
            <v>3114</v>
          </cell>
          <cell r="B3114">
            <v>3115</v>
          </cell>
        </row>
        <row r="3115">
          <cell r="A3115">
            <v>3115</v>
          </cell>
          <cell r="B3115">
            <v>3115</v>
          </cell>
        </row>
        <row r="3116">
          <cell r="A3116">
            <v>3116</v>
          </cell>
          <cell r="B3116">
            <v>3115</v>
          </cell>
        </row>
        <row r="3117">
          <cell r="A3117">
            <v>3117</v>
          </cell>
          <cell r="B3117">
            <v>3115</v>
          </cell>
        </row>
        <row r="3118">
          <cell r="A3118">
            <v>3118</v>
          </cell>
          <cell r="B3118">
            <v>3120</v>
          </cell>
        </row>
        <row r="3119">
          <cell r="A3119">
            <v>3119</v>
          </cell>
          <cell r="B3119">
            <v>3120</v>
          </cell>
        </row>
        <row r="3120">
          <cell r="A3120">
            <v>3120</v>
          </cell>
          <cell r="B3120">
            <v>3120</v>
          </cell>
        </row>
        <row r="3121">
          <cell r="A3121">
            <v>3121</v>
          </cell>
          <cell r="B3121">
            <v>3120</v>
          </cell>
        </row>
        <row r="3122">
          <cell r="A3122">
            <v>3122</v>
          </cell>
          <cell r="B3122">
            <v>3120</v>
          </cell>
        </row>
        <row r="3123">
          <cell r="A3123">
            <v>3123</v>
          </cell>
          <cell r="B3123">
            <v>3125</v>
          </cell>
        </row>
        <row r="3124">
          <cell r="A3124">
            <v>3124</v>
          </cell>
          <cell r="B3124">
            <v>3125</v>
          </cell>
        </row>
        <row r="3125">
          <cell r="A3125">
            <v>3125</v>
          </cell>
          <cell r="B3125">
            <v>3125</v>
          </cell>
        </row>
        <row r="3126">
          <cell r="A3126">
            <v>3126</v>
          </cell>
          <cell r="B3126">
            <v>3125</v>
          </cell>
        </row>
        <row r="3127">
          <cell r="A3127">
            <v>3127</v>
          </cell>
          <cell r="B3127">
            <v>3125</v>
          </cell>
        </row>
        <row r="3128">
          <cell r="A3128">
            <v>3128</v>
          </cell>
          <cell r="B3128">
            <v>3130</v>
          </cell>
        </row>
        <row r="3129">
          <cell r="A3129">
            <v>3129</v>
          </cell>
          <cell r="B3129">
            <v>3130</v>
          </cell>
        </row>
        <row r="3130">
          <cell r="A3130">
            <v>3130</v>
          </cell>
          <cell r="B3130">
            <v>3130</v>
          </cell>
        </row>
        <row r="3131">
          <cell r="A3131">
            <v>3131</v>
          </cell>
          <cell r="B3131">
            <v>3130</v>
          </cell>
        </row>
        <row r="3132">
          <cell r="A3132">
            <v>3132</v>
          </cell>
          <cell r="B3132">
            <v>3130</v>
          </cell>
        </row>
        <row r="3133">
          <cell r="A3133">
            <v>3133</v>
          </cell>
          <cell r="B3133">
            <v>3135</v>
          </cell>
        </row>
        <row r="3134">
          <cell r="A3134">
            <v>3134</v>
          </cell>
          <cell r="B3134">
            <v>3135</v>
          </cell>
        </row>
        <row r="3135">
          <cell r="A3135">
            <v>3135</v>
          </cell>
          <cell r="B3135">
            <v>3135</v>
          </cell>
        </row>
        <row r="3136">
          <cell r="A3136">
            <v>3136</v>
          </cell>
          <cell r="B3136">
            <v>3135</v>
          </cell>
        </row>
        <row r="3137">
          <cell r="A3137">
            <v>3137</v>
          </cell>
          <cell r="B3137">
            <v>3135</v>
          </cell>
        </row>
        <row r="3138">
          <cell r="A3138">
            <v>3138</v>
          </cell>
          <cell r="B3138">
            <v>3140</v>
          </cell>
        </row>
        <row r="3139">
          <cell r="A3139">
            <v>3139</v>
          </cell>
          <cell r="B3139">
            <v>3140</v>
          </cell>
        </row>
        <row r="3140">
          <cell r="A3140">
            <v>3140</v>
          </cell>
          <cell r="B3140">
            <v>3140</v>
          </cell>
        </row>
        <row r="3141">
          <cell r="A3141">
            <v>3141</v>
          </cell>
          <cell r="B3141">
            <v>3140</v>
          </cell>
        </row>
        <row r="3142">
          <cell r="A3142">
            <v>3142</v>
          </cell>
          <cell r="B3142">
            <v>3140</v>
          </cell>
        </row>
        <row r="3143">
          <cell r="A3143">
            <v>3143</v>
          </cell>
          <cell r="B3143">
            <v>3145</v>
          </cell>
        </row>
        <row r="3144">
          <cell r="A3144">
            <v>3144</v>
          </cell>
          <cell r="B3144">
            <v>3145</v>
          </cell>
        </row>
        <row r="3145">
          <cell r="A3145">
            <v>3145</v>
          </cell>
          <cell r="B3145">
            <v>3145</v>
          </cell>
        </row>
        <row r="3146">
          <cell r="A3146">
            <v>3146</v>
          </cell>
          <cell r="B3146">
            <v>3145</v>
          </cell>
        </row>
        <row r="3147">
          <cell r="A3147">
            <v>3147</v>
          </cell>
          <cell r="B3147">
            <v>3145</v>
          </cell>
        </row>
        <row r="3148">
          <cell r="A3148">
            <v>3148</v>
          </cell>
          <cell r="B3148">
            <v>3150</v>
          </cell>
        </row>
        <row r="3149">
          <cell r="A3149">
            <v>3149</v>
          </cell>
          <cell r="B3149">
            <v>3150</v>
          </cell>
        </row>
        <row r="3150">
          <cell r="A3150">
            <v>3150</v>
          </cell>
          <cell r="B3150">
            <v>3150</v>
          </cell>
        </row>
        <row r="3151">
          <cell r="A3151">
            <v>3151</v>
          </cell>
          <cell r="B3151">
            <v>3150</v>
          </cell>
        </row>
        <row r="3152">
          <cell r="A3152">
            <v>3152</v>
          </cell>
          <cell r="B3152">
            <v>3150</v>
          </cell>
        </row>
        <row r="3153">
          <cell r="A3153">
            <v>3153</v>
          </cell>
          <cell r="B3153">
            <v>3155</v>
          </cell>
        </row>
        <row r="3154">
          <cell r="A3154">
            <v>3154</v>
          </cell>
          <cell r="B3154">
            <v>3155</v>
          </cell>
        </row>
        <row r="3155">
          <cell r="A3155">
            <v>3155</v>
          </cell>
          <cell r="B3155">
            <v>3155</v>
          </cell>
        </row>
        <row r="3156">
          <cell r="A3156">
            <v>3156</v>
          </cell>
          <cell r="B3156">
            <v>3155</v>
          </cell>
        </row>
        <row r="3157">
          <cell r="A3157">
            <v>3157</v>
          </cell>
          <cell r="B3157">
            <v>3155</v>
          </cell>
        </row>
        <row r="3158">
          <cell r="A3158">
            <v>3158</v>
          </cell>
          <cell r="B3158">
            <v>3160</v>
          </cell>
        </row>
        <row r="3159">
          <cell r="A3159">
            <v>3159</v>
          </cell>
          <cell r="B3159">
            <v>3160</v>
          </cell>
        </row>
        <row r="3160">
          <cell r="A3160">
            <v>3160</v>
          </cell>
          <cell r="B3160">
            <v>3160</v>
          </cell>
        </row>
        <row r="3161">
          <cell r="A3161">
            <v>3161</v>
          </cell>
          <cell r="B3161">
            <v>3160</v>
          </cell>
        </row>
        <row r="3162">
          <cell r="A3162">
            <v>3162</v>
          </cell>
          <cell r="B3162">
            <v>3160</v>
          </cell>
        </row>
        <row r="3163">
          <cell r="A3163">
            <v>3163</v>
          </cell>
          <cell r="B3163">
            <v>3165</v>
          </cell>
        </row>
        <row r="3164">
          <cell r="A3164">
            <v>3164</v>
          </cell>
          <cell r="B3164">
            <v>3165</v>
          </cell>
        </row>
        <row r="3165">
          <cell r="A3165">
            <v>3165</v>
          </cell>
          <cell r="B3165">
            <v>3165</v>
          </cell>
        </row>
        <row r="3166">
          <cell r="A3166">
            <v>3166</v>
          </cell>
          <cell r="B3166">
            <v>3165</v>
          </cell>
        </row>
        <row r="3167">
          <cell r="A3167">
            <v>3167</v>
          </cell>
          <cell r="B3167">
            <v>3165</v>
          </cell>
        </row>
        <row r="3168">
          <cell r="A3168">
            <v>3168</v>
          </cell>
          <cell r="B3168">
            <v>3170</v>
          </cell>
        </row>
        <row r="3169">
          <cell r="A3169">
            <v>3169</v>
          </cell>
          <cell r="B3169">
            <v>3170</v>
          </cell>
        </row>
        <row r="3170">
          <cell r="A3170">
            <v>3170</v>
          </cell>
          <cell r="B3170">
            <v>3170</v>
          </cell>
        </row>
        <row r="3171">
          <cell r="A3171">
            <v>3171</v>
          </cell>
          <cell r="B3171">
            <v>3170</v>
          </cell>
        </row>
        <row r="3172">
          <cell r="A3172">
            <v>3172</v>
          </cell>
          <cell r="B3172">
            <v>3170</v>
          </cell>
        </row>
        <row r="3173">
          <cell r="A3173">
            <v>3173</v>
          </cell>
          <cell r="B3173">
            <v>3175</v>
          </cell>
        </row>
        <row r="3174">
          <cell r="A3174">
            <v>3174</v>
          </cell>
          <cell r="B3174">
            <v>3175</v>
          </cell>
        </row>
        <row r="3175">
          <cell r="A3175">
            <v>3175</v>
          </cell>
          <cell r="B3175">
            <v>3175</v>
          </cell>
        </row>
        <row r="3176">
          <cell r="A3176">
            <v>3176</v>
          </cell>
          <cell r="B3176">
            <v>3175</v>
          </cell>
        </row>
        <row r="3177">
          <cell r="A3177">
            <v>3177</v>
          </cell>
          <cell r="B3177">
            <v>3175</v>
          </cell>
        </row>
        <row r="3178">
          <cell r="A3178">
            <v>3178</v>
          </cell>
          <cell r="B3178">
            <v>3180</v>
          </cell>
        </row>
        <row r="3179">
          <cell r="A3179">
            <v>3179</v>
          </cell>
          <cell r="B3179">
            <v>3180</v>
          </cell>
        </row>
        <row r="3180">
          <cell r="A3180">
            <v>3180</v>
          </cell>
          <cell r="B3180">
            <v>3180</v>
          </cell>
        </row>
        <row r="3181">
          <cell r="A3181">
            <v>3181</v>
          </cell>
          <cell r="B3181">
            <v>3180</v>
          </cell>
        </row>
        <row r="3182">
          <cell r="A3182">
            <v>3182</v>
          </cell>
          <cell r="B3182">
            <v>3180</v>
          </cell>
        </row>
        <row r="3183">
          <cell r="A3183">
            <v>3183</v>
          </cell>
          <cell r="B3183">
            <v>3185</v>
          </cell>
        </row>
        <row r="3184">
          <cell r="A3184">
            <v>3184</v>
          </cell>
          <cell r="B3184">
            <v>3185</v>
          </cell>
        </row>
        <row r="3185">
          <cell r="A3185">
            <v>3185</v>
          </cell>
          <cell r="B3185">
            <v>3185</v>
          </cell>
        </row>
        <row r="3186">
          <cell r="A3186">
            <v>3186</v>
          </cell>
          <cell r="B3186">
            <v>3185</v>
          </cell>
        </row>
        <row r="3187">
          <cell r="A3187">
            <v>3187</v>
          </cell>
          <cell r="B3187">
            <v>3185</v>
          </cell>
        </row>
        <row r="3188">
          <cell r="A3188">
            <v>3188</v>
          </cell>
          <cell r="B3188">
            <v>3190</v>
          </cell>
        </row>
        <row r="3189">
          <cell r="A3189">
            <v>3189</v>
          </cell>
          <cell r="B3189">
            <v>3190</v>
          </cell>
        </row>
        <row r="3190">
          <cell r="A3190">
            <v>3190</v>
          </cell>
          <cell r="B3190">
            <v>3190</v>
          </cell>
        </row>
        <row r="3191">
          <cell r="A3191">
            <v>3191</v>
          </cell>
          <cell r="B3191">
            <v>3190</v>
          </cell>
        </row>
        <row r="3192">
          <cell r="A3192">
            <v>3192</v>
          </cell>
          <cell r="B3192">
            <v>3190</v>
          </cell>
        </row>
        <row r="3193">
          <cell r="A3193">
            <v>3193</v>
          </cell>
          <cell r="B3193">
            <v>3195</v>
          </cell>
        </row>
        <row r="3194">
          <cell r="A3194">
            <v>3194</v>
          </cell>
          <cell r="B3194">
            <v>3195</v>
          </cell>
        </row>
        <row r="3195">
          <cell r="A3195">
            <v>3195</v>
          </cell>
          <cell r="B3195">
            <v>3195</v>
          </cell>
        </row>
        <row r="3196">
          <cell r="A3196">
            <v>3196</v>
          </cell>
          <cell r="B3196">
            <v>3195</v>
          </cell>
        </row>
        <row r="3197">
          <cell r="A3197">
            <v>3197</v>
          </cell>
          <cell r="B3197">
            <v>3195</v>
          </cell>
        </row>
        <row r="3198">
          <cell r="A3198">
            <v>3198</v>
          </cell>
          <cell r="B3198">
            <v>3200</v>
          </cell>
        </row>
        <row r="3199">
          <cell r="A3199">
            <v>3199</v>
          </cell>
          <cell r="B3199">
            <v>3200</v>
          </cell>
        </row>
        <row r="3200">
          <cell r="A3200">
            <v>3200</v>
          </cell>
          <cell r="B3200">
            <v>3200</v>
          </cell>
        </row>
        <row r="3201">
          <cell r="A3201">
            <v>3201</v>
          </cell>
          <cell r="B3201">
            <v>3200</v>
          </cell>
        </row>
        <row r="3202">
          <cell r="A3202">
            <v>3202</v>
          </cell>
          <cell r="B3202">
            <v>3200</v>
          </cell>
        </row>
        <row r="3203">
          <cell r="A3203">
            <v>3203</v>
          </cell>
          <cell r="B3203">
            <v>3205</v>
          </cell>
        </row>
        <row r="3204">
          <cell r="A3204">
            <v>3204</v>
          </cell>
          <cell r="B3204">
            <v>3205</v>
          </cell>
        </row>
        <row r="3205">
          <cell r="A3205">
            <v>3205</v>
          </cell>
          <cell r="B3205">
            <v>3205</v>
          </cell>
        </row>
        <row r="3206">
          <cell r="A3206">
            <v>3206</v>
          </cell>
          <cell r="B3206">
            <v>3205</v>
          </cell>
        </row>
        <row r="3207">
          <cell r="A3207">
            <v>3207</v>
          </cell>
          <cell r="B3207">
            <v>3205</v>
          </cell>
        </row>
        <row r="3208">
          <cell r="A3208">
            <v>3208</v>
          </cell>
          <cell r="B3208">
            <v>3210</v>
          </cell>
        </row>
        <row r="3209">
          <cell r="A3209">
            <v>3209</v>
          </cell>
          <cell r="B3209">
            <v>3210</v>
          </cell>
        </row>
        <row r="3210">
          <cell r="A3210">
            <v>3210</v>
          </cell>
          <cell r="B3210">
            <v>3210</v>
          </cell>
        </row>
        <row r="3211">
          <cell r="A3211">
            <v>3211</v>
          </cell>
          <cell r="B3211">
            <v>3210</v>
          </cell>
        </row>
        <row r="3212">
          <cell r="A3212">
            <v>3212</v>
          </cell>
          <cell r="B3212">
            <v>3210</v>
          </cell>
        </row>
        <row r="3213">
          <cell r="A3213">
            <v>3213</v>
          </cell>
          <cell r="B3213">
            <v>3215</v>
          </cell>
        </row>
        <row r="3214">
          <cell r="A3214">
            <v>3214</v>
          </cell>
          <cell r="B3214">
            <v>3215</v>
          </cell>
        </row>
        <row r="3215">
          <cell r="A3215">
            <v>3215</v>
          </cell>
          <cell r="B3215">
            <v>3215</v>
          </cell>
        </row>
        <row r="3216">
          <cell r="A3216">
            <v>3216</v>
          </cell>
          <cell r="B3216">
            <v>3215</v>
          </cell>
        </row>
        <row r="3217">
          <cell r="A3217">
            <v>3217</v>
          </cell>
          <cell r="B3217">
            <v>3215</v>
          </cell>
        </row>
        <row r="3218">
          <cell r="A3218">
            <v>3218</v>
          </cell>
          <cell r="B3218">
            <v>3220</v>
          </cell>
        </row>
        <row r="3219">
          <cell r="A3219">
            <v>3219</v>
          </cell>
          <cell r="B3219">
            <v>3220</v>
          </cell>
        </row>
        <row r="3220">
          <cell r="A3220">
            <v>3220</v>
          </cell>
          <cell r="B3220">
            <v>3220</v>
          </cell>
        </row>
        <row r="3221">
          <cell r="A3221">
            <v>3221</v>
          </cell>
          <cell r="B3221">
            <v>3220</v>
          </cell>
        </row>
        <row r="3222">
          <cell r="A3222">
            <v>3222</v>
          </cell>
          <cell r="B3222">
            <v>3220</v>
          </cell>
        </row>
        <row r="3223">
          <cell r="A3223">
            <v>3223</v>
          </cell>
          <cell r="B3223">
            <v>3225</v>
          </cell>
        </row>
        <row r="3224">
          <cell r="A3224">
            <v>3224</v>
          </cell>
          <cell r="B3224">
            <v>3225</v>
          </cell>
        </row>
        <row r="3225">
          <cell r="A3225">
            <v>3225</v>
          </cell>
          <cell r="B3225">
            <v>3225</v>
          </cell>
        </row>
        <row r="3226">
          <cell r="A3226">
            <v>3226</v>
          </cell>
          <cell r="B3226">
            <v>3225</v>
          </cell>
        </row>
        <row r="3227">
          <cell r="A3227">
            <v>3227</v>
          </cell>
          <cell r="B3227">
            <v>3225</v>
          </cell>
        </row>
        <row r="3228">
          <cell r="A3228">
            <v>3228</v>
          </cell>
          <cell r="B3228">
            <v>3230</v>
          </cell>
        </row>
        <row r="3229">
          <cell r="A3229">
            <v>3229</v>
          </cell>
          <cell r="B3229">
            <v>3230</v>
          </cell>
        </row>
        <row r="3230">
          <cell r="A3230">
            <v>3230</v>
          </cell>
          <cell r="B3230">
            <v>3230</v>
          </cell>
        </row>
        <row r="3231">
          <cell r="A3231">
            <v>3231</v>
          </cell>
          <cell r="B3231">
            <v>3230</v>
          </cell>
        </row>
        <row r="3232">
          <cell r="A3232">
            <v>3232</v>
          </cell>
          <cell r="B3232">
            <v>3230</v>
          </cell>
        </row>
        <row r="3233">
          <cell r="A3233">
            <v>3233</v>
          </cell>
          <cell r="B3233">
            <v>3235</v>
          </cell>
        </row>
        <row r="3234">
          <cell r="A3234">
            <v>3234</v>
          </cell>
          <cell r="B3234">
            <v>3235</v>
          </cell>
        </row>
        <row r="3235">
          <cell r="A3235">
            <v>3235</v>
          </cell>
          <cell r="B3235">
            <v>3235</v>
          </cell>
        </row>
        <row r="3236">
          <cell r="A3236">
            <v>3236</v>
          </cell>
          <cell r="B3236">
            <v>3235</v>
          </cell>
        </row>
        <row r="3237">
          <cell r="A3237">
            <v>3237</v>
          </cell>
          <cell r="B3237">
            <v>3235</v>
          </cell>
        </row>
        <row r="3238">
          <cell r="A3238">
            <v>3238</v>
          </cell>
          <cell r="B3238">
            <v>3240</v>
          </cell>
        </row>
        <row r="3239">
          <cell r="A3239">
            <v>3239</v>
          </cell>
          <cell r="B3239">
            <v>3240</v>
          </cell>
        </row>
        <row r="3240">
          <cell r="A3240">
            <v>3240</v>
          </cell>
          <cell r="B3240">
            <v>3240</v>
          </cell>
        </row>
        <row r="3241">
          <cell r="A3241">
            <v>3241</v>
          </cell>
          <cell r="B3241">
            <v>3240</v>
          </cell>
        </row>
        <row r="3242">
          <cell r="A3242">
            <v>3242</v>
          </cell>
          <cell r="B3242">
            <v>3240</v>
          </cell>
        </row>
        <row r="3243">
          <cell r="A3243">
            <v>3243</v>
          </cell>
          <cell r="B3243">
            <v>3245</v>
          </cell>
        </row>
        <row r="3244">
          <cell r="A3244">
            <v>3244</v>
          </cell>
          <cell r="B3244">
            <v>3245</v>
          </cell>
        </row>
        <row r="3245">
          <cell r="A3245">
            <v>3245</v>
          </cell>
          <cell r="B3245">
            <v>3245</v>
          </cell>
        </row>
        <row r="3246">
          <cell r="A3246">
            <v>3246</v>
          </cell>
          <cell r="B3246">
            <v>3245</v>
          </cell>
        </row>
        <row r="3247">
          <cell r="A3247">
            <v>3247</v>
          </cell>
          <cell r="B3247">
            <v>3245</v>
          </cell>
        </row>
        <row r="3248">
          <cell r="A3248">
            <v>3248</v>
          </cell>
          <cell r="B3248">
            <v>3250</v>
          </cell>
        </row>
        <row r="3249">
          <cell r="A3249">
            <v>3249</v>
          </cell>
          <cell r="B3249">
            <v>3250</v>
          </cell>
        </row>
        <row r="3250">
          <cell r="A3250">
            <v>3250</v>
          </cell>
          <cell r="B3250">
            <v>3250</v>
          </cell>
        </row>
        <row r="3251">
          <cell r="A3251">
            <v>3251</v>
          </cell>
          <cell r="B3251">
            <v>3250</v>
          </cell>
        </row>
        <row r="3252">
          <cell r="A3252">
            <v>3252</v>
          </cell>
          <cell r="B3252">
            <v>3250</v>
          </cell>
        </row>
        <row r="3253">
          <cell r="A3253">
            <v>3253</v>
          </cell>
          <cell r="B3253">
            <v>3255</v>
          </cell>
        </row>
        <row r="3254">
          <cell r="A3254">
            <v>3254</v>
          </cell>
          <cell r="B3254">
            <v>3255</v>
          </cell>
        </row>
        <row r="3255">
          <cell r="A3255">
            <v>3255</v>
          </cell>
          <cell r="B3255">
            <v>3255</v>
          </cell>
        </row>
        <row r="3256">
          <cell r="A3256">
            <v>3256</v>
          </cell>
          <cell r="B3256">
            <v>3255</v>
          </cell>
        </row>
        <row r="3257">
          <cell r="A3257">
            <v>3257</v>
          </cell>
          <cell r="B3257">
            <v>3255</v>
          </cell>
        </row>
        <row r="3258">
          <cell r="A3258">
            <v>3258</v>
          </cell>
          <cell r="B3258">
            <v>3260</v>
          </cell>
        </row>
        <row r="3259">
          <cell r="A3259">
            <v>3259</v>
          </cell>
          <cell r="B3259">
            <v>3260</v>
          </cell>
        </row>
        <row r="3260">
          <cell r="A3260">
            <v>3260</v>
          </cell>
          <cell r="B3260">
            <v>3260</v>
          </cell>
        </row>
        <row r="3261">
          <cell r="A3261">
            <v>3261</v>
          </cell>
          <cell r="B3261">
            <v>3260</v>
          </cell>
        </row>
        <row r="3262">
          <cell r="A3262">
            <v>3262</v>
          </cell>
          <cell r="B3262">
            <v>3260</v>
          </cell>
        </row>
        <row r="3263">
          <cell r="A3263">
            <v>3263</v>
          </cell>
          <cell r="B3263">
            <v>3265</v>
          </cell>
        </row>
        <row r="3264">
          <cell r="A3264">
            <v>3264</v>
          </cell>
          <cell r="B3264">
            <v>3265</v>
          </cell>
        </row>
        <row r="3265">
          <cell r="A3265">
            <v>3265</v>
          </cell>
          <cell r="B3265">
            <v>3265</v>
          </cell>
        </row>
        <row r="3266">
          <cell r="A3266">
            <v>3266</v>
          </cell>
          <cell r="B3266">
            <v>3265</v>
          </cell>
        </row>
        <row r="3267">
          <cell r="A3267">
            <v>3267</v>
          </cell>
          <cell r="B3267">
            <v>3265</v>
          </cell>
        </row>
        <row r="3268">
          <cell r="A3268">
            <v>3268</v>
          </cell>
          <cell r="B3268">
            <v>3270</v>
          </cell>
        </row>
        <row r="3269">
          <cell r="A3269">
            <v>3269</v>
          </cell>
          <cell r="B3269">
            <v>3270</v>
          </cell>
        </row>
        <row r="3270">
          <cell r="A3270">
            <v>3270</v>
          </cell>
          <cell r="B3270">
            <v>3270</v>
          </cell>
        </row>
        <row r="3271">
          <cell r="A3271">
            <v>3271</v>
          </cell>
          <cell r="B3271">
            <v>3270</v>
          </cell>
        </row>
        <row r="3272">
          <cell r="A3272">
            <v>3272</v>
          </cell>
          <cell r="B3272">
            <v>3270</v>
          </cell>
        </row>
        <row r="3273">
          <cell r="A3273">
            <v>3273</v>
          </cell>
          <cell r="B3273">
            <v>3275</v>
          </cell>
        </row>
        <row r="3274">
          <cell r="A3274">
            <v>3274</v>
          </cell>
          <cell r="B3274">
            <v>3275</v>
          </cell>
        </row>
        <row r="3275">
          <cell r="A3275">
            <v>3275</v>
          </cell>
          <cell r="B3275">
            <v>3275</v>
          </cell>
        </row>
        <row r="3276">
          <cell r="A3276">
            <v>3276</v>
          </cell>
          <cell r="B3276">
            <v>3275</v>
          </cell>
        </row>
        <row r="3277">
          <cell r="A3277">
            <v>3277</v>
          </cell>
          <cell r="B3277">
            <v>3275</v>
          </cell>
        </row>
        <row r="3278">
          <cell r="A3278">
            <v>3278</v>
          </cell>
          <cell r="B3278">
            <v>3280</v>
          </cell>
        </row>
        <row r="3279">
          <cell r="A3279">
            <v>3279</v>
          </cell>
          <cell r="B3279">
            <v>3280</v>
          </cell>
        </row>
        <row r="3280">
          <cell r="A3280">
            <v>3280</v>
          </cell>
          <cell r="B3280">
            <v>3280</v>
          </cell>
        </row>
        <row r="3281">
          <cell r="A3281">
            <v>3281</v>
          </cell>
          <cell r="B3281">
            <v>3280</v>
          </cell>
        </row>
        <row r="3282">
          <cell r="A3282">
            <v>3282</v>
          </cell>
          <cell r="B3282">
            <v>3280</v>
          </cell>
        </row>
        <row r="3283">
          <cell r="A3283">
            <v>3283</v>
          </cell>
          <cell r="B3283">
            <v>3285</v>
          </cell>
        </row>
        <row r="3284">
          <cell r="A3284">
            <v>3284</v>
          </cell>
          <cell r="B3284">
            <v>3285</v>
          </cell>
        </row>
        <row r="3285">
          <cell r="A3285">
            <v>3285</v>
          </cell>
          <cell r="B3285">
            <v>3285</v>
          </cell>
        </row>
        <row r="3286">
          <cell r="A3286">
            <v>3286</v>
          </cell>
          <cell r="B3286">
            <v>3285</v>
          </cell>
        </row>
        <row r="3287">
          <cell r="A3287">
            <v>3287</v>
          </cell>
          <cell r="B3287">
            <v>3285</v>
          </cell>
        </row>
        <row r="3288">
          <cell r="A3288">
            <v>3288</v>
          </cell>
          <cell r="B3288">
            <v>3290</v>
          </cell>
        </row>
        <row r="3289">
          <cell r="A3289">
            <v>3289</v>
          </cell>
          <cell r="B3289">
            <v>3290</v>
          </cell>
        </row>
        <row r="3290">
          <cell r="A3290">
            <v>3290</v>
          </cell>
          <cell r="B3290">
            <v>3290</v>
          </cell>
        </row>
        <row r="3291">
          <cell r="A3291">
            <v>3291</v>
          </cell>
          <cell r="B3291">
            <v>3290</v>
          </cell>
        </row>
        <row r="3292">
          <cell r="A3292">
            <v>3292</v>
          </cell>
          <cell r="B3292">
            <v>3290</v>
          </cell>
        </row>
        <row r="3293">
          <cell r="A3293">
            <v>3293</v>
          </cell>
          <cell r="B3293">
            <v>3295</v>
          </cell>
        </row>
        <row r="3294">
          <cell r="A3294">
            <v>3294</v>
          </cell>
          <cell r="B3294">
            <v>3295</v>
          </cell>
        </row>
        <row r="3295">
          <cell r="A3295">
            <v>3295</v>
          </cell>
          <cell r="B3295">
            <v>3295</v>
          </cell>
        </row>
        <row r="3296">
          <cell r="A3296">
            <v>3296</v>
          </cell>
          <cell r="B3296">
            <v>3295</v>
          </cell>
        </row>
        <row r="3297">
          <cell r="A3297">
            <v>3297</v>
          </cell>
          <cell r="B3297">
            <v>3295</v>
          </cell>
        </row>
        <row r="3298">
          <cell r="A3298">
            <v>3298</v>
          </cell>
          <cell r="B3298">
            <v>3300</v>
          </cell>
        </row>
        <row r="3299">
          <cell r="A3299">
            <v>3299</v>
          </cell>
          <cell r="B3299">
            <v>3300</v>
          </cell>
        </row>
        <row r="3300">
          <cell r="A3300">
            <v>3300</v>
          </cell>
          <cell r="B3300">
            <v>3300</v>
          </cell>
        </row>
        <row r="3301">
          <cell r="A3301">
            <v>3301</v>
          </cell>
          <cell r="B3301">
            <v>3300</v>
          </cell>
        </row>
        <row r="3302">
          <cell r="A3302">
            <v>3302</v>
          </cell>
          <cell r="B3302">
            <v>3300</v>
          </cell>
        </row>
        <row r="3303">
          <cell r="A3303">
            <v>3303</v>
          </cell>
          <cell r="B3303">
            <v>3305</v>
          </cell>
        </row>
        <row r="3304">
          <cell r="A3304">
            <v>3304</v>
          </cell>
          <cell r="B3304">
            <v>3305</v>
          </cell>
        </row>
        <row r="3305">
          <cell r="A3305">
            <v>3305</v>
          </cell>
          <cell r="B3305">
            <v>3305</v>
          </cell>
        </row>
        <row r="3306">
          <cell r="A3306">
            <v>3306</v>
          </cell>
          <cell r="B3306">
            <v>3305</v>
          </cell>
        </row>
        <row r="3307">
          <cell r="A3307">
            <v>3307</v>
          </cell>
          <cell r="B3307">
            <v>3305</v>
          </cell>
        </row>
        <row r="3308">
          <cell r="A3308">
            <v>3308</v>
          </cell>
          <cell r="B3308">
            <v>3310</v>
          </cell>
        </row>
        <row r="3309">
          <cell r="A3309">
            <v>3309</v>
          </cell>
          <cell r="B3309">
            <v>3310</v>
          </cell>
        </row>
        <row r="3310">
          <cell r="A3310">
            <v>3310</v>
          </cell>
          <cell r="B3310">
            <v>3310</v>
          </cell>
        </row>
        <row r="3311">
          <cell r="A3311">
            <v>3311</v>
          </cell>
          <cell r="B3311">
            <v>3310</v>
          </cell>
        </row>
        <row r="3312">
          <cell r="A3312">
            <v>3312</v>
          </cell>
          <cell r="B3312">
            <v>3310</v>
          </cell>
        </row>
        <row r="3313">
          <cell r="A3313">
            <v>3313</v>
          </cell>
          <cell r="B3313">
            <v>3315</v>
          </cell>
        </row>
        <row r="3314">
          <cell r="A3314">
            <v>3314</v>
          </cell>
          <cell r="B3314">
            <v>3315</v>
          </cell>
        </row>
        <row r="3315">
          <cell r="A3315">
            <v>3315</v>
          </cell>
          <cell r="B3315">
            <v>3315</v>
          </cell>
        </row>
        <row r="3316">
          <cell r="A3316">
            <v>3316</v>
          </cell>
          <cell r="B3316">
            <v>3315</v>
          </cell>
        </row>
        <row r="3317">
          <cell r="A3317">
            <v>3317</v>
          </cell>
          <cell r="B3317">
            <v>3315</v>
          </cell>
        </row>
        <row r="3318">
          <cell r="A3318">
            <v>3318</v>
          </cell>
          <cell r="B3318">
            <v>3320</v>
          </cell>
        </row>
        <row r="3319">
          <cell r="A3319">
            <v>3319</v>
          </cell>
          <cell r="B3319">
            <v>3320</v>
          </cell>
        </row>
        <row r="3320">
          <cell r="A3320">
            <v>3320</v>
          </cell>
          <cell r="B3320">
            <v>3320</v>
          </cell>
        </row>
        <row r="3321">
          <cell r="A3321">
            <v>3321</v>
          </cell>
          <cell r="B3321">
            <v>3320</v>
          </cell>
        </row>
        <row r="3322">
          <cell r="A3322">
            <v>3322</v>
          </cell>
          <cell r="B3322">
            <v>3320</v>
          </cell>
        </row>
        <row r="3323">
          <cell r="A3323">
            <v>3323</v>
          </cell>
          <cell r="B3323">
            <v>3325</v>
          </cell>
        </row>
        <row r="3324">
          <cell r="A3324">
            <v>3324</v>
          </cell>
          <cell r="B3324">
            <v>3325</v>
          </cell>
        </row>
        <row r="3325">
          <cell r="A3325">
            <v>3325</v>
          </cell>
          <cell r="B3325">
            <v>3325</v>
          </cell>
        </row>
        <row r="3326">
          <cell r="A3326">
            <v>3326</v>
          </cell>
          <cell r="B3326">
            <v>3325</v>
          </cell>
        </row>
        <row r="3327">
          <cell r="A3327">
            <v>3327</v>
          </cell>
          <cell r="B3327">
            <v>3325</v>
          </cell>
        </row>
        <row r="3328">
          <cell r="A3328">
            <v>3328</v>
          </cell>
          <cell r="B3328">
            <v>3330</v>
          </cell>
        </row>
        <row r="3329">
          <cell r="A3329">
            <v>3329</v>
          </cell>
          <cell r="B3329">
            <v>3330</v>
          </cell>
        </row>
        <row r="3330">
          <cell r="A3330">
            <v>3330</v>
          </cell>
          <cell r="B3330">
            <v>3330</v>
          </cell>
        </row>
        <row r="3331">
          <cell r="A3331">
            <v>3331</v>
          </cell>
          <cell r="B3331">
            <v>3330</v>
          </cell>
        </row>
        <row r="3332">
          <cell r="A3332">
            <v>3332</v>
          </cell>
          <cell r="B3332">
            <v>3330</v>
          </cell>
        </row>
        <row r="3333">
          <cell r="A3333">
            <v>3333</v>
          </cell>
          <cell r="B3333">
            <v>3335</v>
          </cell>
        </row>
        <row r="3334">
          <cell r="A3334">
            <v>3334</v>
          </cell>
          <cell r="B3334">
            <v>3335</v>
          </cell>
        </row>
        <row r="3335">
          <cell r="A3335">
            <v>3335</v>
          </cell>
          <cell r="B3335">
            <v>3335</v>
          </cell>
        </row>
        <row r="3336">
          <cell r="A3336">
            <v>3336</v>
          </cell>
          <cell r="B3336">
            <v>3335</v>
          </cell>
        </row>
        <row r="3337">
          <cell r="A3337">
            <v>3337</v>
          </cell>
          <cell r="B3337">
            <v>3335</v>
          </cell>
        </row>
        <row r="3338">
          <cell r="A3338">
            <v>3338</v>
          </cell>
          <cell r="B3338">
            <v>3340</v>
          </cell>
        </row>
        <row r="3339">
          <cell r="A3339">
            <v>3339</v>
          </cell>
          <cell r="B3339">
            <v>3340</v>
          </cell>
        </row>
        <row r="3340">
          <cell r="A3340">
            <v>3340</v>
          </cell>
          <cell r="B3340">
            <v>3340</v>
          </cell>
        </row>
        <row r="3341">
          <cell r="A3341">
            <v>3341</v>
          </cell>
          <cell r="B3341">
            <v>3340</v>
          </cell>
        </row>
        <row r="3342">
          <cell r="A3342">
            <v>3342</v>
          </cell>
          <cell r="B3342">
            <v>3340</v>
          </cell>
        </row>
        <row r="3343">
          <cell r="A3343">
            <v>3343</v>
          </cell>
          <cell r="B3343">
            <v>3345</v>
          </cell>
        </row>
        <row r="3344">
          <cell r="A3344">
            <v>3344</v>
          </cell>
          <cell r="B3344">
            <v>3345</v>
          </cell>
        </row>
        <row r="3345">
          <cell r="A3345">
            <v>3345</v>
          </cell>
          <cell r="B3345">
            <v>3345</v>
          </cell>
        </row>
        <row r="3346">
          <cell r="A3346">
            <v>3346</v>
          </cell>
          <cell r="B3346">
            <v>3345</v>
          </cell>
        </row>
        <row r="3347">
          <cell r="A3347">
            <v>3347</v>
          </cell>
          <cell r="B3347">
            <v>3345</v>
          </cell>
        </row>
        <row r="3348">
          <cell r="A3348">
            <v>3348</v>
          </cell>
          <cell r="B3348">
            <v>3350</v>
          </cell>
        </row>
        <row r="3349">
          <cell r="A3349">
            <v>3349</v>
          </cell>
          <cell r="B3349">
            <v>3350</v>
          </cell>
        </row>
        <row r="3350">
          <cell r="A3350">
            <v>3350</v>
          </cell>
          <cell r="B3350">
            <v>3350</v>
          </cell>
        </row>
        <row r="3351">
          <cell r="A3351">
            <v>3351</v>
          </cell>
          <cell r="B3351">
            <v>3350</v>
          </cell>
        </row>
        <row r="3352">
          <cell r="A3352">
            <v>3352</v>
          </cell>
          <cell r="B3352">
            <v>3350</v>
          </cell>
        </row>
        <row r="3353">
          <cell r="A3353">
            <v>3353</v>
          </cell>
          <cell r="B3353">
            <v>3355</v>
          </cell>
        </row>
        <row r="3354">
          <cell r="A3354">
            <v>3354</v>
          </cell>
          <cell r="B3354">
            <v>3355</v>
          </cell>
        </row>
        <row r="3355">
          <cell r="A3355">
            <v>3355</v>
          </cell>
          <cell r="B3355">
            <v>3355</v>
          </cell>
        </row>
        <row r="3356">
          <cell r="A3356">
            <v>3356</v>
          </cell>
          <cell r="B3356">
            <v>3355</v>
          </cell>
        </row>
        <row r="3357">
          <cell r="A3357">
            <v>3357</v>
          </cell>
          <cell r="B3357">
            <v>3355</v>
          </cell>
        </row>
        <row r="3358">
          <cell r="A3358">
            <v>3358</v>
          </cell>
          <cell r="B3358">
            <v>3360</v>
          </cell>
        </row>
        <row r="3359">
          <cell r="A3359">
            <v>3359</v>
          </cell>
          <cell r="B3359">
            <v>3360</v>
          </cell>
        </row>
        <row r="3360">
          <cell r="A3360">
            <v>3360</v>
          </cell>
          <cell r="B3360">
            <v>3360</v>
          </cell>
        </row>
        <row r="3361">
          <cell r="A3361">
            <v>3361</v>
          </cell>
          <cell r="B3361">
            <v>3360</v>
          </cell>
        </row>
        <row r="3362">
          <cell r="A3362">
            <v>3362</v>
          </cell>
          <cell r="B3362">
            <v>3360</v>
          </cell>
        </row>
        <row r="3363">
          <cell r="A3363">
            <v>3363</v>
          </cell>
          <cell r="B3363">
            <v>3365</v>
          </cell>
        </row>
        <row r="3364">
          <cell r="A3364">
            <v>3364</v>
          </cell>
          <cell r="B3364">
            <v>3365</v>
          </cell>
        </row>
        <row r="3365">
          <cell r="A3365">
            <v>3365</v>
          </cell>
          <cell r="B3365">
            <v>3365</v>
          </cell>
        </row>
        <row r="3366">
          <cell r="A3366">
            <v>3366</v>
          </cell>
          <cell r="B3366">
            <v>3365</v>
          </cell>
        </row>
        <row r="3367">
          <cell r="A3367">
            <v>3367</v>
          </cell>
          <cell r="B3367">
            <v>3365</v>
          </cell>
        </row>
        <row r="3368">
          <cell r="A3368">
            <v>3368</v>
          </cell>
          <cell r="B3368">
            <v>3370</v>
          </cell>
        </row>
        <row r="3369">
          <cell r="A3369">
            <v>3369</v>
          </cell>
          <cell r="B3369">
            <v>3370</v>
          </cell>
        </row>
        <row r="3370">
          <cell r="A3370">
            <v>3370</v>
          </cell>
          <cell r="B3370">
            <v>3370</v>
          </cell>
        </row>
        <row r="3371">
          <cell r="A3371">
            <v>3371</v>
          </cell>
          <cell r="B3371">
            <v>3370</v>
          </cell>
        </row>
        <row r="3372">
          <cell r="A3372">
            <v>3372</v>
          </cell>
          <cell r="B3372">
            <v>3370</v>
          </cell>
        </row>
        <row r="3373">
          <cell r="A3373">
            <v>3373</v>
          </cell>
          <cell r="B3373">
            <v>3375</v>
          </cell>
        </row>
        <row r="3374">
          <cell r="A3374">
            <v>3374</v>
          </cell>
          <cell r="B3374">
            <v>3375</v>
          </cell>
        </row>
        <row r="3375">
          <cell r="A3375">
            <v>3375</v>
          </cell>
          <cell r="B3375">
            <v>3375</v>
          </cell>
        </row>
        <row r="3376">
          <cell r="A3376">
            <v>3376</v>
          </cell>
          <cell r="B3376">
            <v>3375</v>
          </cell>
        </row>
        <row r="3377">
          <cell r="A3377">
            <v>3377</v>
          </cell>
          <cell r="B3377">
            <v>3375</v>
          </cell>
        </row>
        <row r="3378">
          <cell r="A3378">
            <v>3378</v>
          </cell>
          <cell r="B3378">
            <v>3380</v>
          </cell>
        </row>
        <row r="3379">
          <cell r="A3379">
            <v>3379</v>
          </cell>
          <cell r="B3379">
            <v>3380</v>
          </cell>
        </row>
        <row r="3380">
          <cell r="A3380">
            <v>3380</v>
          </cell>
          <cell r="B3380">
            <v>3380</v>
          </cell>
        </row>
        <row r="3381">
          <cell r="A3381">
            <v>3381</v>
          </cell>
          <cell r="B3381">
            <v>3380</v>
          </cell>
        </row>
        <row r="3382">
          <cell r="A3382">
            <v>3382</v>
          </cell>
          <cell r="B3382">
            <v>3380</v>
          </cell>
        </row>
        <row r="3383">
          <cell r="A3383">
            <v>3383</v>
          </cell>
          <cell r="B3383">
            <v>3385</v>
          </cell>
        </row>
        <row r="3384">
          <cell r="A3384">
            <v>3384</v>
          </cell>
          <cell r="B3384">
            <v>3385</v>
          </cell>
        </row>
        <row r="3385">
          <cell r="A3385">
            <v>3385</v>
          </cell>
          <cell r="B3385">
            <v>3385</v>
          </cell>
        </row>
        <row r="3386">
          <cell r="A3386">
            <v>3386</v>
          </cell>
          <cell r="B3386">
            <v>3385</v>
          </cell>
        </row>
        <row r="3387">
          <cell r="A3387">
            <v>3387</v>
          </cell>
          <cell r="B3387">
            <v>3385</v>
          </cell>
        </row>
        <row r="3388">
          <cell r="A3388">
            <v>3388</v>
          </cell>
          <cell r="B3388">
            <v>3390</v>
          </cell>
        </row>
        <row r="3389">
          <cell r="A3389">
            <v>3389</v>
          </cell>
          <cell r="B3389">
            <v>3390</v>
          </cell>
        </row>
        <row r="3390">
          <cell r="A3390">
            <v>3390</v>
          </cell>
          <cell r="B3390">
            <v>3390</v>
          </cell>
        </row>
        <row r="3391">
          <cell r="A3391">
            <v>3391</v>
          </cell>
          <cell r="B3391">
            <v>3390</v>
          </cell>
        </row>
        <row r="3392">
          <cell r="A3392">
            <v>3392</v>
          </cell>
          <cell r="B3392">
            <v>3390</v>
          </cell>
        </row>
        <row r="3393">
          <cell r="A3393">
            <v>3393</v>
          </cell>
          <cell r="B3393">
            <v>3395</v>
          </cell>
        </row>
        <row r="3394">
          <cell r="A3394">
            <v>3394</v>
          </cell>
          <cell r="B3394">
            <v>3395</v>
          </cell>
        </row>
        <row r="3395">
          <cell r="A3395">
            <v>3395</v>
          </cell>
          <cell r="B3395">
            <v>3395</v>
          </cell>
        </row>
        <row r="3396">
          <cell r="A3396">
            <v>3396</v>
          </cell>
          <cell r="B3396">
            <v>3395</v>
          </cell>
        </row>
        <row r="3397">
          <cell r="A3397">
            <v>3397</v>
          </cell>
          <cell r="B3397">
            <v>3395</v>
          </cell>
        </row>
        <row r="3398">
          <cell r="A3398">
            <v>3398</v>
          </cell>
          <cell r="B3398">
            <v>3400</v>
          </cell>
        </row>
        <row r="3399">
          <cell r="A3399">
            <v>3399</v>
          </cell>
          <cell r="B3399">
            <v>3400</v>
          </cell>
        </row>
        <row r="3400">
          <cell r="A3400">
            <v>3400</v>
          </cell>
          <cell r="B3400">
            <v>3400</v>
          </cell>
        </row>
        <row r="3401">
          <cell r="A3401">
            <v>3401</v>
          </cell>
          <cell r="B3401">
            <v>3400</v>
          </cell>
        </row>
        <row r="3402">
          <cell r="A3402">
            <v>3402</v>
          </cell>
          <cell r="B3402">
            <v>3400</v>
          </cell>
        </row>
        <row r="3403">
          <cell r="A3403">
            <v>3403</v>
          </cell>
          <cell r="B3403">
            <v>3405</v>
          </cell>
        </row>
        <row r="3404">
          <cell r="A3404">
            <v>3404</v>
          </cell>
          <cell r="B3404">
            <v>3405</v>
          </cell>
        </row>
        <row r="3405">
          <cell r="A3405">
            <v>3405</v>
          </cell>
          <cell r="B3405">
            <v>3405</v>
          </cell>
        </row>
        <row r="3406">
          <cell r="A3406">
            <v>3406</v>
          </cell>
          <cell r="B3406">
            <v>3405</v>
          </cell>
        </row>
        <row r="3407">
          <cell r="A3407">
            <v>3407</v>
          </cell>
          <cell r="B3407">
            <v>3405</v>
          </cell>
        </row>
        <row r="3408">
          <cell r="A3408">
            <v>3408</v>
          </cell>
          <cell r="B3408">
            <v>3410</v>
          </cell>
        </row>
        <row r="3409">
          <cell r="A3409">
            <v>3409</v>
          </cell>
          <cell r="B3409">
            <v>3410</v>
          </cell>
        </row>
        <row r="3410">
          <cell r="A3410">
            <v>3410</v>
          </cell>
          <cell r="B3410">
            <v>3410</v>
          </cell>
        </row>
        <row r="3411">
          <cell r="A3411">
            <v>3411</v>
          </cell>
          <cell r="B3411">
            <v>3410</v>
          </cell>
        </row>
        <row r="3412">
          <cell r="A3412">
            <v>3412</v>
          </cell>
          <cell r="B3412">
            <v>3410</v>
          </cell>
        </row>
        <row r="3413">
          <cell r="A3413">
            <v>3413</v>
          </cell>
          <cell r="B3413">
            <v>3415</v>
          </cell>
        </row>
        <row r="3414">
          <cell r="A3414">
            <v>3414</v>
          </cell>
          <cell r="B3414">
            <v>3415</v>
          </cell>
        </row>
        <row r="3415">
          <cell r="A3415">
            <v>3415</v>
          </cell>
          <cell r="B3415">
            <v>3415</v>
          </cell>
        </row>
        <row r="3416">
          <cell r="A3416">
            <v>3416</v>
          </cell>
          <cell r="B3416">
            <v>3415</v>
          </cell>
        </row>
        <row r="3417">
          <cell r="A3417">
            <v>3417</v>
          </cell>
          <cell r="B3417">
            <v>3415</v>
          </cell>
        </row>
        <row r="3418">
          <cell r="A3418">
            <v>3418</v>
          </cell>
          <cell r="B3418">
            <v>3420</v>
          </cell>
        </row>
        <row r="3419">
          <cell r="A3419">
            <v>3419</v>
          </cell>
          <cell r="B3419">
            <v>3420</v>
          </cell>
        </row>
        <row r="3420">
          <cell r="A3420">
            <v>3420</v>
          </cell>
          <cell r="B3420">
            <v>3420</v>
          </cell>
        </row>
        <row r="3421">
          <cell r="A3421">
            <v>3421</v>
          </cell>
          <cell r="B3421">
            <v>3420</v>
          </cell>
        </row>
        <row r="3422">
          <cell r="A3422">
            <v>3422</v>
          </cell>
          <cell r="B3422">
            <v>3420</v>
          </cell>
        </row>
        <row r="3423">
          <cell r="A3423">
            <v>3423</v>
          </cell>
          <cell r="B3423">
            <v>3425</v>
          </cell>
        </row>
        <row r="3424">
          <cell r="A3424">
            <v>3424</v>
          </cell>
          <cell r="B3424">
            <v>3425</v>
          </cell>
        </row>
        <row r="3425">
          <cell r="A3425">
            <v>3425</v>
          </cell>
          <cell r="B3425">
            <v>3425</v>
          </cell>
        </row>
        <row r="3426">
          <cell r="A3426">
            <v>3426</v>
          </cell>
          <cell r="B3426">
            <v>3425</v>
          </cell>
        </row>
        <row r="3427">
          <cell r="A3427">
            <v>3427</v>
          </cell>
          <cell r="B3427">
            <v>3425</v>
          </cell>
        </row>
        <row r="3428">
          <cell r="A3428">
            <v>3428</v>
          </cell>
          <cell r="B3428">
            <v>3430</v>
          </cell>
        </row>
        <row r="3429">
          <cell r="A3429">
            <v>3429</v>
          </cell>
          <cell r="B3429">
            <v>3430</v>
          </cell>
        </row>
        <row r="3430">
          <cell r="A3430">
            <v>3430</v>
          </cell>
          <cell r="B3430">
            <v>3430</v>
          </cell>
        </row>
        <row r="3431">
          <cell r="A3431">
            <v>3431</v>
          </cell>
          <cell r="B3431">
            <v>3430</v>
          </cell>
        </row>
        <row r="3432">
          <cell r="A3432">
            <v>3432</v>
          </cell>
          <cell r="B3432">
            <v>3430</v>
          </cell>
        </row>
        <row r="3433">
          <cell r="A3433">
            <v>3433</v>
          </cell>
          <cell r="B3433">
            <v>3435</v>
          </cell>
        </row>
        <row r="3434">
          <cell r="A3434">
            <v>3434</v>
          </cell>
          <cell r="B3434">
            <v>3435</v>
          </cell>
        </row>
        <row r="3435">
          <cell r="A3435">
            <v>3435</v>
          </cell>
          <cell r="B3435">
            <v>3435</v>
          </cell>
        </row>
        <row r="3436">
          <cell r="A3436">
            <v>3436</v>
          </cell>
          <cell r="B3436">
            <v>3435</v>
          </cell>
        </row>
        <row r="3437">
          <cell r="A3437">
            <v>3437</v>
          </cell>
          <cell r="B3437">
            <v>3435</v>
          </cell>
        </row>
        <row r="3438">
          <cell r="A3438">
            <v>3438</v>
          </cell>
          <cell r="B3438">
            <v>3440</v>
          </cell>
        </row>
        <row r="3439">
          <cell r="A3439">
            <v>3439</v>
          </cell>
          <cell r="B3439">
            <v>3440</v>
          </cell>
        </row>
        <row r="3440">
          <cell r="A3440">
            <v>3440</v>
          </cell>
          <cell r="B3440">
            <v>3440</v>
          </cell>
        </row>
        <row r="3441">
          <cell r="A3441">
            <v>3441</v>
          </cell>
          <cell r="B3441">
            <v>3440</v>
          </cell>
        </row>
        <row r="3442">
          <cell r="A3442">
            <v>3442</v>
          </cell>
          <cell r="B3442">
            <v>3440</v>
          </cell>
        </row>
        <row r="3443">
          <cell r="A3443">
            <v>3443</v>
          </cell>
          <cell r="B3443">
            <v>3445</v>
          </cell>
        </row>
        <row r="3444">
          <cell r="A3444">
            <v>3444</v>
          </cell>
          <cell r="B3444">
            <v>3445</v>
          </cell>
        </row>
        <row r="3445">
          <cell r="A3445">
            <v>3445</v>
          </cell>
          <cell r="B3445">
            <v>3445</v>
          </cell>
        </row>
        <row r="3446">
          <cell r="A3446">
            <v>3446</v>
          </cell>
          <cell r="B3446">
            <v>3445</v>
          </cell>
        </row>
        <row r="3447">
          <cell r="A3447">
            <v>3447</v>
          </cell>
          <cell r="B3447">
            <v>3445</v>
          </cell>
        </row>
        <row r="3448">
          <cell r="A3448">
            <v>3448</v>
          </cell>
          <cell r="B3448">
            <v>3450</v>
          </cell>
        </row>
        <row r="3449">
          <cell r="A3449">
            <v>3449</v>
          </cell>
          <cell r="B3449">
            <v>3450</v>
          </cell>
        </row>
        <row r="3450">
          <cell r="A3450">
            <v>3450</v>
          </cell>
          <cell r="B3450">
            <v>3450</v>
          </cell>
        </row>
        <row r="3451">
          <cell r="A3451">
            <v>3451</v>
          </cell>
          <cell r="B3451">
            <v>3450</v>
          </cell>
        </row>
        <row r="3452">
          <cell r="A3452">
            <v>3452</v>
          </cell>
          <cell r="B3452">
            <v>3450</v>
          </cell>
        </row>
        <row r="3453">
          <cell r="A3453">
            <v>3453</v>
          </cell>
          <cell r="B3453">
            <v>3455</v>
          </cell>
        </row>
        <row r="3454">
          <cell r="A3454">
            <v>3454</v>
          </cell>
          <cell r="B3454">
            <v>3455</v>
          </cell>
        </row>
        <row r="3455">
          <cell r="A3455">
            <v>3455</v>
          </cell>
          <cell r="B3455">
            <v>3455</v>
          </cell>
        </row>
        <row r="3456">
          <cell r="A3456">
            <v>3456</v>
          </cell>
          <cell r="B3456">
            <v>3455</v>
          </cell>
        </row>
        <row r="3457">
          <cell r="A3457">
            <v>3457</v>
          </cell>
          <cell r="B3457">
            <v>3455</v>
          </cell>
        </row>
        <row r="3458">
          <cell r="A3458">
            <v>3458</v>
          </cell>
          <cell r="B3458">
            <v>3460</v>
          </cell>
        </row>
        <row r="3459">
          <cell r="A3459">
            <v>3459</v>
          </cell>
          <cell r="B3459">
            <v>3460</v>
          </cell>
        </row>
        <row r="3460">
          <cell r="A3460">
            <v>3460</v>
          </cell>
          <cell r="B3460">
            <v>3460</v>
          </cell>
        </row>
        <row r="3461">
          <cell r="A3461">
            <v>3461</v>
          </cell>
          <cell r="B3461">
            <v>3460</v>
          </cell>
        </row>
        <row r="3462">
          <cell r="A3462">
            <v>3462</v>
          </cell>
          <cell r="B3462">
            <v>3460</v>
          </cell>
        </row>
        <row r="3463">
          <cell r="A3463">
            <v>3463</v>
          </cell>
          <cell r="B3463">
            <v>3465</v>
          </cell>
        </row>
        <row r="3464">
          <cell r="A3464">
            <v>3464</v>
          </cell>
          <cell r="B3464">
            <v>3465</v>
          </cell>
        </row>
        <row r="3465">
          <cell r="A3465">
            <v>3465</v>
          </cell>
          <cell r="B3465">
            <v>3465</v>
          </cell>
        </row>
        <row r="3466">
          <cell r="A3466">
            <v>3466</v>
          </cell>
          <cell r="B3466">
            <v>3465</v>
          </cell>
        </row>
        <row r="3467">
          <cell r="A3467">
            <v>3467</v>
          </cell>
          <cell r="B3467">
            <v>3465</v>
          </cell>
        </row>
        <row r="3468">
          <cell r="A3468">
            <v>3468</v>
          </cell>
          <cell r="B3468">
            <v>3470</v>
          </cell>
        </row>
        <row r="3469">
          <cell r="A3469">
            <v>3469</v>
          </cell>
          <cell r="B3469">
            <v>3470</v>
          </cell>
        </row>
        <row r="3470">
          <cell r="A3470">
            <v>3470</v>
          </cell>
          <cell r="B3470">
            <v>3470</v>
          </cell>
        </row>
        <row r="3471">
          <cell r="A3471">
            <v>3471</v>
          </cell>
          <cell r="B3471">
            <v>3470</v>
          </cell>
        </row>
        <row r="3472">
          <cell r="A3472">
            <v>3472</v>
          </cell>
          <cell r="B3472">
            <v>3470</v>
          </cell>
        </row>
        <row r="3473">
          <cell r="A3473">
            <v>3473</v>
          </cell>
          <cell r="B3473">
            <v>3475</v>
          </cell>
        </row>
        <row r="3474">
          <cell r="A3474">
            <v>3474</v>
          </cell>
          <cell r="B3474">
            <v>3475</v>
          </cell>
        </row>
        <row r="3475">
          <cell r="A3475">
            <v>3475</v>
          </cell>
          <cell r="B3475">
            <v>3475</v>
          </cell>
        </row>
        <row r="3476">
          <cell r="A3476">
            <v>3476</v>
          </cell>
          <cell r="B3476">
            <v>3475</v>
          </cell>
        </row>
        <row r="3477">
          <cell r="A3477">
            <v>3477</v>
          </cell>
          <cell r="B3477">
            <v>3475</v>
          </cell>
        </row>
        <row r="3478">
          <cell r="A3478">
            <v>3478</v>
          </cell>
          <cell r="B3478">
            <v>3480</v>
          </cell>
        </row>
        <row r="3479">
          <cell r="A3479">
            <v>3479</v>
          </cell>
          <cell r="B3479">
            <v>3480</v>
          </cell>
        </row>
        <row r="3480">
          <cell r="A3480">
            <v>3480</v>
          </cell>
          <cell r="B3480">
            <v>3480</v>
          </cell>
        </row>
        <row r="3481">
          <cell r="A3481">
            <v>3481</v>
          </cell>
          <cell r="B3481">
            <v>3480</v>
          </cell>
        </row>
        <row r="3482">
          <cell r="A3482">
            <v>3482</v>
          </cell>
          <cell r="B3482">
            <v>3480</v>
          </cell>
        </row>
        <row r="3483">
          <cell r="A3483">
            <v>3483</v>
          </cell>
          <cell r="B3483">
            <v>3485</v>
          </cell>
        </row>
        <row r="3484">
          <cell r="A3484">
            <v>3484</v>
          </cell>
          <cell r="B3484">
            <v>3485</v>
          </cell>
        </row>
        <row r="3485">
          <cell r="A3485">
            <v>3485</v>
          </cell>
          <cell r="B3485">
            <v>3485</v>
          </cell>
        </row>
        <row r="3486">
          <cell r="A3486">
            <v>3486</v>
          </cell>
          <cell r="B3486">
            <v>3485</v>
          </cell>
        </row>
        <row r="3487">
          <cell r="A3487">
            <v>3487</v>
          </cell>
          <cell r="B3487">
            <v>3485</v>
          </cell>
        </row>
        <row r="3488">
          <cell r="A3488">
            <v>3488</v>
          </cell>
          <cell r="B3488">
            <v>3490</v>
          </cell>
        </row>
        <row r="3489">
          <cell r="A3489">
            <v>3489</v>
          </cell>
          <cell r="B3489">
            <v>3490</v>
          </cell>
        </row>
        <row r="3490">
          <cell r="A3490">
            <v>3490</v>
          </cell>
          <cell r="B3490">
            <v>3490</v>
          </cell>
        </row>
        <row r="3491">
          <cell r="A3491">
            <v>3491</v>
          </cell>
          <cell r="B3491">
            <v>3490</v>
          </cell>
        </row>
        <row r="3492">
          <cell r="A3492">
            <v>3492</v>
          </cell>
          <cell r="B3492">
            <v>3490</v>
          </cell>
        </row>
        <row r="3493">
          <cell r="A3493">
            <v>3493</v>
          </cell>
          <cell r="B3493">
            <v>3495</v>
          </cell>
        </row>
        <row r="3494">
          <cell r="A3494">
            <v>3494</v>
          </cell>
          <cell r="B3494">
            <v>3495</v>
          </cell>
        </row>
        <row r="3495">
          <cell r="A3495">
            <v>3495</v>
          </cell>
          <cell r="B3495">
            <v>3495</v>
          </cell>
        </row>
        <row r="3496">
          <cell r="A3496">
            <v>3496</v>
          </cell>
          <cell r="B3496">
            <v>3495</v>
          </cell>
        </row>
        <row r="3497">
          <cell r="A3497">
            <v>3497</v>
          </cell>
          <cell r="B3497">
            <v>3495</v>
          </cell>
        </row>
        <row r="3498">
          <cell r="A3498">
            <v>3498</v>
          </cell>
          <cell r="B3498">
            <v>3500</v>
          </cell>
        </row>
        <row r="3499">
          <cell r="A3499">
            <v>3499</v>
          </cell>
          <cell r="B3499">
            <v>3500</v>
          </cell>
        </row>
        <row r="3500">
          <cell r="A3500">
            <v>3500</v>
          </cell>
          <cell r="B3500">
            <v>3500</v>
          </cell>
        </row>
        <row r="3501">
          <cell r="A3501">
            <v>3501</v>
          </cell>
          <cell r="B3501">
            <v>3500</v>
          </cell>
        </row>
        <row r="3502">
          <cell r="A3502">
            <v>3502</v>
          </cell>
          <cell r="B3502">
            <v>3500</v>
          </cell>
        </row>
        <row r="3503">
          <cell r="A3503">
            <v>3503</v>
          </cell>
          <cell r="B3503">
            <v>3505</v>
          </cell>
        </row>
        <row r="3504">
          <cell r="A3504">
            <v>3504</v>
          </cell>
          <cell r="B3504">
            <v>3505</v>
          </cell>
        </row>
        <row r="3505">
          <cell r="A3505">
            <v>3505</v>
          </cell>
          <cell r="B3505">
            <v>3505</v>
          </cell>
        </row>
        <row r="3506">
          <cell r="A3506">
            <v>3506</v>
          </cell>
          <cell r="B3506">
            <v>3505</v>
          </cell>
        </row>
        <row r="3507">
          <cell r="A3507">
            <v>3507</v>
          </cell>
          <cell r="B3507">
            <v>3505</v>
          </cell>
        </row>
        <row r="3508">
          <cell r="A3508">
            <v>3508</v>
          </cell>
          <cell r="B3508">
            <v>3510</v>
          </cell>
        </row>
        <row r="3509">
          <cell r="A3509">
            <v>3509</v>
          </cell>
          <cell r="B3509">
            <v>3510</v>
          </cell>
        </row>
        <row r="3510">
          <cell r="A3510">
            <v>3510</v>
          </cell>
          <cell r="B3510">
            <v>3510</v>
          </cell>
        </row>
        <row r="3511">
          <cell r="A3511">
            <v>3511</v>
          </cell>
          <cell r="B3511">
            <v>3510</v>
          </cell>
        </row>
        <row r="3512">
          <cell r="A3512">
            <v>3512</v>
          </cell>
          <cell r="B3512">
            <v>3510</v>
          </cell>
        </row>
        <row r="3513">
          <cell r="A3513">
            <v>3513</v>
          </cell>
          <cell r="B3513">
            <v>3515</v>
          </cell>
        </row>
        <row r="3514">
          <cell r="A3514">
            <v>3514</v>
          </cell>
          <cell r="B3514">
            <v>3515</v>
          </cell>
        </row>
        <row r="3515">
          <cell r="A3515">
            <v>3515</v>
          </cell>
          <cell r="B3515">
            <v>3515</v>
          </cell>
        </row>
        <row r="3516">
          <cell r="A3516">
            <v>3516</v>
          </cell>
          <cell r="B3516">
            <v>3515</v>
          </cell>
        </row>
        <row r="3517">
          <cell r="A3517">
            <v>3517</v>
          </cell>
          <cell r="B3517">
            <v>3515</v>
          </cell>
        </row>
        <row r="3518">
          <cell r="A3518">
            <v>3518</v>
          </cell>
          <cell r="B3518">
            <v>3520</v>
          </cell>
        </row>
        <row r="3519">
          <cell r="A3519">
            <v>3519</v>
          </cell>
          <cell r="B3519">
            <v>3520</v>
          </cell>
        </row>
        <row r="3520">
          <cell r="A3520">
            <v>3520</v>
          </cell>
          <cell r="B3520">
            <v>3520</v>
          </cell>
        </row>
        <row r="3521">
          <cell r="A3521">
            <v>3521</v>
          </cell>
          <cell r="B3521">
            <v>3520</v>
          </cell>
        </row>
        <row r="3522">
          <cell r="A3522">
            <v>3522</v>
          </cell>
          <cell r="B3522">
            <v>3520</v>
          </cell>
        </row>
        <row r="3523">
          <cell r="A3523">
            <v>3523</v>
          </cell>
          <cell r="B3523">
            <v>3525</v>
          </cell>
        </row>
        <row r="3524">
          <cell r="A3524">
            <v>3524</v>
          </cell>
          <cell r="B3524">
            <v>3525</v>
          </cell>
        </row>
        <row r="3525">
          <cell r="A3525">
            <v>3525</v>
          </cell>
          <cell r="B3525">
            <v>3525</v>
          </cell>
        </row>
        <row r="3526">
          <cell r="A3526">
            <v>3526</v>
          </cell>
          <cell r="B3526">
            <v>3525</v>
          </cell>
        </row>
        <row r="3527">
          <cell r="A3527">
            <v>3527</v>
          </cell>
          <cell r="B3527">
            <v>3525</v>
          </cell>
        </row>
        <row r="3528">
          <cell r="A3528">
            <v>3528</v>
          </cell>
          <cell r="B3528">
            <v>3530</v>
          </cell>
        </row>
        <row r="3529">
          <cell r="A3529">
            <v>3529</v>
          </cell>
          <cell r="B3529">
            <v>3530</v>
          </cell>
        </row>
        <row r="3530">
          <cell r="A3530">
            <v>3530</v>
          </cell>
          <cell r="B3530">
            <v>3530</v>
          </cell>
        </row>
        <row r="3531">
          <cell r="A3531">
            <v>3531</v>
          </cell>
          <cell r="B3531">
            <v>3530</v>
          </cell>
        </row>
        <row r="3532">
          <cell r="A3532">
            <v>3532</v>
          </cell>
          <cell r="B3532">
            <v>3530</v>
          </cell>
        </row>
        <row r="3533">
          <cell r="A3533">
            <v>3533</v>
          </cell>
          <cell r="B3533">
            <v>3535</v>
          </cell>
        </row>
        <row r="3534">
          <cell r="A3534">
            <v>3534</v>
          </cell>
          <cell r="B3534">
            <v>3535</v>
          </cell>
        </row>
        <row r="3535">
          <cell r="A3535">
            <v>3535</v>
          </cell>
          <cell r="B3535">
            <v>3535</v>
          </cell>
        </row>
        <row r="3536">
          <cell r="A3536">
            <v>3536</v>
          </cell>
          <cell r="B3536">
            <v>3535</v>
          </cell>
        </row>
        <row r="3537">
          <cell r="A3537">
            <v>3537</v>
          </cell>
          <cell r="B3537">
            <v>3535</v>
          </cell>
        </row>
        <row r="3538">
          <cell r="A3538">
            <v>3538</v>
          </cell>
          <cell r="B3538">
            <v>3540</v>
          </cell>
        </row>
        <row r="3539">
          <cell r="A3539">
            <v>3539</v>
          </cell>
          <cell r="B3539">
            <v>3540</v>
          </cell>
        </row>
        <row r="3540">
          <cell r="A3540">
            <v>3540</v>
          </cell>
          <cell r="B3540">
            <v>3540</v>
          </cell>
        </row>
        <row r="3541">
          <cell r="A3541">
            <v>3541</v>
          </cell>
          <cell r="B3541">
            <v>3540</v>
          </cell>
        </row>
        <row r="3542">
          <cell r="A3542">
            <v>3542</v>
          </cell>
          <cell r="B3542">
            <v>3540</v>
          </cell>
        </row>
        <row r="3543">
          <cell r="A3543">
            <v>3543</v>
          </cell>
          <cell r="B3543">
            <v>3545</v>
          </cell>
        </row>
        <row r="3544">
          <cell r="A3544">
            <v>3544</v>
          </cell>
          <cell r="B3544">
            <v>3545</v>
          </cell>
        </row>
        <row r="3545">
          <cell r="A3545">
            <v>3545</v>
          </cell>
          <cell r="B3545">
            <v>3545</v>
          </cell>
        </row>
        <row r="3546">
          <cell r="A3546">
            <v>3546</v>
          </cell>
          <cell r="B3546">
            <v>3545</v>
          </cell>
        </row>
        <row r="3547">
          <cell r="A3547">
            <v>3547</v>
          </cell>
          <cell r="B3547">
            <v>3545</v>
          </cell>
        </row>
        <row r="3548">
          <cell r="A3548">
            <v>3548</v>
          </cell>
          <cell r="B3548">
            <v>3550</v>
          </cell>
        </row>
        <row r="3549">
          <cell r="A3549">
            <v>3549</v>
          </cell>
          <cell r="B3549">
            <v>3550</v>
          </cell>
        </row>
        <row r="3550">
          <cell r="A3550">
            <v>3550</v>
          </cell>
          <cell r="B3550">
            <v>3550</v>
          </cell>
        </row>
        <row r="3551">
          <cell r="A3551">
            <v>3551</v>
          </cell>
          <cell r="B3551">
            <v>3550</v>
          </cell>
        </row>
        <row r="3552">
          <cell r="A3552">
            <v>3552</v>
          </cell>
          <cell r="B3552">
            <v>3550</v>
          </cell>
        </row>
        <row r="3553">
          <cell r="A3553">
            <v>3553</v>
          </cell>
          <cell r="B3553">
            <v>3555</v>
          </cell>
        </row>
        <row r="3554">
          <cell r="A3554">
            <v>3554</v>
          </cell>
          <cell r="B3554">
            <v>3555</v>
          </cell>
        </row>
        <row r="3555">
          <cell r="A3555">
            <v>3555</v>
          </cell>
          <cell r="B3555">
            <v>3555</v>
          </cell>
        </row>
        <row r="3556">
          <cell r="A3556">
            <v>3556</v>
          </cell>
          <cell r="B3556">
            <v>3555</v>
          </cell>
        </row>
        <row r="3557">
          <cell r="A3557">
            <v>3557</v>
          </cell>
          <cell r="B3557">
            <v>3555</v>
          </cell>
        </row>
        <row r="3558">
          <cell r="A3558">
            <v>3558</v>
          </cell>
          <cell r="B3558">
            <v>3560</v>
          </cell>
        </row>
        <row r="3559">
          <cell r="A3559">
            <v>3559</v>
          </cell>
          <cell r="B3559">
            <v>3560</v>
          </cell>
        </row>
        <row r="3560">
          <cell r="A3560">
            <v>3560</v>
          </cell>
          <cell r="B3560">
            <v>3560</v>
          </cell>
        </row>
        <row r="3561">
          <cell r="A3561">
            <v>3561</v>
          </cell>
          <cell r="B3561">
            <v>3560</v>
          </cell>
        </row>
        <row r="3562">
          <cell r="A3562">
            <v>3562</v>
          </cell>
          <cell r="B3562">
            <v>3560</v>
          </cell>
        </row>
        <row r="3563">
          <cell r="A3563">
            <v>3563</v>
          </cell>
          <cell r="B3563">
            <v>3565</v>
          </cell>
        </row>
        <row r="3564">
          <cell r="A3564">
            <v>3564</v>
          </cell>
          <cell r="B3564">
            <v>3565</v>
          </cell>
        </row>
        <row r="3565">
          <cell r="A3565">
            <v>3565</v>
          </cell>
          <cell r="B3565">
            <v>3565</v>
          </cell>
        </row>
        <row r="3566">
          <cell r="A3566">
            <v>3566</v>
          </cell>
          <cell r="B3566">
            <v>3565</v>
          </cell>
        </row>
        <row r="3567">
          <cell r="A3567">
            <v>3567</v>
          </cell>
          <cell r="B3567">
            <v>3565</v>
          </cell>
        </row>
        <row r="3568">
          <cell r="A3568">
            <v>3568</v>
          </cell>
          <cell r="B3568">
            <v>3570</v>
          </cell>
        </row>
        <row r="3569">
          <cell r="A3569">
            <v>3569</v>
          </cell>
          <cell r="B3569">
            <v>3570</v>
          </cell>
        </row>
        <row r="3570">
          <cell r="A3570">
            <v>3570</v>
          </cell>
          <cell r="B3570">
            <v>3570</v>
          </cell>
        </row>
        <row r="3571">
          <cell r="A3571">
            <v>3571</v>
          </cell>
          <cell r="B3571">
            <v>3570</v>
          </cell>
        </row>
        <row r="3572">
          <cell r="A3572">
            <v>3572</v>
          </cell>
          <cell r="B3572">
            <v>3570</v>
          </cell>
        </row>
        <row r="3573">
          <cell r="A3573">
            <v>3573</v>
          </cell>
          <cell r="B3573">
            <v>3575</v>
          </cell>
        </row>
        <row r="3574">
          <cell r="A3574">
            <v>3574</v>
          </cell>
          <cell r="B3574">
            <v>3575</v>
          </cell>
        </row>
        <row r="3575">
          <cell r="A3575">
            <v>3575</v>
          </cell>
          <cell r="B3575">
            <v>3575</v>
          </cell>
        </row>
        <row r="3576">
          <cell r="A3576">
            <v>3576</v>
          </cell>
          <cell r="B3576">
            <v>3575</v>
          </cell>
        </row>
        <row r="3577">
          <cell r="A3577">
            <v>3577</v>
          </cell>
          <cell r="B3577">
            <v>3575</v>
          </cell>
        </row>
        <row r="3578">
          <cell r="A3578">
            <v>3578</v>
          </cell>
          <cell r="B3578">
            <v>3580</v>
          </cell>
        </row>
        <row r="3579">
          <cell r="A3579">
            <v>3579</v>
          </cell>
          <cell r="B3579">
            <v>3580</v>
          </cell>
        </row>
        <row r="3580">
          <cell r="A3580">
            <v>3580</v>
          </cell>
          <cell r="B3580">
            <v>3580</v>
          </cell>
        </row>
        <row r="3581">
          <cell r="A3581">
            <v>3581</v>
          </cell>
          <cell r="B3581">
            <v>3580</v>
          </cell>
        </row>
        <row r="3582">
          <cell r="A3582">
            <v>3582</v>
          </cell>
          <cell r="B3582">
            <v>3580</v>
          </cell>
        </row>
        <row r="3583">
          <cell r="A3583">
            <v>3583</v>
          </cell>
          <cell r="B3583">
            <v>3585</v>
          </cell>
        </row>
        <row r="3584">
          <cell r="A3584">
            <v>3584</v>
          </cell>
          <cell r="B3584">
            <v>3585</v>
          </cell>
        </row>
        <row r="3585">
          <cell r="A3585">
            <v>3585</v>
          </cell>
          <cell r="B3585">
            <v>3585</v>
          </cell>
        </row>
        <row r="3586">
          <cell r="A3586">
            <v>3586</v>
          </cell>
          <cell r="B3586">
            <v>3585</v>
          </cell>
        </row>
        <row r="3587">
          <cell r="A3587">
            <v>3587</v>
          </cell>
          <cell r="B3587">
            <v>3585</v>
          </cell>
        </row>
        <row r="3588">
          <cell r="A3588">
            <v>3588</v>
          </cell>
          <cell r="B3588">
            <v>3590</v>
          </cell>
        </row>
        <row r="3589">
          <cell r="A3589">
            <v>3589</v>
          </cell>
          <cell r="B3589">
            <v>3590</v>
          </cell>
        </row>
        <row r="3590">
          <cell r="A3590">
            <v>3590</v>
          </cell>
          <cell r="B3590">
            <v>3590</v>
          </cell>
        </row>
        <row r="3591">
          <cell r="A3591">
            <v>3591</v>
          </cell>
          <cell r="B3591">
            <v>3590</v>
          </cell>
        </row>
        <row r="3592">
          <cell r="A3592">
            <v>3592</v>
          </cell>
          <cell r="B3592">
            <v>3590</v>
          </cell>
        </row>
        <row r="3593">
          <cell r="A3593">
            <v>3593</v>
          </cell>
          <cell r="B3593">
            <v>3595</v>
          </cell>
        </row>
        <row r="3594">
          <cell r="A3594">
            <v>3594</v>
          </cell>
          <cell r="B3594">
            <v>3595</v>
          </cell>
        </row>
        <row r="3595">
          <cell r="A3595">
            <v>3595</v>
          </cell>
          <cell r="B3595">
            <v>3595</v>
          </cell>
        </row>
        <row r="3596">
          <cell r="A3596">
            <v>3596</v>
          </cell>
          <cell r="B3596">
            <v>3595</v>
          </cell>
        </row>
        <row r="3597">
          <cell r="A3597">
            <v>3597</v>
          </cell>
          <cell r="B3597">
            <v>3595</v>
          </cell>
        </row>
        <row r="3598">
          <cell r="A3598">
            <v>3598</v>
          </cell>
          <cell r="B3598">
            <v>3600</v>
          </cell>
        </row>
        <row r="3599">
          <cell r="A3599">
            <v>3599</v>
          </cell>
          <cell r="B3599">
            <v>3600</v>
          </cell>
        </row>
        <row r="3600">
          <cell r="A3600">
            <v>3600</v>
          </cell>
          <cell r="B3600">
            <v>3600</v>
          </cell>
        </row>
        <row r="3601">
          <cell r="A3601">
            <v>3601</v>
          </cell>
          <cell r="B3601">
            <v>3600</v>
          </cell>
        </row>
        <row r="3602">
          <cell r="A3602">
            <v>3602</v>
          </cell>
          <cell r="B3602">
            <v>3600</v>
          </cell>
        </row>
        <row r="3603">
          <cell r="A3603">
            <v>3603</v>
          </cell>
          <cell r="B3603">
            <v>3605</v>
          </cell>
        </row>
        <row r="3604">
          <cell r="A3604">
            <v>3604</v>
          </cell>
          <cell r="B3604">
            <v>3605</v>
          </cell>
        </row>
        <row r="3605">
          <cell r="A3605">
            <v>3605</v>
          </cell>
          <cell r="B3605">
            <v>3605</v>
          </cell>
        </row>
        <row r="3606">
          <cell r="A3606">
            <v>3606</v>
          </cell>
          <cell r="B3606">
            <v>3605</v>
          </cell>
        </row>
        <row r="3607">
          <cell r="A3607">
            <v>3607</v>
          </cell>
          <cell r="B3607">
            <v>3605</v>
          </cell>
        </row>
        <row r="3608">
          <cell r="A3608">
            <v>3608</v>
          </cell>
          <cell r="B3608">
            <v>3610</v>
          </cell>
        </row>
        <row r="3609">
          <cell r="A3609">
            <v>3609</v>
          </cell>
          <cell r="B3609">
            <v>3610</v>
          </cell>
        </row>
        <row r="3610">
          <cell r="A3610">
            <v>3610</v>
          </cell>
          <cell r="B3610">
            <v>3610</v>
          </cell>
        </row>
        <row r="3611">
          <cell r="A3611">
            <v>3611</v>
          </cell>
          <cell r="B3611">
            <v>3610</v>
          </cell>
        </row>
        <row r="3612">
          <cell r="A3612">
            <v>3612</v>
          </cell>
          <cell r="B3612">
            <v>3610</v>
          </cell>
        </row>
        <row r="3613">
          <cell r="A3613">
            <v>3613</v>
          </cell>
          <cell r="B3613">
            <v>3615</v>
          </cell>
        </row>
        <row r="3614">
          <cell r="A3614">
            <v>3614</v>
          </cell>
          <cell r="B3614">
            <v>3615</v>
          </cell>
        </row>
        <row r="3615">
          <cell r="A3615">
            <v>3615</v>
          </cell>
          <cell r="B3615">
            <v>3615</v>
          </cell>
        </row>
        <row r="3616">
          <cell r="A3616">
            <v>3616</v>
          </cell>
          <cell r="B3616">
            <v>3615</v>
          </cell>
        </row>
        <row r="3617">
          <cell r="A3617">
            <v>3617</v>
          </cell>
          <cell r="B3617">
            <v>3615</v>
          </cell>
        </row>
        <row r="3618">
          <cell r="A3618">
            <v>3618</v>
          </cell>
          <cell r="B3618">
            <v>3620</v>
          </cell>
        </row>
        <row r="3619">
          <cell r="A3619">
            <v>3619</v>
          </cell>
          <cell r="B3619">
            <v>3620</v>
          </cell>
        </row>
        <row r="3620">
          <cell r="A3620">
            <v>3620</v>
          </cell>
          <cell r="B3620">
            <v>3620</v>
          </cell>
        </row>
        <row r="3621">
          <cell r="A3621">
            <v>3621</v>
          </cell>
          <cell r="B3621">
            <v>3620</v>
          </cell>
        </row>
        <row r="3622">
          <cell r="A3622">
            <v>3622</v>
          </cell>
          <cell r="B3622">
            <v>3620</v>
          </cell>
        </row>
        <row r="3623">
          <cell r="A3623">
            <v>3623</v>
          </cell>
          <cell r="B3623">
            <v>3625</v>
          </cell>
        </row>
        <row r="3624">
          <cell r="A3624">
            <v>3624</v>
          </cell>
          <cell r="B3624">
            <v>3625</v>
          </cell>
        </row>
        <row r="3625">
          <cell r="A3625">
            <v>3625</v>
          </cell>
          <cell r="B3625">
            <v>3625</v>
          </cell>
        </row>
        <row r="3626">
          <cell r="A3626">
            <v>3626</v>
          </cell>
          <cell r="B3626">
            <v>3625</v>
          </cell>
        </row>
        <row r="3627">
          <cell r="A3627">
            <v>3627</v>
          </cell>
          <cell r="B3627">
            <v>3625</v>
          </cell>
        </row>
        <row r="3628">
          <cell r="A3628">
            <v>3628</v>
          </cell>
          <cell r="B3628">
            <v>3630</v>
          </cell>
        </row>
        <row r="3629">
          <cell r="A3629">
            <v>3629</v>
          </cell>
          <cell r="B3629">
            <v>3630</v>
          </cell>
        </row>
        <row r="3630">
          <cell r="A3630">
            <v>3630</v>
          </cell>
          <cell r="B3630">
            <v>3630</v>
          </cell>
        </row>
        <row r="3631">
          <cell r="A3631">
            <v>3631</v>
          </cell>
          <cell r="B3631">
            <v>3630</v>
          </cell>
        </row>
        <row r="3632">
          <cell r="A3632">
            <v>3632</v>
          </cell>
          <cell r="B3632">
            <v>3630</v>
          </cell>
        </row>
        <row r="3633">
          <cell r="A3633">
            <v>3633</v>
          </cell>
          <cell r="B3633">
            <v>3635</v>
          </cell>
        </row>
        <row r="3634">
          <cell r="A3634">
            <v>3634</v>
          </cell>
          <cell r="B3634">
            <v>3635</v>
          </cell>
        </row>
        <row r="3635">
          <cell r="A3635">
            <v>3635</v>
          </cell>
          <cell r="B3635">
            <v>3635</v>
          </cell>
        </row>
        <row r="3636">
          <cell r="A3636">
            <v>3636</v>
          </cell>
          <cell r="B3636">
            <v>3635</v>
          </cell>
        </row>
        <row r="3637">
          <cell r="A3637">
            <v>3637</v>
          </cell>
          <cell r="B3637">
            <v>3635</v>
          </cell>
        </row>
        <row r="3638">
          <cell r="A3638">
            <v>3638</v>
          </cell>
          <cell r="B3638">
            <v>3640</v>
          </cell>
        </row>
        <row r="3639">
          <cell r="A3639">
            <v>3639</v>
          </cell>
          <cell r="B3639">
            <v>3640</v>
          </cell>
        </row>
        <row r="3640">
          <cell r="A3640">
            <v>3640</v>
          </cell>
          <cell r="B3640">
            <v>3640</v>
          </cell>
        </row>
        <row r="3641">
          <cell r="A3641">
            <v>3641</v>
          </cell>
          <cell r="B3641">
            <v>3640</v>
          </cell>
        </row>
        <row r="3642">
          <cell r="A3642">
            <v>3642</v>
          </cell>
          <cell r="B3642">
            <v>3640</v>
          </cell>
        </row>
        <row r="3643">
          <cell r="A3643">
            <v>3643</v>
          </cell>
          <cell r="B3643">
            <v>3645</v>
          </cell>
        </row>
        <row r="3644">
          <cell r="A3644">
            <v>3644</v>
          </cell>
          <cell r="B3644">
            <v>3645</v>
          </cell>
        </row>
        <row r="3645">
          <cell r="A3645">
            <v>3645</v>
          </cell>
          <cell r="B3645">
            <v>3645</v>
          </cell>
        </row>
        <row r="3646">
          <cell r="A3646">
            <v>3646</v>
          </cell>
          <cell r="B3646">
            <v>3645</v>
          </cell>
        </row>
        <row r="3647">
          <cell r="A3647">
            <v>3647</v>
          </cell>
          <cell r="B3647">
            <v>3645</v>
          </cell>
        </row>
        <row r="3648">
          <cell r="A3648">
            <v>3648</v>
          </cell>
          <cell r="B3648">
            <v>3650</v>
          </cell>
        </row>
        <row r="3649">
          <cell r="A3649">
            <v>3649</v>
          </cell>
          <cell r="B3649">
            <v>3650</v>
          </cell>
        </row>
        <row r="3650">
          <cell r="A3650">
            <v>3650</v>
          </cell>
          <cell r="B3650">
            <v>3650</v>
          </cell>
        </row>
        <row r="3651">
          <cell r="A3651">
            <v>3651</v>
          </cell>
          <cell r="B3651">
            <v>3650</v>
          </cell>
        </row>
        <row r="3652">
          <cell r="A3652">
            <v>3652</v>
          </cell>
          <cell r="B3652">
            <v>3650</v>
          </cell>
        </row>
        <row r="3653">
          <cell r="A3653">
            <v>3653</v>
          </cell>
          <cell r="B3653">
            <v>3655</v>
          </cell>
        </row>
        <row r="3654">
          <cell r="A3654">
            <v>3654</v>
          </cell>
          <cell r="B3654">
            <v>3655</v>
          </cell>
        </row>
        <row r="3655">
          <cell r="A3655">
            <v>3655</v>
          </cell>
          <cell r="B3655">
            <v>3655</v>
          </cell>
        </row>
        <row r="3656">
          <cell r="A3656">
            <v>3656</v>
          </cell>
          <cell r="B3656">
            <v>3655</v>
          </cell>
        </row>
        <row r="3657">
          <cell r="A3657">
            <v>3657</v>
          </cell>
          <cell r="B3657">
            <v>3655</v>
          </cell>
        </row>
        <row r="3658">
          <cell r="A3658">
            <v>3658</v>
          </cell>
          <cell r="B3658">
            <v>3660</v>
          </cell>
        </row>
        <row r="3659">
          <cell r="A3659">
            <v>3659</v>
          </cell>
          <cell r="B3659">
            <v>3660</v>
          </cell>
        </row>
        <row r="3660">
          <cell r="A3660">
            <v>3660</v>
          </cell>
          <cell r="B3660">
            <v>3660</v>
          </cell>
        </row>
        <row r="3661">
          <cell r="A3661">
            <v>3661</v>
          </cell>
          <cell r="B3661">
            <v>3660</v>
          </cell>
        </row>
        <row r="3662">
          <cell r="A3662">
            <v>3662</v>
          </cell>
          <cell r="B3662">
            <v>3660</v>
          </cell>
        </row>
        <row r="3663">
          <cell r="A3663">
            <v>3663</v>
          </cell>
          <cell r="B3663">
            <v>3665</v>
          </cell>
        </row>
        <row r="3664">
          <cell r="A3664">
            <v>3664</v>
          </cell>
          <cell r="B3664">
            <v>3665</v>
          </cell>
        </row>
        <row r="3665">
          <cell r="A3665">
            <v>3665</v>
          </cell>
          <cell r="B3665">
            <v>3665</v>
          </cell>
        </row>
        <row r="3666">
          <cell r="A3666">
            <v>3666</v>
          </cell>
          <cell r="B3666">
            <v>3665</v>
          </cell>
        </row>
        <row r="3667">
          <cell r="A3667">
            <v>3667</v>
          </cell>
          <cell r="B3667">
            <v>3665</v>
          </cell>
        </row>
        <row r="3668">
          <cell r="A3668">
            <v>3668</v>
          </cell>
          <cell r="B3668">
            <v>3670</v>
          </cell>
        </row>
        <row r="3669">
          <cell r="A3669">
            <v>3669</v>
          </cell>
          <cell r="B3669">
            <v>3670</v>
          </cell>
        </row>
        <row r="3670">
          <cell r="A3670">
            <v>3670</v>
          </cell>
          <cell r="B3670">
            <v>3670</v>
          </cell>
        </row>
        <row r="3671">
          <cell r="A3671">
            <v>3671</v>
          </cell>
          <cell r="B3671">
            <v>3670</v>
          </cell>
        </row>
        <row r="3672">
          <cell r="A3672">
            <v>3672</v>
          </cell>
          <cell r="B3672">
            <v>3670</v>
          </cell>
        </row>
        <row r="3673">
          <cell r="A3673">
            <v>3673</v>
          </cell>
          <cell r="B3673">
            <v>3675</v>
          </cell>
        </row>
        <row r="3674">
          <cell r="A3674">
            <v>3674</v>
          </cell>
          <cell r="B3674">
            <v>3675</v>
          </cell>
        </row>
        <row r="3675">
          <cell r="A3675">
            <v>3675</v>
          </cell>
          <cell r="B3675">
            <v>3675</v>
          </cell>
        </row>
        <row r="3676">
          <cell r="A3676">
            <v>3676</v>
          </cell>
          <cell r="B3676">
            <v>3675</v>
          </cell>
        </row>
        <row r="3677">
          <cell r="A3677">
            <v>3677</v>
          </cell>
          <cell r="B3677">
            <v>3675</v>
          </cell>
        </row>
        <row r="3678">
          <cell r="A3678">
            <v>3678</v>
          </cell>
          <cell r="B3678">
            <v>3680</v>
          </cell>
        </row>
        <row r="3679">
          <cell r="A3679">
            <v>3679</v>
          </cell>
          <cell r="B3679">
            <v>3680</v>
          </cell>
        </row>
        <row r="3680">
          <cell r="A3680">
            <v>3680</v>
          </cell>
          <cell r="B3680">
            <v>3680</v>
          </cell>
        </row>
        <row r="3681">
          <cell r="A3681">
            <v>3681</v>
          </cell>
          <cell r="B3681">
            <v>3680</v>
          </cell>
        </row>
        <row r="3682">
          <cell r="A3682">
            <v>3682</v>
          </cell>
          <cell r="B3682">
            <v>3680</v>
          </cell>
        </row>
        <row r="3683">
          <cell r="A3683">
            <v>3683</v>
          </cell>
          <cell r="B3683">
            <v>3685</v>
          </cell>
        </row>
        <row r="3684">
          <cell r="A3684">
            <v>3684</v>
          </cell>
          <cell r="B3684">
            <v>3685</v>
          </cell>
        </row>
        <row r="3685">
          <cell r="A3685">
            <v>3685</v>
          </cell>
          <cell r="B3685">
            <v>3685</v>
          </cell>
        </row>
        <row r="3686">
          <cell r="A3686">
            <v>3686</v>
          </cell>
          <cell r="B3686">
            <v>3685</v>
          </cell>
        </row>
        <row r="3687">
          <cell r="A3687">
            <v>3687</v>
          </cell>
          <cell r="B3687">
            <v>3685</v>
          </cell>
        </row>
        <row r="3688">
          <cell r="A3688">
            <v>3688</v>
          </cell>
          <cell r="B3688">
            <v>3690</v>
          </cell>
        </row>
        <row r="3689">
          <cell r="A3689">
            <v>3689</v>
          </cell>
          <cell r="B3689">
            <v>3690</v>
          </cell>
        </row>
        <row r="3690">
          <cell r="A3690">
            <v>3690</v>
          </cell>
          <cell r="B3690">
            <v>3690</v>
          </cell>
        </row>
        <row r="3691">
          <cell r="A3691">
            <v>3691</v>
          </cell>
          <cell r="B3691">
            <v>3690</v>
          </cell>
        </row>
        <row r="3692">
          <cell r="A3692">
            <v>3692</v>
          </cell>
          <cell r="B3692">
            <v>3690</v>
          </cell>
        </row>
        <row r="3693">
          <cell r="A3693">
            <v>3693</v>
          </cell>
          <cell r="B3693">
            <v>3695</v>
          </cell>
        </row>
        <row r="3694">
          <cell r="A3694">
            <v>3694</v>
          </cell>
          <cell r="B3694">
            <v>3695</v>
          </cell>
        </row>
        <row r="3695">
          <cell r="A3695">
            <v>3695</v>
          </cell>
          <cell r="B3695">
            <v>3695</v>
          </cell>
        </row>
        <row r="3696">
          <cell r="A3696">
            <v>3696</v>
          </cell>
          <cell r="B3696">
            <v>3695</v>
          </cell>
        </row>
        <row r="3697">
          <cell r="A3697">
            <v>3697</v>
          </cell>
          <cell r="B3697">
            <v>3695</v>
          </cell>
        </row>
        <row r="3698">
          <cell r="A3698">
            <v>3698</v>
          </cell>
          <cell r="B3698">
            <v>3700</v>
          </cell>
        </row>
        <row r="3699">
          <cell r="A3699">
            <v>3699</v>
          </cell>
          <cell r="B3699">
            <v>3700</v>
          </cell>
        </row>
        <row r="3700">
          <cell r="A3700">
            <v>3700</v>
          </cell>
          <cell r="B3700">
            <v>3700</v>
          </cell>
        </row>
        <row r="3701">
          <cell r="A3701">
            <v>3701</v>
          </cell>
          <cell r="B3701">
            <v>3700</v>
          </cell>
        </row>
        <row r="3702">
          <cell r="A3702">
            <v>3702</v>
          </cell>
          <cell r="B3702">
            <v>3700</v>
          </cell>
        </row>
        <row r="3703">
          <cell r="A3703">
            <v>3703</v>
          </cell>
          <cell r="B3703">
            <v>3705</v>
          </cell>
        </row>
        <row r="3704">
          <cell r="A3704">
            <v>3704</v>
          </cell>
          <cell r="B3704">
            <v>3705</v>
          </cell>
        </row>
        <row r="3705">
          <cell r="A3705">
            <v>3705</v>
          </cell>
          <cell r="B3705">
            <v>3705</v>
          </cell>
        </row>
        <row r="3706">
          <cell r="A3706">
            <v>3706</v>
          </cell>
          <cell r="B3706">
            <v>3705</v>
          </cell>
        </row>
        <row r="3707">
          <cell r="A3707">
            <v>3707</v>
          </cell>
          <cell r="B3707">
            <v>3705</v>
          </cell>
        </row>
        <row r="3708">
          <cell r="A3708">
            <v>3708</v>
          </cell>
          <cell r="B3708">
            <v>3710</v>
          </cell>
        </row>
        <row r="3709">
          <cell r="A3709">
            <v>3709</v>
          </cell>
          <cell r="B3709">
            <v>3710</v>
          </cell>
        </row>
        <row r="3710">
          <cell r="A3710">
            <v>3710</v>
          </cell>
          <cell r="B3710">
            <v>3710</v>
          </cell>
        </row>
        <row r="3711">
          <cell r="A3711">
            <v>3711</v>
          </cell>
          <cell r="B3711">
            <v>3710</v>
          </cell>
        </row>
        <row r="3712">
          <cell r="A3712">
            <v>3712</v>
          </cell>
          <cell r="B3712">
            <v>3710</v>
          </cell>
        </row>
        <row r="3713">
          <cell r="A3713">
            <v>3713</v>
          </cell>
          <cell r="B3713">
            <v>3715</v>
          </cell>
        </row>
        <row r="3714">
          <cell r="A3714">
            <v>3714</v>
          </cell>
          <cell r="B3714">
            <v>3715</v>
          </cell>
        </row>
        <row r="3715">
          <cell r="A3715">
            <v>3715</v>
          </cell>
          <cell r="B3715">
            <v>3715</v>
          </cell>
        </row>
        <row r="3716">
          <cell r="A3716">
            <v>3716</v>
          </cell>
          <cell r="B3716">
            <v>3715</v>
          </cell>
        </row>
        <row r="3717">
          <cell r="A3717">
            <v>3717</v>
          </cell>
          <cell r="B3717">
            <v>3715</v>
          </cell>
        </row>
        <row r="3718">
          <cell r="A3718">
            <v>3718</v>
          </cell>
          <cell r="B3718">
            <v>3720</v>
          </cell>
        </row>
        <row r="3719">
          <cell r="A3719">
            <v>3719</v>
          </cell>
          <cell r="B3719">
            <v>3720</v>
          </cell>
        </row>
        <row r="3720">
          <cell r="A3720">
            <v>3720</v>
          </cell>
          <cell r="B3720">
            <v>3720</v>
          </cell>
        </row>
        <row r="3721">
          <cell r="A3721">
            <v>3721</v>
          </cell>
          <cell r="B3721">
            <v>3720</v>
          </cell>
        </row>
        <row r="3722">
          <cell r="A3722">
            <v>3722</v>
          </cell>
          <cell r="B3722">
            <v>3720</v>
          </cell>
        </row>
        <row r="3723">
          <cell r="A3723">
            <v>3723</v>
          </cell>
          <cell r="B3723">
            <v>3725</v>
          </cell>
        </row>
        <row r="3724">
          <cell r="A3724">
            <v>3724</v>
          </cell>
          <cell r="B3724">
            <v>3725</v>
          </cell>
        </row>
        <row r="3725">
          <cell r="A3725">
            <v>3725</v>
          </cell>
          <cell r="B3725">
            <v>3725</v>
          </cell>
        </row>
        <row r="3726">
          <cell r="A3726">
            <v>3726</v>
          </cell>
          <cell r="B3726">
            <v>3725</v>
          </cell>
        </row>
        <row r="3727">
          <cell r="A3727">
            <v>3727</v>
          </cell>
          <cell r="B3727">
            <v>3725</v>
          </cell>
        </row>
        <row r="3728">
          <cell r="A3728">
            <v>3728</v>
          </cell>
          <cell r="B3728">
            <v>3730</v>
          </cell>
        </row>
        <row r="3729">
          <cell r="A3729">
            <v>3729</v>
          </cell>
          <cell r="B3729">
            <v>3730</v>
          </cell>
        </row>
        <row r="3730">
          <cell r="A3730">
            <v>3730</v>
          </cell>
          <cell r="B3730">
            <v>3730</v>
          </cell>
        </row>
        <row r="3731">
          <cell r="A3731">
            <v>3731</v>
          </cell>
          <cell r="B3731">
            <v>3730</v>
          </cell>
        </row>
        <row r="3732">
          <cell r="A3732">
            <v>3732</v>
          </cell>
          <cell r="B3732">
            <v>3730</v>
          </cell>
        </row>
        <row r="3733">
          <cell r="A3733">
            <v>3733</v>
          </cell>
          <cell r="B3733">
            <v>3735</v>
          </cell>
        </row>
        <row r="3734">
          <cell r="A3734">
            <v>3734</v>
          </cell>
          <cell r="B3734">
            <v>3735</v>
          </cell>
        </row>
        <row r="3735">
          <cell r="A3735">
            <v>3735</v>
          </cell>
          <cell r="B3735">
            <v>3735</v>
          </cell>
        </row>
        <row r="3736">
          <cell r="A3736">
            <v>3736</v>
          </cell>
          <cell r="B3736">
            <v>3735</v>
          </cell>
        </row>
        <row r="3737">
          <cell r="A3737">
            <v>3737</v>
          </cell>
          <cell r="B3737">
            <v>3735</v>
          </cell>
        </row>
        <row r="3738">
          <cell r="A3738">
            <v>3738</v>
          </cell>
          <cell r="B3738">
            <v>3740</v>
          </cell>
        </row>
        <row r="3739">
          <cell r="A3739">
            <v>3739</v>
          </cell>
          <cell r="B3739">
            <v>3740</v>
          </cell>
        </row>
        <row r="3740">
          <cell r="A3740">
            <v>3740</v>
          </cell>
          <cell r="B3740">
            <v>3740</v>
          </cell>
        </row>
        <row r="3741">
          <cell r="A3741">
            <v>3741</v>
          </cell>
          <cell r="B3741">
            <v>3740</v>
          </cell>
        </row>
        <row r="3742">
          <cell r="A3742">
            <v>3742</v>
          </cell>
          <cell r="B3742">
            <v>3740</v>
          </cell>
        </row>
        <row r="3743">
          <cell r="A3743">
            <v>3743</v>
          </cell>
          <cell r="B3743">
            <v>3745</v>
          </cell>
        </row>
        <row r="3744">
          <cell r="A3744">
            <v>3744</v>
          </cell>
          <cell r="B3744">
            <v>3745</v>
          </cell>
        </row>
        <row r="3745">
          <cell r="A3745">
            <v>3745</v>
          </cell>
          <cell r="B3745">
            <v>3745</v>
          </cell>
        </row>
        <row r="3746">
          <cell r="A3746">
            <v>3746</v>
          </cell>
          <cell r="B3746">
            <v>3745</v>
          </cell>
        </row>
        <row r="3747">
          <cell r="A3747">
            <v>3747</v>
          </cell>
          <cell r="B3747">
            <v>3745</v>
          </cell>
        </row>
        <row r="3748">
          <cell r="A3748">
            <v>3748</v>
          </cell>
          <cell r="B3748">
            <v>3750</v>
          </cell>
        </row>
        <row r="3749">
          <cell r="A3749">
            <v>3749</v>
          </cell>
          <cell r="B3749">
            <v>3750</v>
          </cell>
        </row>
        <row r="3750">
          <cell r="A3750">
            <v>3750</v>
          </cell>
          <cell r="B3750">
            <v>3750</v>
          </cell>
        </row>
        <row r="3751">
          <cell r="A3751">
            <v>3751</v>
          </cell>
          <cell r="B3751">
            <v>3750</v>
          </cell>
        </row>
        <row r="3752">
          <cell r="A3752">
            <v>3752</v>
          </cell>
          <cell r="B3752">
            <v>3750</v>
          </cell>
        </row>
        <row r="3753">
          <cell r="A3753">
            <v>3753</v>
          </cell>
          <cell r="B3753">
            <v>3755</v>
          </cell>
        </row>
        <row r="3754">
          <cell r="A3754">
            <v>3754</v>
          </cell>
          <cell r="B3754">
            <v>3755</v>
          </cell>
        </row>
        <row r="3755">
          <cell r="A3755">
            <v>3755</v>
          </cell>
          <cell r="B3755">
            <v>3755</v>
          </cell>
        </row>
        <row r="3756">
          <cell r="A3756">
            <v>3756</v>
          </cell>
          <cell r="B3756">
            <v>3755</v>
          </cell>
        </row>
        <row r="3757">
          <cell r="A3757">
            <v>3757</v>
          </cell>
          <cell r="B3757">
            <v>3755</v>
          </cell>
        </row>
        <row r="3758">
          <cell r="A3758">
            <v>3758</v>
          </cell>
          <cell r="B3758">
            <v>3760</v>
          </cell>
        </row>
        <row r="3759">
          <cell r="A3759">
            <v>3759</v>
          </cell>
          <cell r="B3759">
            <v>3760</v>
          </cell>
        </row>
        <row r="3760">
          <cell r="A3760">
            <v>3760</v>
          </cell>
          <cell r="B3760">
            <v>3760</v>
          </cell>
        </row>
        <row r="3761">
          <cell r="A3761">
            <v>3761</v>
          </cell>
          <cell r="B3761">
            <v>3760</v>
          </cell>
        </row>
        <row r="3762">
          <cell r="A3762">
            <v>3762</v>
          </cell>
          <cell r="B3762">
            <v>3760</v>
          </cell>
        </row>
        <row r="3763">
          <cell r="A3763">
            <v>3763</v>
          </cell>
          <cell r="B3763">
            <v>3765</v>
          </cell>
        </row>
        <row r="3764">
          <cell r="A3764">
            <v>3764</v>
          </cell>
          <cell r="B3764">
            <v>3765</v>
          </cell>
        </row>
        <row r="3765">
          <cell r="A3765">
            <v>3765</v>
          </cell>
          <cell r="B3765">
            <v>3765</v>
          </cell>
        </row>
        <row r="3766">
          <cell r="A3766">
            <v>3766</v>
          </cell>
          <cell r="B3766">
            <v>3765</v>
          </cell>
        </row>
        <row r="3767">
          <cell r="A3767">
            <v>3767</v>
          </cell>
          <cell r="B3767">
            <v>3765</v>
          </cell>
        </row>
        <row r="3768">
          <cell r="A3768">
            <v>3768</v>
          </cell>
          <cell r="B3768">
            <v>3770</v>
          </cell>
        </row>
        <row r="3769">
          <cell r="A3769">
            <v>3769</v>
          </cell>
          <cell r="B3769">
            <v>3770</v>
          </cell>
        </row>
        <row r="3770">
          <cell r="A3770">
            <v>3770</v>
          </cell>
          <cell r="B3770">
            <v>3770</v>
          </cell>
        </row>
        <row r="3771">
          <cell r="A3771">
            <v>3771</v>
          </cell>
          <cell r="B3771">
            <v>3770</v>
          </cell>
        </row>
        <row r="3772">
          <cell r="A3772">
            <v>3772</v>
          </cell>
          <cell r="B3772">
            <v>3770</v>
          </cell>
        </row>
        <row r="3773">
          <cell r="A3773">
            <v>3773</v>
          </cell>
          <cell r="B3773">
            <v>3775</v>
          </cell>
        </row>
        <row r="3774">
          <cell r="A3774">
            <v>3774</v>
          </cell>
          <cell r="B3774">
            <v>3775</v>
          </cell>
        </row>
        <row r="3775">
          <cell r="A3775">
            <v>3775</v>
          </cell>
          <cell r="B3775">
            <v>3775</v>
          </cell>
        </row>
        <row r="3776">
          <cell r="A3776">
            <v>3776</v>
          </cell>
          <cell r="B3776">
            <v>3775</v>
          </cell>
        </row>
        <row r="3777">
          <cell r="A3777">
            <v>3777</v>
          </cell>
          <cell r="B3777">
            <v>3775</v>
          </cell>
        </row>
        <row r="3778">
          <cell r="A3778">
            <v>3778</v>
          </cell>
          <cell r="B3778">
            <v>3780</v>
          </cell>
        </row>
        <row r="3779">
          <cell r="A3779">
            <v>3779</v>
          </cell>
          <cell r="B3779">
            <v>3780</v>
          </cell>
        </row>
        <row r="3780">
          <cell r="A3780">
            <v>3780</v>
          </cell>
          <cell r="B3780">
            <v>3780</v>
          </cell>
        </row>
        <row r="3781">
          <cell r="A3781">
            <v>3781</v>
          </cell>
          <cell r="B3781">
            <v>3780</v>
          </cell>
        </row>
        <row r="3782">
          <cell r="A3782">
            <v>3782</v>
          </cell>
          <cell r="B3782">
            <v>3780</v>
          </cell>
        </row>
        <row r="3783">
          <cell r="A3783">
            <v>3783</v>
          </cell>
          <cell r="B3783">
            <v>3785</v>
          </cell>
        </row>
        <row r="3784">
          <cell r="A3784">
            <v>3784</v>
          </cell>
          <cell r="B3784">
            <v>3785</v>
          </cell>
        </row>
        <row r="3785">
          <cell r="A3785">
            <v>3785</v>
          </cell>
          <cell r="B3785">
            <v>3785</v>
          </cell>
        </row>
        <row r="3786">
          <cell r="A3786">
            <v>3786</v>
          </cell>
          <cell r="B3786">
            <v>3785</v>
          </cell>
        </row>
        <row r="3787">
          <cell r="A3787">
            <v>3787</v>
          </cell>
          <cell r="B3787">
            <v>3785</v>
          </cell>
        </row>
        <row r="3788">
          <cell r="A3788">
            <v>3788</v>
          </cell>
          <cell r="B3788">
            <v>3790</v>
          </cell>
        </row>
        <row r="3789">
          <cell r="A3789">
            <v>3789</v>
          </cell>
          <cell r="B3789">
            <v>3790</v>
          </cell>
        </row>
        <row r="3790">
          <cell r="A3790">
            <v>3790</v>
          </cell>
          <cell r="B3790">
            <v>3790</v>
          </cell>
        </row>
        <row r="3791">
          <cell r="A3791">
            <v>3791</v>
          </cell>
          <cell r="B3791">
            <v>3790</v>
          </cell>
        </row>
        <row r="3792">
          <cell r="A3792">
            <v>3792</v>
          </cell>
          <cell r="B3792">
            <v>3790</v>
          </cell>
        </row>
        <row r="3793">
          <cell r="A3793">
            <v>3793</v>
          </cell>
          <cell r="B3793">
            <v>3795</v>
          </cell>
        </row>
        <row r="3794">
          <cell r="A3794">
            <v>3794</v>
          </cell>
          <cell r="B3794">
            <v>3795</v>
          </cell>
        </row>
        <row r="3795">
          <cell r="A3795">
            <v>3795</v>
          </cell>
          <cell r="B3795">
            <v>3795</v>
          </cell>
        </row>
        <row r="3796">
          <cell r="A3796">
            <v>3796</v>
          </cell>
          <cell r="B3796">
            <v>3795</v>
          </cell>
        </row>
        <row r="3797">
          <cell r="A3797">
            <v>3797</v>
          </cell>
          <cell r="B3797">
            <v>3795</v>
          </cell>
        </row>
        <row r="3798">
          <cell r="A3798">
            <v>3798</v>
          </cell>
          <cell r="B3798">
            <v>3800</v>
          </cell>
        </row>
        <row r="3799">
          <cell r="A3799">
            <v>3799</v>
          </cell>
          <cell r="B3799">
            <v>3800</v>
          </cell>
        </row>
        <row r="3800">
          <cell r="A3800">
            <v>3800</v>
          </cell>
          <cell r="B3800">
            <v>3800</v>
          </cell>
        </row>
        <row r="3801">
          <cell r="A3801">
            <v>3801</v>
          </cell>
          <cell r="B3801">
            <v>3800</v>
          </cell>
        </row>
        <row r="3802">
          <cell r="A3802">
            <v>3802</v>
          </cell>
          <cell r="B3802">
            <v>3800</v>
          </cell>
        </row>
        <row r="3803">
          <cell r="A3803">
            <v>3803</v>
          </cell>
          <cell r="B3803">
            <v>3805</v>
          </cell>
        </row>
        <row r="3804">
          <cell r="A3804">
            <v>3804</v>
          </cell>
          <cell r="B3804">
            <v>3805</v>
          </cell>
        </row>
        <row r="3805">
          <cell r="A3805">
            <v>3805</v>
          </cell>
          <cell r="B3805">
            <v>3805</v>
          </cell>
        </row>
        <row r="3806">
          <cell r="A3806">
            <v>3806</v>
          </cell>
          <cell r="B3806">
            <v>3805</v>
          </cell>
        </row>
        <row r="3807">
          <cell r="A3807">
            <v>3807</v>
          </cell>
          <cell r="B3807">
            <v>3805</v>
          </cell>
        </row>
        <row r="3808">
          <cell r="A3808">
            <v>3808</v>
          </cell>
          <cell r="B3808">
            <v>3810</v>
          </cell>
        </row>
        <row r="3809">
          <cell r="A3809">
            <v>3809</v>
          </cell>
          <cell r="B3809">
            <v>3810</v>
          </cell>
        </row>
        <row r="3810">
          <cell r="A3810">
            <v>3810</v>
          </cell>
          <cell r="B3810">
            <v>3810</v>
          </cell>
        </row>
        <row r="3811">
          <cell r="A3811">
            <v>3811</v>
          </cell>
          <cell r="B3811">
            <v>3810</v>
          </cell>
        </row>
        <row r="3812">
          <cell r="A3812">
            <v>3812</v>
          </cell>
          <cell r="B3812">
            <v>3810</v>
          </cell>
        </row>
        <row r="3813">
          <cell r="A3813">
            <v>3813</v>
          </cell>
          <cell r="B3813">
            <v>3815</v>
          </cell>
        </row>
        <row r="3814">
          <cell r="A3814">
            <v>3814</v>
          </cell>
          <cell r="B3814">
            <v>3815</v>
          </cell>
        </row>
        <row r="3815">
          <cell r="A3815">
            <v>3815</v>
          </cell>
          <cell r="B3815">
            <v>3815</v>
          </cell>
        </row>
        <row r="3816">
          <cell r="A3816">
            <v>3816</v>
          </cell>
          <cell r="B3816">
            <v>3815</v>
          </cell>
        </row>
        <row r="3817">
          <cell r="A3817">
            <v>3817</v>
          </cell>
          <cell r="B3817">
            <v>3815</v>
          </cell>
        </row>
        <row r="3818">
          <cell r="A3818">
            <v>3818</v>
          </cell>
          <cell r="B3818">
            <v>3820</v>
          </cell>
        </row>
        <row r="3819">
          <cell r="A3819">
            <v>3819</v>
          </cell>
          <cell r="B3819">
            <v>3820</v>
          </cell>
        </row>
        <row r="3820">
          <cell r="A3820">
            <v>3820</v>
          </cell>
          <cell r="B3820">
            <v>3820</v>
          </cell>
        </row>
        <row r="3821">
          <cell r="A3821">
            <v>3821</v>
          </cell>
          <cell r="B3821">
            <v>3820</v>
          </cell>
        </row>
        <row r="3822">
          <cell r="A3822">
            <v>3822</v>
          </cell>
          <cell r="B3822">
            <v>3820</v>
          </cell>
        </row>
        <row r="3823">
          <cell r="A3823">
            <v>3823</v>
          </cell>
          <cell r="B3823">
            <v>3825</v>
          </cell>
        </row>
        <row r="3824">
          <cell r="A3824">
            <v>3824</v>
          </cell>
          <cell r="B3824">
            <v>3825</v>
          </cell>
        </row>
        <row r="3825">
          <cell r="A3825">
            <v>3825</v>
          </cell>
          <cell r="B3825">
            <v>3825</v>
          </cell>
        </row>
        <row r="3826">
          <cell r="A3826">
            <v>3826</v>
          </cell>
          <cell r="B3826">
            <v>3825</v>
          </cell>
        </row>
        <row r="3827">
          <cell r="A3827">
            <v>3827</v>
          </cell>
          <cell r="B3827">
            <v>3825</v>
          </cell>
        </row>
        <row r="3828">
          <cell r="A3828">
            <v>3828</v>
          </cell>
          <cell r="B3828">
            <v>3830</v>
          </cell>
        </row>
        <row r="3829">
          <cell r="A3829">
            <v>3829</v>
          </cell>
          <cell r="B3829">
            <v>3830</v>
          </cell>
        </row>
        <row r="3830">
          <cell r="A3830">
            <v>3830</v>
          </cell>
          <cell r="B3830">
            <v>3830</v>
          </cell>
        </row>
        <row r="3831">
          <cell r="A3831">
            <v>3831</v>
          </cell>
          <cell r="B3831">
            <v>3830</v>
          </cell>
        </row>
        <row r="3832">
          <cell r="A3832">
            <v>3832</v>
          </cell>
          <cell r="B3832">
            <v>3830</v>
          </cell>
        </row>
        <row r="3833">
          <cell r="A3833">
            <v>3833</v>
          </cell>
          <cell r="B3833">
            <v>3835</v>
          </cell>
        </row>
        <row r="3834">
          <cell r="A3834">
            <v>3834</v>
          </cell>
          <cell r="B3834">
            <v>3835</v>
          </cell>
        </row>
        <row r="3835">
          <cell r="A3835">
            <v>3835</v>
          </cell>
          <cell r="B3835">
            <v>3835</v>
          </cell>
        </row>
        <row r="3836">
          <cell r="A3836">
            <v>3836</v>
          </cell>
          <cell r="B3836">
            <v>3835</v>
          </cell>
        </row>
        <row r="3837">
          <cell r="A3837">
            <v>3837</v>
          </cell>
          <cell r="B3837">
            <v>3835</v>
          </cell>
        </row>
        <row r="3838">
          <cell r="A3838">
            <v>3838</v>
          </cell>
          <cell r="B3838">
            <v>3840</v>
          </cell>
        </row>
        <row r="3839">
          <cell r="A3839">
            <v>3839</v>
          </cell>
          <cell r="B3839">
            <v>3840</v>
          </cell>
        </row>
        <row r="3840">
          <cell r="A3840">
            <v>3840</v>
          </cell>
          <cell r="B3840">
            <v>3840</v>
          </cell>
        </row>
        <row r="3841">
          <cell r="A3841">
            <v>3841</v>
          </cell>
          <cell r="B3841">
            <v>3840</v>
          </cell>
        </row>
        <row r="3842">
          <cell r="A3842">
            <v>3842</v>
          </cell>
          <cell r="B3842">
            <v>3840</v>
          </cell>
        </row>
        <row r="3843">
          <cell r="A3843">
            <v>3843</v>
          </cell>
          <cell r="B3843">
            <v>3845</v>
          </cell>
        </row>
        <row r="3844">
          <cell r="A3844">
            <v>3844</v>
          </cell>
          <cell r="B3844">
            <v>3845</v>
          </cell>
        </row>
        <row r="3845">
          <cell r="A3845">
            <v>3845</v>
          </cell>
          <cell r="B3845">
            <v>3845</v>
          </cell>
        </row>
        <row r="3846">
          <cell r="A3846">
            <v>3846</v>
          </cell>
          <cell r="B3846">
            <v>3845</v>
          </cell>
        </row>
        <row r="3847">
          <cell r="A3847">
            <v>3847</v>
          </cell>
          <cell r="B3847">
            <v>3845</v>
          </cell>
        </row>
        <row r="3848">
          <cell r="A3848">
            <v>3848</v>
          </cell>
          <cell r="B3848">
            <v>3850</v>
          </cell>
        </row>
        <row r="3849">
          <cell r="A3849">
            <v>3849</v>
          </cell>
          <cell r="B3849">
            <v>3850</v>
          </cell>
        </row>
        <row r="3850">
          <cell r="A3850">
            <v>3850</v>
          </cell>
          <cell r="B3850">
            <v>3850</v>
          </cell>
        </row>
        <row r="3851">
          <cell r="A3851">
            <v>3851</v>
          </cell>
          <cell r="B3851">
            <v>3850</v>
          </cell>
        </row>
        <row r="3852">
          <cell r="A3852">
            <v>3852</v>
          </cell>
          <cell r="B3852">
            <v>3850</v>
          </cell>
        </row>
        <row r="3853">
          <cell r="A3853">
            <v>3853</v>
          </cell>
          <cell r="B3853">
            <v>3855</v>
          </cell>
        </row>
        <row r="3854">
          <cell r="A3854">
            <v>3854</v>
          </cell>
          <cell r="B3854">
            <v>3855</v>
          </cell>
        </row>
        <row r="3855">
          <cell r="A3855">
            <v>3855</v>
          </cell>
          <cell r="B3855">
            <v>3855</v>
          </cell>
        </row>
        <row r="3856">
          <cell r="A3856">
            <v>3856</v>
          </cell>
          <cell r="B3856">
            <v>3855</v>
          </cell>
        </row>
        <row r="3857">
          <cell r="A3857">
            <v>3857</v>
          </cell>
          <cell r="B3857">
            <v>3855</v>
          </cell>
        </row>
        <row r="3858">
          <cell r="A3858">
            <v>3858</v>
          </cell>
          <cell r="B3858">
            <v>3860</v>
          </cell>
        </row>
        <row r="3859">
          <cell r="A3859">
            <v>3859</v>
          </cell>
          <cell r="B3859">
            <v>3860</v>
          </cell>
        </row>
        <row r="3860">
          <cell r="A3860">
            <v>3860</v>
          </cell>
          <cell r="B3860">
            <v>3860</v>
          </cell>
        </row>
        <row r="3861">
          <cell r="A3861">
            <v>3861</v>
          </cell>
          <cell r="B3861">
            <v>3860</v>
          </cell>
        </row>
        <row r="3862">
          <cell r="A3862">
            <v>3862</v>
          </cell>
          <cell r="B3862">
            <v>3860</v>
          </cell>
        </row>
        <row r="3863">
          <cell r="A3863">
            <v>3863</v>
          </cell>
          <cell r="B3863">
            <v>3865</v>
          </cell>
        </row>
        <row r="3864">
          <cell r="A3864">
            <v>3864</v>
          </cell>
          <cell r="B3864">
            <v>3865</v>
          </cell>
        </row>
        <row r="3865">
          <cell r="A3865">
            <v>3865</v>
          </cell>
          <cell r="B3865">
            <v>3865</v>
          </cell>
        </row>
        <row r="3866">
          <cell r="A3866">
            <v>3866</v>
          </cell>
          <cell r="B3866">
            <v>3865</v>
          </cell>
        </row>
        <row r="3867">
          <cell r="A3867">
            <v>3867</v>
          </cell>
          <cell r="B3867">
            <v>3865</v>
          </cell>
        </row>
        <row r="3868">
          <cell r="A3868">
            <v>3868</v>
          </cell>
          <cell r="B3868">
            <v>3870</v>
          </cell>
        </row>
        <row r="3869">
          <cell r="A3869">
            <v>3869</v>
          </cell>
          <cell r="B3869">
            <v>3870</v>
          </cell>
        </row>
        <row r="3870">
          <cell r="A3870">
            <v>3870</v>
          </cell>
          <cell r="B3870">
            <v>3870</v>
          </cell>
        </row>
        <row r="3871">
          <cell r="A3871">
            <v>3871</v>
          </cell>
          <cell r="B3871">
            <v>3870</v>
          </cell>
        </row>
        <row r="3872">
          <cell r="A3872">
            <v>3872</v>
          </cell>
          <cell r="B3872">
            <v>3870</v>
          </cell>
        </row>
        <row r="3873">
          <cell r="A3873">
            <v>3873</v>
          </cell>
          <cell r="B3873">
            <v>3875</v>
          </cell>
        </row>
        <row r="3874">
          <cell r="A3874">
            <v>3874</v>
          </cell>
          <cell r="B3874">
            <v>3875</v>
          </cell>
        </row>
        <row r="3875">
          <cell r="A3875">
            <v>3875</v>
          </cell>
          <cell r="B3875">
            <v>3875</v>
          </cell>
        </row>
        <row r="3876">
          <cell r="A3876">
            <v>3876</v>
          </cell>
          <cell r="B3876">
            <v>3875</v>
          </cell>
        </row>
        <row r="3877">
          <cell r="A3877">
            <v>3877</v>
          </cell>
          <cell r="B3877">
            <v>3875</v>
          </cell>
        </row>
        <row r="3878">
          <cell r="A3878">
            <v>3878</v>
          </cell>
          <cell r="B3878">
            <v>3880</v>
          </cell>
        </row>
        <row r="3879">
          <cell r="A3879">
            <v>3879</v>
          </cell>
          <cell r="B3879">
            <v>3880</v>
          </cell>
        </row>
        <row r="3880">
          <cell r="A3880">
            <v>3880</v>
          </cell>
          <cell r="B3880">
            <v>3880</v>
          </cell>
        </row>
        <row r="3881">
          <cell r="A3881">
            <v>3881</v>
          </cell>
          <cell r="B3881">
            <v>3880</v>
          </cell>
        </row>
        <row r="3882">
          <cell r="A3882">
            <v>3882</v>
          </cell>
          <cell r="B3882">
            <v>3880</v>
          </cell>
        </row>
        <row r="3883">
          <cell r="A3883">
            <v>3883</v>
          </cell>
          <cell r="B3883">
            <v>3885</v>
          </cell>
        </row>
        <row r="3884">
          <cell r="A3884">
            <v>3884</v>
          </cell>
          <cell r="B3884">
            <v>3885</v>
          </cell>
        </row>
        <row r="3885">
          <cell r="A3885">
            <v>3885</v>
          </cell>
          <cell r="B3885">
            <v>3885</v>
          </cell>
        </row>
        <row r="3886">
          <cell r="A3886">
            <v>3886</v>
          </cell>
          <cell r="B3886">
            <v>3885</v>
          </cell>
        </row>
        <row r="3887">
          <cell r="A3887">
            <v>3887</v>
          </cell>
          <cell r="B3887">
            <v>3885</v>
          </cell>
        </row>
        <row r="3888">
          <cell r="A3888">
            <v>3888</v>
          </cell>
          <cell r="B3888">
            <v>3890</v>
          </cell>
        </row>
        <row r="3889">
          <cell r="A3889">
            <v>3889</v>
          </cell>
          <cell r="B3889">
            <v>3890</v>
          </cell>
        </row>
        <row r="3890">
          <cell r="A3890">
            <v>3890</v>
          </cell>
          <cell r="B3890">
            <v>3890</v>
          </cell>
        </row>
        <row r="3891">
          <cell r="A3891">
            <v>3891</v>
          </cell>
          <cell r="B3891">
            <v>3890</v>
          </cell>
        </row>
        <row r="3892">
          <cell r="A3892">
            <v>3892</v>
          </cell>
          <cell r="B3892">
            <v>3890</v>
          </cell>
        </row>
        <row r="3893">
          <cell r="A3893">
            <v>3893</v>
          </cell>
          <cell r="B3893">
            <v>3895</v>
          </cell>
        </row>
        <row r="3894">
          <cell r="A3894">
            <v>3894</v>
          </cell>
          <cell r="B3894">
            <v>3895</v>
          </cell>
        </row>
        <row r="3895">
          <cell r="A3895">
            <v>3895</v>
          </cell>
          <cell r="B3895">
            <v>3895</v>
          </cell>
        </row>
        <row r="3896">
          <cell r="A3896">
            <v>3896</v>
          </cell>
          <cell r="B3896">
            <v>3895</v>
          </cell>
        </row>
        <row r="3897">
          <cell r="A3897">
            <v>3897</v>
          </cell>
          <cell r="B3897">
            <v>3895</v>
          </cell>
        </row>
        <row r="3898">
          <cell r="A3898">
            <v>3898</v>
          </cell>
          <cell r="B3898">
            <v>3900</v>
          </cell>
        </row>
        <row r="3899">
          <cell r="A3899">
            <v>3899</v>
          </cell>
          <cell r="B3899">
            <v>3900</v>
          </cell>
        </row>
        <row r="3900">
          <cell r="A3900">
            <v>3900</v>
          </cell>
          <cell r="B3900">
            <v>3900</v>
          </cell>
        </row>
        <row r="3901">
          <cell r="A3901">
            <v>3901</v>
          </cell>
          <cell r="B3901">
            <v>3900</v>
          </cell>
        </row>
        <row r="3902">
          <cell r="A3902">
            <v>3902</v>
          </cell>
          <cell r="B3902">
            <v>3900</v>
          </cell>
        </row>
        <row r="3903">
          <cell r="A3903">
            <v>3903</v>
          </cell>
          <cell r="B3903">
            <v>3905</v>
          </cell>
        </row>
        <row r="3904">
          <cell r="A3904">
            <v>3904</v>
          </cell>
          <cell r="B3904">
            <v>3905</v>
          </cell>
        </row>
        <row r="3905">
          <cell r="A3905">
            <v>3905</v>
          </cell>
          <cell r="B3905">
            <v>3905</v>
          </cell>
        </row>
        <row r="3906">
          <cell r="A3906">
            <v>3906</v>
          </cell>
          <cell r="B3906">
            <v>3905</v>
          </cell>
        </row>
        <row r="3907">
          <cell r="A3907">
            <v>3907</v>
          </cell>
          <cell r="B3907">
            <v>3905</v>
          </cell>
        </row>
        <row r="3908">
          <cell r="A3908">
            <v>3908</v>
          </cell>
          <cell r="B3908">
            <v>3910</v>
          </cell>
        </row>
        <row r="3909">
          <cell r="A3909">
            <v>3909</v>
          </cell>
          <cell r="B3909">
            <v>3910</v>
          </cell>
        </row>
        <row r="3910">
          <cell r="A3910">
            <v>3910</v>
          </cell>
          <cell r="B3910">
            <v>3910</v>
          </cell>
        </row>
        <row r="3911">
          <cell r="A3911">
            <v>3911</v>
          </cell>
          <cell r="B3911">
            <v>3910</v>
          </cell>
        </row>
        <row r="3912">
          <cell r="A3912">
            <v>3912</v>
          </cell>
          <cell r="B3912">
            <v>3910</v>
          </cell>
        </row>
        <row r="3913">
          <cell r="A3913">
            <v>3913</v>
          </cell>
          <cell r="B3913">
            <v>3915</v>
          </cell>
        </row>
        <row r="3914">
          <cell r="A3914">
            <v>3914</v>
          </cell>
          <cell r="B3914">
            <v>3915</v>
          </cell>
        </row>
        <row r="3915">
          <cell r="A3915">
            <v>3915</v>
          </cell>
          <cell r="B3915">
            <v>3915</v>
          </cell>
        </row>
        <row r="3916">
          <cell r="A3916">
            <v>3916</v>
          </cell>
          <cell r="B3916">
            <v>3915</v>
          </cell>
        </row>
        <row r="3917">
          <cell r="A3917">
            <v>3917</v>
          </cell>
          <cell r="B3917">
            <v>3915</v>
          </cell>
        </row>
        <row r="3918">
          <cell r="A3918">
            <v>3918</v>
          </cell>
          <cell r="B3918">
            <v>3920</v>
          </cell>
        </row>
        <row r="3919">
          <cell r="A3919">
            <v>3919</v>
          </cell>
          <cell r="B3919">
            <v>3920</v>
          </cell>
        </row>
        <row r="3920">
          <cell r="A3920">
            <v>3920</v>
          </cell>
          <cell r="B3920">
            <v>3920</v>
          </cell>
        </row>
        <row r="3921">
          <cell r="A3921">
            <v>3921</v>
          </cell>
          <cell r="B3921">
            <v>3920</v>
          </cell>
        </row>
        <row r="3922">
          <cell r="A3922">
            <v>3922</v>
          </cell>
          <cell r="B3922">
            <v>3920</v>
          </cell>
        </row>
        <row r="3923">
          <cell r="A3923">
            <v>3923</v>
          </cell>
          <cell r="B3923">
            <v>3925</v>
          </cell>
        </row>
        <row r="3924">
          <cell r="A3924">
            <v>3924</v>
          </cell>
          <cell r="B3924">
            <v>3925</v>
          </cell>
        </row>
        <row r="3925">
          <cell r="A3925">
            <v>3925</v>
          </cell>
          <cell r="B3925">
            <v>3925</v>
          </cell>
        </row>
        <row r="3926">
          <cell r="A3926">
            <v>3926</v>
          </cell>
          <cell r="B3926">
            <v>3925</v>
          </cell>
        </row>
        <row r="3927">
          <cell r="A3927">
            <v>3927</v>
          </cell>
          <cell r="B3927">
            <v>3925</v>
          </cell>
        </row>
        <row r="3928">
          <cell r="A3928">
            <v>3928</v>
          </cell>
          <cell r="B3928">
            <v>3930</v>
          </cell>
        </row>
        <row r="3929">
          <cell r="A3929">
            <v>3929</v>
          </cell>
          <cell r="B3929">
            <v>3930</v>
          </cell>
        </row>
        <row r="3930">
          <cell r="A3930">
            <v>3930</v>
          </cell>
          <cell r="B3930">
            <v>3930</v>
          </cell>
        </row>
        <row r="3931">
          <cell r="A3931">
            <v>3931</v>
          </cell>
          <cell r="B3931">
            <v>3930</v>
          </cell>
        </row>
        <row r="3932">
          <cell r="A3932">
            <v>3932</v>
          </cell>
          <cell r="B3932">
            <v>3930</v>
          </cell>
        </row>
        <row r="3933">
          <cell r="A3933">
            <v>3933</v>
          </cell>
          <cell r="B3933">
            <v>3935</v>
          </cell>
        </row>
        <row r="3934">
          <cell r="A3934">
            <v>3934</v>
          </cell>
          <cell r="B3934">
            <v>3935</v>
          </cell>
        </row>
        <row r="3935">
          <cell r="A3935">
            <v>3935</v>
          </cell>
          <cell r="B3935">
            <v>3935</v>
          </cell>
        </row>
        <row r="3936">
          <cell r="A3936">
            <v>3936</v>
          </cell>
          <cell r="B3936">
            <v>3935</v>
          </cell>
        </row>
        <row r="3937">
          <cell r="A3937">
            <v>3937</v>
          </cell>
          <cell r="B3937">
            <v>3935</v>
          </cell>
        </row>
        <row r="3938">
          <cell r="A3938">
            <v>3938</v>
          </cell>
          <cell r="B3938">
            <v>3940</v>
          </cell>
        </row>
        <row r="3939">
          <cell r="A3939">
            <v>3939</v>
          </cell>
          <cell r="B3939">
            <v>3940</v>
          </cell>
        </row>
        <row r="3940">
          <cell r="A3940">
            <v>3940</v>
          </cell>
          <cell r="B3940">
            <v>3940</v>
          </cell>
        </row>
        <row r="3941">
          <cell r="A3941">
            <v>3941</v>
          </cell>
          <cell r="B3941">
            <v>3940</v>
          </cell>
        </row>
        <row r="3942">
          <cell r="A3942">
            <v>3942</v>
          </cell>
          <cell r="B3942">
            <v>3940</v>
          </cell>
        </row>
        <row r="3943">
          <cell r="A3943">
            <v>3943</v>
          </cell>
          <cell r="B3943">
            <v>3945</v>
          </cell>
        </row>
        <row r="3944">
          <cell r="A3944">
            <v>3944</v>
          </cell>
          <cell r="B3944">
            <v>3945</v>
          </cell>
        </row>
        <row r="3945">
          <cell r="A3945">
            <v>3945</v>
          </cell>
          <cell r="B3945">
            <v>3945</v>
          </cell>
        </row>
        <row r="3946">
          <cell r="A3946">
            <v>3946</v>
          </cell>
          <cell r="B3946">
            <v>3945</v>
          </cell>
        </row>
        <row r="3947">
          <cell r="A3947">
            <v>3947</v>
          </cell>
          <cell r="B3947">
            <v>3945</v>
          </cell>
        </row>
        <row r="3948">
          <cell r="A3948">
            <v>3948</v>
          </cell>
          <cell r="B3948">
            <v>3950</v>
          </cell>
        </row>
        <row r="3949">
          <cell r="A3949">
            <v>3949</v>
          </cell>
          <cell r="B3949">
            <v>3950</v>
          </cell>
        </row>
        <row r="3950">
          <cell r="A3950">
            <v>3950</v>
          </cell>
          <cell r="B3950">
            <v>3950</v>
          </cell>
        </row>
        <row r="3951">
          <cell r="A3951">
            <v>3951</v>
          </cell>
          <cell r="B3951">
            <v>3950</v>
          </cell>
        </row>
        <row r="3952">
          <cell r="A3952">
            <v>3952</v>
          </cell>
          <cell r="B3952">
            <v>3950</v>
          </cell>
        </row>
        <row r="3953">
          <cell r="A3953">
            <v>3953</v>
          </cell>
          <cell r="B3953">
            <v>3955</v>
          </cell>
        </row>
        <row r="3954">
          <cell r="A3954">
            <v>3954</v>
          </cell>
          <cell r="B3954">
            <v>3955</v>
          </cell>
        </row>
        <row r="3955">
          <cell r="A3955">
            <v>3955</v>
          </cell>
          <cell r="B3955">
            <v>3955</v>
          </cell>
        </row>
        <row r="3956">
          <cell r="A3956">
            <v>3956</v>
          </cell>
          <cell r="B3956">
            <v>3955</v>
          </cell>
        </row>
        <row r="3957">
          <cell r="A3957">
            <v>3957</v>
          </cell>
          <cell r="B3957">
            <v>3955</v>
          </cell>
        </row>
        <row r="3958">
          <cell r="A3958">
            <v>3958</v>
          </cell>
          <cell r="B3958">
            <v>3960</v>
          </cell>
        </row>
        <row r="3959">
          <cell r="A3959">
            <v>3959</v>
          </cell>
          <cell r="B3959">
            <v>3960</v>
          </cell>
        </row>
        <row r="3960">
          <cell r="A3960">
            <v>3960</v>
          </cell>
          <cell r="B3960">
            <v>3960</v>
          </cell>
        </row>
        <row r="3961">
          <cell r="A3961">
            <v>3961</v>
          </cell>
          <cell r="B3961">
            <v>3960</v>
          </cell>
        </row>
        <row r="3962">
          <cell r="A3962">
            <v>3962</v>
          </cell>
          <cell r="B3962">
            <v>3960</v>
          </cell>
        </row>
        <row r="3963">
          <cell r="A3963">
            <v>3963</v>
          </cell>
          <cell r="B3963">
            <v>3965</v>
          </cell>
        </row>
        <row r="3964">
          <cell r="A3964">
            <v>3964</v>
          </cell>
          <cell r="B3964">
            <v>3965</v>
          </cell>
        </row>
        <row r="3965">
          <cell r="A3965">
            <v>3965</v>
          </cell>
          <cell r="B3965">
            <v>3965</v>
          </cell>
        </row>
        <row r="3966">
          <cell r="A3966">
            <v>3966</v>
          </cell>
          <cell r="B3966">
            <v>3965</v>
          </cell>
        </row>
        <row r="3967">
          <cell r="A3967">
            <v>3967</v>
          </cell>
          <cell r="B3967">
            <v>3965</v>
          </cell>
        </row>
        <row r="3968">
          <cell r="A3968">
            <v>3968</v>
          </cell>
          <cell r="B3968">
            <v>3970</v>
          </cell>
        </row>
        <row r="3969">
          <cell r="A3969">
            <v>3969</v>
          </cell>
          <cell r="B3969">
            <v>3970</v>
          </cell>
        </row>
        <row r="3970">
          <cell r="A3970">
            <v>3970</v>
          </cell>
          <cell r="B3970">
            <v>3970</v>
          </cell>
        </row>
        <row r="3971">
          <cell r="A3971">
            <v>3971</v>
          </cell>
          <cell r="B3971">
            <v>3970</v>
          </cell>
        </row>
        <row r="3972">
          <cell r="A3972">
            <v>3972</v>
          </cell>
          <cell r="B3972">
            <v>3970</v>
          </cell>
        </row>
        <row r="3973">
          <cell r="A3973">
            <v>3973</v>
          </cell>
          <cell r="B3973">
            <v>3975</v>
          </cell>
        </row>
        <row r="3974">
          <cell r="A3974">
            <v>3974</v>
          </cell>
          <cell r="B3974">
            <v>3975</v>
          </cell>
        </row>
        <row r="3975">
          <cell r="A3975">
            <v>3975</v>
          </cell>
          <cell r="B3975">
            <v>3975</v>
          </cell>
        </row>
        <row r="3976">
          <cell r="A3976">
            <v>3976</v>
          </cell>
          <cell r="B3976">
            <v>3975</v>
          </cell>
        </row>
        <row r="3977">
          <cell r="A3977">
            <v>3977</v>
          </cell>
          <cell r="B3977">
            <v>3975</v>
          </cell>
        </row>
        <row r="3978">
          <cell r="A3978">
            <v>3978</v>
          </cell>
          <cell r="B3978">
            <v>3980</v>
          </cell>
        </row>
        <row r="3979">
          <cell r="A3979">
            <v>3979</v>
          </cell>
          <cell r="B3979">
            <v>3980</v>
          </cell>
        </row>
        <row r="3980">
          <cell r="A3980">
            <v>3980</v>
          </cell>
          <cell r="B3980">
            <v>3980</v>
          </cell>
        </row>
        <row r="3981">
          <cell r="A3981">
            <v>3981</v>
          </cell>
          <cell r="B3981">
            <v>3980</v>
          </cell>
        </row>
        <row r="3982">
          <cell r="A3982">
            <v>3982</v>
          </cell>
          <cell r="B3982">
            <v>3980</v>
          </cell>
        </row>
        <row r="3983">
          <cell r="A3983">
            <v>3983</v>
          </cell>
          <cell r="B3983">
            <v>3985</v>
          </cell>
        </row>
        <row r="3984">
          <cell r="A3984">
            <v>3984</v>
          </cell>
          <cell r="B3984">
            <v>3985</v>
          </cell>
        </row>
        <row r="3985">
          <cell r="A3985">
            <v>3985</v>
          </cell>
          <cell r="B3985">
            <v>3985</v>
          </cell>
        </row>
        <row r="3986">
          <cell r="A3986">
            <v>3986</v>
          </cell>
          <cell r="B3986">
            <v>3985</v>
          </cell>
        </row>
        <row r="3987">
          <cell r="A3987">
            <v>3987</v>
          </cell>
          <cell r="B3987">
            <v>3985</v>
          </cell>
        </row>
        <row r="3988">
          <cell r="A3988">
            <v>3988</v>
          </cell>
          <cell r="B3988">
            <v>3990</v>
          </cell>
        </row>
        <row r="3989">
          <cell r="A3989">
            <v>3989</v>
          </cell>
          <cell r="B3989">
            <v>3990</v>
          </cell>
        </row>
        <row r="3990">
          <cell r="A3990">
            <v>3990</v>
          </cell>
          <cell r="B3990">
            <v>3990</v>
          </cell>
        </row>
        <row r="3991">
          <cell r="A3991">
            <v>3991</v>
          </cell>
          <cell r="B3991">
            <v>3990</v>
          </cell>
        </row>
        <row r="3992">
          <cell r="A3992">
            <v>3992</v>
          </cell>
          <cell r="B3992">
            <v>3990</v>
          </cell>
        </row>
        <row r="3993">
          <cell r="A3993">
            <v>3993</v>
          </cell>
          <cell r="B3993">
            <v>3995</v>
          </cell>
        </row>
        <row r="3994">
          <cell r="A3994">
            <v>3994</v>
          </cell>
          <cell r="B3994">
            <v>3995</v>
          </cell>
        </row>
        <row r="3995">
          <cell r="A3995">
            <v>3995</v>
          </cell>
          <cell r="B3995">
            <v>3995</v>
          </cell>
        </row>
        <row r="3996">
          <cell r="A3996">
            <v>3996</v>
          </cell>
          <cell r="B3996">
            <v>3995</v>
          </cell>
        </row>
        <row r="3997">
          <cell r="A3997">
            <v>3997</v>
          </cell>
          <cell r="B3997">
            <v>3995</v>
          </cell>
        </row>
        <row r="3998">
          <cell r="A3998">
            <v>3998</v>
          </cell>
          <cell r="B3998">
            <v>4000</v>
          </cell>
        </row>
        <row r="3999">
          <cell r="A3999">
            <v>3999</v>
          </cell>
          <cell r="B3999">
            <v>4000</v>
          </cell>
        </row>
        <row r="4000">
          <cell r="A4000">
            <v>4000</v>
          </cell>
          <cell r="B4000">
            <v>4000</v>
          </cell>
        </row>
        <row r="4001">
          <cell r="A4001">
            <v>4001</v>
          </cell>
          <cell r="B4001">
            <v>4000</v>
          </cell>
        </row>
        <row r="4002">
          <cell r="A4002">
            <v>4002</v>
          </cell>
          <cell r="B4002">
            <v>4000</v>
          </cell>
        </row>
        <row r="4003">
          <cell r="A4003">
            <v>4003</v>
          </cell>
          <cell r="B4003">
            <v>4005</v>
          </cell>
        </row>
        <row r="4004">
          <cell r="A4004">
            <v>4004</v>
          </cell>
          <cell r="B4004">
            <v>4005</v>
          </cell>
        </row>
        <row r="4005">
          <cell r="A4005">
            <v>4005</v>
          </cell>
          <cell r="B4005">
            <v>4005</v>
          </cell>
        </row>
        <row r="4006">
          <cell r="A4006">
            <v>4006</v>
          </cell>
          <cell r="B4006">
            <v>4005</v>
          </cell>
        </row>
        <row r="4007">
          <cell r="A4007">
            <v>4007</v>
          </cell>
          <cell r="B4007">
            <v>4005</v>
          </cell>
        </row>
        <row r="4008">
          <cell r="A4008">
            <v>4008</v>
          </cell>
          <cell r="B4008">
            <v>4010</v>
          </cell>
        </row>
        <row r="4009">
          <cell r="A4009">
            <v>4009</v>
          </cell>
          <cell r="B4009">
            <v>4010</v>
          </cell>
        </row>
        <row r="4010">
          <cell r="A4010">
            <v>4010</v>
          </cell>
          <cell r="B4010">
            <v>4010</v>
          </cell>
        </row>
        <row r="4011">
          <cell r="A4011">
            <v>4011</v>
          </cell>
          <cell r="B4011">
            <v>4010</v>
          </cell>
        </row>
        <row r="4012">
          <cell r="A4012">
            <v>4012</v>
          </cell>
          <cell r="B4012">
            <v>4010</v>
          </cell>
        </row>
        <row r="4013">
          <cell r="A4013">
            <v>4013</v>
          </cell>
          <cell r="B4013">
            <v>4015</v>
          </cell>
        </row>
        <row r="4014">
          <cell r="A4014">
            <v>4014</v>
          </cell>
          <cell r="B4014">
            <v>4015</v>
          </cell>
        </row>
        <row r="4015">
          <cell r="A4015">
            <v>4015</v>
          </cell>
          <cell r="B4015">
            <v>4015</v>
          </cell>
        </row>
        <row r="4016">
          <cell r="A4016">
            <v>4016</v>
          </cell>
          <cell r="B4016">
            <v>4015</v>
          </cell>
        </row>
        <row r="4017">
          <cell r="A4017">
            <v>4017</v>
          </cell>
          <cell r="B4017">
            <v>4015</v>
          </cell>
        </row>
        <row r="4018">
          <cell r="A4018">
            <v>4018</v>
          </cell>
          <cell r="B4018">
            <v>4020</v>
          </cell>
        </row>
        <row r="4019">
          <cell r="A4019">
            <v>4019</v>
          </cell>
          <cell r="B4019">
            <v>4020</v>
          </cell>
        </row>
        <row r="4020">
          <cell r="A4020">
            <v>4020</v>
          </cell>
          <cell r="B4020">
            <v>4020</v>
          </cell>
        </row>
        <row r="4021">
          <cell r="A4021">
            <v>4021</v>
          </cell>
          <cell r="B4021">
            <v>4020</v>
          </cell>
        </row>
        <row r="4022">
          <cell r="A4022">
            <v>4022</v>
          </cell>
          <cell r="B4022">
            <v>4020</v>
          </cell>
        </row>
        <row r="4023">
          <cell r="A4023">
            <v>4023</v>
          </cell>
          <cell r="B4023">
            <v>4025</v>
          </cell>
        </row>
        <row r="4024">
          <cell r="A4024">
            <v>4024</v>
          </cell>
          <cell r="B4024">
            <v>4025</v>
          </cell>
        </row>
        <row r="4025">
          <cell r="A4025">
            <v>4025</v>
          </cell>
          <cell r="B4025">
            <v>4025</v>
          </cell>
        </row>
        <row r="4026">
          <cell r="A4026">
            <v>4026</v>
          </cell>
          <cell r="B4026">
            <v>4025</v>
          </cell>
        </row>
        <row r="4027">
          <cell r="A4027">
            <v>4027</v>
          </cell>
          <cell r="B4027">
            <v>4025</v>
          </cell>
        </row>
        <row r="4028">
          <cell r="A4028">
            <v>4028</v>
          </cell>
          <cell r="B4028">
            <v>4030</v>
          </cell>
        </row>
        <row r="4029">
          <cell r="A4029">
            <v>4029</v>
          </cell>
          <cell r="B4029">
            <v>4030</v>
          </cell>
        </row>
        <row r="4030">
          <cell r="A4030">
            <v>4030</v>
          </cell>
          <cell r="B4030">
            <v>4030</v>
          </cell>
        </row>
        <row r="4031">
          <cell r="A4031">
            <v>4031</v>
          </cell>
          <cell r="B4031">
            <v>4030</v>
          </cell>
        </row>
        <row r="4032">
          <cell r="A4032">
            <v>4032</v>
          </cell>
          <cell r="B4032">
            <v>4030</v>
          </cell>
        </row>
        <row r="4033">
          <cell r="A4033">
            <v>4033</v>
          </cell>
          <cell r="B4033">
            <v>4035</v>
          </cell>
        </row>
        <row r="4034">
          <cell r="A4034">
            <v>4034</v>
          </cell>
          <cell r="B4034">
            <v>4035</v>
          </cell>
        </row>
        <row r="4035">
          <cell r="A4035">
            <v>4035</v>
          </cell>
          <cell r="B4035">
            <v>4035</v>
          </cell>
        </row>
        <row r="4036">
          <cell r="A4036">
            <v>4036</v>
          </cell>
          <cell r="B4036">
            <v>4035</v>
          </cell>
        </row>
        <row r="4037">
          <cell r="A4037">
            <v>4037</v>
          </cell>
          <cell r="B4037">
            <v>4035</v>
          </cell>
        </row>
        <row r="4038">
          <cell r="A4038">
            <v>4038</v>
          </cell>
          <cell r="B4038">
            <v>4040</v>
          </cell>
        </row>
        <row r="4039">
          <cell r="A4039">
            <v>4039</v>
          </cell>
          <cell r="B4039">
            <v>4040</v>
          </cell>
        </row>
        <row r="4040">
          <cell r="A4040">
            <v>4040</v>
          </cell>
          <cell r="B4040">
            <v>4040</v>
          </cell>
        </row>
        <row r="4041">
          <cell r="A4041">
            <v>4041</v>
          </cell>
          <cell r="B4041">
            <v>4040</v>
          </cell>
        </row>
        <row r="4042">
          <cell r="A4042">
            <v>4042</v>
          </cell>
          <cell r="B4042">
            <v>4040</v>
          </cell>
        </row>
        <row r="4043">
          <cell r="A4043">
            <v>4043</v>
          </cell>
          <cell r="B4043">
            <v>4045</v>
          </cell>
        </row>
        <row r="4044">
          <cell r="A4044">
            <v>4044</v>
          </cell>
          <cell r="B4044">
            <v>4045</v>
          </cell>
        </row>
        <row r="4045">
          <cell r="A4045">
            <v>4045</v>
          </cell>
          <cell r="B4045">
            <v>4045</v>
          </cell>
        </row>
        <row r="4046">
          <cell r="A4046">
            <v>4046</v>
          </cell>
          <cell r="B4046">
            <v>4045</v>
          </cell>
        </row>
        <row r="4047">
          <cell r="A4047">
            <v>4047</v>
          </cell>
          <cell r="B4047">
            <v>4045</v>
          </cell>
        </row>
        <row r="4048">
          <cell r="A4048">
            <v>4048</v>
          </cell>
          <cell r="B4048">
            <v>4050</v>
          </cell>
        </row>
        <row r="4049">
          <cell r="A4049">
            <v>4049</v>
          </cell>
          <cell r="B4049">
            <v>4050</v>
          </cell>
        </row>
        <row r="4050">
          <cell r="A4050">
            <v>4050</v>
          </cell>
          <cell r="B4050">
            <v>4050</v>
          </cell>
        </row>
        <row r="4051">
          <cell r="A4051">
            <v>4051</v>
          </cell>
          <cell r="B4051">
            <v>4050</v>
          </cell>
        </row>
        <row r="4052">
          <cell r="A4052">
            <v>4052</v>
          </cell>
          <cell r="B4052">
            <v>4050</v>
          </cell>
        </row>
        <row r="4053">
          <cell r="A4053">
            <v>4053</v>
          </cell>
          <cell r="B4053">
            <v>4055</v>
          </cell>
        </row>
        <row r="4054">
          <cell r="A4054">
            <v>4054</v>
          </cell>
          <cell r="B4054">
            <v>4055</v>
          </cell>
        </row>
        <row r="4055">
          <cell r="A4055">
            <v>4055</v>
          </cell>
          <cell r="B4055">
            <v>4055</v>
          </cell>
        </row>
        <row r="4056">
          <cell r="A4056">
            <v>4056</v>
          </cell>
          <cell r="B4056">
            <v>4055</v>
          </cell>
        </row>
        <row r="4057">
          <cell r="A4057">
            <v>4057</v>
          </cell>
          <cell r="B4057">
            <v>4055</v>
          </cell>
        </row>
        <row r="4058">
          <cell r="A4058">
            <v>4058</v>
          </cell>
          <cell r="B4058">
            <v>4060</v>
          </cell>
        </row>
        <row r="4059">
          <cell r="A4059">
            <v>4059</v>
          </cell>
          <cell r="B4059">
            <v>4060</v>
          </cell>
        </row>
        <row r="4060">
          <cell r="A4060">
            <v>4060</v>
          </cell>
          <cell r="B4060">
            <v>4060</v>
          </cell>
        </row>
        <row r="4061">
          <cell r="A4061">
            <v>4061</v>
          </cell>
          <cell r="B4061">
            <v>4060</v>
          </cell>
        </row>
        <row r="4062">
          <cell r="A4062">
            <v>4062</v>
          </cell>
          <cell r="B4062">
            <v>4060</v>
          </cell>
        </row>
        <row r="4063">
          <cell r="A4063">
            <v>4063</v>
          </cell>
          <cell r="B4063">
            <v>4065</v>
          </cell>
        </row>
        <row r="4064">
          <cell r="A4064">
            <v>4064</v>
          </cell>
          <cell r="B4064">
            <v>4065</v>
          </cell>
        </row>
        <row r="4065">
          <cell r="A4065">
            <v>4065</v>
          </cell>
          <cell r="B4065">
            <v>4065</v>
          </cell>
        </row>
        <row r="4066">
          <cell r="A4066">
            <v>4066</v>
          </cell>
          <cell r="B4066">
            <v>4065</v>
          </cell>
        </row>
        <row r="4067">
          <cell r="A4067">
            <v>4067</v>
          </cell>
          <cell r="B4067">
            <v>4065</v>
          </cell>
        </row>
        <row r="4068">
          <cell r="A4068">
            <v>4068</v>
          </cell>
          <cell r="B4068">
            <v>4070</v>
          </cell>
        </row>
        <row r="4069">
          <cell r="A4069">
            <v>4069</v>
          </cell>
          <cell r="B4069">
            <v>4070</v>
          </cell>
        </row>
        <row r="4070">
          <cell r="A4070">
            <v>4070</v>
          </cell>
          <cell r="B4070">
            <v>4070</v>
          </cell>
        </row>
        <row r="4071">
          <cell r="A4071">
            <v>4071</v>
          </cell>
          <cell r="B4071">
            <v>4070</v>
          </cell>
        </row>
        <row r="4072">
          <cell r="A4072">
            <v>4072</v>
          </cell>
          <cell r="B4072">
            <v>4070</v>
          </cell>
        </row>
        <row r="4073">
          <cell r="A4073">
            <v>4073</v>
          </cell>
          <cell r="B4073">
            <v>4075</v>
          </cell>
        </row>
        <row r="4074">
          <cell r="A4074">
            <v>4074</v>
          </cell>
          <cell r="B4074">
            <v>4075</v>
          </cell>
        </row>
        <row r="4075">
          <cell r="A4075">
            <v>4075</v>
          </cell>
          <cell r="B4075">
            <v>4075</v>
          </cell>
        </row>
        <row r="4076">
          <cell r="A4076">
            <v>4076</v>
          </cell>
          <cell r="B4076">
            <v>4075</v>
          </cell>
        </row>
        <row r="4077">
          <cell r="A4077">
            <v>4077</v>
          </cell>
          <cell r="B4077">
            <v>4075</v>
          </cell>
        </row>
        <row r="4078">
          <cell r="A4078">
            <v>4078</v>
          </cell>
          <cell r="B4078">
            <v>4080</v>
          </cell>
        </row>
        <row r="4079">
          <cell r="A4079">
            <v>4079</v>
          </cell>
          <cell r="B4079">
            <v>4080</v>
          </cell>
        </row>
        <row r="4080">
          <cell r="A4080">
            <v>4080</v>
          </cell>
          <cell r="B4080">
            <v>4080</v>
          </cell>
        </row>
        <row r="4081">
          <cell r="A4081">
            <v>4081</v>
          </cell>
          <cell r="B4081">
            <v>4080</v>
          </cell>
        </row>
        <row r="4082">
          <cell r="A4082">
            <v>4082</v>
          </cell>
          <cell r="B4082">
            <v>4080</v>
          </cell>
        </row>
        <row r="4083">
          <cell r="A4083">
            <v>4083</v>
          </cell>
          <cell r="B4083">
            <v>4085</v>
          </cell>
        </row>
        <row r="4084">
          <cell r="A4084">
            <v>4084</v>
          </cell>
          <cell r="B4084">
            <v>4085</v>
          </cell>
        </row>
        <row r="4085">
          <cell r="A4085">
            <v>4085</v>
          </cell>
          <cell r="B4085">
            <v>4085</v>
          </cell>
        </row>
        <row r="4086">
          <cell r="A4086">
            <v>4086</v>
          </cell>
          <cell r="B4086">
            <v>4085</v>
          </cell>
        </row>
        <row r="4087">
          <cell r="A4087">
            <v>4087</v>
          </cell>
          <cell r="B4087">
            <v>4085</v>
          </cell>
        </row>
        <row r="4088">
          <cell r="A4088">
            <v>4088</v>
          </cell>
          <cell r="B4088">
            <v>4090</v>
          </cell>
        </row>
        <row r="4089">
          <cell r="A4089">
            <v>4089</v>
          </cell>
          <cell r="B4089">
            <v>4090</v>
          </cell>
        </row>
        <row r="4090">
          <cell r="A4090">
            <v>4090</v>
          </cell>
          <cell r="B4090">
            <v>4090</v>
          </cell>
        </row>
        <row r="4091">
          <cell r="A4091">
            <v>4091</v>
          </cell>
          <cell r="B4091">
            <v>4090</v>
          </cell>
        </row>
        <row r="4092">
          <cell r="A4092">
            <v>4092</v>
          </cell>
          <cell r="B4092">
            <v>4090</v>
          </cell>
        </row>
        <row r="4093">
          <cell r="A4093">
            <v>4093</v>
          </cell>
          <cell r="B4093">
            <v>4095</v>
          </cell>
        </row>
        <row r="4094">
          <cell r="A4094">
            <v>4094</v>
          </cell>
          <cell r="B4094">
            <v>4095</v>
          </cell>
        </row>
        <row r="4095">
          <cell r="A4095">
            <v>4095</v>
          </cell>
          <cell r="B4095">
            <v>4095</v>
          </cell>
        </row>
        <row r="4096">
          <cell r="A4096">
            <v>4096</v>
          </cell>
          <cell r="B4096">
            <v>4095</v>
          </cell>
        </row>
        <row r="4097">
          <cell r="A4097">
            <v>4097</v>
          </cell>
          <cell r="B4097">
            <v>4095</v>
          </cell>
        </row>
        <row r="4098">
          <cell r="A4098">
            <v>4098</v>
          </cell>
          <cell r="B4098">
            <v>4100</v>
          </cell>
        </row>
        <row r="4099">
          <cell r="A4099">
            <v>4099</v>
          </cell>
          <cell r="B4099">
            <v>4100</v>
          </cell>
        </row>
        <row r="4100">
          <cell r="A4100">
            <v>4100</v>
          </cell>
          <cell r="B4100">
            <v>4100</v>
          </cell>
        </row>
        <row r="4101">
          <cell r="A4101">
            <v>4101</v>
          </cell>
          <cell r="B4101">
            <v>4100</v>
          </cell>
        </row>
        <row r="4102">
          <cell r="A4102">
            <v>4102</v>
          </cell>
          <cell r="B4102">
            <v>4100</v>
          </cell>
        </row>
        <row r="4103">
          <cell r="A4103">
            <v>4103</v>
          </cell>
          <cell r="B4103">
            <v>4105</v>
          </cell>
        </row>
        <row r="4104">
          <cell r="A4104">
            <v>4104</v>
          </cell>
          <cell r="B4104">
            <v>4105</v>
          </cell>
        </row>
        <row r="4105">
          <cell r="A4105">
            <v>4105</v>
          </cell>
          <cell r="B4105">
            <v>4105</v>
          </cell>
        </row>
        <row r="4106">
          <cell r="A4106">
            <v>4106</v>
          </cell>
          <cell r="B4106">
            <v>4105</v>
          </cell>
        </row>
        <row r="4107">
          <cell r="A4107">
            <v>4107</v>
          </cell>
          <cell r="B4107">
            <v>4105</v>
          </cell>
        </row>
        <row r="4108">
          <cell r="A4108">
            <v>4108</v>
          </cell>
          <cell r="B4108">
            <v>4110</v>
          </cell>
        </row>
        <row r="4109">
          <cell r="A4109">
            <v>4109</v>
          </cell>
          <cell r="B4109">
            <v>4110</v>
          </cell>
        </row>
        <row r="4110">
          <cell r="A4110">
            <v>4110</v>
          </cell>
          <cell r="B4110">
            <v>4110</v>
          </cell>
        </row>
        <row r="4111">
          <cell r="A4111">
            <v>4111</v>
          </cell>
          <cell r="B4111">
            <v>4110</v>
          </cell>
        </row>
        <row r="4112">
          <cell r="A4112">
            <v>4112</v>
          </cell>
          <cell r="B4112">
            <v>4110</v>
          </cell>
        </row>
        <row r="4113">
          <cell r="A4113">
            <v>4113</v>
          </cell>
          <cell r="B4113">
            <v>4115</v>
          </cell>
        </row>
        <row r="4114">
          <cell r="A4114">
            <v>4114</v>
          </cell>
          <cell r="B4114">
            <v>4115</v>
          </cell>
        </row>
        <row r="4115">
          <cell r="A4115">
            <v>4115</v>
          </cell>
          <cell r="B4115">
            <v>4115</v>
          </cell>
        </row>
        <row r="4116">
          <cell r="A4116">
            <v>4116</v>
          </cell>
          <cell r="B4116">
            <v>4115</v>
          </cell>
        </row>
        <row r="4117">
          <cell r="A4117">
            <v>4117</v>
          </cell>
          <cell r="B4117">
            <v>4115</v>
          </cell>
        </row>
        <row r="4118">
          <cell r="A4118">
            <v>4118</v>
          </cell>
          <cell r="B4118">
            <v>4120</v>
          </cell>
        </row>
        <row r="4119">
          <cell r="A4119">
            <v>4119</v>
          </cell>
          <cell r="B4119">
            <v>4120</v>
          </cell>
        </row>
        <row r="4120">
          <cell r="A4120">
            <v>4120</v>
          </cell>
          <cell r="B4120">
            <v>4120</v>
          </cell>
        </row>
        <row r="4121">
          <cell r="A4121">
            <v>4121</v>
          </cell>
          <cell r="B4121">
            <v>4120</v>
          </cell>
        </row>
        <row r="4122">
          <cell r="A4122">
            <v>4122</v>
          </cell>
          <cell r="B4122">
            <v>4120</v>
          </cell>
        </row>
        <row r="4123">
          <cell r="A4123">
            <v>4123</v>
          </cell>
          <cell r="B4123">
            <v>4125</v>
          </cell>
        </row>
        <row r="4124">
          <cell r="A4124">
            <v>4124</v>
          </cell>
          <cell r="B4124">
            <v>4125</v>
          </cell>
        </row>
        <row r="4125">
          <cell r="A4125">
            <v>4125</v>
          </cell>
          <cell r="B4125">
            <v>4125</v>
          </cell>
        </row>
        <row r="4126">
          <cell r="A4126">
            <v>4126</v>
          </cell>
          <cell r="B4126">
            <v>4125</v>
          </cell>
        </row>
        <row r="4127">
          <cell r="A4127">
            <v>4127</v>
          </cell>
          <cell r="B4127">
            <v>4125</v>
          </cell>
        </row>
        <row r="4128">
          <cell r="A4128">
            <v>4128</v>
          </cell>
          <cell r="B4128">
            <v>4130</v>
          </cell>
        </row>
        <row r="4129">
          <cell r="A4129">
            <v>4129</v>
          </cell>
          <cell r="B4129">
            <v>4130</v>
          </cell>
        </row>
        <row r="4130">
          <cell r="A4130">
            <v>4130</v>
          </cell>
          <cell r="B4130">
            <v>4130</v>
          </cell>
        </row>
        <row r="4131">
          <cell r="A4131">
            <v>4131</v>
          </cell>
          <cell r="B4131">
            <v>4130</v>
          </cell>
        </row>
        <row r="4132">
          <cell r="A4132">
            <v>4132</v>
          </cell>
          <cell r="B4132">
            <v>4130</v>
          </cell>
        </row>
        <row r="4133">
          <cell r="A4133">
            <v>4133</v>
          </cell>
          <cell r="B4133">
            <v>4135</v>
          </cell>
        </row>
        <row r="4134">
          <cell r="A4134">
            <v>4134</v>
          </cell>
          <cell r="B4134">
            <v>4135</v>
          </cell>
        </row>
        <row r="4135">
          <cell r="A4135">
            <v>4135</v>
          </cell>
          <cell r="B4135">
            <v>4135</v>
          </cell>
        </row>
        <row r="4136">
          <cell r="A4136">
            <v>4136</v>
          </cell>
          <cell r="B4136">
            <v>4135</v>
          </cell>
        </row>
        <row r="4137">
          <cell r="A4137">
            <v>4137</v>
          </cell>
          <cell r="B4137">
            <v>4135</v>
          </cell>
        </row>
        <row r="4138">
          <cell r="A4138">
            <v>4138</v>
          </cell>
          <cell r="B4138">
            <v>4140</v>
          </cell>
        </row>
        <row r="4139">
          <cell r="A4139">
            <v>4139</v>
          </cell>
          <cell r="B4139">
            <v>4140</v>
          </cell>
        </row>
        <row r="4140">
          <cell r="A4140">
            <v>4140</v>
          </cell>
          <cell r="B4140">
            <v>4140</v>
          </cell>
        </row>
        <row r="4141">
          <cell r="A4141">
            <v>4141</v>
          </cell>
          <cell r="B4141">
            <v>4140</v>
          </cell>
        </row>
        <row r="4142">
          <cell r="A4142">
            <v>4142</v>
          </cell>
          <cell r="B4142">
            <v>4140</v>
          </cell>
        </row>
        <row r="4143">
          <cell r="A4143">
            <v>4143</v>
          </cell>
          <cell r="B4143">
            <v>4145</v>
          </cell>
        </row>
        <row r="4144">
          <cell r="A4144">
            <v>4144</v>
          </cell>
          <cell r="B4144">
            <v>4145</v>
          </cell>
        </row>
        <row r="4145">
          <cell r="A4145">
            <v>4145</v>
          </cell>
          <cell r="B4145">
            <v>4145</v>
          </cell>
        </row>
        <row r="4146">
          <cell r="A4146">
            <v>4146</v>
          </cell>
          <cell r="B4146">
            <v>4145</v>
          </cell>
        </row>
        <row r="4147">
          <cell r="A4147">
            <v>4147</v>
          </cell>
          <cell r="B4147">
            <v>4145</v>
          </cell>
        </row>
        <row r="4148">
          <cell r="A4148">
            <v>4148</v>
          </cell>
          <cell r="B4148">
            <v>4150</v>
          </cell>
        </row>
        <row r="4149">
          <cell r="A4149">
            <v>4149</v>
          </cell>
          <cell r="B4149">
            <v>4150</v>
          </cell>
        </row>
        <row r="4150">
          <cell r="A4150">
            <v>4150</v>
          </cell>
          <cell r="B4150">
            <v>4150</v>
          </cell>
        </row>
        <row r="4151">
          <cell r="A4151">
            <v>4151</v>
          </cell>
          <cell r="B4151">
            <v>4150</v>
          </cell>
        </row>
        <row r="4152">
          <cell r="A4152">
            <v>4152</v>
          </cell>
          <cell r="B4152">
            <v>4150</v>
          </cell>
        </row>
        <row r="4153">
          <cell r="A4153">
            <v>4153</v>
          </cell>
          <cell r="B4153">
            <v>4155</v>
          </cell>
        </row>
        <row r="4154">
          <cell r="A4154">
            <v>4154</v>
          </cell>
          <cell r="B4154">
            <v>4155</v>
          </cell>
        </row>
        <row r="4155">
          <cell r="A4155">
            <v>4155</v>
          </cell>
          <cell r="B4155">
            <v>4155</v>
          </cell>
        </row>
        <row r="4156">
          <cell r="A4156">
            <v>4156</v>
          </cell>
          <cell r="B4156">
            <v>4155</v>
          </cell>
        </row>
        <row r="4157">
          <cell r="A4157">
            <v>4157</v>
          </cell>
          <cell r="B4157">
            <v>4155</v>
          </cell>
        </row>
        <row r="4158">
          <cell r="A4158">
            <v>4158</v>
          </cell>
          <cell r="B4158">
            <v>4160</v>
          </cell>
        </row>
        <row r="4159">
          <cell r="A4159">
            <v>4159</v>
          </cell>
          <cell r="B4159">
            <v>4160</v>
          </cell>
        </row>
        <row r="4160">
          <cell r="A4160">
            <v>4160</v>
          </cell>
          <cell r="B4160">
            <v>4160</v>
          </cell>
        </row>
        <row r="4161">
          <cell r="A4161">
            <v>4161</v>
          </cell>
          <cell r="B4161">
            <v>4160</v>
          </cell>
        </row>
        <row r="4162">
          <cell r="A4162">
            <v>4162</v>
          </cell>
          <cell r="B4162">
            <v>4160</v>
          </cell>
        </row>
        <row r="4163">
          <cell r="A4163">
            <v>4163</v>
          </cell>
          <cell r="B4163">
            <v>4165</v>
          </cell>
        </row>
        <row r="4164">
          <cell r="A4164">
            <v>4164</v>
          </cell>
          <cell r="B4164">
            <v>4165</v>
          </cell>
        </row>
        <row r="4165">
          <cell r="A4165">
            <v>4165</v>
          </cell>
          <cell r="B4165">
            <v>4165</v>
          </cell>
        </row>
        <row r="4166">
          <cell r="A4166">
            <v>4166</v>
          </cell>
          <cell r="B4166">
            <v>4165</v>
          </cell>
        </row>
        <row r="4167">
          <cell r="A4167">
            <v>4167</v>
          </cell>
          <cell r="B4167">
            <v>4165</v>
          </cell>
        </row>
        <row r="4168">
          <cell r="A4168">
            <v>4168</v>
          </cell>
          <cell r="B4168">
            <v>4170</v>
          </cell>
        </row>
        <row r="4169">
          <cell r="A4169">
            <v>4169</v>
          </cell>
          <cell r="B4169">
            <v>4170</v>
          </cell>
        </row>
        <row r="4170">
          <cell r="A4170">
            <v>4170</v>
          </cell>
          <cell r="B4170">
            <v>4170</v>
          </cell>
        </row>
        <row r="4171">
          <cell r="A4171">
            <v>4171</v>
          </cell>
          <cell r="B4171">
            <v>4170</v>
          </cell>
        </row>
        <row r="4172">
          <cell r="A4172">
            <v>4172</v>
          </cell>
          <cell r="B4172">
            <v>4170</v>
          </cell>
        </row>
        <row r="4173">
          <cell r="A4173">
            <v>4173</v>
          </cell>
          <cell r="B4173">
            <v>4175</v>
          </cell>
        </row>
        <row r="4174">
          <cell r="A4174">
            <v>4174</v>
          </cell>
          <cell r="B4174">
            <v>4175</v>
          </cell>
        </row>
        <row r="4175">
          <cell r="A4175">
            <v>4175</v>
          </cell>
          <cell r="B4175">
            <v>4175</v>
          </cell>
        </row>
        <row r="4176">
          <cell r="A4176">
            <v>4176</v>
          </cell>
          <cell r="B4176">
            <v>4175</v>
          </cell>
        </row>
        <row r="4177">
          <cell r="A4177">
            <v>4177</v>
          </cell>
          <cell r="B4177">
            <v>4175</v>
          </cell>
        </row>
        <row r="4178">
          <cell r="A4178">
            <v>4178</v>
          </cell>
          <cell r="B4178">
            <v>4180</v>
          </cell>
        </row>
        <row r="4179">
          <cell r="A4179">
            <v>4179</v>
          </cell>
          <cell r="B4179">
            <v>4180</v>
          </cell>
        </row>
        <row r="4180">
          <cell r="A4180">
            <v>4180</v>
          </cell>
          <cell r="B4180">
            <v>4180</v>
          </cell>
        </row>
        <row r="4181">
          <cell r="A4181">
            <v>4181</v>
          </cell>
          <cell r="B4181">
            <v>4180</v>
          </cell>
        </row>
        <row r="4182">
          <cell r="A4182">
            <v>4182</v>
          </cell>
          <cell r="B4182">
            <v>4180</v>
          </cell>
        </row>
        <row r="4183">
          <cell r="A4183">
            <v>4183</v>
          </cell>
          <cell r="B4183">
            <v>4185</v>
          </cell>
        </row>
        <row r="4184">
          <cell r="A4184">
            <v>4184</v>
          </cell>
          <cell r="B4184">
            <v>4185</v>
          </cell>
        </row>
        <row r="4185">
          <cell r="A4185">
            <v>4185</v>
          </cell>
          <cell r="B4185">
            <v>4185</v>
          </cell>
        </row>
        <row r="4186">
          <cell r="A4186">
            <v>4186</v>
          </cell>
          <cell r="B4186">
            <v>4185</v>
          </cell>
        </row>
        <row r="4187">
          <cell r="A4187">
            <v>4187</v>
          </cell>
          <cell r="B4187">
            <v>4185</v>
          </cell>
        </row>
        <row r="4188">
          <cell r="A4188">
            <v>4188</v>
          </cell>
          <cell r="B4188">
            <v>4190</v>
          </cell>
        </row>
        <row r="4189">
          <cell r="A4189">
            <v>4189</v>
          </cell>
          <cell r="B4189">
            <v>4190</v>
          </cell>
        </row>
        <row r="4190">
          <cell r="A4190">
            <v>4190</v>
          </cell>
          <cell r="B4190">
            <v>4190</v>
          </cell>
        </row>
        <row r="4191">
          <cell r="A4191">
            <v>4191</v>
          </cell>
          <cell r="B4191">
            <v>4190</v>
          </cell>
        </row>
        <row r="4192">
          <cell r="A4192">
            <v>4192</v>
          </cell>
          <cell r="B4192">
            <v>4190</v>
          </cell>
        </row>
        <row r="4193">
          <cell r="A4193">
            <v>4193</v>
          </cell>
          <cell r="B4193">
            <v>4195</v>
          </cell>
        </row>
        <row r="4194">
          <cell r="A4194">
            <v>4194</v>
          </cell>
          <cell r="B4194">
            <v>4195</v>
          </cell>
        </row>
        <row r="4195">
          <cell r="A4195">
            <v>4195</v>
          </cell>
          <cell r="B4195">
            <v>4195</v>
          </cell>
        </row>
        <row r="4196">
          <cell r="A4196">
            <v>4196</v>
          </cell>
          <cell r="B4196">
            <v>4195</v>
          </cell>
        </row>
        <row r="4197">
          <cell r="A4197">
            <v>4197</v>
          </cell>
          <cell r="B4197">
            <v>4195</v>
          </cell>
        </row>
        <row r="4198">
          <cell r="A4198">
            <v>4198</v>
          </cell>
          <cell r="B4198">
            <v>4200</v>
          </cell>
        </row>
        <row r="4199">
          <cell r="A4199">
            <v>4199</v>
          </cell>
          <cell r="B4199">
            <v>4200</v>
          </cell>
        </row>
        <row r="4200">
          <cell r="A4200">
            <v>4200</v>
          </cell>
          <cell r="B4200">
            <v>4200</v>
          </cell>
        </row>
        <row r="4201">
          <cell r="A4201">
            <v>4201</v>
          </cell>
          <cell r="B4201">
            <v>4200</v>
          </cell>
        </row>
        <row r="4202">
          <cell r="A4202">
            <v>4202</v>
          </cell>
          <cell r="B4202">
            <v>4200</v>
          </cell>
        </row>
        <row r="4203">
          <cell r="A4203">
            <v>4203</v>
          </cell>
          <cell r="B4203">
            <v>4205</v>
          </cell>
        </row>
        <row r="4204">
          <cell r="A4204">
            <v>4204</v>
          </cell>
          <cell r="B4204">
            <v>4205</v>
          </cell>
        </row>
        <row r="4205">
          <cell r="A4205">
            <v>4205</v>
          </cell>
          <cell r="B4205">
            <v>4205</v>
          </cell>
        </row>
        <row r="4206">
          <cell r="A4206">
            <v>4206</v>
          </cell>
          <cell r="B4206">
            <v>4205</v>
          </cell>
        </row>
        <row r="4207">
          <cell r="A4207">
            <v>4207</v>
          </cell>
          <cell r="B4207">
            <v>4205</v>
          </cell>
        </row>
        <row r="4208">
          <cell r="A4208">
            <v>4208</v>
          </cell>
          <cell r="B4208">
            <v>4210</v>
          </cell>
        </row>
        <row r="4209">
          <cell r="A4209">
            <v>4209</v>
          </cell>
          <cell r="B4209">
            <v>4210</v>
          </cell>
        </row>
        <row r="4210">
          <cell r="A4210">
            <v>4210</v>
          </cell>
          <cell r="B4210">
            <v>4210</v>
          </cell>
        </row>
        <row r="4211">
          <cell r="A4211">
            <v>4211</v>
          </cell>
          <cell r="B4211">
            <v>4210</v>
          </cell>
        </row>
        <row r="4212">
          <cell r="A4212">
            <v>4212</v>
          </cell>
          <cell r="B4212">
            <v>4210</v>
          </cell>
        </row>
        <row r="4213">
          <cell r="A4213">
            <v>4213</v>
          </cell>
          <cell r="B4213">
            <v>4215</v>
          </cell>
        </row>
        <row r="4214">
          <cell r="A4214">
            <v>4214</v>
          </cell>
          <cell r="B4214">
            <v>4215</v>
          </cell>
        </row>
        <row r="4215">
          <cell r="A4215">
            <v>4215</v>
          </cell>
          <cell r="B4215">
            <v>4215</v>
          </cell>
        </row>
        <row r="4216">
          <cell r="A4216">
            <v>4216</v>
          </cell>
          <cell r="B4216">
            <v>4215</v>
          </cell>
        </row>
        <row r="4217">
          <cell r="A4217">
            <v>4217</v>
          </cell>
          <cell r="B4217">
            <v>4215</v>
          </cell>
        </row>
        <row r="4218">
          <cell r="A4218">
            <v>4218</v>
          </cell>
          <cell r="B4218">
            <v>4220</v>
          </cell>
        </row>
        <row r="4219">
          <cell r="A4219">
            <v>4219</v>
          </cell>
          <cell r="B4219">
            <v>4220</v>
          </cell>
        </row>
        <row r="4220">
          <cell r="A4220">
            <v>4220</v>
          </cell>
          <cell r="B4220">
            <v>4220</v>
          </cell>
        </row>
        <row r="4221">
          <cell r="A4221">
            <v>4221</v>
          </cell>
          <cell r="B4221">
            <v>4220</v>
          </cell>
        </row>
        <row r="4222">
          <cell r="A4222">
            <v>4222</v>
          </cell>
          <cell r="B4222">
            <v>4220</v>
          </cell>
        </row>
        <row r="4223">
          <cell r="A4223">
            <v>4223</v>
          </cell>
          <cell r="B4223">
            <v>4225</v>
          </cell>
        </row>
        <row r="4224">
          <cell r="A4224">
            <v>4224</v>
          </cell>
          <cell r="B4224">
            <v>4225</v>
          </cell>
        </row>
        <row r="4225">
          <cell r="A4225">
            <v>4225</v>
          </cell>
          <cell r="B4225">
            <v>4225</v>
          </cell>
        </row>
        <row r="4226">
          <cell r="A4226">
            <v>4226</v>
          </cell>
          <cell r="B4226">
            <v>4225</v>
          </cell>
        </row>
        <row r="4227">
          <cell r="A4227">
            <v>4227</v>
          </cell>
          <cell r="B4227">
            <v>4225</v>
          </cell>
        </row>
        <row r="4228">
          <cell r="A4228">
            <v>4228</v>
          </cell>
          <cell r="B4228">
            <v>4230</v>
          </cell>
        </row>
        <row r="4229">
          <cell r="A4229">
            <v>4229</v>
          </cell>
          <cell r="B4229">
            <v>4230</v>
          </cell>
        </row>
        <row r="4230">
          <cell r="A4230">
            <v>4230</v>
          </cell>
          <cell r="B4230">
            <v>4230</v>
          </cell>
        </row>
        <row r="4231">
          <cell r="A4231">
            <v>4231</v>
          </cell>
          <cell r="B4231">
            <v>4230</v>
          </cell>
        </row>
        <row r="4232">
          <cell r="A4232">
            <v>4232</v>
          </cell>
          <cell r="B4232">
            <v>4230</v>
          </cell>
        </row>
        <row r="4233">
          <cell r="A4233">
            <v>4233</v>
          </cell>
          <cell r="B4233">
            <v>4235</v>
          </cell>
        </row>
        <row r="4234">
          <cell r="A4234">
            <v>4234</v>
          </cell>
          <cell r="B4234">
            <v>4235</v>
          </cell>
        </row>
        <row r="4235">
          <cell r="A4235">
            <v>4235</v>
          </cell>
          <cell r="B4235">
            <v>4235</v>
          </cell>
        </row>
        <row r="4236">
          <cell r="A4236">
            <v>4236</v>
          </cell>
          <cell r="B4236">
            <v>4235</v>
          </cell>
        </row>
        <row r="4237">
          <cell r="A4237">
            <v>4237</v>
          </cell>
          <cell r="B4237">
            <v>4235</v>
          </cell>
        </row>
        <row r="4238">
          <cell r="A4238">
            <v>4238</v>
          </cell>
          <cell r="B4238">
            <v>4240</v>
          </cell>
        </row>
        <row r="4239">
          <cell r="A4239">
            <v>4239</v>
          </cell>
          <cell r="B4239">
            <v>4240</v>
          </cell>
        </row>
        <row r="4240">
          <cell r="A4240">
            <v>4240</v>
          </cell>
          <cell r="B4240">
            <v>4240</v>
          </cell>
        </row>
        <row r="4241">
          <cell r="A4241">
            <v>4241</v>
          </cell>
          <cell r="B4241">
            <v>4240</v>
          </cell>
        </row>
        <row r="4242">
          <cell r="A4242">
            <v>4242</v>
          </cell>
          <cell r="B4242">
            <v>4240</v>
          </cell>
        </row>
        <row r="4243">
          <cell r="A4243">
            <v>4243</v>
          </cell>
          <cell r="B4243">
            <v>4245</v>
          </cell>
        </row>
        <row r="4244">
          <cell r="A4244">
            <v>4244</v>
          </cell>
          <cell r="B4244">
            <v>4245</v>
          </cell>
        </row>
        <row r="4245">
          <cell r="A4245">
            <v>4245</v>
          </cell>
          <cell r="B4245">
            <v>4245</v>
          </cell>
        </row>
        <row r="4246">
          <cell r="A4246">
            <v>4246</v>
          </cell>
          <cell r="B4246">
            <v>4245</v>
          </cell>
        </row>
        <row r="4247">
          <cell r="A4247">
            <v>4247</v>
          </cell>
          <cell r="B4247">
            <v>4245</v>
          </cell>
        </row>
        <row r="4248">
          <cell r="A4248">
            <v>4248</v>
          </cell>
          <cell r="B4248">
            <v>4250</v>
          </cell>
        </row>
        <row r="4249">
          <cell r="A4249">
            <v>4249</v>
          </cell>
          <cell r="B4249">
            <v>4250</v>
          </cell>
        </row>
        <row r="4250">
          <cell r="A4250">
            <v>4250</v>
          </cell>
          <cell r="B4250">
            <v>4250</v>
          </cell>
        </row>
        <row r="4251">
          <cell r="A4251">
            <v>4251</v>
          </cell>
          <cell r="B4251">
            <v>4250</v>
          </cell>
        </row>
        <row r="4252">
          <cell r="A4252">
            <v>4252</v>
          </cell>
          <cell r="B4252">
            <v>4250</v>
          </cell>
        </row>
        <row r="4253">
          <cell r="A4253">
            <v>4253</v>
          </cell>
          <cell r="B4253">
            <v>4255</v>
          </cell>
        </row>
        <row r="4254">
          <cell r="A4254">
            <v>4254</v>
          </cell>
          <cell r="B4254">
            <v>4255</v>
          </cell>
        </row>
        <row r="4255">
          <cell r="A4255">
            <v>4255</v>
          </cell>
          <cell r="B4255">
            <v>4255</v>
          </cell>
        </row>
        <row r="4256">
          <cell r="A4256">
            <v>4256</v>
          </cell>
          <cell r="B4256">
            <v>4255</v>
          </cell>
        </row>
        <row r="4257">
          <cell r="A4257">
            <v>4257</v>
          </cell>
          <cell r="B4257">
            <v>4255</v>
          </cell>
        </row>
        <row r="4258">
          <cell r="A4258">
            <v>4258</v>
          </cell>
          <cell r="B4258">
            <v>4260</v>
          </cell>
        </row>
        <row r="4259">
          <cell r="A4259">
            <v>4259</v>
          </cell>
          <cell r="B4259">
            <v>4260</v>
          </cell>
        </row>
        <row r="4260">
          <cell r="A4260">
            <v>4260</v>
          </cell>
          <cell r="B4260">
            <v>4260</v>
          </cell>
        </row>
        <row r="4261">
          <cell r="A4261">
            <v>4261</v>
          </cell>
          <cell r="B4261">
            <v>4260</v>
          </cell>
        </row>
        <row r="4262">
          <cell r="A4262">
            <v>4262</v>
          </cell>
          <cell r="B4262">
            <v>4260</v>
          </cell>
        </row>
        <row r="4263">
          <cell r="A4263">
            <v>4263</v>
          </cell>
          <cell r="B4263">
            <v>4265</v>
          </cell>
        </row>
        <row r="4264">
          <cell r="A4264">
            <v>4264</v>
          </cell>
          <cell r="B4264">
            <v>4265</v>
          </cell>
        </row>
        <row r="4265">
          <cell r="A4265">
            <v>4265</v>
          </cell>
          <cell r="B4265">
            <v>4265</v>
          </cell>
        </row>
        <row r="4266">
          <cell r="A4266">
            <v>4266</v>
          </cell>
          <cell r="B4266">
            <v>4265</v>
          </cell>
        </row>
        <row r="4267">
          <cell r="A4267">
            <v>4267</v>
          </cell>
          <cell r="B4267">
            <v>4265</v>
          </cell>
        </row>
        <row r="4268">
          <cell r="A4268">
            <v>4268</v>
          </cell>
          <cell r="B4268">
            <v>4270</v>
          </cell>
        </row>
        <row r="4269">
          <cell r="A4269">
            <v>4269</v>
          </cell>
          <cell r="B4269">
            <v>4270</v>
          </cell>
        </row>
        <row r="4270">
          <cell r="A4270">
            <v>4270</v>
          </cell>
          <cell r="B4270">
            <v>4270</v>
          </cell>
        </row>
        <row r="4271">
          <cell r="A4271">
            <v>4271</v>
          </cell>
          <cell r="B4271">
            <v>4270</v>
          </cell>
        </row>
        <row r="4272">
          <cell r="A4272">
            <v>4272</v>
          </cell>
          <cell r="B4272">
            <v>4270</v>
          </cell>
        </row>
        <row r="4273">
          <cell r="A4273">
            <v>4273</v>
          </cell>
          <cell r="B4273">
            <v>4275</v>
          </cell>
        </row>
        <row r="4274">
          <cell r="A4274">
            <v>4274</v>
          </cell>
          <cell r="B4274">
            <v>4275</v>
          </cell>
        </row>
        <row r="4275">
          <cell r="A4275">
            <v>4275</v>
          </cell>
          <cell r="B4275">
            <v>4275</v>
          </cell>
        </row>
        <row r="4276">
          <cell r="A4276">
            <v>4276</v>
          </cell>
          <cell r="B4276">
            <v>4275</v>
          </cell>
        </row>
        <row r="4277">
          <cell r="A4277">
            <v>4277</v>
          </cell>
          <cell r="B4277">
            <v>4275</v>
          </cell>
        </row>
        <row r="4278">
          <cell r="A4278">
            <v>4278</v>
          </cell>
          <cell r="B4278">
            <v>4280</v>
          </cell>
        </row>
        <row r="4279">
          <cell r="A4279">
            <v>4279</v>
          </cell>
          <cell r="B4279">
            <v>4280</v>
          </cell>
        </row>
        <row r="4280">
          <cell r="A4280">
            <v>4280</v>
          </cell>
          <cell r="B4280">
            <v>4280</v>
          </cell>
        </row>
        <row r="4281">
          <cell r="A4281">
            <v>4281</v>
          </cell>
          <cell r="B4281">
            <v>4280</v>
          </cell>
        </row>
        <row r="4282">
          <cell r="A4282">
            <v>4282</v>
          </cell>
          <cell r="B4282">
            <v>4280</v>
          </cell>
        </row>
        <row r="4283">
          <cell r="A4283">
            <v>4283</v>
          </cell>
          <cell r="B4283">
            <v>4285</v>
          </cell>
        </row>
        <row r="4284">
          <cell r="A4284">
            <v>4284</v>
          </cell>
          <cell r="B4284">
            <v>4285</v>
          </cell>
        </row>
        <row r="4285">
          <cell r="A4285">
            <v>4285</v>
          </cell>
          <cell r="B4285">
            <v>4285</v>
          </cell>
        </row>
        <row r="4286">
          <cell r="A4286">
            <v>4286</v>
          </cell>
          <cell r="B4286">
            <v>4285</v>
          </cell>
        </row>
        <row r="4287">
          <cell r="A4287">
            <v>4287</v>
          </cell>
          <cell r="B4287">
            <v>4285</v>
          </cell>
        </row>
        <row r="4288">
          <cell r="A4288">
            <v>4288</v>
          </cell>
          <cell r="B4288">
            <v>4290</v>
          </cell>
        </row>
        <row r="4289">
          <cell r="A4289">
            <v>4289</v>
          </cell>
          <cell r="B4289">
            <v>4290</v>
          </cell>
        </row>
        <row r="4290">
          <cell r="A4290">
            <v>4290</v>
          </cell>
          <cell r="B4290">
            <v>4290</v>
          </cell>
        </row>
        <row r="4291">
          <cell r="A4291">
            <v>4291</v>
          </cell>
          <cell r="B4291">
            <v>4290</v>
          </cell>
        </row>
        <row r="4292">
          <cell r="A4292">
            <v>4292</v>
          </cell>
          <cell r="B4292">
            <v>4290</v>
          </cell>
        </row>
        <row r="4293">
          <cell r="A4293">
            <v>4293</v>
          </cell>
          <cell r="B4293">
            <v>4295</v>
          </cell>
        </row>
        <row r="4294">
          <cell r="A4294">
            <v>4294</v>
          </cell>
          <cell r="B4294">
            <v>4295</v>
          </cell>
        </row>
        <row r="4295">
          <cell r="A4295">
            <v>4295</v>
          </cell>
          <cell r="B4295">
            <v>4295</v>
          </cell>
        </row>
        <row r="4296">
          <cell r="A4296">
            <v>4296</v>
          </cell>
          <cell r="B4296">
            <v>4295</v>
          </cell>
        </row>
        <row r="4297">
          <cell r="A4297">
            <v>4297</v>
          </cell>
          <cell r="B4297">
            <v>4295</v>
          </cell>
        </row>
        <row r="4298">
          <cell r="A4298">
            <v>4298</v>
          </cell>
          <cell r="B4298">
            <v>4300</v>
          </cell>
        </row>
        <row r="4299">
          <cell r="A4299">
            <v>4299</v>
          </cell>
          <cell r="B4299">
            <v>4300</v>
          </cell>
        </row>
        <row r="4300">
          <cell r="A4300">
            <v>4300</v>
          </cell>
          <cell r="B4300">
            <v>4300</v>
          </cell>
        </row>
        <row r="4301">
          <cell r="A4301">
            <v>4301</v>
          </cell>
          <cell r="B4301">
            <v>4300</v>
          </cell>
        </row>
        <row r="4302">
          <cell r="A4302">
            <v>4302</v>
          </cell>
          <cell r="B4302">
            <v>4300</v>
          </cell>
        </row>
        <row r="4303">
          <cell r="A4303">
            <v>4303</v>
          </cell>
          <cell r="B4303">
            <v>4305</v>
          </cell>
        </row>
        <row r="4304">
          <cell r="A4304">
            <v>4304</v>
          </cell>
          <cell r="B4304">
            <v>4305</v>
          </cell>
        </row>
        <row r="4305">
          <cell r="A4305">
            <v>4305</v>
          </cell>
          <cell r="B4305">
            <v>4305</v>
          </cell>
        </row>
        <row r="4306">
          <cell r="A4306">
            <v>4306</v>
          </cell>
          <cell r="B4306">
            <v>4305</v>
          </cell>
        </row>
        <row r="4307">
          <cell r="A4307">
            <v>4307</v>
          </cell>
          <cell r="B4307">
            <v>4305</v>
          </cell>
        </row>
        <row r="4308">
          <cell r="A4308">
            <v>4308</v>
          </cell>
          <cell r="B4308">
            <v>4310</v>
          </cell>
        </row>
        <row r="4309">
          <cell r="A4309">
            <v>4309</v>
          </cell>
          <cell r="B4309">
            <v>4310</v>
          </cell>
        </row>
        <row r="4310">
          <cell r="A4310">
            <v>4310</v>
          </cell>
          <cell r="B4310">
            <v>4310</v>
          </cell>
        </row>
        <row r="4311">
          <cell r="A4311">
            <v>4311</v>
          </cell>
          <cell r="B4311">
            <v>4310</v>
          </cell>
        </row>
        <row r="4312">
          <cell r="A4312">
            <v>4312</v>
          </cell>
          <cell r="B4312">
            <v>4310</v>
          </cell>
        </row>
        <row r="4313">
          <cell r="A4313">
            <v>4313</v>
          </cell>
          <cell r="B4313">
            <v>4315</v>
          </cell>
        </row>
        <row r="4314">
          <cell r="A4314">
            <v>4314</v>
          </cell>
          <cell r="B4314">
            <v>4315</v>
          </cell>
        </row>
        <row r="4315">
          <cell r="A4315">
            <v>4315</v>
          </cell>
          <cell r="B4315">
            <v>4315</v>
          </cell>
        </row>
        <row r="4316">
          <cell r="A4316">
            <v>4316</v>
          </cell>
          <cell r="B4316">
            <v>4315</v>
          </cell>
        </row>
        <row r="4317">
          <cell r="A4317">
            <v>4317</v>
          </cell>
          <cell r="B4317">
            <v>4315</v>
          </cell>
        </row>
        <row r="4318">
          <cell r="A4318">
            <v>4318</v>
          </cell>
          <cell r="B4318">
            <v>4320</v>
          </cell>
        </row>
        <row r="4319">
          <cell r="A4319">
            <v>4319</v>
          </cell>
          <cell r="B4319">
            <v>4320</v>
          </cell>
        </row>
        <row r="4320">
          <cell r="A4320">
            <v>4320</v>
          </cell>
          <cell r="B4320">
            <v>4320</v>
          </cell>
        </row>
        <row r="4321">
          <cell r="A4321">
            <v>4321</v>
          </cell>
          <cell r="B4321">
            <v>4320</v>
          </cell>
        </row>
        <row r="4322">
          <cell r="A4322">
            <v>4322</v>
          </cell>
          <cell r="B4322">
            <v>4320</v>
          </cell>
        </row>
        <row r="4323">
          <cell r="A4323">
            <v>4323</v>
          </cell>
          <cell r="B4323">
            <v>4325</v>
          </cell>
        </row>
        <row r="4324">
          <cell r="A4324">
            <v>4324</v>
          </cell>
          <cell r="B4324">
            <v>4325</v>
          </cell>
        </row>
        <row r="4325">
          <cell r="A4325">
            <v>4325</v>
          </cell>
          <cell r="B4325">
            <v>4325</v>
          </cell>
        </row>
        <row r="4326">
          <cell r="A4326">
            <v>4326</v>
          </cell>
          <cell r="B4326">
            <v>4325</v>
          </cell>
        </row>
        <row r="4327">
          <cell r="A4327">
            <v>4327</v>
          </cell>
          <cell r="B4327">
            <v>4325</v>
          </cell>
        </row>
        <row r="4328">
          <cell r="A4328">
            <v>4328</v>
          </cell>
          <cell r="B4328">
            <v>4330</v>
          </cell>
        </row>
        <row r="4329">
          <cell r="A4329">
            <v>4329</v>
          </cell>
          <cell r="B4329">
            <v>4330</v>
          </cell>
        </row>
        <row r="4330">
          <cell r="A4330">
            <v>4330</v>
          </cell>
          <cell r="B4330">
            <v>4330</v>
          </cell>
        </row>
        <row r="4331">
          <cell r="A4331">
            <v>4331</v>
          </cell>
          <cell r="B4331">
            <v>4330</v>
          </cell>
        </row>
        <row r="4332">
          <cell r="A4332">
            <v>4332</v>
          </cell>
          <cell r="B4332">
            <v>4330</v>
          </cell>
        </row>
        <row r="4333">
          <cell r="A4333">
            <v>4333</v>
          </cell>
          <cell r="B4333">
            <v>4335</v>
          </cell>
        </row>
        <row r="4334">
          <cell r="A4334">
            <v>4334</v>
          </cell>
          <cell r="B4334">
            <v>4335</v>
          </cell>
        </row>
        <row r="4335">
          <cell r="A4335">
            <v>4335</v>
          </cell>
          <cell r="B4335">
            <v>4335</v>
          </cell>
        </row>
        <row r="4336">
          <cell r="A4336">
            <v>4336</v>
          </cell>
          <cell r="B4336">
            <v>4335</v>
          </cell>
        </row>
        <row r="4337">
          <cell r="A4337">
            <v>4337</v>
          </cell>
          <cell r="B4337">
            <v>4335</v>
          </cell>
        </row>
        <row r="4338">
          <cell r="A4338">
            <v>4338</v>
          </cell>
          <cell r="B4338">
            <v>4340</v>
          </cell>
        </row>
        <row r="4339">
          <cell r="A4339">
            <v>4339</v>
          </cell>
          <cell r="B4339">
            <v>4340</v>
          </cell>
        </row>
        <row r="4340">
          <cell r="A4340">
            <v>4340</v>
          </cell>
          <cell r="B4340">
            <v>4340</v>
          </cell>
        </row>
        <row r="4341">
          <cell r="A4341">
            <v>4341</v>
          </cell>
          <cell r="B4341">
            <v>4340</v>
          </cell>
        </row>
        <row r="4342">
          <cell r="A4342">
            <v>4342</v>
          </cell>
          <cell r="B4342">
            <v>4340</v>
          </cell>
        </row>
        <row r="4343">
          <cell r="A4343">
            <v>4343</v>
          </cell>
          <cell r="B4343">
            <v>4345</v>
          </cell>
        </row>
        <row r="4344">
          <cell r="A4344">
            <v>4344</v>
          </cell>
          <cell r="B4344">
            <v>4345</v>
          </cell>
        </row>
        <row r="4345">
          <cell r="A4345">
            <v>4345</v>
          </cell>
          <cell r="B4345">
            <v>4345</v>
          </cell>
        </row>
        <row r="4346">
          <cell r="A4346">
            <v>4346</v>
          </cell>
          <cell r="B4346">
            <v>4345</v>
          </cell>
        </row>
        <row r="4347">
          <cell r="A4347">
            <v>4347</v>
          </cell>
          <cell r="B4347">
            <v>4345</v>
          </cell>
        </row>
        <row r="4348">
          <cell r="A4348">
            <v>4348</v>
          </cell>
          <cell r="B4348">
            <v>4350</v>
          </cell>
        </row>
        <row r="4349">
          <cell r="A4349">
            <v>4349</v>
          </cell>
          <cell r="B4349">
            <v>4350</v>
          </cell>
        </row>
        <row r="4350">
          <cell r="A4350">
            <v>4350</v>
          </cell>
          <cell r="B4350">
            <v>4350</v>
          </cell>
        </row>
        <row r="4351">
          <cell r="A4351">
            <v>4351</v>
          </cell>
          <cell r="B4351">
            <v>4350</v>
          </cell>
        </row>
        <row r="4352">
          <cell r="A4352">
            <v>4352</v>
          </cell>
          <cell r="B4352">
            <v>4350</v>
          </cell>
        </row>
        <row r="4353">
          <cell r="A4353">
            <v>4353</v>
          </cell>
          <cell r="B4353">
            <v>4355</v>
          </cell>
        </row>
        <row r="4354">
          <cell r="A4354">
            <v>4354</v>
          </cell>
          <cell r="B4354">
            <v>4355</v>
          </cell>
        </row>
        <row r="4355">
          <cell r="A4355">
            <v>4355</v>
          </cell>
          <cell r="B4355">
            <v>4355</v>
          </cell>
        </row>
        <row r="4356">
          <cell r="A4356">
            <v>4356</v>
          </cell>
          <cell r="B4356">
            <v>4355</v>
          </cell>
        </row>
        <row r="4357">
          <cell r="A4357">
            <v>4357</v>
          </cell>
          <cell r="B4357">
            <v>4355</v>
          </cell>
        </row>
        <row r="4358">
          <cell r="A4358">
            <v>4358</v>
          </cell>
          <cell r="B4358">
            <v>4360</v>
          </cell>
        </row>
        <row r="4359">
          <cell r="A4359">
            <v>4359</v>
          </cell>
          <cell r="B4359">
            <v>4360</v>
          </cell>
        </row>
        <row r="4360">
          <cell r="A4360">
            <v>4360</v>
          </cell>
          <cell r="B4360">
            <v>4360</v>
          </cell>
        </row>
        <row r="4361">
          <cell r="A4361">
            <v>4361</v>
          </cell>
          <cell r="B4361">
            <v>4360</v>
          </cell>
        </row>
        <row r="4362">
          <cell r="A4362">
            <v>4362</v>
          </cell>
          <cell r="B4362">
            <v>4360</v>
          </cell>
        </row>
        <row r="4363">
          <cell r="A4363">
            <v>4363</v>
          </cell>
          <cell r="B4363">
            <v>4365</v>
          </cell>
        </row>
        <row r="4364">
          <cell r="A4364">
            <v>4364</v>
          </cell>
          <cell r="B4364">
            <v>4365</v>
          </cell>
        </row>
        <row r="4365">
          <cell r="A4365">
            <v>4365</v>
          </cell>
          <cell r="B4365">
            <v>4365</v>
          </cell>
        </row>
        <row r="4366">
          <cell r="A4366">
            <v>4366</v>
          </cell>
          <cell r="B4366">
            <v>4365</v>
          </cell>
        </row>
        <row r="4367">
          <cell r="A4367">
            <v>4367</v>
          </cell>
          <cell r="B4367">
            <v>4365</v>
          </cell>
        </row>
        <row r="4368">
          <cell r="A4368">
            <v>4368</v>
          </cell>
          <cell r="B4368">
            <v>4370</v>
          </cell>
        </row>
        <row r="4369">
          <cell r="A4369">
            <v>4369</v>
          </cell>
          <cell r="B4369">
            <v>4370</v>
          </cell>
        </row>
        <row r="4370">
          <cell r="A4370">
            <v>4370</v>
          </cell>
          <cell r="B4370">
            <v>4370</v>
          </cell>
        </row>
        <row r="4371">
          <cell r="A4371">
            <v>4371</v>
          </cell>
          <cell r="B4371">
            <v>4370</v>
          </cell>
        </row>
        <row r="4372">
          <cell r="A4372">
            <v>4372</v>
          </cell>
          <cell r="B4372">
            <v>4370</v>
          </cell>
        </row>
        <row r="4373">
          <cell r="A4373">
            <v>4373</v>
          </cell>
          <cell r="B4373">
            <v>4375</v>
          </cell>
        </row>
        <row r="4374">
          <cell r="A4374">
            <v>4374</v>
          </cell>
          <cell r="B4374">
            <v>4375</v>
          </cell>
        </row>
        <row r="4375">
          <cell r="A4375">
            <v>4375</v>
          </cell>
          <cell r="B4375">
            <v>4375</v>
          </cell>
        </row>
        <row r="4376">
          <cell r="A4376">
            <v>4376</v>
          </cell>
          <cell r="B4376">
            <v>4375</v>
          </cell>
        </row>
        <row r="4377">
          <cell r="A4377">
            <v>4377</v>
          </cell>
          <cell r="B4377">
            <v>4375</v>
          </cell>
        </row>
        <row r="4378">
          <cell r="A4378">
            <v>4378</v>
          </cell>
          <cell r="B4378">
            <v>4380</v>
          </cell>
        </row>
        <row r="4379">
          <cell r="A4379">
            <v>4379</v>
          </cell>
          <cell r="B4379">
            <v>4380</v>
          </cell>
        </row>
        <row r="4380">
          <cell r="A4380">
            <v>4380</v>
          </cell>
          <cell r="B4380">
            <v>4380</v>
          </cell>
        </row>
        <row r="4381">
          <cell r="A4381">
            <v>4381</v>
          </cell>
          <cell r="B4381">
            <v>4380</v>
          </cell>
        </row>
        <row r="4382">
          <cell r="A4382">
            <v>4382</v>
          </cell>
          <cell r="B4382">
            <v>4380</v>
          </cell>
        </row>
        <row r="4383">
          <cell r="A4383">
            <v>4383</v>
          </cell>
          <cell r="B4383">
            <v>4385</v>
          </cell>
        </row>
        <row r="4384">
          <cell r="A4384">
            <v>4384</v>
          </cell>
          <cell r="B4384">
            <v>4385</v>
          </cell>
        </row>
        <row r="4385">
          <cell r="A4385">
            <v>4385</v>
          </cell>
          <cell r="B4385">
            <v>4385</v>
          </cell>
        </row>
        <row r="4386">
          <cell r="A4386">
            <v>4386</v>
          </cell>
          <cell r="B4386">
            <v>4385</v>
          </cell>
        </row>
        <row r="4387">
          <cell r="A4387">
            <v>4387</v>
          </cell>
          <cell r="B4387">
            <v>4385</v>
          </cell>
        </row>
        <row r="4388">
          <cell r="A4388">
            <v>4388</v>
          </cell>
          <cell r="B4388">
            <v>4390</v>
          </cell>
        </row>
        <row r="4389">
          <cell r="A4389">
            <v>4389</v>
          </cell>
          <cell r="B4389">
            <v>4390</v>
          </cell>
        </row>
        <row r="4390">
          <cell r="A4390">
            <v>4390</v>
          </cell>
          <cell r="B4390">
            <v>4390</v>
          </cell>
        </row>
        <row r="4391">
          <cell r="A4391">
            <v>4391</v>
          </cell>
          <cell r="B4391">
            <v>4390</v>
          </cell>
        </row>
        <row r="4392">
          <cell r="A4392">
            <v>4392</v>
          </cell>
          <cell r="B4392">
            <v>4390</v>
          </cell>
        </row>
        <row r="4393">
          <cell r="A4393">
            <v>4393</v>
          </cell>
          <cell r="B4393">
            <v>4395</v>
          </cell>
        </row>
        <row r="4394">
          <cell r="A4394">
            <v>4394</v>
          </cell>
          <cell r="B4394">
            <v>4395</v>
          </cell>
        </row>
        <row r="4395">
          <cell r="A4395">
            <v>4395</v>
          </cell>
          <cell r="B4395">
            <v>4395</v>
          </cell>
        </row>
        <row r="4396">
          <cell r="A4396">
            <v>4396</v>
          </cell>
          <cell r="B4396">
            <v>4395</v>
          </cell>
        </row>
        <row r="4397">
          <cell r="A4397">
            <v>4397</v>
          </cell>
          <cell r="B4397">
            <v>4395</v>
          </cell>
        </row>
        <row r="4398">
          <cell r="A4398">
            <v>4398</v>
          </cell>
          <cell r="B4398">
            <v>4400</v>
          </cell>
        </row>
        <row r="4399">
          <cell r="A4399">
            <v>4399</v>
          </cell>
          <cell r="B4399">
            <v>4400</v>
          </cell>
        </row>
        <row r="4400">
          <cell r="A4400">
            <v>4400</v>
          </cell>
          <cell r="B4400">
            <v>4400</v>
          </cell>
        </row>
        <row r="4401">
          <cell r="A4401">
            <v>4401</v>
          </cell>
          <cell r="B4401">
            <v>4400</v>
          </cell>
        </row>
        <row r="4402">
          <cell r="A4402">
            <v>4402</v>
          </cell>
          <cell r="B4402">
            <v>4400</v>
          </cell>
        </row>
        <row r="4403">
          <cell r="A4403">
            <v>4403</v>
          </cell>
          <cell r="B4403">
            <v>4405</v>
          </cell>
        </row>
        <row r="4404">
          <cell r="A4404">
            <v>4404</v>
          </cell>
          <cell r="B4404">
            <v>4405</v>
          </cell>
        </row>
        <row r="4405">
          <cell r="A4405">
            <v>4405</v>
          </cell>
          <cell r="B4405">
            <v>4405</v>
          </cell>
        </row>
        <row r="4406">
          <cell r="A4406">
            <v>4406</v>
          </cell>
          <cell r="B4406">
            <v>4405</v>
          </cell>
        </row>
        <row r="4407">
          <cell r="A4407">
            <v>4407</v>
          </cell>
          <cell r="B4407">
            <v>4405</v>
          </cell>
        </row>
        <row r="4408">
          <cell r="A4408">
            <v>4408</v>
          </cell>
          <cell r="B4408">
            <v>4410</v>
          </cell>
        </row>
        <row r="4409">
          <cell r="A4409">
            <v>4409</v>
          </cell>
          <cell r="B4409">
            <v>4410</v>
          </cell>
        </row>
        <row r="4410">
          <cell r="A4410">
            <v>4410</v>
          </cell>
          <cell r="B4410">
            <v>4410</v>
          </cell>
        </row>
        <row r="4411">
          <cell r="A4411">
            <v>4411</v>
          </cell>
          <cell r="B4411">
            <v>4410</v>
          </cell>
        </row>
        <row r="4412">
          <cell r="A4412">
            <v>4412</v>
          </cell>
          <cell r="B4412">
            <v>4410</v>
          </cell>
        </row>
        <row r="4413">
          <cell r="A4413">
            <v>4413</v>
          </cell>
          <cell r="B4413">
            <v>4415</v>
          </cell>
        </row>
        <row r="4414">
          <cell r="A4414">
            <v>4414</v>
          </cell>
          <cell r="B4414">
            <v>4415</v>
          </cell>
        </row>
        <row r="4415">
          <cell r="A4415">
            <v>4415</v>
          </cell>
          <cell r="B4415">
            <v>4415</v>
          </cell>
        </row>
        <row r="4416">
          <cell r="A4416">
            <v>4416</v>
          </cell>
          <cell r="B4416">
            <v>4415</v>
          </cell>
        </row>
        <row r="4417">
          <cell r="A4417">
            <v>4417</v>
          </cell>
          <cell r="B4417">
            <v>4415</v>
          </cell>
        </row>
        <row r="4418">
          <cell r="A4418">
            <v>4418</v>
          </cell>
          <cell r="B4418">
            <v>4420</v>
          </cell>
        </row>
        <row r="4419">
          <cell r="A4419">
            <v>4419</v>
          </cell>
          <cell r="B4419">
            <v>4420</v>
          </cell>
        </row>
        <row r="4420">
          <cell r="A4420">
            <v>4420</v>
          </cell>
          <cell r="B4420">
            <v>4420</v>
          </cell>
        </row>
        <row r="4421">
          <cell r="A4421">
            <v>4421</v>
          </cell>
          <cell r="B4421">
            <v>4420</v>
          </cell>
        </row>
        <row r="4422">
          <cell r="A4422">
            <v>4422</v>
          </cell>
          <cell r="B4422">
            <v>4420</v>
          </cell>
        </row>
        <row r="4423">
          <cell r="A4423">
            <v>4423</v>
          </cell>
          <cell r="B4423">
            <v>4425</v>
          </cell>
        </row>
        <row r="4424">
          <cell r="A4424">
            <v>4424</v>
          </cell>
          <cell r="B4424">
            <v>4425</v>
          </cell>
        </row>
        <row r="4425">
          <cell r="A4425">
            <v>4425</v>
          </cell>
          <cell r="B4425">
            <v>4425</v>
          </cell>
        </row>
        <row r="4426">
          <cell r="A4426">
            <v>4426</v>
          </cell>
          <cell r="B4426">
            <v>4425</v>
          </cell>
        </row>
        <row r="4427">
          <cell r="A4427">
            <v>4427</v>
          </cell>
          <cell r="B4427">
            <v>4425</v>
          </cell>
        </row>
        <row r="4428">
          <cell r="A4428">
            <v>4428</v>
          </cell>
          <cell r="B4428">
            <v>4430</v>
          </cell>
        </row>
        <row r="4429">
          <cell r="A4429">
            <v>4429</v>
          </cell>
          <cell r="B4429">
            <v>4430</v>
          </cell>
        </row>
        <row r="4430">
          <cell r="A4430">
            <v>4430</v>
          </cell>
          <cell r="B4430">
            <v>4430</v>
          </cell>
        </row>
        <row r="4431">
          <cell r="A4431">
            <v>4431</v>
          </cell>
          <cell r="B4431">
            <v>4430</v>
          </cell>
        </row>
        <row r="4432">
          <cell r="A4432">
            <v>4432</v>
          </cell>
          <cell r="B4432">
            <v>4430</v>
          </cell>
        </row>
        <row r="4433">
          <cell r="A4433">
            <v>4433</v>
          </cell>
          <cell r="B4433">
            <v>4435</v>
          </cell>
        </row>
        <row r="4434">
          <cell r="A4434">
            <v>4434</v>
          </cell>
          <cell r="B4434">
            <v>4435</v>
          </cell>
        </row>
        <row r="4435">
          <cell r="A4435">
            <v>4435</v>
          </cell>
          <cell r="B4435">
            <v>4435</v>
          </cell>
        </row>
        <row r="4436">
          <cell r="A4436">
            <v>4436</v>
          </cell>
          <cell r="B4436">
            <v>4435</v>
          </cell>
        </row>
        <row r="4437">
          <cell r="A4437">
            <v>4437</v>
          </cell>
          <cell r="B4437">
            <v>4435</v>
          </cell>
        </row>
        <row r="4438">
          <cell r="A4438">
            <v>4438</v>
          </cell>
          <cell r="B4438">
            <v>4440</v>
          </cell>
        </row>
        <row r="4439">
          <cell r="A4439">
            <v>4439</v>
          </cell>
          <cell r="B4439">
            <v>4440</v>
          </cell>
        </row>
        <row r="4440">
          <cell r="A4440">
            <v>4440</v>
          </cell>
          <cell r="B4440">
            <v>4440</v>
          </cell>
        </row>
        <row r="4441">
          <cell r="A4441">
            <v>4441</v>
          </cell>
          <cell r="B4441">
            <v>4440</v>
          </cell>
        </row>
        <row r="4442">
          <cell r="A4442">
            <v>4442</v>
          </cell>
          <cell r="B4442">
            <v>4440</v>
          </cell>
        </row>
        <row r="4443">
          <cell r="A4443">
            <v>4443</v>
          </cell>
          <cell r="B4443">
            <v>4445</v>
          </cell>
        </row>
        <row r="4444">
          <cell r="A4444">
            <v>4444</v>
          </cell>
          <cell r="B4444">
            <v>4445</v>
          </cell>
        </row>
        <row r="4445">
          <cell r="A4445">
            <v>4445</v>
          </cell>
          <cell r="B4445">
            <v>4445</v>
          </cell>
        </row>
        <row r="4446">
          <cell r="A4446">
            <v>4446</v>
          </cell>
          <cell r="B4446">
            <v>4445</v>
          </cell>
        </row>
        <row r="4447">
          <cell r="A4447">
            <v>4447</v>
          </cell>
          <cell r="B4447">
            <v>4445</v>
          </cell>
        </row>
        <row r="4448">
          <cell r="A4448">
            <v>4448</v>
          </cell>
          <cell r="B4448">
            <v>4450</v>
          </cell>
        </row>
        <row r="4449">
          <cell r="A4449">
            <v>4449</v>
          </cell>
          <cell r="B4449">
            <v>4450</v>
          </cell>
        </row>
        <row r="4450">
          <cell r="A4450">
            <v>4450</v>
          </cell>
          <cell r="B4450">
            <v>4450</v>
          </cell>
        </row>
        <row r="4451">
          <cell r="A4451">
            <v>4451</v>
          </cell>
          <cell r="B4451">
            <v>4450</v>
          </cell>
        </row>
        <row r="4452">
          <cell r="A4452">
            <v>4452</v>
          </cell>
          <cell r="B4452">
            <v>4450</v>
          </cell>
        </row>
        <row r="4453">
          <cell r="A4453">
            <v>4453</v>
          </cell>
          <cell r="B4453">
            <v>4455</v>
          </cell>
        </row>
        <row r="4454">
          <cell r="A4454">
            <v>4454</v>
          </cell>
          <cell r="B4454">
            <v>4455</v>
          </cell>
        </row>
        <row r="4455">
          <cell r="A4455">
            <v>4455</v>
          </cell>
          <cell r="B4455">
            <v>4455</v>
          </cell>
        </row>
        <row r="4456">
          <cell r="A4456">
            <v>4456</v>
          </cell>
          <cell r="B4456">
            <v>4455</v>
          </cell>
        </row>
        <row r="4457">
          <cell r="A4457">
            <v>4457</v>
          </cell>
          <cell r="B4457">
            <v>4455</v>
          </cell>
        </row>
        <row r="4458">
          <cell r="A4458">
            <v>4458</v>
          </cell>
          <cell r="B4458">
            <v>4460</v>
          </cell>
        </row>
        <row r="4459">
          <cell r="A4459">
            <v>4459</v>
          </cell>
          <cell r="B4459">
            <v>4460</v>
          </cell>
        </row>
        <row r="4460">
          <cell r="A4460">
            <v>4460</v>
          </cell>
          <cell r="B4460">
            <v>4460</v>
          </cell>
        </row>
        <row r="4461">
          <cell r="A4461">
            <v>4461</v>
          </cell>
          <cell r="B4461">
            <v>4460</v>
          </cell>
        </row>
        <row r="4462">
          <cell r="A4462">
            <v>4462</v>
          </cell>
          <cell r="B4462">
            <v>4460</v>
          </cell>
        </row>
        <row r="4463">
          <cell r="A4463">
            <v>4463</v>
          </cell>
          <cell r="B4463">
            <v>4465</v>
          </cell>
        </row>
        <row r="4464">
          <cell r="A4464">
            <v>4464</v>
          </cell>
          <cell r="B4464">
            <v>4465</v>
          </cell>
        </row>
        <row r="4465">
          <cell r="A4465">
            <v>4465</v>
          </cell>
          <cell r="B4465">
            <v>4465</v>
          </cell>
        </row>
        <row r="4466">
          <cell r="A4466">
            <v>4466</v>
          </cell>
          <cell r="B4466">
            <v>4465</v>
          </cell>
        </row>
        <row r="4467">
          <cell r="A4467">
            <v>4467</v>
          </cell>
          <cell r="B4467">
            <v>4465</v>
          </cell>
        </row>
        <row r="4468">
          <cell r="A4468">
            <v>4468</v>
          </cell>
          <cell r="B4468">
            <v>4470</v>
          </cell>
        </row>
        <row r="4469">
          <cell r="A4469">
            <v>4469</v>
          </cell>
          <cell r="B4469">
            <v>4470</v>
          </cell>
        </row>
        <row r="4470">
          <cell r="A4470">
            <v>4470</v>
          </cell>
          <cell r="B4470">
            <v>4470</v>
          </cell>
        </row>
        <row r="4471">
          <cell r="A4471">
            <v>4471</v>
          </cell>
          <cell r="B4471">
            <v>4470</v>
          </cell>
        </row>
        <row r="4472">
          <cell r="A4472">
            <v>4472</v>
          </cell>
          <cell r="B4472">
            <v>4470</v>
          </cell>
        </row>
        <row r="4473">
          <cell r="A4473">
            <v>4473</v>
          </cell>
          <cell r="B4473">
            <v>4475</v>
          </cell>
        </row>
        <row r="4474">
          <cell r="A4474">
            <v>4474</v>
          </cell>
          <cell r="B4474">
            <v>4475</v>
          </cell>
        </row>
        <row r="4475">
          <cell r="A4475">
            <v>4475</v>
          </cell>
          <cell r="B4475">
            <v>4475</v>
          </cell>
        </row>
        <row r="4476">
          <cell r="A4476">
            <v>4476</v>
          </cell>
          <cell r="B4476">
            <v>4475</v>
          </cell>
        </row>
        <row r="4477">
          <cell r="A4477">
            <v>4477</v>
          </cell>
          <cell r="B4477">
            <v>4475</v>
          </cell>
        </row>
        <row r="4478">
          <cell r="A4478">
            <v>4478</v>
          </cell>
          <cell r="B4478">
            <v>4480</v>
          </cell>
        </row>
        <row r="4479">
          <cell r="A4479">
            <v>4479</v>
          </cell>
          <cell r="B4479">
            <v>4480</v>
          </cell>
        </row>
        <row r="4480">
          <cell r="A4480">
            <v>4480</v>
          </cell>
          <cell r="B4480">
            <v>4480</v>
          </cell>
        </row>
        <row r="4481">
          <cell r="A4481">
            <v>4481</v>
          </cell>
          <cell r="B4481">
            <v>4480</v>
          </cell>
        </row>
        <row r="4482">
          <cell r="A4482">
            <v>4482</v>
          </cell>
          <cell r="B4482">
            <v>4480</v>
          </cell>
        </row>
        <row r="4483">
          <cell r="A4483">
            <v>4483</v>
          </cell>
          <cell r="B4483">
            <v>4485</v>
          </cell>
        </row>
        <row r="4484">
          <cell r="A4484">
            <v>4484</v>
          </cell>
          <cell r="B4484">
            <v>4485</v>
          </cell>
        </row>
        <row r="4485">
          <cell r="A4485">
            <v>4485</v>
          </cell>
          <cell r="B4485">
            <v>4485</v>
          </cell>
        </row>
        <row r="4486">
          <cell r="A4486">
            <v>4486</v>
          </cell>
          <cell r="B4486">
            <v>4485</v>
          </cell>
        </row>
        <row r="4487">
          <cell r="A4487">
            <v>4487</v>
          </cell>
          <cell r="B4487">
            <v>4485</v>
          </cell>
        </row>
        <row r="4488">
          <cell r="A4488">
            <v>4488</v>
          </cell>
          <cell r="B4488">
            <v>4490</v>
          </cell>
        </row>
        <row r="4489">
          <cell r="A4489">
            <v>4489</v>
          </cell>
          <cell r="B4489">
            <v>4490</v>
          </cell>
        </row>
        <row r="4490">
          <cell r="A4490">
            <v>4490</v>
          </cell>
          <cell r="B4490">
            <v>4490</v>
          </cell>
        </row>
        <row r="4491">
          <cell r="A4491">
            <v>4491</v>
          </cell>
          <cell r="B4491">
            <v>4490</v>
          </cell>
        </row>
        <row r="4492">
          <cell r="A4492">
            <v>4492</v>
          </cell>
          <cell r="B4492">
            <v>4490</v>
          </cell>
        </row>
        <row r="4493">
          <cell r="A4493">
            <v>4493</v>
          </cell>
          <cell r="B4493">
            <v>4495</v>
          </cell>
        </row>
        <row r="4494">
          <cell r="A4494">
            <v>4494</v>
          </cell>
          <cell r="B4494">
            <v>4495</v>
          </cell>
        </row>
        <row r="4495">
          <cell r="A4495">
            <v>4495</v>
          </cell>
          <cell r="B4495">
            <v>4495</v>
          </cell>
        </row>
        <row r="4496">
          <cell r="A4496">
            <v>4496</v>
          </cell>
          <cell r="B4496">
            <v>4495</v>
          </cell>
        </row>
        <row r="4497">
          <cell r="A4497">
            <v>4497</v>
          </cell>
          <cell r="B4497">
            <v>4495</v>
          </cell>
        </row>
        <row r="4498">
          <cell r="A4498">
            <v>4498</v>
          </cell>
          <cell r="B4498">
            <v>4500</v>
          </cell>
        </row>
        <row r="4499">
          <cell r="A4499">
            <v>4499</v>
          </cell>
          <cell r="B4499">
            <v>4500</v>
          </cell>
        </row>
        <row r="4500">
          <cell r="A4500">
            <v>4500</v>
          </cell>
          <cell r="B4500">
            <v>4500</v>
          </cell>
        </row>
        <row r="4501">
          <cell r="A4501">
            <v>4501</v>
          </cell>
          <cell r="B4501">
            <v>4500</v>
          </cell>
        </row>
        <row r="4502">
          <cell r="A4502">
            <v>4502</v>
          </cell>
          <cell r="B4502">
            <v>4500</v>
          </cell>
        </row>
        <row r="4503">
          <cell r="A4503">
            <v>4503</v>
          </cell>
          <cell r="B4503">
            <v>4505</v>
          </cell>
        </row>
        <row r="4504">
          <cell r="A4504">
            <v>4504</v>
          </cell>
          <cell r="B4504">
            <v>4505</v>
          </cell>
        </row>
        <row r="4505">
          <cell r="A4505">
            <v>4505</v>
          </cell>
          <cell r="B4505">
            <v>4505</v>
          </cell>
        </row>
        <row r="4506">
          <cell r="A4506">
            <v>4506</v>
          </cell>
          <cell r="B4506">
            <v>4505</v>
          </cell>
        </row>
        <row r="4507">
          <cell r="A4507">
            <v>4507</v>
          </cell>
          <cell r="B4507">
            <v>4505</v>
          </cell>
        </row>
        <row r="4508">
          <cell r="A4508">
            <v>4508</v>
          </cell>
          <cell r="B4508">
            <v>4510</v>
          </cell>
        </row>
        <row r="4509">
          <cell r="A4509">
            <v>4509</v>
          </cell>
          <cell r="B4509">
            <v>4510</v>
          </cell>
        </row>
        <row r="4510">
          <cell r="A4510">
            <v>4510</v>
          </cell>
          <cell r="B4510">
            <v>4510</v>
          </cell>
        </row>
        <row r="4511">
          <cell r="A4511">
            <v>4511</v>
          </cell>
          <cell r="B4511">
            <v>4510</v>
          </cell>
        </row>
        <row r="4512">
          <cell r="A4512">
            <v>4512</v>
          </cell>
          <cell r="B4512">
            <v>4510</v>
          </cell>
        </row>
        <row r="4513">
          <cell r="A4513">
            <v>4513</v>
          </cell>
          <cell r="B4513">
            <v>4515</v>
          </cell>
        </row>
        <row r="4514">
          <cell r="A4514">
            <v>4514</v>
          </cell>
          <cell r="B4514">
            <v>4515</v>
          </cell>
        </row>
        <row r="4515">
          <cell r="A4515">
            <v>4515</v>
          </cell>
          <cell r="B4515">
            <v>4515</v>
          </cell>
        </row>
        <row r="4516">
          <cell r="A4516">
            <v>4516</v>
          </cell>
          <cell r="B4516">
            <v>4515</v>
          </cell>
        </row>
        <row r="4517">
          <cell r="A4517">
            <v>4517</v>
          </cell>
          <cell r="B4517">
            <v>4515</v>
          </cell>
        </row>
        <row r="4518">
          <cell r="A4518">
            <v>4518</v>
          </cell>
          <cell r="B4518">
            <v>4520</v>
          </cell>
        </row>
        <row r="4519">
          <cell r="A4519">
            <v>4519</v>
          </cell>
          <cell r="B4519">
            <v>4520</v>
          </cell>
        </row>
        <row r="4520">
          <cell r="A4520">
            <v>4520</v>
          </cell>
          <cell r="B4520">
            <v>4520</v>
          </cell>
        </row>
        <row r="4521">
          <cell r="A4521">
            <v>4521</v>
          </cell>
          <cell r="B4521">
            <v>4520</v>
          </cell>
        </row>
        <row r="4522">
          <cell r="A4522">
            <v>4522</v>
          </cell>
          <cell r="B4522">
            <v>4520</v>
          </cell>
        </row>
        <row r="4523">
          <cell r="A4523">
            <v>4523</v>
          </cell>
          <cell r="B4523">
            <v>4525</v>
          </cell>
        </row>
        <row r="4524">
          <cell r="A4524">
            <v>4524</v>
          </cell>
          <cell r="B4524">
            <v>4525</v>
          </cell>
        </row>
        <row r="4525">
          <cell r="A4525">
            <v>4525</v>
          </cell>
          <cell r="B4525">
            <v>4525</v>
          </cell>
        </row>
        <row r="4526">
          <cell r="A4526">
            <v>4526</v>
          </cell>
          <cell r="B4526">
            <v>4525</v>
          </cell>
        </row>
        <row r="4527">
          <cell r="A4527">
            <v>4527</v>
          </cell>
          <cell r="B4527">
            <v>4525</v>
          </cell>
        </row>
        <row r="4528">
          <cell r="A4528">
            <v>4528</v>
          </cell>
          <cell r="B4528">
            <v>4530</v>
          </cell>
        </row>
        <row r="4529">
          <cell r="A4529">
            <v>4529</v>
          </cell>
          <cell r="B4529">
            <v>4530</v>
          </cell>
        </row>
        <row r="4530">
          <cell r="A4530">
            <v>4530</v>
          </cell>
          <cell r="B4530">
            <v>4530</v>
          </cell>
        </row>
        <row r="4531">
          <cell r="A4531">
            <v>4531</v>
          </cell>
          <cell r="B4531">
            <v>4530</v>
          </cell>
        </row>
        <row r="4532">
          <cell r="A4532">
            <v>4532</v>
          </cell>
          <cell r="B4532">
            <v>4530</v>
          </cell>
        </row>
        <row r="4533">
          <cell r="A4533">
            <v>4533</v>
          </cell>
          <cell r="B4533">
            <v>4535</v>
          </cell>
        </row>
        <row r="4534">
          <cell r="A4534">
            <v>4534</v>
          </cell>
          <cell r="B4534">
            <v>4535</v>
          </cell>
        </row>
        <row r="4535">
          <cell r="A4535">
            <v>4535</v>
          </cell>
          <cell r="B4535">
            <v>4535</v>
          </cell>
        </row>
        <row r="4536">
          <cell r="A4536">
            <v>4536</v>
          </cell>
          <cell r="B4536">
            <v>4535</v>
          </cell>
        </row>
        <row r="4537">
          <cell r="A4537">
            <v>4537</v>
          </cell>
          <cell r="B4537">
            <v>4535</v>
          </cell>
        </row>
        <row r="4538">
          <cell r="A4538">
            <v>4538</v>
          </cell>
          <cell r="B4538">
            <v>4540</v>
          </cell>
        </row>
        <row r="4539">
          <cell r="A4539">
            <v>4539</v>
          </cell>
          <cell r="B4539">
            <v>4540</v>
          </cell>
        </row>
        <row r="4540">
          <cell r="A4540">
            <v>4540</v>
          </cell>
          <cell r="B4540">
            <v>4540</v>
          </cell>
        </row>
        <row r="4541">
          <cell r="A4541">
            <v>4541</v>
          </cell>
          <cell r="B4541">
            <v>4540</v>
          </cell>
        </row>
        <row r="4542">
          <cell r="A4542">
            <v>4542</v>
          </cell>
          <cell r="B4542">
            <v>4540</v>
          </cell>
        </row>
        <row r="4543">
          <cell r="A4543">
            <v>4543</v>
          </cell>
          <cell r="B4543">
            <v>4545</v>
          </cell>
        </row>
        <row r="4544">
          <cell r="A4544">
            <v>4544</v>
          </cell>
          <cell r="B4544">
            <v>4545</v>
          </cell>
        </row>
        <row r="4545">
          <cell r="A4545">
            <v>4545</v>
          </cell>
          <cell r="B4545">
            <v>4545</v>
          </cell>
        </row>
        <row r="4546">
          <cell r="A4546">
            <v>4546</v>
          </cell>
          <cell r="B4546">
            <v>4545</v>
          </cell>
        </row>
        <row r="4547">
          <cell r="A4547">
            <v>4547</v>
          </cell>
          <cell r="B4547">
            <v>4545</v>
          </cell>
        </row>
        <row r="4548">
          <cell r="A4548">
            <v>4548</v>
          </cell>
          <cell r="B4548">
            <v>4550</v>
          </cell>
        </row>
        <row r="4549">
          <cell r="A4549">
            <v>4549</v>
          </cell>
          <cell r="B4549">
            <v>4550</v>
          </cell>
        </row>
        <row r="4550">
          <cell r="A4550">
            <v>4550</v>
          </cell>
          <cell r="B4550">
            <v>4550</v>
          </cell>
        </row>
        <row r="4551">
          <cell r="A4551">
            <v>4551</v>
          </cell>
          <cell r="B4551">
            <v>4550</v>
          </cell>
        </row>
        <row r="4552">
          <cell r="A4552">
            <v>4552</v>
          </cell>
          <cell r="B4552">
            <v>4550</v>
          </cell>
        </row>
        <row r="4553">
          <cell r="A4553">
            <v>4553</v>
          </cell>
          <cell r="B4553">
            <v>4555</v>
          </cell>
        </row>
        <row r="4554">
          <cell r="A4554">
            <v>4554</v>
          </cell>
          <cell r="B4554">
            <v>4555</v>
          </cell>
        </row>
        <row r="4555">
          <cell r="A4555">
            <v>4555</v>
          </cell>
          <cell r="B4555">
            <v>4555</v>
          </cell>
        </row>
        <row r="4556">
          <cell r="A4556">
            <v>4556</v>
          </cell>
          <cell r="B4556">
            <v>4555</v>
          </cell>
        </row>
        <row r="4557">
          <cell r="A4557">
            <v>4557</v>
          </cell>
          <cell r="B4557">
            <v>4555</v>
          </cell>
        </row>
        <row r="4558">
          <cell r="A4558">
            <v>4558</v>
          </cell>
          <cell r="B4558">
            <v>4560</v>
          </cell>
        </row>
        <row r="4559">
          <cell r="A4559">
            <v>4559</v>
          </cell>
          <cell r="B4559">
            <v>4560</v>
          </cell>
        </row>
        <row r="4560">
          <cell r="A4560">
            <v>4560</v>
          </cell>
          <cell r="B4560">
            <v>4560</v>
          </cell>
        </row>
        <row r="4561">
          <cell r="A4561">
            <v>4561</v>
          </cell>
          <cell r="B4561">
            <v>4560</v>
          </cell>
        </row>
        <row r="4562">
          <cell r="A4562">
            <v>4562</v>
          </cell>
          <cell r="B4562">
            <v>4560</v>
          </cell>
        </row>
        <row r="4563">
          <cell r="A4563">
            <v>4563</v>
          </cell>
          <cell r="B4563">
            <v>4565</v>
          </cell>
        </row>
        <row r="4564">
          <cell r="A4564">
            <v>4564</v>
          </cell>
          <cell r="B4564">
            <v>4565</v>
          </cell>
        </row>
        <row r="4565">
          <cell r="A4565">
            <v>4565</v>
          </cell>
          <cell r="B4565">
            <v>4565</v>
          </cell>
        </row>
        <row r="4566">
          <cell r="A4566">
            <v>4566</v>
          </cell>
          <cell r="B4566">
            <v>4565</v>
          </cell>
        </row>
        <row r="4567">
          <cell r="A4567">
            <v>4567</v>
          </cell>
          <cell r="B4567">
            <v>4565</v>
          </cell>
        </row>
        <row r="4568">
          <cell r="A4568">
            <v>4568</v>
          </cell>
          <cell r="B4568">
            <v>4570</v>
          </cell>
        </row>
        <row r="4569">
          <cell r="A4569">
            <v>4569</v>
          </cell>
          <cell r="B4569">
            <v>4570</v>
          </cell>
        </row>
        <row r="4570">
          <cell r="A4570">
            <v>4570</v>
          </cell>
          <cell r="B4570">
            <v>4570</v>
          </cell>
        </row>
        <row r="4571">
          <cell r="A4571">
            <v>4571</v>
          </cell>
          <cell r="B4571">
            <v>4570</v>
          </cell>
        </row>
        <row r="4572">
          <cell r="A4572">
            <v>4572</v>
          </cell>
          <cell r="B4572">
            <v>4570</v>
          </cell>
        </row>
        <row r="4573">
          <cell r="A4573">
            <v>4573</v>
          </cell>
          <cell r="B4573">
            <v>4575</v>
          </cell>
        </row>
        <row r="4574">
          <cell r="A4574">
            <v>4574</v>
          </cell>
          <cell r="B4574">
            <v>4575</v>
          </cell>
        </row>
        <row r="4575">
          <cell r="A4575">
            <v>4575</v>
          </cell>
          <cell r="B4575">
            <v>4575</v>
          </cell>
        </row>
        <row r="4576">
          <cell r="A4576">
            <v>4576</v>
          </cell>
          <cell r="B4576">
            <v>4575</v>
          </cell>
        </row>
        <row r="4577">
          <cell r="A4577">
            <v>4577</v>
          </cell>
          <cell r="B4577">
            <v>4575</v>
          </cell>
        </row>
        <row r="4578">
          <cell r="A4578">
            <v>4578</v>
          </cell>
          <cell r="B4578">
            <v>4580</v>
          </cell>
        </row>
        <row r="4579">
          <cell r="A4579">
            <v>4579</v>
          </cell>
          <cell r="B4579">
            <v>4580</v>
          </cell>
        </row>
        <row r="4580">
          <cell r="A4580">
            <v>4580</v>
          </cell>
          <cell r="B4580">
            <v>4580</v>
          </cell>
        </row>
        <row r="4581">
          <cell r="A4581">
            <v>4581</v>
          </cell>
          <cell r="B4581">
            <v>4580</v>
          </cell>
        </row>
        <row r="4582">
          <cell r="A4582">
            <v>4582</v>
          </cell>
          <cell r="B4582">
            <v>4580</v>
          </cell>
        </row>
        <row r="4583">
          <cell r="A4583">
            <v>4583</v>
          </cell>
          <cell r="B4583">
            <v>4585</v>
          </cell>
        </row>
        <row r="4584">
          <cell r="A4584">
            <v>4584</v>
          </cell>
          <cell r="B4584">
            <v>4585</v>
          </cell>
        </row>
        <row r="4585">
          <cell r="A4585">
            <v>4585</v>
          </cell>
          <cell r="B4585">
            <v>4585</v>
          </cell>
        </row>
        <row r="4586">
          <cell r="A4586">
            <v>4586</v>
          </cell>
          <cell r="B4586">
            <v>4585</v>
          </cell>
        </row>
        <row r="4587">
          <cell r="A4587">
            <v>4587</v>
          </cell>
          <cell r="B4587">
            <v>4585</v>
          </cell>
        </row>
        <row r="4588">
          <cell r="A4588">
            <v>4588</v>
          </cell>
          <cell r="B4588">
            <v>4590</v>
          </cell>
        </row>
        <row r="4589">
          <cell r="A4589">
            <v>4589</v>
          </cell>
          <cell r="B4589">
            <v>4590</v>
          </cell>
        </row>
        <row r="4590">
          <cell r="A4590">
            <v>4590</v>
          </cell>
          <cell r="B4590">
            <v>4590</v>
          </cell>
        </row>
        <row r="4591">
          <cell r="A4591">
            <v>4591</v>
          </cell>
          <cell r="B4591">
            <v>4590</v>
          </cell>
        </row>
        <row r="4592">
          <cell r="A4592">
            <v>4592</v>
          </cell>
          <cell r="B4592">
            <v>4590</v>
          </cell>
        </row>
        <row r="4593">
          <cell r="A4593">
            <v>4593</v>
          </cell>
          <cell r="B4593">
            <v>4595</v>
          </cell>
        </row>
        <row r="4594">
          <cell r="A4594">
            <v>4594</v>
          </cell>
          <cell r="B4594">
            <v>4595</v>
          </cell>
        </row>
        <row r="4595">
          <cell r="A4595">
            <v>4595</v>
          </cell>
          <cell r="B4595">
            <v>4595</v>
          </cell>
        </row>
        <row r="4596">
          <cell r="A4596">
            <v>4596</v>
          </cell>
          <cell r="B4596">
            <v>4595</v>
          </cell>
        </row>
        <row r="4597">
          <cell r="A4597">
            <v>4597</v>
          </cell>
          <cell r="B4597">
            <v>4595</v>
          </cell>
        </row>
        <row r="4598">
          <cell r="A4598">
            <v>4598</v>
          </cell>
          <cell r="B4598">
            <v>4600</v>
          </cell>
        </row>
        <row r="4599">
          <cell r="A4599">
            <v>4599</v>
          </cell>
          <cell r="B4599">
            <v>4600</v>
          </cell>
        </row>
        <row r="4600">
          <cell r="A4600">
            <v>4600</v>
          </cell>
          <cell r="B4600">
            <v>4600</v>
          </cell>
        </row>
        <row r="4601">
          <cell r="A4601">
            <v>4601</v>
          </cell>
          <cell r="B4601">
            <v>4600</v>
          </cell>
        </row>
        <row r="4602">
          <cell r="A4602">
            <v>4602</v>
          </cell>
          <cell r="B4602">
            <v>4600</v>
          </cell>
        </row>
        <row r="4603">
          <cell r="A4603">
            <v>4603</v>
          </cell>
          <cell r="B4603">
            <v>4605</v>
          </cell>
        </row>
        <row r="4604">
          <cell r="A4604">
            <v>4604</v>
          </cell>
          <cell r="B4604">
            <v>4605</v>
          </cell>
        </row>
        <row r="4605">
          <cell r="A4605">
            <v>4605</v>
          </cell>
          <cell r="B4605">
            <v>4605</v>
          </cell>
        </row>
        <row r="4606">
          <cell r="A4606">
            <v>4606</v>
          </cell>
          <cell r="B4606">
            <v>4605</v>
          </cell>
        </row>
        <row r="4607">
          <cell r="A4607">
            <v>4607</v>
          </cell>
          <cell r="B4607">
            <v>4605</v>
          </cell>
        </row>
        <row r="4608">
          <cell r="A4608">
            <v>4608</v>
          </cell>
          <cell r="B4608">
            <v>4610</v>
          </cell>
        </row>
        <row r="4609">
          <cell r="A4609">
            <v>4609</v>
          </cell>
          <cell r="B4609">
            <v>4610</v>
          </cell>
        </row>
        <row r="4610">
          <cell r="A4610">
            <v>4610</v>
          </cell>
          <cell r="B4610">
            <v>4610</v>
          </cell>
        </row>
        <row r="4611">
          <cell r="A4611">
            <v>4611</v>
          </cell>
          <cell r="B4611">
            <v>4610</v>
          </cell>
        </row>
        <row r="4612">
          <cell r="A4612">
            <v>4612</v>
          </cell>
          <cell r="B4612">
            <v>4610</v>
          </cell>
        </row>
        <row r="4613">
          <cell r="A4613">
            <v>4613</v>
          </cell>
          <cell r="B4613">
            <v>4615</v>
          </cell>
        </row>
        <row r="4614">
          <cell r="A4614">
            <v>4614</v>
          </cell>
          <cell r="B4614">
            <v>4615</v>
          </cell>
        </row>
        <row r="4615">
          <cell r="A4615">
            <v>4615</v>
          </cell>
          <cell r="B4615">
            <v>4615</v>
          </cell>
        </row>
        <row r="4616">
          <cell r="A4616">
            <v>4616</v>
          </cell>
          <cell r="B4616">
            <v>4615</v>
          </cell>
        </row>
        <row r="4617">
          <cell r="A4617">
            <v>4617</v>
          </cell>
          <cell r="B4617">
            <v>4615</v>
          </cell>
        </row>
        <row r="4618">
          <cell r="A4618">
            <v>4618</v>
          </cell>
          <cell r="B4618">
            <v>4620</v>
          </cell>
        </row>
        <row r="4619">
          <cell r="A4619">
            <v>4619</v>
          </cell>
          <cell r="B4619">
            <v>4620</v>
          </cell>
        </row>
        <row r="4620">
          <cell r="A4620">
            <v>4620</v>
          </cell>
          <cell r="B4620">
            <v>4620</v>
          </cell>
        </row>
        <row r="4621">
          <cell r="A4621">
            <v>4621</v>
          </cell>
          <cell r="B4621">
            <v>4620</v>
          </cell>
        </row>
        <row r="4622">
          <cell r="A4622">
            <v>4622</v>
          </cell>
          <cell r="B4622">
            <v>4620</v>
          </cell>
        </row>
        <row r="4623">
          <cell r="A4623">
            <v>4623</v>
          </cell>
          <cell r="B4623">
            <v>4625</v>
          </cell>
        </row>
        <row r="4624">
          <cell r="A4624">
            <v>4624</v>
          </cell>
          <cell r="B4624">
            <v>4625</v>
          </cell>
        </row>
        <row r="4625">
          <cell r="A4625">
            <v>4625</v>
          </cell>
          <cell r="B4625">
            <v>4625</v>
          </cell>
        </row>
        <row r="4626">
          <cell r="A4626">
            <v>4626</v>
          </cell>
          <cell r="B4626">
            <v>4625</v>
          </cell>
        </row>
        <row r="4627">
          <cell r="A4627">
            <v>4627</v>
          </cell>
          <cell r="B4627">
            <v>4625</v>
          </cell>
        </row>
        <row r="4628">
          <cell r="A4628">
            <v>4628</v>
          </cell>
          <cell r="B4628">
            <v>4630</v>
          </cell>
        </row>
        <row r="4629">
          <cell r="A4629">
            <v>4629</v>
          </cell>
          <cell r="B4629">
            <v>4630</v>
          </cell>
        </row>
        <row r="4630">
          <cell r="A4630">
            <v>4630</v>
          </cell>
          <cell r="B4630">
            <v>4630</v>
          </cell>
        </row>
        <row r="4631">
          <cell r="A4631">
            <v>4631</v>
          </cell>
          <cell r="B4631">
            <v>4630</v>
          </cell>
        </row>
        <row r="4632">
          <cell r="A4632">
            <v>4632</v>
          </cell>
          <cell r="B4632">
            <v>4630</v>
          </cell>
        </row>
        <row r="4633">
          <cell r="A4633">
            <v>4633</v>
          </cell>
          <cell r="B4633">
            <v>4635</v>
          </cell>
        </row>
        <row r="4634">
          <cell r="A4634">
            <v>4634</v>
          </cell>
          <cell r="B4634">
            <v>4635</v>
          </cell>
        </row>
        <row r="4635">
          <cell r="A4635">
            <v>4635</v>
          </cell>
          <cell r="B4635">
            <v>4635</v>
          </cell>
        </row>
        <row r="4636">
          <cell r="A4636">
            <v>4636</v>
          </cell>
          <cell r="B4636">
            <v>4635</v>
          </cell>
        </row>
        <row r="4637">
          <cell r="A4637">
            <v>4637</v>
          </cell>
          <cell r="B4637">
            <v>4635</v>
          </cell>
        </row>
        <row r="4638">
          <cell r="A4638">
            <v>4638</v>
          </cell>
          <cell r="B4638">
            <v>4640</v>
          </cell>
        </row>
        <row r="4639">
          <cell r="A4639">
            <v>4639</v>
          </cell>
          <cell r="B4639">
            <v>4640</v>
          </cell>
        </row>
        <row r="4640">
          <cell r="A4640">
            <v>4640</v>
          </cell>
          <cell r="B4640">
            <v>4640</v>
          </cell>
        </row>
        <row r="4641">
          <cell r="A4641">
            <v>4641</v>
          </cell>
          <cell r="B4641">
            <v>4640</v>
          </cell>
        </row>
        <row r="4642">
          <cell r="A4642">
            <v>4642</v>
          </cell>
          <cell r="B4642">
            <v>4640</v>
          </cell>
        </row>
        <row r="4643">
          <cell r="A4643">
            <v>4643</v>
          </cell>
          <cell r="B4643">
            <v>4645</v>
          </cell>
        </row>
        <row r="4644">
          <cell r="A4644">
            <v>4644</v>
          </cell>
          <cell r="B4644">
            <v>4645</v>
          </cell>
        </row>
        <row r="4645">
          <cell r="A4645">
            <v>4645</v>
          </cell>
          <cell r="B4645">
            <v>4645</v>
          </cell>
        </row>
        <row r="4646">
          <cell r="A4646">
            <v>4646</v>
          </cell>
          <cell r="B4646">
            <v>4645</v>
          </cell>
        </row>
        <row r="4647">
          <cell r="A4647">
            <v>4647</v>
          </cell>
          <cell r="B4647">
            <v>4645</v>
          </cell>
        </row>
        <row r="4648">
          <cell r="A4648">
            <v>4648</v>
          </cell>
          <cell r="B4648">
            <v>4650</v>
          </cell>
        </row>
        <row r="4649">
          <cell r="A4649">
            <v>4649</v>
          </cell>
          <cell r="B4649">
            <v>4650</v>
          </cell>
        </row>
        <row r="4650">
          <cell r="A4650">
            <v>4650</v>
          </cell>
          <cell r="B4650">
            <v>4650</v>
          </cell>
        </row>
        <row r="4651">
          <cell r="A4651">
            <v>4651</v>
          </cell>
          <cell r="B4651">
            <v>4650</v>
          </cell>
        </row>
        <row r="4652">
          <cell r="A4652">
            <v>4652</v>
          </cell>
          <cell r="B4652">
            <v>4650</v>
          </cell>
        </row>
        <row r="4653">
          <cell r="A4653">
            <v>4653</v>
          </cell>
          <cell r="B4653">
            <v>4655</v>
          </cell>
        </row>
        <row r="4654">
          <cell r="A4654">
            <v>4654</v>
          </cell>
          <cell r="B4654">
            <v>4655</v>
          </cell>
        </row>
        <row r="4655">
          <cell r="A4655">
            <v>4655</v>
          </cell>
          <cell r="B4655">
            <v>4655</v>
          </cell>
        </row>
        <row r="4656">
          <cell r="A4656">
            <v>4656</v>
          </cell>
          <cell r="B4656">
            <v>4655</v>
          </cell>
        </row>
        <row r="4657">
          <cell r="A4657">
            <v>4657</v>
          </cell>
          <cell r="B4657">
            <v>4655</v>
          </cell>
        </row>
        <row r="4658">
          <cell r="A4658">
            <v>4658</v>
          </cell>
          <cell r="B4658">
            <v>4660</v>
          </cell>
        </row>
        <row r="4659">
          <cell r="A4659">
            <v>4659</v>
          </cell>
          <cell r="B4659">
            <v>4660</v>
          </cell>
        </row>
        <row r="4660">
          <cell r="A4660">
            <v>4660</v>
          </cell>
          <cell r="B4660">
            <v>4660</v>
          </cell>
        </row>
        <row r="4661">
          <cell r="A4661">
            <v>4661</v>
          </cell>
          <cell r="B4661">
            <v>4660</v>
          </cell>
        </row>
        <row r="4662">
          <cell r="A4662">
            <v>4662</v>
          </cell>
          <cell r="B4662">
            <v>4660</v>
          </cell>
        </row>
      </sheetData>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Set>
  </externalBook>
</externalLink>
</file>

<file path=xl/externalLinks/externalLink1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rides Pharma (Linkace)"/>
      <sheetName val="Strides Pharma AUD"/>
      <sheetName val="SPL Bank Statements - SBI"/>
      <sheetName val="SPL%20Bank%20Statements%20-%20S"/>
    </sheetNames>
    <definedNames>
      <definedName name="Data.Top.Left"/>
    </definedNames>
    <sheetDataSet>
      <sheetData sheetId="0" refreshError="1"/>
      <sheetData sheetId="1" refreshError="1"/>
      <sheetData sheetId="2" refreshError="1"/>
      <sheetData sheetId="3" refreshError="1"/>
    </sheetDataSet>
  </externalBook>
</externalLink>
</file>

<file path=xl/externalLinks/externalLink1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ED"/>
      <sheetName val="TOWER TYPE &amp; HEIGHT"/>
      <sheetName val="Tower Rent invoice"/>
      <sheetName val="E1 Invoice"/>
      <sheetName val="Q1-APR-JUN"/>
      <sheetName val="Q1-E1 LINKS APR-JUN"/>
      <sheetName val="KEY INPUTS"/>
      <sheetName val="Sheet1"/>
      <sheetName val="EXPENSES"/>
      <sheetName val="Income Statement"/>
      <sheetName val="ESCOTEL"/>
      <sheetName val="TOWER_TYPE_&amp;_HEIGHT5"/>
      <sheetName val="Tower_Rent_invoice5"/>
      <sheetName val="E1_Invoice5"/>
      <sheetName val="Q1-E1_LINKS_APR-JUN5"/>
      <sheetName val="KEY_INPUTS5"/>
      <sheetName val="Income_Statement5"/>
      <sheetName val="TOWER_TYPE_&amp;_HEIGHT"/>
      <sheetName val="Tower_Rent_invoice"/>
      <sheetName val="E1_Invoice"/>
      <sheetName val="Q1-E1_LINKS_APR-JUN"/>
      <sheetName val="KEY_INPUTS"/>
      <sheetName val="Income_Statement"/>
      <sheetName val="TOWER_TYPE_&amp;_HEIGHT1"/>
      <sheetName val="Tower_Rent_invoice1"/>
      <sheetName val="E1_Invoice1"/>
      <sheetName val="Q1-E1_LINKS_APR-JUN1"/>
      <sheetName val="KEY_INPUTS1"/>
      <sheetName val="Income_Statement1"/>
      <sheetName val="TOWER_TYPE_&amp;_HEIGHT2"/>
      <sheetName val="Tower_Rent_invoice2"/>
      <sheetName val="E1_Invoice2"/>
      <sheetName val="Q1-E1_LINKS_APR-JUN2"/>
      <sheetName val="KEY_INPUTS2"/>
      <sheetName val="Income_Statement2"/>
      <sheetName val="TOWER_TYPE_&amp;_HEIGHT3"/>
      <sheetName val="Tower_Rent_invoice3"/>
      <sheetName val="E1_Invoice3"/>
      <sheetName val="Q1-E1_LINKS_APR-JUN3"/>
      <sheetName val="KEY_INPUTS3"/>
      <sheetName val="Income_Statement3"/>
      <sheetName val="TOWER_TYPE_&amp;_HEIGHT4"/>
      <sheetName val="Tower_Rent_invoice4"/>
      <sheetName val="E1_Invoice4"/>
      <sheetName val="Q1-E1_LINKS_APR-JUN4"/>
      <sheetName val="KEY_INPUTS4"/>
      <sheetName val="Income_Statement4"/>
      <sheetName val="TOWER_TYPE_&amp;_HEIGHT6"/>
      <sheetName val="Tower_Rent_invoice6"/>
      <sheetName val="E1_Invoice6"/>
      <sheetName val="Q1-E1_LINKS_APR-JUN6"/>
      <sheetName val="KEY_INPUTS6"/>
      <sheetName val="Income_Statement6"/>
      <sheetName val="TOWER_TYPE_&amp;_HEIGHT7"/>
      <sheetName val="Tower_Rent_invoice7"/>
      <sheetName val="E1_Invoice7"/>
      <sheetName val="Q1-E1_LINKS_APR-JUN7"/>
      <sheetName val="KEY_INPUTS7"/>
      <sheetName val="Income_Statement7"/>
      <sheetName val="from System"/>
      <sheetName val="TOWER_TYPE_&amp;_HEIGHT9"/>
      <sheetName val="Tower_Rent_invoice9"/>
      <sheetName val="E1_Invoice9"/>
      <sheetName val="Q1-E1_LINKS_APR-JUN9"/>
      <sheetName val="KEY_INPUTS9"/>
      <sheetName val="Income_Statement9"/>
      <sheetName val="TOWER_TYPE_&amp;_HEIGHT8"/>
      <sheetName val="Tower_Rent_invoice8"/>
      <sheetName val="E1_Invoice8"/>
      <sheetName val="Q1-E1_LINKS_APR-JUN8"/>
      <sheetName val="KEY_INPUTS8"/>
      <sheetName val="Income_Statement8"/>
      <sheetName val="TOWER_TYPE_&amp;_HEIGHT10"/>
      <sheetName val="Tower_Rent_invoice10"/>
      <sheetName val="E1_Invoice10"/>
      <sheetName val="Q1-E1_LINKS_APR-JUN10"/>
      <sheetName val="KEY_INPUTS10"/>
      <sheetName val="Income_Statement10"/>
      <sheetName val="from_System"/>
      <sheetName val="TOWER_TYPE_&amp;_HEIGHT11"/>
      <sheetName val="Tower_Rent_invoice11"/>
      <sheetName val="E1_Invoice11"/>
      <sheetName val="Q1-E1_LINKS_APR-JUN11"/>
      <sheetName val="KEY_INPUTS11"/>
      <sheetName val="Income_Statement11"/>
      <sheetName val="from_System1"/>
      <sheetName val="TOWER_TYPE_&amp;_HEIGHT12"/>
      <sheetName val="Tower_Rent_invoice12"/>
      <sheetName val="E1_Invoice12"/>
      <sheetName val="Q1-E1_LINKS_APR-JUN12"/>
      <sheetName val="KEY_INPUTS12"/>
      <sheetName val="Income_Statement12"/>
      <sheetName val="from_System2"/>
      <sheetName val="TOWER_TYPE_&amp;_HEIGHT13"/>
      <sheetName val="Tower_Rent_invoice13"/>
      <sheetName val="E1_Invoice13"/>
      <sheetName val="Q1-E1_LINKS_APR-JUN13"/>
      <sheetName val="KEY_INPUTS13"/>
      <sheetName val="Income_Statement13"/>
      <sheetName val="from_System3"/>
      <sheetName val="Rentals Real 1"/>
      <sheetName val="TOWER_TYPE_&amp;_HEIGHT14"/>
      <sheetName val="Tower_Rent_invoice14"/>
      <sheetName val="E1_Invoice14"/>
      <sheetName val="Q1-E1_LINKS_APR-JUN14"/>
      <sheetName val="KEY_INPUTS14"/>
      <sheetName val="Income_Statement14"/>
      <sheetName val="from_System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refreshError="1"/>
      <sheetData sheetId="101"/>
      <sheetData sheetId="102"/>
      <sheetData sheetId="103"/>
      <sheetData sheetId="104"/>
      <sheetData sheetId="105"/>
      <sheetData sheetId="106"/>
      <sheetData sheetId="107"/>
    </sheetDataSet>
  </externalBook>
</externalLink>
</file>

<file path=xl/externalLinks/externalLink1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ile"/>
      <sheetName val="Key Nos"/>
      <sheetName val="Earnings Sheet"/>
      <sheetName val="Formats"/>
      <sheetName val="Sales"/>
      <sheetName val="Results"/>
      <sheetName val="Input"/>
      <sheetName val="Calc"/>
      <sheetName val="Omeprazole"/>
      <sheetName val="DMFs"/>
      <sheetName val="CFC Inhaler"/>
      <sheetName val="GG"/>
      <sheetName val="Q-format"/>
      <sheetName val="Capital"/>
      <sheetName val="Charts"/>
      <sheetName val="Debt"/>
      <sheetName val="Tax"/>
      <sheetName val="CapEx"/>
      <sheetName val="QuanOP"/>
      <sheetName val="VarName"/>
      <sheetName val="Sheet1"/>
      <sheetName val="Qtrly_Template"/>
    </sheetNames>
    <sheetDataSet>
      <sheetData sheetId="0" refreshError="1"/>
      <sheetData sheetId="1"/>
      <sheetData sheetId="2"/>
      <sheetData sheetId="3" refreshError="1"/>
      <sheetData sheetId="4" refreshError="1"/>
      <sheetData sheetId="5"/>
      <sheetData sheetId="6" refreshError="1">
        <row r="29">
          <cell r="L29">
            <v>186.46999999999997</v>
          </cell>
          <cell r="M29">
            <v>186.46999999999997</v>
          </cell>
          <cell r="N29">
            <v>186.46999999999997</v>
          </cell>
          <cell r="O29">
            <v>199.90782999999999</v>
          </cell>
          <cell r="P29">
            <v>199.90782999999999</v>
          </cell>
          <cell r="Q29">
            <v>199.90782999999999</v>
          </cell>
          <cell r="R29">
            <v>199.90782999999999</v>
          </cell>
          <cell r="S29">
            <v>199.90782999999999</v>
          </cell>
          <cell r="T29">
            <v>199.90782999999999</v>
          </cell>
          <cell r="U29">
            <v>599.72383000000002</v>
          </cell>
          <cell r="V29">
            <v>599.72383000000002</v>
          </cell>
          <cell r="W29">
            <v>599.72383000000002</v>
          </cell>
          <cell r="X29">
            <v>599.72383000000002</v>
          </cell>
          <cell r="Y29">
            <v>599.72383000000002</v>
          </cell>
          <cell r="Z29">
            <v>599.72383000000002</v>
          </cell>
          <cell r="AA29">
            <v>599.72383000000002</v>
          </cell>
          <cell r="AB29">
            <v>599.72383000000002</v>
          </cell>
          <cell r="AC29">
            <v>599.72383000000002</v>
          </cell>
          <cell r="AD29">
            <v>599.72383000000002</v>
          </cell>
        </row>
        <row r="45">
          <cell r="L45">
            <v>0</v>
          </cell>
          <cell r="M45">
            <v>0</v>
          </cell>
          <cell r="N45">
            <v>0</v>
          </cell>
          <cell r="O45">
            <v>13.437830000000019</v>
          </cell>
          <cell r="P45">
            <v>0</v>
          </cell>
          <cell r="Q45">
            <v>0</v>
          </cell>
          <cell r="R45">
            <v>0</v>
          </cell>
          <cell r="S45">
            <v>0</v>
          </cell>
          <cell r="T45">
            <v>0</v>
          </cell>
          <cell r="U45">
            <v>399.81600000000003</v>
          </cell>
          <cell r="V45">
            <v>399.81600000000003</v>
          </cell>
          <cell r="W45">
            <v>0</v>
          </cell>
          <cell r="X45">
            <v>0</v>
          </cell>
          <cell r="Y45">
            <v>0</v>
          </cell>
          <cell r="Z45">
            <v>0</v>
          </cell>
          <cell r="AA45">
            <v>0</v>
          </cell>
          <cell r="AB45">
            <v>0</v>
          </cell>
          <cell r="AC45">
            <v>0</v>
          </cell>
          <cell r="AD45">
            <v>0</v>
          </cell>
        </row>
        <row r="564">
          <cell r="L564">
            <v>-186.46999999999997</v>
          </cell>
          <cell r="M564">
            <v>-186.46999999999997</v>
          </cell>
          <cell r="N564">
            <v>3.0000000000200089E-2</v>
          </cell>
          <cell r="O564">
            <v>1.7000000070765964E-4</v>
          </cell>
          <cell r="P564">
            <v>2.1700000002056186E-3</v>
          </cell>
          <cell r="Q564">
            <v>3.620000000410073E-3</v>
          </cell>
          <cell r="R564">
            <v>-1.8300000001545413E-3</v>
          </cell>
          <cell r="S564">
            <v>-340.77765335999902</v>
          </cell>
          <cell r="T564">
            <v>1.7000000025291229E-4</v>
          </cell>
          <cell r="U564">
            <v>-909.85139505000006</v>
          </cell>
          <cell r="V564">
            <v>-1.8299999992450466E-3</v>
          </cell>
          <cell r="W564">
            <v>-3.0229999993025558E-3</v>
          </cell>
          <cell r="X564">
            <v>-201.40665799999988</v>
          </cell>
          <cell r="Y564">
            <v>-3.5773385570792016E-4</v>
          </cell>
          <cell r="Z564">
            <v>1482.6180669379403</v>
          </cell>
          <cell r="AA564">
            <v>3.5217059576098109E-3</v>
          </cell>
          <cell r="AB564">
            <v>1553.9633478043818</v>
          </cell>
          <cell r="AC564">
            <v>-3.4489469180698507E-4</v>
          </cell>
          <cell r="AD564">
            <v>471.36185800000021</v>
          </cell>
        </row>
      </sheetData>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77">
          <cell r="L77">
            <v>0</v>
          </cell>
          <cell r="M77">
            <v>0</v>
          </cell>
          <cell r="N77">
            <v>376.34699999999998</v>
          </cell>
          <cell r="O77">
            <v>73.132000000000005</v>
          </cell>
          <cell r="P77">
            <v>79.993000000000009</v>
          </cell>
          <cell r="Q77">
            <v>89.436499999999995</v>
          </cell>
          <cell r="R77">
            <v>83.182999999999993</v>
          </cell>
          <cell r="S77">
            <v>98.811938999999995</v>
          </cell>
          <cell r="T77">
            <v>103.28500000000004</v>
          </cell>
          <cell r="U77">
            <v>106.6706879</v>
          </cell>
          <cell r="V77">
            <v>127.31399999999971</v>
          </cell>
          <cell r="W77">
            <v>154.780193</v>
          </cell>
          <cell r="X77">
            <v>0</v>
          </cell>
          <cell r="Y77">
            <v>177.68480100000002</v>
          </cell>
          <cell r="Z77">
            <v>0</v>
          </cell>
          <cell r="AA77">
            <v>207.78480100000002</v>
          </cell>
          <cell r="AB77">
            <v>0</v>
          </cell>
          <cell r="AC77">
            <v>230.53480100000002</v>
          </cell>
          <cell r="AD77">
            <v>0</v>
          </cell>
        </row>
      </sheetData>
      <sheetData sheetId="18" refreshError="1"/>
      <sheetData sheetId="19" refreshError="1"/>
      <sheetData sheetId="20"/>
      <sheetData sheetId="21" refreshError="1"/>
    </sheetDataSet>
  </externalBook>
</externalLink>
</file>

<file path=xl/externalLinks/externalLink1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
      <sheetName val="Assump. "/>
      <sheetName val="Rev."/>
      <sheetName val="Expen."/>
      <sheetName val="Staff"/>
      <sheetName val="WC"/>
      <sheetName val="Capex"/>
      <sheetName val="Excess Calc"/>
      <sheetName val="Anhang"/>
      <sheetName val="Bil+GuV"/>
      <sheetName val="Details"/>
      <sheetName val="Compensation Summary"/>
      <sheetName val="Dep"/>
      <sheetName val="Lists"/>
      <sheetName val="Imports-dataload"/>
      <sheetName val="Name"/>
      <sheetName val="ExcessCalc"/>
      <sheetName val="E1 Invoice"/>
      <sheetName val="Summ_5"/>
      <sheetName val="Assump__5"/>
      <sheetName val="Rev_5"/>
      <sheetName val="Expen_5"/>
      <sheetName val="Excess_Calc5"/>
      <sheetName val="Compensation_Summary5"/>
      <sheetName val="Summ_"/>
      <sheetName val="Assump__"/>
      <sheetName val="Rev_"/>
      <sheetName val="Expen_"/>
      <sheetName val="Excess_Calc"/>
      <sheetName val="Compensation_Summary"/>
      <sheetName val="Summ_1"/>
      <sheetName val="Assump__1"/>
      <sheetName val="Rev_1"/>
      <sheetName val="Expen_1"/>
      <sheetName val="Excess_Calc1"/>
      <sheetName val="Compensation_Summary1"/>
      <sheetName val="Summ_2"/>
      <sheetName val="Assump__2"/>
      <sheetName val="Rev_2"/>
      <sheetName val="Expen_2"/>
      <sheetName val="Excess_Calc2"/>
      <sheetName val="Compensation_Summary2"/>
      <sheetName val="Summ_3"/>
      <sheetName val="Assump__3"/>
      <sheetName val="Rev_3"/>
      <sheetName val="Expen_3"/>
      <sheetName val="Excess_Calc3"/>
      <sheetName val="Compensation_Summary3"/>
      <sheetName val="Summ_4"/>
      <sheetName val="Assump__4"/>
      <sheetName val="Rev_4"/>
      <sheetName val="Expen_4"/>
      <sheetName val="Excess_Calc4"/>
      <sheetName val="Compensation_Summary4"/>
      <sheetName val="Summ_6"/>
      <sheetName val="Assump__6"/>
      <sheetName val="Rev_6"/>
      <sheetName val="Expen_6"/>
      <sheetName val="Excess_Calc6"/>
      <sheetName val="Compensation_Summary6"/>
      <sheetName val="Summ_7"/>
      <sheetName val="Assump__7"/>
      <sheetName val="Rev_7"/>
      <sheetName val="Expen_7"/>
      <sheetName val="Excess_Calc7"/>
      <sheetName val="Compensation_Summary7"/>
      <sheetName val="Dept-Wise P &amp; M details"/>
      <sheetName val="Doc Data"/>
      <sheetName val="BS &amp; Sch."/>
      <sheetName val="TB-SAP"/>
      <sheetName val="syndicate codes"/>
      <sheetName val="IT_FBT_DDTP"/>
      <sheetName val="Summary"/>
      <sheetName val="vb 9&amp;10"/>
      <sheetName val="GRAPH 4軸 径Φ120 (2)"/>
      <sheetName val="Reference"/>
      <sheetName val="Settings"/>
      <sheetName val="p&amp;l,bs div-wise"/>
      <sheetName val="Input Screen"/>
      <sheetName val="Summ_9"/>
      <sheetName val="Assump__9"/>
      <sheetName val="Rev_9"/>
      <sheetName val="Expen_9"/>
      <sheetName val="Excess_Calc9"/>
      <sheetName val="Compensation_Summary9"/>
      <sheetName val="E1_Invoice1"/>
      <sheetName val="Summ_8"/>
      <sheetName val="Assump__8"/>
      <sheetName val="Rev_8"/>
      <sheetName val="Expen_8"/>
      <sheetName val="Excess_Calc8"/>
      <sheetName val="Compensation_Summary8"/>
      <sheetName val="E1_Invoice"/>
      <sheetName val="Summ_10"/>
      <sheetName val="Assump__10"/>
      <sheetName val="Rev_10"/>
      <sheetName val="Expen_10"/>
      <sheetName val="Excess_Calc10"/>
      <sheetName val="Compensation_Summary10"/>
      <sheetName val="E1_Invoice2"/>
      <sheetName val="Dept-Wise_P_&amp;_M_details"/>
      <sheetName val="Doc_Data"/>
      <sheetName val="BS_&amp;_Sch_"/>
      <sheetName val="Summ_11"/>
      <sheetName val="Assump__11"/>
      <sheetName val="Rev_11"/>
      <sheetName val="Expen_11"/>
      <sheetName val="Excess_Calc11"/>
      <sheetName val="Compensation_Summary11"/>
      <sheetName val="E1_Invoice3"/>
      <sheetName val="Dept-Wise_P_&amp;_M_details1"/>
      <sheetName val="Doc_Data1"/>
      <sheetName val="BS_&amp;_Sch_1"/>
      <sheetName val="syndicate_codes"/>
      <sheetName val="vb_9&amp;10"/>
      <sheetName val="GRAPH_4軸_径Φ120_(2)"/>
      <sheetName val="p&amp;l,bs_div-wise"/>
      <sheetName val="Input_Screen"/>
      <sheetName val="syndicate_codes1"/>
      <sheetName val="vb_9&amp;101"/>
      <sheetName val="GRAPH_4軸_径Φ120_(2)1"/>
      <sheetName val="p&amp;l,bs_div-wise1"/>
      <sheetName val="Input_Screen1"/>
      <sheetName val="References"/>
      <sheetName val="Mar-06"/>
      <sheetName val="Jul-05"/>
      <sheetName val="CA_and_CL_2002_proj_opn(2001-0)"/>
      <sheetName val="TB"/>
      <sheetName val="Schedules"/>
      <sheetName val="entitlements"/>
      <sheetName val="FORM-16"/>
      <sheetName val="JAPANESE ACCM"/>
      <sheetName val="ANPARA-SITE "/>
      <sheetName val="Lookups"/>
      <sheetName val="UBRD"/>
      <sheetName val="PECVD"/>
      <sheetName val="Bus Mgmt"/>
      <sheetName val="UBRS"/>
      <sheetName val="commit"/>
      <sheetName val="UPLA"/>
      <sheetName val="Disruptive "/>
      <sheetName val="ELK"/>
      <sheetName val="ECURE"/>
      <sheetName val="HDP"/>
      <sheetName val="HQ"/>
      <sheetName val="KPM DT"/>
      <sheetName val="LowK"/>
      <sheetName val="Module"/>
      <sheetName val="Support"/>
      <sheetName val="TPS"/>
      <sheetName val="Masters"/>
      <sheetName val="Sch 18 Bank"/>
      <sheetName val="Stock details"/>
      <sheetName val="Summ_12"/>
      <sheetName val="Assump__12"/>
      <sheetName val="Rev_12"/>
      <sheetName val="Expen_12"/>
      <sheetName val="Excess_Calc12"/>
      <sheetName val="Compensation_Summary12"/>
      <sheetName val="E1_Invoice4"/>
      <sheetName val="Dept-Wise_P_&amp;_M_details2"/>
      <sheetName val="Doc_Data2"/>
      <sheetName val="BS_&amp;_Sch_2"/>
      <sheetName val="syndicate_codes2"/>
      <sheetName val="vb_9&amp;102"/>
      <sheetName val="GRAPH_4軸_径Φ120_(2)2"/>
      <sheetName val="p&amp;l,bs_div-wise2"/>
      <sheetName val="Input_Screen2"/>
      <sheetName val="Summ_13"/>
      <sheetName val="Assump__13"/>
      <sheetName val="Rev_13"/>
      <sheetName val="Expen_13"/>
      <sheetName val="Excess_Calc13"/>
      <sheetName val="Compensation_Summary13"/>
      <sheetName val="E1_Invoice5"/>
      <sheetName val="Dept-Wise_P_&amp;_M_details3"/>
      <sheetName val="Doc_Data3"/>
      <sheetName val="BS_&amp;_Sch_3"/>
      <sheetName val="syndicate_codes3"/>
      <sheetName val="vb_9&amp;103"/>
      <sheetName val="GRAPH_4軸_径Φ120_(2)3"/>
      <sheetName val="p&amp;l,bs_div-wise3"/>
      <sheetName val="Input_Screen3"/>
      <sheetName val="Summ_14"/>
      <sheetName val="Assump__14"/>
      <sheetName val="Rev_14"/>
      <sheetName val="Expen_14"/>
      <sheetName val="Excess_Calc14"/>
      <sheetName val="Compensation_Summary14"/>
      <sheetName val="E1_Invoice6"/>
      <sheetName val="Dept-Wise_P_&amp;_M_details4"/>
      <sheetName val="Doc_Data4"/>
      <sheetName val="BS_&amp;_Sch_4"/>
      <sheetName val="syndicate_codes4"/>
      <sheetName val="vb_9&amp;104"/>
      <sheetName val="GRAPH_4軸_径Φ120_(2)4"/>
      <sheetName val="p&amp;l,bs_div-wise4"/>
      <sheetName val="Input_Screen4"/>
      <sheetName val="JAPANESE_ACCM"/>
      <sheetName val="ANPARA-SITE_"/>
      <sheetName val="Bus_Mgmt"/>
      <sheetName val="Disruptive_"/>
      <sheetName val="KPM_DT"/>
      <sheetName val="Sch_18_Bank"/>
      <sheetName val="Stock_details"/>
      <sheetName val="Sheet1"/>
      <sheetName val="CF"/>
      <sheetName val="Financials"/>
      <sheetName val="Blng. Vs Coll."/>
      <sheetName val="Department"/>
      <sheetName val="Designation"/>
      <sheetName val="Group"/>
      <sheetName val="WorkState"/>
      <sheetName val="Summ_15"/>
      <sheetName val="Assump__15"/>
      <sheetName val="Rev_15"/>
      <sheetName val="Expen_15"/>
      <sheetName val="Excess_Calc15"/>
      <sheetName val="Compensation_Summary15"/>
      <sheetName val="E1_Invoice7"/>
      <sheetName val="Dept-Wise_P_&amp;_M_details5"/>
      <sheetName val="Doc_Data5"/>
      <sheetName val="BS_&amp;_Sch_5"/>
      <sheetName val="syndicate_codes5"/>
      <sheetName val="vb_9&amp;105"/>
      <sheetName val="GRAPH_4軸_径Φ120_(2)5"/>
      <sheetName val="p&amp;l,bs_div-wise5"/>
      <sheetName val="Input_Screen5"/>
      <sheetName val="JAPANESE_ACCM1"/>
      <sheetName val="ANPARA-SITE_1"/>
      <sheetName val="Bus_Mgmt1"/>
      <sheetName val="Disruptive_1"/>
      <sheetName val="KPM_DT1"/>
      <sheetName val="Sch_18_Bank1"/>
      <sheetName val="Stock_details1"/>
      <sheetName val="Blng__Vs_Coll_"/>
      <sheetName val="Summ_16"/>
      <sheetName val="Assump__16"/>
      <sheetName val="Rev_16"/>
      <sheetName val="Expen_16"/>
      <sheetName val="Excess_Calc16"/>
      <sheetName val="Compensation_Summary16"/>
      <sheetName val="E1_Invoice8"/>
      <sheetName val="Dept-Wise_P_&amp;_M_details6"/>
      <sheetName val="Doc_Data6"/>
      <sheetName val="BS_&amp;_Sch_6"/>
      <sheetName val="syndicate_codes6"/>
      <sheetName val="vb_9&amp;106"/>
      <sheetName val="GRAPH_4軸_径Φ120_(2)6"/>
      <sheetName val="p&amp;l,bs_div-wise6"/>
      <sheetName val="Input_Screen6"/>
      <sheetName val="JAPANESE_ACCM2"/>
      <sheetName val="ANPARA-SITE_2"/>
      <sheetName val="Bus_Mgmt2"/>
      <sheetName val="Disruptive_2"/>
      <sheetName val="KPM_DT2"/>
      <sheetName val="Sch_18_Bank2"/>
      <sheetName val="Stock_details2"/>
      <sheetName val="Summ_17"/>
      <sheetName val="Assump__17"/>
      <sheetName val="Rev_17"/>
      <sheetName val="Expen_17"/>
      <sheetName val="Excess_Calc17"/>
      <sheetName val="Compensation_Summary17"/>
      <sheetName val="E1_Invoice9"/>
      <sheetName val="syndicate_codes7"/>
      <sheetName val="Dept-Wise_P_&amp;_M_details7"/>
      <sheetName val="Doc_Data7"/>
      <sheetName val="vb_9&amp;107"/>
      <sheetName val="GRAPH_4軸_径Φ120_(2)7"/>
      <sheetName val="p&amp;l,bs_div-wise7"/>
      <sheetName val="Input_Screen7"/>
      <sheetName val="BS_&amp;_Sch_7"/>
      <sheetName val="JAPANESE_ACCM3"/>
      <sheetName val="ANPARA-SITE_3"/>
      <sheetName val="Bus_Mgmt3"/>
      <sheetName val="Disruptive_3"/>
      <sheetName val="KPM_DT3"/>
      <sheetName val="Sch_18_Bank3"/>
      <sheetName val="Stock_details3"/>
    </sheetNames>
    <sheetDataSet>
      <sheetData sheetId="0" refreshError="1"/>
      <sheetData sheetId="1" refreshError="1"/>
      <sheetData sheetId="2" refreshError="1"/>
      <sheetData sheetId="3" refreshError="1"/>
      <sheetData sheetId="4" refreshError="1"/>
      <sheetData sheetId="5" refreshError="1"/>
      <sheetData sheetId="6" refreshError="1">
        <row r="85">
          <cell r="E85">
            <v>2.5299999999999998</v>
          </cell>
        </row>
        <row r="113">
          <cell r="D113">
            <v>0.09</v>
          </cell>
          <cell r="E113">
            <v>36.294000000000004</v>
          </cell>
          <cell r="F113">
            <v>334</v>
          </cell>
          <cell r="G113">
            <v>297.82063377000003</v>
          </cell>
          <cell r="H113">
            <v>407.30776114499986</v>
          </cell>
          <cell r="I113">
            <v>451.06197518699986</v>
          </cell>
          <cell r="J113">
            <v>492.18778159967252</v>
          </cell>
          <cell r="K113">
            <v>536.94153591497411</v>
          </cell>
          <cell r="L113">
            <v>625.23453827678429</v>
          </cell>
          <cell r="M113">
            <v>730.18231519569133</v>
          </cell>
          <cell r="N113">
            <v>589.88585270754572</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Set>
  </externalBook>
</externalLink>
</file>

<file path=xl/externalLinks/externalLink1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sheetName val="Leadsheet"/>
      <sheetName val="SCM"/>
      <sheetName val="Analytic"/>
      <sheetName val="Counts"/>
      <sheetName val="Sample-Counts"/>
      <sheetName val="MRN-cutoff"/>
      <sheetName val="IRR-cutoff"/>
      <sheetName val="Non BOM- cutoff"/>
      <sheetName val="Valuation- closing stock"/>
      <sheetName val="ALLOCATION"/>
      <sheetName val="BOM"/>
      <sheetName val="DPN-OH"/>
      <sheetName val="ALLOC.COM.EXP"/>
      <sheetName val="CLOSING STK -PDN"/>
      <sheetName val="RECO"/>
      <sheetName val="STORES LEDGER"/>
      <sheetName val="Valuation"/>
      <sheetName val="Rollfwd"/>
      <sheetName val="Provision"/>
      <sheetName val="Detail-stores and spares"/>
      <sheetName val="Sample"/>
      <sheetName val="Excess Calc"/>
      <sheetName val="Tickmarks"/>
      <sheetName val="Threshold Calc"/>
      <sheetName val="E1 Invoice"/>
      <sheetName val="Footage"/>
      <sheetName val="Non_BOM-_cutoff2"/>
      <sheetName val="Valuation-_closing_stock2"/>
      <sheetName val="ALLOC_COM_EXP2"/>
      <sheetName val="CLOSING_STK_-PDN2"/>
      <sheetName val="STORES_LEDGER2"/>
      <sheetName val="Detail-stores_and_spares2"/>
      <sheetName val="Excess_Calc5"/>
      <sheetName val="Threshold_Calc2"/>
      <sheetName val="E1_Invoice2"/>
      <sheetName val="Excess_Calc"/>
      <sheetName val="Non_BOM-_cutoff"/>
      <sheetName val="Valuation-_closing_stock"/>
      <sheetName val="ALLOC_COM_EXP"/>
      <sheetName val="CLOSING_STK_-PDN"/>
      <sheetName val="STORES_LEDGER"/>
      <sheetName val="Detail-stores_and_spares"/>
      <sheetName val="Excess_Calc1"/>
      <sheetName val="Threshold_Calc"/>
      <sheetName val="E1_Invoice"/>
      <sheetName val="Excess_Calc2"/>
      <sheetName val="Excess_Calc3"/>
      <sheetName val="Non_BOM-_cutoff1"/>
      <sheetName val="Valuation-_closing_stock1"/>
      <sheetName val="ALLOC_COM_EXP1"/>
      <sheetName val="CLOSING_STK_-PDN1"/>
      <sheetName val="STORES_LEDGER1"/>
      <sheetName val="Detail-stores_and_spares1"/>
      <sheetName val="Excess_Calc4"/>
      <sheetName val="Threshold_Calc1"/>
      <sheetName val="E1_Invoice1"/>
      <sheetName val="Non_BOM-_cutoff3"/>
      <sheetName val="Valuation-_closing_stock3"/>
      <sheetName val="ALLOC_COM_EXP3"/>
      <sheetName val="CLOSING_STK_-PDN3"/>
      <sheetName val="STORES_LEDGER3"/>
      <sheetName val="Detail-stores_and_spares3"/>
      <sheetName val="Excess_Calc6"/>
      <sheetName val="Threshold_Calc3"/>
      <sheetName val="E1_Invoice3"/>
      <sheetName val="Non_BOM-_cutoff4"/>
      <sheetName val="Valuation-_closing_stock4"/>
      <sheetName val="ALLOC_COM_EXP4"/>
      <sheetName val="CLOSING_STK_-PDN4"/>
      <sheetName val="STORES_LEDGER4"/>
      <sheetName val="Detail-stores_and_spares4"/>
      <sheetName val="Excess_Calc7"/>
      <sheetName val="Threshold_Calc4"/>
      <sheetName val="E1_Invoice4"/>
      <sheetName val="Non_BOM-_cutoff5"/>
      <sheetName val="Valuation-_closing_stock5"/>
      <sheetName val="ALLOC_COM_EXP5"/>
      <sheetName val="CLOSING_STK_-PDN5"/>
      <sheetName val="STORES_LEDGER5"/>
      <sheetName val="Detail-stores_and_spares5"/>
      <sheetName val="Excess_Calc9"/>
      <sheetName val="Threshold_Calc5"/>
      <sheetName val="E1_Invoice5"/>
      <sheetName val="Excess_Calc8"/>
      <sheetName val="Non_BOM-_cutoff6"/>
      <sheetName val="Valuation-_closing_stock6"/>
      <sheetName val="ALLOC_COM_EXP6"/>
      <sheetName val="CLOSING_STK_-PDN6"/>
      <sheetName val="STORES_LEDGER6"/>
      <sheetName val="Detail-stores_and_spares6"/>
      <sheetName val="Excess_Calc10"/>
      <sheetName val="Threshold_Calc6"/>
      <sheetName val="E1_Invoice6"/>
      <sheetName val="Excess_Calc11"/>
      <sheetName val="Non_BOM-_cutoff7"/>
      <sheetName val="Valuation-_closing_stock7"/>
      <sheetName val="ALLOC_COM_EXP7"/>
      <sheetName val="CLOSING_STK_-PDN7"/>
      <sheetName val="STORES_LEDGER7"/>
      <sheetName val="Detail-stores_and_spares7"/>
      <sheetName val="Excess_Calc12"/>
      <sheetName val="Threshold_Calc7"/>
      <sheetName val="E1_Invoice7"/>
      <sheetName val="Excess_Calc1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efreshError="1"/>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refreshError="1"/>
      <sheetData sheetId="95"/>
      <sheetData sheetId="96"/>
      <sheetData sheetId="97"/>
      <sheetData sheetId="98"/>
      <sheetData sheetId="99"/>
      <sheetData sheetId="100"/>
      <sheetData sheetId="101"/>
      <sheetData sheetId="102"/>
      <sheetData sheetId="103"/>
      <sheetData sheetId="104" refreshError="1"/>
    </sheetDataSet>
  </externalBook>
</externalLink>
</file>

<file path=xl/externalLinks/externalLink1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Report"/>
      <sheetName val="Qtrly"/>
      <sheetName val="Forecast"/>
      <sheetName val="Capex"/>
      <sheetName val="Sheet2"/>
      <sheetName val="Quaterly"/>
      <sheetName val="Sheet1"/>
      <sheetName val="FCCB"/>
    </sheetNames>
    <sheetDataSet>
      <sheetData sheetId="0"/>
      <sheetData sheetId="1"/>
      <sheetData sheetId="2"/>
      <sheetData sheetId="3"/>
      <sheetData sheetId="4"/>
      <sheetData sheetId="5"/>
      <sheetData sheetId="6"/>
      <sheetData sheetId="7"/>
      <sheetData sheetId="8"/>
    </sheetDataSet>
  </externalBook>
</externalLink>
</file>

<file path=xl/externalLinks/externalLink1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toOpen Stub Data"/>
      <sheetName val="Customize Your Invoice"/>
      <sheetName val="Invoice"/>
      <sheetName val="Macros"/>
      <sheetName val="ATW"/>
      <sheetName val="Lock"/>
      <sheetName val="Intl Data Table"/>
      <sheetName val="TemplateInformation"/>
      <sheetName val="Excess Calc"/>
      <sheetName val="110409"/>
      <sheetName val="DECLARATION"/>
      <sheetName val="CSD1"/>
      <sheetName val="CSD2"/>
      <sheetName val="CSD3"/>
      <sheetName val="Sensitive Analysis"/>
      <sheetName val="Basic Details"/>
      <sheetName val="Invoice1"/>
      <sheetName val="FINAL"/>
      <sheetName val="DF"/>
      <sheetName val="D_Overview"/>
      <sheetName val="HSC Manpower"/>
      <sheetName val="Input"/>
      <sheetName val="97년추정손익계산서"/>
      <sheetName val="Hyper total"/>
      <sheetName val="박스견적"/>
      <sheetName val="ASG PL(Full year)"/>
      <sheetName val="Data"/>
      <sheetName val="YC"/>
      <sheetName val="손익합산"/>
      <sheetName val="표2"/>
      <sheetName val="data1"/>
      <sheetName val="data2"/>
      <sheetName val="CashFlow"/>
      <sheetName val="Input_Detail"/>
      <sheetName val="Input_P&amp;L_Detail"/>
      <sheetName val="Input_Stat"/>
      <sheetName val="Control"/>
      <sheetName val="Drop-downs"/>
      <sheetName val="BS Actuals"/>
      <sheetName val="NPV Factors"/>
      <sheetName val="12 31 06 ee data"/>
      <sheetName val="Debtors"/>
      <sheetName val="uren"/>
      <sheetName val="Capex"/>
      <sheetName val="AutoOpen_Stub_Data2"/>
      <sheetName val="Customize_Your_Invoice5"/>
      <sheetName val="Intl_Data_Table2"/>
      <sheetName val="Excess_Calc2"/>
      <sheetName val="Sensitive_Analysis2"/>
      <sheetName val="Basic_Details2"/>
      <sheetName val="HSC_Manpower2"/>
      <sheetName val="Hyper_total2"/>
      <sheetName val="ASG_PL(Full_year)2"/>
      <sheetName val="BS_Actuals2"/>
      <sheetName val="NPV_Factors2"/>
      <sheetName val="12_31_06_ee_data2"/>
      <sheetName val="Customize_Your_Invoice"/>
      <sheetName val="AutoOpen_Stub_Data"/>
      <sheetName val="Customize_Your_Invoice1"/>
      <sheetName val="Intl_Data_Table"/>
      <sheetName val="Excess_Calc"/>
      <sheetName val="Sensitive_Analysis"/>
      <sheetName val="Basic_Details"/>
      <sheetName val="HSC_Manpower"/>
      <sheetName val="Hyper_total"/>
      <sheetName val="ASG_PL(Full_year)"/>
      <sheetName val="BS_Actuals"/>
      <sheetName val="NPV_Factors"/>
      <sheetName val="12_31_06_ee_data"/>
      <sheetName val="Customize_Your_Invoice2"/>
      <sheetName val="Customize_Your_Invoice3"/>
      <sheetName val="AutoOpen_Stub_Data1"/>
      <sheetName val="Customize_Your_Invoice4"/>
      <sheetName val="Intl_Data_Table1"/>
      <sheetName val="Excess_Calc1"/>
      <sheetName val="Sensitive_Analysis1"/>
      <sheetName val="Basic_Details1"/>
      <sheetName val="HSC_Manpower1"/>
      <sheetName val="Hyper_total1"/>
      <sheetName val="ASG_PL(Full_year)1"/>
      <sheetName val="BS_Actuals1"/>
      <sheetName val="NPV_Factors1"/>
      <sheetName val="12_31_06_ee_data1"/>
      <sheetName val="AutoOpen_Stub_Data3"/>
      <sheetName val="Customize_Your_Invoice6"/>
      <sheetName val="Intl_Data_Table3"/>
      <sheetName val="Excess_Calc3"/>
      <sheetName val="Sensitive_Analysis3"/>
      <sheetName val="Basic_Details3"/>
      <sheetName val="HSC_Manpower3"/>
      <sheetName val="Hyper_total3"/>
      <sheetName val="ASG_PL(Full_year)3"/>
      <sheetName val="BS_Actuals3"/>
      <sheetName val="NPV_Factors3"/>
      <sheetName val="12_31_06_ee_data3"/>
      <sheetName val="AutoOpen_Stub_Data4"/>
      <sheetName val="Customize_Your_Invoice7"/>
      <sheetName val="Intl_Data_Table4"/>
      <sheetName val="Excess_Calc4"/>
      <sheetName val="Sensitive_Analysis4"/>
      <sheetName val="Basic_Details4"/>
      <sheetName val="HSC_Manpower4"/>
      <sheetName val="Hyper_total4"/>
      <sheetName val="ASG_PL(Full_year)4"/>
      <sheetName val="BS_Actuals4"/>
      <sheetName val="NPV_Factors4"/>
      <sheetName val="12_31_06_ee_data4"/>
      <sheetName val="Adj.Entry"/>
      <sheetName val="TB"/>
      <sheetName val="Directors"/>
      <sheetName val="URD-s"/>
      <sheetName val="OCCUR"/>
      <sheetName val="ANALYSIS(PACKING)"/>
      <sheetName val="定数"/>
      <sheetName val="IOC Backup"/>
      <sheetName val="収益予実"/>
      <sheetName val="classes"/>
      <sheetName val="IT Block"/>
      <sheetName val="Location CODE"/>
      <sheetName val="Location TYPE"/>
      <sheetName val="sub class"/>
      <sheetName val=" sub Loc "/>
      <sheetName val="PROV."/>
      <sheetName val="HyperionImport"/>
      <sheetName val="Exp Category Mapping"/>
      <sheetName val="Dept-Wise P &amp; M details"/>
      <sheetName val="off"/>
      <sheetName val="Lists"/>
      <sheetName val="Assmp"/>
      <sheetName val="BS-R"/>
      <sheetName val="Billing"/>
      <sheetName val="MNP"/>
      <sheetName val="ITT-R"/>
      <sheetName val="Summary Expenses"/>
      <sheetName val="F&amp;B"/>
      <sheetName val="#REF"/>
      <sheetName val="Maint"/>
      <sheetName val="Kitchen"/>
      <sheetName val="Housek"/>
      <sheetName val="Timeoffice"/>
      <sheetName val="Other Inc"/>
      <sheetName val="Admin"/>
      <sheetName val="Room Rev"/>
      <sheetName val="Master"/>
      <sheetName val="AutoOpen_Stub_Data6"/>
      <sheetName val="Customize_Your_Invoice9"/>
      <sheetName val="Intl_Data_Table6"/>
      <sheetName val="Excess_Calc6"/>
      <sheetName val="Sensitive_Analysis6"/>
      <sheetName val="Basic_Details6"/>
      <sheetName val="HSC_Manpower6"/>
      <sheetName val="Hyper_total6"/>
      <sheetName val="ASG_PL(Full_year)6"/>
      <sheetName val="BS_Actuals6"/>
      <sheetName val="NPV_Factors6"/>
      <sheetName val="12_31_06_ee_data6"/>
      <sheetName val="AutoOpen_Stub_Data5"/>
      <sheetName val="Customize_Your_Invoice8"/>
      <sheetName val="Intl_Data_Table5"/>
      <sheetName val="Excess_Calc5"/>
      <sheetName val="Sensitive_Analysis5"/>
      <sheetName val="Basic_Details5"/>
      <sheetName val="HSC_Manpower5"/>
      <sheetName val="Hyper_total5"/>
      <sheetName val="ASG_PL(Full_year)5"/>
      <sheetName val="BS_Actuals5"/>
      <sheetName val="NPV_Factors5"/>
      <sheetName val="12_31_06_ee_data5"/>
      <sheetName val="Customize_Your_Invoice10"/>
      <sheetName val="Customize_Your_Invoice11"/>
      <sheetName val="Chi Tiet NX"/>
      <sheetName val="\Documents and Settings\ximenap"/>
      <sheetName val="\Documents and Settings\Adminis"/>
      <sheetName val="_Documents and Settings_ximenap"/>
      <sheetName val="_Documents and Settings_Adminis"/>
      <sheetName val="VAL-02"/>
      <sheetName val="ISBS12M"/>
      <sheetName val="DRE_POV"/>
      <sheetName val="Cover"/>
      <sheetName val="EXPENSES"/>
      <sheetName val="Details"/>
      <sheetName val="Challan"/>
      <sheetName val="Compensation Summary"/>
      <sheetName val="Dep"/>
      <sheetName val="Groupings BS"/>
      <sheetName val="Dividend (Annex19)-FINAL"/>
      <sheetName val="Income Statement"/>
      <sheetName val="Anhang"/>
      <sheetName val="Bil+GuV"/>
      <sheetName val="Add  02-03"/>
      <sheetName val="Anlage 1"/>
      <sheetName val="Sheet1"/>
      <sheetName val="Variables"/>
      <sheetName val="Fixed Asst Register march 2011"/>
      <sheetName val="194C"/>
      <sheetName val="Content Instructions"/>
      <sheetName val="130311"/>
      <sheetName val="FRT"/>
      <sheetName val="Groupings-final"/>
      <sheetName val="Sched"/>
      <sheetName val="Trial"/>
      <sheetName val="FA_Final"/>
      <sheetName val="DDT_TDS_TCS"/>
      <sheetName val="IT_FBT_DDTP"/>
      <sheetName val="Links"/>
      <sheetName val="Sheet2"/>
      <sheetName val="Balance Sheet Groupings"/>
      <sheetName val="As per SAP_Dec-10"/>
      <sheetName val="Master Sheet"/>
      <sheetName val="SALE&amp;COST"/>
      <sheetName val="cwip on 31.03.2003"/>
      <sheetName val="IND9899"/>
      <sheetName val="Travel exps ND"/>
      <sheetName val="P&amp;L"/>
      <sheetName val="Operating Lease"/>
      <sheetName val="CRITERIA1"/>
      <sheetName val="TrialBalance Q3-2002"/>
      <sheetName val="TRP -BILL Invoice"/>
      <sheetName val="Master list"/>
      <sheetName val="Net Bookings"/>
      <sheetName val="Net Sales &amp; Cost of Sales"/>
      <sheetName val="ACCT"/>
      <sheetName val="Master_list"/>
      <sheetName val="Master_list1"/>
      <sheetName val="Master_list2"/>
      <sheetName val="APR"/>
      <sheetName val="FEB"/>
      <sheetName val="JAN"/>
      <sheetName val="MAR"/>
      <sheetName val="OCT"/>
      <sheetName val="TOILET(1)"/>
      <sheetName val="Sub-Assy"/>
      <sheetName val="P092-101-10 I"/>
      <sheetName val="Sales Forecast 2006 - 2010"/>
      <sheetName val="AutoOpen_Stub_Data7"/>
      <sheetName val="Customize_Your_Invoice12"/>
      <sheetName val="Intl_Data_Table7"/>
      <sheetName val="Excess_Calc7"/>
      <sheetName val="Sensitive_Analysis7"/>
      <sheetName val="Basic_Details7"/>
      <sheetName val="HSC_Manpower7"/>
      <sheetName val="Hyper_total7"/>
      <sheetName val="ASG_PL(Full_year)7"/>
      <sheetName val="BS_Actuals7"/>
      <sheetName val="NPV_Factors7"/>
      <sheetName val="12_31_06_ee_data7"/>
      <sheetName val="Dept-Wise_P_&amp;_M_details"/>
      <sheetName val="Adj_Entry"/>
      <sheetName val="IOC_Backup"/>
      <sheetName val="IT_Block"/>
      <sheetName val="Location_CODE"/>
      <sheetName val="Location_TYPE"/>
      <sheetName val="sub_class"/>
      <sheetName val="_sub_Loc_"/>
      <sheetName val="PROV_"/>
      <sheetName val="Exp_Category_Mapping"/>
      <sheetName val="Other_Inc"/>
      <sheetName val="Room_Rev"/>
      <sheetName val="Customize_Your_Invoice13"/>
      <sheetName val="Basement Budget"/>
      <sheetName val="R&amp;M Cont"/>
      <sheetName val="pukhraj (HUF)"/>
      <sheetName val="LST "/>
      <sheetName val="[invoice1][invoice1][invoice1]["/>
      <sheetName val="Parameters&amp;Notes"/>
      <sheetName val="Current Employees"/>
      <sheetName val="Grid"/>
      <sheetName val="FG2540"/>
      <sheetName val="Index"/>
      <sheetName val="gVL"/>
      <sheetName val="Cost center"/>
      <sheetName val="800000"/>
      <sheetName val="Assumptions"/>
      <sheetName val="RP"/>
      <sheetName val="Staff Acco."/>
      <sheetName val="XL4Poppy"/>
      <sheetName val="THCT"/>
      <sheetName val="THDZ0,4"/>
      <sheetName val="TH DZ35"/>
      <sheetName val="Contingent Liability"/>
      <sheetName val="R&amp;P"/>
      <sheetName val="GiaVL"/>
      <sheetName val="VCH-SLC"/>
      <sheetName val="factors"/>
      <sheetName val="Supplier"/>
      <sheetName val="Summary year Plan"/>
      <sheetName val="ET01"/>
      <sheetName val="Inputs"/>
      <sheetName val="zpctb-dta"/>
      <sheetName val="datastage"/>
      <sheetName val="Scanner"/>
      <sheetName val="Business"/>
      <sheetName val="Pivot Table Report"/>
      <sheetName val="Sheet3"/>
      <sheetName val="DefectTypes"/>
      <sheetName val="Goals"/>
      <sheetName val="IRTL"/>
      <sheetName val="LOGD"/>
      <sheetName val="LOGT"/>
      <sheetName val="Phases"/>
      <sheetName val="Schedule"/>
      <sheetName val="SUMS"/>
      <sheetName val="Task"/>
      <sheetName val="Team"/>
      <sheetName val="Setup"/>
      <sheetName val="Cost centre expenditure"/>
      <sheetName val="Gia"/>
      <sheetName val="Cover Sheet"/>
      <sheetName val="[invoice1]_Documents_and_Sett_2"/>
      <sheetName val="[invoice1]_Documents_and_Sett_3"/>
      <sheetName val="BS"/>
      <sheetName val="Loans &amp; other FA"/>
      <sheetName val="Other assets"/>
      <sheetName val="Cash and Bank"/>
      <sheetName val="Capital WIP"/>
      <sheetName val="Other financial Liabilities"/>
      <sheetName val="Fixed Assets"/>
      <sheetName val="other intangible &amp; Right to use"/>
      <sheetName val="Borrowings and Overdraft"/>
      <sheetName val="Other liabilities"/>
      <sheetName val="Inventory"/>
      <sheetName val="Employee benefit obligation"/>
      <sheetName val="Accounts payables"/>
      <sheetName val="Depreciation "/>
      <sheetName val="Instructions"/>
      <sheetName val="SUMMARY"/>
      <sheetName val="C.V. 45"/>
      <sheetName val="tower"/>
      <sheetName val="SAPBEXqueries"/>
      <sheetName val="[invoice1]_Documents_and_Sett_4"/>
      <sheetName val="[invoice1]_Documents_and_Sett_5"/>
      <sheetName val="Sheet"/>
      <sheetName val="Investment Detail"/>
      <sheetName val="Align 41602002"/>
      <sheetName val="Bang 2B"/>
      <sheetName val="WRS INCOME"/>
      <sheetName val="Contents"/>
      <sheetName val="Data sheet Prod Code mapping"/>
      <sheetName val="Product Code Mapping"/>
      <sheetName val="Selections"/>
      <sheetName val="CSA Data"/>
      <sheetName val="TB P12"/>
      <sheetName val="DENMARK"/>
      <sheetName val="ตั๋วเงินรับ"/>
      <sheetName val="เงินกู้ธนชาติ"/>
      <sheetName val="[invoice1]_Documents_and_Sett_6"/>
      <sheetName val="[invoice1]_Documents_and_Sett_7"/>
      <sheetName val="Kuoni HQ"/>
      <sheetName val="[invoice1][invoice1][invoice1]\"/>
      <sheetName val="[invoice1]\Documents and Settin"/>
      <sheetName val="[invoice1][invoice1]\Documents "/>
      <sheetName val="[invoice1][invoice1]_Document_2"/>
      <sheetName val="[invoice1][invoice1]_invoice1_2"/>
      <sheetName val="[invoice1][invoice1]_invoice1_3"/>
      <sheetName val="[invoice1]_Documents_and_Sett_8"/>
      <sheetName val="[invoice1]_Documents_and_Sett_9"/>
      <sheetName val="Meas.-Hotel Part"/>
      <sheetName val="Cashflow projection"/>
      <sheetName val="Package split - Cost"/>
      <sheetName val="Civil Works"/>
      <sheetName val="FB 1"/>
      <sheetName val="G-35-3"/>
      <sheetName val="Tender Summary"/>
      <sheetName val="Fcst vs Budgets"/>
      <sheetName val="J3.4"/>
      <sheetName val="J1"/>
      <sheetName val="sep01"/>
      <sheetName val="dec98"/>
      <sheetName val="Sch. 9&amp;10 - 2012-13"/>
      <sheetName val="Sub._Growth"/>
      <sheetName val="RPM &amp; Usage"/>
      <sheetName val="Settings"/>
      <sheetName val="Vorgaben"/>
      <sheetName val="Eckdaten"/>
      <sheetName val="Locked cell"/>
      <sheetName val="ULO"/>
      <sheetName val="LookupTable"/>
      <sheetName val="MCS_P&amp;L_By_Sub_ USD"/>
      <sheetName val="Lookups"/>
      <sheetName val="Finance Data"/>
      <sheetName val="Consulting Recon"/>
      <sheetName val="Johnsch PC 17912"/>
      <sheetName val="JE Support"/>
      <sheetName val="DDL"/>
      <sheetName val="sh-summary"/>
      <sheetName val="RE recon"/>
      <sheetName val="wbs fsa"/>
      <sheetName val="intersection"/>
      <sheetName val="misc. cal."/>
      <sheetName val="boulder fill"/>
      <sheetName val="msg fill"/>
      <sheetName val="FF-3"/>
      <sheetName val="Daily Handover"/>
      <sheetName val="DFL"/>
      <sheetName val="Product"/>
      <sheetName val="FA Movement"/>
      <sheetName val="1601 detail information"/>
      <sheetName val="[invoice1]_Documents_and_Set_10"/>
      <sheetName val="[invoice1]_Documents_and_Set_11"/>
      <sheetName val="CellPlan"/>
      <sheetName val="Month"/>
      <sheetName val="Sydney_Poly"/>
      <sheetName val="Madrid"/>
      <sheetName val="Sydney_Mono"/>
    </sheetNames>
    <sheetDataSet>
      <sheetData sheetId="0" refreshError="1"/>
      <sheetData sheetId="1" refreshError="1">
        <row r="15">
          <cell r="E15" t="str">
            <v>WA</v>
          </cell>
        </row>
        <row r="22">
          <cell r="E22" t="str">
            <v>State</v>
          </cell>
        </row>
        <row r="23">
          <cell r="E23">
            <v>0.05</v>
          </cell>
        </row>
        <row r="24">
          <cell r="D24" t="b">
            <v>1</v>
          </cell>
        </row>
        <row r="27">
          <cell r="G27">
            <v>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sheetData sheetId="45"/>
      <sheetData sheetId="46"/>
      <sheetData sheetId="47"/>
      <sheetData sheetId="48"/>
      <sheetData sheetId="49"/>
      <sheetData sheetId="50"/>
      <sheetData sheetId="51">
        <row r="15">
          <cell r="E15" t="str">
            <v>WA</v>
          </cell>
        </row>
      </sheetData>
      <sheetData sheetId="52"/>
      <sheetData sheetId="53"/>
      <sheetData sheetId="54">
        <row r="15">
          <cell r="E15" t="str">
            <v>WA</v>
          </cell>
        </row>
      </sheetData>
      <sheetData sheetId="55"/>
      <sheetData sheetId="56">
        <row r="15">
          <cell r="E15" t="str">
            <v>State</v>
          </cell>
        </row>
      </sheetData>
      <sheetData sheetId="57"/>
      <sheetData sheetId="58">
        <row r="15">
          <cell r="E15" t="str">
            <v>WA</v>
          </cell>
        </row>
      </sheetData>
      <sheetData sheetId="59"/>
      <sheetData sheetId="60"/>
      <sheetData sheetId="61">
        <row r="15">
          <cell r="E15" t="str">
            <v>WA</v>
          </cell>
        </row>
      </sheetData>
      <sheetData sheetId="62">
        <row r="15">
          <cell r="E15" t="str">
            <v>WA</v>
          </cell>
        </row>
      </sheetData>
      <sheetData sheetId="63">
        <row r="15">
          <cell r="E15" t="str">
            <v>WA</v>
          </cell>
        </row>
      </sheetData>
      <sheetData sheetId="64">
        <row r="15">
          <cell r="E15" t="str">
            <v>WA</v>
          </cell>
        </row>
      </sheetData>
      <sheetData sheetId="65">
        <row r="15">
          <cell r="E15" t="str">
            <v>WA</v>
          </cell>
        </row>
      </sheetData>
      <sheetData sheetId="66"/>
      <sheetData sheetId="67">
        <row r="15">
          <cell r="E15" t="str">
            <v>WA</v>
          </cell>
        </row>
      </sheetData>
      <sheetData sheetId="68"/>
      <sheetData sheetId="69" refreshError="1"/>
      <sheetData sheetId="70"/>
      <sheetData sheetId="71"/>
      <sheetData sheetId="72">
        <row r="15">
          <cell r="E15" t="str">
            <v>WA</v>
          </cell>
        </row>
      </sheetData>
      <sheetData sheetId="73"/>
      <sheetData sheetId="74">
        <row r="15">
          <cell r="E15" t="str">
            <v>WA</v>
          </cell>
        </row>
      </sheetData>
      <sheetData sheetId="75">
        <row r="15">
          <cell r="E15" t="str">
            <v>WA</v>
          </cell>
        </row>
      </sheetData>
      <sheetData sheetId="76"/>
      <sheetData sheetId="77">
        <row r="15">
          <cell r="E15" t="str">
            <v>WA</v>
          </cell>
        </row>
      </sheetData>
      <sheetData sheetId="78">
        <row r="15">
          <cell r="E15" t="str">
            <v>WA</v>
          </cell>
        </row>
      </sheetData>
      <sheetData sheetId="79"/>
      <sheetData sheetId="80"/>
      <sheetData sheetId="81"/>
      <sheetData sheetId="82"/>
      <sheetData sheetId="83"/>
      <sheetData sheetId="84"/>
      <sheetData sheetId="85">
        <row r="15">
          <cell r="E15" t="str">
            <v>WA</v>
          </cell>
        </row>
      </sheetData>
      <sheetData sheetId="86"/>
      <sheetData sheetId="87"/>
      <sheetData sheetId="88">
        <row r="15">
          <cell r="E15" t="str">
            <v>WA</v>
          </cell>
        </row>
      </sheetData>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row r="15">
          <cell r="E15" t="str">
            <v>WA</v>
          </cell>
        </row>
      </sheetData>
      <sheetData sheetId="158"/>
      <sheetData sheetId="159">
        <row r="15">
          <cell r="E15" t="str">
            <v>WA</v>
          </cell>
        </row>
      </sheetData>
      <sheetData sheetId="160"/>
      <sheetData sheetId="161"/>
      <sheetData sheetId="162"/>
      <sheetData sheetId="163"/>
      <sheetData sheetId="164">
        <row r="15">
          <cell r="E15" t="str">
            <v>WA</v>
          </cell>
        </row>
      </sheetData>
      <sheetData sheetId="165"/>
      <sheetData sheetId="166"/>
      <sheetData sheetId="167"/>
      <sheetData sheetId="168"/>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sheetData sheetId="223"/>
      <sheetData sheetId="224"/>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sheetData sheetId="235">
        <row r="15">
          <cell r="E15" t="str">
            <v>WA</v>
          </cell>
        </row>
      </sheetData>
      <sheetData sheetId="236"/>
      <sheetData sheetId="237">
        <row r="15">
          <cell r="E15" t="str">
            <v>WA</v>
          </cell>
        </row>
      </sheetData>
      <sheetData sheetId="238"/>
      <sheetData sheetId="239">
        <row r="15">
          <cell r="E15" t="str">
            <v>WA</v>
          </cell>
        </row>
      </sheetData>
      <sheetData sheetId="240"/>
      <sheetData sheetId="241">
        <row r="15">
          <cell r="E15" t="str">
            <v>WA</v>
          </cell>
        </row>
      </sheetData>
      <sheetData sheetId="242"/>
      <sheetData sheetId="243">
        <row r="15">
          <cell r="E15" t="str">
            <v>WA</v>
          </cell>
        </row>
      </sheetData>
      <sheetData sheetId="244"/>
      <sheetData sheetId="245">
        <row r="15">
          <cell r="E15" t="str">
            <v>WA</v>
          </cell>
        </row>
      </sheetData>
      <sheetData sheetId="246"/>
      <sheetData sheetId="247"/>
      <sheetData sheetId="248"/>
      <sheetData sheetId="249"/>
      <sheetData sheetId="250"/>
      <sheetData sheetId="251"/>
      <sheetData sheetId="252"/>
      <sheetData sheetId="253"/>
      <sheetData sheetId="254"/>
      <sheetData sheetId="255"/>
      <sheetData sheetId="256"/>
      <sheetData sheetId="257"/>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sheetData sheetId="291"/>
      <sheetData sheetId="292" refreshError="1"/>
      <sheetData sheetId="293"/>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sheetData sheetId="311"/>
      <sheetData sheetId="312"/>
      <sheetData sheetId="313"/>
      <sheetData sheetId="314"/>
      <sheetData sheetId="315"/>
      <sheetData sheetId="316"/>
      <sheetData sheetId="317"/>
      <sheetData sheetId="318"/>
      <sheetData sheetId="319"/>
      <sheetData sheetId="320"/>
      <sheetData sheetId="321"/>
      <sheetData sheetId="322">
        <row r="39">
          <cell r="D39">
            <v>0</v>
          </cell>
        </row>
      </sheetData>
      <sheetData sheetId="323"/>
      <sheetData sheetId="324" refreshError="1"/>
      <sheetData sheetId="325" refreshError="1"/>
      <sheetData sheetId="326" refreshError="1"/>
      <sheetData sheetId="327" refreshError="1"/>
      <sheetData sheetId="328" refreshError="1"/>
      <sheetData sheetId="329" refreshError="1"/>
      <sheetData sheetId="330" refreshError="1"/>
      <sheetData sheetId="331">
        <row r="22">
          <cell r="E22" t="str">
            <v>Christopher J. Robb</v>
          </cell>
        </row>
      </sheetData>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Set>
  </externalBook>
</externalLink>
</file>

<file path=xl/externalLinks/externalLink1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bitnote-CT1"/>
      <sheetName val="debitnote-CT2"/>
      <sheetName val="debitnote-CT3"/>
      <sheetName val="debitnote-ST1"/>
      <sheetName val="debitnote-ST2"/>
      <sheetName val="debitnote-ST3"/>
      <sheetName val="Customize Your Invoice"/>
    </sheetNames>
    <sheetDataSet>
      <sheetData sheetId="0">
        <row r="1">
          <cell r="A1" t="str">
            <v>AFF &amp; Co.</v>
          </cell>
          <cell r="F1" t="str">
            <v>Debit notes/Credit notes - Compliance test</v>
          </cell>
          <cell r="H1" t="str">
            <v>Debit notes/Credit notes - Compliance test</v>
          </cell>
          <cell r="J1" t="str">
            <v>AFF &amp; Co.</v>
          </cell>
          <cell r="Q1" t="str">
            <v>Debit notes/Credit notes - Compliance test</v>
          </cell>
          <cell r="T1" t="str">
            <v>Debit notes/Credit notes - Compliance test</v>
          </cell>
        </row>
        <row r="3">
          <cell r="A3" t="str">
            <v xml:space="preserve">Client_____________________________             </v>
          </cell>
          <cell r="E3" t="str">
            <v xml:space="preserve">    Location _______________</v>
          </cell>
          <cell r="F3" t="str">
            <v>Period:___/___/______ to ___/___/______</v>
          </cell>
          <cell r="H3" t="str">
            <v>Period:___/___/______ to ___/___/______</v>
          </cell>
          <cell r="J3" t="str">
            <v xml:space="preserve">Client_____________________________             </v>
          </cell>
          <cell r="O3" t="str">
            <v xml:space="preserve">    Location _______________</v>
          </cell>
          <cell r="Q3" t="str">
            <v>Period:___/___/______ to ___/___/______</v>
          </cell>
          <cell r="T3" t="str">
            <v>Period:___/___/______ to ___/___/______</v>
          </cell>
        </row>
        <row r="5">
          <cell r="A5" t="str">
            <v>Objective-To ensure: (i) Completeness, Existence, Accuracy, Valuation and Ownership of selected items; and (ii) Whether the internal controls are in operation.</v>
          </cell>
        </row>
        <row r="6">
          <cell r="A6" t="str">
            <v xml:space="preserve">Selection of sample: I) Total population ___________ II) Sample size ___________ III) nth item being I / II ___________ IV) 1st item selected (Random) ____________ </v>
          </cell>
        </row>
        <row r="7">
          <cell r="A7" t="str">
            <v>Alternatively, state basis of selection of sample ______________________________________________________________________________________________________________________</v>
          </cell>
        </row>
        <row r="8">
          <cell r="A8" t="str">
            <v>Sr.no.</v>
          </cell>
          <cell r="B8" t="str">
            <v>Debit / Credit note no.</v>
          </cell>
          <cell r="C8" t="str">
            <v>Debit / Credit note date</v>
          </cell>
          <cell r="D8" t="str">
            <v>Name of vendor/customer</v>
          </cell>
          <cell r="E8" t="str">
            <v>A/c / item description</v>
          </cell>
          <cell r="F8" t="str">
            <v>A/c code debited</v>
          </cell>
          <cell r="G8" t="str">
            <v>A/c code credited</v>
          </cell>
          <cell r="H8" t="str">
            <v>Amount(Rs.)</v>
          </cell>
          <cell r="I8" t="str">
            <v>Reason for issuing debit/credit note</v>
          </cell>
          <cell r="J8" t="str">
            <v>Audit steps</v>
          </cell>
          <cell r="T8" t="str">
            <v>Remarks</v>
          </cell>
        </row>
        <row r="9">
          <cell r="A9" t="str">
            <v>Sr.no.</v>
          </cell>
          <cell r="B9" t="str">
            <v>Debit / Credit note no.</v>
          </cell>
          <cell r="C9" t="str">
            <v>Debit / Credit note date</v>
          </cell>
          <cell r="D9" t="str">
            <v>Name of vendor/customer</v>
          </cell>
          <cell r="E9" t="str">
            <v>A/c / item description</v>
          </cell>
          <cell r="F9" t="str">
            <v>A/c code debited</v>
          </cell>
          <cell r="G9" t="str">
            <v>A/c code credited</v>
          </cell>
          <cell r="H9" t="str">
            <v>Amount(Rs.)</v>
          </cell>
          <cell r="I9" t="str">
            <v>Reason for issuing debit/credit note</v>
          </cell>
          <cell r="J9" t="str">
            <v>Audit steps</v>
          </cell>
          <cell r="K9" t="str">
            <v>Correct A/c code credited</v>
          </cell>
          <cell r="L9" t="str">
            <v>Authorisation</v>
          </cell>
          <cell r="M9" t="str">
            <v xml:space="preserve"> Supporting</v>
          </cell>
          <cell r="N9" t="str">
            <v>Traced in register</v>
          </cell>
          <cell r="O9" t="str">
            <v>Subsequent settlement</v>
          </cell>
          <cell r="P9" t="str">
            <v>Traced in ledger (debit - credit /settlement)</v>
          </cell>
          <cell r="Q9" t="str">
            <v>*</v>
          </cell>
          <cell r="R9" t="str">
            <v>*</v>
          </cell>
          <cell r="S9" t="str">
            <v>*</v>
          </cell>
          <cell r="U9" t="str">
            <v>Remarks</v>
          </cell>
        </row>
        <row r="10">
          <cell r="A10">
            <v>-1</v>
          </cell>
          <cell r="B10">
            <v>-2</v>
          </cell>
          <cell r="C10">
            <v>-3</v>
          </cell>
          <cell r="D10">
            <v>-4</v>
          </cell>
          <cell r="E10">
            <v>-5</v>
          </cell>
          <cell r="F10">
            <v>-6</v>
          </cell>
          <cell r="G10">
            <v>-7</v>
          </cell>
          <cell r="H10">
            <v>-8</v>
          </cell>
          <cell r="I10">
            <v>-9</v>
          </cell>
          <cell r="J10" t="str">
            <v>Correct A/c code debited</v>
          </cell>
          <cell r="K10" t="str">
            <v>Correct A/c code credited</v>
          </cell>
          <cell r="L10" t="str">
            <v>Authorisation</v>
          </cell>
          <cell r="M10" t="str">
            <v xml:space="preserve"> Supporting</v>
          </cell>
          <cell r="N10" t="str">
            <v>Traced in register</v>
          </cell>
          <cell r="O10" t="str">
            <v>Trace in stock records</v>
          </cell>
          <cell r="P10" t="str">
            <v>Subsequent settlement</v>
          </cell>
          <cell r="Q10" t="str">
            <v>Traced in ledger (debit - credit /settlement)</v>
          </cell>
          <cell r="R10">
            <v>-18</v>
          </cell>
          <cell r="S10" t="str">
            <v>*</v>
          </cell>
          <cell r="T10" t="str">
            <v>*</v>
          </cell>
        </row>
        <row r="11">
          <cell r="A11">
            <v>-1</v>
          </cell>
          <cell r="B11">
            <v>-2</v>
          </cell>
          <cell r="C11">
            <v>-3</v>
          </cell>
          <cell r="D11">
            <v>-4</v>
          </cell>
          <cell r="E11">
            <v>-5</v>
          </cell>
          <cell r="F11">
            <v>-6</v>
          </cell>
          <cell r="G11">
            <v>-7</v>
          </cell>
          <cell r="H11">
            <v>-8</v>
          </cell>
          <cell r="I11">
            <v>-9</v>
          </cell>
          <cell r="J11">
            <v>-10</v>
          </cell>
          <cell r="K11">
            <v>-11</v>
          </cell>
          <cell r="L11">
            <v>-12</v>
          </cell>
          <cell r="M11">
            <v>-13</v>
          </cell>
          <cell r="N11">
            <v>-14</v>
          </cell>
          <cell r="O11">
            <v>-15</v>
          </cell>
          <cell r="P11">
            <v>-16</v>
          </cell>
          <cell r="Q11">
            <v>-17</v>
          </cell>
          <cell r="S11">
            <v>-18</v>
          </cell>
          <cell r="T11">
            <v>-19</v>
          </cell>
          <cell r="U11">
            <v>-20</v>
          </cell>
        </row>
        <row r="12">
          <cell r="J12" t="str">
            <v>Confirm with a tick mark 'a' or state 'NA' if not applicable</v>
          </cell>
        </row>
        <row r="13">
          <cell r="C13" t="str">
            <v xml:space="preserve">     /   /</v>
          </cell>
        </row>
        <row r="14">
          <cell r="C14" t="str">
            <v xml:space="preserve">     /   /</v>
          </cell>
        </row>
        <row r="15">
          <cell r="C15" t="str">
            <v xml:space="preserve">     /   /</v>
          </cell>
        </row>
        <row r="16">
          <cell r="C16" t="str">
            <v xml:space="preserve">     /   /</v>
          </cell>
        </row>
        <row r="17">
          <cell r="C17" t="str">
            <v xml:space="preserve">     /   /</v>
          </cell>
        </row>
        <row r="18">
          <cell r="C18" t="str">
            <v xml:space="preserve">     /   /</v>
          </cell>
        </row>
        <row r="19">
          <cell r="C19" t="str">
            <v xml:space="preserve">     /   /</v>
          </cell>
        </row>
        <row r="20">
          <cell r="C20" t="str">
            <v xml:space="preserve">     /   /</v>
          </cell>
        </row>
        <row r="21">
          <cell r="C21" t="str">
            <v xml:space="preserve">     /   /</v>
          </cell>
        </row>
        <row r="22">
          <cell r="C22" t="str">
            <v xml:space="preserve">     /   /</v>
          </cell>
        </row>
        <row r="23">
          <cell r="C23" t="str">
            <v xml:space="preserve">     /   /</v>
          </cell>
        </row>
        <row r="24">
          <cell r="C24" t="str">
            <v xml:space="preserve">     /   /</v>
          </cell>
        </row>
        <row r="26">
          <cell r="A26" t="str">
            <v>Prepared by:</v>
          </cell>
          <cell r="G26" t="str">
            <v>Reviewed by:</v>
          </cell>
          <cell r="I26" t="str">
            <v xml:space="preserve">                                           (10)</v>
          </cell>
          <cell r="J26" t="str">
            <v>Prepared by:</v>
          </cell>
          <cell r="N26" t="str">
            <v>* any additional audit steps that may be required</v>
          </cell>
          <cell r="T26" t="str">
            <v xml:space="preserve">          Reviewed by:</v>
          </cell>
        </row>
        <row r="27">
          <cell r="A27" t="str">
            <v>Prepared by:</v>
          </cell>
          <cell r="G27" t="str">
            <v>Reviewed by:</v>
          </cell>
          <cell r="I27" t="str">
            <v xml:space="preserve">                                           (10)</v>
          </cell>
          <cell r="J27" t="str">
            <v>Prepared by:</v>
          </cell>
          <cell r="N27" t="str">
            <v>* any additional audit steps that may be required</v>
          </cell>
          <cell r="T27" t="str">
            <v xml:space="preserve">          Date:</v>
          </cell>
          <cell r="U27" t="str">
            <v xml:space="preserve">          Reviewed by:</v>
          </cell>
        </row>
        <row r="28">
          <cell r="A28" t="str">
            <v>Date:</v>
          </cell>
          <cell r="G28" t="str">
            <v>Date:</v>
          </cell>
          <cell r="J28" t="str">
            <v>Date:</v>
          </cell>
          <cell r="U28" t="str">
            <v xml:space="preserve">          Date:</v>
          </cell>
        </row>
      </sheetData>
      <sheetData sheetId="1"/>
      <sheetData sheetId="2"/>
      <sheetData sheetId="3"/>
      <sheetData sheetId="4"/>
      <sheetData sheetId="5"/>
      <sheetData sheetId="6" refreshError="1"/>
    </sheetDataSet>
  </externalBook>
</externalLink>
</file>

<file path=xl/externalLinks/externalLink1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 sht"/>
      <sheetName val="P&amp;L"/>
      <sheetName val="ssl-ttk p &amp; L"/>
      <sheetName val="SSL PB P&amp;L"/>
      <sheetName val="TBL"/>
      <sheetName val="Groupings"/>
      <sheetName val="Prov"/>
      <sheetName val="FG Mvmnt"/>
      <sheetName val="Direct Despatch"/>
      <sheetName val="Consol sales"/>
      <sheetName val="PB details"/>
      <sheetName val="Details"/>
      <sheetName val="Budget Vol"/>
      <sheetName val="Budget"/>
      <sheetName val="SRC Retail FG"/>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 Image"/>
      <sheetName val="Data"/>
    </sheetNames>
    <sheetDataSet>
      <sheetData sheetId="0" refreshError="1"/>
      <sheetData sheetId="1" refreshError="1"/>
    </sheetDataSet>
  </externalBook>
</externalLink>
</file>

<file path=xl/externalLinks/externalLink1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Charts"/>
      <sheetName val="REQUEST_TABLE"/>
    </sheetNames>
    <sheetDataSet>
      <sheetData sheetId="0" refreshError="1">
        <row r="8">
          <cell r="A8" t="str">
            <v>ADIDAS-SALOMON</v>
          </cell>
          <cell r="B8" t="str">
            <v>D:ADS</v>
          </cell>
        </row>
        <row r="9">
          <cell r="A9" t="str">
            <v>ALLIED DOMECQ</v>
          </cell>
          <cell r="B9" t="str">
            <v>ALLD</v>
          </cell>
        </row>
        <row r="10">
          <cell r="A10" t="str">
            <v>AMER GROUP A</v>
          </cell>
          <cell r="B10" t="str">
            <v>M:AMA</v>
          </cell>
        </row>
        <row r="11">
          <cell r="A11" t="str">
            <v>BANG &amp; OLUFSEN B</v>
          </cell>
          <cell r="B11" t="str">
            <v>DK:BO</v>
          </cell>
        </row>
        <row r="12">
          <cell r="A12" t="str">
            <v>BEIERSDORF</v>
          </cell>
          <cell r="B12" t="str">
            <v>D:BEI</v>
          </cell>
        </row>
        <row r="13">
          <cell r="A13" t="str">
            <v>BIC</v>
          </cell>
          <cell r="B13" t="str">
            <v>F:BIC</v>
          </cell>
        </row>
        <row r="14">
          <cell r="A14" t="str">
            <v>BOSS (HUGO)</v>
          </cell>
          <cell r="B14" t="str">
            <v>D:BOS</v>
          </cell>
        </row>
        <row r="15">
          <cell r="A15" t="str">
            <v>BOSS (HUGO) PREF.</v>
          </cell>
          <cell r="B15" t="str">
            <v>D:BOS3</v>
          </cell>
        </row>
        <row r="16">
          <cell r="A16" t="str">
            <v>BULGARI</v>
          </cell>
          <cell r="B16" t="str">
            <v>I:BUL</v>
          </cell>
        </row>
        <row r="17">
          <cell r="A17" t="str">
            <v>BURBERRY GROUP</v>
          </cell>
          <cell r="B17" t="str">
            <v>BRBY</v>
          </cell>
        </row>
        <row r="18">
          <cell r="A18" t="str">
            <v>CHRISTIAN DIOR</v>
          </cell>
          <cell r="B18" t="str">
            <v>F:CDI</v>
          </cell>
        </row>
        <row r="19">
          <cell r="A19" t="str">
            <v>CLARINS</v>
          </cell>
          <cell r="B19" t="str">
            <v>F:CLA</v>
          </cell>
        </row>
        <row r="20">
          <cell r="A20" t="str">
            <v>DAVIDE CAMPARI</v>
          </cell>
          <cell r="B20" t="str">
            <v>I:CPR</v>
          </cell>
        </row>
        <row r="21">
          <cell r="A21" t="str">
            <v>DE RIGO S P A SPN.ADR 1:1</v>
          </cell>
          <cell r="B21" t="str">
            <v>U:DER</v>
          </cell>
        </row>
        <row r="22">
          <cell r="A22" t="str">
            <v>DIAGEO</v>
          </cell>
          <cell r="B22" t="str">
            <v>DGE</v>
          </cell>
        </row>
        <row r="23">
          <cell r="A23" t="str">
            <v>ELECTROLUX A</v>
          </cell>
          <cell r="B23" t="str">
            <v>W:EA@G</v>
          </cell>
        </row>
        <row r="24">
          <cell r="A24" t="str">
            <v>ELECTROLUX B</v>
          </cell>
          <cell r="B24" t="str">
            <v>W:SE@G</v>
          </cell>
        </row>
        <row r="25">
          <cell r="A25" t="str">
            <v>ESCADA</v>
          </cell>
          <cell r="B25" t="str">
            <v>D:ESC</v>
          </cell>
        </row>
        <row r="26">
          <cell r="A26" t="str">
            <v>ESSILOR INTL.</v>
          </cell>
          <cell r="B26" t="str">
            <v>F:ESLR</v>
          </cell>
        </row>
        <row r="27">
          <cell r="A27" t="str">
            <v>GUCCI GROUP</v>
          </cell>
          <cell r="B27" t="str">
            <v>H:GUC</v>
          </cell>
        </row>
        <row r="28">
          <cell r="A28" t="str">
            <v>HACKMAN A</v>
          </cell>
          <cell r="B28" t="str">
            <v>M:HACK</v>
          </cell>
        </row>
        <row r="29">
          <cell r="A29" t="str">
            <v>HENKEL</v>
          </cell>
          <cell r="B29" t="str">
            <v>D:HEN</v>
          </cell>
        </row>
        <row r="30">
          <cell r="A30" t="str">
            <v>HERMES INTL.</v>
          </cell>
          <cell r="B30" t="str">
            <v>F:RMS</v>
          </cell>
        </row>
        <row r="31">
          <cell r="A31" t="str">
            <v>L'OREAL</v>
          </cell>
          <cell r="B31" t="str">
            <v>F:OR@F</v>
          </cell>
        </row>
        <row r="32">
          <cell r="A32" t="str">
            <v>LAURENT PERRIER</v>
          </cell>
          <cell r="B32" t="str">
            <v>F:LAU</v>
          </cell>
        </row>
        <row r="33">
          <cell r="A33" t="str">
            <v>LUXOTTICA</v>
          </cell>
          <cell r="B33" t="str">
            <v>I:LUX</v>
          </cell>
        </row>
        <row r="34">
          <cell r="A34" t="str">
            <v>LVMH</v>
          </cell>
          <cell r="B34" t="str">
            <v>F:LVMH</v>
          </cell>
        </row>
        <row r="35">
          <cell r="A35" t="str">
            <v>MARZOTTO</v>
          </cell>
          <cell r="B35" t="str">
            <v>I:MZ</v>
          </cell>
        </row>
        <row r="36">
          <cell r="A36" t="str">
            <v>MCBRIDE</v>
          </cell>
          <cell r="B36" t="str">
            <v>MCB</v>
          </cell>
        </row>
        <row r="37">
          <cell r="A37" t="str">
            <v>PERNOD-RICARD</v>
          </cell>
          <cell r="B37" t="str">
            <v>F:RCD</v>
          </cell>
        </row>
        <row r="38">
          <cell r="A38" t="str">
            <v>RCS MEDIAGROUP</v>
          </cell>
          <cell r="B38" t="str">
            <v>I:RCS</v>
          </cell>
        </row>
        <row r="39">
          <cell r="A39" t="str">
            <v>RECKITT BENCKISER</v>
          </cell>
          <cell r="B39" t="str">
            <v>RB.</v>
          </cell>
        </row>
        <row r="40">
          <cell r="A40" t="str">
            <v>REMY COINTREAU</v>
          </cell>
          <cell r="B40" t="str">
            <v>F:RCO</v>
          </cell>
        </row>
        <row r="41">
          <cell r="A41" t="str">
            <v>RICHEMONT</v>
          </cell>
          <cell r="B41" t="str">
            <v>S:CFR</v>
          </cell>
        </row>
        <row r="42">
          <cell r="A42" t="str">
            <v>SEB</v>
          </cell>
          <cell r="B42" t="str">
            <v>F:SEB</v>
          </cell>
        </row>
        <row r="43">
          <cell r="A43" t="str">
            <v>THE SWATCH GROUP 'B'</v>
          </cell>
          <cell r="B43" t="str">
            <v>S:UHR</v>
          </cell>
        </row>
        <row r="44">
          <cell r="A44" t="str">
            <v>THE SWATCH GROUP R</v>
          </cell>
          <cell r="B44" t="str">
            <v>S:UHRN</v>
          </cell>
        </row>
        <row r="45">
          <cell r="A45" t="str">
            <v>TOD'S GROUP</v>
          </cell>
          <cell r="B45" t="str">
            <v>I:TOD</v>
          </cell>
        </row>
        <row r="46">
          <cell r="A46" t="str">
            <v>WELLA</v>
          </cell>
          <cell r="B46" t="str">
            <v>D:WAD3</v>
          </cell>
        </row>
        <row r="47">
          <cell r="A47" t="str">
            <v>ERICSSON</v>
          </cell>
          <cell r="B47" t="str">
            <v>W:SL@G</v>
          </cell>
        </row>
        <row r="48">
          <cell r="A48" t="str">
            <v>ROLLS Royce</v>
          </cell>
          <cell r="B48" t="str">
            <v>RR.</v>
          </cell>
        </row>
        <row r="49">
          <cell r="A49" t="str">
            <v>MELIORBANCA</v>
          </cell>
          <cell r="B49" t="str">
            <v>I:MEL</v>
          </cell>
        </row>
        <row r="50">
          <cell r="A50" t="str">
            <v>UBS</v>
          </cell>
          <cell r="B50" t="str">
            <v>S:UBSN</v>
          </cell>
        </row>
        <row r="51">
          <cell r="A51" t="str">
            <v>BBV ARGENTARIA</v>
          </cell>
          <cell r="B51" t="str">
            <v>E:BBVA</v>
          </cell>
        </row>
        <row r="52">
          <cell r="A52" t="str">
            <v>SWISS LIFE</v>
          </cell>
          <cell r="B52" t="str">
            <v>S:SLHN</v>
          </cell>
        </row>
        <row r="53">
          <cell r="A53" t="str">
            <v>BRITISH LAND</v>
          </cell>
          <cell r="B53" t="str">
            <v>BLND</v>
          </cell>
        </row>
        <row r="54">
          <cell r="A54" t="str">
            <v>BANCA INTESA</v>
          </cell>
          <cell r="B54" t="str">
            <v>I:BIN</v>
          </cell>
        </row>
      </sheetData>
      <sheetData sheetId="1" refreshError="1"/>
      <sheetData sheetId="2" refreshError="1"/>
    </sheetDataSet>
  </externalBook>
</externalLink>
</file>

<file path=xl/externalLinks/externalLink1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port topics"/>
      <sheetName val="Q&amp;A"/>
      <sheetName val="Datasheet"/>
      <sheetName val="Quarterly "/>
      <sheetName val="projections"/>
      <sheetName val="Revenue details"/>
      <sheetName val="Syngene revenues"/>
      <sheetName val="overall revenue split"/>
      <sheetName val="Enzymes revenue split"/>
      <sheetName val="Pharma revenue split"/>
      <sheetName val="Biocon datasheet"/>
      <sheetName val="Schedules"/>
      <sheetName val="iQ_Measure_Validations_Errors"/>
      <sheetName val="iQ_APR_CoreIndustrials"/>
      <sheetName val="P &amp; L"/>
      <sheetName val="B S"/>
      <sheetName val="Cash flow"/>
      <sheetName val="Dupont"/>
      <sheetName val="DCF value"/>
      <sheetName val="WACC"/>
      <sheetName val="P&amp;L (ML)"/>
      <sheetName val="BS (ML)"/>
      <sheetName val="CF (ML)"/>
      <sheetName val="NextGen_Data"/>
      <sheetName val="Dupont (Ab)"/>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row r="18">
          <cell r="L18" t="str">
            <v>Break-up of revenues - FY05 (Rs mn)</v>
          </cell>
        </row>
        <row r="19">
          <cell r="L19" t="str">
            <v>Pharmaceuticals-statins</v>
          </cell>
          <cell r="M19">
            <v>0.52196756194769134</v>
          </cell>
        </row>
        <row r="20">
          <cell r="L20" t="str">
            <v>Pharmaceuticals-others</v>
          </cell>
          <cell r="M20">
            <v>0.25875940769820382</v>
          </cell>
        </row>
        <row r="21">
          <cell r="L21" t="str">
            <v>Enzymes</v>
          </cell>
          <cell r="M21">
            <v>0.12620120627370035</v>
          </cell>
        </row>
        <row r="22">
          <cell r="L22" t="str">
            <v>Custom synthesis &amp; Clinical research</v>
          </cell>
          <cell r="M22">
            <v>9.30718240804045E-2</v>
          </cell>
        </row>
      </sheetData>
      <sheetData sheetId="24" refreshError="1">
        <row r="2">
          <cell r="B2">
            <v>1999</v>
          </cell>
        </row>
        <row r="4">
          <cell r="A4" t="str">
            <v>EBIT margin (EBIT/sales) (%)</v>
          </cell>
          <cell r="B4">
            <v>13.965218839218227</v>
          </cell>
        </row>
        <row r="5">
          <cell r="A5" t="str">
            <v>Asset turnover (sales/assets) (x)</v>
          </cell>
          <cell r="B5">
            <v>1.0602664423656236</v>
          </cell>
        </row>
        <row r="6">
          <cell r="A6" t="str">
            <v>Financial leverage (assets/equity) (x)</v>
          </cell>
          <cell r="B6">
            <v>2.156649442209007</v>
          </cell>
        </row>
        <row r="7">
          <cell r="A7" t="str">
            <v>Interest burden (pretax/EBIT) (x)</v>
          </cell>
          <cell r="B7">
            <v>24.497731327988941</v>
          </cell>
        </row>
        <row r="8">
          <cell r="A8" t="str">
            <v>Tax burden (net/pretax) (%)</v>
          </cell>
          <cell r="B8">
            <v>98.869898972086887</v>
          </cell>
        </row>
        <row r="9">
          <cell r="A9" t="str">
            <v>Return on year end equity (%)</v>
          </cell>
          <cell r="B9">
            <v>7.7345005886208895</v>
          </cell>
        </row>
      </sheetData>
    </sheetDataSet>
  </externalBook>
</externalLink>
</file>

<file path=xl/externalLinks/externalLink1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US West Model "/>
      <sheetName val="DCF"/>
      <sheetName val="USW"/>
      <sheetName val="cash flow"/>
      <sheetName val="balance sheet"/>
    </sheetNames>
    <sheetDataSet>
      <sheetData sheetId="0" refreshError="1">
        <row r="12">
          <cell r="X12">
            <v>11479</v>
          </cell>
          <cell r="AC12">
            <v>12378</v>
          </cell>
          <cell r="AH12">
            <v>13182</v>
          </cell>
          <cell r="AM12">
            <v>14101.298000000001</v>
          </cell>
        </row>
        <row r="24">
          <cell r="X24">
            <v>4971</v>
          </cell>
          <cell r="AC24">
            <v>5409</v>
          </cell>
          <cell r="AH24">
            <v>5704</v>
          </cell>
          <cell r="AM24">
            <v>6183.3994520000015</v>
          </cell>
        </row>
        <row r="42">
          <cell r="X42">
            <v>2.85</v>
          </cell>
          <cell r="AC42">
            <v>3.0124944441700823</v>
          </cell>
          <cell r="AH42">
            <v>3.2259353805947342</v>
          </cell>
          <cell r="AM42">
            <v>3.4812243000194472</v>
          </cell>
        </row>
      </sheetData>
      <sheetData sheetId="1"/>
      <sheetData sheetId="2"/>
      <sheetData sheetId="3"/>
      <sheetData sheetId="4"/>
    </sheetDataSet>
  </externalBook>
</externalLink>
</file>

<file path=xl/externalLinks/externalLink1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turity pattern"/>
      <sheetName val="kotakval"/>
      <sheetName val="modified dcf"/>
      <sheetName val="merged entity NPLs"/>
      <sheetName val="provision data"/>
      <sheetName val="exposure assets"/>
      <sheetName val="Sheet3"/>
      <sheetName val="icicibank valtable"/>
      <sheetName val="comp"/>
      <sheetName val="Sheet4"/>
      <sheetName val="earnings model merged entity"/>
      <sheetName val="icicibank model"/>
      <sheetName val="earnmodel"/>
      <sheetName val="capital adequacy"/>
      <sheetName val="for dcf"/>
      <sheetName val="valuation"/>
      <sheetName val="compare"/>
      <sheetName val="maturity profile ICICI old"/>
      <sheetName val="USGAAP"/>
      <sheetName val="valuationtable"/>
      <sheetName val="Exposure to corporates"/>
      <sheetName val="value in sub."/>
      <sheetName val="ICICI Infotech"/>
      <sheetName val="Credit rating"/>
      <sheetName val="retail"/>
      <sheetName val="Sheet1"/>
      <sheetName val="ESOP"/>
      <sheetName val="Exposure"/>
      <sheetName val="consolidation"/>
      <sheetName val="ICICI's mkt share"/>
      <sheetName val="Subsidiaries"/>
      <sheetName val="Inflated NPL"/>
      <sheetName val="Portals"/>
      <sheetName val="Quality of newloans"/>
      <sheetName val="ApprovalsDisbursements"/>
      <sheetName val="npl"/>
      <sheetName val="ICICI venture"/>
      <sheetName val="call centre"/>
      <sheetName val="meger"/>
      <sheetName val="issue details"/>
      <sheetName val="interest rates since inception"/>
      <sheetName val="housing finance rates"/>
      <sheetName val="interest rates"/>
      <sheetName val="shareholding"/>
      <sheetName val="largest borrower"/>
      <sheetName val="capgains"/>
      <sheetName val="adrrep"/>
      <sheetName val="formula"/>
      <sheetName val="ICICI Bank chgs"/>
      <sheetName val="npl details old"/>
      <sheetName val="bank credit share"/>
      <sheetName val="Reconciliation_USGAAP"/>
      <sheetName val="kotakval icici"/>
      <sheetName val="Sheet2"/>
      <sheetName val="Consolidated indian gaap"/>
      <sheetName val="ICICI Bank quarterly"/>
      <sheetName val="Sheet1 (2)"/>
      <sheetName val="icicimerger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refreshError="1"/>
    </sheetDataSet>
  </externalBook>
</externalLink>
</file>

<file path=xl/externalLinks/externalLink1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estions"/>
      <sheetName val="NDDS valuation - Old"/>
      <sheetName val="NDDR"/>
      <sheetName val="2005 launches"/>
      <sheetName val="US Product List"/>
      <sheetName val="US product opportunities"/>
      <sheetName val="Potential option values"/>
      <sheetName val="New Launches"/>
      <sheetName val="Lipitor Valuation"/>
      <sheetName val="Para IV"/>
      <sheetName val="Other key drugs"/>
      <sheetName val="ANDA filings"/>
      <sheetName val="SOTP"/>
      <sheetName val="Ranbaxy-US revenues"/>
      <sheetName val="Region-wise sales"/>
      <sheetName val="US"/>
      <sheetName val="Regional"/>
      <sheetName val="USA product line"/>
      <sheetName val="Geographical break-up"/>
      <sheetName val="Charts"/>
      <sheetName val="Shareholding Pattern"/>
      <sheetName val="DCF"/>
      <sheetName val="WACC"/>
      <sheetName val="P&amp;L_Quarterly"/>
      <sheetName val="P&amp;L_Annual"/>
      <sheetName val="BS"/>
      <sheetName val="Cash flow"/>
      <sheetName val="NCE Valuation"/>
      <sheetName val="Dupont"/>
      <sheetName val="Fixed Assets"/>
      <sheetName val="Interest"/>
      <sheetName val="PE Band"/>
      <sheetName val="Download_Yrly"/>
      <sheetName val="Download_Qtr_RBX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refreshError="1"/>
      <sheetData sheetId="24"/>
      <sheetData sheetId="25"/>
      <sheetData sheetId="26"/>
      <sheetData sheetId="27" refreshError="1"/>
      <sheetData sheetId="28"/>
      <sheetData sheetId="29" refreshError="1"/>
      <sheetData sheetId="30" refreshError="1"/>
      <sheetData sheetId="31" refreshError="1"/>
      <sheetData sheetId="32" refreshError="1"/>
      <sheetData sheetId="33"/>
    </sheetDataSet>
  </externalBook>
</externalLink>
</file>

<file path=xl/externalLinks/externalLink1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nsitivity"/>
      <sheetName val="Royalty"/>
      <sheetName val="input"/>
      <sheetName val="Prodn &amp; Sales Q"/>
      <sheetName val="Prodn &amp; Sales"/>
      <sheetName val="Qrtly"/>
      <sheetName val="P&amp;L templ"/>
      <sheetName val="Balance Sheet templ"/>
      <sheetName val="Cash Flow templ"/>
      <sheetName val="FlashTemplate"/>
      <sheetName val="Videsh-P&amp;L"/>
      <sheetName val="Videsh-BS"/>
      <sheetName val="Videsh"/>
      <sheetName val="Sudan-DCF"/>
      <sheetName val="DCF Assumptions"/>
      <sheetName val="DCF"/>
      <sheetName val="Sheet1"/>
      <sheetName val="Capital &amp; Reserves"/>
      <sheetName val="Cost Sheet"/>
      <sheetName val="Fixed Assets"/>
      <sheetName val="Producing Properties "/>
      <sheetName val="Exploratory Wells"/>
      <sheetName val="Recouped Costs"/>
      <sheetName val="Capex"/>
      <sheetName val="Investments"/>
      <sheetName val="Borrowings"/>
      <sheetName val="Interest Cost"/>
      <sheetName val="Working Capital"/>
      <sheetName val="Abandonment &amp; Impairment"/>
      <sheetName val="Other liabs"/>
      <sheetName val="Other income"/>
      <sheetName val="Other Expenditure"/>
      <sheetName val="Tax"/>
      <sheetName val="Balance Sheet"/>
      <sheetName val="Cash Flow"/>
      <sheetName val="Queries"/>
      <sheetName val="Rough"/>
      <sheetName val="BS info"/>
      <sheetName val="Production data"/>
      <sheetName val="P&amp;L"/>
      <sheetName val="fisrt page bottom fin tables"/>
      <sheetName val="fisrt page bottom fin table (Q)"/>
      <sheetName val="Template-P&amp;L"/>
      <sheetName val="Template-BS"/>
      <sheetName val="Template-CF"/>
      <sheetName val="Template-Ratios"/>
      <sheetName val="Template-Summary"/>
      <sheetName val="Temp-QartSumModel"/>
      <sheetName val="Temp-Quaterly est"/>
      <sheetName val="ratios"/>
      <sheetName val="NEW Earnings Guide"/>
      <sheetName val="QuarterlyResults"/>
      <sheetName val="Myanmar 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sheetData sheetId="51" refreshError="1"/>
      <sheetData sheetId="52" refreshError="1"/>
    </sheetDataSet>
  </externalBook>
</externalLink>
</file>

<file path=xl/externalLinks/externalLink1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s(JT)"/>
      <sheetName val="Consolidated Income Statement"/>
      <sheetName val="systems"/>
      <sheetName val="#REF"/>
      <sheetName val="Income Statement"/>
    </sheetNames>
    <sheetDataSet>
      <sheetData sheetId="0" refreshError="1"/>
      <sheetData sheetId="1" refreshError="1"/>
      <sheetData sheetId="2" refreshError="1"/>
      <sheetData sheetId="3" refreshError="1"/>
      <sheetData sheetId="4" refreshError="1"/>
    </sheetDataSet>
  </externalBook>
</externalLink>
</file>

<file path=xl/externalLinks/externalLink1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EquityTemplate"/>
      <sheetName val="EconTemplate"/>
      <sheetName val="RowName"/>
      <sheetName val="AbsMandatory"/>
      <sheetName val="EqDDic"/>
      <sheetName val="EconDDic"/>
      <sheetName val="SectorRange"/>
      <sheetName val="ReplaceNameDlg"/>
      <sheetName val="NewItemDlg"/>
      <sheetName val="UpdateDlg"/>
      <sheetName val="UpgdDlg"/>
      <sheetName val="ErrorListDlg"/>
      <sheetName val="UtilMod"/>
      <sheetName val="InsItemMod"/>
      <sheetName val="GlobalMod"/>
      <sheetName val="ValidateMod"/>
      <sheetName val="MaintenanceMod"/>
      <sheetName val="DDIC"/>
      <sheetName val="EquityTemplate_BK"/>
      <sheetName val="RowName_BK"/>
      <sheetName val="EqDDic_BK"/>
      <sheetName val="Upg3Dialog"/>
      <sheetName val="ReplaceFormulaDlg"/>
    </sheetNames>
    <definedNames>
      <definedName name="Equity_Del_Item"/>
      <definedName name="Equity_Ins_Item"/>
      <definedName name="validate_Equity_Data"/>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sheetDataSet>
  </externalBook>
</externalLink>
</file>

<file path=xl/externalLinks/externalLink1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SPL _ 31_03_08"/>
    </sheetNames>
    <sheetDataSet>
      <sheetData sheetId="0" refreshError="1">
        <row r="126">
          <cell r="S126">
            <v>35.522115132580019</v>
          </cell>
          <cell r="AC126">
            <v>-139.11207601595981</v>
          </cell>
        </row>
        <row r="130">
          <cell r="U130">
            <v>22.433071561200009</v>
          </cell>
          <cell r="W130">
            <v>-19.170488388849506</v>
          </cell>
        </row>
      </sheetData>
    </sheetDataSet>
  </externalBook>
</externalLink>
</file>

<file path=xl/externalLinks/externalLink1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F_working"/>
      <sheetName val="Sch-6-Dep"/>
      <sheetName val="SCH-5 -YR-05-06"/>
      <sheetName val="Dep-base-05-06 "/>
      <sheetName val="BSPL"/>
      <sheetName val="Gr-Tor-1"/>
      <sheetName val="CTB"/>
      <sheetName val="Provision"/>
      <sheetName val="Gross-Up"/>
      <sheetName val="R&amp;D-Mar-06"/>
      <sheetName val="R&amp;D-Mar-05"/>
      <sheetName val="C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s Breakup 08"/>
      <sheetName val="ConsolePress Release  March 08"/>
      <sheetName val="march 08"/>
      <sheetName val="dec 07 9 month _2_"/>
      <sheetName val="R_d Exp_ Details 08"/>
      <sheetName val="Minority share"/>
      <sheetName val="Sheet1"/>
      <sheetName val="Ex ch_Diff"/>
      <sheetName val="dec 07 9 month"/>
      <sheetName val="Reconciliation 08"/>
      <sheetName val="Other income 08"/>
      <sheetName val="Interest 08"/>
      <sheetName val="BSPL _ 30_06_07"/>
      <sheetName val="Sheet24"/>
      <sheetName val="Sheet23"/>
      <sheetName val="MATERIAL VARIANC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s Breakup 08"/>
      <sheetName val="ConsolePress Release  March 08"/>
      <sheetName val="march 08"/>
      <sheetName val="dec 07 9 month _2_"/>
      <sheetName val="R_d Exp_ Details 08"/>
      <sheetName val="Minority share"/>
      <sheetName val="Sheet1"/>
      <sheetName val="Ex ch_Diff"/>
      <sheetName val="dec 07 9 month"/>
      <sheetName val="Reconciliation 08"/>
      <sheetName val="Other income 08"/>
      <sheetName val="Interest 08"/>
      <sheetName val="BSPL _ 30_06_07"/>
      <sheetName val="Sheet24"/>
      <sheetName val="Sheet23"/>
      <sheetName val="MATERIAL VARIANC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1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c_Link"/>
      <sheetName val="P &amp; L"/>
      <sheetName val="Oprtns"/>
      <sheetName val="BS"/>
      <sheetName val="iQ_APR_CoreIndustrials "/>
    </sheetNames>
    <sheetDataSet>
      <sheetData sheetId="0" refreshError="1"/>
      <sheetData sheetId="1" refreshError="1"/>
      <sheetData sheetId="2" refreshError="1"/>
      <sheetData sheetId="3" refreshError="1"/>
      <sheetData sheetId="4" refreshError="1"/>
    </sheetDataSet>
  </externalBook>
</externalLink>
</file>

<file path=xl/externalLinks/externalLink1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OMM"/>
      <sheetName val="CUS Image"/>
    </sheetNames>
    <sheetDataSet>
      <sheetData sheetId="0" refreshError="1"/>
      <sheetData sheetId="1" refreshError="1"/>
    </sheetDataSet>
  </externalBook>
</externalLink>
</file>

<file path=xl/externalLinks/externalLink1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 Image"/>
      <sheetName val="Accounts"/>
      <sheetName val="Divisional"/>
      <sheetName val="Fixed Assets"/>
      <sheetName val="Extras"/>
      <sheetName val="DCF"/>
      <sheetName val="Currency"/>
      <sheetName val="Valuation"/>
      <sheetName val="Personnel"/>
      <sheetName val="Competitors"/>
      <sheetName val="CUS Image(OLD)"/>
      <sheetName val="Divisional details"/>
      <sheetName val="EVA"/>
      <sheetName val="OLD 1"/>
      <sheetName val="EVA (2)"/>
    </sheetNames>
    <sheetDataSet>
      <sheetData sheetId="0" refreshError="1">
        <row r="1">
          <cell r="AU1" t="str">
            <v>6/11(E)
I1</v>
          </cell>
          <cell r="AV1" t="str">
            <v>12/11(E)
I2</v>
          </cell>
          <cell r="AW1" t="str">
            <v>12/11(E)
F</v>
          </cell>
          <cell r="AX1" t="str">
            <v>6/12(E)
I1</v>
          </cell>
          <cell r="AY1" t="str">
            <v>12/12(E)
I2</v>
          </cell>
          <cell r="AZ1" t="str">
            <v>12/12(E)
F</v>
          </cell>
        </row>
        <row r="3">
          <cell r="AU3"/>
          <cell r="AV3"/>
          <cell r="AW3"/>
          <cell r="AX3"/>
          <cell r="AY3"/>
          <cell r="AZ3"/>
        </row>
        <row r="4">
          <cell r="AU4"/>
          <cell r="AV4"/>
          <cell r="AW4"/>
          <cell r="AX4"/>
          <cell r="AY4"/>
          <cell r="AZ4"/>
        </row>
        <row r="5">
          <cell r="AU5" t="str">
            <v>-</v>
          </cell>
          <cell r="AV5" t="str">
            <v>-</v>
          </cell>
          <cell r="AW5" t="str">
            <v>-</v>
          </cell>
          <cell r="AX5" t="str">
            <v>-</v>
          </cell>
          <cell r="AY5" t="str">
            <v>-</v>
          </cell>
          <cell r="AZ5" t="str">
            <v>-</v>
          </cell>
        </row>
        <row r="6">
          <cell r="AU6"/>
          <cell r="AV6"/>
          <cell r="AW6"/>
          <cell r="AX6"/>
          <cell r="AY6"/>
          <cell r="AZ6"/>
        </row>
        <row r="7">
          <cell r="AU7"/>
          <cell r="AV7"/>
          <cell r="AW7"/>
          <cell r="AX7"/>
          <cell r="AY7"/>
          <cell r="AZ7"/>
        </row>
        <row r="8">
          <cell r="AU8" t="str">
            <v>-</v>
          </cell>
          <cell r="AV8" t="str">
            <v>-</v>
          </cell>
          <cell r="AW8" t="str">
            <v>-</v>
          </cell>
          <cell r="AX8" t="str">
            <v>-</v>
          </cell>
          <cell r="AY8" t="str">
            <v>-</v>
          </cell>
          <cell r="AZ8" t="str">
            <v>-</v>
          </cell>
        </row>
        <row r="9">
          <cell r="AU9"/>
          <cell r="AV9"/>
          <cell r="AW9"/>
          <cell r="AX9"/>
          <cell r="AY9"/>
          <cell r="AZ9"/>
        </row>
        <row r="10">
          <cell r="AU10"/>
          <cell r="AV10"/>
          <cell r="AW10"/>
          <cell r="AX10"/>
          <cell r="AY10"/>
          <cell r="AZ10"/>
        </row>
        <row r="11">
          <cell r="AU11"/>
          <cell r="AV11"/>
          <cell r="AW11"/>
          <cell r="AX11"/>
          <cell r="AY11"/>
          <cell r="AZ11"/>
        </row>
        <row r="12">
          <cell r="AU12" t="str">
            <v>-</v>
          </cell>
          <cell r="AV12" t="str">
            <v>-</v>
          </cell>
          <cell r="AW12" t="str">
            <v>-</v>
          </cell>
          <cell r="AX12" t="str">
            <v>-</v>
          </cell>
          <cell r="AY12" t="str">
            <v>-</v>
          </cell>
          <cell r="AZ12" t="str">
            <v>-</v>
          </cell>
        </row>
        <row r="13">
          <cell r="AU13"/>
          <cell r="AV13"/>
          <cell r="AW13"/>
          <cell r="AX13"/>
          <cell r="AY13"/>
          <cell r="AZ13"/>
        </row>
        <row r="14">
          <cell r="AU14"/>
          <cell r="AV14"/>
          <cell r="AW14"/>
          <cell r="AX14"/>
          <cell r="AY14"/>
          <cell r="AZ14"/>
        </row>
        <row r="15">
          <cell r="AU15"/>
          <cell r="AV15"/>
          <cell r="AW15"/>
          <cell r="AX15"/>
          <cell r="AY15"/>
          <cell r="AZ15"/>
        </row>
        <row r="16">
          <cell r="AU16" t="str">
            <v>-</v>
          </cell>
          <cell r="AV16" t="str">
            <v>-</v>
          </cell>
          <cell r="AW16" t="str">
            <v>-</v>
          </cell>
          <cell r="AX16" t="str">
            <v>-</v>
          </cell>
          <cell r="AY16" t="str">
            <v>-</v>
          </cell>
          <cell r="AZ16" t="str">
            <v>-</v>
          </cell>
        </row>
        <row r="17">
          <cell r="AU17" t="str">
            <v>-</v>
          </cell>
          <cell r="AV17" t="str">
            <v>-</v>
          </cell>
          <cell r="AW17" t="str">
            <v>-</v>
          </cell>
          <cell r="AX17" t="str">
            <v>-</v>
          </cell>
          <cell r="AY17" t="str">
            <v>-</v>
          </cell>
          <cell r="AZ17" t="str">
            <v>-</v>
          </cell>
        </row>
        <row r="18">
          <cell r="AU18"/>
          <cell r="AV18"/>
          <cell r="AW18"/>
          <cell r="AX18"/>
          <cell r="AY18"/>
          <cell r="AZ18"/>
        </row>
        <row r="19">
          <cell r="AU19" t="str">
            <v>-</v>
          </cell>
          <cell r="AV19" t="str">
            <v>-</v>
          </cell>
          <cell r="AW19" t="str">
            <v>-</v>
          </cell>
          <cell r="AX19" t="str">
            <v>-</v>
          </cell>
          <cell r="AY19" t="str">
            <v>-</v>
          </cell>
          <cell r="AZ19" t="str">
            <v>-</v>
          </cell>
        </row>
        <row r="20">
          <cell r="AU20"/>
          <cell r="AV20"/>
          <cell r="AW20"/>
          <cell r="AX20"/>
          <cell r="AY20"/>
          <cell r="AZ20"/>
        </row>
        <row r="21">
          <cell r="AU21"/>
          <cell r="AV21"/>
          <cell r="AW21"/>
          <cell r="AX21"/>
          <cell r="AY21"/>
          <cell r="AZ21"/>
        </row>
        <row r="22">
          <cell r="AU22" t="str">
            <v>-</v>
          </cell>
          <cell r="AV22" t="str">
            <v>-</v>
          </cell>
          <cell r="AW22" t="str">
            <v>-</v>
          </cell>
          <cell r="AX22" t="str">
            <v>-</v>
          </cell>
          <cell r="AY22" t="str">
            <v>-</v>
          </cell>
          <cell r="AZ22" t="str">
            <v>-</v>
          </cell>
        </row>
        <row r="23">
          <cell r="AU23"/>
          <cell r="AV23"/>
          <cell r="AW23"/>
          <cell r="AX23"/>
          <cell r="AY23"/>
          <cell r="AZ23"/>
        </row>
        <row r="24">
          <cell r="AU24" t="str">
            <v>-</v>
          </cell>
          <cell r="AV24" t="str">
            <v>-</v>
          </cell>
          <cell r="AW24" t="str">
            <v>-</v>
          </cell>
          <cell r="AX24" t="str">
            <v>-</v>
          </cell>
          <cell r="AY24" t="str">
            <v>-</v>
          </cell>
          <cell r="AZ24" t="str">
            <v>-</v>
          </cell>
        </row>
        <row r="26">
          <cell r="AU26"/>
          <cell r="AV26"/>
          <cell r="AW26"/>
          <cell r="AX26"/>
          <cell r="AY26"/>
          <cell r="AZ26"/>
        </row>
        <row r="27">
          <cell r="AU27"/>
          <cell r="AV27"/>
          <cell r="AW27"/>
          <cell r="AX27"/>
          <cell r="AY27"/>
          <cell r="AZ27"/>
        </row>
        <row r="28">
          <cell r="AU28"/>
          <cell r="AV28"/>
          <cell r="AW28"/>
          <cell r="AX28"/>
          <cell r="AY28"/>
          <cell r="AZ28"/>
        </row>
        <row r="30">
          <cell r="AU30"/>
          <cell r="AV30"/>
          <cell r="AW30"/>
          <cell r="AX30"/>
          <cell r="AY30"/>
          <cell r="AZ30"/>
        </row>
        <row r="31">
          <cell r="AU31"/>
          <cell r="AV31"/>
          <cell r="AW31"/>
          <cell r="AX31"/>
          <cell r="AY31"/>
          <cell r="AZ31"/>
        </row>
        <row r="34">
          <cell r="AU34" t="str">
            <v>-</v>
          </cell>
          <cell r="AV34" t="str">
            <v>-</v>
          </cell>
          <cell r="AW34" t="str">
            <v>-</v>
          </cell>
          <cell r="AX34" t="str">
            <v>-</v>
          </cell>
          <cell r="AY34" t="str">
            <v>-</v>
          </cell>
          <cell r="AZ34" t="str">
            <v>-</v>
          </cell>
        </row>
        <row r="35">
          <cell r="AU35" t="e">
            <v>#VALUE!</v>
          </cell>
          <cell r="AV35" t="e">
            <v>#VALUE!</v>
          </cell>
          <cell r="AW35" t="e">
            <v>#VALUE!</v>
          </cell>
          <cell r="AX35" t="e">
            <v>#VALUE!</v>
          </cell>
          <cell r="AY35" t="e">
            <v>#VALUE!</v>
          </cell>
          <cell r="AZ35" t="e">
            <v>#VALUE!</v>
          </cell>
        </row>
        <row r="36">
          <cell r="AU36" t="e">
            <v>#VALUE!</v>
          </cell>
          <cell r="AV36" t="e">
            <v>#VALUE!</v>
          </cell>
          <cell r="AW36" t="e">
            <v>#VALUE!</v>
          </cell>
          <cell r="AX36" t="e">
            <v>#VALUE!</v>
          </cell>
          <cell r="AY36" t="e">
            <v>#VALUE!</v>
          </cell>
          <cell r="AZ36" t="e">
            <v>#VALUE!</v>
          </cell>
        </row>
        <row r="37">
          <cell r="AU37"/>
          <cell r="AV37"/>
          <cell r="AW37"/>
          <cell r="AX37"/>
          <cell r="AY37"/>
          <cell r="AZ37"/>
        </row>
        <row r="38">
          <cell r="AU38" t="e">
            <v>#VALUE!</v>
          </cell>
          <cell r="AV38" t="e">
            <v>#VALUE!</v>
          </cell>
          <cell r="AW38" t="e">
            <v>#VALUE!</v>
          </cell>
          <cell r="AX38" t="e">
            <v>#VALUE!</v>
          </cell>
          <cell r="AY38" t="e">
            <v>#VALUE!</v>
          </cell>
          <cell r="AZ38" t="e">
            <v>#VALUE!</v>
          </cell>
        </row>
        <row r="39">
          <cell r="AU39"/>
          <cell r="AV39"/>
          <cell r="AW39"/>
          <cell r="AX39"/>
          <cell r="AY39"/>
          <cell r="AZ39"/>
        </row>
        <row r="40">
          <cell r="AU40" t="str">
            <v>-</v>
          </cell>
          <cell r="AV40" t="str">
            <v>-</v>
          </cell>
          <cell r="AW40" t="str">
            <v>-</v>
          </cell>
          <cell r="AX40" t="str">
            <v>-</v>
          </cell>
          <cell r="AY40" t="str">
            <v>-</v>
          </cell>
          <cell r="AZ40" t="str">
            <v>-</v>
          </cell>
        </row>
        <row r="41">
          <cell r="AU41"/>
          <cell r="AV41"/>
          <cell r="AW41"/>
          <cell r="AX41"/>
          <cell r="AY41"/>
          <cell r="AZ41"/>
        </row>
        <row r="42">
          <cell r="AU42"/>
          <cell r="AV42"/>
          <cell r="AW42"/>
          <cell r="AX42"/>
          <cell r="AY42"/>
          <cell r="AZ42"/>
        </row>
        <row r="43">
          <cell r="AU43" t="str">
            <v>-</v>
          </cell>
          <cell r="AV43" t="str">
            <v>-</v>
          </cell>
          <cell r="AW43" t="str">
            <v>-</v>
          </cell>
          <cell r="AX43" t="str">
            <v>-</v>
          </cell>
          <cell r="AY43" t="str">
            <v>-</v>
          </cell>
          <cell r="AZ43" t="str">
            <v>-</v>
          </cell>
        </row>
        <row r="45">
          <cell r="AU45"/>
          <cell r="AV45"/>
          <cell r="AW45"/>
          <cell r="AX45"/>
          <cell r="AY45"/>
          <cell r="AZ45"/>
        </row>
        <row r="46">
          <cell r="AU46"/>
          <cell r="AV46"/>
          <cell r="AW46"/>
          <cell r="AX46"/>
          <cell r="AY46"/>
          <cell r="AZ46"/>
        </row>
        <row r="47">
          <cell r="AU47"/>
          <cell r="AV47"/>
          <cell r="AW47"/>
          <cell r="AX47"/>
          <cell r="AY47"/>
          <cell r="AZ47"/>
        </row>
        <row r="48">
          <cell r="AU48"/>
          <cell r="AV48"/>
          <cell r="AW48"/>
          <cell r="AX48"/>
          <cell r="AY48"/>
          <cell r="AZ48"/>
        </row>
        <row r="49">
          <cell r="AU49"/>
          <cell r="AV49"/>
          <cell r="AW49"/>
          <cell r="AX49"/>
          <cell r="AY49"/>
          <cell r="AZ49"/>
        </row>
        <row r="50">
          <cell r="AU50"/>
          <cell r="AV50"/>
          <cell r="AW50"/>
          <cell r="AX50"/>
          <cell r="AY50"/>
          <cell r="AZ50"/>
        </row>
        <row r="51">
          <cell r="AU51"/>
          <cell r="AV51"/>
          <cell r="AW51"/>
          <cell r="AX51"/>
          <cell r="AY51"/>
          <cell r="AZ51"/>
        </row>
        <row r="52">
          <cell r="AU52"/>
          <cell r="AV52"/>
          <cell r="AW52"/>
          <cell r="AX52"/>
          <cell r="AY52"/>
          <cell r="AZ52"/>
        </row>
        <row r="53">
          <cell r="AU53"/>
          <cell r="AV53"/>
          <cell r="AW53"/>
          <cell r="AX53"/>
          <cell r="AY53"/>
          <cell r="AZ53"/>
        </row>
        <row r="54">
          <cell r="AU54"/>
          <cell r="AV54"/>
          <cell r="AW54"/>
          <cell r="AX54"/>
          <cell r="AY54"/>
          <cell r="AZ54"/>
        </row>
        <row r="56">
          <cell r="AU56"/>
          <cell r="AV56"/>
          <cell r="AW56"/>
          <cell r="AX56"/>
          <cell r="AY56"/>
          <cell r="AZ56"/>
        </row>
        <row r="57">
          <cell r="AU57"/>
          <cell r="AV57"/>
          <cell r="AW57"/>
          <cell r="AX57"/>
          <cell r="AY57"/>
          <cell r="AZ57"/>
        </row>
        <row r="63">
          <cell r="AU63" t="str">
            <v>-</v>
          </cell>
          <cell r="AV63" t="str">
            <v>-</v>
          </cell>
          <cell r="AW63" t="str">
            <v>-</v>
          </cell>
          <cell r="AX63" t="str">
            <v>-</v>
          </cell>
          <cell r="AY63" t="str">
            <v>-</v>
          </cell>
          <cell r="AZ63" t="str">
            <v>-</v>
          </cell>
        </row>
        <row r="64">
          <cell r="AU64" t="str">
            <v>-</v>
          </cell>
          <cell r="AV64" t="str">
            <v>-</v>
          </cell>
          <cell r="AW64" t="str">
            <v>-</v>
          </cell>
          <cell r="AX64" t="str">
            <v>-</v>
          </cell>
          <cell r="AY64" t="str">
            <v>-</v>
          </cell>
          <cell r="AZ64" t="str">
            <v>-</v>
          </cell>
        </row>
        <row r="65">
          <cell r="AU65" t="str">
            <v>-</v>
          </cell>
          <cell r="AV65" t="str">
            <v>-</v>
          </cell>
          <cell r="AW65" t="str">
            <v>-</v>
          </cell>
          <cell r="AX65" t="str">
            <v>-</v>
          </cell>
          <cell r="AY65" t="str">
            <v>-</v>
          </cell>
          <cell r="AZ65" t="str">
            <v>-</v>
          </cell>
        </row>
        <row r="66">
          <cell r="AU66" t="str">
            <v>-</v>
          </cell>
          <cell r="AV66" t="str">
            <v>-</v>
          </cell>
          <cell r="AW66" t="str">
            <v>-</v>
          </cell>
          <cell r="AX66" t="str">
            <v>-</v>
          </cell>
          <cell r="AY66" t="str">
            <v>-</v>
          </cell>
          <cell r="AZ66" t="str">
            <v>-</v>
          </cell>
        </row>
        <row r="69">
          <cell r="AU69" t="str">
            <v>NM</v>
          </cell>
          <cell r="AV69" t="str">
            <v>NM</v>
          </cell>
          <cell r="AW69" t="str">
            <v>NM</v>
          </cell>
          <cell r="AX69" t="str">
            <v>NM</v>
          </cell>
          <cell r="AY69" t="str">
            <v>NM</v>
          </cell>
          <cell r="AZ69" t="str">
            <v>NM</v>
          </cell>
        </row>
        <row r="70">
          <cell r="AU70" t="str">
            <v>NM</v>
          </cell>
          <cell r="AV70" t="str">
            <v>NM</v>
          </cell>
          <cell r="AW70" t="str">
            <v>NM</v>
          </cell>
          <cell r="AX70" t="str">
            <v>NM</v>
          </cell>
          <cell r="AY70" t="str">
            <v>NM</v>
          </cell>
          <cell r="AZ70" t="str">
            <v>NM</v>
          </cell>
        </row>
        <row r="71">
          <cell r="AU71" t="str">
            <v>-</v>
          </cell>
          <cell r="AV71" t="str">
            <v>-</v>
          </cell>
          <cell r="AW71" t="str">
            <v>-</v>
          </cell>
          <cell r="AX71" t="str">
            <v>-</v>
          </cell>
          <cell r="AY71" t="str">
            <v>-</v>
          </cell>
          <cell r="AZ71" t="str">
            <v>-</v>
          </cell>
        </row>
        <row r="72">
          <cell r="AU72" t="str">
            <v>-</v>
          </cell>
          <cell r="AV72" t="str">
            <v>-</v>
          </cell>
          <cell r="AW72" t="str">
            <v>-</v>
          </cell>
          <cell r="AX72" t="str">
            <v>-</v>
          </cell>
          <cell r="AY72" t="str">
            <v>-</v>
          </cell>
          <cell r="AZ72" t="str">
            <v>-</v>
          </cell>
        </row>
        <row r="73">
          <cell r="AU73" t="str">
            <v>-</v>
          </cell>
          <cell r="AV73" t="str">
            <v>-</v>
          </cell>
          <cell r="AW73" t="str">
            <v>-</v>
          </cell>
          <cell r="AX73" t="str">
            <v>-</v>
          </cell>
          <cell r="AY73" t="str">
            <v>-</v>
          </cell>
          <cell r="AZ73" t="str">
            <v>-</v>
          </cell>
        </row>
        <row r="74">
          <cell r="AU74" t="str">
            <v>-</v>
          </cell>
          <cell r="AV74" t="str">
            <v>-</v>
          </cell>
          <cell r="AW74" t="str">
            <v>-</v>
          </cell>
          <cell r="AX74" t="str">
            <v>-</v>
          </cell>
          <cell r="AY74" t="str">
            <v>-</v>
          </cell>
          <cell r="AZ74" t="str">
            <v>-</v>
          </cell>
        </row>
        <row r="77">
          <cell r="AU77" t="str">
            <v>-</v>
          </cell>
          <cell r="AV77" t="str">
            <v>-</v>
          </cell>
          <cell r="AW77" t="str">
            <v>-</v>
          </cell>
          <cell r="AX77" t="str">
            <v>-</v>
          </cell>
          <cell r="AY77" t="str">
            <v>-</v>
          </cell>
          <cell r="AZ77" t="str">
            <v>-</v>
          </cell>
        </row>
        <row r="78">
          <cell r="AU78" t="str">
            <v>-</v>
          </cell>
          <cell r="AV78" t="str">
            <v>-</v>
          </cell>
          <cell r="AW78" t="str">
            <v>-</v>
          </cell>
          <cell r="AX78" t="str">
            <v>-</v>
          </cell>
          <cell r="AY78" t="str">
            <v>-</v>
          </cell>
          <cell r="AZ78" t="str">
            <v>-</v>
          </cell>
        </row>
        <row r="79">
          <cell r="AU79" t="str">
            <v>-</v>
          </cell>
          <cell r="AV79" t="str">
            <v>-</v>
          </cell>
          <cell r="AW79" t="str">
            <v>-</v>
          </cell>
          <cell r="AX79" t="str">
            <v>-</v>
          </cell>
          <cell r="AY79" t="str">
            <v>-</v>
          </cell>
          <cell r="AZ79" t="str">
            <v>-</v>
          </cell>
        </row>
        <row r="80">
          <cell r="AU80" t="str">
            <v>-</v>
          </cell>
          <cell r="AV80" t="str">
            <v>-</v>
          </cell>
          <cell r="AW80" t="str">
            <v>-</v>
          </cell>
          <cell r="AX80" t="str">
            <v>-</v>
          </cell>
          <cell r="AY80" t="str">
            <v>-</v>
          </cell>
          <cell r="AZ80" t="str">
            <v>-</v>
          </cell>
        </row>
        <row r="81">
          <cell r="AU81" t="str">
            <v>-</v>
          </cell>
          <cell r="AV81" t="str">
            <v>-</v>
          </cell>
          <cell r="AW81" t="str">
            <v>-</v>
          </cell>
          <cell r="AX81" t="str">
            <v>-</v>
          </cell>
          <cell r="AY81" t="str">
            <v>-</v>
          </cell>
          <cell r="AZ81" t="str">
            <v>-</v>
          </cell>
        </row>
        <row r="82">
          <cell r="AU82" t="str">
            <v>-</v>
          </cell>
          <cell r="AV82" t="str">
            <v>-</v>
          </cell>
          <cell r="AW82" t="str">
            <v>-</v>
          </cell>
          <cell r="AX82" t="str">
            <v>-</v>
          </cell>
          <cell r="AY82" t="str">
            <v>-</v>
          </cell>
          <cell r="AZ82" t="str">
            <v>-</v>
          </cell>
        </row>
        <row r="83">
          <cell r="AU83" t="str">
            <v>-</v>
          </cell>
          <cell r="AV83" t="str">
            <v>-</v>
          </cell>
          <cell r="AW83" t="str">
            <v>-</v>
          </cell>
          <cell r="AX83" t="str">
            <v>-</v>
          </cell>
          <cell r="AY83" t="str">
            <v>-</v>
          </cell>
          <cell r="AZ83" t="str">
            <v>-</v>
          </cell>
        </row>
        <row r="84">
          <cell r="AU84" t="str">
            <v>-</v>
          </cell>
          <cell r="AV84" t="str">
            <v>-</v>
          </cell>
          <cell r="AW84" t="str">
            <v>-</v>
          </cell>
          <cell r="AX84" t="str">
            <v>-</v>
          </cell>
          <cell r="AY84" t="str">
            <v>-</v>
          </cell>
          <cell r="AZ84" t="str">
            <v>-</v>
          </cell>
        </row>
        <row r="85">
          <cell r="AU85" t="str">
            <v>-</v>
          </cell>
          <cell r="AV85" t="str">
            <v>-</v>
          </cell>
          <cell r="AW85" t="str">
            <v>-</v>
          </cell>
          <cell r="AX85" t="str">
            <v>-</v>
          </cell>
          <cell r="AY85" t="str">
            <v>-</v>
          </cell>
          <cell r="AZ85" t="str">
            <v>-</v>
          </cell>
        </row>
        <row r="86">
          <cell r="AU86" t="str">
            <v>-</v>
          </cell>
          <cell r="AV86" t="str">
            <v>-</v>
          </cell>
          <cell r="AW86" t="str">
            <v>-</v>
          </cell>
          <cell r="AX86" t="str">
            <v>-</v>
          </cell>
          <cell r="AY86" t="str">
            <v>-</v>
          </cell>
          <cell r="AZ86" t="str">
            <v>-</v>
          </cell>
        </row>
        <row r="87">
          <cell r="AU87" t="str">
            <v>-</v>
          </cell>
          <cell r="AV87" t="str">
            <v>-</v>
          </cell>
          <cell r="AW87" t="str">
            <v>-</v>
          </cell>
          <cell r="AX87" t="str">
            <v>-</v>
          </cell>
          <cell r="AY87" t="str">
            <v>-</v>
          </cell>
          <cell r="AZ87" t="str">
            <v>-</v>
          </cell>
        </row>
        <row r="88">
          <cell r="AU88" t="str">
            <v>-</v>
          </cell>
          <cell r="AV88" t="str">
            <v>-</v>
          </cell>
          <cell r="AW88" t="str">
            <v>-</v>
          </cell>
          <cell r="AX88" t="str">
            <v>-</v>
          </cell>
          <cell r="AY88" t="str">
            <v>-</v>
          </cell>
          <cell r="AZ88" t="str">
            <v>-</v>
          </cell>
        </row>
        <row r="90">
          <cell r="AU90" t="str">
            <v>-</v>
          </cell>
          <cell r="AV90" t="str">
            <v>-</v>
          </cell>
          <cell r="AW90" t="str">
            <v>-</v>
          </cell>
          <cell r="AX90" t="str">
            <v>-</v>
          </cell>
          <cell r="AY90" t="str">
            <v>-</v>
          </cell>
          <cell r="AZ90" t="str">
            <v>-</v>
          </cell>
        </row>
        <row r="91">
          <cell r="AU91" t="str">
            <v>-</v>
          </cell>
          <cell r="AV91" t="str">
            <v>-</v>
          </cell>
          <cell r="AW91" t="str">
            <v>-</v>
          </cell>
          <cell r="AX91" t="str">
            <v>-</v>
          </cell>
          <cell r="AY91" t="str">
            <v>-</v>
          </cell>
          <cell r="AZ91" t="str">
            <v>-</v>
          </cell>
        </row>
        <row r="92">
          <cell r="AU92" t="str">
            <v>-</v>
          </cell>
          <cell r="AV92" t="str">
            <v>-</v>
          </cell>
          <cell r="AW92" t="str">
            <v>-</v>
          </cell>
          <cell r="AX92" t="str">
            <v>-</v>
          </cell>
          <cell r="AY92" t="str">
            <v>-</v>
          </cell>
          <cell r="AZ92" t="str">
            <v>-</v>
          </cell>
        </row>
        <row r="95">
          <cell r="AU95" t="str">
            <v>NM</v>
          </cell>
          <cell r="AV95" t="str">
            <v>NM</v>
          </cell>
          <cell r="AW95" t="str">
            <v>-</v>
          </cell>
          <cell r="AX95" t="str">
            <v>NM</v>
          </cell>
          <cell r="AY95" t="str">
            <v>NM</v>
          </cell>
          <cell r="AZ95" t="str">
            <v>-</v>
          </cell>
        </row>
        <row r="96">
          <cell r="AU96" t="str">
            <v>NM</v>
          </cell>
          <cell r="AV96" t="str">
            <v>NM</v>
          </cell>
          <cell r="AW96" t="str">
            <v>-</v>
          </cell>
          <cell r="AX96" t="str">
            <v>NM</v>
          </cell>
          <cell r="AY96" t="str">
            <v>NM</v>
          </cell>
          <cell r="AZ96" t="str">
            <v>-</v>
          </cell>
        </row>
        <row r="97">
          <cell r="AU97" t="str">
            <v>NM</v>
          </cell>
          <cell r="AV97" t="str">
            <v>NM</v>
          </cell>
          <cell r="AW97" t="str">
            <v>-</v>
          </cell>
          <cell r="AX97" t="str">
            <v>NM</v>
          </cell>
          <cell r="AY97" t="str">
            <v>NM</v>
          </cell>
          <cell r="AZ97" t="str">
            <v>-</v>
          </cell>
        </row>
        <row r="98">
          <cell r="AU98" t="str">
            <v>NM</v>
          </cell>
          <cell r="AV98" t="str">
            <v>NM</v>
          </cell>
          <cell r="AW98" t="str">
            <v>-</v>
          </cell>
          <cell r="AX98" t="str">
            <v>NM</v>
          </cell>
          <cell r="AY98" t="str">
            <v>NM</v>
          </cell>
          <cell r="AZ98" t="str">
            <v>-</v>
          </cell>
        </row>
        <row r="99">
          <cell r="AU99" t="str">
            <v>NM</v>
          </cell>
          <cell r="AV99" t="str">
            <v>NM</v>
          </cell>
          <cell r="AW99" t="str">
            <v>-</v>
          </cell>
          <cell r="AX99" t="str">
            <v>NM</v>
          </cell>
          <cell r="AY99" t="str">
            <v>NM</v>
          </cell>
          <cell r="AZ99" t="str">
            <v>-</v>
          </cell>
        </row>
        <row r="100">
          <cell r="AU100" t="str">
            <v>NM</v>
          </cell>
          <cell r="AV100" t="str">
            <v>NM</v>
          </cell>
          <cell r="AW100" t="str">
            <v>-</v>
          </cell>
          <cell r="AX100" t="str">
            <v>NM</v>
          </cell>
          <cell r="AY100" t="str">
            <v>NM</v>
          </cell>
          <cell r="AZ100" t="str">
            <v>-</v>
          </cell>
        </row>
        <row r="101">
          <cell r="AU101" t="str">
            <v>NM</v>
          </cell>
          <cell r="AV101" t="str">
            <v>NM</v>
          </cell>
          <cell r="AW101" t="str">
            <v>-</v>
          </cell>
          <cell r="AX101" t="str">
            <v>NM</v>
          </cell>
          <cell r="AY101" t="str">
            <v>NM</v>
          </cell>
          <cell r="AZ101" t="str">
            <v>-</v>
          </cell>
        </row>
        <row r="102">
          <cell r="AU102" t="str">
            <v>NM</v>
          </cell>
          <cell r="AV102" t="str">
            <v>NM</v>
          </cell>
          <cell r="AW102" t="str">
            <v>-</v>
          </cell>
          <cell r="AX102" t="str">
            <v>NM</v>
          </cell>
          <cell r="AY102" t="str">
            <v>NM</v>
          </cell>
          <cell r="AZ102" t="str">
            <v>-</v>
          </cell>
        </row>
        <row r="103">
          <cell r="AU103" t="str">
            <v>NM</v>
          </cell>
          <cell r="AV103" t="str">
            <v>NM</v>
          </cell>
          <cell r="AW103" t="str">
            <v>-</v>
          </cell>
          <cell r="AX103" t="str">
            <v>NM</v>
          </cell>
          <cell r="AY103" t="str">
            <v>NM</v>
          </cell>
          <cell r="AZ103" t="str">
            <v>-</v>
          </cell>
        </row>
        <row r="104">
          <cell r="AU104" t="str">
            <v>NM</v>
          </cell>
          <cell r="AV104" t="str">
            <v>NM</v>
          </cell>
          <cell r="AW104" t="str">
            <v>-</v>
          </cell>
          <cell r="AX104" t="str">
            <v>NM</v>
          </cell>
          <cell r="AY104" t="str">
            <v>NM</v>
          </cell>
          <cell r="AZ104" t="str">
            <v>-</v>
          </cell>
        </row>
        <row r="105">
          <cell r="AU105" t="str">
            <v>NM</v>
          </cell>
          <cell r="AV105" t="str">
            <v>NM</v>
          </cell>
          <cell r="AW105" t="str">
            <v>-</v>
          </cell>
          <cell r="AX105" t="str">
            <v>NM</v>
          </cell>
          <cell r="AY105" t="str">
            <v>NM</v>
          </cell>
          <cell r="AZ105" t="str">
            <v>-</v>
          </cell>
        </row>
        <row r="106">
          <cell r="AU106" t="str">
            <v>NM</v>
          </cell>
          <cell r="AV106" t="str">
            <v>NM</v>
          </cell>
          <cell r="AW106" t="str">
            <v>-</v>
          </cell>
          <cell r="AX106" t="str">
            <v>NM</v>
          </cell>
          <cell r="AY106" t="str">
            <v>NM</v>
          </cell>
          <cell r="AZ106" t="str">
            <v>-</v>
          </cell>
        </row>
        <row r="109">
          <cell r="AU109">
            <v>7.8221660000000002</v>
          </cell>
          <cell r="AV109">
            <v>7.8221660000000002</v>
          </cell>
          <cell r="AW109">
            <v>7.8221660000000002</v>
          </cell>
          <cell r="AX109">
            <v>7.8221660000000002</v>
          </cell>
          <cell r="AY109">
            <v>7.8221660000000002</v>
          </cell>
          <cell r="AZ109">
            <v>7.8221660000000002</v>
          </cell>
        </row>
        <row r="110">
          <cell r="AU110">
            <v>7.8221660000000002</v>
          </cell>
          <cell r="AV110">
            <v>7.8221660000000002</v>
          </cell>
          <cell r="AW110">
            <v>7.8221660000000002</v>
          </cell>
          <cell r="AX110">
            <v>7.8221660000000002</v>
          </cell>
          <cell r="AY110">
            <v>7.8221660000000002</v>
          </cell>
          <cell r="AZ110">
            <v>7.8221660000000002</v>
          </cell>
        </row>
        <row r="111">
          <cell r="AU111">
            <v>7.8221660000000002</v>
          </cell>
          <cell r="AV111">
            <v>7.8221660000000002</v>
          </cell>
          <cell r="AW111">
            <v>7.8221660000000002</v>
          </cell>
          <cell r="AX111">
            <v>7.8221660000000002</v>
          </cell>
          <cell r="AY111">
            <v>7.8221660000000002</v>
          </cell>
          <cell r="AZ111">
            <v>7.8221660000000002</v>
          </cell>
        </row>
        <row r="112">
          <cell r="AU112"/>
          <cell r="AV112"/>
          <cell r="AW112"/>
          <cell r="AX112"/>
          <cell r="AY112"/>
          <cell r="AZ112"/>
        </row>
        <row r="117">
          <cell r="AU117">
            <v>1</v>
          </cell>
          <cell r="AV117">
            <v>1</v>
          </cell>
          <cell r="AW117">
            <v>1</v>
          </cell>
          <cell r="AX117">
            <v>1</v>
          </cell>
          <cell r="AY117">
            <v>1</v>
          </cell>
          <cell r="AZ117">
            <v>1</v>
          </cell>
        </row>
        <row r="118">
          <cell r="AU118">
            <v>7.8221660000000002</v>
          </cell>
          <cell r="AV118">
            <v>7.8221660000000002</v>
          </cell>
          <cell r="AW118">
            <v>7.8221660000000002</v>
          </cell>
          <cell r="AX118">
            <v>7.8221660000000002</v>
          </cell>
          <cell r="AY118">
            <v>7.8221660000000002</v>
          </cell>
          <cell r="AZ118">
            <v>7.8221660000000002</v>
          </cell>
        </row>
        <row r="119">
          <cell r="AU119">
            <v>7.8221660000000002</v>
          </cell>
          <cell r="AV119">
            <v>7.8221660000000002</v>
          </cell>
          <cell r="AW119">
            <v>7.8221660000000002</v>
          </cell>
          <cell r="AX119">
            <v>7.8221660000000002</v>
          </cell>
          <cell r="AY119">
            <v>7.8221660000000002</v>
          </cell>
          <cell r="AZ119">
            <v>7.8221660000000002</v>
          </cell>
        </row>
        <row r="120">
          <cell r="AU120">
            <v>7.8221660000000002</v>
          </cell>
          <cell r="AV120">
            <v>7.8221660000000002</v>
          </cell>
          <cell r="AW120">
            <v>7.8221660000000002</v>
          </cell>
          <cell r="AX120">
            <v>7.8221660000000002</v>
          </cell>
          <cell r="AY120">
            <v>7.8221660000000002</v>
          </cell>
          <cell r="AZ120">
            <v>7.8221660000000002</v>
          </cell>
        </row>
        <row r="124">
          <cell r="AU124" t="str">
            <v>-</v>
          </cell>
          <cell r="AV124" t="str">
            <v>-</v>
          </cell>
          <cell r="AW124" t="str">
            <v>-</v>
          </cell>
          <cell r="AX124" t="str">
            <v>-</v>
          </cell>
          <cell r="AY124" t="str">
            <v>-</v>
          </cell>
          <cell r="AZ124" t="str">
            <v>-</v>
          </cell>
        </row>
        <row r="125">
          <cell r="AU125" t="str">
            <v>-</v>
          </cell>
          <cell r="AV125" t="str">
            <v>-</v>
          </cell>
          <cell r="AW125" t="str">
            <v>-</v>
          </cell>
          <cell r="AX125" t="str">
            <v>-</v>
          </cell>
          <cell r="AY125" t="str">
            <v>-</v>
          </cell>
          <cell r="AZ125" t="str">
            <v>-</v>
          </cell>
        </row>
        <row r="126">
          <cell r="AU126" t="str">
            <v>-</v>
          </cell>
          <cell r="AV126" t="str">
            <v>-</v>
          </cell>
          <cell r="AW126" t="str">
            <v>-</v>
          </cell>
          <cell r="AX126" t="str">
            <v>-</v>
          </cell>
          <cell r="AY126" t="str">
            <v>-</v>
          </cell>
          <cell r="AZ126" t="str">
            <v>-</v>
          </cell>
        </row>
        <row r="127">
          <cell r="AU127" t="str">
            <v>-</v>
          </cell>
          <cell r="AV127" t="str">
            <v>-</v>
          </cell>
          <cell r="AW127" t="str">
            <v>-</v>
          </cell>
          <cell r="AX127" t="str">
            <v>-</v>
          </cell>
          <cell r="AY127" t="str">
            <v>-</v>
          </cell>
          <cell r="AZ127" t="str">
            <v>-</v>
          </cell>
        </row>
        <row r="129">
          <cell r="AU129" t="e">
            <v>#VALUE!</v>
          </cell>
          <cell r="AV129" t="e">
            <v>#VALUE!</v>
          </cell>
          <cell r="AW129" t="e">
            <v>#VALUE!</v>
          </cell>
          <cell r="AX129" t="e">
            <v>#VALUE!</v>
          </cell>
          <cell r="AY129" t="e">
            <v>#VALUE!</v>
          </cell>
          <cell r="AZ129" t="e">
            <v>#VALUE!</v>
          </cell>
        </row>
        <row r="130">
          <cell r="AU130" t="str">
            <v>-</v>
          </cell>
          <cell r="AV130" t="str">
            <v>-</v>
          </cell>
          <cell r="AW130" t="str">
            <v>-</v>
          </cell>
          <cell r="AX130" t="str">
            <v>-</v>
          </cell>
          <cell r="AY130" t="str">
            <v>-</v>
          </cell>
          <cell r="AZ130" t="str">
            <v>-</v>
          </cell>
        </row>
        <row r="133">
          <cell r="AU133" t="str">
            <v>-</v>
          </cell>
          <cell r="AV133" t="str">
            <v>-</v>
          </cell>
          <cell r="AW133" t="str">
            <v>-</v>
          </cell>
          <cell r="AX133" t="str">
            <v>-</v>
          </cell>
          <cell r="AY133" t="str">
            <v>-</v>
          </cell>
          <cell r="AZ133" t="str">
            <v>-</v>
          </cell>
        </row>
        <row r="134">
          <cell r="AU134" t="str">
            <v>-</v>
          </cell>
          <cell r="AV134" t="str">
            <v>-</v>
          </cell>
          <cell r="AW134" t="str">
            <v>-</v>
          </cell>
          <cell r="AX134" t="str">
            <v>-</v>
          </cell>
          <cell r="AY134" t="str">
            <v>-</v>
          </cell>
          <cell r="AZ134" t="str">
            <v>-</v>
          </cell>
        </row>
        <row r="136">
          <cell r="AU136" t="str">
            <v>-</v>
          </cell>
          <cell r="AV136" t="str">
            <v>-</v>
          </cell>
          <cell r="AW136" t="str">
            <v>-</v>
          </cell>
          <cell r="AX136" t="str">
            <v>-</v>
          </cell>
          <cell r="AY136" t="str">
            <v>-</v>
          </cell>
          <cell r="AZ136" t="str">
            <v>-</v>
          </cell>
        </row>
        <row r="137">
          <cell r="AU137" t="str">
            <v>-</v>
          </cell>
          <cell r="AV137" t="str">
            <v>-</v>
          </cell>
          <cell r="AW137" t="str">
            <v>-</v>
          </cell>
          <cell r="AX137" t="str">
            <v>-</v>
          </cell>
          <cell r="AY137" t="str">
            <v>-</v>
          </cell>
          <cell r="AZ137" t="str">
            <v>-</v>
          </cell>
        </row>
        <row r="138">
          <cell r="AU138" t="str">
            <v>-</v>
          </cell>
          <cell r="AV138" t="str">
            <v>-</v>
          </cell>
          <cell r="AW138" t="str">
            <v>-</v>
          </cell>
          <cell r="AX138" t="str">
            <v>-</v>
          </cell>
          <cell r="AY138" t="str">
            <v>-</v>
          </cell>
          <cell r="AZ138" t="str">
            <v>-</v>
          </cell>
        </row>
        <row r="140">
          <cell r="AU140" t="str">
            <v>-</v>
          </cell>
          <cell r="AV140" t="str">
            <v>-</v>
          </cell>
          <cell r="AW140" t="str">
            <v>-</v>
          </cell>
          <cell r="AX140" t="str">
            <v>-</v>
          </cell>
          <cell r="AY140" t="str">
            <v>-</v>
          </cell>
          <cell r="AZ140" t="str">
            <v>-</v>
          </cell>
        </row>
        <row r="141">
          <cell r="AU141" t="str">
            <v>-</v>
          </cell>
          <cell r="AV141" t="str">
            <v>-</v>
          </cell>
          <cell r="AW141" t="str">
            <v>-</v>
          </cell>
          <cell r="AX141" t="str">
            <v>-</v>
          </cell>
          <cell r="AY141" t="str">
            <v>-</v>
          </cell>
          <cell r="AZ141" t="str">
            <v>-</v>
          </cell>
        </row>
        <row r="144">
          <cell r="AU144"/>
          <cell r="AV144"/>
          <cell r="AW144"/>
          <cell r="AX144"/>
          <cell r="AY144"/>
          <cell r="AZ144"/>
        </row>
        <row r="145">
          <cell r="AU145"/>
          <cell r="AV145"/>
          <cell r="AW145"/>
          <cell r="AX145"/>
          <cell r="AY145"/>
          <cell r="AZ145"/>
        </row>
        <row r="146">
          <cell r="AU146"/>
          <cell r="AV146"/>
          <cell r="AW146"/>
          <cell r="AX146"/>
          <cell r="AY146"/>
          <cell r="AZ146"/>
        </row>
        <row r="147">
          <cell r="AU147"/>
          <cell r="AV147"/>
          <cell r="AW147"/>
          <cell r="AX147"/>
          <cell r="AY147"/>
          <cell r="AZ147"/>
        </row>
        <row r="148">
          <cell r="AU148" t="str">
            <v>-</v>
          </cell>
          <cell r="AV148" t="str">
            <v>-</v>
          </cell>
          <cell r="AW148" t="str">
            <v>-</v>
          </cell>
          <cell r="AX148" t="str">
            <v>-</v>
          </cell>
          <cell r="AY148" t="str">
            <v>-</v>
          </cell>
          <cell r="AZ148" t="str">
            <v>-</v>
          </cell>
        </row>
        <row r="149">
          <cell r="AU149"/>
          <cell r="AV149"/>
          <cell r="AW149"/>
          <cell r="AX149"/>
          <cell r="AY149"/>
          <cell r="AZ149"/>
        </row>
        <row r="150">
          <cell r="AU150"/>
          <cell r="AV150"/>
          <cell r="AW150"/>
          <cell r="AX150"/>
          <cell r="AY150"/>
          <cell r="AZ150"/>
        </row>
        <row r="151">
          <cell r="AU151" t="str">
            <v>-</v>
          </cell>
          <cell r="AV151" t="str">
            <v>-</v>
          </cell>
          <cell r="AW151" t="str">
            <v>-</v>
          </cell>
          <cell r="AX151" t="str">
            <v>-</v>
          </cell>
          <cell r="AY151" t="str">
            <v>-</v>
          </cell>
          <cell r="AZ151" t="str">
            <v>-</v>
          </cell>
        </row>
        <row r="153">
          <cell r="AU153"/>
          <cell r="AV153"/>
          <cell r="AW153"/>
          <cell r="AX153"/>
          <cell r="AY153"/>
          <cell r="AZ153"/>
        </row>
        <row r="154">
          <cell r="AU154" t="str">
            <v>-</v>
          </cell>
          <cell r="AV154" t="str">
            <v>-</v>
          </cell>
          <cell r="AW154" t="str">
            <v>-</v>
          </cell>
          <cell r="AX154" t="str">
            <v>-</v>
          </cell>
          <cell r="AY154" t="str">
            <v>-</v>
          </cell>
          <cell r="AZ154" t="str">
            <v>-</v>
          </cell>
        </row>
        <row r="156">
          <cell r="AU156"/>
          <cell r="AV156"/>
          <cell r="AW156"/>
          <cell r="AX156"/>
          <cell r="AY156"/>
          <cell r="AZ156"/>
        </row>
        <row r="159">
          <cell r="AU159" t="str">
            <v>-</v>
          </cell>
          <cell r="AV159" t="str">
            <v>-</v>
          </cell>
          <cell r="AW159" t="str">
            <v>-</v>
          </cell>
          <cell r="AX159" t="str">
            <v>-</v>
          </cell>
          <cell r="AY159" t="str">
            <v>-</v>
          </cell>
          <cell r="AZ159" t="str">
            <v>-</v>
          </cell>
        </row>
        <row r="160">
          <cell r="AU160" t="str">
            <v>-</v>
          </cell>
          <cell r="AV160" t="str">
            <v>-</v>
          </cell>
          <cell r="AW160" t="str">
            <v>-</v>
          </cell>
          <cell r="AX160" t="str">
            <v>-</v>
          </cell>
          <cell r="AY160" t="str">
            <v>-</v>
          </cell>
          <cell r="AZ160" t="str">
            <v>-</v>
          </cell>
        </row>
        <row r="162">
          <cell r="AU162"/>
          <cell r="AV162"/>
          <cell r="AW162"/>
          <cell r="AX162"/>
          <cell r="AY162"/>
          <cell r="AZ162"/>
        </row>
        <row r="163">
          <cell r="AU163"/>
          <cell r="AV163"/>
          <cell r="AW163"/>
          <cell r="AX163"/>
          <cell r="AY163"/>
          <cell r="AZ163"/>
        </row>
        <row r="164">
          <cell r="AU164"/>
          <cell r="AV164"/>
          <cell r="AW164"/>
          <cell r="AX164"/>
          <cell r="AY164"/>
          <cell r="AZ164"/>
        </row>
        <row r="165">
          <cell r="AU165" t="str">
            <v>-</v>
          </cell>
          <cell r="AV165" t="str">
            <v>-</v>
          </cell>
          <cell r="AW165" t="str">
            <v>-</v>
          </cell>
          <cell r="AX165" t="str">
            <v>-</v>
          </cell>
          <cell r="AY165" t="str">
            <v>-</v>
          </cell>
          <cell r="AZ165" t="str">
            <v>-</v>
          </cell>
        </row>
        <row r="166">
          <cell r="AU166"/>
          <cell r="AV166"/>
          <cell r="AW166"/>
          <cell r="AX166"/>
          <cell r="AY166"/>
          <cell r="AZ166"/>
        </row>
        <row r="167">
          <cell r="AU167"/>
          <cell r="AV167"/>
          <cell r="AW167"/>
          <cell r="AX167"/>
          <cell r="AY167"/>
          <cell r="AZ167"/>
        </row>
        <row r="168">
          <cell r="AU168"/>
          <cell r="AV168"/>
          <cell r="AW168"/>
          <cell r="AX168"/>
          <cell r="AY168"/>
          <cell r="AZ168"/>
        </row>
        <row r="169">
          <cell r="AU169" t="str">
            <v>-</v>
          </cell>
          <cell r="AV169" t="str">
            <v>-</v>
          </cell>
          <cell r="AW169" t="str">
            <v>-</v>
          </cell>
          <cell r="AX169" t="str">
            <v>-</v>
          </cell>
          <cell r="AY169" t="str">
            <v>-</v>
          </cell>
          <cell r="AZ169" t="str">
            <v>-</v>
          </cell>
        </row>
        <row r="170">
          <cell r="AU170"/>
          <cell r="AV170"/>
          <cell r="AW170"/>
          <cell r="AX170"/>
          <cell r="AY170"/>
          <cell r="AZ170"/>
        </row>
        <row r="171">
          <cell r="AU171"/>
          <cell r="AV171"/>
          <cell r="AW171"/>
          <cell r="AX171"/>
          <cell r="AY171"/>
          <cell r="AZ171"/>
        </row>
        <row r="172">
          <cell r="AU172" t="str">
            <v>-</v>
          </cell>
          <cell r="AV172" t="str">
            <v>-</v>
          </cell>
          <cell r="AW172" t="str">
            <v>-</v>
          </cell>
          <cell r="AX172" t="str">
            <v>-</v>
          </cell>
          <cell r="AY172" t="str">
            <v>-</v>
          </cell>
          <cell r="AZ172" t="str">
            <v>-</v>
          </cell>
        </row>
        <row r="173">
          <cell r="AU173"/>
          <cell r="AV173"/>
          <cell r="AW173"/>
          <cell r="AX173"/>
          <cell r="AY173"/>
          <cell r="AZ173"/>
        </row>
        <row r="174">
          <cell r="AU174" t="str">
            <v>-</v>
          </cell>
          <cell r="AV174" t="str">
            <v>-</v>
          </cell>
          <cell r="AW174" t="str">
            <v>-</v>
          </cell>
          <cell r="AX174" t="str">
            <v>-</v>
          </cell>
          <cell r="AY174" t="str">
            <v>-</v>
          </cell>
          <cell r="AZ174" t="str">
            <v>-</v>
          </cell>
        </row>
        <row r="177">
          <cell r="AU177"/>
          <cell r="AV177"/>
          <cell r="AW177"/>
          <cell r="AX177"/>
          <cell r="AY177"/>
          <cell r="AZ177"/>
        </row>
        <row r="178">
          <cell r="AU178" t="str">
            <v>-</v>
          </cell>
          <cell r="AV178" t="str">
            <v>-</v>
          </cell>
          <cell r="AW178" t="str">
            <v>-</v>
          </cell>
          <cell r="AX178" t="str">
            <v>-</v>
          </cell>
          <cell r="AY178" t="str">
            <v>-</v>
          </cell>
          <cell r="AZ178" t="str">
            <v>-</v>
          </cell>
        </row>
        <row r="179">
          <cell r="AU179"/>
          <cell r="AV179"/>
          <cell r="AW179"/>
          <cell r="AX179"/>
          <cell r="AY179"/>
          <cell r="AZ179"/>
        </row>
        <row r="182">
          <cell r="AU182" t="str">
            <v>-</v>
          </cell>
          <cell r="AV182" t="str">
            <v>-</v>
          </cell>
          <cell r="AW182" t="str">
            <v>-</v>
          </cell>
          <cell r="AX182" t="str">
            <v>-</v>
          </cell>
          <cell r="AY182" t="str">
            <v>-</v>
          </cell>
          <cell r="AZ182" t="str">
            <v>-</v>
          </cell>
        </row>
        <row r="183">
          <cell r="AU183" t="e">
            <v>#VALUE!</v>
          </cell>
          <cell r="AV183" t="e">
            <v>#VALUE!</v>
          </cell>
          <cell r="AW183" t="e">
            <v>#VALUE!</v>
          </cell>
          <cell r="AX183" t="e">
            <v>#VALUE!</v>
          </cell>
          <cell r="AY183" t="e">
            <v>#VALUE!</v>
          </cell>
          <cell r="AZ183" t="e">
            <v>#VALUE!</v>
          </cell>
        </row>
        <row r="184">
          <cell r="AU184" t="e">
            <v>#VALUE!</v>
          </cell>
          <cell r="AV184" t="e">
            <v>#VALUE!</v>
          </cell>
          <cell r="AW184" t="e">
            <v>#VALUE!</v>
          </cell>
          <cell r="AX184" t="e">
            <v>#VALUE!</v>
          </cell>
          <cell r="AY184" t="e">
            <v>#VALUE!</v>
          </cell>
          <cell r="AZ184" t="e">
            <v>#VALUE!</v>
          </cell>
        </row>
        <row r="185">
          <cell r="AU185" t="e">
            <v>#VALUE!</v>
          </cell>
          <cell r="AV185" t="e">
            <v>#VALUE!</v>
          </cell>
          <cell r="AW185" t="e">
            <v>#VALUE!</v>
          </cell>
          <cell r="AX185" t="e">
            <v>#VALUE!</v>
          </cell>
          <cell r="AY185" t="e">
            <v>#VALUE!</v>
          </cell>
          <cell r="AZ185" t="e">
            <v>#VALUE!</v>
          </cell>
        </row>
        <row r="186">
          <cell r="AU186" t="str">
            <v>-</v>
          </cell>
          <cell r="AV186" t="str">
            <v>-</v>
          </cell>
          <cell r="AW186" t="str">
            <v>-</v>
          </cell>
          <cell r="AX186" t="str">
            <v>-</v>
          </cell>
          <cell r="AY186" t="str">
            <v>-</v>
          </cell>
          <cell r="AZ186" t="str">
            <v>-</v>
          </cell>
        </row>
        <row r="189">
          <cell r="AU189"/>
          <cell r="AV189"/>
          <cell r="AW189"/>
          <cell r="AX189"/>
          <cell r="AY189"/>
          <cell r="AZ189"/>
        </row>
        <row r="190">
          <cell r="AU190"/>
          <cell r="AV190"/>
          <cell r="AW190"/>
          <cell r="AX190"/>
          <cell r="AY190"/>
          <cell r="AZ190"/>
        </row>
        <row r="191">
          <cell r="AU191"/>
          <cell r="AV191"/>
          <cell r="AW191"/>
          <cell r="AX191"/>
          <cell r="AY191"/>
          <cell r="AZ191"/>
        </row>
        <row r="192">
          <cell r="AU192"/>
          <cell r="AV192"/>
          <cell r="AW192"/>
          <cell r="AX192"/>
          <cell r="AY192"/>
          <cell r="AZ192"/>
        </row>
        <row r="193">
          <cell r="AU193" t="e">
            <v>#VALUE!</v>
          </cell>
          <cell r="AV193" t="e">
            <v>#VALUE!</v>
          </cell>
          <cell r="AW193" t="e">
            <v>#VALUE!</v>
          </cell>
          <cell r="AX193" t="e">
            <v>#VALUE!</v>
          </cell>
          <cell r="AY193" t="e">
            <v>#VALUE!</v>
          </cell>
          <cell r="AZ193" t="e">
            <v>#VALUE!</v>
          </cell>
        </row>
        <row r="194">
          <cell r="AU194" t="e">
            <v>#VALUE!</v>
          </cell>
          <cell r="AV194" t="e">
            <v>#VALUE!</v>
          </cell>
          <cell r="AW194" t="e">
            <v>#VALUE!</v>
          </cell>
          <cell r="AX194" t="e">
            <v>#VALUE!</v>
          </cell>
          <cell r="AY194" t="e">
            <v>#VALUE!</v>
          </cell>
          <cell r="AZ194" t="e">
            <v>#VALUE!</v>
          </cell>
        </row>
        <row r="195">
          <cell r="AU195" t="str">
            <v>-</v>
          </cell>
          <cell r="AV195" t="str">
            <v>-</v>
          </cell>
          <cell r="AW195" t="str">
            <v>-</v>
          </cell>
          <cell r="AX195" t="str">
            <v>-</v>
          </cell>
          <cell r="AY195" t="str">
            <v>-</v>
          </cell>
          <cell r="AZ195" t="str">
            <v>-</v>
          </cell>
        </row>
        <row r="198">
          <cell r="AU198"/>
          <cell r="AV198"/>
          <cell r="AW198"/>
          <cell r="AX198"/>
          <cell r="AY198"/>
          <cell r="AZ198"/>
        </row>
        <row r="199">
          <cell r="AU199"/>
          <cell r="AV199"/>
          <cell r="AW199"/>
          <cell r="AX199"/>
          <cell r="AY199"/>
          <cell r="AZ199"/>
        </row>
        <row r="200">
          <cell r="AU200" t="str">
            <v>-</v>
          </cell>
          <cell r="AV200" t="str">
            <v>-</v>
          </cell>
          <cell r="AW200" t="str">
            <v>-</v>
          </cell>
          <cell r="AX200" t="str">
            <v>-</v>
          </cell>
          <cell r="AY200" t="str">
            <v>-</v>
          </cell>
          <cell r="AZ200" t="str">
            <v>-</v>
          </cell>
        </row>
        <row r="202">
          <cell r="AU202"/>
          <cell r="AV202"/>
          <cell r="AW202"/>
          <cell r="AX202"/>
          <cell r="AY202"/>
          <cell r="AZ202"/>
        </row>
        <row r="203">
          <cell r="AU203" t="str">
            <v>-</v>
          </cell>
          <cell r="AV203" t="str">
            <v>-</v>
          </cell>
          <cell r="AW203" t="str">
            <v>-</v>
          </cell>
          <cell r="AX203" t="str">
            <v>-</v>
          </cell>
          <cell r="AY203" t="str">
            <v>-</v>
          </cell>
          <cell r="AZ203" t="str">
            <v>-</v>
          </cell>
        </row>
        <row r="205">
          <cell r="AU205"/>
          <cell r="AV205"/>
          <cell r="AW205"/>
          <cell r="AX205"/>
          <cell r="AY205"/>
          <cell r="AZ205"/>
        </row>
        <row r="208">
          <cell r="AU208" t="str">
            <v>-</v>
          </cell>
          <cell r="AV208" t="str">
            <v>-</v>
          </cell>
          <cell r="AW208" t="str">
            <v>-</v>
          </cell>
          <cell r="AX208" t="str">
            <v>-</v>
          </cell>
          <cell r="AY208" t="str">
            <v>-</v>
          </cell>
          <cell r="AZ208" t="str">
            <v>-</v>
          </cell>
        </row>
        <row r="209">
          <cell r="AU209"/>
          <cell r="AV209"/>
          <cell r="AW209"/>
          <cell r="AX209"/>
          <cell r="AY209"/>
          <cell r="AZ209"/>
        </row>
        <row r="210">
          <cell r="AU210"/>
          <cell r="AV210"/>
          <cell r="AW210"/>
          <cell r="AX210"/>
          <cell r="AY210"/>
          <cell r="AZ210"/>
        </row>
        <row r="211">
          <cell r="AU211"/>
          <cell r="AV211"/>
          <cell r="AW211"/>
          <cell r="AX211"/>
          <cell r="AY211"/>
          <cell r="AZ211"/>
        </row>
        <row r="212">
          <cell r="AU212"/>
          <cell r="AV212"/>
          <cell r="AW212"/>
          <cell r="AX212"/>
          <cell r="AY212"/>
          <cell r="AZ212"/>
        </row>
        <row r="213">
          <cell r="AU213"/>
          <cell r="AV213"/>
          <cell r="AW213"/>
          <cell r="AX213"/>
          <cell r="AY213"/>
          <cell r="AZ213"/>
        </row>
        <row r="214">
          <cell r="AU214"/>
          <cell r="AV214"/>
          <cell r="AW214"/>
          <cell r="AX214"/>
          <cell r="AY214"/>
          <cell r="AZ214"/>
        </row>
        <row r="215">
          <cell r="AU215" t="str">
            <v>-</v>
          </cell>
          <cell r="AV215" t="str">
            <v>-</v>
          </cell>
          <cell r="AW215" t="str">
            <v>-</v>
          </cell>
          <cell r="AX215" t="str">
            <v>-</v>
          </cell>
          <cell r="AY215" t="str">
            <v>-</v>
          </cell>
          <cell r="AZ215" t="str">
            <v>-</v>
          </cell>
        </row>
        <row r="216">
          <cell r="AU216"/>
          <cell r="AV216"/>
          <cell r="AW216"/>
          <cell r="AX216"/>
          <cell r="AY216"/>
          <cell r="AZ216"/>
        </row>
        <row r="217">
          <cell r="AU217"/>
          <cell r="AV217"/>
          <cell r="AW217"/>
          <cell r="AX217"/>
          <cell r="AY217"/>
          <cell r="AZ217"/>
        </row>
        <row r="218">
          <cell r="AU218"/>
          <cell r="AV218"/>
          <cell r="AW218"/>
          <cell r="AX218"/>
          <cell r="AY218"/>
          <cell r="AZ218"/>
        </row>
        <row r="219">
          <cell r="AU219"/>
          <cell r="AV219"/>
          <cell r="AW219"/>
          <cell r="AX219"/>
          <cell r="AY219"/>
          <cell r="AZ219"/>
        </row>
        <row r="220">
          <cell r="AU220" t="str">
            <v>-</v>
          </cell>
          <cell r="AV220" t="str">
            <v>-</v>
          </cell>
          <cell r="AW220" t="str">
            <v>-</v>
          </cell>
          <cell r="AX220" t="str">
            <v>-</v>
          </cell>
          <cell r="AY220" t="str">
            <v>-</v>
          </cell>
          <cell r="AZ220" t="str">
            <v>-</v>
          </cell>
        </row>
        <row r="222">
          <cell r="AU222"/>
          <cell r="AV222"/>
          <cell r="AW222"/>
          <cell r="AX222"/>
          <cell r="AY222"/>
          <cell r="AZ222"/>
        </row>
        <row r="223">
          <cell r="AU223"/>
          <cell r="AV223"/>
          <cell r="AW223"/>
          <cell r="AX223"/>
          <cell r="AY223"/>
          <cell r="AZ223"/>
        </row>
        <row r="224">
          <cell r="AU224" t="str">
            <v>-</v>
          </cell>
          <cell r="AV224" t="str">
            <v>-</v>
          </cell>
          <cell r="AW224" t="str">
            <v>-</v>
          </cell>
          <cell r="AX224" t="str">
            <v>-</v>
          </cell>
          <cell r="AY224" t="str">
            <v>-</v>
          </cell>
          <cell r="AZ224" t="str">
            <v>-</v>
          </cell>
        </row>
        <row r="227">
          <cell r="AU227"/>
          <cell r="AV227"/>
          <cell r="AW227"/>
          <cell r="AX227"/>
          <cell r="AY227"/>
          <cell r="AZ227"/>
        </row>
        <row r="228">
          <cell r="AU228"/>
          <cell r="AV228"/>
          <cell r="AW228"/>
          <cell r="AX228"/>
          <cell r="AY228"/>
          <cell r="AZ228"/>
        </row>
        <row r="229">
          <cell r="AU229" t="str">
            <v>-</v>
          </cell>
          <cell r="AV229" t="str">
            <v>-</v>
          </cell>
          <cell r="AW229" t="str">
            <v>-</v>
          </cell>
          <cell r="AX229" t="str">
            <v>-</v>
          </cell>
          <cell r="AY229" t="str">
            <v>-</v>
          </cell>
          <cell r="AZ229" t="str">
            <v>-</v>
          </cell>
        </row>
        <row r="230">
          <cell r="AU230"/>
          <cell r="AV230"/>
          <cell r="AW230"/>
          <cell r="AX230"/>
          <cell r="AY230"/>
          <cell r="AZ230"/>
        </row>
        <row r="231">
          <cell r="AU231"/>
          <cell r="AV231"/>
          <cell r="AW231"/>
          <cell r="AX231"/>
          <cell r="AY231"/>
          <cell r="AZ231"/>
        </row>
        <row r="232">
          <cell r="AU232" t="str">
            <v>-</v>
          </cell>
          <cell r="AV232" t="str">
            <v>-</v>
          </cell>
          <cell r="AW232" t="str">
            <v>-</v>
          </cell>
          <cell r="AX232" t="str">
            <v>-</v>
          </cell>
          <cell r="AY232" t="str">
            <v>-</v>
          </cell>
          <cell r="AZ232" t="str">
            <v>-</v>
          </cell>
        </row>
        <row r="234">
          <cell r="AU234"/>
          <cell r="AV234"/>
          <cell r="AW234"/>
          <cell r="AX234"/>
          <cell r="AY234"/>
          <cell r="AZ234"/>
        </row>
        <row r="235">
          <cell r="AU235"/>
          <cell r="AV235"/>
          <cell r="AW235"/>
          <cell r="AX235"/>
          <cell r="AY235"/>
          <cell r="AZ235"/>
        </row>
        <row r="238">
          <cell r="AU238" t="str">
            <v>-</v>
          </cell>
          <cell r="AV238" t="str">
            <v>-</v>
          </cell>
          <cell r="AW238" t="str">
            <v>-</v>
          </cell>
          <cell r="AX238" t="str">
            <v>-</v>
          </cell>
          <cell r="AY238" t="str">
            <v>-</v>
          </cell>
          <cell r="AZ238" t="str">
            <v>-</v>
          </cell>
        </row>
        <row r="239">
          <cell r="AU239">
            <v>0</v>
          </cell>
          <cell r="AV239">
            <v>0</v>
          </cell>
          <cell r="AW239">
            <v>0</v>
          </cell>
          <cell r="AX239">
            <v>0</v>
          </cell>
          <cell r="AY239">
            <v>0</v>
          </cell>
          <cell r="AZ239">
            <v>0</v>
          </cell>
        </row>
        <row r="240">
          <cell r="AU240" t="str">
            <v>-</v>
          </cell>
          <cell r="AV240" t="str">
            <v>-</v>
          </cell>
          <cell r="AW240" t="str">
            <v>-</v>
          </cell>
          <cell r="AX240" t="str">
            <v>-</v>
          </cell>
          <cell r="AY240" t="str">
            <v>-</v>
          </cell>
          <cell r="AZ240" t="str">
            <v>-</v>
          </cell>
        </row>
        <row r="241">
          <cell r="AU241">
            <v>0</v>
          </cell>
          <cell r="AV241">
            <v>0</v>
          </cell>
          <cell r="AW241">
            <v>0</v>
          </cell>
          <cell r="AX241">
            <v>0</v>
          </cell>
          <cell r="AY241">
            <v>0</v>
          </cell>
          <cell r="AZ241">
            <v>0</v>
          </cell>
        </row>
        <row r="242">
          <cell r="AU242" t="str">
            <v>-</v>
          </cell>
          <cell r="AV242" t="str">
            <v>-</v>
          </cell>
          <cell r="AW242" t="str">
            <v>-</v>
          </cell>
          <cell r="AX242" t="str">
            <v>-</v>
          </cell>
          <cell r="AY242" t="str">
            <v>-</v>
          </cell>
          <cell r="AZ242" t="str">
            <v>-</v>
          </cell>
        </row>
        <row r="243">
          <cell r="AU243" t="str">
            <v>-</v>
          </cell>
          <cell r="AV243" t="str">
            <v>-</v>
          </cell>
          <cell r="AW243" t="str">
            <v>-</v>
          </cell>
          <cell r="AX243" t="str">
            <v>-</v>
          </cell>
          <cell r="AY243" t="str">
            <v>-</v>
          </cell>
          <cell r="AZ243" t="str">
            <v>-</v>
          </cell>
        </row>
        <row r="244">
          <cell r="AU244" t="str">
            <v>-</v>
          </cell>
          <cell r="AV244" t="str">
            <v>-</v>
          </cell>
          <cell r="AW244" t="str">
            <v>-</v>
          </cell>
          <cell r="AX244" t="str">
            <v>-</v>
          </cell>
          <cell r="AY244" t="str">
            <v>-</v>
          </cell>
          <cell r="AZ244" t="str">
            <v>-</v>
          </cell>
        </row>
        <row r="245">
          <cell r="AU245">
            <v>0</v>
          </cell>
          <cell r="AV245">
            <v>0</v>
          </cell>
          <cell r="AW245">
            <v>0</v>
          </cell>
          <cell r="AX245">
            <v>0</v>
          </cell>
          <cell r="AY245">
            <v>0</v>
          </cell>
          <cell r="AZ245">
            <v>0</v>
          </cell>
        </row>
        <row r="246">
          <cell r="AU246" t="str">
            <v>-</v>
          </cell>
          <cell r="AV246" t="str">
            <v>-</v>
          </cell>
          <cell r="AW246" t="str">
            <v>-</v>
          </cell>
          <cell r="AX246" t="str">
            <v>-</v>
          </cell>
          <cell r="AY246" t="str">
            <v>-</v>
          </cell>
          <cell r="AZ246" t="str">
            <v>-</v>
          </cell>
        </row>
        <row r="247">
          <cell r="AU247" t="str">
            <v>-</v>
          </cell>
          <cell r="AV247" t="str">
            <v>-</v>
          </cell>
          <cell r="AW247" t="str">
            <v>-</v>
          </cell>
          <cell r="AX247" t="str">
            <v>-</v>
          </cell>
          <cell r="AY247" t="str">
            <v>-</v>
          </cell>
          <cell r="AZ247" t="str">
            <v>-</v>
          </cell>
        </row>
        <row r="250">
          <cell r="AU250" t="str">
            <v>-</v>
          </cell>
          <cell r="AV250" t="str">
            <v>-</v>
          </cell>
          <cell r="AW250" t="str">
            <v>-</v>
          </cell>
          <cell r="AX250" t="str">
            <v>-</v>
          </cell>
          <cell r="AY250" t="str">
            <v>-</v>
          </cell>
          <cell r="AZ250" t="str">
            <v>-</v>
          </cell>
        </row>
        <row r="251">
          <cell r="AU251" t="str">
            <v>-</v>
          </cell>
          <cell r="AV251" t="str">
            <v>-</v>
          </cell>
          <cell r="AW251" t="str">
            <v>-</v>
          </cell>
          <cell r="AX251" t="str">
            <v>-</v>
          </cell>
          <cell r="AY251" t="str">
            <v>-</v>
          </cell>
          <cell r="AZ251" t="str">
            <v>-</v>
          </cell>
        </row>
        <row r="252">
          <cell r="AU252" t="str">
            <v>-</v>
          </cell>
          <cell r="AV252" t="str">
            <v>-</v>
          </cell>
          <cell r="AW252" t="str">
            <v>-</v>
          </cell>
          <cell r="AX252" t="str">
            <v>-</v>
          </cell>
          <cell r="AY252" t="str">
            <v>-</v>
          </cell>
          <cell r="AZ252" t="str">
            <v>-</v>
          </cell>
        </row>
        <row r="253">
          <cell r="AU253">
            <v>0</v>
          </cell>
          <cell r="AV253">
            <v>0</v>
          </cell>
          <cell r="AW253">
            <v>0</v>
          </cell>
          <cell r="AX253">
            <v>0</v>
          </cell>
          <cell r="AY253">
            <v>0</v>
          </cell>
          <cell r="AZ253">
            <v>0</v>
          </cell>
        </row>
        <row r="254">
          <cell r="AU254">
            <v>0</v>
          </cell>
          <cell r="AV254">
            <v>0</v>
          </cell>
          <cell r="AW254">
            <v>0</v>
          </cell>
          <cell r="AX254">
            <v>0</v>
          </cell>
          <cell r="AY254">
            <v>0</v>
          </cell>
          <cell r="AZ254">
            <v>0</v>
          </cell>
        </row>
        <row r="255">
          <cell r="AU255" t="str">
            <v>-</v>
          </cell>
          <cell r="AV255" t="str">
            <v>-</v>
          </cell>
          <cell r="AW255" t="str">
            <v>-</v>
          </cell>
          <cell r="AX255" t="str">
            <v>-</v>
          </cell>
          <cell r="AY255" t="str">
            <v>-</v>
          </cell>
          <cell r="AZ255" t="str">
            <v>-</v>
          </cell>
        </row>
        <row r="257">
          <cell r="AU257" t="str">
            <v>-</v>
          </cell>
          <cell r="AV257" t="str">
            <v>-</v>
          </cell>
          <cell r="AW257" t="str">
            <v>-</v>
          </cell>
          <cell r="AX257" t="str">
            <v>-</v>
          </cell>
          <cell r="AY257" t="str">
            <v>-</v>
          </cell>
          <cell r="AZ257" t="str">
            <v>-</v>
          </cell>
        </row>
        <row r="258">
          <cell r="AU258" t="str">
            <v>-</v>
          </cell>
          <cell r="AV258" t="str">
            <v>-</v>
          </cell>
          <cell r="AW258" t="str">
            <v>-</v>
          </cell>
          <cell r="AX258" t="str">
            <v>-</v>
          </cell>
          <cell r="AY258" t="str">
            <v>-</v>
          </cell>
          <cell r="AZ258" t="str">
            <v>-</v>
          </cell>
        </row>
        <row r="259">
          <cell r="AU259" t="str">
            <v>-</v>
          </cell>
          <cell r="AV259" t="str">
            <v>-</v>
          </cell>
          <cell r="AW259" t="str">
            <v>-</v>
          </cell>
          <cell r="AX259" t="str">
            <v>-</v>
          </cell>
          <cell r="AY259" t="str">
            <v>-</v>
          </cell>
          <cell r="AZ259" t="str">
            <v>-</v>
          </cell>
        </row>
        <row r="262">
          <cell r="AU262">
            <v>2</v>
          </cell>
          <cell r="AV262">
            <v>2</v>
          </cell>
          <cell r="AW262">
            <v>1</v>
          </cell>
          <cell r="AX262">
            <v>2</v>
          </cell>
          <cell r="AY262">
            <v>2</v>
          </cell>
          <cell r="AZ262">
            <v>1</v>
          </cell>
        </row>
        <row r="264">
          <cell r="AU264" t="str">
            <v>-</v>
          </cell>
          <cell r="AV264" t="str">
            <v>-</v>
          </cell>
          <cell r="AW264" t="str">
            <v>-</v>
          </cell>
          <cell r="AX264" t="str">
            <v>-</v>
          </cell>
          <cell r="AY264" t="str">
            <v>-</v>
          </cell>
          <cell r="AZ264" t="str">
            <v>-</v>
          </cell>
        </row>
        <row r="265">
          <cell r="AU265" t="str">
            <v>-</v>
          </cell>
          <cell r="AV265" t="str">
            <v>-</v>
          </cell>
          <cell r="AW265" t="str">
            <v>-</v>
          </cell>
          <cell r="AX265" t="str">
            <v>-</v>
          </cell>
          <cell r="AY265" t="str">
            <v>-</v>
          </cell>
          <cell r="AZ265" t="str">
            <v>-</v>
          </cell>
        </row>
        <row r="266">
          <cell r="AU266" t="str">
            <v>-</v>
          </cell>
          <cell r="AV266" t="str">
            <v>-</v>
          </cell>
          <cell r="AW266" t="str">
            <v>-</v>
          </cell>
          <cell r="AX266" t="str">
            <v>-</v>
          </cell>
          <cell r="AY266" t="str">
            <v>-</v>
          </cell>
          <cell r="AZ266" t="str">
            <v>-</v>
          </cell>
        </row>
        <row r="267">
          <cell r="AU267" t="str">
            <v>-</v>
          </cell>
          <cell r="AV267" t="str">
            <v>-</v>
          </cell>
          <cell r="AW267" t="str">
            <v>-</v>
          </cell>
          <cell r="AX267" t="str">
            <v>-</v>
          </cell>
          <cell r="AY267" t="str">
            <v>-</v>
          </cell>
          <cell r="AZ267" t="str">
            <v>-</v>
          </cell>
        </row>
        <row r="268">
          <cell r="AU268" t="str">
            <v>-</v>
          </cell>
          <cell r="AV268" t="str">
            <v>-</v>
          </cell>
          <cell r="AW268" t="str">
            <v>-</v>
          </cell>
          <cell r="AX268" t="str">
            <v>-</v>
          </cell>
          <cell r="AY268" t="str">
            <v>-</v>
          </cell>
          <cell r="AZ268" t="str">
            <v>-</v>
          </cell>
        </row>
        <row r="269">
          <cell r="AU269" t="str">
            <v>-</v>
          </cell>
          <cell r="AV269" t="str">
            <v>-</v>
          </cell>
          <cell r="AW269" t="str">
            <v>-</v>
          </cell>
          <cell r="AX269" t="str">
            <v>-</v>
          </cell>
          <cell r="AY269" t="str">
            <v>-</v>
          </cell>
          <cell r="AZ269" t="str">
            <v>-</v>
          </cell>
        </row>
        <row r="270">
          <cell r="AU270" t="str">
            <v>-</v>
          </cell>
          <cell r="AV270" t="str">
            <v>-</v>
          </cell>
          <cell r="AW270" t="str">
            <v>-</v>
          </cell>
          <cell r="AX270" t="str">
            <v>-</v>
          </cell>
          <cell r="AY270" t="str">
            <v>-</v>
          </cell>
          <cell r="AZ270" t="str">
            <v>-</v>
          </cell>
        </row>
        <row r="273">
          <cell r="AU273" t="str">
            <v>-</v>
          </cell>
          <cell r="AV273" t="str">
            <v>-</v>
          </cell>
          <cell r="AW273" t="str">
            <v>-</v>
          </cell>
          <cell r="AX273" t="str">
            <v>-</v>
          </cell>
          <cell r="AY273" t="str">
            <v>-</v>
          </cell>
          <cell r="AZ273" t="str">
            <v>-</v>
          </cell>
        </row>
        <row r="274">
          <cell r="AU274" t="str">
            <v>-</v>
          </cell>
          <cell r="AV274" t="str">
            <v>-</v>
          </cell>
          <cell r="AW274" t="str">
            <v>-</v>
          </cell>
          <cell r="AX274" t="str">
            <v>-</v>
          </cell>
          <cell r="AY274" t="str">
            <v>-</v>
          </cell>
          <cell r="AZ274" t="str">
            <v>-</v>
          </cell>
        </row>
        <row r="275">
          <cell r="AU275" t="str">
            <v>-</v>
          </cell>
          <cell r="AV275" t="str">
            <v>-</v>
          </cell>
          <cell r="AW275" t="str">
            <v>-</v>
          </cell>
          <cell r="AX275" t="str">
            <v>-</v>
          </cell>
          <cell r="AY275" t="str">
            <v>-</v>
          </cell>
          <cell r="AZ275" t="str">
            <v>-</v>
          </cell>
        </row>
        <row r="276">
          <cell r="AU276" t="str">
            <v>-</v>
          </cell>
          <cell r="AV276" t="str">
            <v>-</v>
          </cell>
          <cell r="AW276" t="str">
            <v>-</v>
          </cell>
          <cell r="AX276" t="str">
            <v>-</v>
          </cell>
          <cell r="AY276" t="str">
            <v>-</v>
          </cell>
          <cell r="AZ276" t="str">
            <v>-</v>
          </cell>
        </row>
        <row r="277">
          <cell r="AU277" t="str">
            <v>-</v>
          </cell>
          <cell r="AV277" t="str">
            <v>-</v>
          </cell>
          <cell r="AW277" t="str">
            <v>-</v>
          </cell>
          <cell r="AX277" t="str">
            <v>-</v>
          </cell>
          <cell r="AY277" t="str">
            <v>-</v>
          </cell>
          <cell r="AZ277" t="str">
            <v>-</v>
          </cell>
        </row>
        <row r="278">
          <cell r="AU278" t="str">
            <v>-</v>
          </cell>
          <cell r="AV278" t="str">
            <v>-</v>
          </cell>
          <cell r="AW278" t="str">
            <v>-</v>
          </cell>
          <cell r="AX278" t="str">
            <v>-</v>
          </cell>
          <cell r="AY278" t="str">
            <v>-</v>
          </cell>
          <cell r="AZ278" t="str">
            <v>-</v>
          </cell>
        </row>
        <row r="279">
          <cell r="AU279" t="str">
            <v>-</v>
          </cell>
          <cell r="AV279" t="str">
            <v>-</v>
          </cell>
          <cell r="AW279" t="str">
            <v>-</v>
          </cell>
          <cell r="AX279" t="str">
            <v>-</v>
          </cell>
          <cell r="AY279" t="str">
            <v>-</v>
          </cell>
          <cell r="AZ279" t="str">
            <v>-</v>
          </cell>
        </row>
        <row r="280">
          <cell r="AU280" t="str">
            <v>-</v>
          </cell>
          <cell r="AV280" t="str">
            <v>-</v>
          </cell>
          <cell r="AW280" t="str">
            <v>-</v>
          </cell>
          <cell r="AX280" t="str">
            <v>-</v>
          </cell>
          <cell r="AY280" t="str">
            <v>-</v>
          </cell>
          <cell r="AZ280" t="str">
            <v>-</v>
          </cell>
        </row>
        <row r="281">
          <cell r="AU281" t="str">
            <v>-</v>
          </cell>
          <cell r="AV281" t="str">
            <v>-</v>
          </cell>
          <cell r="AW281" t="str">
            <v>-</v>
          </cell>
          <cell r="AX281" t="str">
            <v>-</v>
          </cell>
          <cell r="AY281" t="str">
            <v>-</v>
          </cell>
          <cell r="AZ281" t="str">
            <v>-</v>
          </cell>
        </row>
        <row r="282">
          <cell r="AU282" t="str">
            <v>-</v>
          </cell>
          <cell r="AV282" t="str">
            <v>-</v>
          </cell>
          <cell r="AW282" t="str">
            <v>-</v>
          </cell>
          <cell r="AX282" t="str">
            <v>-</v>
          </cell>
          <cell r="AY282" t="str">
            <v>-</v>
          </cell>
          <cell r="AZ282" t="str">
            <v>-</v>
          </cell>
        </row>
        <row r="285">
          <cell r="AU285" t="str">
            <v>NM</v>
          </cell>
          <cell r="AV285" t="str">
            <v>NM</v>
          </cell>
          <cell r="AW285" t="str">
            <v>-</v>
          </cell>
          <cell r="AX285" t="str">
            <v>NM</v>
          </cell>
          <cell r="AY285" t="str">
            <v>NM</v>
          </cell>
          <cell r="AZ285" t="str">
            <v>-</v>
          </cell>
        </row>
        <row r="286">
          <cell r="AU286" t="str">
            <v>NM</v>
          </cell>
          <cell r="AV286" t="str">
            <v>NM</v>
          </cell>
          <cell r="AW286" t="str">
            <v>-</v>
          </cell>
          <cell r="AX286" t="str">
            <v>NM</v>
          </cell>
          <cell r="AY286" t="str">
            <v>NM</v>
          </cell>
          <cell r="AZ286" t="str">
            <v>-</v>
          </cell>
        </row>
        <row r="287">
          <cell r="AU287" t="str">
            <v>NM</v>
          </cell>
          <cell r="AV287" t="str">
            <v>NM</v>
          </cell>
          <cell r="AW287" t="str">
            <v>-</v>
          </cell>
          <cell r="AX287" t="str">
            <v>NM</v>
          </cell>
          <cell r="AY287" t="str">
            <v>NM</v>
          </cell>
          <cell r="AZ287" t="str">
            <v>-</v>
          </cell>
        </row>
        <row r="288">
          <cell r="AU288" t="str">
            <v>NM</v>
          </cell>
          <cell r="AV288" t="str">
            <v>NM</v>
          </cell>
          <cell r="AW288" t="str">
            <v>-</v>
          </cell>
          <cell r="AX288" t="str">
            <v>NM</v>
          </cell>
          <cell r="AY288" t="str">
            <v>NM</v>
          </cell>
          <cell r="AZ288" t="str">
            <v>-</v>
          </cell>
        </row>
        <row r="291">
          <cell r="AU291" t="str">
            <v>-</v>
          </cell>
          <cell r="AV291" t="str">
            <v>-</v>
          </cell>
          <cell r="AW291" t="str">
            <v>-</v>
          </cell>
          <cell r="AX291" t="str">
            <v>-</v>
          </cell>
          <cell r="AY291" t="str">
            <v>-</v>
          </cell>
          <cell r="AZ291" t="str">
            <v>-</v>
          </cell>
        </row>
        <row r="292">
          <cell r="AU292" t="str">
            <v>-</v>
          </cell>
          <cell r="AV292" t="str">
            <v>-</v>
          </cell>
          <cell r="AW292" t="str">
            <v>-</v>
          </cell>
          <cell r="AX292" t="str">
            <v>-</v>
          </cell>
          <cell r="AY292" t="str">
            <v>-</v>
          </cell>
          <cell r="AZ292" t="str">
            <v>-</v>
          </cell>
        </row>
        <row r="293">
          <cell r="AU293" t="str">
            <v>-</v>
          </cell>
          <cell r="AV293" t="str">
            <v>-</v>
          </cell>
          <cell r="AW293" t="str">
            <v>-</v>
          </cell>
          <cell r="AX293" t="str">
            <v>-</v>
          </cell>
          <cell r="AY293" t="str">
            <v>-</v>
          </cell>
          <cell r="AZ293" t="str">
            <v>-</v>
          </cell>
        </row>
        <row r="294">
          <cell r="AU294" t="str">
            <v>-</v>
          </cell>
          <cell r="AV294" t="str">
            <v>-</v>
          </cell>
          <cell r="AW294" t="str">
            <v>-</v>
          </cell>
          <cell r="AX294" t="str">
            <v>-</v>
          </cell>
          <cell r="AY294" t="str">
            <v>-</v>
          </cell>
          <cell r="AZ294" t="str">
            <v>-</v>
          </cell>
        </row>
        <row r="295">
          <cell r="AU295" t="str">
            <v>-</v>
          </cell>
          <cell r="AV295" t="str">
            <v>-</v>
          </cell>
          <cell r="AW295" t="str">
            <v>-</v>
          </cell>
          <cell r="AX295" t="str">
            <v>-</v>
          </cell>
          <cell r="AY295" t="str">
            <v>-</v>
          </cell>
          <cell r="AZ295" t="str">
            <v>-</v>
          </cell>
        </row>
        <row r="296">
          <cell r="AU296" t="str">
            <v>-</v>
          </cell>
          <cell r="AV296" t="str">
            <v>-</v>
          </cell>
          <cell r="AW296" t="str">
            <v>-</v>
          </cell>
          <cell r="AX296" t="str">
            <v>-</v>
          </cell>
          <cell r="AY296" t="str">
            <v>-</v>
          </cell>
          <cell r="AZ296" t="str">
            <v>-</v>
          </cell>
        </row>
        <row r="297">
          <cell r="AU297" t="str">
            <v>-</v>
          </cell>
          <cell r="AV297" t="str">
            <v>-</v>
          </cell>
          <cell r="AW297" t="str">
            <v>-</v>
          </cell>
          <cell r="AX297" t="str">
            <v>-</v>
          </cell>
          <cell r="AY297" t="str">
            <v>-</v>
          </cell>
          <cell r="AZ297" t="str">
            <v>-</v>
          </cell>
        </row>
        <row r="298">
          <cell r="AU298" t="str">
            <v>-</v>
          </cell>
          <cell r="AV298" t="str">
            <v>-</v>
          </cell>
          <cell r="AW298" t="str">
            <v>-</v>
          </cell>
          <cell r="AX298" t="str">
            <v>-</v>
          </cell>
          <cell r="AY298" t="str">
            <v>-</v>
          </cell>
          <cell r="AZ298" t="str">
            <v>-</v>
          </cell>
        </row>
        <row r="299">
          <cell r="AU299" t="str">
            <v>-</v>
          </cell>
          <cell r="AV299" t="str">
            <v>-</v>
          </cell>
          <cell r="AW299" t="str">
            <v>-</v>
          </cell>
          <cell r="AX299" t="str">
            <v>-</v>
          </cell>
          <cell r="AY299" t="str">
            <v>-</v>
          </cell>
          <cell r="AZ299" t="str">
            <v>-</v>
          </cell>
        </row>
        <row r="300">
          <cell r="AU300" t="str">
            <v>-</v>
          </cell>
          <cell r="AV300" t="str">
            <v>-</v>
          </cell>
          <cell r="AW300" t="str">
            <v>-</v>
          </cell>
          <cell r="AX300" t="str">
            <v>-</v>
          </cell>
          <cell r="AY300" t="str">
            <v>-</v>
          </cell>
          <cell r="AZ300" t="str">
            <v>-</v>
          </cell>
        </row>
        <row r="301">
          <cell r="AU301" t="str">
            <v>-</v>
          </cell>
          <cell r="AV301" t="str">
            <v>-</v>
          </cell>
          <cell r="AW301" t="str">
            <v>-</v>
          </cell>
          <cell r="AX301" t="str">
            <v>-</v>
          </cell>
          <cell r="AY301" t="str">
            <v>-</v>
          </cell>
          <cell r="AZ301" t="str">
            <v>-</v>
          </cell>
        </row>
        <row r="302">
          <cell r="AU302" t="str">
            <v>-</v>
          </cell>
          <cell r="AV302" t="str">
            <v>-</v>
          </cell>
          <cell r="AW302" t="str">
            <v>-</v>
          </cell>
          <cell r="AX302" t="str">
            <v>-</v>
          </cell>
          <cell r="AY302" t="str">
            <v>-</v>
          </cell>
          <cell r="AZ302" t="str">
            <v>-</v>
          </cell>
        </row>
        <row r="303">
          <cell r="AU303" t="str">
            <v>-</v>
          </cell>
          <cell r="AV303" t="str">
            <v>-</v>
          </cell>
          <cell r="AW303" t="str">
            <v>-</v>
          </cell>
          <cell r="AX303" t="str">
            <v>-</v>
          </cell>
          <cell r="AY303" t="str">
            <v>-</v>
          </cell>
          <cell r="AZ303" t="str">
            <v>-</v>
          </cell>
        </row>
        <row r="304">
          <cell r="AU304" t="str">
            <v>-</v>
          </cell>
          <cell r="AV304" t="str">
            <v>-</v>
          </cell>
          <cell r="AW304" t="str">
            <v>-</v>
          </cell>
          <cell r="AX304" t="str">
            <v>-</v>
          </cell>
          <cell r="AY304" t="str">
            <v>-</v>
          </cell>
          <cell r="AZ304" t="str">
            <v>-</v>
          </cell>
        </row>
        <row r="307">
          <cell r="AU307" t="e">
            <v>#VALUE!</v>
          </cell>
          <cell r="AV307" t="e">
            <v>#VALUE!</v>
          </cell>
          <cell r="AW307" t="e">
            <v>#VALUE!</v>
          </cell>
          <cell r="AX307" t="e">
            <v>#VALUE!</v>
          </cell>
          <cell r="AY307" t="e">
            <v>#VALUE!</v>
          </cell>
          <cell r="AZ307" t="e">
            <v>#VALUE!</v>
          </cell>
        </row>
        <row r="308">
          <cell r="AU308" t="str">
            <v>-</v>
          </cell>
          <cell r="AV308" t="str">
            <v>-</v>
          </cell>
          <cell r="AW308" t="str">
            <v>-</v>
          </cell>
          <cell r="AX308" t="str">
            <v>-</v>
          </cell>
          <cell r="AY308" t="str">
            <v>-</v>
          </cell>
          <cell r="AZ308" t="str">
            <v>-</v>
          </cell>
        </row>
        <row r="309">
          <cell r="AU309" t="e">
            <v>#VALUE!</v>
          </cell>
          <cell r="AV309" t="e">
            <v>#VALUE!</v>
          </cell>
          <cell r="AW309" t="e">
            <v>#VALUE!</v>
          </cell>
          <cell r="AX309" t="e">
            <v>#VALUE!</v>
          </cell>
          <cell r="AY309" t="e">
            <v>#VALUE!</v>
          </cell>
          <cell r="AZ309" t="e">
            <v>#VALUE!</v>
          </cell>
        </row>
        <row r="310">
          <cell r="AU310"/>
          <cell r="AV310"/>
          <cell r="AW310"/>
          <cell r="AX310"/>
          <cell r="AY310"/>
          <cell r="AZ310"/>
        </row>
        <row r="311">
          <cell r="AU311"/>
          <cell r="AV311"/>
          <cell r="AW311"/>
          <cell r="AX311"/>
          <cell r="AY311"/>
          <cell r="AZ311"/>
        </row>
        <row r="312">
          <cell r="AU312" t="str">
            <v>-</v>
          </cell>
          <cell r="AV312" t="str">
            <v>-</v>
          </cell>
          <cell r="AW312" t="str">
            <v>-</v>
          </cell>
          <cell r="AX312" t="str">
            <v>-</v>
          </cell>
          <cell r="AY312" t="str">
            <v>-</v>
          </cell>
          <cell r="AZ312" t="str">
            <v>-</v>
          </cell>
        </row>
        <row r="313">
          <cell r="AU313"/>
          <cell r="AV313"/>
          <cell r="AW313"/>
          <cell r="AX313"/>
          <cell r="AY313"/>
          <cell r="AZ313"/>
        </row>
        <row r="316">
          <cell r="AU316" t="str">
            <v>-</v>
          </cell>
          <cell r="AV316" t="str">
            <v>-</v>
          </cell>
          <cell r="AW316" t="str">
            <v>-</v>
          </cell>
          <cell r="AX316" t="str">
            <v>-</v>
          </cell>
          <cell r="AY316" t="str">
            <v>-</v>
          </cell>
          <cell r="AZ316" t="str">
            <v>-</v>
          </cell>
        </row>
        <row r="317">
          <cell r="AU317" t="str">
            <v>-</v>
          </cell>
          <cell r="AV317" t="str">
            <v>-</v>
          </cell>
          <cell r="AW317" t="str">
            <v>-</v>
          </cell>
          <cell r="AX317" t="str">
            <v>-</v>
          </cell>
          <cell r="AY317" t="str">
            <v>-</v>
          </cell>
          <cell r="AZ317" t="str">
            <v>-</v>
          </cell>
        </row>
        <row r="318">
          <cell r="AU318"/>
          <cell r="AV318"/>
          <cell r="AW318"/>
          <cell r="AX318"/>
          <cell r="AY318"/>
          <cell r="AZ318"/>
        </row>
        <row r="319">
          <cell r="AU319"/>
          <cell r="AV319"/>
          <cell r="AW319"/>
          <cell r="AX319"/>
          <cell r="AY319"/>
          <cell r="AZ319"/>
        </row>
        <row r="320">
          <cell r="AU320" t="str">
            <v>-</v>
          </cell>
          <cell r="AV320" t="str">
            <v>-</v>
          </cell>
          <cell r="AW320" t="str">
            <v>-</v>
          </cell>
          <cell r="AX320" t="str">
            <v>-</v>
          </cell>
          <cell r="AY320" t="str">
            <v>-</v>
          </cell>
          <cell r="AZ320" t="str">
            <v>-</v>
          </cell>
        </row>
        <row r="321">
          <cell r="AU321"/>
          <cell r="AV321"/>
          <cell r="AW321"/>
          <cell r="AX321"/>
          <cell r="AY321"/>
          <cell r="AZ321"/>
        </row>
        <row r="322">
          <cell r="AU322"/>
          <cell r="AV322"/>
          <cell r="AW322"/>
          <cell r="AX322"/>
          <cell r="AY322"/>
          <cell r="AZ322"/>
        </row>
        <row r="324">
          <cell r="AU324" t="str">
            <v>-</v>
          </cell>
          <cell r="AV324" t="str">
            <v>-</v>
          </cell>
          <cell r="AW324" t="str">
            <v>-</v>
          </cell>
          <cell r="AX324" t="str">
            <v>-</v>
          </cell>
          <cell r="AY324" t="str">
            <v>-</v>
          </cell>
          <cell r="AZ324" t="str">
            <v>-</v>
          </cell>
        </row>
        <row r="327">
          <cell r="AU327"/>
          <cell r="AV327"/>
          <cell r="AW327"/>
          <cell r="AX327"/>
          <cell r="AY327"/>
          <cell r="AZ327"/>
        </row>
        <row r="330">
          <cell r="AU330"/>
          <cell r="AV330"/>
          <cell r="AW330"/>
          <cell r="AX330"/>
          <cell r="AY330"/>
          <cell r="AZ330"/>
        </row>
        <row r="331">
          <cell r="AU331"/>
          <cell r="AV331"/>
          <cell r="AW331"/>
          <cell r="AX331"/>
          <cell r="AY331"/>
          <cell r="AZ331"/>
        </row>
        <row r="332">
          <cell r="AU332" t="str">
            <v>-</v>
          </cell>
          <cell r="AV332" t="str">
            <v>-</v>
          </cell>
          <cell r="AW332" t="str">
            <v>-</v>
          </cell>
          <cell r="AX332" t="str">
            <v>-</v>
          </cell>
          <cell r="AY332" t="str">
            <v>-</v>
          </cell>
          <cell r="AZ332" t="str">
            <v>-</v>
          </cell>
        </row>
        <row r="335">
          <cell r="AU335"/>
          <cell r="AV335"/>
          <cell r="AW335"/>
          <cell r="AX335"/>
          <cell r="AY335"/>
          <cell r="AZ335"/>
        </row>
        <row r="336">
          <cell r="AU336"/>
          <cell r="AV336"/>
          <cell r="AW336"/>
          <cell r="AX336"/>
          <cell r="AY336"/>
          <cell r="AZ336"/>
        </row>
        <row r="337">
          <cell r="AU337"/>
          <cell r="AV337"/>
          <cell r="AW337"/>
          <cell r="AX337"/>
          <cell r="AY337"/>
          <cell r="AZ337"/>
        </row>
        <row r="338">
          <cell r="AU338"/>
          <cell r="AV338"/>
          <cell r="AW338"/>
          <cell r="AX338"/>
          <cell r="AY338"/>
          <cell r="AZ338"/>
        </row>
        <row r="340">
          <cell r="AU340"/>
          <cell r="AV340"/>
          <cell r="AW340"/>
          <cell r="AX340"/>
          <cell r="AY340"/>
          <cell r="AZ340"/>
        </row>
        <row r="342">
          <cell r="AU342" t="str">
            <v>-</v>
          </cell>
          <cell r="AV342" t="str">
            <v>-</v>
          </cell>
          <cell r="AW342" t="str">
            <v>-</v>
          </cell>
          <cell r="AX342" t="str">
            <v>-</v>
          </cell>
          <cell r="AY342" t="str">
            <v>-</v>
          </cell>
          <cell r="AZ342" t="str">
            <v>-</v>
          </cell>
        </row>
        <row r="345">
          <cell r="AU345" t="str">
            <v>-</v>
          </cell>
          <cell r="AV345" t="str">
            <v>-</v>
          </cell>
          <cell r="AW345" t="str">
            <v>-</v>
          </cell>
          <cell r="AX345" t="str">
            <v>-</v>
          </cell>
          <cell r="AY345" t="str">
            <v>-</v>
          </cell>
          <cell r="AZ345" t="str">
            <v>-</v>
          </cell>
        </row>
        <row r="346">
          <cell r="AU346" t="str">
            <v>-</v>
          </cell>
          <cell r="AV346" t="str">
            <v>-</v>
          </cell>
          <cell r="AW346" t="str">
            <v>-</v>
          </cell>
          <cell r="AX346" t="str">
            <v>-</v>
          </cell>
          <cell r="AY346" t="str">
            <v>-</v>
          </cell>
          <cell r="AZ346" t="str">
            <v>-</v>
          </cell>
        </row>
        <row r="347">
          <cell r="AU347" t="str">
            <v>-</v>
          </cell>
          <cell r="AV347" t="str">
            <v>-</v>
          </cell>
          <cell r="AW347" t="str">
            <v>-</v>
          </cell>
          <cell r="AX347" t="str">
            <v>-</v>
          </cell>
          <cell r="AY347" t="str">
            <v>-</v>
          </cell>
          <cell r="AZ347" t="str">
            <v>-</v>
          </cell>
        </row>
        <row r="350">
          <cell r="AU350"/>
          <cell r="AV350"/>
          <cell r="AW350"/>
          <cell r="AX350"/>
          <cell r="AY350"/>
          <cell r="AZ350"/>
        </row>
        <row r="352">
          <cell r="AU352"/>
          <cell r="AV352"/>
          <cell r="AW352"/>
          <cell r="AX352"/>
          <cell r="AY352"/>
          <cell r="AZ352"/>
        </row>
        <row r="354">
          <cell r="AU354" t="str">
            <v>-</v>
          </cell>
          <cell r="AV354" t="str">
            <v>-</v>
          </cell>
          <cell r="AW354" t="str">
            <v>-</v>
          </cell>
          <cell r="AX354" t="str">
            <v>-</v>
          </cell>
          <cell r="AY354" t="str">
            <v>-</v>
          </cell>
          <cell r="AZ354" t="str">
            <v>-</v>
          </cell>
        </row>
        <row r="357">
          <cell r="AU357" t="str">
            <v>-</v>
          </cell>
          <cell r="AV357" t="str">
            <v>-</v>
          </cell>
          <cell r="AW357" t="str">
            <v>-</v>
          </cell>
          <cell r="AX357" t="str">
            <v>-</v>
          </cell>
          <cell r="AY357" t="str">
            <v>-</v>
          </cell>
          <cell r="AZ357" t="str">
            <v>-</v>
          </cell>
        </row>
        <row r="358">
          <cell r="AU358" t="str">
            <v>-</v>
          </cell>
          <cell r="AV358" t="str">
            <v>-</v>
          </cell>
          <cell r="AW358" t="str">
            <v>-</v>
          </cell>
          <cell r="AX358" t="str">
            <v>-</v>
          </cell>
          <cell r="AY358" t="str">
            <v>-</v>
          </cell>
          <cell r="AZ358" t="str">
            <v>-</v>
          </cell>
        </row>
        <row r="359">
          <cell r="AU359" t="str">
            <v>-</v>
          </cell>
          <cell r="AV359" t="str">
            <v>-</v>
          </cell>
          <cell r="AW359" t="str">
            <v>-</v>
          </cell>
          <cell r="AX359" t="str">
            <v>-</v>
          </cell>
          <cell r="AY359" t="str">
            <v>-</v>
          </cell>
          <cell r="AZ359" t="str">
            <v>-</v>
          </cell>
        </row>
        <row r="366">
          <cell r="AU366" t="str">
            <v>-</v>
          </cell>
          <cell r="AV366" t="str">
            <v>-</v>
          </cell>
          <cell r="AW366" t="str">
            <v>-</v>
          </cell>
          <cell r="AX366" t="str">
            <v>-</v>
          </cell>
          <cell r="AY366" t="str">
            <v>-</v>
          </cell>
          <cell r="AZ366" t="str">
            <v>-</v>
          </cell>
        </row>
        <row r="367">
          <cell r="AU367"/>
          <cell r="AV367"/>
          <cell r="AW367"/>
          <cell r="AX367"/>
          <cell r="AY367"/>
          <cell r="AZ367"/>
        </row>
        <row r="368">
          <cell r="AU368"/>
          <cell r="AV368"/>
          <cell r="AW368"/>
          <cell r="AX368"/>
          <cell r="AY368"/>
          <cell r="AZ368"/>
        </row>
        <row r="369">
          <cell r="AU369" t="str">
            <v>-</v>
          </cell>
          <cell r="AV369" t="str">
            <v>-</v>
          </cell>
          <cell r="AW369" t="str">
            <v>-</v>
          </cell>
          <cell r="AX369" t="str">
            <v>-</v>
          </cell>
          <cell r="AY369" t="str">
            <v>-</v>
          </cell>
          <cell r="AZ369" t="str">
            <v>-</v>
          </cell>
        </row>
        <row r="370">
          <cell r="AU370" t="str">
            <v>-</v>
          </cell>
          <cell r="AV370" t="str">
            <v>-</v>
          </cell>
          <cell r="AW370" t="str">
            <v>-</v>
          </cell>
          <cell r="AX370" t="str">
            <v>-</v>
          </cell>
          <cell r="AY370" t="str">
            <v>-</v>
          </cell>
          <cell r="AZ370" t="str">
            <v>-</v>
          </cell>
        </row>
        <row r="371">
          <cell r="AU371" t="str">
            <v>-</v>
          </cell>
          <cell r="AV371" t="str">
            <v>-</v>
          </cell>
          <cell r="AW371" t="str">
            <v>-</v>
          </cell>
          <cell r="AX371" t="str">
            <v>-</v>
          </cell>
          <cell r="AY371" t="str">
            <v>-</v>
          </cell>
          <cell r="AZ371" t="str">
            <v>-</v>
          </cell>
        </row>
        <row r="374">
          <cell r="AU374" t="str">
            <v>-</v>
          </cell>
          <cell r="AV374" t="str">
            <v>-</v>
          </cell>
          <cell r="AW374" t="str">
            <v>-</v>
          </cell>
          <cell r="AX374" t="str">
            <v>-</v>
          </cell>
          <cell r="AY374" t="str">
            <v>-</v>
          </cell>
          <cell r="AZ374" t="str">
            <v>-</v>
          </cell>
        </row>
        <row r="375">
          <cell r="AU375" t="str">
            <v>-</v>
          </cell>
          <cell r="AV375" t="str">
            <v>-</v>
          </cell>
          <cell r="AW375" t="str">
            <v>-</v>
          </cell>
          <cell r="AX375" t="str">
            <v>-</v>
          </cell>
          <cell r="AY375" t="str">
            <v>-</v>
          </cell>
          <cell r="AZ375" t="str">
            <v>-</v>
          </cell>
        </row>
        <row r="376">
          <cell r="AU376" t="str">
            <v>-</v>
          </cell>
          <cell r="AV376" t="str">
            <v>-</v>
          </cell>
          <cell r="AW376" t="str">
            <v>-</v>
          </cell>
          <cell r="AX376" t="str">
            <v>-</v>
          </cell>
          <cell r="AY376" t="str">
            <v>-</v>
          </cell>
          <cell r="AZ376" t="str">
            <v>-</v>
          </cell>
        </row>
        <row r="377">
          <cell r="AU377" t="str">
            <v>-</v>
          </cell>
          <cell r="AV377" t="str">
            <v>-</v>
          </cell>
          <cell r="AW377" t="str">
            <v>-</v>
          </cell>
          <cell r="AX377" t="str">
            <v>-</v>
          </cell>
          <cell r="AY377" t="str">
            <v>-</v>
          </cell>
          <cell r="AZ377" t="str">
            <v>-</v>
          </cell>
        </row>
        <row r="378">
          <cell r="AU378"/>
          <cell r="AV378"/>
          <cell r="AW378"/>
          <cell r="AX378"/>
          <cell r="AY378"/>
          <cell r="AZ378"/>
        </row>
        <row r="379">
          <cell r="AU379" t="str">
            <v>-</v>
          </cell>
          <cell r="AV379" t="str">
            <v>-</v>
          </cell>
          <cell r="AW379" t="str">
            <v>-</v>
          </cell>
          <cell r="AX379" t="str">
            <v>-</v>
          </cell>
          <cell r="AY379" t="str">
            <v>-</v>
          </cell>
          <cell r="AZ379" t="str">
            <v>-</v>
          </cell>
        </row>
        <row r="380">
          <cell r="AU380"/>
          <cell r="AV380"/>
          <cell r="AW380"/>
          <cell r="AX380"/>
          <cell r="AY380"/>
          <cell r="AZ380"/>
        </row>
        <row r="381">
          <cell r="AU381" t="str">
            <v>-</v>
          </cell>
          <cell r="AV381" t="str">
            <v>-</v>
          </cell>
          <cell r="AW381" t="str">
            <v>-</v>
          </cell>
          <cell r="AX381" t="str">
            <v>-</v>
          </cell>
          <cell r="AY381" t="str">
            <v>-</v>
          </cell>
          <cell r="AZ381" t="str">
            <v>-</v>
          </cell>
        </row>
        <row r="384">
          <cell r="AU384" t="str">
            <v>-</v>
          </cell>
          <cell r="AV384" t="str">
            <v>-</v>
          </cell>
          <cell r="AW384" t="str">
            <v>-</v>
          </cell>
          <cell r="AX384" t="str">
            <v>-</v>
          </cell>
          <cell r="AY384" t="str">
            <v>-</v>
          </cell>
          <cell r="AZ384" t="str">
            <v>-</v>
          </cell>
        </row>
        <row r="385">
          <cell r="AU385" t="str">
            <v>-</v>
          </cell>
          <cell r="AV385" t="str">
            <v>-</v>
          </cell>
          <cell r="AW385" t="str">
            <v>-</v>
          </cell>
          <cell r="AX385" t="str">
            <v>-</v>
          </cell>
          <cell r="AY385" t="str">
            <v>-</v>
          </cell>
          <cell r="AZ385" t="str">
            <v>-</v>
          </cell>
        </row>
        <row r="386">
          <cell r="AU386" t="str">
            <v>-</v>
          </cell>
          <cell r="AV386" t="str">
            <v>-</v>
          </cell>
          <cell r="AW386" t="str">
            <v>-</v>
          </cell>
          <cell r="AX386" t="str">
            <v>-</v>
          </cell>
          <cell r="AY386" t="str">
            <v>-</v>
          </cell>
          <cell r="AZ386" t="str">
            <v>-</v>
          </cell>
        </row>
        <row r="387">
          <cell r="AU387" t="str">
            <v>-</v>
          </cell>
          <cell r="AV387" t="str">
            <v>-</v>
          </cell>
          <cell r="AW387" t="str">
            <v>-</v>
          </cell>
          <cell r="AX387" t="str">
            <v>-</v>
          </cell>
          <cell r="AY387" t="str">
            <v>-</v>
          </cell>
          <cell r="AZ387" t="str">
            <v>-</v>
          </cell>
        </row>
        <row r="388">
          <cell r="AU388"/>
          <cell r="AV388"/>
          <cell r="AW388"/>
          <cell r="AX388"/>
          <cell r="AY388"/>
          <cell r="AZ388"/>
        </row>
        <row r="389">
          <cell r="AU389" t="str">
            <v>-</v>
          </cell>
          <cell r="AV389" t="str">
            <v>-</v>
          </cell>
          <cell r="AW389" t="str">
            <v>-</v>
          </cell>
          <cell r="AX389" t="str">
            <v>-</v>
          </cell>
          <cell r="AY389" t="str">
            <v>-</v>
          </cell>
          <cell r="AZ389" t="str">
            <v>-</v>
          </cell>
        </row>
        <row r="390">
          <cell r="AU390"/>
          <cell r="AV390"/>
          <cell r="AW390"/>
          <cell r="AX390"/>
          <cell r="AY390"/>
          <cell r="AZ390"/>
        </row>
        <row r="391">
          <cell r="AU391" t="str">
            <v>-</v>
          </cell>
          <cell r="AV391" t="str">
            <v>-</v>
          </cell>
          <cell r="AW391" t="str">
            <v>-</v>
          </cell>
          <cell r="AX391" t="str">
            <v>-</v>
          </cell>
          <cell r="AY391" t="str">
            <v>-</v>
          </cell>
          <cell r="AZ391" t="str">
            <v>-</v>
          </cell>
        </row>
        <row r="394">
          <cell r="AU394" t="str">
            <v>-</v>
          </cell>
          <cell r="AV394" t="str">
            <v>-</v>
          </cell>
          <cell r="AW394" t="str">
            <v>-</v>
          </cell>
          <cell r="AX394" t="str">
            <v>-</v>
          </cell>
          <cell r="AY394" t="str">
            <v>-</v>
          </cell>
          <cell r="AZ394" t="str">
            <v>-</v>
          </cell>
        </row>
        <row r="395">
          <cell r="AU395" t="str">
            <v>-</v>
          </cell>
          <cell r="AV395" t="str">
            <v>-</v>
          </cell>
          <cell r="AW395" t="str">
            <v>-</v>
          </cell>
          <cell r="AX395" t="str">
            <v>-</v>
          </cell>
          <cell r="AY395" t="str">
            <v>-</v>
          </cell>
          <cell r="AZ395" t="str">
            <v>-</v>
          </cell>
        </row>
        <row r="396">
          <cell r="AU396" t="str">
            <v>-</v>
          </cell>
          <cell r="AV396" t="str">
            <v>-</v>
          </cell>
          <cell r="AW396" t="str">
            <v>-</v>
          </cell>
          <cell r="AX396" t="str">
            <v>-</v>
          </cell>
          <cell r="AY396" t="str">
            <v>-</v>
          </cell>
          <cell r="AZ396" t="str">
            <v>-</v>
          </cell>
        </row>
        <row r="399">
          <cell r="AU399">
            <v>1400</v>
          </cell>
          <cell r="AV399">
            <v>1400</v>
          </cell>
          <cell r="AW399">
            <v>1400</v>
          </cell>
          <cell r="AX399">
            <v>1400</v>
          </cell>
          <cell r="AY399">
            <v>1400</v>
          </cell>
          <cell r="AZ399">
            <v>1400</v>
          </cell>
        </row>
        <row r="400">
          <cell r="AU400">
            <v>1400</v>
          </cell>
          <cell r="AV400">
            <v>1400</v>
          </cell>
          <cell r="AW400">
            <v>1400</v>
          </cell>
          <cell r="AX400">
            <v>1400</v>
          </cell>
          <cell r="AY400">
            <v>1400</v>
          </cell>
          <cell r="AZ400">
            <v>1400</v>
          </cell>
        </row>
        <row r="401">
          <cell r="AU401">
            <v>1400</v>
          </cell>
          <cell r="AV401">
            <v>1400</v>
          </cell>
          <cell r="AW401">
            <v>1400</v>
          </cell>
          <cell r="AX401">
            <v>1400</v>
          </cell>
          <cell r="AY401">
            <v>1400</v>
          </cell>
          <cell r="AZ401">
            <v>1400</v>
          </cell>
        </row>
        <row r="402">
          <cell r="AU402">
            <v>10950.800037384</v>
          </cell>
          <cell r="AV402">
            <v>10950.800037384</v>
          </cell>
          <cell r="AW402">
            <v>10950.800037384</v>
          </cell>
          <cell r="AX402">
            <v>10950.800037384</v>
          </cell>
          <cell r="AY402">
            <v>10950.800037384</v>
          </cell>
          <cell r="AZ402">
            <v>10950.800037384</v>
          </cell>
        </row>
        <row r="403">
          <cell r="AU403">
            <v>1</v>
          </cell>
          <cell r="AV403">
            <v>1</v>
          </cell>
          <cell r="AW403">
            <v>1</v>
          </cell>
          <cell r="AX403">
            <v>1</v>
          </cell>
          <cell r="AY403">
            <v>1</v>
          </cell>
          <cell r="AZ403">
            <v>1</v>
          </cell>
        </row>
        <row r="404">
          <cell r="AU404">
            <v>1</v>
          </cell>
          <cell r="AV404">
            <v>1</v>
          </cell>
          <cell r="AW404">
            <v>1</v>
          </cell>
          <cell r="AX404">
            <v>1</v>
          </cell>
          <cell r="AY404">
            <v>1</v>
          </cell>
          <cell r="AZ404">
            <v>1</v>
          </cell>
        </row>
        <row r="405">
          <cell r="AU405">
            <v>1</v>
          </cell>
          <cell r="AV405">
            <v>1</v>
          </cell>
          <cell r="AW405">
            <v>1</v>
          </cell>
          <cell r="AX405">
            <v>1</v>
          </cell>
          <cell r="AY405">
            <v>1</v>
          </cell>
          <cell r="AZ405">
            <v>1</v>
          </cell>
        </row>
        <row r="406">
          <cell r="AU406">
            <v>1</v>
          </cell>
          <cell r="AV406">
            <v>1</v>
          </cell>
          <cell r="AW406">
            <v>1</v>
          </cell>
          <cell r="AX406">
            <v>1</v>
          </cell>
          <cell r="AY406">
            <v>1</v>
          </cell>
          <cell r="AZ406">
            <v>1</v>
          </cell>
        </row>
        <row r="410">
          <cell r="AU410" t="e">
            <v>#DIV/0!</v>
          </cell>
          <cell r="AV410" t="e">
            <v>#DIV/0!</v>
          </cell>
          <cell r="AW410" t="e">
            <v>#DIV/0!</v>
          </cell>
          <cell r="AX410" t="e">
            <v>#DIV/0!</v>
          </cell>
          <cell r="AY410" t="e">
            <v>#DIV/0!</v>
          </cell>
          <cell r="AZ410" t="e">
            <v>#DIV/0!</v>
          </cell>
        </row>
        <row r="411">
          <cell r="AU411"/>
          <cell r="AV411"/>
          <cell r="AW411"/>
          <cell r="AX411"/>
          <cell r="AY411"/>
          <cell r="AZ411"/>
        </row>
        <row r="412">
          <cell r="AU412"/>
          <cell r="AV412"/>
          <cell r="AW412"/>
          <cell r="AX412"/>
          <cell r="AY412"/>
          <cell r="AZ412"/>
        </row>
        <row r="413">
          <cell r="AU413" t="str">
            <v>-</v>
          </cell>
          <cell r="AV413" t="str">
            <v>-</v>
          </cell>
          <cell r="AW413" t="str">
            <v>-</v>
          </cell>
          <cell r="AX413" t="str">
            <v>-</v>
          </cell>
          <cell r="AY413" t="str">
            <v>-</v>
          </cell>
          <cell r="AZ413" t="str">
            <v>-</v>
          </cell>
        </row>
        <row r="416">
          <cell r="AU416">
            <v>10950.800037384</v>
          </cell>
          <cell r="AV416">
            <v>10950.800037384</v>
          </cell>
          <cell r="AW416">
            <v>10950.800037384</v>
          </cell>
          <cell r="AX416">
            <v>10950.800037384</v>
          </cell>
          <cell r="AY416">
            <v>10950.800037384</v>
          </cell>
          <cell r="AZ416">
            <v>10950.800037384</v>
          </cell>
        </row>
        <row r="417">
          <cell r="AU417">
            <v>0</v>
          </cell>
          <cell r="AV417">
            <v>0</v>
          </cell>
          <cell r="AW417">
            <v>0</v>
          </cell>
          <cell r="AX417">
            <v>0</v>
          </cell>
          <cell r="AY417">
            <v>0</v>
          </cell>
          <cell r="AZ417">
            <v>0</v>
          </cell>
        </row>
        <row r="418">
          <cell r="AU418" t="str">
            <v>-</v>
          </cell>
          <cell r="AV418" t="str">
            <v>-</v>
          </cell>
          <cell r="AW418" t="str">
            <v>-</v>
          </cell>
          <cell r="AX418" t="str">
            <v>-</v>
          </cell>
          <cell r="AY418" t="str">
            <v>-</v>
          </cell>
          <cell r="AZ418" t="str">
            <v>-</v>
          </cell>
        </row>
        <row r="419">
          <cell r="AU419" t="str">
            <v>-</v>
          </cell>
          <cell r="AV419" t="str">
            <v>-</v>
          </cell>
          <cell r="AW419" t="str">
            <v>-</v>
          </cell>
          <cell r="AX419" t="str">
            <v>-</v>
          </cell>
          <cell r="AY419" t="str">
            <v>-</v>
          </cell>
          <cell r="AZ419" t="str">
            <v>-</v>
          </cell>
        </row>
        <row r="420">
          <cell r="AU420" t="str">
            <v>-</v>
          </cell>
          <cell r="AV420" t="str">
            <v>-</v>
          </cell>
          <cell r="AW420" t="str">
            <v>-</v>
          </cell>
          <cell r="AX420" t="str">
            <v>-</v>
          </cell>
          <cell r="AY420" t="str">
            <v>-</v>
          </cell>
          <cell r="AZ420" t="str">
            <v>-</v>
          </cell>
        </row>
        <row r="421">
          <cell r="AU421" t="str">
            <v>-</v>
          </cell>
          <cell r="AV421" t="str">
            <v>-</v>
          </cell>
          <cell r="AW421" t="str">
            <v>-</v>
          </cell>
          <cell r="AX421" t="str">
            <v>-</v>
          </cell>
          <cell r="AY421" t="str">
            <v>-</v>
          </cell>
          <cell r="AZ421" t="str">
            <v>-</v>
          </cell>
        </row>
        <row r="422">
          <cell r="AU422" t="str">
            <v>-</v>
          </cell>
          <cell r="AV422" t="str">
            <v>-</v>
          </cell>
          <cell r="AW422" t="str">
            <v>-</v>
          </cell>
          <cell r="AX422" t="str">
            <v>-</v>
          </cell>
          <cell r="AY422" t="str">
            <v>-</v>
          </cell>
          <cell r="AZ422" t="str">
            <v>-</v>
          </cell>
        </row>
        <row r="423">
          <cell r="AU423" t="str">
            <v>-</v>
          </cell>
          <cell r="AV423" t="str">
            <v>-</v>
          </cell>
          <cell r="AW423" t="str">
            <v>-</v>
          </cell>
          <cell r="AX423" t="str">
            <v>-</v>
          </cell>
          <cell r="AY423" t="str">
            <v>-</v>
          </cell>
          <cell r="AZ423" t="str">
            <v>-</v>
          </cell>
        </row>
        <row r="426">
          <cell r="AU426" t="e">
            <v>#VALUE!</v>
          </cell>
          <cell r="AV426" t="e">
            <v>#VALUE!</v>
          </cell>
          <cell r="AW426" t="e">
            <v>#VALUE!</v>
          </cell>
          <cell r="AX426" t="e">
            <v>#VALUE!</v>
          </cell>
          <cell r="AY426" t="e">
            <v>#VALUE!</v>
          </cell>
          <cell r="AZ426" t="e">
            <v>#VALUE!</v>
          </cell>
        </row>
        <row r="427">
          <cell r="AU427" t="e">
            <v>#VALUE!</v>
          </cell>
          <cell r="AV427" t="e">
            <v>#VALUE!</v>
          </cell>
          <cell r="AW427" t="e">
            <v>#VALUE!</v>
          </cell>
          <cell r="AX427" t="e">
            <v>#VALUE!</v>
          </cell>
          <cell r="AY427" t="e">
            <v>#VALUE!</v>
          </cell>
          <cell r="AZ427" t="e">
            <v>#VALUE!</v>
          </cell>
        </row>
        <row r="428">
          <cell r="AU428" t="e">
            <v>#VALUE!</v>
          </cell>
          <cell r="AV428" t="e">
            <v>#VALUE!</v>
          </cell>
          <cell r="AW428" t="e">
            <v>#VALUE!</v>
          </cell>
          <cell r="AX428" t="e">
            <v>#VALUE!</v>
          </cell>
          <cell r="AY428" t="e">
            <v>#VALUE!</v>
          </cell>
          <cell r="AZ428" t="e">
            <v>#VALUE!</v>
          </cell>
        </row>
        <row r="429">
          <cell r="AU429" t="e">
            <v>#VALUE!</v>
          </cell>
          <cell r="AV429" t="e">
            <v>#VALUE!</v>
          </cell>
          <cell r="AW429" t="e">
            <v>#VALUE!</v>
          </cell>
          <cell r="AX429" t="e">
            <v>#VALUE!</v>
          </cell>
          <cell r="AY429" t="e">
            <v>#VALUE!</v>
          </cell>
          <cell r="AZ429" t="e">
            <v>#VALUE!</v>
          </cell>
        </row>
        <row r="430">
          <cell r="AU430" t="e">
            <v>#DIV/0!</v>
          </cell>
          <cell r="AV430" t="e">
            <v>#DIV/0!</v>
          </cell>
          <cell r="AW430" t="e">
            <v>#DIV/0!</v>
          </cell>
          <cell r="AX430" t="e">
            <v>#DIV/0!</v>
          </cell>
          <cell r="AY430" t="e">
            <v>#DIV/0!</v>
          </cell>
          <cell r="AZ430" t="e">
            <v>#DIV/0!</v>
          </cell>
        </row>
        <row r="431">
          <cell r="AU431" t="e">
            <v>#VALUE!</v>
          </cell>
          <cell r="AV431" t="e">
            <v>#VALUE!</v>
          </cell>
          <cell r="AW431" t="e">
            <v>#VALUE!</v>
          </cell>
          <cell r="AX431" t="e">
            <v>#VALUE!</v>
          </cell>
          <cell r="AY431" t="e">
            <v>#VALUE!</v>
          </cell>
          <cell r="AZ431" t="e">
            <v>#VALUE!</v>
          </cell>
        </row>
        <row r="434">
          <cell r="AU434" t="e">
            <v>#VALUE!</v>
          </cell>
          <cell r="AV434" t="e">
            <v>#VALUE!</v>
          </cell>
          <cell r="AW434" t="e">
            <v>#VALUE!</v>
          </cell>
          <cell r="AX434" t="e">
            <v>#VALUE!</v>
          </cell>
          <cell r="AY434" t="e">
            <v>#VALUE!</v>
          </cell>
          <cell r="AZ434" t="e">
            <v>#VALUE!</v>
          </cell>
        </row>
        <row r="435">
          <cell r="AU435" t="e">
            <v>#VALUE!</v>
          </cell>
          <cell r="AV435" t="e">
            <v>#VALUE!</v>
          </cell>
          <cell r="AW435" t="e">
            <v>#VALUE!</v>
          </cell>
          <cell r="AX435" t="e">
            <v>#VALUE!</v>
          </cell>
          <cell r="AY435" t="e">
            <v>#VALUE!</v>
          </cell>
          <cell r="AZ435" t="e">
            <v>#VALUE!</v>
          </cell>
        </row>
        <row r="436">
          <cell r="AU436" t="e">
            <v>#VALUE!</v>
          </cell>
          <cell r="AV436" t="e">
            <v>#VALUE!</v>
          </cell>
          <cell r="AW436" t="e">
            <v>#VALUE!</v>
          </cell>
          <cell r="AX436" t="e">
            <v>#VALUE!</v>
          </cell>
          <cell r="AY436" t="e">
            <v>#VALUE!</v>
          </cell>
          <cell r="AZ436" t="e">
            <v>#VALUE!</v>
          </cell>
        </row>
        <row r="437">
          <cell r="AU437" t="e">
            <v>#VALUE!</v>
          </cell>
          <cell r="AV437" t="e">
            <v>#VALUE!</v>
          </cell>
          <cell r="AW437" t="e">
            <v>#VALUE!</v>
          </cell>
          <cell r="AX437" t="e">
            <v>#VALUE!</v>
          </cell>
          <cell r="AY437" t="e">
            <v>#VALUE!</v>
          </cell>
          <cell r="AZ437" t="e">
            <v>#VALUE!</v>
          </cell>
        </row>
        <row r="438">
          <cell r="AU438" t="e">
            <v>#VALUE!</v>
          </cell>
          <cell r="AV438" t="e">
            <v>#VALUE!</v>
          </cell>
          <cell r="AW438" t="e">
            <v>#VALUE!</v>
          </cell>
          <cell r="AX438" t="e">
            <v>#VALUE!</v>
          </cell>
          <cell r="AY438" t="e">
            <v>#VALUE!</v>
          </cell>
          <cell r="AZ438" t="e">
            <v>#VALUE!</v>
          </cell>
        </row>
        <row r="439">
          <cell r="AU439" t="e">
            <v>#VALUE!</v>
          </cell>
          <cell r="AV439" t="e">
            <v>#VALUE!</v>
          </cell>
          <cell r="AW439" t="e">
            <v>#VALUE!</v>
          </cell>
          <cell r="AX439" t="e">
            <v>#VALUE!</v>
          </cell>
          <cell r="AY439" t="e">
            <v>#VALUE!</v>
          </cell>
          <cell r="AZ439" t="e">
            <v>#VALUE!</v>
          </cell>
        </row>
        <row r="440">
          <cell r="AU440" t="e">
            <v>#VALUE!</v>
          </cell>
          <cell r="AV440" t="e">
            <v>#VALUE!</v>
          </cell>
          <cell r="AW440" t="e">
            <v>#VALUE!</v>
          </cell>
          <cell r="AX440" t="e">
            <v>#VALUE!</v>
          </cell>
          <cell r="AY440" t="e">
            <v>#VALUE!</v>
          </cell>
          <cell r="AZ440" t="e">
            <v>#VALUE!</v>
          </cell>
        </row>
        <row r="441">
          <cell r="AU441" t="e">
            <v>#VALUE!</v>
          </cell>
          <cell r="AV441" t="e">
            <v>#VALUE!</v>
          </cell>
          <cell r="AW441" t="e">
            <v>#VALUE!</v>
          </cell>
          <cell r="AX441" t="e">
            <v>#VALUE!</v>
          </cell>
          <cell r="AY441" t="e">
            <v>#VALUE!</v>
          </cell>
          <cell r="AZ441" t="e">
            <v>#VALUE!</v>
          </cell>
        </row>
        <row r="445">
          <cell r="AU445"/>
          <cell r="AV445"/>
          <cell r="AW445"/>
          <cell r="AX445"/>
          <cell r="AY445"/>
          <cell r="AZ445"/>
        </row>
        <row r="446">
          <cell r="AU446"/>
          <cell r="AV446"/>
          <cell r="AW446"/>
          <cell r="AX446"/>
          <cell r="AY446"/>
          <cell r="AZ446"/>
        </row>
        <row r="447">
          <cell r="AU447"/>
          <cell r="AV447"/>
          <cell r="AW447"/>
          <cell r="AX447"/>
          <cell r="AY447"/>
          <cell r="AZ447"/>
        </row>
        <row r="448">
          <cell r="AU448"/>
          <cell r="AV448"/>
          <cell r="AW448"/>
          <cell r="AX448"/>
          <cell r="AY448"/>
          <cell r="AZ448"/>
        </row>
        <row r="449">
          <cell r="AU449"/>
          <cell r="AV449"/>
          <cell r="AW449"/>
          <cell r="AX449"/>
          <cell r="AY449"/>
          <cell r="AZ449"/>
        </row>
        <row r="450">
          <cell r="AU450"/>
          <cell r="AV450"/>
          <cell r="AW450"/>
          <cell r="AX450"/>
          <cell r="AY450"/>
          <cell r="AZ450"/>
        </row>
        <row r="451">
          <cell r="AU451"/>
          <cell r="AV451"/>
          <cell r="AW451"/>
          <cell r="AX451"/>
          <cell r="AY451"/>
          <cell r="AZ451"/>
        </row>
        <row r="452">
          <cell r="AU452"/>
          <cell r="AV452"/>
          <cell r="AW452"/>
          <cell r="AX452"/>
          <cell r="AY452"/>
          <cell r="AZ452"/>
        </row>
        <row r="453">
          <cell r="AU453"/>
          <cell r="AV453"/>
          <cell r="AW453"/>
          <cell r="AX453"/>
          <cell r="AY453"/>
          <cell r="AZ453"/>
        </row>
        <row r="454">
          <cell r="AU454"/>
          <cell r="AV454"/>
          <cell r="AW454"/>
          <cell r="AX454"/>
          <cell r="AY454"/>
          <cell r="AZ454"/>
        </row>
        <row r="455">
          <cell r="AU455">
            <v>0</v>
          </cell>
          <cell r="AV455">
            <v>0</v>
          </cell>
          <cell r="AW455">
            <v>0</v>
          </cell>
          <cell r="AX455">
            <v>0</v>
          </cell>
          <cell r="AY455">
            <v>0</v>
          </cell>
          <cell r="AZ455">
            <v>0</v>
          </cell>
        </row>
        <row r="456">
          <cell r="AU456"/>
          <cell r="AV456"/>
          <cell r="AW456"/>
          <cell r="AX456"/>
          <cell r="AY456"/>
          <cell r="AZ456"/>
        </row>
        <row r="459">
          <cell r="AU459"/>
          <cell r="AV459"/>
          <cell r="AW459"/>
          <cell r="AX459"/>
          <cell r="AY459"/>
          <cell r="AZ459"/>
        </row>
        <row r="460">
          <cell r="AU460"/>
          <cell r="AV460"/>
          <cell r="AW460"/>
          <cell r="AX460"/>
          <cell r="AY460"/>
          <cell r="AZ460"/>
        </row>
        <row r="461">
          <cell r="AU461"/>
          <cell r="AV461"/>
          <cell r="AW461"/>
          <cell r="AX461"/>
          <cell r="AY461"/>
          <cell r="AZ461"/>
        </row>
        <row r="462">
          <cell r="AU462"/>
          <cell r="AV462"/>
          <cell r="AW462"/>
          <cell r="AX462"/>
          <cell r="AY462"/>
          <cell r="AZ462"/>
        </row>
        <row r="463">
          <cell r="AU463"/>
          <cell r="AV463"/>
          <cell r="AW463"/>
          <cell r="AX463"/>
          <cell r="AY463"/>
          <cell r="AZ463"/>
        </row>
        <row r="464">
          <cell r="AU464"/>
          <cell r="AV464"/>
          <cell r="AW464"/>
          <cell r="AX464"/>
          <cell r="AY464"/>
          <cell r="AZ464"/>
        </row>
        <row r="465">
          <cell r="AU465"/>
          <cell r="AV465"/>
          <cell r="AW465"/>
          <cell r="AX465"/>
          <cell r="AY465"/>
          <cell r="AZ465"/>
        </row>
        <row r="466">
          <cell r="AU466"/>
          <cell r="AV466"/>
          <cell r="AW466"/>
          <cell r="AX466"/>
          <cell r="AY466"/>
          <cell r="AZ466"/>
        </row>
        <row r="467">
          <cell r="AU467"/>
          <cell r="AV467"/>
          <cell r="AW467"/>
          <cell r="AX467"/>
          <cell r="AY467"/>
          <cell r="AZ467"/>
        </row>
        <row r="468">
          <cell r="AU468"/>
          <cell r="AV468"/>
          <cell r="AW468"/>
          <cell r="AX468"/>
          <cell r="AY468"/>
          <cell r="AZ468"/>
        </row>
        <row r="469">
          <cell r="AU469">
            <v>0</v>
          </cell>
          <cell r="AV469">
            <v>0</v>
          </cell>
          <cell r="AW469">
            <v>0</v>
          </cell>
          <cell r="AX469">
            <v>0</v>
          </cell>
          <cell r="AY469">
            <v>0</v>
          </cell>
          <cell r="AZ469">
            <v>0</v>
          </cell>
        </row>
        <row r="470">
          <cell r="AU470" t="str">
            <v>-</v>
          </cell>
          <cell r="AV470" t="str">
            <v>-</v>
          </cell>
          <cell r="AW470" t="str">
            <v>-</v>
          </cell>
          <cell r="AX470" t="str">
            <v>-</v>
          </cell>
          <cell r="AY470" t="str">
            <v>-</v>
          </cell>
          <cell r="AZ470" t="str">
            <v>-</v>
          </cell>
        </row>
        <row r="475">
          <cell r="AU475"/>
          <cell r="AV475"/>
          <cell r="AW475"/>
          <cell r="AX475"/>
          <cell r="AY475"/>
          <cell r="AZ475"/>
        </row>
        <row r="476">
          <cell r="AU476"/>
          <cell r="AV476"/>
          <cell r="AW476"/>
          <cell r="AX476"/>
          <cell r="AY476"/>
          <cell r="AZ476"/>
        </row>
        <row r="477">
          <cell r="AU477"/>
          <cell r="AV477"/>
          <cell r="AW477"/>
          <cell r="AX477"/>
          <cell r="AY477"/>
          <cell r="AZ477"/>
        </row>
        <row r="478">
          <cell r="AU478"/>
          <cell r="AV478"/>
          <cell r="AW478"/>
          <cell r="AX478"/>
          <cell r="AY478"/>
          <cell r="AZ478"/>
        </row>
        <row r="479">
          <cell r="AU479">
            <v>0</v>
          </cell>
          <cell r="AV479">
            <v>0</v>
          </cell>
          <cell r="AW479">
            <v>0</v>
          </cell>
          <cell r="AX479">
            <v>0</v>
          </cell>
          <cell r="AY479">
            <v>0</v>
          </cell>
          <cell r="AZ479">
            <v>0</v>
          </cell>
        </row>
        <row r="481">
          <cell r="AU481"/>
          <cell r="AV481"/>
          <cell r="AW481"/>
          <cell r="AX481"/>
          <cell r="AY481"/>
          <cell r="AZ481"/>
        </row>
        <row r="482">
          <cell r="AU482"/>
          <cell r="AV482"/>
          <cell r="AW482"/>
          <cell r="AX482"/>
          <cell r="AY482"/>
          <cell r="AZ482"/>
        </row>
        <row r="483">
          <cell r="AU483"/>
          <cell r="AV483"/>
          <cell r="AW483"/>
          <cell r="AX483"/>
          <cell r="AY483"/>
          <cell r="AZ483"/>
        </row>
        <row r="484">
          <cell r="AU484"/>
          <cell r="AV484"/>
          <cell r="AW484"/>
          <cell r="AX484"/>
          <cell r="AY484"/>
          <cell r="AZ484"/>
        </row>
        <row r="485">
          <cell r="AU485">
            <v>0</v>
          </cell>
          <cell r="AV485">
            <v>0</v>
          </cell>
          <cell r="AW485">
            <v>0</v>
          </cell>
          <cell r="AX485">
            <v>0</v>
          </cell>
          <cell r="AY485">
            <v>0</v>
          </cell>
          <cell r="AZ485">
            <v>0</v>
          </cell>
        </row>
        <row r="487">
          <cell r="AU487"/>
          <cell r="AV487"/>
          <cell r="AW487"/>
          <cell r="AX487"/>
          <cell r="AY487"/>
          <cell r="AZ487"/>
        </row>
        <row r="488">
          <cell r="AU488"/>
          <cell r="AV488"/>
          <cell r="AW488"/>
          <cell r="AX488"/>
          <cell r="AY488"/>
          <cell r="AZ488"/>
        </row>
        <row r="489">
          <cell r="AU489"/>
          <cell r="AV489"/>
          <cell r="AW489"/>
          <cell r="AX489"/>
          <cell r="AY489"/>
          <cell r="AZ489"/>
        </row>
        <row r="490">
          <cell r="AU490"/>
          <cell r="AV490"/>
          <cell r="AW490"/>
          <cell r="AX490"/>
          <cell r="AY490"/>
          <cell r="AZ490"/>
        </row>
        <row r="491">
          <cell r="AU491">
            <v>0</v>
          </cell>
          <cell r="AV491">
            <v>0</v>
          </cell>
          <cell r="AW491">
            <v>0</v>
          </cell>
          <cell r="AX491">
            <v>0</v>
          </cell>
          <cell r="AY491">
            <v>0</v>
          </cell>
          <cell r="AZ491">
            <v>0</v>
          </cell>
        </row>
        <row r="493">
          <cell r="AU493"/>
          <cell r="AV493"/>
          <cell r="AW493"/>
          <cell r="AX493"/>
          <cell r="AY493"/>
          <cell r="AZ493"/>
        </row>
        <row r="494">
          <cell r="AU494"/>
          <cell r="AV494"/>
          <cell r="AW494"/>
          <cell r="AX494"/>
          <cell r="AY494"/>
          <cell r="AZ494"/>
        </row>
        <row r="495">
          <cell r="AU495"/>
          <cell r="AV495"/>
          <cell r="AW495"/>
          <cell r="AX495"/>
          <cell r="AY495"/>
          <cell r="AZ495"/>
        </row>
        <row r="496">
          <cell r="AU496"/>
          <cell r="AV496"/>
          <cell r="AW496"/>
          <cell r="AX496"/>
          <cell r="AY496"/>
          <cell r="AZ496"/>
        </row>
        <row r="497">
          <cell r="AU497">
            <v>0</v>
          </cell>
          <cell r="AV497">
            <v>0</v>
          </cell>
          <cell r="AW497">
            <v>0</v>
          </cell>
          <cell r="AX497">
            <v>0</v>
          </cell>
          <cell r="AY497">
            <v>0</v>
          </cell>
          <cell r="AZ497">
            <v>0</v>
          </cell>
        </row>
        <row r="498">
          <cell r="AU498">
            <v>0</v>
          </cell>
          <cell r="AV498">
            <v>0</v>
          </cell>
          <cell r="AW498">
            <v>0</v>
          </cell>
          <cell r="AX498">
            <v>0</v>
          </cell>
          <cell r="AY498">
            <v>0</v>
          </cell>
          <cell r="AZ498">
            <v>0</v>
          </cell>
        </row>
        <row r="499">
          <cell r="AU499"/>
          <cell r="AV499"/>
          <cell r="AW499"/>
          <cell r="AX499"/>
          <cell r="AY499"/>
          <cell r="AZ499"/>
        </row>
        <row r="500">
          <cell r="AU500"/>
          <cell r="AV500"/>
          <cell r="AW500"/>
          <cell r="AX500"/>
          <cell r="AY500"/>
          <cell r="AZ500"/>
        </row>
        <row r="504">
          <cell r="AU504"/>
          <cell r="AV504"/>
          <cell r="AW504"/>
          <cell r="AX504"/>
          <cell r="AY504"/>
          <cell r="AZ504"/>
        </row>
        <row r="505">
          <cell r="AU505"/>
          <cell r="AV505"/>
          <cell r="AW505"/>
          <cell r="AX505"/>
          <cell r="AY505"/>
          <cell r="AZ505"/>
        </row>
        <row r="506">
          <cell r="AU506"/>
          <cell r="AV506"/>
          <cell r="AW506"/>
          <cell r="AX506"/>
          <cell r="AY506"/>
          <cell r="AZ506"/>
        </row>
        <row r="507">
          <cell r="AU507"/>
          <cell r="AV507"/>
          <cell r="AW507"/>
          <cell r="AX507"/>
          <cell r="AY507"/>
          <cell r="AZ507"/>
        </row>
        <row r="508">
          <cell r="AU508">
            <v>0</v>
          </cell>
          <cell r="AV508">
            <v>0</v>
          </cell>
          <cell r="AW508">
            <v>0</v>
          </cell>
          <cell r="AX508">
            <v>0</v>
          </cell>
          <cell r="AY508">
            <v>0</v>
          </cell>
          <cell r="AZ508">
            <v>0</v>
          </cell>
        </row>
        <row r="510">
          <cell r="AU510"/>
          <cell r="AV510"/>
          <cell r="AW510"/>
          <cell r="AX510"/>
          <cell r="AY510"/>
          <cell r="AZ510"/>
        </row>
        <row r="511">
          <cell r="AU511"/>
          <cell r="AV511"/>
          <cell r="AW511"/>
          <cell r="AX511"/>
          <cell r="AY511"/>
          <cell r="AZ511"/>
        </row>
        <row r="512">
          <cell r="AU512"/>
          <cell r="AV512"/>
          <cell r="AW512"/>
          <cell r="AX512"/>
          <cell r="AY512"/>
          <cell r="AZ512"/>
        </row>
        <row r="513">
          <cell r="AU513"/>
          <cell r="AV513"/>
          <cell r="AW513"/>
          <cell r="AX513"/>
          <cell r="AY513"/>
          <cell r="AZ513"/>
        </row>
        <row r="514">
          <cell r="AU514">
            <v>0</v>
          </cell>
          <cell r="AV514">
            <v>0</v>
          </cell>
          <cell r="AW514">
            <v>0</v>
          </cell>
          <cell r="AX514">
            <v>0</v>
          </cell>
          <cell r="AY514">
            <v>0</v>
          </cell>
          <cell r="AZ514">
            <v>0</v>
          </cell>
        </row>
        <row r="516">
          <cell r="AU516"/>
          <cell r="AV516"/>
          <cell r="AW516"/>
          <cell r="AX516"/>
          <cell r="AY516"/>
          <cell r="AZ516"/>
        </row>
        <row r="517">
          <cell r="AU517"/>
          <cell r="AV517"/>
          <cell r="AW517"/>
          <cell r="AX517"/>
          <cell r="AY517"/>
          <cell r="AZ517"/>
        </row>
        <row r="518">
          <cell r="AU518"/>
          <cell r="AV518"/>
          <cell r="AW518"/>
          <cell r="AX518"/>
          <cell r="AY518"/>
          <cell r="AZ518"/>
        </row>
        <row r="519">
          <cell r="AU519"/>
          <cell r="AV519"/>
          <cell r="AW519"/>
          <cell r="AX519"/>
          <cell r="AY519"/>
          <cell r="AZ519"/>
        </row>
        <row r="520">
          <cell r="AU520">
            <v>0</v>
          </cell>
          <cell r="AV520">
            <v>0</v>
          </cell>
          <cell r="AW520">
            <v>0</v>
          </cell>
          <cell r="AX520">
            <v>0</v>
          </cell>
          <cell r="AY520">
            <v>0</v>
          </cell>
          <cell r="AZ520">
            <v>0</v>
          </cell>
        </row>
        <row r="522">
          <cell r="AU522"/>
          <cell r="AV522"/>
          <cell r="AW522"/>
          <cell r="AX522"/>
          <cell r="AY522"/>
          <cell r="AZ522"/>
        </row>
        <row r="523">
          <cell r="AU523"/>
          <cell r="AV523"/>
          <cell r="AW523"/>
          <cell r="AX523"/>
          <cell r="AY523"/>
          <cell r="AZ523"/>
        </row>
        <row r="524">
          <cell r="AU524"/>
          <cell r="AV524"/>
          <cell r="AW524"/>
          <cell r="AX524"/>
          <cell r="AY524"/>
          <cell r="AZ524"/>
        </row>
        <row r="525">
          <cell r="AU525"/>
          <cell r="AV525"/>
          <cell r="AW525"/>
          <cell r="AX525"/>
          <cell r="AY525"/>
          <cell r="AZ525"/>
        </row>
        <row r="526">
          <cell r="AU526">
            <v>0</v>
          </cell>
          <cell r="AV526">
            <v>0</v>
          </cell>
          <cell r="AW526">
            <v>0</v>
          </cell>
          <cell r="AX526">
            <v>0</v>
          </cell>
          <cell r="AY526">
            <v>0</v>
          </cell>
          <cell r="AZ526">
            <v>0</v>
          </cell>
        </row>
        <row r="527">
          <cell r="AU527">
            <v>0</v>
          </cell>
          <cell r="AV527">
            <v>0</v>
          </cell>
          <cell r="AW527">
            <v>0</v>
          </cell>
          <cell r="AX527">
            <v>0</v>
          </cell>
          <cell r="AY527">
            <v>0</v>
          </cell>
          <cell r="AZ527">
            <v>0</v>
          </cell>
        </row>
        <row r="528">
          <cell r="AU528" t="str">
            <v>-</v>
          </cell>
          <cell r="AV528" t="str">
            <v>-</v>
          </cell>
          <cell r="AW528" t="str">
            <v>-</v>
          </cell>
          <cell r="AX528" t="str">
            <v>-</v>
          </cell>
          <cell r="AY528" t="str">
            <v>-</v>
          </cell>
          <cell r="AZ528" t="str">
            <v>-</v>
          </cell>
        </row>
        <row r="529">
          <cell r="AU529"/>
          <cell r="AV529"/>
          <cell r="AW529"/>
          <cell r="AX529"/>
          <cell r="AY529"/>
          <cell r="AZ529"/>
        </row>
        <row r="532">
          <cell r="AU532"/>
          <cell r="AV532"/>
          <cell r="AW532"/>
          <cell r="AX532"/>
          <cell r="AY532"/>
          <cell r="AZ532"/>
        </row>
        <row r="533">
          <cell r="AU533" t="e">
            <v>#VALUE!</v>
          </cell>
          <cell r="AV533" t="e">
            <v>#VALUE!</v>
          </cell>
          <cell r="AW533" t="e">
            <v>#VALUE!</v>
          </cell>
          <cell r="AX533" t="e">
            <v>#VALUE!</v>
          </cell>
          <cell r="AY533" t="e">
            <v>#VALUE!</v>
          </cell>
          <cell r="AZ533" t="e">
            <v>#VALUE!</v>
          </cell>
        </row>
        <row r="534">
          <cell r="AU534" t="e">
            <v>#VALUE!</v>
          </cell>
          <cell r="AV534" t="e">
            <v>#VALUE!</v>
          </cell>
          <cell r="AW534" t="e">
            <v>#VALUE!</v>
          </cell>
          <cell r="AX534" t="e">
            <v>#VALUE!</v>
          </cell>
          <cell r="AY534" t="e">
            <v>#VALUE!</v>
          </cell>
          <cell r="AZ534" t="e">
            <v>#VALUE!</v>
          </cell>
        </row>
        <row r="535">
          <cell r="AU535" t="str">
            <v>-</v>
          </cell>
          <cell r="AV535" t="str">
            <v>-</v>
          </cell>
          <cell r="AW535" t="str">
            <v>-</v>
          </cell>
          <cell r="AX535" t="str">
            <v>-</v>
          </cell>
          <cell r="AY535" t="str">
            <v>-</v>
          </cell>
          <cell r="AZ535" t="str">
            <v>-</v>
          </cell>
        </row>
        <row r="536">
          <cell r="AU536" t="str">
            <v>-</v>
          </cell>
          <cell r="AV536" t="str">
            <v>-</v>
          </cell>
          <cell r="AW536" t="str">
            <v>-</v>
          </cell>
          <cell r="AX536" t="str">
            <v>-</v>
          </cell>
          <cell r="AY536" t="str">
            <v>-</v>
          </cell>
          <cell r="AZ536" t="str">
            <v>-</v>
          </cell>
        </row>
        <row r="537">
          <cell r="AU537" t="e">
            <v>#VALUE!</v>
          </cell>
          <cell r="AV537" t="e">
            <v>#VALUE!</v>
          </cell>
          <cell r="AW537" t="e">
            <v>#VALUE!</v>
          </cell>
          <cell r="AX537" t="e">
            <v>#VALUE!</v>
          </cell>
          <cell r="AY537" t="e">
            <v>#VALUE!</v>
          </cell>
          <cell r="AZ537" t="e">
            <v>#VALUE!</v>
          </cell>
        </row>
        <row r="538">
          <cell r="AU538" t="str">
            <v>-</v>
          </cell>
          <cell r="AV538" t="str">
            <v>-</v>
          </cell>
          <cell r="AW538" t="str">
            <v>-</v>
          </cell>
          <cell r="AX538" t="str">
            <v>-</v>
          </cell>
          <cell r="AY538" t="str">
            <v>-</v>
          </cell>
          <cell r="AZ538" t="str">
            <v>-</v>
          </cell>
        </row>
        <row r="539">
          <cell r="AU539"/>
          <cell r="AV539"/>
          <cell r="AW539"/>
          <cell r="AX539"/>
          <cell r="AY539"/>
          <cell r="AZ539"/>
        </row>
        <row r="540">
          <cell r="AU540"/>
          <cell r="AV540"/>
          <cell r="AW540"/>
          <cell r="AX540"/>
          <cell r="AY540"/>
          <cell r="AZ540"/>
        </row>
        <row r="541">
          <cell r="AU541"/>
          <cell r="AV541"/>
          <cell r="AW541"/>
          <cell r="AX541"/>
          <cell r="AY541"/>
          <cell r="AZ541"/>
        </row>
        <row r="542">
          <cell r="AU542" t="e">
            <v>#VALUE!</v>
          </cell>
          <cell r="AV542" t="e">
            <v>#VALUE!</v>
          </cell>
          <cell r="AW542" t="e">
            <v>#VALUE!</v>
          </cell>
          <cell r="AX542" t="e">
            <v>#VALUE!</v>
          </cell>
          <cell r="AY542" t="e">
            <v>#VALUE!</v>
          </cell>
          <cell r="AZ542" t="e">
            <v>#VALUE!</v>
          </cell>
        </row>
        <row r="543">
          <cell r="AU543" t="str">
            <v>-</v>
          </cell>
          <cell r="AV543" t="str">
            <v>-</v>
          </cell>
          <cell r="AW543" t="str">
            <v>-</v>
          </cell>
          <cell r="AX543" t="str">
            <v>-</v>
          </cell>
          <cell r="AY543" t="str">
            <v>-</v>
          </cell>
          <cell r="AZ543" t="str">
            <v>-</v>
          </cell>
        </row>
        <row r="546">
          <cell r="AU546" t="str">
            <v>-</v>
          </cell>
          <cell r="AV546" t="str">
            <v>-</v>
          </cell>
          <cell r="AW546" t="str">
            <v>-</v>
          </cell>
          <cell r="AX546" t="str">
            <v>-</v>
          </cell>
          <cell r="AY546" t="str">
            <v>-</v>
          </cell>
          <cell r="AZ546" t="str">
            <v>-</v>
          </cell>
        </row>
        <row r="547">
          <cell r="AU547" t="str">
            <v>-</v>
          </cell>
          <cell r="AV547" t="str">
            <v>-</v>
          </cell>
          <cell r="AW547" t="str">
            <v>-</v>
          </cell>
          <cell r="AX547" t="str">
            <v>-</v>
          </cell>
          <cell r="AY547" t="str">
            <v>-</v>
          </cell>
          <cell r="AZ547" t="str">
            <v>-</v>
          </cell>
        </row>
        <row r="548">
          <cell r="AU548"/>
          <cell r="AV548"/>
          <cell r="AW548"/>
          <cell r="AX548"/>
          <cell r="AY548"/>
          <cell r="AZ548"/>
        </row>
        <row r="549">
          <cell r="AU549"/>
          <cell r="AV549"/>
          <cell r="AW549"/>
          <cell r="AX549"/>
          <cell r="AY549"/>
          <cell r="AZ549"/>
        </row>
        <row r="550">
          <cell r="AU550" t="e">
            <v>#VALUE!</v>
          </cell>
          <cell r="AV550" t="e">
            <v>#VALUE!</v>
          </cell>
          <cell r="AW550" t="e">
            <v>#VALUE!</v>
          </cell>
          <cell r="AX550" t="e">
            <v>#VALUE!</v>
          </cell>
          <cell r="AY550" t="e">
            <v>#VALUE!</v>
          </cell>
          <cell r="AZ550" t="e">
            <v>#VALUE!</v>
          </cell>
        </row>
        <row r="551">
          <cell r="AU551" t="str">
            <v>-</v>
          </cell>
          <cell r="AV551" t="str">
            <v>-</v>
          </cell>
          <cell r="AW551" t="str">
            <v>-</v>
          </cell>
          <cell r="AX551" t="str">
            <v>-</v>
          </cell>
          <cell r="AY551" t="str">
            <v>-</v>
          </cell>
          <cell r="AZ551" t="str">
            <v>-</v>
          </cell>
        </row>
        <row r="552">
          <cell r="AU552" t="e">
            <v>#VALUE!</v>
          </cell>
          <cell r="AV552" t="e">
            <v>#VALUE!</v>
          </cell>
          <cell r="AW552" t="e">
            <v>#VALUE!</v>
          </cell>
          <cell r="AX552" t="e">
            <v>#VALUE!</v>
          </cell>
          <cell r="AY552" t="e">
            <v>#VALUE!</v>
          </cell>
          <cell r="AZ552" t="e">
            <v>#VALUE!</v>
          </cell>
        </row>
        <row r="553">
          <cell r="AU553"/>
          <cell r="AV553"/>
          <cell r="AW553"/>
          <cell r="AX553"/>
          <cell r="AY553"/>
          <cell r="AZ553"/>
        </row>
        <row r="554">
          <cell r="AU554" t="e">
            <v>#VALUE!</v>
          </cell>
          <cell r="AV554" t="e">
            <v>#VALUE!</v>
          </cell>
          <cell r="AW554" t="e">
            <v>#VALUE!</v>
          </cell>
          <cell r="AX554" t="e">
            <v>#VALUE!</v>
          </cell>
          <cell r="AY554" t="e">
            <v>#VALUE!</v>
          </cell>
          <cell r="AZ554" t="e">
            <v>#VALUE!</v>
          </cell>
        </row>
        <row r="555">
          <cell r="AU555"/>
          <cell r="AV555"/>
          <cell r="AW555"/>
          <cell r="AX555"/>
          <cell r="AY555"/>
          <cell r="AZ555"/>
        </row>
        <row r="556">
          <cell r="AU556" t="e">
            <v>#VALUE!</v>
          </cell>
          <cell r="AV556" t="e">
            <v>#VALUE!</v>
          </cell>
          <cell r="AW556" t="e">
            <v>#VALUE!</v>
          </cell>
          <cell r="AX556" t="e">
            <v>#VALUE!</v>
          </cell>
          <cell r="AY556" t="e">
            <v>#VALUE!</v>
          </cell>
          <cell r="AZ556" t="e">
            <v>#VALUE!</v>
          </cell>
        </row>
        <row r="557">
          <cell r="AU557"/>
          <cell r="AV557"/>
          <cell r="AW557"/>
          <cell r="AX557"/>
          <cell r="AY557"/>
          <cell r="AZ557"/>
        </row>
        <row r="558">
          <cell r="AU558" t="str">
            <v>-</v>
          </cell>
          <cell r="AV558" t="str">
            <v>-</v>
          </cell>
          <cell r="AW558" t="str">
            <v>-</v>
          </cell>
          <cell r="AX558" t="str">
            <v>-</v>
          </cell>
          <cell r="AY558" t="str">
            <v>-</v>
          </cell>
          <cell r="AZ558" t="str">
            <v>-</v>
          </cell>
        </row>
        <row r="561">
          <cell r="AU561" t="str">
            <v>-</v>
          </cell>
          <cell r="AV561" t="str">
            <v>-</v>
          </cell>
          <cell r="AW561" t="str">
            <v>-</v>
          </cell>
          <cell r="AX561" t="str">
            <v>-</v>
          </cell>
          <cell r="AY561" t="str">
            <v>-</v>
          </cell>
          <cell r="AZ561" t="str">
            <v>-</v>
          </cell>
        </row>
        <row r="562">
          <cell r="AU562" t="e">
            <v>#VALUE!</v>
          </cell>
          <cell r="AV562" t="e">
            <v>#VALUE!</v>
          </cell>
          <cell r="AW562" t="e">
            <v>#VALUE!</v>
          </cell>
          <cell r="AX562" t="e">
            <v>#VALUE!</v>
          </cell>
          <cell r="AY562" t="e">
            <v>#VALUE!</v>
          </cell>
          <cell r="AZ562" t="e">
            <v>#VALUE!</v>
          </cell>
        </row>
        <row r="563">
          <cell r="AU563" t="e">
            <v>#VALUE!</v>
          </cell>
          <cell r="AV563" t="e">
            <v>#VALUE!</v>
          </cell>
          <cell r="AW563" t="e">
            <v>#VALUE!</v>
          </cell>
          <cell r="AX563" t="e">
            <v>#VALUE!</v>
          </cell>
          <cell r="AY563" t="e">
            <v>#VALUE!</v>
          </cell>
          <cell r="AZ563" t="e">
            <v>#VALUE!</v>
          </cell>
        </row>
        <row r="564">
          <cell r="AU564" t="str">
            <v>-</v>
          </cell>
          <cell r="AV564" t="str">
            <v>-</v>
          </cell>
          <cell r="AW564" t="str">
            <v>-</v>
          </cell>
          <cell r="AX564" t="str">
            <v>-</v>
          </cell>
          <cell r="AY564" t="str">
            <v>-</v>
          </cell>
          <cell r="AZ564" t="str">
            <v>-</v>
          </cell>
        </row>
        <row r="565">
          <cell r="AU565" t="e">
            <v>#VALUE!</v>
          </cell>
          <cell r="AV565" t="e">
            <v>#VALUE!</v>
          </cell>
          <cell r="AW565" t="e">
            <v>#VALUE!</v>
          </cell>
          <cell r="AX565" t="e">
            <v>#VALUE!</v>
          </cell>
          <cell r="AY565" t="e">
            <v>#VALUE!</v>
          </cell>
          <cell r="AZ565" t="e">
            <v>#VALUE!</v>
          </cell>
        </row>
        <row r="566">
          <cell r="AU566" t="e">
            <v>#VALUE!</v>
          </cell>
          <cell r="AV566" t="e">
            <v>#VALUE!</v>
          </cell>
          <cell r="AW566" t="e">
            <v>#VALUE!</v>
          </cell>
          <cell r="AX566" t="e">
            <v>#VALUE!</v>
          </cell>
          <cell r="AY566" t="e">
            <v>#VALUE!</v>
          </cell>
          <cell r="AZ566" t="e">
            <v>#VALUE!</v>
          </cell>
        </row>
        <row r="567">
          <cell r="AU567">
            <v>0</v>
          </cell>
          <cell r="AV567">
            <v>0</v>
          </cell>
          <cell r="AW567">
            <v>0</v>
          </cell>
          <cell r="AX567">
            <v>0</v>
          </cell>
          <cell r="AY567">
            <v>0</v>
          </cell>
          <cell r="AZ567">
            <v>0</v>
          </cell>
        </row>
        <row r="568">
          <cell r="AU568" t="str">
            <v>-</v>
          </cell>
          <cell r="AV568" t="str">
            <v>-</v>
          </cell>
          <cell r="AW568" t="str">
            <v>-</v>
          </cell>
          <cell r="AX568" t="str">
            <v>-</v>
          </cell>
          <cell r="AY568" t="str">
            <v>-</v>
          </cell>
          <cell r="AZ568" t="str">
            <v>-</v>
          </cell>
        </row>
        <row r="569">
          <cell r="AU569" t="e">
            <v>#VALUE!</v>
          </cell>
          <cell r="AV569" t="e">
            <v>#VALUE!</v>
          </cell>
          <cell r="AW569" t="e">
            <v>#VALUE!</v>
          </cell>
          <cell r="AX569" t="e">
            <v>#VALUE!</v>
          </cell>
          <cell r="AY569" t="e">
            <v>#VALUE!</v>
          </cell>
          <cell r="AZ569" t="e">
            <v>#VALUE!</v>
          </cell>
        </row>
        <row r="570">
          <cell r="AU570" t="e">
            <v>#VALUE!</v>
          </cell>
          <cell r="AV570" t="e">
            <v>#VALUE!</v>
          </cell>
          <cell r="AW570" t="e">
            <v>#VALUE!</v>
          </cell>
          <cell r="AX570" t="e">
            <v>#VALUE!</v>
          </cell>
          <cell r="AY570" t="e">
            <v>#VALUE!</v>
          </cell>
          <cell r="AZ570" t="e">
            <v>#VALUE!</v>
          </cell>
        </row>
        <row r="571">
          <cell r="AU571" t="str">
            <v>-</v>
          </cell>
          <cell r="AV571" t="str">
            <v>-</v>
          </cell>
          <cell r="AW571" t="str">
            <v>-</v>
          </cell>
          <cell r="AX571" t="str">
            <v>-</v>
          </cell>
          <cell r="AY571" t="str">
            <v>-</v>
          </cell>
          <cell r="AZ571" t="str">
            <v>-</v>
          </cell>
        </row>
        <row r="573">
          <cell r="AU573"/>
          <cell r="AV573"/>
          <cell r="AW573"/>
          <cell r="AX573"/>
          <cell r="AY573"/>
          <cell r="AZ573"/>
        </row>
        <row r="574">
          <cell r="AU574"/>
          <cell r="AV574"/>
          <cell r="AW574"/>
          <cell r="AX574"/>
          <cell r="AY574"/>
          <cell r="AZ574"/>
        </row>
        <row r="575">
          <cell r="AU575"/>
          <cell r="AV575"/>
          <cell r="AW575"/>
          <cell r="AX575"/>
          <cell r="AY575"/>
          <cell r="AZ575"/>
        </row>
        <row r="576">
          <cell r="AU576"/>
          <cell r="AV576"/>
          <cell r="AW576"/>
          <cell r="AX576"/>
          <cell r="AY576"/>
          <cell r="AZ576"/>
        </row>
        <row r="577">
          <cell r="AU577"/>
          <cell r="AV577"/>
          <cell r="AW577"/>
          <cell r="AX577"/>
          <cell r="AY577"/>
          <cell r="AZ577"/>
        </row>
        <row r="578">
          <cell r="AU578"/>
          <cell r="AV578"/>
          <cell r="AW578"/>
          <cell r="AX578"/>
          <cell r="AY578"/>
          <cell r="AZ578"/>
        </row>
        <row r="579">
          <cell r="AU579"/>
          <cell r="AV579"/>
          <cell r="AW579"/>
          <cell r="AX579"/>
          <cell r="AY579"/>
          <cell r="AZ579"/>
        </row>
        <row r="580">
          <cell r="AU580"/>
          <cell r="AV580"/>
          <cell r="AW580"/>
          <cell r="AX580"/>
          <cell r="AY580"/>
          <cell r="AZ580"/>
        </row>
        <row r="581">
          <cell r="AU581"/>
          <cell r="AV581"/>
          <cell r="AW581"/>
          <cell r="AX581"/>
          <cell r="AY581"/>
          <cell r="AZ581"/>
        </row>
        <row r="582">
          <cell r="AU582"/>
          <cell r="AV582"/>
          <cell r="AW582"/>
          <cell r="AX582"/>
          <cell r="AY582"/>
          <cell r="AZ582"/>
        </row>
        <row r="583">
          <cell r="AU583"/>
          <cell r="AV583"/>
          <cell r="AW583"/>
          <cell r="AX583"/>
          <cell r="AY583"/>
          <cell r="AZ583"/>
        </row>
        <row r="584">
          <cell r="AU584"/>
          <cell r="AV584"/>
          <cell r="AW584"/>
          <cell r="AX584"/>
          <cell r="AY584"/>
          <cell r="AZ584"/>
        </row>
        <row r="585">
          <cell r="AU585"/>
          <cell r="AV585"/>
          <cell r="AW585"/>
          <cell r="AX585"/>
          <cell r="AY585"/>
          <cell r="AZ585"/>
        </row>
        <row r="586">
          <cell r="AU586"/>
          <cell r="AV586"/>
          <cell r="AW586"/>
          <cell r="AX586"/>
          <cell r="AY586"/>
          <cell r="AZ586"/>
        </row>
        <row r="587">
          <cell r="AU587"/>
          <cell r="AV587"/>
          <cell r="AW587"/>
          <cell r="AX587"/>
          <cell r="AY587"/>
          <cell r="AZ587"/>
        </row>
        <row r="588">
          <cell r="AU588"/>
          <cell r="AV588"/>
          <cell r="AW588"/>
          <cell r="AX588"/>
          <cell r="AY588"/>
          <cell r="AZ588"/>
        </row>
        <row r="589">
          <cell r="AU589"/>
          <cell r="AV589"/>
          <cell r="AW589"/>
          <cell r="AX589"/>
          <cell r="AY589"/>
          <cell r="AZ589"/>
        </row>
        <row r="590">
          <cell r="AU590"/>
          <cell r="AV590"/>
          <cell r="AW590"/>
          <cell r="AX590"/>
          <cell r="AY590"/>
          <cell r="AZ590"/>
        </row>
        <row r="591">
          <cell r="AU591"/>
          <cell r="AV591"/>
          <cell r="AW591"/>
          <cell r="AX591"/>
          <cell r="AY591"/>
          <cell r="AZ591"/>
        </row>
        <row r="592">
          <cell r="AU592"/>
          <cell r="AV592"/>
          <cell r="AW592"/>
          <cell r="AX592"/>
          <cell r="AY592"/>
          <cell r="AZ592"/>
        </row>
        <row r="593">
          <cell r="AU593"/>
          <cell r="AV593"/>
          <cell r="AW593"/>
          <cell r="AX593"/>
          <cell r="AY593"/>
          <cell r="AZ593"/>
        </row>
        <row r="596">
          <cell r="AU596"/>
          <cell r="AV596"/>
          <cell r="AW596"/>
          <cell r="AX596"/>
          <cell r="AY596"/>
          <cell r="AZ596"/>
        </row>
        <row r="597">
          <cell r="AU597"/>
          <cell r="AV597"/>
          <cell r="AW597"/>
          <cell r="AX597"/>
          <cell r="AY597"/>
          <cell r="AZ597"/>
        </row>
        <row r="668">
          <cell r="AU668" t="str">
            <v>Do not change the offsets of this section!</v>
          </cell>
          <cell r="AV668" t="str">
            <v>Do not change the offsets of this section!</v>
          </cell>
          <cell r="AW668" t="str">
            <v>Do not change the offsets of this section!</v>
          </cell>
          <cell r="AX668" t="str">
            <v>Do not change the offsets of this section!</v>
          </cell>
          <cell r="AY668" t="str">
            <v>Do not change the offsets of this section!</v>
          </cell>
          <cell r="AZ668" t="str">
            <v>Do not change the offsets of this section!</v>
          </cell>
        </row>
        <row r="669">
          <cell r="AU669" t="str">
            <v>Inserted on 18/01/2007 10:12:35 Wxlbld.xla</v>
          </cell>
          <cell r="AV669" t="str">
            <v>Inserted on 18/01/2007 10:12:33 Wxlbld.xla</v>
          </cell>
          <cell r="AW669" t="str">
            <v>Inserted on 18/01/2007 10:12:32 Wxlbld.xla</v>
          </cell>
          <cell r="AX669" t="str">
            <v>Inserted on 18/01/2007 10:13:24 Wxlbld.xla</v>
          </cell>
          <cell r="AY669" t="str">
            <v>Inserted on 18/01/2007 10:13:22 Wxlbld.xla</v>
          </cell>
          <cell r="AZ669" t="str">
            <v>Inserted on 18/01/2007 10:13:21 Wxlbld.xla</v>
          </cell>
        </row>
        <row r="670">
          <cell r="AU670">
            <v>2011</v>
          </cell>
          <cell r="AV670">
            <v>2011</v>
          </cell>
          <cell r="AW670">
            <v>2011</v>
          </cell>
          <cell r="AX670">
            <v>2012</v>
          </cell>
          <cell r="AY670">
            <v>2012</v>
          </cell>
          <cell r="AZ670">
            <v>2012</v>
          </cell>
        </row>
        <row r="671">
          <cell r="AU671" t="str">
            <v>I1</v>
          </cell>
          <cell r="AV671" t="str">
            <v>I2</v>
          </cell>
          <cell r="AW671" t="str">
            <v>F</v>
          </cell>
          <cell r="AX671" t="str">
            <v>I1</v>
          </cell>
          <cell r="AY671" t="str">
            <v>I2</v>
          </cell>
          <cell r="AZ671" t="str">
            <v>F</v>
          </cell>
        </row>
        <row r="672">
          <cell r="AU672">
            <v>6</v>
          </cell>
          <cell r="AV672">
            <v>12</v>
          </cell>
          <cell r="AW672">
            <v>12</v>
          </cell>
          <cell r="AX672">
            <v>6</v>
          </cell>
          <cell r="AY672">
            <v>12</v>
          </cell>
          <cell r="AZ672">
            <v>12</v>
          </cell>
        </row>
        <row r="673">
          <cell r="AU673" t="str">
            <v>June</v>
          </cell>
          <cell r="AV673" t="str">
            <v>December</v>
          </cell>
          <cell r="AW673" t="str">
            <v>December</v>
          </cell>
          <cell r="AX673" t="str">
            <v>June</v>
          </cell>
          <cell r="AY673" t="str">
            <v>December</v>
          </cell>
          <cell r="AZ673" t="str">
            <v>December</v>
          </cell>
        </row>
        <row r="674">
          <cell r="AU674" t="str">
            <v>I1.2010.06</v>
          </cell>
          <cell r="AV674" t="str">
            <v>I2.2010.12</v>
          </cell>
          <cell r="AW674" t="str">
            <v>F.2010.12</v>
          </cell>
          <cell r="AX674" t="str">
            <v>I1.2011.06</v>
          </cell>
          <cell r="AY674" t="str">
            <v>I2.2011.12</v>
          </cell>
          <cell r="AZ674" t="str">
            <v>F.2011.12</v>
          </cell>
        </row>
        <row r="675">
          <cell r="AU675">
            <v>2011</v>
          </cell>
          <cell r="AV675">
            <v>2011</v>
          </cell>
          <cell r="AW675">
            <v>2011</v>
          </cell>
          <cell r="AX675">
            <v>2012</v>
          </cell>
          <cell r="AY675">
            <v>2012</v>
          </cell>
          <cell r="AZ675">
            <v>2012</v>
          </cell>
        </row>
        <row r="676">
          <cell r="AU676">
            <v>6</v>
          </cell>
          <cell r="AV676">
            <v>6</v>
          </cell>
          <cell r="AW676">
            <v>12</v>
          </cell>
          <cell r="AX676">
            <v>6</v>
          </cell>
          <cell r="AY676">
            <v>6</v>
          </cell>
          <cell r="AZ676">
            <v>12</v>
          </cell>
        </row>
        <row r="677">
          <cell r="AU677">
            <v>40695</v>
          </cell>
          <cell r="AV677">
            <v>40878</v>
          </cell>
          <cell r="AW677">
            <v>40878</v>
          </cell>
          <cell r="AX677">
            <v>41061</v>
          </cell>
          <cell r="AY677">
            <v>41244</v>
          </cell>
          <cell r="AZ677">
            <v>41244</v>
          </cell>
        </row>
        <row r="678">
          <cell r="AU678">
            <v>40544</v>
          </cell>
          <cell r="AV678">
            <v>40725</v>
          </cell>
          <cell r="AW678">
            <v>40544</v>
          </cell>
          <cell r="AX678">
            <v>40909</v>
          </cell>
          <cell r="AY678">
            <v>41091</v>
          </cell>
          <cell r="AZ678">
            <v>40909</v>
          </cell>
        </row>
        <row r="680">
          <cell r="AU680" t="str">
            <v>F</v>
          </cell>
          <cell r="AV680" t="str">
            <v>F</v>
          </cell>
          <cell r="AW680" t="str">
            <v>F</v>
          </cell>
          <cell r="AX680" t="str">
            <v>F</v>
          </cell>
          <cell r="AY680" t="str">
            <v>F</v>
          </cell>
          <cell r="AZ680" t="str">
            <v>F</v>
          </cell>
        </row>
        <row r="681">
          <cell r="AU681" t="str">
            <v>F</v>
          </cell>
          <cell r="AV681" t="str">
            <v>F</v>
          </cell>
          <cell r="AW681" t="str">
            <v>F</v>
          </cell>
          <cell r="AX681" t="str">
            <v>F</v>
          </cell>
          <cell r="AY681" t="str">
            <v>F</v>
          </cell>
          <cell r="AZ681" t="str">
            <v>F</v>
          </cell>
        </row>
        <row r="682">
          <cell r="AU682" t="str">
            <v>F.2010.12</v>
          </cell>
          <cell r="AV682" t="str">
            <v>I1.2011.06</v>
          </cell>
          <cell r="AW682" t="str">
            <v>F.2010.12</v>
          </cell>
          <cell r="AX682" t="str">
            <v>F.2011.12</v>
          </cell>
          <cell r="AY682" t="str">
            <v>I1.2012.06</v>
          </cell>
          <cell r="AZ682" t="str">
            <v>F.2011.12</v>
          </cell>
        </row>
        <row r="683">
          <cell r="AU683" t="str">
            <v>I1.2011.06</v>
          </cell>
          <cell r="AV683" t="str">
            <v>I2.2011.12</v>
          </cell>
          <cell r="AW683" t="str">
            <v>F.2011.12</v>
          </cell>
          <cell r="AX683" t="str">
            <v>I1.2012.06</v>
          </cell>
          <cell r="AY683" t="str">
            <v>I2.2012.12</v>
          </cell>
          <cell r="AZ683" t="str">
            <v>F.2012.12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Set>
  </externalBook>
</externalLink>
</file>

<file path=xl/externalLinks/externalLink1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ion (2)"/>
      <sheetName val="Sheet1"/>
      <sheetName val="Cell Input"/>
      <sheetName val="C_1"/>
      <sheetName val="F_1"/>
      <sheetName val="Fixed Input"/>
      <sheetName val="C_Cal"/>
      <sheetName val="Calculation"/>
      <sheetName val="Price Performance"/>
      <sheetName val="Earnings Estimates"/>
      <sheetName val="EV Estimates"/>
      <sheetName val="Demand Multiples"/>
      <sheetName val="Bal Multiples"/>
      <sheetName val="Earnings Multiples"/>
      <sheetName val="Output"/>
      <sheetName val="Sheet2"/>
      <sheetName val="Sheet3"/>
      <sheetName val="Summary"/>
      <sheetName val="Profit&amp;Loss"/>
      <sheetName val="Quarterly"/>
      <sheetName val="DCF detailed"/>
      <sheetName val="Revenue"/>
      <sheetName val="Demand"/>
      <sheetName val="Other rev"/>
      <sheetName val="Int'l Revenue"/>
      <sheetName val="Celcom"/>
      <sheetName val="Mobile"/>
      <sheetName val="Balance Sheet"/>
      <sheetName val="Cash Flow"/>
      <sheetName val="External"/>
      <sheetName val="Associates"/>
      <sheetName val="Depreciation"/>
      <sheetName val="Costs"/>
      <sheetName val="GS_PNL"/>
      <sheetName val="GS_Cash "/>
      <sheetName val="GS_Balance"/>
      <sheetName val="GS Assumptions-F"/>
      <sheetName val="Company profile"/>
      <sheetName val="CROCI"/>
      <sheetName val="GS data"/>
      <sheetName val="GEM"/>
      <sheetName val="F-data"/>
      <sheetName val="Comps-Celcom"/>
      <sheetName val="Comps"/>
      <sheetName val="Externšl"/>
      <sheetName val="WEEKLYxls"/>
      <sheetName val="MimicCUS"/>
      <sheetName val="template"/>
      <sheetName val="CF"/>
      <sheetName val="earn mdl"/>
      <sheetName val="Main"/>
      <sheetName val="Assumptions"/>
      <sheetName val="BNMWeb"/>
      <sheetName val="Datastream"/>
      <sheetName val="FX as of 30 April 98"/>
      <sheetName val="EVA"/>
      <sheetName val="P&amp;L"/>
      <sheetName val="sales"/>
      <sheetName val="CROCIWACC"/>
      <sheetName val="QORFA"/>
      <sheetName val="IS (USD)"/>
      <sheetName val="update"/>
      <sheetName val="Inc Mod cigs"/>
      <sheetName val="bs_related"/>
      <sheetName val="sensity"/>
      <sheetName val="Chemicals - REV"/>
      <sheetName val="TiO2"/>
      <sheetName val="Ethylene"/>
      <sheetName val="제품별110계"/>
      <sheetName val="CUS Image"/>
      <sheetName val="Inputs &amp; Assumptions"/>
      <sheetName val="REGISTRATION BREAKDOWN"/>
      <sheetName val="Valuations"/>
      <sheetName val="Mar97"/>
      <sheetName val="sh pri"/>
      <sheetName val="Inc Mod"/>
      <sheetName val="ProductModel"/>
      <sheetName val="Sample Layout"/>
      <sheetName val="EPS Table"/>
      <sheetName val="forecasted_BS"/>
      <sheetName val="forecasted_IS"/>
      <sheetName val="R_d Exp_ Details 08"/>
      <sheetName val="Main Sheet"/>
      <sheetName val="Ratios"/>
      <sheetName val="Input"/>
      <sheetName val="Profile"/>
      <sheetName val="Debt"/>
      <sheetName val="Formats"/>
      <sheetName val="CapEx"/>
      <sheetName val="Capital"/>
      <sheetName val="Tax"/>
      <sheetName val="VarName"/>
      <sheetName val="Investment_Adv"/>
      <sheetName val="Pub Rts 1.5 Standalone"/>
      <sheetName val="Indoor BTS upgrade prices"/>
      <sheetName val="Financials"/>
      <sheetName val="GS_DCF"/>
      <sheetName val="RMF Annual"/>
      <sheetName val="Calculation_(2)"/>
      <sheetName val="Cell_Input"/>
      <sheetName val="Fixed_Input"/>
      <sheetName val="Price_Performance"/>
      <sheetName val="Earnings_Estimates"/>
      <sheetName val="EV_Estimates"/>
      <sheetName val="Demand_Multiples"/>
      <sheetName val="Bal_Multiples"/>
      <sheetName val="Earnings_Multiples"/>
      <sheetName val="DCF_detailed"/>
      <sheetName val="Other_rev"/>
      <sheetName val="Int'l_Revenue"/>
      <sheetName val="Balance_Sheet"/>
      <sheetName val="Cash_Flow"/>
      <sheetName val="GS_Cash_"/>
      <sheetName val="GS_Assumptions-F"/>
      <sheetName val="Company_profile"/>
      <sheetName val="GS_data"/>
      <sheetName val="earn_mdl"/>
      <sheetName val="Inc_Mod_cigs"/>
      <sheetName val="Chemicals_-_REV"/>
      <sheetName val="FX_as_of_30_April_98"/>
      <sheetName val="IS_(USD)"/>
      <sheetName val="CUS_Image"/>
      <sheetName val="Inputs_&amp;_Assumptions"/>
      <sheetName val="REGISTRATION_BREAKDOWN"/>
      <sheetName val="sh_pri"/>
      <sheetName val="Inc_Mod"/>
      <sheetName val="Sample_Layout"/>
      <sheetName val="Calculation_(2)1"/>
      <sheetName val="Cell_Input1"/>
      <sheetName val="Fixed_Input1"/>
      <sheetName val="Price_Performance1"/>
      <sheetName val="Earnings_Estimates1"/>
      <sheetName val="EV_Estimates1"/>
      <sheetName val="Demand_Multiples1"/>
      <sheetName val="Bal_Multiples1"/>
      <sheetName val="Earnings_Multiples1"/>
      <sheetName val="DCF_detailed1"/>
      <sheetName val="Other_rev1"/>
      <sheetName val="Int'l_Revenue1"/>
      <sheetName val="Balance_Sheet1"/>
      <sheetName val="Cash_Flow1"/>
      <sheetName val="GS_Cash_1"/>
      <sheetName val="GS_Assumptions-F1"/>
      <sheetName val="Company_profile1"/>
      <sheetName val="GS_data1"/>
      <sheetName val="earn_mdl1"/>
      <sheetName val="Inc_Mod_cigs1"/>
      <sheetName val="Chemicals_-_REV1"/>
      <sheetName val="FX_as_of_30_April_981"/>
      <sheetName val="IS_(USD)1"/>
      <sheetName val="CUS_Image1"/>
      <sheetName val="Inputs_&amp;_Assumptions1"/>
      <sheetName val="REGISTRATION_BREAKDOWN1"/>
      <sheetName val="sh_pri1"/>
      <sheetName val="Inc_Mod1"/>
      <sheetName val="Sample_Layout1"/>
      <sheetName val="Physical"/>
      <sheetName val="10-city points"/>
      <sheetName val="RangeDictionary"/>
      <sheetName val="WARNING"/>
      <sheetName val="BZWTEMPLATEEV &amp; Scre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refreshError="1"/>
      <sheetData sheetId="157" refreshError="1"/>
      <sheetData sheetId="158" refreshError="1"/>
      <sheetData sheetId="159" refreshError="1"/>
      <sheetData sheetId="160" refreshError="1"/>
    </sheetDataSet>
  </externalBook>
</externalLink>
</file>

<file path=xl/externalLinks/externalLink1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ctsheet"/>
      <sheetName val="Quarterly "/>
      <sheetName val="PNL"/>
      <sheetName val="Revenues"/>
      <sheetName val="Costs"/>
      <sheetName val="Depreciation"/>
      <sheetName val="Balance Sheet"/>
      <sheetName val="Cash Flow"/>
      <sheetName val="DCF"/>
      <sheetName val="Sensitivities"/>
      <sheetName val="EVA1"/>
      <sheetName val="EVA 2 "/>
      <sheetName val="sample NV_data"/>
      <sheetName val="GS PNL-F"/>
      <sheetName val="GS Balance"/>
      <sheetName val="GS Cashflow"/>
      <sheetName val="GS Assumptions"/>
      <sheetName val="GS- WACC"/>
      <sheetName val="GS- DCF"/>
      <sheetName val="NotesXpress"/>
      <sheetName val="DATA"/>
      <sheetName val="v.data"/>
      <sheetName val="Macro1"/>
      <sheetName val="NV-data"/>
      <sheetName val="CF"/>
      <sheetName val="BS"/>
      <sheetName val="F-Assumptions"/>
      <sheetName val="WACC"/>
      <sheetName val="DCF-F1"/>
      <sheetName val="EVA"/>
      <sheetName val="EM-TAC"/>
      <sheetName val="DCF &amp; WACC"/>
      <sheetName val="GS Assumptions-F"/>
      <sheetName val="#REF"/>
      <sheetName val="margin cht"/>
      <sheetName val="Facts &amp; Audit"/>
      <sheetName val="Changes"/>
      <sheetName val="Interim"/>
      <sheetName val="Capital Structure"/>
      <sheetName val="Net add cht"/>
      <sheetName val="GS-Capex"/>
      <sheetName val="GS BS-F"/>
      <sheetName val="GS-CF"/>
      <sheetName val="GS-DCF-F1"/>
      <sheetName val="F-data"/>
      <sheetName val="Report"/>
      <sheetName val="Old Qtly Sheet"/>
      <sheetName val="Quarterly"/>
      <sheetName val="EVA 2"/>
      <sheetName val="Concession Conversion"/>
      <sheetName val="Company profile"/>
      <sheetName val="GS data"/>
      <sheetName val="ROIC"/>
      <sheetName val="GEM"/>
      <sheetName val="GEMS"/>
      <sheetName val="EROCE"/>
      <sheetName val="GS Assumes"/>
      <sheetName val="Sheet1"/>
      <sheetName val="Comps"/>
      <sheetName val="CROCI"/>
      <sheetName val="Company profile back-up"/>
      <sheetName val="Company profile "/>
      <sheetName val="GS data back-up"/>
      <sheetName val="Summary"/>
      <sheetName val="External"/>
      <sheetName val="Assoc"/>
      <sheetName val="Detailed DCF"/>
      <sheetName val="Qtly"/>
      <sheetName val="F-Qtly"/>
      <sheetName val="tables"/>
      <sheetName val="Oaktree"/>
      <sheetName val="GQ"/>
      <sheetName val="DCF Template"/>
      <sheetName val="DCF Sensitivity"/>
      <sheetName val="Q-PreARPU"/>
      <sheetName val="Q-PostARPU"/>
      <sheetName val="Q-EBITDA (2)"/>
      <sheetName val="8 kÿÊ0 _x0000__x0000__x0000_F_x0001__x0000__x0000_t"/>
      <sheetName val=""/>
      <sheetName val="F-DCF"/>
      <sheetName val="Financials"/>
      <sheetName val="Operations"/>
      <sheetName val="Bloomberg"/>
      <sheetName val="Beef_Lamb_Prices"/>
      <sheetName val="DCF_Multiple"/>
      <sheetName val="inputs"/>
      <sheetName val="8 kÿÊ0 F_x0001__x0000_t"/>
      <sheetName val="acctmod"/>
      <sheetName val="prices"/>
      <sheetName val="8 kÿÊ0 ???F_x0001_??t"/>
      <sheetName val="data.exp"/>
      <sheetName val="Sheet2"/>
      <sheetName val="Settings"/>
      <sheetName val="Lists"/>
      <sheetName val="ListMaster"/>
      <sheetName val="ABG"/>
      <sheetName val="Variables"/>
      <sheetName val="8 kÿÊ0 _x005f_x0000__x005f_x0000__x005f_x0000_F_x"/>
      <sheetName val="Royal Carib. Model"/>
      <sheetName val="PB band"/>
      <sheetName val="AMOY"/>
      <sheetName val="MODEL"/>
      <sheetName val="EM HK Australia"/>
      <sheetName val="Criteria"/>
      <sheetName val="BSheet"/>
      <sheetName val="CFlow"/>
      <sheetName val="Ratios"/>
      <sheetName val="EUROPE"/>
      <sheetName val="RUSSIA_CASPIAN"/>
      <sheetName val="MTNL"/>
      <sheetName val="Interface"/>
      <sheetName val="8 kÿÊ0 F_x0001_?t"/>
      <sheetName val="board"/>
      <sheetName val="sales"/>
      <sheetName val="main"/>
      <sheetName val="pl_related"/>
      <sheetName val="shareholding"/>
      <sheetName val="bp"/>
      <sheetName val="fp"/>
      <sheetName val="quant"/>
      <sheetName val="charts &amp; tables"/>
      <sheetName val="Calc"/>
      <sheetName val="8 kÿÊ0 "/>
      <sheetName val="Fox Model"/>
      <sheetName val="HC"/>
      <sheetName val=" DOE model"/>
      <sheetName val="DRAMJOCI"/>
      <sheetName val="315005"/>
      <sheetName val="8 kÿÊ0 F_x0001_"/>
      <sheetName val="8 kÿÊ0 ___F_x0001___t"/>
      <sheetName val="fpage"/>
      <sheetName val="Profit and loss"/>
      <sheetName val="cc_Link"/>
      <sheetName val="SOTP"/>
      <sheetName val="TABLE"/>
      <sheetName val="CHARTS"/>
      <sheetName val="INTERIMS"/>
      <sheetName val="VALUATION"/>
      <sheetName val="COST ASSUMPTIONS"/>
      <sheetName val="USDEAL"/>
      <sheetName val="PROFIT &amp; LOSS"/>
      <sheetName val="GROWTH ASSUMPTIONS"/>
      <sheetName val="Model Setting"/>
      <sheetName val="IS"/>
      <sheetName val="Historical Code"/>
      <sheetName val="EV EBITDA SALES band"/>
      <sheetName val="PE band"/>
      <sheetName val="ET"/>
      <sheetName val="Calculation (2)"/>
      <sheetName val="CAP"/>
      <sheetName val="Cashflow"/>
      <sheetName val="P&amp;L"/>
      <sheetName val="cashflow (F)"/>
      <sheetName val="earnings (F)"/>
      <sheetName val="Modern Terminal (F)"/>
      <sheetName val="NAV (F)"/>
      <sheetName val="Property Dev (F)"/>
      <sheetName val="Per share"/>
      <sheetName val="合成単価作成・-BLDG"/>
      <sheetName val="Annual Temp"/>
      <sheetName val="Quarterly_"/>
      <sheetName val="Balance_Sheet"/>
      <sheetName val="Cash_Flow"/>
      <sheetName val="v_data"/>
      <sheetName val="EVA_2_"/>
      <sheetName val="sample_NV_data"/>
      <sheetName val="GS_PNL-F"/>
      <sheetName val="GS_Balance"/>
      <sheetName val="GS_Cashflow"/>
      <sheetName val="GS_Assumptions"/>
      <sheetName val="GS-_WACC"/>
      <sheetName val="GS-_DCF"/>
      <sheetName val="DCF_&amp;_WACC"/>
      <sheetName val="GS_Assumptions-F"/>
      <sheetName val="margin_cht"/>
      <sheetName val="Facts_&amp;_Audit"/>
      <sheetName val="Capital_Structure"/>
      <sheetName val="Net_add_cht"/>
      <sheetName val="GS_BS-F"/>
      <sheetName val="Old_Qtly_Sheet"/>
      <sheetName val="EVA_2"/>
      <sheetName val="Concession_Conversion"/>
      <sheetName val="Company_profile"/>
      <sheetName val="GS_data"/>
      <sheetName val="GS_Assumes"/>
      <sheetName val="Company_profile_back-up"/>
      <sheetName val="Company_profile_"/>
      <sheetName val="GS_data_back-up"/>
      <sheetName val="Detailed_DCF"/>
      <sheetName val="DCF_Template"/>
      <sheetName val="DCF_Sensitivity"/>
      <sheetName val="Q-EBITDA_(2)"/>
      <sheetName val="8_kÿÊ0 Ft"/>
      <sheetName val="PB_band"/>
      <sheetName val="EM_HK_Australia"/>
      <sheetName val="8_kÿÊ0 ???F??t"/>
      <sheetName val="data_exp"/>
      <sheetName val="8_kÿÊ0 _x005f_x0000__x005f_x0000__x005f_x0000_F_x"/>
      <sheetName val="Royal_Carib__Model"/>
      <sheetName val="8_kÿÊ0 F?t"/>
      <sheetName val="8_kÿÊ0 "/>
      <sheetName val="Fox_Model"/>
      <sheetName val="8_kÿÊ0 F"/>
      <sheetName val="8_kÿÊ0 ___F__t"/>
      <sheetName val="charts_&amp;_tables"/>
      <sheetName val="_DOE_model"/>
      <sheetName val="COST_ASSUMPTIONS"/>
      <sheetName val="PROFIT_&amp;_LOSS"/>
      <sheetName val="GROWTH_ASSUMPTIONS"/>
      <sheetName val="Model_Setting"/>
      <sheetName val="Historical_Code"/>
      <sheetName val="Profit_and_loss"/>
      <sheetName val="Quarterly_1"/>
      <sheetName val="Balance_Sheet1"/>
      <sheetName val="Cash_Flow1"/>
      <sheetName val="v_data1"/>
      <sheetName val="EVA_2_1"/>
      <sheetName val="sample_NV_data1"/>
      <sheetName val="GS_PNL-F1"/>
      <sheetName val="GS_Balance1"/>
      <sheetName val="GS_Cashflow1"/>
      <sheetName val="GS_Assumptions1"/>
      <sheetName val="GS-_WACC1"/>
      <sheetName val="GS-_DCF1"/>
      <sheetName val="DCF_&amp;_WACC1"/>
      <sheetName val="GS_Assumptions-F1"/>
      <sheetName val="margin_cht1"/>
      <sheetName val="Facts_&amp;_Audit1"/>
      <sheetName val="Capital_Structure1"/>
      <sheetName val="Net_add_cht1"/>
      <sheetName val="GS_BS-F1"/>
      <sheetName val="Old_Qtly_Sheet1"/>
      <sheetName val="EVA_21"/>
      <sheetName val="Concession_Conversion1"/>
      <sheetName val="Company_profile1"/>
      <sheetName val="GS_data1"/>
      <sheetName val="GS_Assumes1"/>
      <sheetName val="Company_profile_back-up1"/>
      <sheetName val="Company_profile_1"/>
      <sheetName val="GS_data_back-up1"/>
      <sheetName val="Detailed_DCF1"/>
      <sheetName val="DCF_Template1"/>
      <sheetName val="DCF_Sensitivity1"/>
      <sheetName val="Q-EBITDA_(2)1"/>
      <sheetName val="PB_band1"/>
      <sheetName val="EM_HK_Australia1"/>
      <sheetName val="data_exp1"/>
      <sheetName val="8_kÿÊ0 _x005f_x0000__x005f_x0000__x005f_x0000_F_1"/>
      <sheetName val="Royal_Carib__Model1"/>
      <sheetName val="8_kÿÊ0 1"/>
      <sheetName val="Fox_Model1"/>
      <sheetName val="charts_&amp;_tables1"/>
      <sheetName val="_DOE_model1"/>
      <sheetName val="COST_ASSUMPTIONS1"/>
      <sheetName val="PROFIT_&amp;_LOSS1"/>
      <sheetName val="GROWTH_ASSUMPTIONS1"/>
      <sheetName val="Model_Setting1"/>
      <sheetName val="Historical_Code1"/>
      <sheetName val="Profit_and_loss1"/>
      <sheetName val="8 kÿÊ0 F_x0001__t"/>
      <sheetName val="cashflow_(F)"/>
      <sheetName val="earnings_(F)"/>
      <sheetName val="Modern_Terminal_(F)"/>
      <sheetName val="NAV_(F)"/>
      <sheetName val="Property_Dev_(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refreshError="1"/>
      <sheetData sheetId="260"/>
      <sheetData sheetId="261"/>
      <sheetData sheetId="262"/>
      <sheetData sheetId="263"/>
      <sheetData sheetId="264"/>
    </sheetDataSet>
  </externalBook>
</externalLink>
</file>

<file path=xl/externalLinks/externalLink1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VA"/>
    </sheetNames>
    <sheetDataSet>
      <sheetData sheetId="0" refreshError="1"/>
    </sheetDataSet>
  </externalBook>
</externalLink>
</file>

<file path=xl/externalLinks/externalLink1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2)"/>
      <sheetName val="Sheet3 _2_"/>
      <sheetName val="DEPRE"/>
      <sheetName val="Calculation (2)"/>
      <sheetName val="QoQ Forecast"/>
      <sheetName val="BBEuros"/>
      <sheetName val="InvoiceList"/>
      <sheetName val="Income &amp; Occupancy Customer"/>
      <sheetName val="Summary"/>
      <sheetName val="노무비"/>
      <sheetName val="Set"/>
      <sheetName val="Income Statements"/>
      <sheetName val="Sheet3_(2)"/>
      <sheetName val="Sheet3__2_"/>
      <sheetName val="Main Sheet (MTD)"/>
      <sheetName val="Consl Daily Report"/>
      <sheetName val="Acc_10_5"/>
      <sheetName val="Sheet1"/>
      <sheetName val="Input"/>
      <sheetName val="Portfolio Summary"/>
      <sheetName val="Master Price List"/>
      <sheetName val="Introduction"/>
      <sheetName val="IDC macro"/>
      <sheetName val="SALE"/>
      <sheetName val="reference"/>
      <sheetName val="sheet6"/>
      <sheetName val="Analysis"/>
      <sheetName val="Sheet2"/>
      <sheetName val="van khuon"/>
      <sheetName val="Names"/>
      <sheetName val="Rollup Summary"/>
      <sheetName val="Acc_10.5"/>
      <sheetName val="new_data"/>
      <sheetName val="earnmodl"/>
      <sheetName val="Dom Cell (IS)"/>
      <sheetName val="compu"/>
      <sheetName val="P &amp; L"/>
      <sheetName val="Global Assm."/>
      <sheetName val="Aladdin Macro1"/>
      <sheetName val="BalSht"/>
      <sheetName val="ABP inputs"/>
      <sheetName val="Synergy Sales Budget"/>
      <sheetName val="Project Budget Worksheet"/>
      <sheetName val="JCF"/>
      <sheetName val="Multiple output"/>
      <sheetName val="유통망계획"/>
      <sheetName val="Builtup Area"/>
      <sheetName val="Headings"/>
      <sheetName val="RCC,Ret. Wall"/>
      <sheetName val="BOQ T4B"/>
      <sheetName val="F1a-Pile"/>
      <sheetName val="CV"/>
      <sheetName val="ES(Kor)"/>
      <sheetName val="INDIGINEOUS ITEMS "/>
      <sheetName val="fco"/>
      <sheetName val="Formulas"/>
      <sheetName val="Preside"/>
      <sheetName val="balance sheet"/>
      <sheetName val="Factor_Sheet"/>
      <sheetName val="TIll_Q_sal"/>
      <sheetName val="tiller"/>
      <sheetName val="download"/>
      <sheetName val="170810-lease tax"/>
      <sheetName val="Main workings"/>
      <sheetName val="assumptions"/>
      <sheetName val="q-details"/>
      <sheetName val="Inputs"/>
      <sheetName val="International"/>
      <sheetName val="Internet"/>
      <sheetName val="LISTS"/>
      <sheetName val="M-2 Adjusted"/>
      <sheetName val="Occ"/>
      <sheetName val="Demand"/>
      <sheetName val="Ref"/>
      <sheetName val="Material "/>
      <sheetName val="Labour &amp; Plant"/>
      <sheetName val="GBW"/>
      <sheetName val="Design"/>
      <sheetName val="BOQ"/>
      <sheetName val=" B3"/>
      <sheetName val=" B1"/>
      <sheetName val="Lead"/>
      <sheetName val="Main-Material"/>
      <sheetName val="beam-reinft-IIInd floor"/>
      <sheetName val="CFForecast detail"/>
      <sheetName val="Site Dev BOQ"/>
      <sheetName val="Break up Sheet"/>
      <sheetName val="Approved MTD Proj #'s"/>
      <sheetName val="MN T.B."/>
      <sheetName val="Vind-BtB"/>
      <sheetName val="Load Details-220kV"/>
      <sheetName val="Depreciation"/>
      <sheetName val="CapitalOutlay"/>
      <sheetName val="Assum"/>
      <sheetName val="MASTER_RATE ANALYSIS"/>
      <sheetName val="Valuation - block 2"/>
      <sheetName val="02022005"/>
      <sheetName val="16022005"/>
      <sheetName val="05012005"/>
      <sheetName val="19012005"/>
      <sheetName val="02032005"/>
      <sheetName val="16032005"/>
      <sheetName val="30032005"/>
      <sheetName val="Block A - BOQ"/>
      <sheetName val="ABP_inputs"/>
      <sheetName val="Synergy_Sales_Budget"/>
      <sheetName val="Project_Budget_Worksheet"/>
      <sheetName val="QoQ_Forecast"/>
      <sheetName val="Income_Statements"/>
      <sheetName val="Income_&amp;_Occupancy_Customer"/>
      <sheetName val="RCC,Ret__Wall"/>
      <sheetName val="Calculation_(2)"/>
      <sheetName val="Multiple_output"/>
      <sheetName val="Builtup_Area"/>
      <sheetName val="BOQ_T4B"/>
      <sheetName val="INDIGINEOUS_ITEMS_"/>
      <sheetName val="Material_"/>
      <sheetName val="Labour_&amp;_Plant"/>
      <sheetName val="Approved_MTD_Proj_#'s"/>
      <sheetName val="_B3"/>
      <sheetName val="_B1"/>
      <sheetName val="beam-reinft-IIInd_floor"/>
      <sheetName val="Aladdin_Macro1"/>
      <sheetName val="Global_Assm_"/>
      <sheetName val="MN_T_B_"/>
      <sheetName val="CFForecast_detail"/>
      <sheetName val="Site_Dev_BOQ"/>
      <sheetName val="Break_up_Sheet"/>
      <sheetName val="Load_Details-220kV"/>
      <sheetName val="Block_A_-_BOQ"/>
      <sheetName val="Sheet3_(2)1"/>
      <sheetName val="ABP_inputs1"/>
      <sheetName val="Synergy_Sales_Budget1"/>
      <sheetName val="Project_Budget_Worksheet1"/>
      <sheetName val="QoQ_Forecast1"/>
      <sheetName val="Income_Statements1"/>
      <sheetName val="Sheet3__2_1"/>
      <sheetName val="Income_&amp;_Occupancy_Customer1"/>
      <sheetName val="RCC,Ret__Wall1"/>
      <sheetName val="Calculation_(2)1"/>
      <sheetName val="Multiple_output1"/>
      <sheetName val="Builtup_Area1"/>
      <sheetName val="BOQ_T4B1"/>
      <sheetName val="INDIGINEOUS_ITEMS_1"/>
      <sheetName val="Material_1"/>
      <sheetName val="Labour_&amp;_Plant1"/>
      <sheetName val="Approved_MTD_Proj_#'s1"/>
      <sheetName val="_B31"/>
      <sheetName val="_B11"/>
      <sheetName val="beam-reinft-IIInd_floor1"/>
      <sheetName val="Aladdin_Macro11"/>
      <sheetName val="Acc_10_51"/>
      <sheetName val="Global_Assm_1"/>
      <sheetName val="MN_T_B_1"/>
      <sheetName val="CFForecast_detail1"/>
      <sheetName val="Site_Dev_BOQ1"/>
      <sheetName val="Break_up_Sheet1"/>
      <sheetName val="Load_Details-220kV1"/>
      <sheetName val="Block_A_-_BOQ1"/>
      <sheetName val="Sheet3_(2)2"/>
      <sheetName val="ABP_inputs2"/>
      <sheetName val="Synergy_Sales_Budget2"/>
      <sheetName val="Project_Budget_Worksheet2"/>
      <sheetName val="QoQ_Forecast2"/>
      <sheetName val="Income_Statements2"/>
      <sheetName val="Sheet3__2_2"/>
      <sheetName val="Income_&amp;_Occupancy_Customer2"/>
      <sheetName val="RCC,Ret__Wall2"/>
      <sheetName val="Calculation_(2)2"/>
      <sheetName val="Multiple_output2"/>
      <sheetName val="Builtup_Area2"/>
      <sheetName val="BOQ_T4B2"/>
      <sheetName val="INDIGINEOUS_ITEMS_2"/>
      <sheetName val="Material_2"/>
      <sheetName val="Labour_&amp;_Plant2"/>
      <sheetName val="Approved_MTD_Proj_#'s2"/>
      <sheetName val="_B32"/>
      <sheetName val="_B12"/>
      <sheetName val="beam-reinft-IIInd_floor2"/>
      <sheetName val="Aladdin_Macro12"/>
      <sheetName val="Acc_10_52"/>
      <sheetName val="Global_Assm_2"/>
      <sheetName val="MN_T_B_2"/>
      <sheetName val="CFForecast_detail2"/>
      <sheetName val="Site_Dev_BOQ2"/>
      <sheetName val="Break_up_Sheet2"/>
      <sheetName val="Load_Details-220kV2"/>
      <sheetName val="Block_A_-_BOQ2"/>
      <sheetName val="strand"/>
      <sheetName val="CABLE DATA"/>
      <sheetName val="1st flr"/>
      <sheetName val="final abstract"/>
      <sheetName val="Rate analysis"/>
      <sheetName val="02"/>
      <sheetName val="03"/>
      <sheetName val="04"/>
      <sheetName val="01"/>
      <sheetName val="Civil Boq"/>
      <sheetName val="Sheet3_(2)3"/>
      <sheetName val="ABP_inputs3"/>
      <sheetName val="Synergy_Sales_Budget3"/>
      <sheetName val="Project_Budget_Worksheet3"/>
      <sheetName val="QoQ_Forecast3"/>
      <sheetName val="Income_Statements3"/>
      <sheetName val="Sheet3__2_3"/>
      <sheetName val="Income_&amp;_Occupancy_Customer3"/>
      <sheetName val="RCC,Ret__Wall3"/>
      <sheetName val="Calculation_(2)3"/>
      <sheetName val="Multiple_output3"/>
      <sheetName val="Builtup_Area3"/>
      <sheetName val="BOQ_T4B3"/>
      <sheetName val="INDIGINEOUS_ITEMS_3"/>
      <sheetName val="Material_3"/>
      <sheetName val="Labour_&amp;_Plant3"/>
      <sheetName val="Approved_MTD_Proj_#'s3"/>
      <sheetName val="_B33"/>
      <sheetName val="_B13"/>
      <sheetName val="beam-reinft-IIInd_floor3"/>
      <sheetName val="Aladdin_Macro13"/>
      <sheetName val="Acc_10_53"/>
      <sheetName val="Global_Assm_3"/>
      <sheetName val="MN_T_B_3"/>
      <sheetName val="CFForecast_detail3"/>
      <sheetName val="Site_Dev_BOQ3"/>
      <sheetName val="Break_up_Sheet3"/>
      <sheetName val="Load_Details-220kV3"/>
      <sheetName val="Block_A_-_BOQ3"/>
      <sheetName val="Sheet3_(2)4"/>
      <sheetName val="ABP_inputs4"/>
      <sheetName val="Synergy_Sales_Budget4"/>
      <sheetName val="Project_Budget_Worksheet4"/>
      <sheetName val="QoQ_Forecast4"/>
      <sheetName val="Income_Statements4"/>
      <sheetName val="Sheet3__2_4"/>
      <sheetName val="Income_&amp;_Occupancy_Customer4"/>
      <sheetName val="RCC,Ret__Wall4"/>
      <sheetName val="Calculation_(2)4"/>
      <sheetName val="Multiple_output4"/>
      <sheetName val="Builtup_Area4"/>
      <sheetName val="BOQ_T4B4"/>
      <sheetName val="INDIGINEOUS_ITEMS_4"/>
      <sheetName val="Material_4"/>
      <sheetName val="Labour_&amp;_Plant4"/>
      <sheetName val="Approved_MTD_Proj_#'s4"/>
      <sheetName val="_B34"/>
      <sheetName val="_B14"/>
      <sheetName val="beam-reinft-IIInd_floor4"/>
      <sheetName val="Aladdin_Macro14"/>
      <sheetName val="Acc_10_54"/>
      <sheetName val="Global_Assm_4"/>
      <sheetName val="MN_T_B_4"/>
      <sheetName val="CFForecast_detail4"/>
      <sheetName val="Site_Dev_BOQ4"/>
      <sheetName val="Break_up_Sheet4"/>
      <sheetName val="Load_Details-220kV4"/>
      <sheetName val="Block_A_-_BOQ4"/>
      <sheetName val="sept-plan"/>
      <sheetName val="EBITDA"/>
      <sheetName val="IMPORT T12"/>
      <sheetName val="classes"/>
      <sheetName val="IT Block"/>
      <sheetName val="Location CODE"/>
      <sheetName val="Location TYPE"/>
      <sheetName val="sub class"/>
      <sheetName val=" sub Loc "/>
      <sheetName val=" Acc. Sched."/>
      <sheetName val="Current Bill MB ref"/>
      <sheetName val="Meas.-Hotel Part"/>
      <sheetName val="March Analysts"/>
      <sheetName val="Company"/>
      <sheetName val="F"/>
      <sheetName val="EXHIBIT&quot; T&quot;"/>
      <sheetName val="Turnover"/>
      <sheetName val="SCH-E-1"/>
      <sheetName val="BIPR"/>
      <sheetName val="BPCA"/>
      <sheetName val="BBRS"/>
      <sheetName val="KPM DT"/>
      <sheetName val="Summary Excise"/>
      <sheetName val="Grouping Master"/>
      <sheetName val="LBO"/>
      <sheetName val="TB_FOR_MIS"/>
      <sheetName val="Area"/>
      <sheetName val="TB FOR MIS"/>
      <sheetName val="INPUT SHEET"/>
      <sheetName val="BS"/>
      <sheetName val="Other BS Sch 5-9"/>
      <sheetName val="Excess Calc"/>
      <sheetName val="PLAN_FEB97"/>
      <sheetName val="Fin Sum"/>
      <sheetName val="EDS  Bestshore Migration"/>
      <sheetName val="Hot"/>
      <sheetName val="Mico"/>
      <sheetName val="OpRes"/>
      <sheetName val="master"/>
      <sheetName val="AOR"/>
      <sheetName val="MIS - kINR"/>
      <sheetName val="?????"/>
      <sheetName val="Budget Summary"/>
      <sheetName val="PERHW"/>
      <sheetName val="QoQ In Lakhs"/>
      <sheetName val="GENERAL2"/>
      <sheetName val="170810-lease_tax"/>
      <sheetName val="Main_Sheet_(MTD)"/>
      <sheetName val="Consl_Daily_Report"/>
      <sheetName val="balance_sheet"/>
      <sheetName val="van_khuon"/>
      <sheetName val="IDC_macro"/>
      <sheetName val="Sheet3_(2)5"/>
      <sheetName val="Sheet3__2_5"/>
      <sheetName val="Calculation_(2)5"/>
      <sheetName val="Multiple_output5"/>
      <sheetName val="QoQ_Forecast5"/>
      <sheetName val="Income_Statements5"/>
      <sheetName val="Income_&amp;_Occupancy_Customer5"/>
      <sheetName val="ABP_inputs5"/>
      <sheetName val="Synergy_Sales_Budget5"/>
      <sheetName val="Project_Budget_Worksheet5"/>
      <sheetName val="INDIGINEOUS_ITEMS_5"/>
      <sheetName val="Builtup_Area5"/>
      <sheetName val="RCC,Ret__Wall5"/>
      <sheetName val="BOQ_T4B5"/>
      <sheetName val="Material_5"/>
      <sheetName val="Labour_&amp;_Plant5"/>
      <sheetName val="_B35"/>
      <sheetName val="_B15"/>
      <sheetName val="CFForecast_detail5"/>
      <sheetName val="Site_Dev_BOQ5"/>
      <sheetName val="beam-reinft-IIInd_floor5"/>
      <sheetName val="Global_Assm_5"/>
      <sheetName val="Aladdin_Macro15"/>
      <sheetName val="Acc_10_55"/>
      <sheetName val="Portfolio_Summary"/>
      <sheetName val="MIS_-_kINR"/>
      <sheetName val="Break_up_Sheet5"/>
      <sheetName val="Approved_MTD_Proj_#'s5"/>
      <sheetName val="MN_T_B_5"/>
      <sheetName val="Load_Details-220kV5"/>
      <sheetName val="Block_A_-_BOQ5"/>
      <sheetName val="CABLE_DATA"/>
      <sheetName val="1st_flr"/>
      <sheetName val="final_abstract"/>
      <sheetName val="Rate_analysis"/>
      <sheetName val="Rollup_Summary"/>
      <sheetName val="Civil_Boq"/>
      <sheetName val="NewCo"/>
      <sheetName val="Summ"/>
      <sheetName val="Fossil_DCF"/>
      <sheetName val="SOPMA DD"/>
      <sheetName val="03 (2)"/>
      <sheetName val="WIng F(Typical)"/>
      <sheetName val="Rates"/>
      <sheetName val="Index"/>
      <sheetName val="Balance Sheet "/>
      <sheetName val="AOP13"/>
      <sheetName val="CAP"/>
      <sheetName val="ANN.K"/>
      <sheetName val="Recon"/>
      <sheetName val="Loss 3004"/>
      <sheetName val="Reconciliation of GL &amp; FAR"/>
      <sheetName val="Licences"/>
      <sheetName val="Macro1"/>
      <sheetName val="Settings"/>
      <sheetName val="FlashMgtMo"/>
      <sheetName val="FlashMgtYTD"/>
      <sheetName val="Standalone"/>
      <sheetName val="#REF"/>
      <sheetName val="IO LIST"/>
      <sheetName val="RATE LIST (2)"/>
      <sheetName val="EXPENSES"/>
      <sheetName val="RNT"/>
      <sheetName val="Combi"/>
      <sheetName val="HELP"/>
      <sheetName val="BS-2005"/>
      <sheetName val="MAIN_MENU"/>
      <sheetName val="exec summ"/>
      <sheetName val="Ins Erection"/>
      <sheetName val="Pay_Sep06"/>
      <sheetName val=""/>
      <sheetName val="ras"/>
      <sheetName val="ITEM  STUDY (2)"/>
      <sheetName val="TDS Certificate-Format"/>
      <sheetName val="EVA1"/>
      <sheetName val="Felix Street Summary"/>
      <sheetName val="Newspapers"/>
      <sheetName val="AccDil"/>
      <sheetName val="FA"/>
      <sheetName val="YTD"/>
      <sheetName val="Current_Bill_MB_ref"/>
      <sheetName val="Meas_-Hotel_Part"/>
      <sheetName val="Fin_Sum"/>
      <sheetName val="RES-PLANNING"/>
      <sheetName val="Cost_any"/>
      <sheetName val="10. &amp; 11. Rate Code &amp; BQ"/>
      <sheetName val="FITZ MORT 94"/>
      <sheetName val="PLGroupings"/>
      <sheetName val="Results"/>
      <sheetName val="Assumption"/>
      <sheetName val="Currency"/>
      <sheetName val="IO"/>
      <sheetName val="CSCCincSKR"/>
      <sheetName val="concrete"/>
      <sheetName val="Code"/>
      <sheetName val="vb 9&amp;10"/>
      <sheetName val="Base Assumptions"/>
      <sheetName val="CASHFLOWS"/>
      <sheetName val="269T(final)"/>
      <sheetName val="9. Package split - Cost "/>
      <sheetName val="Params"/>
      <sheetName val="OpTrack"/>
      <sheetName val="drop-dwn list"/>
      <sheetName val="tngst1"/>
      <sheetName val="Boiler&amp;TG"/>
      <sheetName val="horizontal"/>
      <sheetName val="Molasses-FG"/>
      <sheetName val="CashFlow"/>
      <sheetName val="TB"/>
      <sheetName val="Training Deposits coding"/>
      <sheetName val="LBO Financials"/>
      <sheetName val="IMPORT_T12"/>
      <sheetName val="KPM_DT"/>
      <sheetName val="Task"/>
      <sheetName val="97-98"/>
      <sheetName val="SODA02"/>
      <sheetName val="FY2001-02"/>
      <sheetName val="CARO"/>
      <sheetName val="Control"/>
      <sheetName val="Rev Opt - Rollup"/>
      <sheetName val="Tyre1"/>
      <sheetName val="Auto"/>
      <sheetName val="Prov for exp-April'08 - June'08"/>
      <sheetName val="Provision for exp-Upto Mar'08"/>
      <sheetName val="creditors to others"/>
      <sheetName val="other amt&amp;recoveries payable"/>
      <sheetName val="other exp.charges recoverable"/>
      <sheetName val="rental deposits"/>
      <sheetName val="other deposits "/>
      <sheetName val="prepaid expenses"/>
      <sheetName val="sal.adv"/>
      <sheetName val="TH"/>
      <sheetName val="Master list"/>
      <sheetName val="Labour List"/>
      <sheetName val="Material List"/>
      <sheetName val="Architectural Summary"/>
      <sheetName val="Legal Risk Analysis"/>
      <sheetName val="Data"/>
      <sheetName val="Cash Flow Working"/>
      <sheetName val="Sheet3"/>
      <sheetName val="Retail Mall"/>
      <sheetName val="Hardware"/>
      <sheetName val="Power &amp; Fuel (S)"/>
      <sheetName val="Capital Structure"/>
      <sheetName val="GROUPING"/>
      <sheetName val="Sch5TO10"/>
      <sheetName val="macroDat"/>
      <sheetName val="Dep"/>
      <sheetName val="cash_flow"/>
      <sheetName val="sales_value"/>
      <sheetName val="colaw_dep"/>
      <sheetName val="freight"/>
      <sheetName val="gm"/>
      <sheetName val="interest"/>
      <sheetName val="jb_cost"/>
      <sheetName val="c_flow_%"/>
      <sheetName val="consum_cost"/>
      <sheetName val="form26"/>
      <sheetName val="F29B"/>
      <sheetName val="Fill this out first..."/>
      <sheetName val="Tender Summary"/>
      <sheetName val="RA"/>
      <sheetName val="Bill 1-BOQ-Civil Works"/>
      <sheetName val="Related party - P&amp;L"/>
      <sheetName val="Contribution"/>
      <sheetName val="Rx"/>
      <sheetName val="Base data Security Procedures"/>
      <sheetName val="Expansion"/>
      <sheetName val="Variables_x"/>
      <sheetName val="Customize Your Invoice"/>
      <sheetName val="Sale Charts"/>
      <sheetName val="EXIS-COMBINED"/>
      <sheetName val="Phasing"/>
      <sheetName val="PRECAST lightconc-II"/>
      <sheetName val="Sensitivity"/>
      <sheetName val="Night Shift"/>
      <sheetName val="Estimate"/>
      <sheetName val="12-ACTPL"/>
      <sheetName val="DET0900"/>
      <sheetName val="Theatre mgmt cont"/>
      <sheetName val="Scope"/>
      <sheetName val="conc-foot-gradeslab"/>
      <sheetName val="Trial Balance"/>
      <sheetName val="GenAssump"/>
      <sheetName val="Goldberg Portfolio Combined"/>
      <sheetName val="Commercial Research"/>
      <sheetName val="Leasing Commision"/>
      <sheetName val="Labor abs-NMR"/>
      <sheetName val="Beam at Ground flr lvl(Steel)"/>
      <sheetName val="AREAS"/>
      <sheetName val="sumary"/>
      <sheetName val="1st -vpd"/>
      <sheetName val="Material List "/>
      <sheetName val="SCHEDULE"/>
      <sheetName val="Database"/>
      <sheetName val="schedule nos"/>
      <sheetName val="WT-LIST"/>
      <sheetName val="Material"/>
      <sheetName val="Intaccrual"/>
      <sheetName val="SBU"/>
      <sheetName val="Portfolio_Summary1"/>
      <sheetName val="Current_Bill_MB_ref1"/>
      <sheetName val="Meas_-Hotel_Part1"/>
      <sheetName val="Operating Statistics"/>
      <sheetName val="A-Mum"/>
      <sheetName val="BKCSTOCKVAL"/>
      <sheetName val="MAHSTOCKVAL"/>
      <sheetName val="Checks"/>
      <sheetName val="FA Schedule Dec 07"/>
      <sheetName val="Menu"/>
      <sheetName val="P.R. TAXES"/>
      <sheetName val="BILLING SUM"/>
      <sheetName val="Redelvery provision changed"/>
      <sheetName val="Debtors analysis"/>
      <sheetName val="pile Fabrication"/>
      <sheetName val="Improvements"/>
      <sheetName val="UNP-NCW "/>
      <sheetName val="SEW4"/>
      <sheetName val="Variables"/>
      <sheetName val="Publicbuilding"/>
      <sheetName val="Non-Factory"/>
      <sheetName val="extra work elec bill "/>
      <sheetName val="Sheet4"/>
      <sheetName val="CrRajWMM"/>
      <sheetName val="소상 &quot;1&quot;"/>
      <sheetName val="Graph (LGEN)"/>
      <sheetName val="out_prog"/>
      <sheetName val="선적schedule (2)"/>
      <sheetName val="steam outlet"/>
      <sheetName val="BOQ Distribution"/>
      <sheetName val="wordsdata"/>
      <sheetName val="GM &amp; TA"/>
      <sheetName val="Control Sheet"/>
      <sheetName val="crs"/>
      <sheetName val="PIMS"/>
      <sheetName val="SCH 10"/>
      <sheetName val="SAP EMP"/>
      <sheetName val="A1-Continuous"/>
      <sheetName val="schedules"/>
      <sheetName val="Summary_Local"/>
      <sheetName val="Open Items-311208"/>
      <sheetName val="NEW-IDs Fun &amp; Group"/>
      <sheetName val="XZLC003_PART1"/>
      <sheetName val="exp"/>
      <sheetName val="details"/>
      <sheetName val="Cost summary"/>
      <sheetName val="RCC Rates"/>
      <sheetName val="FORM7"/>
      <sheetName val="目录"/>
      <sheetName val="4.4 External Plaster"/>
      <sheetName val="MFG"/>
      <sheetName val="USB 1"/>
      <sheetName val="apr-aug"/>
      <sheetName val="Service Invoice"/>
      <sheetName val="15-21"/>
      <sheetName val="Cover"/>
      <sheetName val="ES"/>
      <sheetName val="RA-markate"/>
      <sheetName val="BQ"/>
      <sheetName val="Notes-pivot1 "/>
      <sheetName val="Schedule v1"/>
      <sheetName val="labour rates"/>
      <sheetName val="Timesheet"/>
      <sheetName val="Loads"/>
      <sheetName val="old_serial no."/>
      <sheetName val="tot_ass_9697"/>
      <sheetName val="Budget_CF - Overall"/>
      <sheetName val="공사비 내역 (가)"/>
      <sheetName val="4K - (6a) Non Manual Breakdown"/>
      <sheetName val="3. Elemental Summary"/>
      <sheetName val="Financials"/>
      <sheetName val="L"/>
      <sheetName val="p1-costg"/>
      <sheetName val="costing"/>
      <sheetName val="August TB"/>
      <sheetName val="Misc. Master"/>
      <sheetName val="FCIIHyperion"/>
      <sheetName val="MIS AC wise"/>
      <sheetName val="Timeline"/>
      <sheetName val="Assump"/>
      <sheetName val="Overall Summary"/>
      <sheetName val="HBI NCD"/>
      <sheetName val="CUSTOM Jun99"/>
      <sheetName val="A.O.R."/>
      <sheetName val="Base"/>
      <sheetName val="final 061106"/>
      <sheetName val="SAB P&amp;L"/>
      <sheetName val="cash flow"/>
      <sheetName val="Kontensalden"/>
      <sheetName val="Gen_Ass"/>
      <sheetName val="Op_Ass"/>
      <sheetName val="Staff Costs"/>
      <sheetName val="General_Assumptions"/>
      <sheetName val="차수"/>
      <sheetName val="P&amp;L"/>
      <sheetName val="DIVBUD99"/>
    </sheetNames>
    <sheetDataSet>
      <sheetData sheetId="0" refreshError="1">
        <row r="65">
          <cell r="A65" t="str">
            <v>(II)</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ow r="65">
          <cell r="A65" t="str">
            <v>(II)</v>
          </cell>
        </row>
      </sheetData>
      <sheetData sheetId="108">
        <row r="65">
          <cell r="A65" t="str">
            <v>(II)</v>
          </cell>
        </row>
      </sheetData>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ow r="65">
          <cell r="A65" t="str">
            <v>(II)</v>
          </cell>
        </row>
      </sheetData>
      <sheetData sheetId="303">
        <row r="65">
          <cell r="A65" t="str">
            <v>(II)</v>
          </cell>
        </row>
      </sheetData>
      <sheetData sheetId="304">
        <row r="65">
          <cell r="A65" t="str">
            <v>(II)</v>
          </cell>
        </row>
      </sheetData>
      <sheetData sheetId="305">
        <row r="65">
          <cell r="A65" t="str">
            <v>(II)</v>
          </cell>
        </row>
      </sheetData>
      <sheetData sheetId="306">
        <row r="65">
          <cell r="A65" t="str">
            <v>(II)</v>
          </cell>
        </row>
      </sheetData>
      <sheetData sheetId="307">
        <row r="65">
          <cell r="A65" t="str">
            <v>(II)</v>
          </cell>
        </row>
      </sheetData>
      <sheetData sheetId="308">
        <row r="65">
          <cell r="A65" t="str">
            <v>(II)</v>
          </cell>
        </row>
      </sheetData>
      <sheetData sheetId="309">
        <row r="65">
          <cell r="A65" t="str">
            <v>(II)</v>
          </cell>
        </row>
      </sheetData>
      <sheetData sheetId="310">
        <row r="65">
          <cell r="A65" t="str">
            <v>(II)</v>
          </cell>
        </row>
      </sheetData>
      <sheetData sheetId="311">
        <row r="65">
          <cell r="A65" t="str">
            <v>(II)</v>
          </cell>
        </row>
      </sheetData>
      <sheetData sheetId="312">
        <row r="65">
          <cell r="A65" t="str">
            <v>(II)</v>
          </cell>
        </row>
      </sheetData>
      <sheetData sheetId="313">
        <row r="65">
          <cell r="A65" t="str">
            <v>(II)</v>
          </cell>
        </row>
      </sheetData>
      <sheetData sheetId="314">
        <row r="65">
          <cell r="A65" t="str">
            <v>(II)</v>
          </cell>
        </row>
      </sheetData>
      <sheetData sheetId="315">
        <row r="65">
          <cell r="A65" t="str">
            <v>(II)</v>
          </cell>
        </row>
      </sheetData>
      <sheetData sheetId="316">
        <row r="65">
          <cell r="A65" t="str">
            <v>(II)</v>
          </cell>
        </row>
      </sheetData>
      <sheetData sheetId="317">
        <row r="65">
          <cell r="A65" t="str">
            <v>(II)</v>
          </cell>
        </row>
      </sheetData>
      <sheetData sheetId="318">
        <row r="65">
          <cell r="A65" t="str">
            <v>(II)</v>
          </cell>
        </row>
      </sheetData>
      <sheetData sheetId="319">
        <row r="65">
          <cell r="A65" t="str">
            <v>(II)</v>
          </cell>
        </row>
      </sheetData>
      <sheetData sheetId="320">
        <row r="65">
          <cell r="A65" t="str">
            <v>(II)</v>
          </cell>
        </row>
      </sheetData>
      <sheetData sheetId="321">
        <row r="65">
          <cell r="A65" t="str">
            <v>(II)</v>
          </cell>
        </row>
      </sheetData>
      <sheetData sheetId="322">
        <row r="65">
          <cell r="A65" t="str">
            <v>(II)</v>
          </cell>
        </row>
      </sheetData>
      <sheetData sheetId="323">
        <row r="65">
          <cell r="A65" t="str">
            <v>(II)</v>
          </cell>
        </row>
      </sheetData>
      <sheetData sheetId="324">
        <row r="65">
          <cell r="A65" t="str">
            <v>(II)</v>
          </cell>
        </row>
      </sheetData>
      <sheetData sheetId="325">
        <row r="65">
          <cell r="A65" t="str">
            <v>(II)</v>
          </cell>
        </row>
      </sheetData>
      <sheetData sheetId="326">
        <row r="65">
          <cell r="A65" t="str">
            <v>(II)</v>
          </cell>
        </row>
      </sheetData>
      <sheetData sheetId="327">
        <row r="65">
          <cell r="A65" t="str">
            <v>(II)</v>
          </cell>
        </row>
      </sheetData>
      <sheetData sheetId="328">
        <row r="65">
          <cell r="A65" t="str">
            <v>(II)</v>
          </cell>
        </row>
      </sheetData>
      <sheetData sheetId="329">
        <row r="65">
          <cell r="A65" t="str">
            <v>(II)</v>
          </cell>
        </row>
      </sheetData>
      <sheetData sheetId="330">
        <row r="65">
          <cell r="A65" t="str">
            <v>(II)</v>
          </cell>
        </row>
      </sheetData>
      <sheetData sheetId="331">
        <row r="65">
          <cell r="A65" t="str">
            <v>(II)</v>
          </cell>
        </row>
      </sheetData>
      <sheetData sheetId="332">
        <row r="65">
          <cell r="A65" t="str">
            <v>(II)</v>
          </cell>
        </row>
      </sheetData>
      <sheetData sheetId="333">
        <row r="65">
          <cell r="A65" t="str">
            <v>(II)</v>
          </cell>
        </row>
      </sheetData>
      <sheetData sheetId="334">
        <row r="65">
          <cell r="A65" t="str">
            <v>(II)</v>
          </cell>
        </row>
      </sheetData>
      <sheetData sheetId="335">
        <row r="65">
          <cell r="A65" t="str">
            <v>(II)</v>
          </cell>
        </row>
      </sheetData>
      <sheetData sheetId="336">
        <row r="65">
          <cell r="A65" t="str">
            <v>(II)</v>
          </cell>
        </row>
      </sheetData>
      <sheetData sheetId="337">
        <row r="65">
          <cell r="A65" t="str">
            <v>(II)</v>
          </cell>
        </row>
      </sheetData>
      <sheetData sheetId="338">
        <row r="65">
          <cell r="A65" t="str">
            <v>(II)</v>
          </cell>
        </row>
      </sheetData>
      <sheetData sheetId="339">
        <row r="65">
          <cell r="A65" t="str">
            <v>(II)</v>
          </cell>
        </row>
      </sheetData>
      <sheetData sheetId="340">
        <row r="65">
          <cell r="A65" t="str">
            <v>(II)</v>
          </cell>
        </row>
      </sheetData>
      <sheetData sheetId="341">
        <row r="65">
          <cell r="A65" t="str">
            <v>(II)</v>
          </cell>
        </row>
      </sheetData>
      <sheetData sheetId="342">
        <row r="65">
          <cell r="A65" t="str">
            <v>(II)</v>
          </cell>
        </row>
      </sheetData>
      <sheetData sheetId="343">
        <row r="65">
          <cell r="A65" t="str">
            <v>(II)</v>
          </cell>
        </row>
      </sheetData>
      <sheetData sheetId="344">
        <row r="65">
          <cell r="A65" t="str">
            <v>(II)</v>
          </cell>
        </row>
      </sheetData>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sheetData sheetId="413"/>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ow r="65">
          <cell r="A65" t="str">
            <v>(II)</v>
          </cell>
        </row>
      </sheetData>
      <sheetData sheetId="509">
        <row r="65">
          <cell r="A65" t="str">
            <v>(II)</v>
          </cell>
        </row>
      </sheetData>
      <sheetData sheetId="510">
        <row r="65">
          <cell r="A65" t="str">
            <v>(II)</v>
          </cell>
        </row>
      </sheetData>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Set>
  </externalBook>
</externalLink>
</file>

<file path=xl/externalLinks/externalLink1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 Info"/>
      <sheetName val="EquityTemplate"/>
      <sheetName val="Charts"/>
      <sheetName val="iQ_US_CoreIndustrials"/>
      <sheetName val="iQ_APR_CoreIndustrials"/>
      <sheetName val="KT main"/>
      <sheetName val="QoQ - new format"/>
      <sheetName val="Old interims format"/>
      <sheetName val="Global comps"/>
      <sheetName val="WG Tables"/>
      <sheetName val="New Comps"/>
      <sheetName val="Pac_Cyber "/>
      <sheetName val="B2B"/>
      <sheetName val="Internet services"/>
      <sheetName val="Mobile"/>
      <sheetName val="sum of parts "/>
      <sheetName val="Financing"/>
      <sheetName val="Shareholders"/>
      <sheetName val="Op Stats - YE"/>
      <sheetName val=" Op Stats - Interim"/>
      <sheetName val="PCC"/>
      <sheetName val="CMHK Master"/>
      <sheetName val="Sensitivity"/>
      <sheetName val="Databox"/>
      <sheetName val="Macro"/>
      <sheetName val="Head office"/>
      <sheetName val="BS 2001"/>
      <sheetName val="Balance sheet 2000"/>
      <sheetName val="Operation"/>
      <sheetName val="Pro forma"/>
      <sheetName val="Interim"/>
      <sheetName val="Interim (2)"/>
      <sheetName val="Earnings Revision"/>
      <sheetName val="Master"/>
      <sheetName val="nonfinancial"/>
      <sheetName val="Mthly"/>
      <sheetName val="financial analysis"/>
      <sheetName val="Revenue"/>
      <sheetName val="WG Table"/>
      <sheetName val="Privatization path"/>
      <sheetName val="Tariff"/>
      <sheetName val="Consolidated"/>
      <sheetName val="TSS"/>
      <sheetName val="Reach"/>
      <sheetName val="Infrastructure"/>
      <sheetName val="Sheet1"/>
      <sheetName val="Model"/>
      <sheetName val="Segment"/>
      <sheetName val="Chart_Tables"/>
      <sheetName val="CDMA NPV"/>
      <sheetName val="Acquisition"/>
      <sheetName val="2000 GDP"/>
      <sheetName val="Local Tariffs"/>
      <sheetName val="Spectrum"/>
      <sheetName val="Interconnection"/>
      <sheetName val="CDMA funding"/>
      <sheetName val="Asian Comps"/>
      <sheetName val="Cellular"/>
      <sheetName val="Paging"/>
      <sheetName val="Regional paging market"/>
      <sheetName val="Fixed line and IP tariff"/>
      <sheetName val="Incremental sub"/>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Set>
  </externalBook>
</externalLink>
</file>

<file path=xl/externalLinks/externalLink1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arnings model"/>
      <sheetName val="Questions"/>
      <sheetName val="Halfye"/>
      <sheetName val="Sugar"/>
      <sheetName val="Text"/>
      <sheetName val="Final model"/>
      <sheetName val="CUS Image"/>
      <sheetName val="Gas"/>
      <sheetName val="Key Nos"/>
      <sheetName val="ET"/>
      <sheetName val="Input"/>
      <sheetName val="Tax"/>
      <sheetName val="update"/>
      <sheetName val="Calculation (2)"/>
      <sheetName val="Profile"/>
      <sheetName val="Debt"/>
      <sheetName val="CapEx"/>
      <sheetName val="Operating Statistics"/>
      <sheetName val="Cover"/>
      <sheetName val="MenuData"/>
      <sheetName val="CAD"/>
      <sheetName val="Uploader"/>
      <sheetName val="RBS"/>
      <sheetName val="Income Statement"/>
      <sheetName val="재무가정"/>
      <sheetName val="BS Sch "/>
      <sheetName val="NOPAT_VDF"/>
      <sheetName val="Invested capital_VDF"/>
      <sheetName val="Sheet3 (2)"/>
      <sheetName val="FA"/>
      <sheetName val="Flexi"/>
      <sheetName val="Cons"/>
      <sheetName val="Plan"/>
      <sheetName val="BS-2005"/>
      <sheetName val="CAUSTIC"/>
      <sheetName val="Index"/>
      <sheetName val="Profit and Loss"/>
      <sheetName val="Set"/>
      <sheetName val="Earnings_model"/>
      <sheetName val="Final_model"/>
      <sheetName val="CUS_Image"/>
      <sheetName val="Key_Nos"/>
      <sheetName val="Calculation_(2)"/>
      <sheetName val="Operating_Statistics"/>
      <sheetName val="ADAMYA FINAL SHEET"/>
      <sheetName val="PRECAST lightconc-II"/>
      <sheetName val="Recon"/>
      <sheetName val="CMA"/>
      <sheetName val="GL- 1010100"/>
      <sheetName val="MAIN_MENU"/>
      <sheetName val="RMF Annual"/>
      <sheetName val="Settings"/>
      <sheetName val="Capital"/>
      <sheetName val="Achieved P&amp;L"/>
      <sheetName val="Stat P&amp;L"/>
      <sheetName val="Tables"/>
      <sheetName val="Global Assm."/>
      <sheetName val="Fittings_Detai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AW Final Accounts - 99"/>
      <sheetName val="RM-Summary"/>
      <sheetName val="EXPENSES"/>
      <sheetName val="Customize Your Purchase Order"/>
      <sheetName val="Forecast Sales Model"/>
      <sheetName val="BS-203"/>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1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AW Final Accounts - 99"/>
    </sheetNames>
    <sheetDataSet>
      <sheetData sheetId="0" refreshError="1"/>
    </sheetDataSet>
  </externalBook>
</externalLink>
</file>

<file path=xl/externalLinks/externalLink1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sheetName val="Bal Sheet"/>
      <sheetName val="Incomestatement"/>
      <sheetName val="CashFlow"/>
      <sheetName val="Assumptions "/>
      <sheetName val="CF 2"/>
      <sheetName val="Tariff"/>
      <sheetName val="Tariff-Data"/>
      <sheetName val="Fuel &amp; Lube"/>
      <sheetName val="Fixed Cost"/>
      <sheetName val="Working Capital"/>
      <sheetName val="Int on TL for Tariff"/>
      <sheetName val="Int on TL for Inc Stat"/>
      <sheetName val="BS 2003(BM)"/>
      <sheetName val="Ratios"/>
      <sheetName val="DU-PONT"/>
      <sheetName val="Du pont Analysis"/>
      <sheetName val="Admin Budget"/>
      <sheetName val="Personnel Cost"/>
      <sheetName val="Annex to Admin"/>
      <sheetName val="EST 02-03"/>
      <sheetName val="Workings"/>
      <sheetName val="BL Staff"/>
      <sheetName val="Comp"/>
      <sheetName val="FORM-16"/>
      <sheetName val="14"/>
      <sheetName val="3"/>
      <sheetName val="40"/>
      <sheetName val="Masters"/>
      <sheetName val="Sheet3 (2)"/>
      <sheetName val="VACANT CTC"/>
      <sheetName val="Public Comps (Median)"/>
      <sheetName val="Cntmrs-Recruit"/>
      <sheetName val="Cash Flow"/>
      <sheetName val="grp "/>
      <sheetName val="BS-203"/>
      <sheetName val="Bal_Sheet"/>
      <sheetName val="Assumptions_"/>
      <sheetName val="CF_2"/>
      <sheetName val="Fuel_&amp;_Lube"/>
      <sheetName val="Fixed_Cost"/>
      <sheetName val="Working_Capital"/>
      <sheetName val="Int_on_TL_for_Tariff"/>
      <sheetName val="Int_on_TL_for_Inc_Stat"/>
      <sheetName val="BS_2003(BM)"/>
      <sheetName val="Du_pont_Analysis"/>
      <sheetName val="Admin_Budget"/>
      <sheetName val="Personnel_Cost"/>
      <sheetName val="Annex_to_Admin"/>
      <sheetName val="EST_02-03"/>
      <sheetName val="12 31 06 ee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sheetData sheetId="40"/>
      <sheetData sheetId="41"/>
      <sheetData sheetId="42"/>
      <sheetData sheetId="43"/>
      <sheetData sheetId="44"/>
      <sheetData sheetId="45"/>
      <sheetData sheetId="46"/>
      <sheetData sheetId="47"/>
      <sheetData sheetId="48"/>
      <sheetData sheetId="49"/>
      <sheetData sheetId="50" refreshError="1"/>
    </sheetDataSet>
  </externalBook>
</externalLink>
</file>

<file path=xl/externalLinks/externalLink1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r-06"/>
      <sheetName val="Feb 06"/>
      <sheetName val="Ageing"/>
      <sheetName val="Workings"/>
      <sheetName val="debitnote-CT1"/>
    </sheetNames>
    <sheetDataSet>
      <sheetData sheetId="0"/>
      <sheetData sheetId="1"/>
      <sheetData sheetId="2"/>
      <sheetData sheetId="3"/>
      <sheetData sheetId="4" refreshError="1"/>
    </sheetDataSet>
  </externalBook>
</externalLink>
</file>

<file path=xl/externalLinks/externalLink1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ull Service graphs"/>
      <sheetName val="#REF"/>
    </sheetNames>
    <sheetDataSet>
      <sheetData sheetId="0" refreshError="1"/>
      <sheetData sheetId="1" refreshError="1"/>
    </sheetDataSet>
  </externalBook>
</externalLink>
</file>

<file path=xl/externalLinks/externalLink1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cici"/>
      <sheetName val="scici"/>
    </sheetNames>
    <sheetDataSet>
      <sheetData sheetId="0" refreshError="1">
        <row r="22">
          <cell r="A22" t="str">
            <v>Ratios</v>
          </cell>
        </row>
        <row r="97">
          <cell r="A97" t="str">
            <v>Profit after tax</v>
          </cell>
        </row>
      </sheetData>
      <sheetData sheetId="1" refreshError="1"/>
    </sheetDataSet>
  </externalBook>
</externalLink>
</file>

<file path=xl/externalLinks/externalLink1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t08"/>
      <sheetName val="august08"/>
      <sheetName val="JUL08"/>
      <sheetName val="sal-mumbai"/>
      <sheetName val="JUN08"/>
      <sheetName val="MAY08"/>
      <sheetName val="april08"/>
      <sheetName val="MAR08"/>
      <sheetName val="FEB08"/>
      <sheetName val="jan08"/>
      <sheetName val="DEC07"/>
      <sheetName val="nov07"/>
      <sheetName val="oct07"/>
      <sheetName val="Sheet1"/>
      <sheetName val="sep07"/>
      <sheetName val="AUG07"/>
      <sheetName val="Sheet2"/>
      <sheetName val="jul07"/>
      <sheetName val="JUN07"/>
      <sheetName val="may07"/>
      <sheetName val="APR07"/>
      <sheetName val="MAR07"/>
      <sheetName val="feb07"/>
      <sheetName val="JAN07"/>
      <sheetName val="DEC06"/>
      <sheetName val="nov06lotus"/>
      <sheetName val="nov06"/>
      <sheetName val="OCT06"/>
      <sheetName val="sep06"/>
      <sheetName val="aug06"/>
      <sheetName val="july06"/>
      <sheetName val="june06"/>
      <sheetName val="MAY06"/>
      <sheetName val="apr06"/>
      <sheetName val="MAR06"/>
      <sheetName val="FEB06"/>
      <sheetName val="JAN06"/>
      <sheetName val="dec05"/>
      <sheetName val="nov05"/>
      <sheetName val="oct05"/>
      <sheetName val="sep05"/>
      <sheetName val="aug05"/>
      <sheetName val="JULY05"/>
      <sheetName val="june05"/>
      <sheetName val="may05"/>
      <sheetName val="apr05"/>
      <sheetName val="MAR05"/>
      <sheetName val="feb05"/>
      <sheetName val="JAN05"/>
      <sheetName val="DEC04"/>
      <sheetName val="NOV04"/>
      <sheetName val="oct04"/>
      <sheetName val="0405"/>
      <sheetName val="SEPT04"/>
      <sheetName val="AUG04"/>
      <sheetName val="july04"/>
      <sheetName val="june04"/>
      <sheetName val="MAY04"/>
      <sheetName val="APR04"/>
      <sheetName val="MAR04"/>
      <sheetName val="feb04"/>
      <sheetName val="JAN04"/>
      <sheetName val="dec03"/>
      <sheetName val="nov03"/>
      <sheetName val="OCT'03"/>
      <sheetName val="APR03-SEP03"/>
      <sheetName val="sept03"/>
      <sheetName val="avg"/>
      <sheetName val="AUG03"/>
      <sheetName val="PRVN_AUG03"/>
      <sheetName val="JULY03"/>
      <sheetName val="JUNE03"/>
      <sheetName val="MAY03"/>
      <sheetName val="PROV_may03"/>
      <sheetName val="april03"/>
      <sheetName val="PROV_APR03"/>
      <sheetName val="MAR03"/>
      <sheetName val="REV_FEB03"/>
      <sheetName val="feb03"/>
      <sheetName val="jan03"/>
      <sheetName val="dec02"/>
      <sheetName val="nov02"/>
      <sheetName val="oct02"/>
      <sheetName val="sept02"/>
      <sheetName val="aug02"/>
      <sheetName val="july02"/>
      <sheetName val="june02"/>
      <sheetName val="may02"/>
      <sheetName val="apr02"/>
      <sheetName val="feb02"/>
      <sheetName val="jan02"/>
      <sheetName val="dec01"/>
      <sheetName val="nov01"/>
      <sheetName val="OCT01"/>
      <sheetName val="sept01"/>
      <sheetName val="aug01"/>
      <sheetName val="july01"/>
      <sheetName val="june01"/>
      <sheetName val="may01"/>
      <sheetName val="apr01"/>
      <sheetName val="mar01"/>
      <sheetName val="feb01"/>
      <sheetName val="jan01"/>
      <sheetName val="dec00"/>
      <sheetName val="nov00"/>
      <sheetName val="oct00"/>
      <sheetName val="sept00"/>
      <sheetName val="aug00"/>
      <sheetName val="july00"/>
      <sheetName val="june00"/>
      <sheetName val="may00"/>
      <sheetName val="april00"/>
      <sheetName val="mar2000"/>
      <sheetName val="feb2000"/>
      <sheetName val="jan2000"/>
      <sheetName val="dec99"/>
      <sheetName val="nov99"/>
      <sheetName val="oct99"/>
      <sheetName val="April_Oct"/>
      <sheetName val="SEPT99"/>
      <sheetName val="aug99"/>
      <sheetName val="july99"/>
      <sheetName val="JUNE99"/>
      <sheetName val="MAY99"/>
      <sheetName val="APR99"/>
      <sheetName val="mar99"/>
      <sheetName val="FEB99"/>
      <sheetName val="jan99"/>
      <sheetName val="dec9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Set>
  </externalBook>
</externalLink>
</file>

<file path=xl/externalLinks/externalLink1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pt08"/>
      <sheetName val="august08"/>
      <sheetName val="JUL08"/>
      <sheetName val="sal-mumbai"/>
      <sheetName val="JUN08"/>
      <sheetName val="MAY08"/>
      <sheetName val="april08"/>
      <sheetName val="MAR08"/>
      <sheetName val="FEB08"/>
      <sheetName val="jan08"/>
      <sheetName val="DEC07"/>
      <sheetName val="nov07"/>
      <sheetName val="oct07"/>
      <sheetName val="Sheet1"/>
      <sheetName val="sep07"/>
      <sheetName val="AUG07"/>
      <sheetName val="Sheet2"/>
      <sheetName val="jul07"/>
      <sheetName val="JUN07"/>
      <sheetName val="may07"/>
      <sheetName val="APR07"/>
      <sheetName val="MAR07"/>
      <sheetName val="feb07"/>
      <sheetName val="JAN07"/>
      <sheetName val="DEC06"/>
      <sheetName val="nov06lotus"/>
      <sheetName val="nov06"/>
      <sheetName val="OCT06"/>
      <sheetName val="sep06"/>
      <sheetName val="aug06"/>
      <sheetName val="july06"/>
      <sheetName val="june06"/>
      <sheetName val="MAY06"/>
      <sheetName val="apr06"/>
      <sheetName val="MAR06"/>
      <sheetName val="FEB06"/>
      <sheetName val="JAN06"/>
      <sheetName val="dec05"/>
      <sheetName val="nov05"/>
      <sheetName val="oct05"/>
      <sheetName val="sep05"/>
      <sheetName val="aug05"/>
      <sheetName val="JULY05"/>
      <sheetName val="june05"/>
      <sheetName val="may05"/>
      <sheetName val="apr05"/>
      <sheetName val="MAR05"/>
      <sheetName val="feb05"/>
      <sheetName val="JAN05"/>
      <sheetName val="DEC04"/>
      <sheetName val="NOV04"/>
      <sheetName val="oct04"/>
      <sheetName val="0405"/>
      <sheetName val="SEPT04"/>
      <sheetName val="AUG04"/>
      <sheetName val="july04"/>
      <sheetName val="june04"/>
      <sheetName val="MAY04"/>
      <sheetName val="APR04"/>
      <sheetName val="MAR04"/>
      <sheetName val="feb04"/>
      <sheetName val="JAN04"/>
      <sheetName val="dec03"/>
      <sheetName val="nov03"/>
      <sheetName val="OCT'03"/>
      <sheetName val="APR03-SEP03"/>
      <sheetName val="sept03"/>
      <sheetName val="avg"/>
      <sheetName val="AUG03"/>
      <sheetName val="PRVN_AUG03"/>
      <sheetName val="JULY03"/>
      <sheetName val="JUNE03"/>
      <sheetName val="MAY03"/>
      <sheetName val="PROV_may03"/>
      <sheetName val="april03"/>
      <sheetName val="PROV_APR03"/>
      <sheetName val="MAR03"/>
      <sheetName val="REV_FEB03"/>
      <sheetName val="feb03"/>
      <sheetName val="jan03"/>
      <sheetName val="dec02"/>
      <sheetName val="nov02"/>
      <sheetName val="oct02"/>
      <sheetName val="sept02"/>
      <sheetName val="aug02"/>
      <sheetName val="july02"/>
      <sheetName val="june02"/>
      <sheetName val="may02"/>
      <sheetName val="apr02"/>
      <sheetName val="feb02"/>
      <sheetName val="jan02"/>
      <sheetName val="dec01"/>
      <sheetName val="nov01"/>
      <sheetName val="OCT01"/>
      <sheetName val="sept01"/>
      <sheetName val="aug01"/>
      <sheetName val="july01"/>
      <sheetName val="june01"/>
      <sheetName val="may01"/>
      <sheetName val="apr01"/>
      <sheetName val="mar01"/>
      <sheetName val="feb01"/>
      <sheetName val="jan01"/>
      <sheetName val="dec00"/>
      <sheetName val="nov00"/>
      <sheetName val="oct00"/>
      <sheetName val="sept00"/>
      <sheetName val="aug00"/>
      <sheetName val="july00"/>
      <sheetName val="june00"/>
      <sheetName val="may00"/>
      <sheetName val="april00"/>
      <sheetName val="mar2000"/>
      <sheetName val="feb2000"/>
      <sheetName val="jan2000"/>
      <sheetName val="dec99"/>
      <sheetName val="nov99"/>
      <sheetName val="oct99"/>
      <sheetName val="April_Oct"/>
      <sheetName val="SEPT99"/>
      <sheetName val="aug99"/>
      <sheetName val="july99"/>
      <sheetName val="JUNE99"/>
      <sheetName val="MAY99"/>
      <sheetName val="APR99"/>
      <sheetName val="mar99"/>
      <sheetName val="FEB99"/>
      <sheetName val="jan99"/>
      <sheetName val="dec9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Set>
  </externalBook>
</externalLink>
</file>

<file path=xl/externalLinks/externalLink1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s (08-09)"/>
      <sheetName val="Plant Operating Plan"/>
      <sheetName val="Expenditure Summary"/>
      <sheetName val="Index Reference"/>
      <sheetName val="INDEX"/>
      <sheetName val="Manpower Cost"/>
      <sheetName val="Communication"/>
      <sheetName val="Internet &amp; Services"/>
      <sheetName val="R &amp; M Furniture"/>
      <sheetName val="H.Keeping"/>
      <sheetName val="Mag &amp; Subs"/>
      <sheetName val="Postage &amp; Shipping"/>
      <sheetName val="Print &amp; Stationery"/>
      <sheetName val="Financial Services"/>
      <sheetName val="Travel"/>
      <sheetName val="Training"/>
      <sheetName val="Recruitment"/>
      <sheetName val="Pantry Exp"/>
      <sheetName val="Staff Welfare"/>
      <sheetName val="Audit"/>
      <sheetName val="Permits &amp; Licences"/>
      <sheetName val="Pooja Exp"/>
      <sheetName val="Cash Purchase"/>
      <sheetName val="Taxi Hire Charges"/>
      <sheetName val="EHS"/>
      <sheetName val="LAB"/>
      <sheetName val="Consumables"/>
      <sheetName val="Tools"/>
      <sheetName val="Stores &amp; Spares"/>
      <sheetName val="Equipment Hire"/>
      <sheetName val="R &amp; M Equipment"/>
      <sheetName val="Fuel&amp; Maint for qup &amp; Vehicles"/>
      <sheetName val="Testing"/>
      <sheetName val="Waste Removal"/>
      <sheetName val="R &amp; M Buildg"/>
      <sheetName val="R &amp; M Roads"/>
      <sheetName val="R &amp; M Plant"/>
      <sheetName val="Services Eng"/>
      <sheetName val="Services Skilled"/>
      <sheetName val="Entertainment"/>
      <sheetName val="O&amp;M Contract(07-08)"/>
      <sheetName val="S I Exp"/>
      <sheetName val="Capital Budget."/>
      <sheetName val="Contingency"/>
      <sheetName val="Guest House"/>
      <sheetName val="Security"/>
      <sheetName val="57"/>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efreshError="1"/>
    </sheetDataSet>
  </externalBook>
</externalLink>
</file>

<file path=xl/externalLinks/externalLink1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6"/>
      <sheetName val="Print"/>
      <sheetName val="Peer Comparision"/>
      <sheetName val="PL"/>
      <sheetName val="BS"/>
      <sheetName val="EarningsModel"/>
      <sheetName val="CF"/>
      <sheetName val="Ratio"/>
      <sheetName val="Qtr"/>
      <sheetName val="Info"/>
      <sheetName val="Sales break up"/>
      <sheetName val="Report table"/>
      <sheetName val="Quarter"/>
      <sheetName val="chart scan"/>
      <sheetName val="Piramal sensex"/>
      <sheetName val="KeyData"/>
      <sheetName val="PE PB chart"/>
      <sheetName val="dcf"/>
      <sheetName val="product launch"/>
      <sheetName val="Brand price"/>
      <sheetName val="product list"/>
      <sheetName val="Product new AR"/>
      <sheetName val="brand segment"/>
      <sheetName val="dmf"/>
      <sheetName val="Minrad Sep08"/>
      <sheetName val="EVA"/>
      <sheetName val="Qtrly Flash"/>
      <sheetName val="Sheet5"/>
      <sheetName val="BalanceSheet"/>
      <sheetName val="CashFlow"/>
      <sheetName val="KeyRatios"/>
      <sheetName val="Sheet1"/>
      <sheetName val="Sheet2"/>
      <sheetName val="qform"/>
      <sheetName val="Sheet3"/>
      <sheetName val="rpqrt"/>
      <sheetName val="rp"/>
    </sheetNames>
    <sheetDataSet>
      <sheetData sheetId="0" refreshError="1"/>
      <sheetData sheetId="1"/>
      <sheetData sheetId="2" refreshError="1"/>
      <sheetData sheetId="3" refreshError="1"/>
      <sheetData sheetId="4" refreshError="1"/>
      <sheetData sheetId="5"/>
      <sheetData sheetId="6" refreshError="1"/>
      <sheetData sheetId="7"/>
      <sheetData sheetId="8" refreshError="1"/>
      <sheetData sheetId="9" refreshError="1"/>
      <sheetData sheetId="10"/>
      <sheetData sheetId="11" refreshError="1"/>
      <sheetData sheetId="12"/>
      <sheetData sheetId="13" refreshError="1"/>
      <sheetData sheetId="14" refreshError="1"/>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2">
          <cell r="F2" t="str">
            <v>Nicholas Piramal India Ltd</v>
          </cell>
          <cell r="G2" t="str">
            <v> </v>
          </cell>
        </row>
        <row r="3">
          <cell r="B3" t="str">
            <v>Scrip Code  500302</v>
          </cell>
          <cell r="C3" t="str">
            <v> </v>
          </cell>
          <cell r="D3" t="str">
            <v>Quarter  September 2001</v>
          </cell>
          <cell r="F3" t="str">
            <v>Scrip Code  500302</v>
          </cell>
          <cell r="G3" t="str">
            <v> </v>
          </cell>
          <cell r="H3" t="str">
            <v>Quarter  December 2001</v>
          </cell>
          <cell r="J3" t="str">
            <v>Scrip Code  500302</v>
          </cell>
          <cell r="K3" t="str">
            <v> </v>
          </cell>
          <cell r="L3" t="str">
            <v>Quarter  March 2002</v>
          </cell>
          <cell r="N3" t="str">
            <v>Scrip Code  500302</v>
          </cell>
          <cell r="O3" t="str">
            <v> </v>
          </cell>
          <cell r="P3" t="str">
            <v>Quarter  June 2002</v>
          </cell>
        </row>
        <row r="4">
          <cell r="B4" t="str">
            <v>Date Begin  7/1/2001</v>
          </cell>
          <cell r="C4" t="str">
            <v> </v>
          </cell>
          <cell r="D4" t="str">
            <v>Date End  9/30/2001</v>
          </cell>
          <cell r="F4" t="str">
            <v>Date Begin  10/1/2001</v>
          </cell>
          <cell r="G4" t="str">
            <v> </v>
          </cell>
          <cell r="H4" t="str">
            <v>Date End  12/31/2001</v>
          </cell>
          <cell r="J4" t="str">
            <v>Date Begin  1/1/2002</v>
          </cell>
          <cell r="K4" t="str">
            <v> </v>
          </cell>
          <cell r="L4" t="str">
            <v>Date End  3/31/2002</v>
          </cell>
          <cell r="N4" t="str">
            <v>Date Begin  4/1/2002</v>
          </cell>
          <cell r="O4" t="str">
            <v> </v>
          </cell>
          <cell r="P4" t="str">
            <v>Date End  6/30/2002</v>
          </cell>
        </row>
        <row r="6">
          <cell r="B6" t="str">
            <v>Category</v>
          </cell>
          <cell r="C6" t="str">
            <v>No.of Shares Held</v>
          </cell>
          <cell r="D6" t="str">
            <v>% of Share Holding</v>
          </cell>
          <cell r="F6" t="str">
            <v>Category</v>
          </cell>
          <cell r="G6" t="str">
            <v>No.of Shares Held</v>
          </cell>
          <cell r="H6" t="str">
            <v>% of Share Holding</v>
          </cell>
          <cell r="J6" t="str">
            <v>Category</v>
          </cell>
          <cell r="K6" t="str">
            <v>No.of Shares Held</v>
          </cell>
          <cell r="L6" t="str">
            <v>% of Share Holding</v>
          </cell>
          <cell r="N6" t="str">
            <v>Category</v>
          </cell>
          <cell r="O6" t="str">
            <v>No.of Shares Held</v>
          </cell>
          <cell r="P6" t="str">
            <v>% of Share Holding</v>
          </cell>
        </row>
        <row r="7">
          <cell r="B7" t="str">
            <v>Promoter's Holding</v>
          </cell>
          <cell r="C7" t="str">
            <v> </v>
          </cell>
          <cell r="D7" t="str">
            <v> </v>
          </cell>
          <cell r="F7" t="str">
            <v>Promoter's Holding</v>
          </cell>
          <cell r="G7" t="str">
            <v> </v>
          </cell>
          <cell r="H7" t="str">
            <v> </v>
          </cell>
          <cell r="J7" t="str">
            <v>Promoter's Holding</v>
          </cell>
          <cell r="K7" t="str">
            <v> </v>
          </cell>
          <cell r="L7" t="str">
            <v> </v>
          </cell>
          <cell r="N7" t="str">
            <v>Promoter's Holding</v>
          </cell>
          <cell r="O7" t="str">
            <v> </v>
          </cell>
          <cell r="P7" t="str">
            <v> </v>
          </cell>
        </row>
        <row r="8">
          <cell r="B8" t="str">
            <v>Promoters</v>
          </cell>
          <cell r="D8" t="str">
            <v> </v>
          </cell>
          <cell r="F8" t="str">
            <v>Promoters</v>
          </cell>
          <cell r="H8" t="str">
            <v> </v>
          </cell>
          <cell r="J8" t="str">
            <v>Promoters</v>
          </cell>
          <cell r="K8" t="str">
            <v> </v>
          </cell>
          <cell r="L8" t="str">
            <v> </v>
          </cell>
          <cell r="N8" t="str">
            <v>Promoters</v>
          </cell>
          <cell r="O8" t="str">
            <v> </v>
          </cell>
          <cell r="P8" t="str">
            <v> </v>
          </cell>
        </row>
        <row r="9">
          <cell r="B9" t="str">
            <v>Indian Promoters</v>
          </cell>
          <cell r="C9">
            <v>2426986</v>
          </cell>
          <cell r="D9">
            <v>6.96</v>
          </cell>
          <cell r="F9" t="str">
            <v>Indian Promoters</v>
          </cell>
          <cell r="G9">
            <v>2352351</v>
          </cell>
          <cell r="H9">
            <v>6.75</v>
          </cell>
          <cell r="J9" t="str">
            <v>Indian Promoters</v>
          </cell>
          <cell r="K9">
            <v>19097951</v>
          </cell>
          <cell r="L9">
            <v>50.25</v>
          </cell>
          <cell r="N9" t="str">
            <v>Indian Promoters</v>
          </cell>
          <cell r="O9">
            <v>19512695</v>
          </cell>
          <cell r="P9">
            <v>51.34</v>
          </cell>
        </row>
        <row r="10">
          <cell r="B10" t="str">
            <v>Persons acting in Concert</v>
          </cell>
          <cell r="C10">
            <v>16591783</v>
          </cell>
          <cell r="D10">
            <v>47.6</v>
          </cell>
          <cell r="F10" t="str">
            <v>Persons acting in Concert</v>
          </cell>
          <cell r="G10">
            <v>16658418</v>
          </cell>
          <cell r="H10">
            <v>47.8</v>
          </cell>
          <cell r="J10" t="str">
            <v>Sub Total</v>
          </cell>
          <cell r="K10">
            <v>19097951</v>
          </cell>
          <cell r="L10">
            <v>50.25</v>
          </cell>
          <cell r="N10" t="str">
            <v>Sub Total</v>
          </cell>
          <cell r="O10">
            <v>19512695</v>
          </cell>
          <cell r="P10">
            <v>51.34</v>
          </cell>
        </row>
        <row r="11">
          <cell r="B11" t="str">
            <v>Sub Total</v>
          </cell>
          <cell r="C11">
            <v>19018769</v>
          </cell>
          <cell r="D11">
            <v>54.57</v>
          </cell>
          <cell r="F11" t="str">
            <v>Sub Total</v>
          </cell>
          <cell r="G11">
            <v>19010769</v>
          </cell>
          <cell r="H11">
            <v>54.55</v>
          </cell>
          <cell r="J11" t="str">
            <v>Non Promoter's Holding</v>
          </cell>
          <cell r="K11" t="str">
            <v> </v>
          </cell>
          <cell r="L11" t="str">
            <v> </v>
          </cell>
          <cell r="N11" t="str">
            <v>Non Promoter's Holding</v>
          </cell>
          <cell r="O11" t="str">
            <v> </v>
          </cell>
          <cell r="P11" t="str">
            <v> </v>
          </cell>
        </row>
        <row r="12">
          <cell r="B12" t="str">
            <v>Non Promoter's Holding</v>
          </cell>
          <cell r="C12" t="str">
            <v> </v>
          </cell>
          <cell r="D12" t="str">
            <v> </v>
          </cell>
          <cell r="F12" t="str">
            <v>Non Promoter's Holding</v>
          </cell>
          <cell r="G12" t="str">
            <v> </v>
          </cell>
          <cell r="H12" t="str">
            <v> </v>
          </cell>
          <cell r="J12" t="str">
            <v>Institutional Investors</v>
          </cell>
          <cell r="K12" t="str">
            <v> </v>
          </cell>
          <cell r="L12" t="str">
            <v> </v>
          </cell>
          <cell r="N12" t="str">
            <v>Institutional Investors</v>
          </cell>
          <cell r="O12" t="str">
            <v> </v>
          </cell>
          <cell r="P12" t="str">
            <v> </v>
          </cell>
        </row>
        <row r="13">
          <cell r="B13" t="str">
            <v>Institutional Investors</v>
          </cell>
          <cell r="C13" t="str">
            <v> </v>
          </cell>
          <cell r="D13" t="str">
            <v> </v>
          </cell>
          <cell r="F13" t="str">
            <v>Institutional Investors</v>
          </cell>
          <cell r="G13" t="str">
            <v> </v>
          </cell>
          <cell r="H13" t="str">
            <v> </v>
          </cell>
          <cell r="J13" t="str">
            <v>Mutual Funds and UTI</v>
          </cell>
          <cell r="K13">
            <v>1440879</v>
          </cell>
          <cell r="L13">
            <v>3.79</v>
          </cell>
          <cell r="N13" t="str">
            <v>Mutual Funds and UTI</v>
          </cell>
          <cell r="O13">
            <v>1332426</v>
          </cell>
          <cell r="P13">
            <v>3.51</v>
          </cell>
        </row>
        <row r="14">
          <cell r="B14" t="str">
            <v>Mutual Funds and UTI</v>
          </cell>
          <cell r="C14">
            <v>1410274</v>
          </cell>
          <cell r="D14">
            <v>4.05</v>
          </cell>
          <cell r="F14" t="str">
            <v>Mutual Funds and UTI</v>
          </cell>
          <cell r="G14">
            <v>1340133</v>
          </cell>
          <cell r="H14">
            <v>3.85</v>
          </cell>
          <cell r="J14" t="str">
            <v>Banks,Financial Institutions,Insurance Companies</v>
          </cell>
          <cell r="K14">
            <v>2838583</v>
          </cell>
          <cell r="L14">
            <v>7.47</v>
          </cell>
          <cell r="N14" t="str">
            <v>Banks,Financial Institutions,Insurance Companies</v>
          </cell>
          <cell r="O14">
            <v>2731100</v>
          </cell>
          <cell r="P14">
            <v>7.19</v>
          </cell>
        </row>
        <row r="15">
          <cell r="B15" t="str">
            <v>Banks,Financial Institutions,Insurance Companies</v>
          </cell>
          <cell r="C15">
            <v>1921596</v>
          </cell>
          <cell r="D15">
            <v>5.51</v>
          </cell>
          <cell r="F15" t="str">
            <v>Banks,Financial Institutions,Insurance Companies</v>
          </cell>
          <cell r="G15">
            <v>2215929</v>
          </cell>
          <cell r="H15">
            <v>6.36</v>
          </cell>
          <cell r="J15" t="str">
            <v>FIIS</v>
          </cell>
          <cell r="K15">
            <v>1569787</v>
          </cell>
          <cell r="L15">
            <v>4.13</v>
          </cell>
          <cell r="N15" t="str">
            <v>FIIS</v>
          </cell>
          <cell r="O15">
            <v>1591894</v>
          </cell>
          <cell r="P15">
            <v>4.1900000000000004</v>
          </cell>
        </row>
        <row r="16">
          <cell r="B16" t="str">
            <v>FIIS</v>
          </cell>
          <cell r="C16">
            <v>1935558</v>
          </cell>
          <cell r="D16">
            <v>5.55</v>
          </cell>
          <cell r="F16" t="str">
            <v>FIIS</v>
          </cell>
          <cell r="G16">
            <v>1568967</v>
          </cell>
          <cell r="H16">
            <v>4.5</v>
          </cell>
          <cell r="J16" t="str">
            <v>Sub Total</v>
          </cell>
          <cell r="K16">
            <v>5849249</v>
          </cell>
          <cell r="L16">
            <v>15.39</v>
          </cell>
          <cell r="N16" t="str">
            <v>Sub Total</v>
          </cell>
          <cell r="O16">
            <v>5655420</v>
          </cell>
          <cell r="P16">
            <v>14.88</v>
          </cell>
        </row>
        <row r="17">
          <cell r="B17" t="str">
            <v>Sub Total</v>
          </cell>
          <cell r="C17">
            <v>5267428</v>
          </cell>
          <cell r="D17">
            <v>15.11</v>
          </cell>
          <cell r="F17" t="str">
            <v>Sub Total</v>
          </cell>
          <cell r="G17">
            <v>5125029</v>
          </cell>
          <cell r="H17">
            <v>14.7</v>
          </cell>
          <cell r="J17" t="str">
            <v>Others</v>
          </cell>
          <cell r="K17" t="str">
            <v> </v>
          </cell>
          <cell r="L17" t="str">
            <v> </v>
          </cell>
          <cell r="N17" t="str">
            <v>Others</v>
          </cell>
          <cell r="O17" t="str">
            <v> </v>
          </cell>
          <cell r="P17" t="str">
            <v> </v>
          </cell>
        </row>
        <row r="18">
          <cell r="B18" t="str">
            <v>Others</v>
          </cell>
          <cell r="C18" t="str">
            <v> </v>
          </cell>
          <cell r="D18" t="str">
            <v> </v>
          </cell>
          <cell r="F18" t="str">
            <v>Others</v>
          </cell>
          <cell r="G18" t="str">
            <v> </v>
          </cell>
          <cell r="H18" t="str">
            <v> </v>
          </cell>
          <cell r="J18" t="str">
            <v>Private Corporate Bodies</v>
          </cell>
          <cell r="K18">
            <v>1060255</v>
          </cell>
          <cell r="L18">
            <v>2.79</v>
          </cell>
          <cell r="N18" t="str">
            <v>Private Corporate Bodies</v>
          </cell>
          <cell r="O18">
            <v>980622</v>
          </cell>
          <cell r="P18">
            <v>2.58</v>
          </cell>
        </row>
        <row r="19">
          <cell r="B19" t="str">
            <v>Private Corporate Bodies</v>
          </cell>
          <cell r="C19">
            <v>770347</v>
          </cell>
          <cell r="D19">
            <v>2.21</v>
          </cell>
          <cell r="F19" t="str">
            <v>Private Corporate Bodies</v>
          </cell>
          <cell r="G19">
            <v>789366</v>
          </cell>
          <cell r="H19">
            <v>2.2599999999999998</v>
          </cell>
          <cell r="J19" t="str">
            <v>Indian Public</v>
          </cell>
          <cell r="K19">
            <v>6842295</v>
          </cell>
          <cell r="L19">
            <v>18</v>
          </cell>
          <cell r="N19" t="str">
            <v>Indian Public</v>
          </cell>
          <cell r="O19">
            <v>6702491</v>
          </cell>
          <cell r="P19">
            <v>17.64</v>
          </cell>
        </row>
        <row r="20">
          <cell r="B20" t="str">
            <v>Indian Public</v>
          </cell>
          <cell r="C20">
            <v>4686897</v>
          </cell>
          <cell r="D20">
            <v>13.45</v>
          </cell>
          <cell r="F20" t="str">
            <v>Indian Public</v>
          </cell>
          <cell r="G20">
            <v>4817978</v>
          </cell>
          <cell r="H20">
            <v>13.82</v>
          </cell>
          <cell r="J20" t="str">
            <v>NRIs/OCBs</v>
          </cell>
          <cell r="K20">
            <v>643955</v>
          </cell>
          <cell r="L20">
            <v>1.69</v>
          </cell>
          <cell r="N20" t="str">
            <v>NRIs/OCBs</v>
          </cell>
          <cell r="O20">
            <v>642477</v>
          </cell>
          <cell r="P20">
            <v>1.69</v>
          </cell>
        </row>
        <row r="21">
          <cell r="B21" t="str">
            <v>NRIs/OCBs</v>
          </cell>
          <cell r="C21">
            <v>44439</v>
          </cell>
          <cell r="D21">
            <v>0.13</v>
          </cell>
          <cell r="F21" t="str">
            <v>NRIs/OCBs</v>
          </cell>
          <cell r="G21">
            <v>600563</v>
          </cell>
          <cell r="H21">
            <v>1.72</v>
          </cell>
          <cell r="J21" t="str">
            <v>Any Other</v>
          </cell>
          <cell r="K21" t="str">
            <v> </v>
          </cell>
          <cell r="L21" t="str">
            <v> </v>
          </cell>
          <cell r="N21" t="str">
            <v>Any Other</v>
          </cell>
          <cell r="O21" t="str">
            <v> </v>
          </cell>
          <cell r="P21" t="str">
            <v> </v>
          </cell>
        </row>
        <row r="22">
          <cell r="B22" t="str">
            <v>Any Other</v>
          </cell>
          <cell r="C22" t="str">
            <v> </v>
          </cell>
          <cell r="D22" t="str">
            <v> </v>
          </cell>
          <cell r="F22" t="str">
            <v>Any Other</v>
          </cell>
          <cell r="G22" t="str">
            <v> </v>
          </cell>
          <cell r="H22" t="str">
            <v> </v>
          </cell>
          <cell r="J22" t="str">
            <v>Non Domestic Companies</v>
          </cell>
          <cell r="K22">
            <v>4509496</v>
          </cell>
          <cell r="L22">
            <v>11.87</v>
          </cell>
          <cell r="N22" t="str">
            <v>Non Domestic Companies</v>
          </cell>
          <cell r="O22">
            <v>4509496</v>
          </cell>
          <cell r="P22">
            <v>11.87</v>
          </cell>
        </row>
        <row r="23">
          <cell r="B23" t="str">
            <v>Non Domestic Companies</v>
          </cell>
          <cell r="C23">
            <v>5065321</v>
          </cell>
          <cell r="D23">
            <v>14.53</v>
          </cell>
          <cell r="F23" t="str">
            <v>Non Domestic Companies</v>
          </cell>
          <cell r="G23">
            <v>4509496</v>
          </cell>
          <cell r="H23">
            <v>12.94</v>
          </cell>
          <cell r="J23" t="str">
            <v>Sub Total</v>
          </cell>
          <cell r="K23">
            <v>13056001</v>
          </cell>
          <cell r="L23">
            <v>34.36</v>
          </cell>
          <cell r="N23" t="str">
            <v>Sub Total</v>
          </cell>
          <cell r="O23">
            <v>12835086</v>
          </cell>
          <cell r="P23">
            <v>33.770000000000003</v>
          </cell>
        </row>
        <row r="24">
          <cell r="B24" t="str">
            <v>Sub Total</v>
          </cell>
          <cell r="C24">
            <v>10567004</v>
          </cell>
          <cell r="D24">
            <v>30.32</v>
          </cell>
          <cell r="F24" t="str">
            <v>Sub Total</v>
          </cell>
          <cell r="G24">
            <v>10717403</v>
          </cell>
          <cell r="H24">
            <v>30.75</v>
          </cell>
          <cell r="J24" t="str">
            <v>Grand Total</v>
          </cell>
          <cell r="K24">
            <v>38003201</v>
          </cell>
          <cell r="L24">
            <v>100</v>
          </cell>
          <cell r="N24" t="str">
            <v>Grand Total</v>
          </cell>
          <cell r="O24">
            <v>38003201</v>
          </cell>
          <cell r="P24">
            <v>100</v>
          </cell>
        </row>
        <row r="25">
          <cell r="B25" t="str">
            <v>Grand Total</v>
          </cell>
          <cell r="C25">
            <v>34853201</v>
          </cell>
          <cell r="D25">
            <v>100</v>
          </cell>
          <cell r="F25" t="str">
            <v>Grand Total</v>
          </cell>
          <cell r="G25">
            <v>34853201</v>
          </cell>
          <cell r="H25">
            <v>100</v>
          </cell>
          <cell r="J25" t="str">
            <v> </v>
          </cell>
          <cell r="N25" t="str">
            <v> </v>
          </cell>
        </row>
        <row r="26">
          <cell r="B26" t="str">
            <v> </v>
          </cell>
          <cell r="F26" t="str">
            <v> </v>
          </cell>
          <cell r="J26" t="str">
            <v>Notes:</v>
          </cell>
          <cell r="N26" t="str">
            <v>Notes:</v>
          </cell>
        </row>
        <row r="27">
          <cell r="B27" t="str">
            <v>Notes:</v>
          </cell>
          <cell r="F27" t="str">
            <v>Notes:</v>
          </cell>
        </row>
        <row r="28">
          <cell r="J28" t="str">
            <v xml:space="preserve">1. The paid up share capital of the Company has been increased from 34853201 equity shares of Rs 10/- each to 38003201 equity shares of Rs 10/- each consequent to the allotment of 3150000 equity shares to the shareholders of erstwhile Rhone-Poulenc India </v>
          </cell>
          <cell r="N28" t="str">
            <v>Total Foreign Shareholding is as follows: -</v>
          </cell>
        </row>
        <row r="29">
          <cell r="B29" t="str">
            <v>1. In Persons acting in concert 1006900 shares are held by Nicholas Piramal India Ltd under Employee Option Scheme representing 2.89% of the total shareholding.</v>
          </cell>
          <cell r="F29" t="str">
            <v>1. In Persons acting in concert 998900 shares are held by Nicholas Piramal India Ltd under Employee Option Scheme representing 2.87% of the total shareholding.</v>
          </cell>
        </row>
        <row r="30">
          <cell r="J30" t="str">
            <v>2. Total Foreign Shareholding is as follows</v>
          </cell>
          <cell r="N30" t="str">
            <v>Category</v>
          </cell>
          <cell r="O30" t="str">
            <v>No. of shares held</v>
          </cell>
          <cell r="P30" t="str">
            <v>% of shareholding</v>
          </cell>
        </row>
        <row r="31">
          <cell r="B31" t="str">
            <v>2. Total Foreign Shareholding is as follows</v>
          </cell>
          <cell r="F31" t="str">
            <v>2. Total Foreign Shareholding is as follows</v>
          </cell>
          <cell r="N31" t="str">
            <v>FIIs</v>
          </cell>
          <cell r="O31">
            <v>1591894</v>
          </cell>
          <cell r="P31">
            <v>4.1900000000000004</v>
          </cell>
        </row>
        <row r="32">
          <cell r="J32" t="str">
            <v>Category</v>
          </cell>
          <cell r="K32" t="str">
            <v>No. of shares held</v>
          </cell>
          <cell r="L32" t="str">
            <v>% of shareholding</v>
          </cell>
          <cell r="N32" t="str">
            <v>NRIs</v>
          </cell>
          <cell r="O32">
            <v>84371</v>
          </cell>
          <cell r="P32">
            <v>0.22</v>
          </cell>
        </row>
        <row r="33">
          <cell r="B33" t="str">
            <v>Category</v>
          </cell>
          <cell r="C33" t="str">
            <v>No. of shares held</v>
          </cell>
          <cell r="D33" t="str">
            <v>% of shareholding</v>
          </cell>
          <cell r="F33" t="str">
            <v>Category</v>
          </cell>
          <cell r="G33" t="str">
            <v>No. of shares held</v>
          </cell>
          <cell r="H33" t="str">
            <v>% of shareholding</v>
          </cell>
          <cell r="J33" t="str">
            <v>FIIs</v>
          </cell>
          <cell r="K33">
            <v>1569787</v>
          </cell>
          <cell r="L33">
            <v>4.13</v>
          </cell>
          <cell r="N33" t="str">
            <v>OCBs</v>
          </cell>
          <cell r="O33">
            <v>558106</v>
          </cell>
          <cell r="P33">
            <v>1.47</v>
          </cell>
        </row>
        <row r="34">
          <cell r="B34" t="str">
            <v>Foreign Financial Institutions</v>
          </cell>
          <cell r="C34" t="str">
            <v>19,35,558</v>
          </cell>
          <cell r="D34">
            <v>5.55</v>
          </cell>
          <cell r="F34" t="str">
            <v>Foreign Financial Institutions</v>
          </cell>
          <cell r="G34">
            <v>1568967</v>
          </cell>
          <cell r="H34">
            <v>4.5</v>
          </cell>
          <cell r="J34" t="str">
            <v>OCB</v>
          </cell>
          <cell r="K34">
            <v>558106</v>
          </cell>
          <cell r="L34">
            <v>1.47</v>
          </cell>
          <cell r="N34" t="str">
            <v>Non Domestic Companies</v>
          </cell>
          <cell r="O34">
            <v>4509496</v>
          </cell>
          <cell r="P34">
            <v>11.87</v>
          </cell>
        </row>
        <row r="35">
          <cell r="B35" t="str">
            <v>Overseas Corporate Bodies</v>
          </cell>
          <cell r="C35">
            <v>1475</v>
          </cell>
          <cell r="D35">
            <v>0</v>
          </cell>
          <cell r="F35" t="str">
            <v>Overseas Corporate Bodies</v>
          </cell>
          <cell r="G35">
            <v>555825</v>
          </cell>
          <cell r="H35">
            <v>1.59</v>
          </cell>
          <cell r="J35" t="str">
            <v>Non Domestic Companies</v>
          </cell>
          <cell r="K35">
            <v>4509496</v>
          </cell>
          <cell r="L35">
            <v>11.87</v>
          </cell>
          <cell r="N35" t="str">
            <v>Total</v>
          </cell>
          <cell r="O35">
            <v>6743867</v>
          </cell>
          <cell r="P35">
            <v>17.75</v>
          </cell>
        </row>
        <row r="36">
          <cell r="B36" t="str">
            <v>Non Domestic Companies</v>
          </cell>
          <cell r="C36" t="str">
            <v>50,65,321</v>
          </cell>
          <cell r="D36">
            <v>14.53</v>
          </cell>
          <cell r="F36" t="str">
            <v>Non Domestic Companies</v>
          </cell>
          <cell r="G36">
            <v>4509496</v>
          </cell>
          <cell r="H36">
            <v>12.94</v>
          </cell>
          <cell r="J36" t="str">
            <v>NRI</v>
          </cell>
          <cell r="K36">
            <v>85849</v>
          </cell>
          <cell r="L36">
            <v>0.23</v>
          </cell>
        </row>
        <row r="37">
          <cell r="B37" t="str">
            <v>Non Resident Indians</v>
          </cell>
          <cell r="C37">
            <v>42964</v>
          </cell>
          <cell r="D37">
            <v>0.12</v>
          </cell>
          <cell r="F37" t="str">
            <v>Non Resident Indians</v>
          </cell>
          <cell r="G37">
            <v>44738</v>
          </cell>
          <cell r="H37">
            <v>0.13</v>
          </cell>
          <cell r="J37" t="str">
            <v>Total</v>
          </cell>
          <cell r="K37">
            <v>6723238</v>
          </cell>
          <cell r="L37">
            <v>17.690000000000001</v>
          </cell>
          <cell r="N37" t="str">
            <v>Leonard DSouza</v>
          </cell>
        </row>
        <row r="38">
          <cell r="B38" t="str">
            <v>Total</v>
          </cell>
          <cell r="C38" t="str">
            <v>70,45,318</v>
          </cell>
          <cell r="D38">
            <v>20.2</v>
          </cell>
          <cell r="F38" t="str">
            <v>Total</v>
          </cell>
          <cell r="G38">
            <v>6679026</v>
          </cell>
          <cell r="H38">
            <v>19.16</v>
          </cell>
          <cell r="N38" t="str">
            <v>Company Secretary</v>
          </cell>
        </row>
        <row r="39">
          <cell r="J39" t="str">
            <v>Leonard DSouza</v>
          </cell>
        </row>
        <row r="40">
          <cell r="F40" t="str">
            <v>Leonard Dsouza</v>
          </cell>
          <cell r="J40" t="str">
            <v>Company Secretary</v>
          </cell>
        </row>
        <row r="41">
          <cell r="B41" t="str">
            <v>Leonard Dsouza</v>
          </cell>
          <cell r="F41" t="str">
            <v>Company Secretary</v>
          </cell>
        </row>
        <row r="42">
          <cell r="B42" t="str">
            <v>Company Secretary</v>
          </cell>
        </row>
      </sheetData>
      <sheetData sheetId="32">
        <row r="30">
          <cell r="L30" t="str">
            <v>Cardiovascular Products.</v>
          </cell>
        </row>
        <row r="32">
          <cell r="L32" t="str">
            <v>Product/Active Ingredients</v>
          </cell>
          <cell r="M32" t="str">
            <v>Formulation</v>
          </cell>
          <cell r="N32" t="str">
            <v>Unit</v>
          </cell>
          <cell r="O32" t="str">
            <v>Packing</v>
          </cell>
        </row>
        <row r="33">
          <cell r="L33" t="str">
            <v>INDERAL</v>
          </cell>
          <cell r="M33" t="str">
            <v>Tablets of</v>
          </cell>
          <cell r="N33" t="str">
            <v>Strips of</v>
          </cell>
        </row>
        <row r="34">
          <cell r="L34" t="str">
            <v>(Propranolol Hydrochloride)</v>
          </cell>
          <cell r="M34" t="str">
            <v>10 mg</v>
          </cell>
          <cell r="N34" t="str">
            <v>10 tablets</v>
          </cell>
          <cell r="O34" t="str">
            <v>40 strips</v>
          </cell>
        </row>
        <row r="35">
          <cell r="M35" t="str">
            <v>40 mg</v>
          </cell>
          <cell r="O35" t="str">
            <v>30 strips</v>
          </cell>
        </row>
        <row r="36">
          <cell r="M36" t="str">
            <v>80mg</v>
          </cell>
          <cell r="O36" t="str">
            <v>30 strips</v>
          </cell>
        </row>
        <row r="37">
          <cell r="L37" t="str">
            <v>TENORMIN</v>
          </cell>
          <cell r="M37" t="str">
            <v>Tablets of</v>
          </cell>
          <cell r="N37" t="str">
            <v>Strips of</v>
          </cell>
        </row>
        <row r="38">
          <cell r="L38" t="str">
            <v>Atenolol</v>
          </cell>
          <cell r="M38" t="str">
            <v>25 mg</v>
          </cell>
          <cell r="N38" t="str">
            <v>14 tabs each</v>
          </cell>
          <cell r="O38" t="str">
            <v>10 strips</v>
          </cell>
        </row>
        <row r="39">
          <cell r="M39" t="str">
            <v>50 mg</v>
          </cell>
          <cell r="O39" t="str">
            <v>10 strips</v>
          </cell>
        </row>
        <row r="40">
          <cell r="M40" t="str">
            <v>100 mg</v>
          </cell>
          <cell r="O40" t="str">
            <v>10 strips</v>
          </cell>
        </row>
        <row r="41">
          <cell r="L41" t="str">
            <v>ZESTRIL</v>
          </cell>
          <cell r="M41" t="str">
            <v>Tablets of</v>
          </cell>
          <cell r="N41" t="str">
            <v>Strips of</v>
          </cell>
        </row>
        <row r="42">
          <cell r="L42" t="str">
            <v>Lisinopril</v>
          </cell>
          <cell r="M42" t="str">
            <v>2.5 mg</v>
          </cell>
          <cell r="N42" t="str">
            <v>7 tabs each</v>
          </cell>
          <cell r="O42" t="str">
            <v>14 strips each</v>
          </cell>
        </row>
        <row r="43">
          <cell r="M43" t="str">
            <v>5 mg</v>
          </cell>
        </row>
        <row r="44">
          <cell r="M44" t="str">
            <v>10 mg</v>
          </cell>
        </row>
        <row r="45">
          <cell r="M45" t="str">
            <v>20 mg</v>
          </cell>
        </row>
        <row r="46">
          <cell r="L46" t="str">
            <v>MYSOLINE</v>
          </cell>
          <cell r="M46" t="str">
            <v>Tablets of</v>
          </cell>
          <cell r="N46" t="str">
            <v>Strip of</v>
          </cell>
        </row>
        <row r="47">
          <cell r="L47" t="str">
            <v>Primidone</v>
          </cell>
          <cell r="M47" t="str">
            <v>250 mg</v>
          </cell>
          <cell r="N47" t="str">
            <v>10 tablets</v>
          </cell>
          <cell r="O47" t="str">
            <v>30 strips</v>
          </cell>
        </row>
        <row r="48">
          <cell r="L48" t="str">
            <v>TENOCLOR</v>
          </cell>
          <cell r="M48" t="str">
            <v>100 mg + 25 mg</v>
          </cell>
          <cell r="N48" t="str">
            <v>Strip of 14 tabs each</v>
          </cell>
          <cell r="O48" t="str">
            <v>10 strips</v>
          </cell>
        </row>
        <row r="49">
          <cell r="L49" t="str">
            <v>Atenolol + Chlorthalidone</v>
          </cell>
          <cell r="M49" t="str">
            <v>50mg + 12.5mg</v>
          </cell>
          <cell r="O49" t="str">
            <v>10 strips</v>
          </cell>
        </row>
        <row r="50">
          <cell r="M50" t="str">
            <v>25mg + 12.5mg</v>
          </cell>
          <cell r="O50" t="str">
            <v>10 strips</v>
          </cell>
        </row>
        <row r="51">
          <cell r="L51" t="str">
            <v>TRIZIDINE</v>
          </cell>
          <cell r="M51" t="str">
            <v>20 mg</v>
          </cell>
          <cell r="N51" t="str">
            <v>Strips of 10</v>
          </cell>
          <cell r="O51" t="str">
            <v>10 strips</v>
          </cell>
        </row>
        <row r="52">
          <cell r="L52" t="str">
            <v>(Trimetazidine Hydrochloride JP 20 mg)</v>
          </cell>
        </row>
        <row r="53">
          <cell r="L53" t="str">
            <v>ANGITAB</v>
          </cell>
          <cell r="M53" t="str">
            <v>Tablets of</v>
          </cell>
          <cell r="N53" t="str">
            <v>Strip of</v>
          </cell>
        </row>
        <row r="54">
          <cell r="L54" t="str">
            <v>(Isosorbide-5-mononitrate)</v>
          </cell>
          <cell r="M54" t="str">
            <v>10 mg</v>
          </cell>
          <cell r="N54" t="str">
            <v>10 tablets each</v>
          </cell>
          <cell r="O54" t="str">
            <v>Each 10 strips</v>
          </cell>
        </row>
        <row r="55">
          <cell r="M55" t="str">
            <v>20 mg</v>
          </cell>
        </row>
        <row r="56">
          <cell r="M56" t="str">
            <v>40 mg</v>
          </cell>
        </row>
        <row r="57">
          <cell r="M57" t="str">
            <v>60 mg - sr</v>
          </cell>
        </row>
        <row r="58">
          <cell r="L58" t="str">
            <v>ICIDIL CD</v>
          </cell>
          <cell r="M58" t="str">
            <v>Capsules of</v>
          </cell>
          <cell r="N58" t="str">
            <v>Strip of</v>
          </cell>
        </row>
        <row r="59">
          <cell r="L59" t="str">
            <v>(Diltiazem HCL)</v>
          </cell>
          <cell r="M59" t="str">
            <v>  90 mg</v>
          </cell>
          <cell r="N59" t="str">
            <v>7 capsules</v>
          </cell>
          <cell r="O59" t="str">
            <v>10 strips</v>
          </cell>
        </row>
        <row r="60">
          <cell r="M60" t="str">
            <v>120 mg</v>
          </cell>
        </row>
        <row r="61">
          <cell r="L61" t="str">
            <v>ICIKINASE</v>
          </cell>
          <cell r="M61" t="str">
            <v>Powder</v>
          </cell>
          <cell r="N61" t="str">
            <v>Vial</v>
          </cell>
        </row>
        <row r="62">
          <cell r="L62" t="str">
            <v>Contains Streptokinase</v>
          </cell>
          <cell r="N62" t="str">
            <v>pack</v>
          </cell>
          <cell r="O62" t="str">
            <v>Individual Pack</v>
          </cell>
        </row>
        <row r="63">
          <cell r="L63" t="str">
            <v>1.5 lakh IU</v>
          </cell>
        </row>
        <row r="64">
          <cell r="L64" t="str">
            <v>Maxigard</v>
          </cell>
          <cell r="M64" t="str">
            <v>Capsules of</v>
          </cell>
          <cell r="N64" t="str">
            <v>Strip of 10 capsules</v>
          </cell>
        </row>
        <row r="65">
          <cell r="L65" t="str">
            <v>(Omega - 3-</v>
          </cell>
          <cell r="M65" t="str">
            <v>120 mg + 180 mg</v>
          </cell>
          <cell r="O65" t="str">
            <v>10 strips</v>
          </cell>
        </row>
        <row r="66">
          <cell r="L66" t="str">
            <v>marine triglycerides</v>
          </cell>
        </row>
        <row r="67">
          <cell r="L67" t="str">
            <v>Eicosapentaenoic acid +</v>
          </cell>
        </row>
        <row r="68">
          <cell r="L68" t="str">
            <v>Docosahexaenoic acids)</v>
          </cell>
        </row>
        <row r="69">
          <cell r="L69" t="str">
            <v>MELITUS</v>
          </cell>
          <cell r="M69" t="str">
            <v>Tablets</v>
          </cell>
          <cell r="N69" t="str">
            <v>10 Tablets</v>
          </cell>
        </row>
        <row r="70">
          <cell r="L70" t="str">
            <v>(Glibenclamide 2.5 mg +</v>
          </cell>
          <cell r="O70" t="str">
            <v>10 Strips</v>
          </cell>
        </row>
        <row r="71">
          <cell r="L71" t="str">
            <v>Metformin 400 mg)</v>
          </cell>
        </row>
        <row r="72">
          <cell r="L72" t="str">
            <v>MELITUS FORTE</v>
          </cell>
          <cell r="M72" t="str">
            <v>Tablets</v>
          </cell>
          <cell r="N72" t="str">
            <v>10 Tablets</v>
          </cell>
          <cell r="O72" t="str">
            <v>10 Strips</v>
          </cell>
        </row>
        <row r="73">
          <cell r="L73" t="str">
            <v>(Glibenclamide 5 mg +</v>
          </cell>
        </row>
        <row r="74">
          <cell r="L74" t="str">
            <v>Metformin 500 mg)</v>
          </cell>
        </row>
        <row r="75">
          <cell r="L75" t="str">
            <v>CETRIMIDE</v>
          </cell>
          <cell r="M75" t="str">
            <v>Cetrimide Solution</v>
          </cell>
          <cell r="N75" t="str">
            <v>75 ml</v>
          </cell>
          <cell r="O75" t="str">
            <v>25 Bottle</v>
          </cell>
        </row>
        <row r="76">
          <cell r="M76" t="str">
            <v>20% w/v</v>
          </cell>
          <cell r="N76" t="str">
            <v>Bottle</v>
          </cell>
        </row>
        <row r="77">
          <cell r="L77" t="str">
            <v>TETMOSOL</v>
          </cell>
          <cell r="M77" t="str">
            <v>Soap</v>
          </cell>
          <cell r="N77" t="str">
            <v>Individual Soap</v>
          </cell>
          <cell r="O77" t="str">
            <v>400 Soaps</v>
          </cell>
        </row>
        <row r="79">
          <cell r="L79" t="str">
            <v>Contains monosulfiram</v>
          </cell>
        </row>
        <row r="80">
          <cell r="L80" t="str">
            <v>BP 5% w/w</v>
          </cell>
        </row>
        <row r="85">
          <cell r="L85" t="str">
            <v>ICI IN THE ANAESTHESIA MARKET</v>
          </cell>
        </row>
        <row r="87">
          <cell r="L87" t="str">
            <v>Product/Active</v>
          </cell>
          <cell r="M87" t="str">
            <v>Formulation</v>
          </cell>
          <cell r="N87" t="str">
            <v>Unit</v>
          </cell>
          <cell r="O87" t="str">
            <v>Packing</v>
          </cell>
        </row>
        <row r="88">
          <cell r="L88" t="str">
            <v>Ingredient</v>
          </cell>
        </row>
        <row r="89">
          <cell r="L89" t="str">
            <v>FLUOTHANE</v>
          </cell>
          <cell r="M89" t="str">
            <v>Halothane</v>
          </cell>
          <cell r="N89" t="str">
            <v>Bottles</v>
          </cell>
          <cell r="O89" t="str">
            <v>24 bottles</v>
          </cell>
        </row>
        <row r="90">
          <cell r="M90" t="str">
            <v>250 ml</v>
          </cell>
        </row>
        <row r="91">
          <cell r="M91" t="str">
            <v>50 ml</v>
          </cell>
        </row>
        <row r="92">
          <cell r="M92" t="str">
            <v>30 ml</v>
          </cell>
        </row>
        <row r="93">
          <cell r="L93" t="str">
            <v>DIPRIVAN 1%</v>
          </cell>
          <cell r="M93" t="str">
            <v>Propofol</v>
          </cell>
          <cell r="N93" t="str">
            <v>Ampoule of</v>
          </cell>
          <cell r="O93">
            <v>5</v>
          </cell>
        </row>
        <row r="94">
          <cell r="N94" t="str">
            <v>20 ml</v>
          </cell>
        </row>
        <row r="95">
          <cell r="L95" t="str">
            <v>Neostigmine ICI</v>
          </cell>
          <cell r="M95" t="str">
            <v>Neostigmine Methyl</v>
          </cell>
          <cell r="N95" t="str">
            <v>Ampoule of</v>
          </cell>
        </row>
        <row r="96">
          <cell r="M96" t="str">
            <v>Sul. 0.5 mg</v>
          </cell>
          <cell r="N96" t="str">
            <v>5 ml</v>
          </cell>
          <cell r="O96" t="str">
            <v>1440 amps.</v>
          </cell>
        </row>
        <row r="97">
          <cell r="L97" t="str">
            <v>Buprenorphine ICI</v>
          </cell>
          <cell r="M97" t="str">
            <v>Buprenorphine Hcl 0.3 mg</v>
          </cell>
          <cell r="N97" t="str">
            <v>Ampoule of</v>
          </cell>
        </row>
        <row r="98">
          <cell r="N98" t="str">
            <v>1 ml</v>
          </cell>
          <cell r="O98" t="str">
            <v>2700 amp.</v>
          </cell>
        </row>
        <row r="99">
          <cell r="L99" t="str">
            <v>Bupivacaine ICI Dextrose</v>
          </cell>
          <cell r="M99" t="str">
            <v>Bupivacaine Hcl 5 mg</v>
          </cell>
          <cell r="N99" t="str">
            <v>Ampoule of</v>
          </cell>
        </row>
        <row r="100">
          <cell r="L100" t="str">
            <v>0.5% Heavy 4 ml Amp.</v>
          </cell>
          <cell r="M100" t="str">
            <v>Dextrose Monohydrate 80 mg</v>
          </cell>
          <cell r="N100" t="str">
            <v>4 ml</v>
          </cell>
          <cell r="O100" t="str">
            <v>1200 amp.</v>
          </cell>
        </row>
        <row r="101">
          <cell r="L101" t="str">
            <v>Bupivacaine ICI</v>
          </cell>
          <cell r="M101" t="str">
            <v>Bupivacaine Hcl 5 mg</v>
          </cell>
          <cell r="N101" t="str">
            <v>Vials of</v>
          </cell>
          <cell r="O101" t="str">
            <v>50 vials</v>
          </cell>
        </row>
        <row r="102">
          <cell r="L102">
            <v>5.0000000000000001E-3</v>
          </cell>
          <cell r="M102" t="str">
            <v>Sodium Chloride 8 mg</v>
          </cell>
          <cell r="N102" t="str">
            <v>20 ml</v>
          </cell>
        </row>
        <row r="103">
          <cell r="M103" t="str">
            <v>Methyl Paraben 1 mg</v>
          </cell>
        </row>
        <row r="104">
          <cell r="L104" t="str">
            <v>Bupivacaine ICI</v>
          </cell>
          <cell r="M104" t="str">
            <v>Bupivacaine Hcl 2.5 mg</v>
          </cell>
          <cell r="N104" t="str">
            <v>Vials of</v>
          </cell>
          <cell r="O104" t="str">
            <v>50 vials</v>
          </cell>
        </row>
        <row r="105">
          <cell r="L105">
            <v>2.5000000000000001E-3</v>
          </cell>
          <cell r="M105" t="str">
            <v>Sodium Chloride 4 mg</v>
          </cell>
          <cell r="N105" t="str">
            <v>20 ml</v>
          </cell>
        </row>
        <row r="106">
          <cell r="M106" t="str">
            <v>Methyl Paraben 1 mg</v>
          </cell>
        </row>
        <row r="107">
          <cell r="L107" t="str">
            <v>Lignocaine</v>
          </cell>
          <cell r="M107" t="str">
            <v>Lignocaine Hcl 21.3 mg</v>
          </cell>
          <cell r="N107" t="str">
            <v>Vial of</v>
          </cell>
          <cell r="O107" t="str">
            <v>100 vials</v>
          </cell>
        </row>
        <row r="108">
          <cell r="L108" t="str">
            <v>with Adrenaline ICI 2%</v>
          </cell>
          <cell r="M108" t="str">
            <v>Sodium Chloride 6 mg</v>
          </cell>
          <cell r="N108" t="str">
            <v>30 ml</v>
          </cell>
        </row>
        <row r="109">
          <cell r="M109" t="str">
            <v>Methyl Paraben 1 mg</v>
          </cell>
        </row>
        <row r="110">
          <cell r="L110" t="str">
            <v>Lignocaine ICI 5%</v>
          </cell>
          <cell r="M110" t="str">
            <v>Lignocaine Hcl 50 mg</v>
          </cell>
          <cell r="N110" t="str">
            <v>Ampoule of</v>
          </cell>
        </row>
        <row r="111">
          <cell r="L111" t="str">
            <v>Heavy</v>
          </cell>
          <cell r="M111" t="str">
            <v>Dextrose Monohydrate 75 mg</v>
          </cell>
          <cell r="N111" t="str">
            <v>2 ml</v>
          </cell>
          <cell r="O111" t="str">
            <v>200 amp.</v>
          </cell>
        </row>
        <row r="112">
          <cell r="L112" t="str">
            <v>Pancuronium ICI</v>
          </cell>
          <cell r="M112" t="str">
            <v>pancuronium Bromide 2 mg</v>
          </cell>
          <cell r="N112" t="str">
            <v>Ampoule of</v>
          </cell>
        </row>
        <row r="113">
          <cell r="N113" t="str">
            <v>2 ml</v>
          </cell>
          <cell r="O113" t="str">
            <v>1080 amp.</v>
          </cell>
        </row>
        <row r="114">
          <cell r="L114" t="str">
            <v>AERRANE</v>
          </cell>
          <cell r="M114" t="str">
            <v>Isofluorane</v>
          </cell>
          <cell r="N114" t="str">
            <v>100 ml bottle</v>
          </cell>
          <cell r="O114" t="str">
            <v>12 bottles</v>
          </cell>
        </row>
        <row r="115">
          <cell r="L115" t="str">
            <v>Midaz</v>
          </cell>
          <cell r="M115" t="str">
            <v>Midazolam BP</v>
          </cell>
          <cell r="N115" t="str">
            <v>Ampoules of 1ml</v>
          </cell>
          <cell r="O115" t="str">
            <v>100 amps</v>
          </cell>
        </row>
        <row r="116">
          <cell r="M116" t="str">
            <v>(as hydrochloride salt) 5 mg / ml</v>
          </cell>
          <cell r="N116" t="str">
            <v>Vial: 5ml and 10ml</v>
          </cell>
        </row>
        <row r="117">
          <cell r="L117" t="str">
            <v>Entubate</v>
          </cell>
          <cell r="M117" t="str">
            <v>Succinyl Choline Chloride</v>
          </cell>
          <cell r="N117" t="str">
            <v>Ampoules of 2 ml</v>
          </cell>
          <cell r="O117" t="str">
            <v>100 amps</v>
          </cell>
        </row>
        <row r="118">
          <cell r="M118" t="str">
            <v>50 mg / ml</v>
          </cell>
          <cell r="N118" t="str">
            <v>Vials of 10 ml</v>
          </cell>
          <cell r="O118" t="str">
            <v>30 Vials</v>
          </cell>
        </row>
        <row r="121">
          <cell r="L121" t="str">
            <v>Antiseptics</v>
          </cell>
        </row>
        <row r="123">
          <cell r="L123" t="str">
            <v>Product / Formulation</v>
          </cell>
          <cell r="M123" t="str">
            <v>Active Ingredient</v>
          </cell>
          <cell r="N123" t="str">
            <v>Unit</v>
          </cell>
          <cell r="O123" t="str">
            <v>Packing</v>
          </cell>
        </row>
        <row r="124">
          <cell r="L124" t="str">
            <v>Aceptik HC</v>
          </cell>
          <cell r="M124" t="str">
            <v>Cetrimide BP 15% w/v</v>
          </cell>
          <cell r="N124" t="str">
            <v>Bottle of 1 lit</v>
          </cell>
          <cell r="O124" t="str">
            <v>6 bottles</v>
          </cell>
        </row>
        <row r="125">
          <cell r="M125" t="str">
            <v>Chlorhexidine</v>
          </cell>
        </row>
        <row r="126">
          <cell r="M126" t="str">
            <v>Gluconate BP 7.5% v/v</v>
          </cell>
        </row>
        <row r="127">
          <cell r="L127" t="str">
            <v>Aceptik LA</v>
          </cell>
          <cell r="M127" t="str">
            <v>Cetrimide BP 0.6% w/v</v>
          </cell>
          <cell r="N127" t="str">
            <v>Bottle of 1 lit</v>
          </cell>
          <cell r="O127" t="str">
            <v>6 bottles</v>
          </cell>
        </row>
        <row r="128">
          <cell r="M128" t="str">
            <v>Chlorhexidine</v>
          </cell>
          <cell r="N128" t="str">
            <v>5 lit</v>
          </cell>
          <cell r="O128" t="str">
            <v>2 Jars</v>
          </cell>
        </row>
        <row r="129">
          <cell r="M129" t="str">
            <v>Gluconate BP 0.3% w/v</v>
          </cell>
          <cell r="N129" t="str">
            <v>75 ml</v>
          </cell>
          <cell r="O129" t="str">
            <v>100 bottles</v>
          </cell>
        </row>
        <row r="130">
          <cell r="L130" t="str">
            <v>Chlorhexidine Solution</v>
          </cell>
          <cell r="M130" t="str">
            <v>Chlorhexidine</v>
          </cell>
          <cell r="N130" t="str">
            <v>Bottle of</v>
          </cell>
          <cell r="O130" t="str">
            <v>6 bottles</v>
          </cell>
        </row>
        <row r="131">
          <cell r="M131" t="str">
            <v>Gluconate</v>
          </cell>
          <cell r="N131" t="str">
            <v>500 ml</v>
          </cell>
        </row>
        <row r="132">
          <cell r="L132" t="str">
            <v>Glutihyde</v>
          </cell>
          <cell r="M132" t="str">
            <v>Glutaraldehyde</v>
          </cell>
          <cell r="N132" t="str">
            <v>Jar of 5 lit</v>
          </cell>
          <cell r="O132" t="str">
            <v>2 Jars</v>
          </cell>
        </row>
        <row r="133">
          <cell r="M133" t="str">
            <v>Solution 2%</v>
          </cell>
        </row>
        <row r="134">
          <cell r="L134" t="str">
            <v>Cetrimide Hospital</v>
          </cell>
          <cell r="M134" t="str">
            <v>Cetrimide BP</v>
          </cell>
          <cell r="N134" t="str">
            <v>Bottle of</v>
          </cell>
          <cell r="O134" t="str">
            <v>100 bottles</v>
          </cell>
        </row>
        <row r="135">
          <cell r="N135" t="str">
            <v>75 ml &amp;</v>
          </cell>
          <cell r="O135" t="str">
            <v>6 bottles</v>
          </cell>
        </row>
        <row r="136">
          <cell r="L136" t="str">
            <v>Concentrate</v>
          </cell>
          <cell r="N136" t="str">
            <v>1 lit</v>
          </cell>
        </row>
        <row r="137">
          <cell r="L137" t="str">
            <v>Povidone Iodine BP</v>
          </cell>
          <cell r="M137" t="str">
            <v>Povidone Iodine 5%</v>
          </cell>
          <cell r="N137" t="str">
            <v>500 ml</v>
          </cell>
          <cell r="O137" t="str">
            <v>6 bottles</v>
          </cell>
        </row>
        <row r="138">
          <cell r="M138" t="str">
            <v>Povidone Iodine 7.5%</v>
          </cell>
          <cell r="N138" t="str">
            <v>1000 ml</v>
          </cell>
          <cell r="O138" t="str">
            <v>Carton</v>
          </cell>
        </row>
        <row r="139">
          <cell r="M139" t="str">
            <v>Povidone Iodine 10%</v>
          </cell>
        </row>
        <row r="144">
          <cell r="L144" t="str">
            <v>BULK DRUGS</v>
          </cell>
        </row>
        <row r="146">
          <cell r="L146" t="str">
            <v>PRODUCT</v>
          </cell>
          <cell r="M146" t="str">
            <v>PACKING</v>
          </cell>
        </row>
        <row r="147">
          <cell r="L147" t="str">
            <v>Atenolol BP</v>
          </cell>
          <cell r="M147" t="str">
            <v>100 Kgs Fibre Board drums</v>
          </cell>
        </row>
        <row r="148">
          <cell r="L148" t="str">
            <v>Propranolol HCl BP</v>
          </cell>
          <cell r="M148" t="str">
            <v>100 Kgs Fibre Board drums</v>
          </cell>
        </row>
        <row r="149">
          <cell r="L149" t="str">
            <v>Halothane BP</v>
          </cell>
          <cell r="M149" t="str">
            <v>340 Kgs drums</v>
          </cell>
        </row>
        <row r="150">
          <cell r="L150" t="str">
            <v>Isofluorane</v>
          </cell>
          <cell r="M150" t="str">
            <v>300 litres drums</v>
          </cell>
        </row>
        <row r="151">
          <cell r="L151" t="str">
            <v>Strong Cetrimide solution BP - 40% w/v</v>
          </cell>
          <cell r="M151" t="str">
            <v>50/100/200 Kgs Carboys</v>
          </cell>
        </row>
        <row r="152">
          <cell r="L152" t="str">
            <v>Primidone IP</v>
          </cell>
          <cell r="M152" t="str">
            <v>100 Kgs Fibre Board drums</v>
          </cell>
        </row>
        <row r="153">
          <cell r="L153" t="str">
            <v>Monosulfiram BP</v>
          </cell>
          <cell r="M153" t="str">
            <v>50 Kgs Carboys</v>
          </cell>
        </row>
        <row r="154">
          <cell r="L154" t="str">
            <v>Oxyclozanide BP Vet</v>
          </cell>
          <cell r="M154" t="str">
            <v>50 kgs packs</v>
          </cell>
        </row>
        <row r="155">
          <cell r="L155" t="str">
            <v>Quinapyramine Sulphate B Vet. C</v>
          </cell>
          <cell r="M155" t="str">
            <v>1 kg polybags</v>
          </cell>
        </row>
        <row r="156">
          <cell r="L156" t="str">
            <v>Quinapyramine Chloride B Vet. C</v>
          </cell>
          <cell r="M156" t="str">
            <v>1 kg polybags</v>
          </cell>
        </row>
        <row r="157">
          <cell r="L157" t="str">
            <v>Chlorhexidine Gluconate solution BP - 20% w/v</v>
          </cell>
          <cell r="M157" t="str">
            <v>50/100/200 Kgs Carboys</v>
          </cell>
        </row>
        <row r="158">
          <cell r="L158" t="str">
            <v>Chlorhexidine Base High Strength ( H.S )</v>
          </cell>
          <cell r="M158" t="str">
            <v>50/100 Kgs Fibre Board drums</v>
          </cell>
        </row>
        <row r="159">
          <cell r="L159" t="str">
            <v>Chlorhexidine Acetate</v>
          </cell>
          <cell r="M159" t="str">
            <v>50 kgs Fibre board drums</v>
          </cell>
        </row>
        <row r="160">
          <cell r="L160" t="str">
            <v>Chlorhexidine Hydrochloride</v>
          </cell>
          <cell r="M160" t="str">
            <v>50 kgs Fibre board drums</v>
          </cell>
        </row>
        <row r="165">
          <cell r="L165" t="str">
            <v>Anaesthetics - Injectibles</v>
          </cell>
        </row>
        <row r="168">
          <cell r="L168" t="str">
            <v>PRODUCT / ACTIVE INGREDIENT</v>
          </cell>
          <cell r="M168" t="str">
            <v>FORMULATION</v>
          </cell>
          <cell r="N168" t="str">
            <v>UNIT</v>
          </cell>
          <cell r="O168" t="str">
            <v>PACKING</v>
          </cell>
        </row>
        <row r="169">
          <cell r="L169" t="str">
            <v>Halothane</v>
          </cell>
          <cell r="M169" t="str">
            <v>250 ml</v>
          </cell>
          <cell r="N169" t="str">
            <v>Bottles</v>
          </cell>
          <cell r="O169" t="str">
            <v>24 bottles</v>
          </cell>
        </row>
        <row r="170">
          <cell r="L170" t="str">
            <v>Isoflurane</v>
          </cell>
          <cell r="M170" t="str">
            <v>100 ml</v>
          </cell>
          <cell r="N170" t="str">
            <v>Bottles</v>
          </cell>
          <cell r="O170" t="str">
            <v>12 bottles</v>
          </cell>
        </row>
        <row r="171">
          <cell r="L171" t="str">
            <v>Neostigmine Injection BP</v>
          </cell>
          <cell r="M171" t="str">
            <v>Neostigmine Methylsulphate 0.5 mg</v>
          </cell>
          <cell r="N171" t="str">
            <v>Ampoule of 5 ml</v>
          </cell>
          <cell r="O171" t="str">
            <v>1200amps.</v>
          </cell>
        </row>
        <row r="172">
          <cell r="L172" t="str">
            <v>Bupivacaine in Dextrose Injection USP 0.5% Heavy</v>
          </cell>
          <cell r="M172" t="str">
            <v>Bupivacaine Hydrochloride 5 mg</v>
          </cell>
          <cell r="N172" t="str">
            <v>Ampoule of 4 ml</v>
          </cell>
          <cell r="O172" t="str">
            <v>1200amps.</v>
          </cell>
        </row>
        <row r="173">
          <cell r="M173" t="str">
            <v>Dextrose Monohydrate 8mg</v>
          </cell>
        </row>
        <row r="174">
          <cell r="L174" t="str">
            <v>Bupivacaine Injection BP 0.5%</v>
          </cell>
          <cell r="M174" t="str">
            <v>Bupivacaine Hydrochloride 5 mg</v>
          </cell>
          <cell r="N174" t="str">
            <v>Vials of 20 ml</v>
          </cell>
          <cell r="O174" t="str">
            <v>50 vials</v>
          </cell>
        </row>
        <row r="175">
          <cell r="M175" t="str">
            <v>Sodium Chloride 8 mg</v>
          </cell>
        </row>
        <row r="176">
          <cell r="M176" t="str">
            <v>Methyl Paraben 1 mg</v>
          </cell>
        </row>
        <row r="177">
          <cell r="L177" t="str">
            <v>Bupivacaine Injection BP 0.25%</v>
          </cell>
          <cell r="M177" t="str">
            <v>Bupivacaine Hydrochloride 2.5 mg</v>
          </cell>
          <cell r="N177" t="str">
            <v>Vials of 20 ml</v>
          </cell>
          <cell r="O177" t="str">
            <v>50 vials</v>
          </cell>
        </row>
        <row r="178">
          <cell r="M178" t="str">
            <v>Sodium Chloride 4 mg</v>
          </cell>
        </row>
        <row r="179">
          <cell r="M179" t="str">
            <v>Methyl Paraben 1 mg</v>
          </cell>
        </row>
        <row r="180">
          <cell r="L180" t="str">
            <v>Lignocaine Hydrochloride Injection BP 2%</v>
          </cell>
          <cell r="M180" t="str">
            <v>Lignocaine Hydrochloride 21.3 mg</v>
          </cell>
          <cell r="N180" t="str">
            <v>Vials of 30 ml</v>
          </cell>
          <cell r="O180" t="str">
            <v>100 vials</v>
          </cell>
        </row>
        <row r="181">
          <cell r="M181" t="str">
            <v>Sodium Chloride 6 mg</v>
          </cell>
        </row>
        <row r="182">
          <cell r="M182" t="str">
            <v>Methyl Paraben 1 mg</v>
          </cell>
        </row>
        <row r="183">
          <cell r="L183" t="str">
            <v>Lignocaine Hydrochloride and Dextrose Injection USP</v>
          </cell>
          <cell r="M183" t="str">
            <v>Lignocaine Hydrochloride 53.3 mg</v>
          </cell>
          <cell r="N183" t="str">
            <v>Ampoule of 2 ml</v>
          </cell>
          <cell r="O183" t="str">
            <v>1200amps.</v>
          </cell>
        </row>
        <row r="184">
          <cell r="L184" t="str">
            <v>5% Heavy</v>
          </cell>
          <cell r="M184" t="str">
            <v>Dextrose Monohydrate 75 mg</v>
          </cell>
        </row>
        <row r="185">
          <cell r="L185" t="str">
            <v>Lignocaine Hydrochloride and Adrenaline Bitartrate</v>
          </cell>
          <cell r="M185" t="str">
            <v>Lignocaine Hydrochloride 21.3 mg</v>
          </cell>
          <cell r="N185" t="str">
            <v>Vials of 30 ml</v>
          </cell>
          <cell r="O185" t="str">
            <v>100 vials</v>
          </cell>
        </row>
        <row r="186">
          <cell r="L186" t="str">
            <v>Injection BP</v>
          </cell>
          <cell r="M186" t="str">
            <v>Adrenaline 0.005 mg ( as Bitartrate 0.009)</v>
          </cell>
        </row>
        <row r="187">
          <cell r="M187" t="str">
            <v>Sodium Chloride 6 mg</v>
          </cell>
        </row>
        <row r="188">
          <cell r="M188" t="str">
            <v>Sodium Metabisulphite 0.5 mg</v>
          </cell>
        </row>
        <row r="189">
          <cell r="M189" t="str">
            <v>Methyl Paraben 1 mg</v>
          </cell>
        </row>
        <row r="190">
          <cell r="L190" t="str">
            <v>Pancuronium Injection BP</v>
          </cell>
          <cell r="M190" t="str">
            <v>Pancuronium Bromide 2mg</v>
          </cell>
          <cell r="N190" t="str">
            <v>Ampoule of 2 ml</v>
          </cell>
          <cell r="O190" t="str">
            <v>1200amps.</v>
          </cell>
        </row>
        <row r="191">
          <cell r="L191" t="str">
            <v>MIDAZ</v>
          </cell>
          <cell r="M191" t="str">
            <v>Midazolam BP 5 mg</v>
          </cell>
          <cell r="N191" t="str">
            <v>Ampoule of 1 ml</v>
          </cell>
          <cell r="O191" t="str">
            <v>1200amps.</v>
          </cell>
        </row>
        <row r="192">
          <cell r="M192" t="str">
            <v>Sodium Chloride BP 0.8%w/v</v>
          </cell>
          <cell r="N192" t="str">
            <v>Vial of 5 ml</v>
          </cell>
          <cell r="O192" t="str">
            <v>100 vials</v>
          </cell>
        </row>
        <row r="193">
          <cell r="N193" t="str">
            <v>Vial of 10 ml</v>
          </cell>
          <cell r="O193" t="str">
            <v>100 vials</v>
          </cell>
        </row>
        <row r="194">
          <cell r="L194" t="str">
            <v>ENTUBATE</v>
          </cell>
          <cell r="M194" t="str">
            <v>Succinyl Choline Chloride BP 50 mg</v>
          </cell>
          <cell r="N194" t="str">
            <v>Ampoules of 2ml</v>
          </cell>
          <cell r="O194" t="str">
            <v>1200amps.</v>
          </cell>
        </row>
        <row r="195">
          <cell r="N195" t="str">
            <v>Vial of 10 ml</v>
          </cell>
          <cell r="O195" t="str">
            <v>100 vials</v>
          </cell>
        </row>
        <row r="197">
          <cell r="L197" t="str">
            <v>Antiseptics - Solutions</v>
          </cell>
        </row>
        <row r="199">
          <cell r="L199" t="str">
            <v>PRODUCT / ACTIVE INGREDIENT</v>
          </cell>
          <cell r="M199" t="str">
            <v>FORMULATION</v>
          </cell>
          <cell r="N199" t="str">
            <v>UNIT</v>
          </cell>
          <cell r="O199" t="str">
            <v>PACKING</v>
          </cell>
        </row>
        <row r="200">
          <cell r="L200" t="str">
            <v>Aceptik HC</v>
          </cell>
          <cell r="M200" t="str">
            <v>Cetrimide BP 15% w/v</v>
          </cell>
          <cell r="N200" t="str">
            <v>Bottle of 1 litres</v>
          </cell>
          <cell r="O200" t="str">
            <v>6 bottles</v>
          </cell>
        </row>
        <row r="201">
          <cell r="M201" t="str">
            <v>Chlorhexidine Gluconate BP 7.5% v/v</v>
          </cell>
          <cell r="N201" t="str">
            <v>Bottle of 5 litres</v>
          </cell>
          <cell r="O201" t="str">
            <v>2 cans</v>
          </cell>
        </row>
        <row r="202">
          <cell r="L202" t="str">
            <v>Aceptik LA</v>
          </cell>
          <cell r="M202" t="str">
            <v>Cetrimide BP 0.60% w/v</v>
          </cell>
          <cell r="N202" t="str">
            <v>Bottle of 1 litres</v>
          </cell>
          <cell r="O202" t="str">
            <v>6 bottles</v>
          </cell>
        </row>
        <row r="203">
          <cell r="M203" t="str">
            <v>Chlorhexidine Gluconate BP 0.30% w/v</v>
          </cell>
          <cell r="N203" t="str">
            <v>Bottle of 5 litres</v>
          </cell>
          <cell r="O203" t="str">
            <v>2 cans</v>
          </cell>
        </row>
        <row r="204">
          <cell r="L204" t="str">
            <v>Chlorhexidine Solution</v>
          </cell>
          <cell r="M204" t="str">
            <v>Chlorhexidine Gluconate Solution BP 20% v/v</v>
          </cell>
          <cell r="N204" t="str">
            <v>Bottle of 500 ml</v>
          </cell>
          <cell r="O204" t="str">
            <v>12 bottles</v>
          </cell>
        </row>
        <row r="205">
          <cell r="M205" t="str">
            <v>Isopropyl alcohol BP 5.0% v/v</v>
          </cell>
        </row>
        <row r="206">
          <cell r="L206" t="str">
            <v>Glutihyde</v>
          </cell>
          <cell r="M206" t="str">
            <v>Glutaraldehyde Solution 2% w/v</v>
          </cell>
          <cell r="N206" t="str">
            <v>Jar of 5 litres</v>
          </cell>
          <cell r="O206" t="str">
            <v>2 cans</v>
          </cell>
        </row>
        <row r="207">
          <cell r="L207" t="str">
            <v>Cetrimide Hospital Concentrate</v>
          </cell>
          <cell r="M207" t="str">
            <v>Strong Cetrimide Solution BP 20% w/v</v>
          </cell>
          <cell r="N207" t="str">
            <v>Bottle of 75 ml</v>
          </cell>
          <cell r="O207" t="str">
            <v>100 bottles</v>
          </cell>
        </row>
        <row r="208">
          <cell r="N208" t="str">
            <v>1 litres</v>
          </cell>
          <cell r="O208" t="str">
            <v>6 bottles</v>
          </cell>
        </row>
        <row r="210">
          <cell r="L210" t="str">
            <v>Cardio - Vascular Products</v>
          </cell>
        </row>
        <row r="212">
          <cell r="L212" t="str">
            <v>PRODUCT</v>
          </cell>
          <cell r="M212" t="str">
            <v>ACTIVE INGREDIENT(S)</v>
          </cell>
          <cell r="N212" t="str">
            <v>FORMULATION</v>
          </cell>
          <cell r="O212" t="str">
            <v>UNIT</v>
          </cell>
          <cell r="P212" t="str">
            <v>PACKING</v>
          </cell>
        </row>
        <row r="213">
          <cell r="L213" t="str">
            <v>Propranolol Tablets</v>
          </cell>
          <cell r="M213" t="str">
            <v>Propranolol Hydrochloride</v>
          </cell>
          <cell r="N213" t="str">
            <v>Tablets of</v>
          </cell>
          <cell r="O213" t="str">
            <v>Strips of</v>
          </cell>
        </row>
        <row r="214">
          <cell r="N214" t="str">
            <v>10 mg</v>
          </cell>
          <cell r="O214" t="str">
            <v>10 tablets</v>
          </cell>
          <cell r="P214" t="str">
            <v>40 strips</v>
          </cell>
        </row>
        <row r="215">
          <cell r="N215" t="str">
            <v>40 mg</v>
          </cell>
          <cell r="O215" t="str">
            <v>10 tablets</v>
          </cell>
          <cell r="P215" t="str">
            <v>30 strips</v>
          </cell>
        </row>
        <row r="216">
          <cell r="L216" t="str">
            <v>Atenolol Tablets</v>
          </cell>
          <cell r="M216" t="str">
            <v>Atenolol</v>
          </cell>
          <cell r="N216" t="str">
            <v>Tablets of</v>
          </cell>
          <cell r="O216" t="str">
            <v>Strips of</v>
          </cell>
        </row>
        <row r="217">
          <cell r="N217" t="str">
            <v>50 mg</v>
          </cell>
          <cell r="O217" t="str">
            <v>30 tablets</v>
          </cell>
          <cell r="P217" t="str">
            <v>15 strips</v>
          </cell>
        </row>
        <row r="218">
          <cell r="N218" t="str">
            <v>100 mg</v>
          </cell>
          <cell r="O218" t="str">
            <v>30 tablets</v>
          </cell>
          <cell r="P218" t="str">
            <v>15 strips</v>
          </cell>
        </row>
        <row r="219">
          <cell r="L219" t="str">
            <v>ANGITAB Tablets</v>
          </cell>
          <cell r="M219" t="str">
            <v>Isosorbide Mono Nitrate</v>
          </cell>
          <cell r="N219" t="str">
            <v>Tablets of</v>
          </cell>
          <cell r="O219" t="str">
            <v>Strips of</v>
          </cell>
        </row>
        <row r="220">
          <cell r="N220" t="str">
            <v>10 mg</v>
          </cell>
          <cell r="O220" t="str">
            <v>10 tablets</v>
          </cell>
          <cell r="P220" t="str">
            <v>10 strips</v>
          </cell>
        </row>
        <row r="221">
          <cell r="N221" t="str">
            <v>20 mg</v>
          </cell>
          <cell r="O221" t="str">
            <v>10 tablets</v>
          </cell>
          <cell r="P221" t="str">
            <v>10 strips</v>
          </cell>
        </row>
        <row r="222">
          <cell r="N222" t="str">
            <v>40 mg</v>
          </cell>
          <cell r="O222" t="str">
            <v>10 tablets</v>
          </cell>
          <cell r="P222" t="str">
            <v>10 strips</v>
          </cell>
        </row>
        <row r="223">
          <cell r="N223" t="str">
            <v>60 mg</v>
          </cell>
          <cell r="O223" t="str">
            <v>10 tablets</v>
          </cell>
          <cell r="P223" t="str">
            <v>10 strips</v>
          </cell>
        </row>
        <row r="224">
          <cell r="L224" t="str">
            <v>ICIDIL CD Capsules</v>
          </cell>
          <cell r="M224" t="str">
            <v>Diltiazem Hydrochloride</v>
          </cell>
          <cell r="N224" t="str">
            <v>Capsules of</v>
          </cell>
          <cell r="O224" t="str">
            <v>Strips of</v>
          </cell>
        </row>
        <row r="225">
          <cell r="N225" t="str">
            <v>90 mg</v>
          </cell>
          <cell r="O225" t="str">
            <v>7 capsules</v>
          </cell>
          <cell r="P225" t="str">
            <v>10 strips</v>
          </cell>
        </row>
        <row r="226">
          <cell r="N226" t="str">
            <v>120 mg</v>
          </cell>
          <cell r="O226" t="str">
            <v>7 capsules</v>
          </cell>
          <cell r="P226" t="str">
            <v>10 strips</v>
          </cell>
        </row>
        <row r="227">
          <cell r="L227" t="str">
            <v>MAXIGARD Capsules</v>
          </cell>
          <cell r="M227" t="str">
            <v>Omega - 3 - marine</v>
          </cell>
          <cell r="N227" t="str">
            <v>Capsules</v>
          </cell>
          <cell r="O227" t="str">
            <v>Strips of</v>
          </cell>
        </row>
        <row r="228">
          <cell r="M228" t="str">
            <v>triglycerides Eicosapentaenoic acid +</v>
          </cell>
          <cell r="N228" t="str">
            <v>120 mg</v>
          </cell>
          <cell r="O228" t="str">
            <v>10 capsules</v>
          </cell>
          <cell r="P228" t="str">
            <v>10 strips</v>
          </cell>
        </row>
        <row r="229">
          <cell r="M229" t="str">
            <v>Docosahexaenoic acids</v>
          </cell>
        </row>
        <row r="230">
          <cell r="L230" t="str">
            <v>TENOCLOR Tablets</v>
          </cell>
          <cell r="M230" t="str">
            <v>Atenolol</v>
          </cell>
          <cell r="N230" t="str">
            <v>Tablets of</v>
          </cell>
          <cell r="O230" t="str">
            <v>Strips of</v>
          </cell>
        </row>
        <row r="231">
          <cell r="M231" t="str">
            <v>Chlorthalidone</v>
          </cell>
          <cell r="N231" t="str">
            <v>25 mg</v>
          </cell>
          <cell r="O231" t="str">
            <v>14 tablets</v>
          </cell>
          <cell r="P231" t="str">
            <v>20 strips</v>
          </cell>
        </row>
        <row r="232">
          <cell r="N232" t="str">
            <v>50 mg</v>
          </cell>
          <cell r="O232" t="str">
            <v>14 tablets</v>
          </cell>
          <cell r="P232" t="str">
            <v>10 strips</v>
          </cell>
        </row>
        <row r="233">
          <cell r="N233" t="str">
            <v>100 mg</v>
          </cell>
          <cell r="O233" t="str">
            <v>14 tablets</v>
          </cell>
          <cell r="P233" t="str">
            <v>10 strips</v>
          </cell>
        </row>
        <row r="234">
          <cell r="L234" t="str">
            <v>TRIZIDINE Tablets</v>
          </cell>
          <cell r="M234" t="str">
            <v>Trimetazidine Dihydrochloride</v>
          </cell>
          <cell r="N234" t="str">
            <v>Tablets of</v>
          </cell>
          <cell r="O234" t="str">
            <v>Strips of</v>
          </cell>
        </row>
        <row r="235">
          <cell r="N235" t="str">
            <v>20 mg</v>
          </cell>
          <cell r="O235" t="str">
            <v>10 tablets</v>
          </cell>
          <cell r="P235" t="str">
            <v>20 strips</v>
          </cell>
        </row>
        <row r="237">
          <cell r="L237" t="str">
            <v>Anti-Diabetic Products</v>
          </cell>
        </row>
        <row r="240">
          <cell r="L240" t="str">
            <v>PRODUCT</v>
          </cell>
          <cell r="M240" t="str">
            <v>ACTIVE INGREDIENT(S)</v>
          </cell>
          <cell r="N240" t="str">
            <v>FORMULATION</v>
          </cell>
          <cell r="O240" t="str">
            <v>UNIT</v>
          </cell>
          <cell r="P240" t="str">
            <v>PACKING</v>
          </cell>
        </row>
        <row r="241">
          <cell r="L241" t="str">
            <v>MELITUS Tablets</v>
          </cell>
          <cell r="M241" t="str">
            <v>Glibenclamide</v>
          </cell>
          <cell r="N241" t="str">
            <v>Glibenclamide 2.5 mg</v>
          </cell>
          <cell r="O241" t="str">
            <v>Strips of</v>
          </cell>
        </row>
        <row r="242">
          <cell r="M242" t="str">
            <v>Metformin Hydrochloride</v>
          </cell>
          <cell r="N242" t="str">
            <v>Metformin Hydrochloride 500 mg</v>
          </cell>
          <cell r="O242" t="str">
            <v>10 tablets</v>
          </cell>
          <cell r="P242" t="str">
            <v>20 strips</v>
          </cell>
        </row>
        <row r="243">
          <cell r="L243" t="str">
            <v>MELITUS FORTE Tablets</v>
          </cell>
          <cell r="M243" t="str">
            <v>Glibenclamide</v>
          </cell>
          <cell r="N243" t="str">
            <v>Glibenclamide 5 mg</v>
          </cell>
          <cell r="O243" t="str">
            <v>Strips of</v>
          </cell>
        </row>
        <row r="244">
          <cell r="M244" t="str">
            <v>Metformin Hydrochloride</v>
          </cell>
          <cell r="N244" t="str">
            <v>Metformin Hydrochloride 500 mg</v>
          </cell>
          <cell r="O244" t="str">
            <v>10 tablets</v>
          </cell>
          <cell r="P244" t="str">
            <v>20 strips</v>
          </cell>
        </row>
        <row r="247">
          <cell r="L247" t="str">
            <v>Fibrinolytic agents</v>
          </cell>
        </row>
        <row r="250">
          <cell r="L250" t="str">
            <v>PRODUCT</v>
          </cell>
          <cell r="M250" t="str">
            <v>ACTIVE INGREDIENT(S)</v>
          </cell>
          <cell r="N250" t="str">
            <v>FORMULATION</v>
          </cell>
          <cell r="O250" t="str">
            <v>UNIT</v>
          </cell>
          <cell r="P250" t="str">
            <v>PACKING</v>
          </cell>
        </row>
        <row r="251">
          <cell r="L251" t="str">
            <v>ICIKINASE Injection</v>
          </cell>
          <cell r="M251" t="str">
            <v>Streptokinase</v>
          </cell>
          <cell r="N251" t="str">
            <v>750,000 Units</v>
          </cell>
          <cell r="O251" t="str">
            <v>Vials</v>
          </cell>
          <cell r="P251" t="str">
            <v>12 vials</v>
          </cell>
        </row>
        <row r="252">
          <cell r="N252" t="str">
            <v>1,500,000 Units</v>
          </cell>
          <cell r="O252" t="str">
            <v>Vials</v>
          </cell>
          <cell r="P252" t="str">
            <v>12 vials</v>
          </cell>
        </row>
        <row r="254">
          <cell r="L254" t="str">
            <v>BULK DRUGS</v>
          </cell>
        </row>
        <row r="256">
          <cell r="L256" t="str">
            <v>PRODUCT</v>
          </cell>
          <cell r="M256" t="str">
            <v>PACKING</v>
          </cell>
        </row>
        <row r="257">
          <cell r="L257" t="str">
            <v>Atenolol BP</v>
          </cell>
          <cell r="M257" t="str">
            <v>100 Kgs Fibre Board drums</v>
          </cell>
        </row>
        <row r="258">
          <cell r="L258" t="str">
            <v>Propranolol HCl BP</v>
          </cell>
          <cell r="M258" t="str">
            <v>100 Kgs Fibre Board drums</v>
          </cell>
        </row>
        <row r="259">
          <cell r="L259" t="str">
            <v>Halothane BP</v>
          </cell>
          <cell r="M259" t="str">
            <v>340 Kgs drums</v>
          </cell>
        </row>
        <row r="260">
          <cell r="L260" t="str">
            <v>Isofluorane</v>
          </cell>
          <cell r="M260" t="str">
            <v>300 litres drums</v>
          </cell>
        </row>
        <row r="261">
          <cell r="L261" t="str">
            <v>Strong Cetrimide solution BP - 40% w/v</v>
          </cell>
          <cell r="M261" t="str">
            <v>50/100/200 Kgs Carboys</v>
          </cell>
        </row>
        <row r="262">
          <cell r="L262" t="str">
            <v>Primidone IP</v>
          </cell>
          <cell r="M262" t="str">
            <v>100 Kgs Fibre Board drums</v>
          </cell>
        </row>
        <row r="263">
          <cell r="L263" t="str">
            <v>Monosulfiram BP</v>
          </cell>
          <cell r="M263" t="str">
            <v>50 Kgs Carboys</v>
          </cell>
        </row>
        <row r="264">
          <cell r="L264" t="str">
            <v>Oxyclozanide BP Vet</v>
          </cell>
          <cell r="M264" t="str">
            <v>50 kgs packs</v>
          </cell>
        </row>
        <row r="265">
          <cell r="L265" t="str">
            <v>Quinapyramine Sulphate B Vet. C</v>
          </cell>
          <cell r="M265" t="str">
            <v>1 kg polybags</v>
          </cell>
        </row>
        <row r="266">
          <cell r="L266" t="str">
            <v>Quinapyramine Chloride B Vet. C</v>
          </cell>
          <cell r="M266" t="str">
            <v>1 kg polybags</v>
          </cell>
        </row>
        <row r="267">
          <cell r="L267" t="str">
            <v>Chlorhexidine Gluconate solution BP - 20% w/v</v>
          </cell>
          <cell r="M267" t="str">
            <v>50/100/200 Kgs Carboys</v>
          </cell>
        </row>
        <row r="268">
          <cell r="L268" t="str">
            <v>Chlorhexidine Base High Strength ( H.S )</v>
          </cell>
          <cell r="M268" t="str">
            <v>50/100 Kgs Fibre Board drums</v>
          </cell>
        </row>
        <row r="269">
          <cell r="L269" t="str">
            <v>Chlorhexidine Acetate</v>
          </cell>
          <cell r="M269" t="str">
            <v>50 kgs Fibre board drums</v>
          </cell>
        </row>
        <row r="270">
          <cell r="L270" t="str">
            <v>Chlorhexidine Hydrochloride</v>
          </cell>
          <cell r="M270" t="str">
            <v>50 kgs Fibre board drums</v>
          </cell>
        </row>
        <row r="271">
          <cell r="L271" t="str">
            <v>Enflurane</v>
          </cell>
          <cell r="M271" t="str">
            <v>300kg Drums</v>
          </cell>
        </row>
        <row r="272">
          <cell r="L272" t="str">
            <v>Sevoflurane</v>
          </cell>
          <cell r="M272" t="str">
            <v>300kg Drums</v>
          </cell>
        </row>
      </sheetData>
      <sheetData sheetId="33" refreshError="1"/>
      <sheetData sheetId="34" refreshError="1"/>
      <sheetData sheetId="35" refreshError="1"/>
      <sheetData sheetId="36" refreshError="1"/>
    </sheetDataSet>
  </externalBook>
</externalLink>
</file>

<file path=xl/externalLinks/externalLink1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SHEET"/>
      <sheetName val="P &amp; L"/>
      <sheetName val="SHARE CAPITAL"/>
      <sheetName val="R &amp; s"/>
      <sheetName val="Res &amp; surplus"/>
      <sheetName val="SEC LOAN "/>
      <sheetName val="UN-SEC.LOAN"/>
      <sheetName val="Fixed Assets"/>
      <sheetName val="INVESTMENT"/>
      <sheetName val="INVENTORY"/>
      <sheetName val="DEBTORS"/>
      <sheetName val="CASHBANK"/>
      <sheetName val="LOANS-ADV"/>
      <sheetName val="LIABILITIES"/>
      <sheetName val="PROVISION"/>
      <sheetName val="OTHER INC."/>
      <sheetName val="Cons"/>
      <sheetName val="FinishedTraded Goods"/>
      <sheetName val="EXPENSES"/>
      <sheetName val="Int &amp; Fin chgs"/>
      <sheetName val="Extord-schedule"/>
      <sheetName val="Interunit"/>
      <sheetName val="Purchas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ee"/>
      <sheetName val="Input"/>
      <sheetName val="HeaderFooter"/>
      <sheetName val="Treestructure"/>
    </sheetNames>
    <sheetDataSet>
      <sheetData sheetId="0"/>
      <sheetData sheetId="1" refreshError="1">
        <row r="1">
          <cell r="L1" t="str">
            <v>original</v>
          </cell>
          <cell r="M1" t="str">
            <v>actual</v>
          </cell>
        </row>
        <row r="2">
          <cell r="J2" t="str">
            <v>Claims ratio</v>
          </cell>
          <cell r="K2" t="str">
            <v>in percent</v>
          </cell>
        </row>
        <row r="3">
          <cell r="J3" t="str">
            <v>Total claims paid</v>
          </cell>
          <cell r="K3" t="str">
            <v>in EUR mil</v>
          </cell>
        </row>
        <row r="4">
          <cell r="J4" t="str">
            <v>Total premiums written</v>
          </cell>
          <cell r="K4" t="str">
            <v>in EUR mil</v>
          </cell>
        </row>
        <row r="5">
          <cell r="J5" t="str">
            <v>Claims for hospital treatment*</v>
          </cell>
          <cell r="K5" t="str">
            <v>in EUR mil</v>
          </cell>
        </row>
        <row r="6">
          <cell r="J6" t="str">
            <v>Claims for hospital treatment*</v>
          </cell>
          <cell r="K6" t="str">
            <v>in EUR</v>
          </cell>
        </row>
        <row r="7">
          <cell r="J7" t="str">
            <v>Conversion factor EUR to Mio EUR</v>
          </cell>
          <cell r="K7" t="str">
            <v>(factor)</v>
          </cell>
          <cell r="L7">
            <v>1000000</v>
          </cell>
          <cell r="M7">
            <v>1000000</v>
          </cell>
        </row>
        <row r="8">
          <cell r="J8" t="str">
            <v>Outpatient physiciant costs</v>
          </cell>
          <cell r="K8" t="str">
            <v>in EUR mil</v>
          </cell>
          <cell r="L8">
            <v>148</v>
          </cell>
          <cell r="M8">
            <v>148</v>
          </cell>
        </row>
        <row r="9">
          <cell r="J9" t="str">
            <v>Dental care</v>
          </cell>
          <cell r="K9" t="str">
            <v>in EUR mil</v>
          </cell>
          <cell r="L9">
            <v>80</v>
          </cell>
          <cell r="M9">
            <v>80</v>
          </cell>
        </row>
        <row r="10">
          <cell r="J10" t="str">
            <v>Pharmaceuticals</v>
          </cell>
          <cell r="K10" t="str">
            <v>in EUR mil</v>
          </cell>
          <cell r="L10">
            <v>73</v>
          </cell>
          <cell r="M10">
            <v>73</v>
          </cell>
        </row>
        <row r="11">
          <cell r="J11" t="str">
            <v>Medical aid and vehicles</v>
          </cell>
          <cell r="K11" t="str">
            <v>in EUR mil</v>
          </cell>
          <cell r="L11">
            <v>59</v>
          </cell>
          <cell r="M11">
            <v>59</v>
          </cell>
        </row>
        <row r="12">
          <cell r="J12" t="str">
            <v>Per diem indemnity for sickness</v>
          </cell>
          <cell r="K12" t="str">
            <v>in EUR mil</v>
          </cell>
          <cell r="L12">
            <v>17</v>
          </cell>
          <cell r="M12">
            <v>17</v>
          </cell>
        </row>
        <row r="13">
          <cell r="J13" t="str">
            <v>Full coverage premium</v>
          </cell>
          <cell r="K13" t="str">
            <v>in EUR mil</v>
          </cell>
        </row>
        <row r="14">
          <cell r="J14" t="str">
            <v>Supplementary coverage premium</v>
          </cell>
          <cell r="K14" t="str">
            <v>in EUR mil</v>
          </cell>
          <cell r="L14">
            <v>300</v>
          </cell>
          <cell r="M14">
            <v>300</v>
          </cell>
        </row>
        <row r="15">
          <cell r="J15" t="str">
            <v>Costs of inpatient care</v>
          </cell>
          <cell r="K15" t="str">
            <v>in EUR</v>
          </cell>
        </row>
        <row r="16">
          <cell r="J16" t="str">
            <v>Inpatient physicians' costs</v>
          </cell>
          <cell r="K16" t="str">
            <v>in EUR</v>
          </cell>
        </row>
        <row r="17">
          <cell r="J17" t="str">
            <v>1-/2-bedroom surcharge</v>
          </cell>
          <cell r="K17" t="str">
            <v>in EUR</v>
          </cell>
        </row>
        <row r="18">
          <cell r="J18" t="str">
            <v>Daily hospital allowance</v>
          </cell>
          <cell r="K18" t="str">
            <v>in EUR</v>
          </cell>
        </row>
        <row r="19">
          <cell r="J19" t="str">
            <v>Other hospital costs e.g. transportation</v>
          </cell>
          <cell r="K19" t="str">
            <v>in EUR</v>
          </cell>
          <cell r="L19">
            <v>8000000</v>
          </cell>
          <cell r="M19">
            <v>8000000</v>
          </cell>
        </row>
        <row r="20">
          <cell r="J20" t="str">
            <v>Full coverage premium</v>
          </cell>
          <cell r="K20" t="str">
            <v>in EUR</v>
          </cell>
        </row>
        <row r="21">
          <cell r="J21" t="str">
            <v>Conversion factor EUR to Mio EUR</v>
          </cell>
          <cell r="K21" t="str">
            <v>(factor)</v>
          </cell>
          <cell r="L21">
            <v>1000000</v>
          </cell>
          <cell r="M21">
            <v>1000000</v>
          </cell>
        </row>
        <row r="22">
          <cell r="J22" t="str">
            <v>Number of full coverage policy holders</v>
          </cell>
          <cell r="K22" t="str">
            <v>number of insurants</v>
          </cell>
          <cell r="L22">
            <v>100000</v>
          </cell>
          <cell r="M22">
            <v>100000</v>
          </cell>
        </row>
        <row r="23">
          <cell r="J23" t="str">
            <v>Average premium per full coverage policy</v>
          </cell>
          <cell r="K23" t="str">
            <v>in EUR</v>
          </cell>
          <cell r="L23">
            <v>7000</v>
          </cell>
          <cell r="M23">
            <v>7000</v>
          </cell>
        </row>
        <row r="24">
          <cell r="J24" t="str">
            <v>Number of cases inpatient care</v>
          </cell>
          <cell r="K24" t="str">
            <v>number of cases</v>
          </cell>
          <cell r="L24">
            <v>37727.272727272728</v>
          </cell>
          <cell r="M24">
            <v>37727.272727272728</v>
          </cell>
        </row>
        <row r="25">
          <cell r="J25" t="str">
            <v>Number of cases with inpatient physicians' costs</v>
          </cell>
          <cell r="K25" t="str">
            <v>number of cases</v>
          </cell>
          <cell r="L25">
            <v>31428.571428571428</v>
          </cell>
          <cell r="M25">
            <v>31428.571428571428</v>
          </cell>
        </row>
        <row r="26">
          <cell r="J26" t="str">
            <v>Number of cases Bedroom surcharge</v>
          </cell>
          <cell r="K26" t="str">
            <v>number of cases</v>
          </cell>
          <cell r="L26">
            <v>26875</v>
          </cell>
          <cell r="M26">
            <v>26875</v>
          </cell>
        </row>
        <row r="27">
          <cell r="J27" t="str">
            <v>Number of cases daily hospital allowance</v>
          </cell>
          <cell r="K27" t="str">
            <v>number of cases</v>
          </cell>
          <cell r="L27">
            <v>23030.303030303032</v>
          </cell>
          <cell r="M27">
            <v>23030.303030303032</v>
          </cell>
        </row>
        <row r="28">
          <cell r="J28" t="str">
            <v>Costs of inpatient care per diem</v>
          </cell>
          <cell r="K28" t="str">
            <v>in EUR</v>
          </cell>
          <cell r="L28">
            <v>200</v>
          </cell>
          <cell r="M28">
            <v>200</v>
          </cell>
        </row>
        <row r="29">
          <cell r="J29" t="str">
            <v>Physicians' price per unit</v>
          </cell>
          <cell r="K29" t="str">
            <v>in EUR</v>
          </cell>
          <cell r="L29">
            <v>6</v>
          </cell>
          <cell r="M29">
            <v>8</v>
          </cell>
        </row>
        <row r="30">
          <cell r="J30" t="str">
            <v>1-/2-bedroom surcharge per diem</v>
          </cell>
          <cell r="K30" t="str">
            <v>in EUR</v>
          </cell>
          <cell r="L30">
            <v>100</v>
          </cell>
          <cell r="M30">
            <v>100</v>
          </cell>
        </row>
        <row r="31">
          <cell r="J31" t="str">
            <v>Daily hospital allowance per diem</v>
          </cell>
          <cell r="K31" t="str">
            <v>in EUR</v>
          </cell>
          <cell r="L31">
            <v>110</v>
          </cell>
          <cell r="M31">
            <v>110</v>
          </cell>
        </row>
        <row r="32">
          <cell r="J32" t="str">
            <v>Average Lenght of stay (LOS) inpatient care</v>
          </cell>
          <cell r="K32" t="str">
            <v>in days</v>
          </cell>
          <cell r="L32">
            <v>11</v>
          </cell>
          <cell r="M32">
            <v>12</v>
          </cell>
        </row>
        <row r="33">
          <cell r="J33" t="str">
            <v>Average Number of units per case</v>
          </cell>
          <cell r="K33" t="str">
            <v>number of units</v>
          </cell>
          <cell r="L33">
            <v>700</v>
          </cell>
          <cell r="M33">
            <v>700</v>
          </cell>
        </row>
        <row r="34">
          <cell r="J34" t="str">
            <v>Average LOS Bedroom surcharge</v>
          </cell>
          <cell r="K34" t="str">
            <v>in days</v>
          </cell>
          <cell r="L34">
            <v>16</v>
          </cell>
          <cell r="M34">
            <v>16</v>
          </cell>
        </row>
        <row r="35">
          <cell r="J35" t="str">
            <v>Average LOS daily hospital allowance</v>
          </cell>
          <cell r="K35" t="str">
            <v>in days</v>
          </cell>
          <cell r="L35">
            <v>15</v>
          </cell>
          <cell r="M35">
            <v>13</v>
          </cell>
        </row>
      </sheetData>
      <sheetData sheetId="2"/>
      <sheetData sheetId="3"/>
    </sheetDataSet>
  </externalBook>
</externalLink>
</file>

<file path=xl/externalLinks/externalLink1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uityTemplate"/>
      <sheetName val="Corp"/>
      <sheetName val="InvProp"/>
      <sheetName val="DevProp"/>
      <sheetName val="P&amp;L"/>
      <sheetName val="Cashflow"/>
      <sheetName val="BS"/>
      <sheetName val="NAV"/>
    </sheetNames>
    <sheetDataSet>
      <sheetData sheetId="0" refreshError="1"/>
      <sheetData sheetId="1" refreshError="1">
        <row r="758">
          <cell r="A758">
            <v>0</v>
          </cell>
        </row>
        <row r="761">
          <cell r="A761">
            <v>0</v>
          </cell>
        </row>
        <row r="764">
          <cell r="A764">
            <v>0</v>
          </cell>
        </row>
        <row r="770">
          <cell r="A770">
            <v>0</v>
          </cell>
        </row>
        <row r="773">
          <cell r="A773">
            <v>0</v>
          </cell>
        </row>
      </sheetData>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ystems"/>
      <sheetName val="OUTPUT"/>
      <sheetName val="Calculations"/>
      <sheetName val="FX"/>
      <sheetName val="Generic"/>
      <sheetName val="BT"/>
      <sheetName val="CW"/>
      <sheetName val="DT"/>
      <sheetName val="EIR"/>
      <sheetName val="FT"/>
      <sheetName val="KPN"/>
      <sheetName val="PT"/>
      <sheetName val="SON"/>
      <sheetName val="SWCM"/>
      <sheetName val="TLD"/>
      <sheetName val="TI"/>
      <sheetName val="TI1"/>
      <sheetName val="TEF"/>
      <sheetName val="CTHK"/>
      <sheetName val="HKT"/>
      <sheetName val="SingTel"/>
      <sheetName val="TMB"/>
      <sheetName val="TLK"/>
      <sheetName val="MTNL"/>
      <sheetName val="PLDT"/>
      <sheetName val="KT"/>
      <sheetName val="T"/>
      <sheetName val="BEL"/>
      <sheetName val="BLS"/>
      <sheetName val="SBC"/>
      <sheetName val="FON"/>
      <sheetName val="GBLX"/>
      <sheetName val="GTE"/>
      <sheetName val="WCOM"/>
      <sheetName val="QWST"/>
      <sheetName val="USW"/>
      <sheetName val="Telstra"/>
      <sheetName val="Optus"/>
      <sheetName val="TCNZ"/>
      <sheetName val="NTT"/>
      <sheetName val="Telesp Part"/>
      <sheetName val="Tele Norte Leste"/>
      <sheetName val="Tele Centro Sul"/>
      <sheetName val="Embratel"/>
    </sheetNames>
    <sheetDataSet>
      <sheetData sheetId="0" refreshError="1"/>
      <sheetData sheetId="1" refreshError="1"/>
      <sheetData sheetId="2" refreshError="1"/>
      <sheetData sheetId="3" refreshError="1"/>
      <sheetData sheetId="4" refreshError="1"/>
      <sheetData sheetId="5" refreshError="1"/>
      <sheetData sheetId="6" refreshError="1">
        <row r="3">
          <cell r="B3" t="str">
            <v>ACCUM</v>
          </cell>
        </row>
        <row r="4">
          <cell r="B4" t="str">
            <v>B-2-1-7</v>
          </cell>
          <cell r="K4">
            <v>0.25800000000000001</v>
          </cell>
          <cell r="L4">
            <v>0.43</v>
          </cell>
        </row>
        <row r="6">
          <cell r="K6">
            <v>0.28800000000000003</v>
          </cell>
          <cell r="L6">
            <v>0.49</v>
          </cell>
        </row>
        <row r="7">
          <cell r="D7">
            <v>7001</v>
          </cell>
          <cell r="E7">
            <v>8020</v>
          </cell>
          <cell r="F7">
            <v>9486</v>
          </cell>
          <cell r="G7">
            <v>10553</v>
          </cell>
          <cell r="H7">
            <v>11800</v>
          </cell>
        </row>
        <row r="8">
          <cell r="D8">
            <v>1385</v>
          </cell>
          <cell r="E8">
            <v>1608</v>
          </cell>
          <cell r="F8">
            <v>1834</v>
          </cell>
          <cell r="G8">
            <v>2166</v>
          </cell>
          <cell r="H8">
            <v>2500</v>
          </cell>
          <cell r="K8">
            <v>0.26500000000000001</v>
          </cell>
          <cell r="L8">
            <v>0.53</v>
          </cell>
        </row>
        <row r="10">
          <cell r="D10">
            <v>1506</v>
          </cell>
          <cell r="E10">
            <v>1473</v>
          </cell>
          <cell r="F10">
            <v>1615</v>
          </cell>
          <cell r="G10">
            <v>2006</v>
          </cell>
          <cell r="H10">
            <v>2300</v>
          </cell>
          <cell r="K10">
            <v>0.28300000000000003</v>
          </cell>
          <cell r="L10">
            <v>0.56999999999999995</v>
          </cell>
        </row>
        <row r="11">
          <cell r="D11">
            <v>0.28800000000000003</v>
          </cell>
          <cell r="E11">
            <v>0.26500000000000001</v>
          </cell>
          <cell r="F11">
            <v>0.28300000000000003</v>
          </cell>
          <cell r="G11">
            <v>0.36399999999999999</v>
          </cell>
          <cell r="H11">
            <v>0.43</v>
          </cell>
        </row>
        <row r="12">
          <cell r="D12">
            <v>0.122</v>
          </cell>
          <cell r="E12">
            <v>0.126</v>
          </cell>
          <cell r="F12">
            <v>0.126</v>
          </cell>
          <cell r="G12">
            <v>0.14000000000000001</v>
          </cell>
          <cell r="H12">
            <v>0.154</v>
          </cell>
          <cell r="K12">
            <v>0.36399999999999999</v>
          </cell>
          <cell r="L12">
            <v>0.62</v>
          </cell>
        </row>
        <row r="13">
          <cell r="D13">
            <v>0.86599999999999999</v>
          </cell>
          <cell r="E13">
            <v>0.96499999999999997</v>
          </cell>
          <cell r="F13">
            <v>1.006</v>
          </cell>
          <cell r="G13">
            <v>1.2370000000000001</v>
          </cell>
          <cell r="H13">
            <v>1.46</v>
          </cell>
        </row>
        <row r="14">
          <cell r="D14">
            <v>2960</v>
          </cell>
          <cell r="E14">
            <v>3405</v>
          </cell>
          <cell r="F14">
            <v>3042</v>
          </cell>
          <cell r="G14">
            <v>2523</v>
          </cell>
          <cell r="H14">
            <v>2000</v>
          </cell>
        </row>
        <row r="15">
          <cell r="D15">
            <v>3250</v>
          </cell>
          <cell r="E15">
            <v>4000</v>
          </cell>
          <cell r="F15">
            <v>5000</v>
          </cell>
          <cell r="G15">
            <v>6000</v>
          </cell>
          <cell r="H15">
            <v>6600</v>
          </cell>
        </row>
        <row r="16">
          <cell r="D16">
            <v>-290</v>
          </cell>
          <cell r="E16">
            <v>-595</v>
          </cell>
          <cell r="F16">
            <v>-1958</v>
          </cell>
          <cell r="G16">
            <v>-3477</v>
          </cell>
          <cell r="H16">
            <v>-4600</v>
          </cell>
          <cell r="K16">
            <v>1200</v>
          </cell>
          <cell r="L16">
            <v>2500</v>
          </cell>
        </row>
        <row r="18">
          <cell r="K18">
            <v>1385</v>
          </cell>
          <cell r="L18">
            <v>2875</v>
          </cell>
        </row>
        <row r="20">
          <cell r="F20">
            <v>0.15161487085112255</v>
          </cell>
          <cell r="K20">
            <v>1608</v>
          </cell>
          <cell r="L20">
            <v>3277.4999999999995</v>
          </cell>
        </row>
        <row r="22">
          <cell r="K22">
            <v>1834</v>
          </cell>
          <cell r="L22">
            <v>3736.349999999999</v>
          </cell>
        </row>
        <row r="24">
          <cell r="K24">
            <v>2166</v>
          </cell>
          <cell r="L24">
            <v>4109.9849999999997</v>
          </cell>
        </row>
        <row r="31">
          <cell r="D31">
            <v>7.5</v>
          </cell>
        </row>
        <row r="34">
          <cell r="D34">
            <v>1.4</v>
          </cell>
        </row>
      </sheetData>
      <sheetData sheetId="7" refreshError="1">
        <row r="3">
          <cell r="B3" t="str">
            <v>ACCUM</v>
          </cell>
        </row>
        <row r="4">
          <cell r="B4" t="str">
            <v>rstr</v>
          </cell>
          <cell r="K4">
            <v>1.07</v>
          </cell>
          <cell r="L4">
            <v>2</v>
          </cell>
        </row>
        <row r="6">
          <cell r="K6">
            <v>1.47</v>
          </cell>
          <cell r="L6">
            <v>2.4</v>
          </cell>
        </row>
        <row r="7">
          <cell r="D7">
            <v>67552</v>
          </cell>
          <cell r="E7">
            <v>69839</v>
          </cell>
          <cell r="F7">
            <v>68375</v>
          </cell>
          <cell r="G7">
            <v>69215</v>
          </cell>
          <cell r="H7">
            <v>70728</v>
          </cell>
        </row>
        <row r="8">
          <cell r="D8">
            <v>35120</v>
          </cell>
          <cell r="E8">
            <v>34685</v>
          </cell>
          <cell r="F8">
            <v>32642</v>
          </cell>
          <cell r="G8">
            <v>32878</v>
          </cell>
          <cell r="H8">
            <v>33697</v>
          </cell>
          <cell r="K8">
            <v>1.6</v>
          </cell>
          <cell r="L8">
            <v>3.24</v>
          </cell>
        </row>
        <row r="10">
          <cell r="D10">
            <v>7196</v>
          </cell>
          <cell r="E10">
            <v>9976</v>
          </cell>
          <cell r="F10">
            <v>10951</v>
          </cell>
          <cell r="G10">
            <v>14727</v>
          </cell>
          <cell r="H10">
            <v>15295</v>
          </cell>
          <cell r="K10">
            <v>1.6</v>
          </cell>
          <cell r="L10">
            <v>3.2724000000000002</v>
          </cell>
        </row>
        <row r="11">
          <cell r="D11">
            <v>1.47</v>
          </cell>
          <cell r="E11">
            <v>1.6</v>
          </cell>
          <cell r="F11">
            <v>1.6</v>
          </cell>
          <cell r="G11">
            <v>1.7</v>
          </cell>
          <cell r="H11">
            <v>2</v>
          </cell>
        </row>
        <row r="12">
          <cell r="D12">
            <v>1.2</v>
          </cell>
          <cell r="E12">
            <v>1.2</v>
          </cell>
          <cell r="F12">
            <v>1.2</v>
          </cell>
          <cell r="G12">
            <v>1.27</v>
          </cell>
          <cell r="H12">
            <v>1.37</v>
          </cell>
          <cell r="K12">
            <v>1.7</v>
          </cell>
          <cell r="L12">
            <v>3.4032960000000005</v>
          </cell>
        </row>
        <row r="13">
          <cell r="D13">
            <v>7.75</v>
          </cell>
          <cell r="E13">
            <v>8.0399999999999991</v>
          </cell>
          <cell r="F13">
            <v>7.13</v>
          </cell>
          <cell r="G13">
            <v>6.75</v>
          </cell>
          <cell r="H13">
            <v>7</v>
          </cell>
        </row>
        <row r="14">
          <cell r="D14">
            <v>75043</v>
          </cell>
          <cell r="E14">
            <v>65474</v>
          </cell>
          <cell r="F14">
            <v>53592</v>
          </cell>
          <cell r="G14">
            <v>38095</v>
          </cell>
          <cell r="H14">
            <v>18470</v>
          </cell>
        </row>
        <row r="15">
          <cell r="D15">
            <v>20878</v>
          </cell>
          <cell r="E15">
            <v>30000</v>
          </cell>
          <cell r="F15">
            <v>70000</v>
          </cell>
          <cell r="G15">
            <v>70000</v>
          </cell>
          <cell r="H15">
            <v>70000</v>
          </cell>
        </row>
        <row r="16">
          <cell r="D16">
            <v>54165</v>
          </cell>
          <cell r="E16">
            <v>35474</v>
          </cell>
          <cell r="F16">
            <v>-16408</v>
          </cell>
          <cell r="G16">
            <v>-31905</v>
          </cell>
          <cell r="H16">
            <v>-51530</v>
          </cell>
          <cell r="K16">
            <v>31978</v>
          </cell>
          <cell r="L16">
            <v>33697</v>
          </cell>
        </row>
        <row r="18">
          <cell r="K18">
            <v>35120</v>
          </cell>
          <cell r="L18">
            <v>42500</v>
          </cell>
        </row>
        <row r="20">
          <cell r="F20">
            <v>4.2572460149846857E-2</v>
          </cell>
          <cell r="K20">
            <v>34685</v>
          </cell>
          <cell r="L20">
            <v>45500</v>
          </cell>
        </row>
        <row r="22">
          <cell r="K22">
            <v>32642</v>
          </cell>
          <cell r="L22">
            <v>42479</v>
          </cell>
        </row>
        <row r="24">
          <cell r="K24">
            <v>32878</v>
          </cell>
          <cell r="L24">
            <v>42681</v>
          </cell>
        </row>
        <row r="27">
          <cell r="D27">
            <v>46500</v>
          </cell>
        </row>
        <row r="28">
          <cell r="D28">
            <v>6000</v>
          </cell>
        </row>
        <row r="29">
          <cell r="D29">
            <v>83</v>
          </cell>
        </row>
        <row r="31">
          <cell r="D31">
            <v>40</v>
          </cell>
        </row>
        <row r="34">
          <cell r="D34">
            <v>0.55000000000000004</v>
          </cell>
          <cell r="E34">
            <v>0.85</v>
          </cell>
          <cell r="F34">
            <v>1.03</v>
          </cell>
        </row>
        <row r="35">
          <cell r="D35">
            <v>0.69</v>
          </cell>
          <cell r="E35">
            <v>0.68</v>
          </cell>
          <cell r="F35">
            <v>0.68</v>
          </cell>
        </row>
        <row r="36">
          <cell r="D36">
            <v>4.3</v>
          </cell>
          <cell r="E36">
            <v>4.4800000000000004</v>
          </cell>
          <cell r="F36">
            <v>4.5199999999999996</v>
          </cell>
        </row>
      </sheetData>
      <sheetData sheetId="8" refreshError="1"/>
      <sheetData sheetId="9" refreshError="1">
        <row r="3">
          <cell r="B3" t="str">
            <v>ACCUM</v>
          </cell>
        </row>
        <row r="4">
          <cell r="B4" t="str">
            <v>B-2-2-7</v>
          </cell>
          <cell r="K4">
            <v>2.11</v>
          </cell>
          <cell r="L4">
            <v>19.59</v>
          </cell>
        </row>
        <row r="6">
          <cell r="K6">
            <v>14.86</v>
          </cell>
          <cell r="L6">
            <v>23.95</v>
          </cell>
        </row>
        <row r="7">
          <cell r="D7">
            <v>153296</v>
          </cell>
          <cell r="E7">
            <v>160563</v>
          </cell>
          <cell r="F7">
            <v>174797</v>
          </cell>
          <cell r="G7">
            <v>188162</v>
          </cell>
          <cell r="H7">
            <v>195264</v>
          </cell>
        </row>
        <row r="8">
          <cell r="D8">
            <v>55358</v>
          </cell>
          <cell r="E8">
            <v>56626</v>
          </cell>
          <cell r="F8">
            <v>59969</v>
          </cell>
          <cell r="G8">
            <v>68162</v>
          </cell>
          <cell r="H8">
            <v>72566</v>
          </cell>
          <cell r="K8">
            <v>15.12</v>
          </cell>
          <cell r="L8">
            <v>28.65</v>
          </cell>
        </row>
        <row r="10">
          <cell r="D10">
            <v>19880</v>
          </cell>
          <cell r="E10">
            <v>22944</v>
          </cell>
          <cell r="F10">
            <v>25435</v>
          </cell>
          <cell r="G10">
            <v>31519</v>
          </cell>
          <cell r="H10">
            <v>33888</v>
          </cell>
          <cell r="K10">
            <v>15.68</v>
          </cell>
          <cell r="L10">
            <v>33.369999999999997</v>
          </cell>
        </row>
        <row r="11">
          <cell r="D11">
            <v>14.86</v>
          </cell>
          <cell r="E11">
            <v>15.12</v>
          </cell>
          <cell r="F11">
            <v>15.68</v>
          </cell>
          <cell r="G11">
            <v>17.899999999999999</v>
          </cell>
          <cell r="H11">
            <v>19.59</v>
          </cell>
        </row>
        <row r="12">
          <cell r="D12">
            <v>5.95</v>
          </cell>
          <cell r="E12">
            <v>6.35</v>
          </cell>
          <cell r="F12">
            <v>6.9</v>
          </cell>
          <cell r="G12">
            <v>8.06</v>
          </cell>
          <cell r="H12">
            <v>8.82</v>
          </cell>
          <cell r="K12">
            <v>17.899999999999999</v>
          </cell>
          <cell r="L12">
            <v>34.29</v>
          </cell>
        </row>
        <row r="13">
          <cell r="D13">
            <v>39.159999999999997</v>
          </cell>
          <cell r="E13">
            <v>40.07</v>
          </cell>
          <cell r="F13">
            <v>42.29</v>
          </cell>
          <cell r="G13">
            <v>50.78</v>
          </cell>
          <cell r="H13">
            <v>56.04</v>
          </cell>
        </row>
        <row r="14">
          <cell r="D14">
            <v>93187</v>
          </cell>
          <cell r="E14">
            <v>84412</v>
          </cell>
          <cell r="F14">
            <v>86481</v>
          </cell>
          <cell r="G14">
            <v>87852</v>
          </cell>
          <cell r="H14">
            <v>91025</v>
          </cell>
        </row>
        <row r="15">
          <cell r="D15">
            <v>90000</v>
          </cell>
          <cell r="E15">
            <v>90000</v>
          </cell>
          <cell r="F15">
            <v>90000</v>
          </cell>
          <cell r="G15">
            <v>90000</v>
          </cell>
          <cell r="H15">
            <v>90000</v>
          </cell>
        </row>
        <row r="16">
          <cell r="D16">
            <v>3187</v>
          </cell>
          <cell r="E16">
            <v>-5588</v>
          </cell>
          <cell r="F16">
            <v>-3519</v>
          </cell>
          <cell r="G16">
            <v>-2148</v>
          </cell>
          <cell r="H16">
            <v>1025</v>
          </cell>
          <cell r="K16">
            <v>44011</v>
          </cell>
          <cell r="L16">
            <v>72566</v>
          </cell>
        </row>
        <row r="18">
          <cell r="K18">
            <v>55358</v>
          </cell>
          <cell r="L18">
            <v>77030</v>
          </cell>
        </row>
        <row r="20">
          <cell r="F20">
            <v>7.0000000000000007E-2</v>
          </cell>
          <cell r="K20">
            <v>56626</v>
          </cell>
          <cell r="L20">
            <v>80772</v>
          </cell>
        </row>
        <row r="22">
          <cell r="K22">
            <v>59969</v>
          </cell>
          <cell r="L22">
            <v>86000</v>
          </cell>
        </row>
        <row r="24">
          <cell r="K24">
            <v>68162</v>
          </cell>
          <cell r="L24">
            <v>89794</v>
          </cell>
        </row>
        <row r="27">
          <cell r="D27">
            <v>33900</v>
          </cell>
        </row>
        <row r="28">
          <cell r="D28">
            <v>5200</v>
          </cell>
        </row>
        <row r="29">
          <cell r="D29">
            <v>58</v>
          </cell>
        </row>
        <row r="31">
          <cell r="D31">
            <v>90</v>
          </cell>
        </row>
        <row r="34">
          <cell r="D34">
            <v>2.1</v>
          </cell>
          <cell r="E34">
            <v>2.06</v>
          </cell>
          <cell r="F34">
            <v>2.08</v>
          </cell>
        </row>
        <row r="35">
          <cell r="D35">
            <v>0.98</v>
          </cell>
          <cell r="E35">
            <v>1.02</v>
          </cell>
          <cell r="F35">
            <v>1.08</v>
          </cell>
        </row>
        <row r="36">
          <cell r="D36">
            <v>7.23</v>
          </cell>
          <cell r="E36">
            <v>7.15</v>
          </cell>
          <cell r="F36">
            <v>6.85</v>
          </cell>
        </row>
        <row r="37">
          <cell r="D37">
            <v>0.15</v>
          </cell>
        </row>
      </sheetData>
      <sheetData sheetId="10" refreshError="1">
        <row r="3">
          <cell r="B3" t="str">
            <v>NEUTR</v>
          </cell>
        </row>
        <row r="4">
          <cell r="B4" t="str">
            <v>B-3-3-7</v>
          </cell>
          <cell r="K4">
            <v>0</v>
          </cell>
          <cell r="L4">
            <v>5.6</v>
          </cell>
        </row>
        <row r="6">
          <cell r="K6">
            <v>4.12</v>
          </cell>
          <cell r="L6">
            <v>5.5</v>
          </cell>
        </row>
        <row r="7">
          <cell r="D7">
            <v>15780</v>
          </cell>
          <cell r="E7">
            <v>17321</v>
          </cell>
          <cell r="F7">
            <v>17859</v>
          </cell>
          <cell r="G7">
            <v>18027</v>
          </cell>
          <cell r="H7">
            <v>18430</v>
          </cell>
        </row>
        <row r="8">
          <cell r="D8">
            <v>6058</v>
          </cell>
          <cell r="E8">
            <v>6523</v>
          </cell>
          <cell r="F8">
            <v>6883</v>
          </cell>
          <cell r="G8">
            <v>7010</v>
          </cell>
          <cell r="H8">
            <v>7331</v>
          </cell>
          <cell r="K8">
            <v>2.78</v>
          </cell>
          <cell r="L8">
            <v>5.7</v>
          </cell>
        </row>
        <row r="10">
          <cell r="D10">
            <v>2777</v>
          </cell>
          <cell r="E10">
            <v>2061</v>
          </cell>
          <cell r="F10">
            <v>3091</v>
          </cell>
          <cell r="G10">
            <v>3673</v>
          </cell>
          <cell r="H10">
            <v>4000</v>
          </cell>
          <cell r="K10">
            <v>4.24</v>
          </cell>
          <cell r="L10">
            <v>7.1</v>
          </cell>
        </row>
        <row r="11">
          <cell r="D11">
            <v>4.12</v>
          </cell>
          <cell r="E11">
            <v>2.78</v>
          </cell>
          <cell r="F11">
            <v>4.24</v>
          </cell>
          <cell r="G11">
            <v>5.14</v>
          </cell>
          <cell r="H11">
            <v>5.6</v>
          </cell>
        </row>
        <row r="12">
          <cell r="D12">
            <v>2.23</v>
          </cell>
          <cell r="E12">
            <v>2.35</v>
          </cell>
          <cell r="F12">
            <v>2.5</v>
          </cell>
          <cell r="G12">
            <v>2.75</v>
          </cell>
          <cell r="H12">
            <v>3</v>
          </cell>
          <cell r="K12">
            <v>5.14</v>
          </cell>
          <cell r="L12">
            <v>7.5</v>
          </cell>
        </row>
        <row r="13">
          <cell r="D13">
            <v>10.01</v>
          </cell>
          <cell r="E13">
            <v>9.52</v>
          </cell>
          <cell r="F13">
            <v>11.69</v>
          </cell>
          <cell r="G13">
            <v>11.78</v>
          </cell>
          <cell r="H13">
            <v>12.1</v>
          </cell>
        </row>
        <row r="14">
          <cell r="D14">
            <v>4087</v>
          </cell>
          <cell r="E14">
            <v>3739</v>
          </cell>
          <cell r="F14">
            <v>3121</v>
          </cell>
          <cell r="G14">
            <v>1328</v>
          </cell>
          <cell r="H14">
            <v>-947</v>
          </cell>
        </row>
        <row r="15">
          <cell r="D15">
            <v>11000</v>
          </cell>
          <cell r="E15">
            <v>11000</v>
          </cell>
          <cell r="F15">
            <v>11000</v>
          </cell>
          <cell r="G15">
            <v>11000</v>
          </cell>
          <cell r="H15">
            <v>11000</v>
          </cell>
        </row>
        <row r="16">
          <cell r="D16">
            <v>-6913</v>
          </cell>
          <cell r="E16">
            <v>-7261</v>
          </cell>
          <cell r="F16">
            <v>-7879</v>
          </cell>
          <cell r="G16">
            <v>-9672</v>
          </cell>
          <cell r="H16">
            <v>-11947</v>
          </cell>
          <cell r="K16">
            <v>6204</v>
          </cell>
          <cell r="L16">
            <v>7331</v>
          </cell>
        </row>
        <row r="18">
          <cell r="K18">
            <v>6058</v>
          </cell>
          <cell r="L18">
            <v>7500</v>
          </cell>
        </row>
        <row r="20">
          <cell r="F20">
            <v>0.04</v>
          </cell>
          <cell r="K20">
            <v>6523</v>
          </cell>
          <cell r="L20">
            <v>8000</v>
          </cell>
        </row>
        <row r="22">
          <cell r="K22">
            <v>6883</v>
          </cell>
          <cell r="L22">
            <v>8400</v>
          </cell>
        </row>
        <row r="24">
          <cell r="K24">
            <v>7010</v>
          </cell>
          <cell r="L24">
            <v>8700</v>
          </cell>
        </row>
        <row r="27">
          <cell r="D27">
            <v>8672</v>
          </cell>
        </row>
        <row r="28">
          <cell r="D28">
            <v>1249</v>
          </cell>
        </row>
        <row r="29">
          <cell r="D29">
            <v>15.4</v>
          </cell>
        </row>
        <row r="31">
          <cell r="D31">
            <v>50</v>
          </cell>
        </row>
        <row r="34">
          <cell r="D34">
            <v>2.11</v>
          </cell>
          <cell r="E34">
            <v>1.7</v>
          </cell>
          <cell r="F34">
            <v>2.27</v>
          </cell>
        </row>
        <row r="36">
          <cell r="D36">
            <v>5.13</v>
          </cell>
          <cell r="E36">
            <v>4.84</v>
          </cell>
          <cell r="F36">
            <v>5.98</v>
          </cell>
        </row>
        <row r="37">
          <cell r="D37">
            <v>0.1</v>
          </cell>
        </row>
      </sheetData>
      <sheetData sheetId="11" refreshError="1">
        <row r="3">
          <cell r="B3" t="str">
            <v>ACCUM</v>
          </cell>
        </row>
        <row r="4">
          <cell r="B4" t="str">
            <v>B-2-1-7</v>
          </cell>
          <cell r="K4">
            <v>1.6959128500314242</v>
          </cell>
          <cell r="L4">
            <v>2.69</v>
          </cell>
        </row>
        <row r="6">
          <cell r="K6">
            <v>1.84</v>
          </cell>
          <cell r="L6">
            <v>3.08</v>
          </cell>
        </row>
        <row r="7">
          <cell r="D7">
            <v>2696</v>
          </cell>
          <cell r="E7">
            <v>2932.1</v>
          </cell>
          <cell r="F7">
            <v>3151.1</v>
          </cell>
          <cell r="G7">
            <v>3349.3</v>
          </cell>
          <cell r="H7">
            <v>3543.9</v>
          </cell>
        </row>
        <row r="8">
          <cell r="D8">
            <v>1237.8</v>
          </cell>
          <cell r="E8">
            <v>1351.7</v>
          </cell>
          <cell r="F8">
            <v>1436.2</v>
          </cell>
          <cell r="G8">
            <v>1566.4</v>
          </cell>
          <cell r="H8">
            <v>1668.4</v>
          </cell>
          <cell r="K8">
            <v>2.3199999999999998</v>
          </cell>
          <cell r="L8">
            <v>3.53</v>
          </cell>
        </row>
        <row r="9">
          <cell r="D9">
            <v>673.9</v>
          </cell>
          <cell r="E9">
            <v>739.3</v>
          </cell>
          <cell r="F9">
            <v>792.6</v>
          </cell>
          <cell r="G9">
            <v>897.3</v>
          </cell>
          <cell r="H9">
            <v>973.7</v>
          </cell>
        </row>
        <row r="10">
          <cell r="D10">
            <v>592.70000000000005</v>
          </cell>
          <cell r="E10">
            <v>618.79999999999995</v>
          </cell>
          <cell r="F10">
            <v>627.29999999999995</v>
          </cell>
          <cell r="G10">
            <v>795.2</v>
          </cell>
          <cell r="H10">
            <v>906.6</v>
          </cell>
          <cell r="K10">
            <v>2.82</v>
          </cell>
          <cell r="L10">
            <v>4.08</v>
          </cell>
        </row>
        <row r="11">
          <cell r="D11">
            <v>1.84</v>
          </cell>
          <cell r="E11">
            <v>2.3199999999999998</v>
          </cell>
          <cell r="F11">
            <v>2.82</v>
          </cell>
          <cell r="G11">
            <v>2.3199999999999998</v>
          </cell>
          <cell r="H11">
            <v>2.69</v>
          </cell>
        </row>
        <row r="12">
          <cell r="D12">
            <v>0.69</v>
          </cell>
          <cell r="E12">
            <v>0.88</v>
          </cell>
          <cell r="F12">
            <v>1.01</v>
          </cell>
          <cell r="G12">
            <v>1.03</v>
          </cell>
          <cell r="H12">
            <v>1.03</v>
          </cell>
          <cell r="K12">
            <v>2.3199999999999998</v>
          </cell>
          <cell r="L12">
            <v>4.4064000000000005</v>
          </cell>
        </row>
        <row r="13">
          <cell r="D13">
            <v>4.8099999999999996</v>
          </cell>
          <cell r="E13">
            <v>5.54</v>
          </cell>
          <cell r="F13">
            <v>6.05</v>
          </cell>
          <cell r="G13">
            <v>5.52</v>
          </cell>
          <cell r="H13">
            <v>6.01</v>
          </cell>
        </row>
        <row r="14">
          <cell r="D14">
            <v>948.6</v>
          </cell>
          <cell r="E14">
            <v>3641.2</v>
          </cell>
          <cell r="F14">
            <v>2756.6</v>
          </cell>
          <cell r="G14">
            <v>2197.9</v>
          </cell>
          <cell r="H14">
            <v>1401.6</v>
          </cell>
        </row>
        <row r="15">
          <cell r="D15">
            <v>1263.4495049504949</v>
          </cell>
          <cell r="E15">
            <v>1263.4495049504949</v>
          </cell>
          <cell r="F15">
            <v>1263.4495049504949</v>
          </cell>
          <cell r="G15">
            <v>1263.4495049504949</v>
          </cell>
          <cell r="H15">
            <v>1263.4495049504949</v>
          </cell>
        </row>
        <row r="16">
          <cell r="D16">
            <v>-314.84950495049486</v>
          </cell>
          <cell r="E16">
            <v>2377.7504950495049</v>
          </cell>
          <cell r="F16">
            <v>1493.150495049505</v>
          </cell>
          <cell r="G16">
            <v>934.45049504950521</v>
          </cell>
          <cell r="H16">
            <v>138.15049504950503</v>
          </cell>
          <cell r="K16">
            <v>1175.6666433894316</v>
          </cell>
          <cell r="L16">
            <v>1668.4</v>
          </cell>
        </row>
        <row r="18">
          <cell r="K18">
            <v>1237.8</v>
          </cell>
          <cell r="L18">
            <v>1793.7</v>
          </cell>
        </row>
        <row r="20">
          <cell r="F20">
            <v>7.0000000000000007E-2</v>
          </cell>
          <cell r="K20">
            <v>1351.7</v>
          </cell>
          <cell r="L20">
            <v>1937.2</v>
          </cell>
        </row>
        <row r="22">
          <cell r="K22">
            <v>1436.2</v>
          </cell>
          <cell r="L22">
            <v>2114.6999999999998</v>
          </cell>
        </row>
        <row r="24">
          <cell r="K24">
            <v>1566.4</v>
          </cell>
          <cell r="L24">
            <v>2262.7289999999998</v>
          </cell>
        </row>
        <row r="27">
          <cell r="D27">
            <v>4117</v>
          </cell>
        </row>
        <row r="28">
          <cell r="D28">
            <v>1425.7</v>
          </cell>
        </row>
        <row r="29">
          <cell r="D29">
            <v>9.92</v>
          </cell>
        </row>
        <row r="31">
          <cell r="D31">
            <v>53</v>
          </cell>
        </row>
        <row r="34">
          <cell r="D34">
            <v>1.84</v>
          </cell>
          <cell r="E34">
            <v>2.3199999999999998</v>
          </cell>
          <cell r="F34">
            <v>2.82</v>
          </cell>
        </row>
        <row r="35">
          <cell r="D35">
            <v>0.69</v>
          </cell>
          <cell r="E35">
            <v>0.88</v>
          </cell>
          <cell r="F35">
            <v>1.01</v>
          </cell>
        </row>
        <row r="36">
          <cell r="D36">
            <v>4.8099999999999996</v>
          </cell>
          <cell r="E36">
            <v>5.54</v>
          </cell>
          <cell r="F36">
            <v>6.05</v>
          </cell>
        </row>
      </sheetData>
      <sheetData sheetId="12" refreshError="1">
        <row r="3">
          <cell r="B3" t="str">
            <v>BUY</v>
          </cell>
        </row>
        <row r="4">
          <cell r="B4" t="str">
            <v>B-1-1-7</v>
          </cell>
          <cell r="K4">
            <v>0.18</v>
          </cell>
          <cell r="L4">
            <v>0.89</v>
          </cell>
        </row>
        <row r="6">
          <cell r="K6">
            <v>0.3</v>
          </cell>
          <cell r="L6">
            <v>1.02</v>
          </cell>
        </row>
        <row r="7">
          <cell r="D7">
            <v>1353</v>
          </cell>
          <cell r="E7">
            <v>1623</v>
          </cell>
          <cell r="F7">
            <v>1879</v>
          </cell>
          <cell r="G7">
            <v>2116</v>
          </cell>
          <cell r="H7">
            <v>2314</v>
          </cell>
        </row>
        <row r="8">
          <cell r="D8">
            <v>489</v>
          </cell>
          <cell r="E8">
            <v>599</v>
          </cell>
          <cell r="F8">
            <v>667</v>
          </cell>
          <cell r="G8">
            <v>786</v>
          </cell>
          <cell r="H8">
            <v>885</v>
          </cell>
          <cell r="K8">
            <v>0.42</v>
          </cell>
          <cell r="L8">
            <v>1.1729999999999998</v>
          </cell>
        </row>
        <row r="9">
          <cell r="D9">
            <v>285</v>
          </cell>
          <cell r="E9">
            <v>338</v>
          </cell>
          <cell r="F9">
            <v>381</v>
          </cell>
          <cell r="G9">
            <v>466</v>
          </cell>
          <cell r="H9">
            <v>555</v>
          </cell>
        </row>
        <row r="10">
          <cell r="D10">
            <v>308</v>
          </cell>
          <cell r="E10">
            <v>395</v>
          </cell>
          <cell r="F10">
            <v>424</v>
          </cell>
          <cell r="G10">
            <v>601</v>
          </cell>
          <cell r="H10">
            <v>827</v>
          </cell>
          <cell r="K10">
            <v>0.45</v>
          </cell>
          <cell r="L10">
            <v>1.3489499999999996</v>
          </cell>
        </row>
        <row r="11">
          <cell r="D11">
            <v>0.3</v>
          </cell>
          <cell r="E11">
            <v>0.42</v>
          </cell>
          <cell r="F11">
            <v>0.45</v>
          </cell>
          <cell r="G11">
            <v>0.64</v>
          </cell>
          <cell r="H11">
            <v>0.89</v>
          </cell>
        </row>
        <row r="12">
          <cell r="D12">
            <v>0.26</v>
          </cell>
          <cell r="E12">
            <v>0.12</v>
          </cell>
          <cell r="F12">
            <v>0.15</v>
          </cell>
          <cell r="G12">
            <v>0.22</v>
          </cell>
          <cell r="H12">
            <v>0.31</v>
          </cell>
          <cell r="K12">
            <v>0.64</v>
          </cell>
          <cell r="L12">
            <v>1.5512924999999995</v>
          </cell>
        </row>
        <row r="13">
          <cell r="D13">
            <v>0.59</v>
          </cell>
          <cell r="E13">
            <v>0.71</v>
          </cell>
          <cell r="F13">
            <v>0.84</v>
          </cell>
          <cell r="G13">
            <v>1.07</v>
          </cell>
          <cell r="H13">
            <v>1.34</v>
          </cell>
        </row>
        <row r="14">
          <cell r="D14">
            <v>27</v>
          </cell>
          <cell r="E14">
            <v>831</v>
          </cell>
          <cell r="F14">
            <v>896</v>
          </cell>
          <cell r="G14">
            <v>645</v>
          </cell>
          <cell r="H14">
            <v>320</v>
          </cell>
        </row>
        <row r="15">
          <cell r="F15">
            <v>6000</v>
          </cell>
          <cell r="G15">
            <v>6900</v>
          </cell>
          <cell r="H15">
            <v>7934.9999999999991</v>
          </cell>
        </row>
        <row r="16">
          <cell r="D16">
            <v>27</v>
          </cell>
          <cell r="E16">
            <v>831</v>
          </cell>
          <cell r="F16">
            <v>-5104</v>
          </cell>
          <cell r="G16">
            <v>-6255</v>
          </cell>
          <cell r="H16">
            <v>-7614.9999999999991</v>
          </cell>
          <cell r="K16">
            <v>420</v>
          </cell>
          <cell r="L16">
            <v>885</v>
          </cell>
        </row>
        <row r="18">
          <cell r="K18">
            <v>489</v>
          </cell>
          <cell r="L18">
            <v>981</v>
          </cell>
        </row>
        <row r="20">
          <cell r="F20">
            <v>0.14000000000000001</v>
          </cell>
          <cell r="K20">
            <v>599</v>
          </cell>
          <cell r="L20">
            <v>1128.1499999999999</v>
          </cell>
        </row>
        <row r="22">
          <cell r="K22">
            <v>667</v>
          </cell>
          <cell r="L22">
            <v>1297.3724999999997</v>
          </cell>
        </row>
        <row r="24">
          <cell r="K24">
            <v>786</v>
          </cell>
          <cell r="L24">
            <v>1491.9783749999995</v>
          </cell>
        </row>
        <row r="28">
          <cell r="D28">
            <v>1996</v>
          </cell>
        </row>
        <row r="29">
          <cell r="D29">
            <v>5.0999999999999996</v>
          </cell>
        </row>
        <row r="31">
          <cell r="D31">
            <v>27</v>
          </cell>
        </row>
      </sheetData>
      <sheetData sheetId="13" refreshError="1">
        <row r="3">
          <cell r="B3" t="str">
            <v>NR</v>
          </cell>
        </row>
        <row r="4">
          <cell r="B4" t="str">
            <v>NR</v>
          </cell>
          <cell r="K4">
            <v>27.73</v>
          </cell>
          <cell r="L4">
            <v>33.04</v>
          </cell>
        </row>
        <row r="6">
          <cell r="K6">
            <v>21.63</v>
          </cell>
          <cell r="L6">
            <v>39.72</v>
          </cell>
        </row>
        <row r="7">
          <cell r="D7">
            <v>10119</v>
          </cell>
          <cell r="E7">
            <v>10570</v>
          </cell>
          <cell r="F7">
            <v>11860</v>
          </cell>
          <cell r="G7">
            <v>14493</v>
          </cell>
          <cell r="H7">
            <v>15704</v>
          </cell>
        </row>
        <row r="8">
          <cell r="D8">
            <v>3779</v>
          </cell>
          <cell r="E8">
            <v>4472</v>
          </cell>
          <cell r="F8">
            <v>4664</v>
          </cell>
          <cell r="G8">
            <v>4906</v>
          </cell>
          <cell r="H8">
            <v>5210</v>
          </cell>
          <cell r="K8">
            <v>29.65</v>
          </cell>
          <cell r="L8">
            <v>47.1</v>
          </cell>
        </row>
        <row r="9">
          <cell r="D9">
            <v>314</v>
          </cell>
          <cell r="E9">
            <v>2901</v>
          </cell>
          <cell r="F9">
            <v>2484</v>
          </cell>
          <cell r="G9">
            <v>2720</v>
          </cell>
          <cell r="H9">
            <v>2852</v>
          </cell>
        </row>
        <row r="10">
          <cell r="D10">
            <v>-303</v>
          </cell>
          <cell r="E10">
            <v>2375</v>
          </cell>
          <cell r="F10">
            <v>2029</v>
          </cell>
          <cell r="G10">
            <v>2371</v>
          </cell>
          <cell r="H10">
            <v>2639</v>
          </cell>
          <cell r="K10">
            <v>30.77</v>
          </cell>
          <cell r="L10">
            <v>55.46</v>
          </cell>
        </row>
        <row r="11">
          <cell r="D11">
            <v>21.63</v>
          </cell>
          <cell r="E11">
            <v>29.65</v>
          </cell>
          <cell r="F11">
            <v>30.77</v>
          </cell>
          <cell r="G11">
            <v>30.94</v>
          </cell>
          <cell r="H11">
            <v>33.04</v>
          </cell>
        </row>
        <row r="12">
          <cell r="D12">
            <v>17.329999999999998</v>
          </cell>
          <cell r="E12">
            <v>11</v>
          </cell>
          <cell r="F12">
            <v>15.38</v>
          </cell>
          <cell r="G12">
            <v>15.47</v>
          </cell>
          <cell r="H12">
            <v>16.52</v>
          </cell>
          <cell r="K12">
            <v>30.94</v>
          </cell>
          <cell r="L12">
            <v>62.31</v>
          </cell>
        </row>
        <row r="13">
          <cell r="D13">
            <v>20.059999999999999</v>
          </cell>
          <cell r="E13">
            <v>46.78</v>
          </cell>
          <cell r="F13">
            <v>49.84</v>
          </cell>
          <cell r="G13">
            <v>54.67</v>
          </cell>
          <cell r="H13">
            <v>61.81</v>
          </cell>
        </row>
        <row r="14">
          <cell r="D14">
            <v>7510</v>
          </cell>
          <cell r="E14">
            <v>4200</v>
          </cell>
          <cell r="F14">
            <v>6412</v>
          </cell>
          <cell r="G14">
            <v>5330</v>
          </cell>
          <cell r="H14">
            <v>3981</v>
          </cell>
        </row>
        <row r="15">
          <cell r="D15">
            <v>4013</v>
          </cell>
          <cell r="E15">
            <v>4013</v>
          </cell>
          <cell r="F15">
            <v>4013</v>
          </cell>
          <cell r="G15">
            <v>4013</v>
          </cell>
          <cell r="H15">
            <v>4013</v>
          </cell>
        </row>
        <row r="16">
          <cell r="D16">
            <v>3497</v>
          </cell>
          <cell r="E16">
            <v>187</v>
          </cell>
          <cell r="F16">
            <v>2399</v>
          </cell>
          <cell r="G16">
            <v>1317</v>
          </cell>
          <cell r="H16">
            <v>-32</v>
          </cell>
          <cell r="K16">
            <v>4232</v>
          </cell>
          <cell r="L16">
            <v>5210</v>
          </cell>
        </row>
        <row r="18">
          <cell r="K18">
            <v>3779</v>
          </cell>
          <cell r="L18">
            <v>5579</v>
          </cell>
        </row>
        <row r="20">
          <cell r="F20">
            <v>0.05</v>
          </cell>
          <cell r="K20">
            <v>4472</v>
          </cell>
          <cell r="L20">
            <v>5990</v>
          </cell>
        </row>
        <row r="22">
          <cell r="K22">
            <v>4664</v>
          </cell>
          <cell r="L22">
            <v>6461</v>
          </cell>
        </row>
        <row r="24">
          <cell r="K24">
            <v>4906</v>
          </cell>
          <cell r="L24">
            <v>6963</v>
          </cell>
        </row>
        <row r="27">
          <cell r="D27">
            <v>4688</v>
          </cell>
        </row>
        <row r="28">
          <cell r="D28">
            <v>1044</v>
          </cell>
        </row>
        <row r="29">
          <cell r="D29">
            <v>7.1</v>
          </cell>
        </row>
        <row r="31">
          <cell r="D31" t="str">
            <v>n/a</v>
          </cell>
        </row>
      </sheetData>
      <sheetData sheetId="14" refreshError="1">
        <row r="3">
          <cell r="B3" t="str">
            <v>BUY</v>
          </cell>
        </row>
        <row r="4">
          <cell r="B4" t="str">
            <v>B-1-1-7</v>
          </cell>
          <cell r="L4">
            <v>21.81</v>
          </cell>
        </row>
        <row r="6">
          <cell r="K6">
            <v>15.17</v>
          </cell>
          <cell r="L6">
            <v>26.32</v>
          </cell>
        </row>
        <row r="7">
          <cell r="D7">
            <v>30563</v>
          </cell>
          <cell r="E7">
            <v>35681</v>
          </cell>
          <cell r="F7">
            <v>39910</v>
          </cell>
          <cell r="G7">
            <v>43962</v>
          </cell>
          <cell r="H7">
            <v>48489</v>
          </cell>
        </row>
        <row r="8">
          <cell r="D8">
            <v>9397</v>
          </cell>
          <cell r="E8">
            <v>10389</v>
          </cell>
          <cell r="F8">
            <v>11718</v>
          </cell>
          <cell r="G8">
            <v>12811</v>
          </cell>
          <cell r="H8">
            <v>14036</v>
          </cell>
          <cell r="K8">
            <v>13.61</v>
          </cell>
          <cell r="L8">
            <v>31.48</v>
          </cell>
        </row>
        <row r="9">
          <cell r="D9">
            <v>2476</v>
          </cell>
          <cell r="E9">
            <v>5298</v>
          </cell>
          <cell r="F9">
            <v>6299</v>
          </cell>
          <cell r="G9">
            <v>7242</v>
          </cell>
          <cell r="H9">
            <v>8317</v>
          </cell>
        </row>
        <row r="10">
          <cell r="D10">
            <v>2497</v>
          </cell>
          <cell r="E10">
            <v>5889</v>
          </cell>
          <cell r="F10">
            <v>6136</v>
          </cell>
          <cell r="G10">
            <v>6817</v>
          </cell>
          <cell r="H10">
            <v>8005</v>
          </cell>
          <cell r="K10">
            <v>16.16</v>
          </cell>
          <cell r="L10">
            <v>36.201999999999998</v>
          </cell>
        </row>
        <row r="11">
          <cell r="D11">
            <v>15.17</v>
          </cell>
          <cell r="E11">
            <v>13.61</v>
          </cell>
          <cell r="F11">
            <v>16.16</v>
          </cell>
          <cell r="G11">
            <v>18.260000000000002</v>
          </cell>
          <cell r="H11">
            <v>21.81</v>
          </cell>
        </row>
        <row r="12">
          <cell r="D12">
            <v>9</v>
          </cell>
          <cell r="E12">
            <v>9.5</v>
          </cell>
          <cell r="F12">
            <v>10</v>
          </cell>
          <cell r="G12">
            <v>11</v>
          </cell>
          <cell r="H12">
            <v>12.5</v>
          </cell>
          <cell r="K12">
            <v>18.260000000000002</v>
          </cell>
          <cell r="L12">
            <v>41.632299999999994</v>
          </cell>
        </row>
        <row r="13">
          <cell r="D13">
            <v>31.97</v>
          </cell>
          <cell r="E13">
            <v>39.47</v>
          </cell>
          <cell r="F13">
            <v>41.19</v>
          </cell>
          <cell r="G13">
            <v>43.99</v>
          </cell>
          <cell r="H13">
            <v>48.23</v>
          </cell>
        </row>
        <row r="14">
          <cell r="D14">
            <v>-10</v>
          </cell>
          <cell r="E14">
            <v>8581</v>
          </cell>
          <cell r="F14">
            <v>8588</v>
          </cell>
          <cell r="G14">
            <v>6410</v>
          </cell>
          <cell r="H14">
            <v>3347</v>
          </cell>
        </row>
        <row r="15">
          <cell r="E15">
            <v>2024</v>
          </cell>
          <cell r="F15">
            <v>2226.4</v>
          </cell>
          <cell r="G15">
            <v>2449.0400000000004</v>
          </cell>
          <cell r="H15">
            <v>2693.9440000000009</v>
          </cell>
        </row>
        <row r="16">
          <cell r="D16">
            <v>-10</v>
          </cell>
          <cell r="E16">
            <v>6557</v>
          </cell>
          <cell r="F16">
            <v>6361.6</v>
          </cell>
          <cell r="G16">
            <v>3960.9599999999996</v>
          </cell>
          <cell r="H16">
            <v>653.05599999999913</v>
          </cell>
          <cell r="K16">
            <v>6901</v>
          </cell>
          <cell r="L16">
            <v>14036</v>
          </cell>
        </row>
        <row r="18">
          <cell r="K18">
            <v>9397</v>
          </cell>
          <cell r="L18">
            <v>15899</v>
          </cell>
        </row>
        <row r="20">
          <cell r="F20">
            <v>0.11</v>
          </cell>
          <cell r="K20">
            <v>10389</v>
          </cell>
          <cell r="L20">
            <v>17707</v>
          </cell>
        </row>
        <row r="22">
          <cell r="K22">
            <v>11718</v>
          </cell>
          <cell r="L22">
            <v>19701</v>
          </cell>
        </row>
        <row r="24">
          <cell r="K24">
            <v>12811</v>
          </cell>
          <cell r="L24">
            <v>21917</v>
          </cell>
        </row>
        <row r="27">
          <cell r="D27">
            <v>3402</v>
          </cell>
        </row>
        <row r="28">
          <cell r="D28">
            <v>877</v>
          </cell>
        </row>
        <row r="29">
          <cell r="D29">
            <v>5.2</v>
          </cell>
        </row>
        <row r="31">
          <cell r="D31">
            <v>650</v>
          </cell>
        </row>
        <row r="34">
          <cell r="D34">
            <v>0.88</v>
          </cell>
          <cell r="E34">
            <v>2.89</v>
          </cell>
          <cell r="F34">
            <v>2.82</v>
          </cell>
        </row>
        <row r="36">
          <cell r="D36">
            <v>2.84</v>
          </cell>
          <cell r="E36">
            <v>5.25</v>
          </cell>
          <cell r="F36">
            <v>5.25</v>
          </cell>
        </row>
        <row r="37">
          <cell r="D37">
            <v>0.15</v>
          </cell>
        </row>
      </sheetData>
      <sheetData sheetId="15" refreshError="1">
        <row r="3">
          <cell r="B3" t="str">
            <v>ACCUM</v>
          </cell>
        </row>
        <row r="4">
          <cell r="B4" t="str">
            <v>C-2-1-7</v>
          </cell>
          <cell r="K4">
            <v>311</v>
          </cell>
          <cell r="L4">
            <v>816</v>
          </cell>
        </row>
        <row r="6">
          <cell r="K6">
            <v>355.26174777900212</v>
          </cell>
          <cell r="L6">
            <v>775</v>
          </cell>
        </row>
        <row r="7">
          <cell r="D7">
            <v>42816000</v>
          </cell>
          <cell r="E7">
            <v>45465000</v>
          </cell>
          <cell r="F7">
            <v>47834035.200000003</v>
          </cell>
          <cell r="G7">
            <v>50225736.960000001</v>
          </cell>
          <cell r="H7">
            <v>54837023.807999998</v>
          </cell>
        </row>
        <row r="8">
          <cell r="D8">
            <v>20945000</v>
          </cell>
          <cell r="E8">
            <v>22918000</v>
          </cell>
          <cell r="F8">
            <v>23566000</v>
          </cell>
          <cell r="G8">
            <v>25380000</v>
          </cell>
          <cell r="H8">
            <v>27000000</v>
          </cell>
          <cell r="K8">
            <v>522</v>
          </cell>
          <cell r="L8">
            <v>1150</v>
          </cell>
        </row>
        <row r="10">
          <cell r="D10">
            <v>6771000</v>
          </cell>
          <cell r="E10">
            <v>10300608.3981</v>
          </cell>
          <cell r="F10">
            <v>11860627.8910482</v>
          </cell>
          <cell r="G10">
            <v>13671976.229951801</v>
          </cell>
          <cell r="H10">
            <v>16383450.108474299</v>
          </cell>
          <cell r="K10">
            <v>600</v>
          </cell>
          <cell r="L10">
            <v>1300</v>
          </cell>
        </row>
        <row r="11">
          <cell r="D11">
            <v>355.26174777900212</v>
          </cell>
          <cell r="E11">
            <v>522</v>
          </cell>
          <cell r="F11">
            <v>600</v>
          </cell>
          <cell r="G11">
            <v>687</v>
          </cell>
          <cell r="H11">
            <v>816</v>
          </cell>
        </row>
        <row r="12">
          <cell r="D12">
            <v>190</v>
          </cell>
          <cell r="E12">
            <v>280</v>
          </cell>
          <cell r="F12">
            <v>330</v>
          </cell>
          <cell r="G12">
            <v>420</v>
          </cell>
          <cell r="H12">
            <v>500</v>
          </cell>
          <cell r="K12">
            <v>687</v>
          </cell>
          <cell r="L12">
            <v>1500</v>
          </cell>
        </row>
        <row r="13">
          <cell r="D13">
            <v>1895.4555496679607</v>
          </cell>
          <cell r="E13">
            <v>1949</v>
          </cell>
          <cell r="F13">
            <v>2165</v>
          </cell>
          <cell r="G13">
            <v>2275</v>
          </cell>
          <cell r="H13">
            <v>2444</v>
          </cell>
        </row>
        <row r="14">
          <cell r="D14">
            <v>15429000</v>
          </cell>
          <cell r="E14">
            <v>15654000</v>
          </cell>
          <cell r="F14">
            <v>9526000</v>
          </cell>
          <cell r="G14">
            <v>7929000</v>
          </cell>
          <cell r="H14">
            <v>6034000</v>
          </cell>
        </row>
        <row r="15">
          <cell r="D15">
            <v>8300000</v>
          </cell>
          <cell r="E15">
            <v>16500000</v>
          </cell>
          <cell r="F15">
            <v>16500000</v>
          </cell>
          <cell r="G15">
            <v>16500000</v>
          </cell>
          <cell r="H15">
            <v>8300000</v>
          </cell>
        </row>
        <row r="16">
          <cell r="D16">
            <v>7129000</v>
          </cell>
          <cell r="E16">
            <v>-846000</v>
          </cell>
          <cell r="F16">
            <v>-6974000</v>
          </cell>
          <cell r="G16">
            <v>-8571000</v>
          </cell>
          <cell r="H16">
            <v>-2266000</v>
          </cell>
          <cell r="K16">
            <v>19920000</v>
          </cell>
          <cell r="L16">
            <v>27000000</v>
          </cell>
        </row>
        <row r="18">
          <cell r="K18">
            <v>20945000</v>
          </cell>
          <cell r="L18">
            <v>28750000</v>
          </cell>
        </row>
        <row r="20">
          <cell r="F20">
            <v>0.06</v>
          </cell>
          <cell r="K20">
            <v>22918000</v>
          </cell>
          <cell r="L20">
            <v>30000000</v>
          </cell>
        </row>
        <row r="22">
          <cell r="K22">
            <v>23566000</v>
          </cell>
          <cell r="L22">
            <v>32000000</v>
          </cell>
        </row>
        <row r="24">
          <cell r="K24">
            <v>25380000</v>
          </cell>
          <cell r="L24">
            <v>34000000</v>
          </cell>
        </row>
        <row r="27">
          <cell r="D27">
            <v>25698</v>
          </cell>
        </row>
        <row r="28">
          <cell r="D28">
            <v>11623</v>
          </cell>
        </row>
        <row r="29">
          <cell r="D29">
            <v>57.4</v>
          </cell>
        </row>
        <row r="31">
          <cell r="D31">
            <v>11.5</v>
          </cell>
        </row>
        <row r="34">
          <cell r="D34">
            <v>355.26174777900212</v>
          </cell>
          <cell r="E34">
            <v>522</v>
          </cell>
          <cell r="F34">
            <v>600</v>
          </cell>
        </row>
        <row r="35">
          <cell r="D35">
            <v>1.1200000000000001</v>
          </cell>
          <cell r="E35">
            <v>1.34</v>
          </cell>
          <cell r="F35">
            <v>1.54</v>
          </cell>
        </row>
        <row r="36">
          <cell r="D36">
            <v>10.029999999999999</v>
          </cell>
          <cell r="E36">
            <v>11.55</v>
          </cell>
          <cell r="F36">
            <v>11.82</v>
          </cell>
        </row>
        <row r="37">
          <cell r="D37">
            <v>0</v>
          </cell>
          <cell r="E37">
            <v>0</v>
          </cell>
          <cell r="F37">
            <v>0</v>
          </cell>
        </row>
        <row r="39">
          <cell r="D39">
            <v>0</v>
          </cell>
          <cell r="E39">
            <v>0</v>
          </cell>
          <cell r="F39">
            <v>0</v>
          </cell>
        </row>
      </sheetData>
      <sheetData sheetId="16" refreshError="1"/>
      <sheetData sheetId="17" refreshError="1">
        <row r="3">
          <cell r="B3" t="str">
            <v>ACCUM</v>
          </cell>
        </row>
        <row r="4">
          <cell r="B4" t="str">
            <v>B-2-1-8</v>
          </cell>
          <cell r="K4">
            <v>0</v>
          </cell>
          <cell r="L4">
            <v>1.0462140470999151</v>
          </cell>
        </row>
        <row r="6">
          <cell r="K6">
            <v>0.59557631223263996</v>
          </cell>
          <cell r="L6">
            <v>1.2649241741654249</v>
          </cell>
        </row>
        <row r="7">
          <cell r="D7">
            <v>17342.845465910188</v>
          </cell>
          <cell r="E7">
            <v>18329.32854120589</v>
          </cell>
          <cell r="F7">
            <v>18670.824020327447</v>
          </cell>
          <cell r="G7">
            <v>19431.054432512243</v>
          </cell>
          <cell r="H7">
            <v>20140.215298817311</v>
          </cell>
        </row>
        <row r="8">
          <cell r="D8">
            <v>8924.4398499855779</v>
          </cell>
          <cell r="E8">
            <v>9259.9769208577782</v>
          </cell>
          <cell r="F8">
            <v>9569.7999999999993</v>
          </cell>
          <cell r="G8">
            <v>10066</v>
          </cell>
          <cell r="H8">
            <v>10912.073367364696</v>
          </cell>
          <cell r="K8">
            <v>0.62620042307981005</v>
          </cell>
          <cell r="L8">
            <v>1.503782037275635</v>
          </cell>
        </row>
        <row r="10">
          <cell r="D10">
            <v>4743.6953072410815</v>
          </cell>
          <cell r="E10">
            <v>4899.9783633041652</v>
          </cell>
          <cell r="F10">
            <v>4908.1497092855461</v>
          </cell>
          <cell r="G10">
            <v>5424.953662539725</v>
          </cell>
          <cell r="H10">
            <v>6124.0526973157657</v>
          </cell>
          <cell r="K10">
            <v>0.733244088284005</v>
          </cell>
          <cell r="L10">
            <v>1.7293493428669802</v>
          </cell>
        </row>
        <row r="11">
          <cell r="D11">
            <v>0.59557631223263996</v>
          </cell>
          <cell r="E11">
            <v>0.62620042307981005</v>
          </cell>
          <cell r="F11">
            <v>0.733244088284005</v>
          </cell>
          <cell r="G11">
            <v>0.92438468902161497</v>
          </cell>
          <cell r="H11">
            <v>1.0462140470999151</v>
          </cell>
        </row>
        <row r="12">
          <cell r="D12">
            <v>0.306519857678623</v>
          </cell>
          <cell r="E12">
            <v>0</v>
          </cell>
          <cell r="F12">
            <v>0</v>
          </cell>
          <cell r="G12">
            <v>0</v>
          </cell>
          <cell r="H12">
            <v>0</v>
          </cell>
          <cell r="K12">
            <v>0.92438468902161497</v>
          </cell>
          <cell r="L12">
            <v>1.9887517442970271</v>
          </cell>
        </row>
        <row r="13">
          <cell r="D13">
            <v>3.3723357483739749</v>
          </cell>
          <cell r="E13">
            <v>3.0411633753866498</v>
          </cell>
          <cell r="F13">
            <v>3.32716655752666</v>
          </cell>
          <cell r="G13">
            <v>3.6645517797328448</v>
          </cell>
          <cell r="H13">
            <v>3.8842055007608751</v>
          </cell>
        </row>
        <row r="14">
          <cell r="D14">
            <v>14872.044522976694</v>
          </cell>
          <cell r="E14">
            <v>18952.315699638191</v>
          </cell>
          <cell r="F14">
            <v>19547.317682978137</v>
          </cell>
          <cell r="G14">
            <v>21055.858064981428</v>
          </cell>
          <cell r="H14">
            <v>19733.631435337109</v>
          </cell>
        </row>
        <row r="15">
          <cell r="D15">
            <v>1515</v>
          </cell>
          <cell r="E15">
            <v>1515</v>
          </cell>
          <cell r="F15">
            <v>1515</v>
          </cell>
          <cell r="G15">
            <v>1515</v>
          </cell>
          <cell r="H15">
            <v>1515</v>
          </cell>
        </row>
        <row r="16">
          <cell r="D16">
            <v>13357.044522976694</v>
          </cell>
          <cell r="E16">
            <v>17437.315699638191</v>
          </cell>
          <cell r="F16">
            <v>18032.317682978137</v>
          </cell>
          <cell r="G16">
            <v>19540.858064981428</v>
          </cell>
          <cell r="H16">
            <v>18218.631435337109</v>
          </cell>
          <cell r="K16">
            <v>6624.3554145180487</v>
          </cell>
          <cell r="L16">
            <v>10912.073367364696</v>
          </cell>
        </row>
        <row r="18">
          <cell r="K18">
            <v>8924.4398499855779</v>
          </cell>
          <cell r="L18">
            <v>11770.758289132278</v>
          </cell>
        </row>
        <row r="20">
          <cell r="F20">
            <v>0.08</v>
          </cell>
          <cell r="K20">
            <v>9259.9769208577782</v>
          </cell>
          <cell r="L20">
            <v>12670.30297463215</v>
          </cell>
        </row>
        <row r="22">
          <cell r="K22">
            <v>9569.7999999999993</v>
          </cell>
          <cell r="L22">
            <v>13430.521153110079</v>
          </cell>
        </row>
        <row r="24">
          <cell r="K24">
            <v>10066</v>
          </cell>
          <cell r="L24">
            <v>14236.352422296684</v>
          </cell>
        </row>
        <row r="27">
          <cell r="D27">
            <v>17400</v>
          </cell>
        </row>
        <row r="28">
          <cell r="D28">
            <v>4310</v>
          </cell>
        </row>
        <row r="29">
          <cell r="D29">
            <v>39.299999999999997</v>
          </cell>
        </row>
        <row r="31">
          <cell r="D31">
            <v>17.028676290873832</v>
          </cell>
        </row>
        <row r="34">
          <cell r="D34">
            <v>201.2</v>
          </cell>
          <cell r="E34">
            <v>216.4</v>
          </cell>
          <cell r="F34">
            <v>0.733244088284005</v>
          </cell>
        </row>
        <row r="35">
          <cell r="D35">
            <v>2.2004297033641276E-3</v>
          </cell>
          <cell r="E35">
            <v>0</v>
          </cell>
          <cell r="F35">
            <v>0</v>
          </cell>
        </row>
        <row r="36">
          <cell r="D36">
            <v>842.7</v>
          </cell>
          <cell r="E36">
            <v>853.4</v>
          </cell>
          <cell r="F36">
            <v>898.7</v>
          </cell>
        </row>
        <row r="37">
          <cell r="D37">
            <v>0</v>
          </cell>
          <cell r="E37">
            <v>0</v>
          </cell>
          <cell r="F37">
            <v>0</v>
          </cell>
        </row>
        <row r="39">
          <cell r="D39">
            <v>0</v>
          </cell>
          <cell r="E39">
            <v>0</v>
          </cell>
          <cell r="F39">
            <v>0</v>
          </cell>
        </row>
      </sheetData>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sheet"/>
      <sheetName val="ValSum"/>
      <sheetName val="PL"/>
      <sheetName val="BS"/>
      <sheetName val="DF1"/>
      <sheetName val="DF2"/>
      <sheetName val="DF3"/>
      <sheetName val="CM1"/>
      <sheetName val="CT1"/>
      <sheetName val="NV1"/>
      <sheetName val="Input"/>
      <sheetName val="_CIQHiddenCacheSheet"/>
      <sheetName val="Analysis"/>
      <sheetName val="GS_1"/>
      <sheetName val="SumFin"/>
      <sheetName val="Checks"/>
      <sheetName val="Beta"/>
      <sheetName val="MktCap"/>
      <sheetName val="TradingVol"/>
      <sheetName val="BetaTicker"/>
      <sheetName val="CompsPLA"/>
      <sheetName val="CompBSA"/>
      <sheetName val="CompPLQ"/>
      <sheetName val="CompBSQ"/>
      <sheetName val="CompDes"/>
      <sheetName val="CapStru"/>
      <sheetName val="PrefShare"/>
      <sheetName val="Sheet8S"/>
      <sheetName val="Sheet4S"/>
      <sheetName val="Sheet01S"/>
      <sheetName val="Sheet12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B15">
            <v>42648</v>
          </cell>
          <cell r="K15">
            <v>42648</v>
          </cell>
          <cell r="T15">
            <v>42648</v>
          </cell>
          <cell r="AC15">
            <v>42648</v>
          </cell>
          <cell r="AU15">
            <v>42648</v>
          </cell>
          <cell r="BD15">
            <v>42648</v>
          </cell>
          <cell r="CE15">
            <v>42648</v>
          </cell>
          <cell r="CN15">
            <v>42648</v>
          </cell>
          <cell r="CW15">
            <v>42648</v>
          </cell>
          <cell r="DO15">
            <v>42646</v>
          </cell>
          <cell r="EG15">
            <v>42648</v>
          </cell>
          <cell r="EP15">
            <v>42648</v>
          </cell>
        </row>
        <row r="16">
          <cell r="K16">
            <v>42647</v>
          </cell>
          <cell r="T16">
            <v>42647</v>
          </cell>
          <cell r="AC16">
            <v>42647</v>
          </cell>
          <cell r="AU16">
            <v>42647</v>
          </cell>
          <cell r="BD16">
            <v>42647</v>
          </cell>
          <cell r="CE16">
            <v>42647</v>
          </cell>
          <cell r="CN16">
            <v>42647</v>
          </cell>
          <cell r="CW16">
            <v>42647</v>
          </cell>
          <cell r="DO16">
            <v>42632</v>
          </cell>
          <cell r="EG16">
            <v>42640</v>
          </cell>
          <cell r="EP16">
            <v>42647</v>
          </cell>
        </row>
        <row r="17">
          <cell r="K17">
            <v>42646</v>
          </cell>
          <cell r="T17">
            <v>42646</v>
          </cell>
          <cell r="AC17">
            <v>42646</v>
          </cell>
          <cell r="AU17">
            <v>42646</v>
          </cell>
          <cell r="BD17">
            <v>42646</v>
          </cell>
          <cell r="CE17">
            <v>42646</v>
          </cell>
          <cell r="CN17">
            <v>42646</v>
          </cell>
          <cell r="CW17">
            <v>42646</v>
          </cell>
          <cell r="DO17">
            <v>42629</v>
          </cell>
          <cell r="EG17">
            <v>42639</v>
          </cell>
          <cell r="EP17">
            <v>42646</v>
          </cell>
        </row>
        <row r="18">
          <cell r="K18">
            <v>42643</v>
          </cell>
          <cell r="T18">
            <v>42643</v>
          </cell>
          <cell r="AC18">
            <v>42643</v>
          </cell>
          <cell r="AU18">
            <v>42643</v>
          </cell>
          <cell r="BD18">
            <v>42643</v>
          </cell>
          <cell r="CE18">
            <v>42643</v>
          </cell>
          <cell r="CN18">
            <v>42643</v>
          </cell>
          <cell r="CW18">
            <v>42643</v>
          </cell>
          <cell r="DO18">
            <v>42627</v>
          </cell>
          <cell r="EG18">
            <v>42636</v>
          </cell>
          <cell r="EP18">
            <v>42643</v>
          </cell>
        </row>
        <row r="19">
          <cell r="K19">
            <v>42642</v>
          </cell>
          <cell r="T19">
            <v>42642</v>
          </cell>
          <cell r="AC19">
            <v>42642</v>
          </cell>
          <cell r="AU19">
            <v>42642</v>
          </cell>
          <cell r="BD19">
            <v>42642</v>
          </cell>
          <cell r="CE19">
            <v>42642</v>
          </cell>
          <cell r="CN19">
            <v>42642</v>
          </cell>
          <cell r="CW19">
            <v>42641</v>
          </cell>
          <cell r="DO19">
            <v>42625</v>
          </cell>
          <cell r="EG19">
            <v>42635</v>
          </cell>
          <cell r="EP19">
            <v>42642</v>
          </cell>
        </row>
        <row r="20">
          <cell r="K20">
            <v>42641</v>
          </cell>
          <cell r="T20">
            <v>42641</v>
          </cell>
          <cell r="AC20">
            <v>42641</v>
          </cell>
          <cell r="AU20">
            <v>42641</v>
          </cell>
          <cell r="BD20">
            <v>42641</v>
          </cell>
          <cell r="CE20">
            <v>42641</v>
          </cell>
          <cell r="CN20">
            <v>42641</v>
          </cell>
          <cell r="CW20">
            <v>42640</v>
          </cell>
          <cell r="DO20">
            <v>42622</v>
          </cell>
          <cell r="EG20">
            <v>42627</v>
          </cell>
          <cell r="EP20">
            <v>42641</v>
          </cell>
        </row>
        <row r="21">
          <cell r="K21">
            <v>42640</v>
          </cell>
          <cell r="T21">
            <v>42640</v>
          </cell>
          <cell r="AC21">
            <v>42640</v>
          </cell>
          <cell r="AU21">
            <v>42640</v>
          </cell>
          <cell r="BD21">
            <v>42640</v>
          </cell>
          <cell r="CE21">
            <v>42640</v>
          </cell>
          <cell r="CN21">
            <v>42640</v>
          </cell>
          <cell r="CW21">
            <v>42639</v>
          </cell>
          <cell r="DO21">
            <v>42611</v>
          </cell>
          <cell r="EG21">
            <v>42613</v>
          </cell>
          <cell r="EP21">
            <v>42640</v>
          </cell>
        </row>
        <row r="22">
          <cell r="K22">
            <v>42639</v>
          </cell>
          <cell r="T22">
            <v>42639</v>
          </cell>
          <cell r="AC22">
            <v>42639</v>
          </cell>
          <cell r="AU22">
            <v>42639</v>
          </cell>
          <cell r="BD22">
            <v>42639</v>
          </cell>
          <cell r="CE22">
            <v>42639</v>
          </cell>
          <cell r="CN22">
            <v>42639</v>
          </cell>
          <cell r="CW22">
            <v>42636</v>
          </cell>
          <cell r="DO22">
            <v>42604</v>
          </cell>
          <cell r="EG22">
            <v>42607</v>
          </cell>
          <cell r="EP22">
            <v>42639</v>
          </cell>
        </row>
        <row r="23">
          <cell r="K23">
            <v>42636</v>
          </cell>
          <cell r="T23">
            <v>42636</v>
          </cell>
          <cell r="AC23">
            <v>42636</v>
          </cell>
          <cell r="AU23">
            <v>42636</v>
          </cell>
          <cell r="BD23">
            <v>42636</v>
          </cell>
          <cell r="CE23">
            <v>42636</v>
          </cell>
          <cell r="CN23">
            <v>42636</v>
          </cell>
          <cell r="CW23">
            <v>42635</v>
          </cell>
          <cell r="DO23">
            <v>42594</v>
          </cell>
          <cell r="EG23">
            <v>42604</v>
          </cell>
          <cell r="EP23">
            <v>42636</v>
          </cell>
        </row>
        <row r="24">
          <cell r="K24">
            <v>42635</v>
          </cell>
          <cell r="T24">
            <v>42635</v>
          </cell>
          <cell r="AC24">
            <v>42635</v>
          </cell>
          <cell r="AU24">
            <v>42635</v>
          </cell>
          <cell r="BD24">
            <v>42635</v>
          </cell>
          <cell r="CE24">
            <v>42635</v>
          </cell>
          <cell r="CN24">
            <v>42635</v>
          </cell>
          <cell r="CW24">
            <v>42634</v>
          </cell>
          <cell r="DO24">
            <v>42592</v>
          </cell>
          <cell r="EG24">
            <v>42600</v>
          </cell>
          <cell r="EP24">
            <v>42635</v>
          </cell>
        </row>
        <row r="25">
          <cell r="K25">
            <v>42634</v>
          </cell>
          <cell r="T25">
            <v>42634</v>
          </cell>
          <cell r="AC25">
            <v>42634</v>
          </cell>
          <cell r="AU25">
            <v>42634</v>
          </cell>
          <cell r="BD25">
            <v>42634</v>
          </cell>
          <cell r="CE25">
            <v>42634</v>
          </cell>
          <cell r="CN25">
            <v>42634</v>
          </cell>
          <cell r="CW25">
            <v>42633</v>
          </cell>
          <cell r="DO25">
            <v>42578</v>
          </cell>
          <cell r="EG25">
            <v>42598</v>
          </cell>
          <cell r="EP25">
            <v>42634</v>
          </cell>
        </row>
        <row r="26">
          <cell r="K26">
            <v>42633</v>
          </cell>
          <cell r="T26">
            <v>42633</v>
          </cell>
          <cell r="AC26">
            <v>42633</v>
          </cell>
          <cell r="AU26">
            <v>42633</v>
          </cell>
          <cell r="BD26">
            <v>42633</v>
          </cell>
          <cell r="CE26">
            <v>42633</v>
          </cell>
          <cell r="CN26">
            <v>42633</v>
          </cell>
          <cell r="CW26">
            <v>42632</v>
          </cell>
          <cell r="DO26">
            <v>42572</v>
          </cell>
          <cell r="EG26">
            <v>42591</v>
          </cell>
          <cell r="EP26">
            <v>42633</v>
          </cell>
        </row>
        <row r="27">
          <cell r="K27">
            <v>42632</v>
          </cell>
          <cell r="T27">
            <v>42632</v>
          </cell>
          <cell r="AC27">
            <v>42632</v>
          </cell>
          <cell r="AU27">
            <v>42632</v>
          </cell>
          <cell r="BD27">
            <v>42632</v>
          </cell>
          <cell r="CE27">
            <v>42632</v>
          </cell>
          <cell r="CN27">
            <v>42632</v>
          </cell>
          <cell r="CW27">
            <v>42628</v>
          </cell>
          <cell r="DO27">
            <v>42558</v>
          </cell>
          <cell r="EG27">
            <v>42590</v>
          </cell>
          <cell r="EP27">
            <v>42632</v>
          </cell>
        </row>
        <row r="28">
          <cell r="K28">
            <v>42629</v>
          </cell>
          <cell r="T28">
            <v>42629</v>
          </cell>
          <cell r="AC28">
            <v>42629</v>
          </cell>
          <cell r="AU28">
            <v>42629</v>
          </cell>
          <cell r="BD28">
            <v>42629</v>
          </cell>
          <cell r="CE28">
            <v>42629</v>
          </cell>
          <cell r="CN28">
            <v>42629</v>
          </cell>
          <cell r="CW28">
            <v>42627</v>
          </cell>
          <cell r="DO28">
            <v>42549</v>
          </cell>
          <cell r="EG28">
            <v>42579</v>
          </cell>
          <cell r="EP28">
            <v>42629</v>
          </cell>
        </row>
        <row r="29">
          <cell r="K29">
            <v>42628</v>
          </cell>
          <cell r="T29">
            <v>42628</v>
          </cell>
          <cell r="AC29">
            <v>42628</v>
          </cell>
          <cell r="AU29">
            <v>42628</v>
          </cell>
          <cell r="BD29">
            <v>42628</v>
          </cell>
          <cell r="CE29">
            <v>42628</v>
          </cell>
          <cell r="CN29">
            <v>42628</v>
          </cell>
          <cell r="CW29">
            <v>42621</v>
          </cell>
          <cell r="DO29">
            <v>42521</v>
          </cell>
          <cell r="EG29">
            <v>42571</v>
          </cell>
          <cell r="EP29">
            <v>42628</v>
          </cell>
        </row>
        <row r="30">
          <cell r="K30">
            <v>42627</v>
          </cell>
          <cell r="T30">
            <v>42627</v>
          </cell>
          <cell r="AC30">
            <v>42627</v>
          </cell>
          <cell r="AU30">
            <v>42627</v>
          </cell>
          <cell r="BD30">
            <v>42627</v>
          </cell>
          <cell r="CE30">
            <v>42627</v>
          </cell>
          <cell r="CN30">
            <v>42627</v>
          </cell>
          <cell r="CW30">
            <v>42620</v>
          </cell>
          <cell r="DO30">
            <v>42510</v>
          </cell>
          <cell r="EG30">
            <v>42570</v>
          </cell>
          <cell r="EP30">
            <v>42627</v>
          </cell>
        </row>
        <row r="31">
          <cell r="K31">
            <v>42626</v>
          </cell>
          <cell r="T31">
            <v>42626</v>
          </cell>
          <cell r="AC31">
            <v>42626</v>
          </cell>
          <cell r="AU31">
            <v>42625</v>
          </cell>
          <cell r="BD31">
            <v>42625</v>
          </cell>
          <cell r="CE31">
            <v>42625</v>
          </cell>
          <cell r="CN31">
            <v>42625</v>
          </cell>
          <cell r="CW31">
            <v>42619</v>
          </cell>
          <cell r="DO31">
            <v>42492</v>
          </cell>
          <cell r="EG31">
            <v>42566</v>
          </cell>
          <cell r="EP31">
            <v>42625</v>
          </cell>
        </row>
        <row r="32">
          <cell r="K32">
            <v>42625</v>
          </cell>
          <cell r="T32">
            <v>42625</v>
          </cell>
          <cell r="AC32">
            <v>42625</v>
          </cell>
          <cell r="AU32">
            <v>42622</v>
          </cell>
          <cell r="BD32">
            <v>42622</v>
          </cell>
          <cell r="CE32">
            <v>42622</v>
          </cell>
          <cell r="CN32">
            <v>42622</v>
          </cell>
          <cell r="CW32">
            <v>42615</v>
          </cell>
          <cell r="DO32">
            <v>42480</v>
          </cell>
          <cell r="EG32">
            <v>42565</v>
          </cell>
          <cell r="EP32">
            <v>42622</v>
          </cell>
        </row>
        <row r="33">
          <cell r="K33">
            <v>42622</v>
          </cell>
          <cell r="T33">
            <v>42622</v>
          </cell>
          <cell r="AC33">
            <v>42622</v>
          </cell>
          <cell r="AU33">
            <v>42621</v>
          </cell>
          <cell r="BD33">
            <v>42621</v>
          </cell>
          <cell r="CE33">
            <v>42621</v>
          </cell>
          <cell r="CN33">
            <v>42621</v>
          </cell>
          <cell r="CW33">
            <v>42614</v>
          </cell>
          <cell r="DO33">
            <v>42466</v>
          </cell>
          <cell r="EG33">
            <v>42564</v>
          </cell>
          <cell r="EP33">
            <v>42621</v>
          </cell>
        </row>
        <row r="34">
          <cell r="K34">
            <v>42621</v>
          </cell>
          <cell r="T34">
            <v>42621</v>
          </cell>
          <cell r="AC34">
            <v>42621</v>
          </cell>
          <cell r="AU34">
            <v>42620</v>
          </cell>
          <cell r="BD34">
            <v>42620</v>
          </cell>
          <cell r="CE34">
            <v>42620</v>
          </cell>
          <cell r="CN34">
            <v>42620</v>
          </cell>
          <cell r="CW34">
            <v>42611</v>
          </cell>
          <cell r="DO34">
            <v>42465</v>
          </cell>
          <cell r="EG34">
            <v>42563</v>
          </cell>
          <cell r="EP34">
            <v>42620</v>
          </cell>
        </row>
        <row r="35">
          <cell r="K35">
            <v>42620</v>
          </cell>
          <cell r="T35">
            <v>42620</v>
          </cell>
          <cell r="AC35">
            <v>42620</v>
          </cell>
          <cell r="AU35">
            <v>42619</v>
          </cell>
          <cell r="BD35">
            <v>42619</v>
          </cell>
          <cell r="CE35">
            <v>42619</v>
          </cell>
          <cell r="CN35">
            <v>42619</v>
          </cell>
          <cell r="CW35">
            <v>42608</v>
          </cell>
          <cell r="DO35">
            <v>42452</v>
          </cell>
          <cell r="EG35">
            <v>42552</v>
          </cell>
          <cell r="EP35">
            <v>42619</v>
          </cell>
        </row>
        <row r="36">
          <cell r="K36">
            <v>42619</v>
          </cell>
          <cell r="T36">
            <v>42619</v>
          </cell>
          <cell r="AC36">
            <v>42619</v>
          </cell>
          <cell r="AU36">
            <v>42615</v>
          </cell>
          <cell r="BD36">
            <v>42615</v>
          </cell>
          <cell r="CE36">
            <v>42615</v>
          </cell>
          <cell r="CN36">
            <v>42615</v>
          </cell>
          <cell r="CW36">
            <v>42605</v>
          </cell>
          <cell r="DO36">
            <v>42444</v>
          </cell>
          <cell r="EG36">
            <v>42550</v>
          </cell>
          <cell r="EP36">
            <v>42615</v>
          </cell>
        </row>
        <row r="37">
          <cell r="K37">
            <v>42615</v>
          </cell>
          <cell r="T37">
            <v>42615</v>
          </cell>
          <cell r="AC37">
            <v>42615</v>
          </cell>
          <cell r="AU37">
            <v>42614</v>
          </cell>
          <cell r="BD37">
            <v>42614</v>
          </cell>
          <cell r="CE37">
            <v>42614</v>
          </cell>
          <cell r="CN37">
            <v>42614</v>
          </cell>
          <cell r="CW37">
            <v>42604</v>
          </cell>
          <cell r="DO37">
            <v>42437</v>
          </cell>
          <cell r="EG37">
            <v>42549</v>
          </cell>
          <cell r="EP37">
            <v>42614</v>
          </cell>
        </row>
        <row r="38">
          <cell r="K38">
            <v>42614</v>
          </cell>
          <cell r="T38">
            <v>42614</v>
          </cell>
          <cell r="AC38">
            <v>42614</v>
          </cell>
          <cell r="AU38">
            <v>42613</v>
          </cell>
          <cell r="BD38">
            <v>42613</v>
          </cell>
          <cell r="CE38">
            <v>42613</v>
          </cell>
          <cell r="CN38">
            <v>42613</v>
          </cell>
          <cell r="CW38">
            <v>42600</v>
          </cell>
          <cell r="DO38">
            <v>42433</v>
          </cell>
          <cell r="EG38">
            <v>42545</v>
          </cell>
          <cell r="EP38">
            <v>42613</v>
          </cell>
        </row>
        <row r="39">
          <cell r="K39">
            <v>42613</v>
          </cell>
          <cell r="T39">
            <v>42613</v>
          </cell>
          <cell r="AC39">
            <v>42613</v>
          </cell>
          <cell r="AU39">
            <v>42612</v>
          </cell>
          <cell r="BD39">
            <v>42612</v>
          </cell>
          <cell r="CE39">
            <v>42612</v>
          </cell>
          <cell r="CN39">
            <v>42612</v>
          </cell>
          <cell r="CW39">
            <v>42598</v>
          </cell>
          <cell r="DO39">
            <v>42432</v>
          </cell>
          <cell r="EG39">
            <v>42544</v>
          </cell>
          <cell r="EP39">
            <v>42612</v>
          </cell>
        </row>
        <row r="40">
          <cell r="K40">
            <v>42612</v>
          </cell>
          <cell r="T40">
            <v>42612</v>
          </cell>
          <cell r="AC40">
            <v>42612</v>
          </cell>
          <cell r="AU40">
            <v>42611</v>
          </cell>
          <cell r="BD40">
            <v>42611</v>
          </cell>
          <cell r="CE40">
            <v>42611</v>
          </cell>
          <cell r="CN40">
            <v>42611</v>
          </cell>
          <cell r="CW40">
            <v>42594</v>
          </cell>
          <cell r="DO40">
            <v>42431</v>
          </cell>
          <cell r="EG40">
            <v>42542</v>
          </cell>
          <cell r="EP40">
            <v>42611</v>
          </cell>
        </row>
        <row r="41">
          <cell r="K41">
            <v>42611</v>
          </cell>
          <cell r="T41">
            <v>42611</v>
          </cell>
          <cell r="AC41">
            <v>42611</v>
          </cell>
          <cell r="AU41">
            <v>42608</v>
          </cell>
          <cell r="BD41">
            <v>42608</v>
          </cell>
          <cell r="CE41">
            <v>42608</v>
          </cell>
          <cell r="CN41">
            <v>42608</v>
          </cell>
          <cell r="CW41">
            <v>42591</v>
          </cell>
          <cell r="DO41">
            <v>42430</v>
          </cell>
          <cell r="EG41">
            <v>42541</v>
          </cell>
          <cell r="EP41">
            <v>42608</v>
          </cell>
        </row>
        <row r="42">
          <cell r="K42">
            <v>42608</v>
          </cell>
          <cell r="T42">
            <v>42608</v>
          </cell>
          <cell r="AC42">
            <v>42608</v>
          </cell>
          <cell r="AU42">
            <v>42607</v>
          </cell>
          <cell r="BD42">
            <v>42607</v>
          </cell>
          <cell r="CE42">
            <v>42607</v>
          </cell>
          <cell r="CN42">
            <v>42607</v>
          </cell>
          <cell r="CW42">
            <v>42590</v>
          </cell>
          <cell r="DO42">
            <v>42426</v>
          </cell>
          <cell r="EG42">
            <v>42538</v>
          </cell>
          <cell r="EP42">
            <v>42607</v>
          </cell>
        </row>
        <row r="43">
          <cell r="K43">
            <v>42607</v>
          </cell>
          <cell r="T43">
            <v>42607</v>
          </cell>
          <cell r="AC43">
            <v>42607</v>
          </cell>
          <cell r="AU43">
            <v>42606</v>
          </cell>
          <cell r="BD43">
            <v>42606</v>
          </cell>
          <cell r="CE43">
            <v>42606</v>
          </cell>
          <cell r="CN43">
            <v>42606</v>
          </cell>
          <cell r="CW43">
            <v>42587</v>
          </cell>
          <cell r="DO43">
            <v>42424</v>
          </cell>
          <cell r="EG43">
            <v>42536</v>
          </cell>
          <cell r="EP43">
            <v>42606</v>
          </cell>
        </row>
        <row r="44">
          <cell r="K44">
            <v>42606</v>
          </cell>
          <cell r="T44">
            <v>42606</v>
          </cell>
          <cell r="AC44">
            <v>42606</v>
          </cell>
          <cell r="AU44">
            <v>42605</v>
          </cell>
          <cell r="BD44">
            <v>42605</v>
          </cell>
          <cell r="CE44">
            <v>42605</v>
          </cell>
          <cell r="CN44">
            <v>42605</v>
          </cell>
          <cell r="CW44">
            <v>42580</v>
          </cell>
          <cell r="DO44">
            <v>42423</v>
          </cell>
          <cell r="EG44">
            <v>42535</v>
          </cell>
          <cell r="EP44">
            <v>42605</v>
          </cell>
        </row>
        <row r="45">
          <cell r="K45">
            <v>42605</v>
          </cell>
          <cell r="T45">
            <v>42605</v>
          </cell>
          <cell r="AC45">
            <v>42605</v>
          </cell>
          <cell r="AU45">
            <v>42604</v>
          </cell>
          <cell r="BD45">
            <v>42604</v>
          </cell>
          <cell r="CE45">
            <v>42604</v>
          </cell>
          <cell r="CN45">
            <v>42604</v>
          </cell>
          <cell r="CW45">
            <v>42579</v>
          </cell>
          <cell r="DO45">
            <v>42417</v>
          </cell>
          <cell r="EG45">
            <v>42534</v>
          </cell>
          <cell r="EP45">
            <v>42604</v>
          </cell>
        </row>
        <row r="46">
          <cell r="K46">
            <v>42604</v>
          </cell>
          <cell r="T46">
            <v>42604</v>
          </cell>
          <cell r="AC46">
            <v>42604</v>
          </cell>
          <cell r="AU46">
            <v>42601</v>
          </cell>
          <cell r="BD46">
            <v>42601</v>
          </cell>
          <cell r="CE46">
            <v>42601</v>
          </cell>
          <cell r="CN46">
            <v>42601</v>
          </cell>
          <cell r="CW46">
            <v>42578</v>
          </cell>
          <cell r="DO46">
            <v>42415</v>
          </cell>
          <cell r="EG46">
            <v>42531</v>
          </cell>
          <cell r="EP46">
            <v>42601</v>
          </cell>
        </row>
        <row r="47">
          <cell r="K47">
            <v>42601</v>
          </cell>
          <cell r="T47">
            <v>42601</v>
          </cell>
          <cell r="AC47">
            <v>42601</v>
          </cell>
          <cell r="AU47">
            <v>42600</v>
          </cell>
          <cell r="BD47">
            <v>42600</v>
          </cell>
          <cell r="CE47">
            <v>42600</v>
          </cell>
          <cell r="CN47">
            <v>42600</v>
          </cell>
          <cell r="CW47">
            <v>42577</v>
          </cell>
          <cell r="DO47">
            <v>42412</v>
          </cell>
          <cell r="EG47">
            <v>42530</v>
          </cell>
          <cell r="EP47">
            <v>42600</v>
          </cell>
        </row>
        <row r="48">
          <cell r="K48">
            <v>42600</v>
          </cell>
          <cell r="T48">
            <v>42600</v>
          </cell>
          <cell r="AC48">
            <v>42600</v>
          </cell>
          <cell r="AU48">
            <v>42599</v>
          </cell>
          <cell r="BD48">
            <v>42599</v>
          </cell>
          <cell r="CE48">
            <v>42599</v>
          </cell>
          <cell r="CN48">
            <v>42599</v>
          </cell>
          <cell r="CW48">
            <v>42576</v>
          </cell>
          <cell r="DO48">
            <v>42411</v>
          </cell>
          <cell r="EG48">
            <v>42520</v>
          </cell>
          <cell r="EP48">
            <v>42599</v>
          </cell>
        </row>
        <row r="49">
          <cell r="K49">
            <v>42599</v>
          </cell>
          <cell r="T49">
            <v>42599</v>
          </cell>
          <cell r="AC49">
            <v>42599</v>
          </cell>
          <cell r="AU49">
            <v>42598</v>
          </cell>
          <cell r="BD49">
            <v>42598</v>
          </cell>
          <cell r="CE49">
            <v>42598</v>
          </cell>
          <cell r="CN49">
            <v>42598</v>
          </cell>
          <cell r="CW49">
            <v>42573</v>
          </cell>
          <cell r="DO49">
            <v>42404</v>
          </cell>
          <cell r="EG49">
            <v>42514</v>
          </cell>
          <cell r="EP49">
            <v>42598</v>
          </cell>
        </row>
        <row r="50">
          <cell r="K50">
            <v>42598</v>
          </cell>
          <cell r="T50">
            <v>42598</v>
          </cell>
          <cell r="AC50">
            <v>42598</v>
          </cell>
          <cell r="AU50">
            <v>42594</v>
          </cell>
          <cell r="BD50">
            <v>42594</v>
          </cell>
          <cell r="CE50">
            <v>42594</v>
          </cell>
          <cell r="CN50">
            <v>42594</v>
          </cell>
          <cell r="CW50">
            <v>42572</v>
          </cell>
          <cell r="DO50">
            <v>42380</v>
          </cell>
          <cell r="EG50">
            <v>42508</v>
          </cell>
          <cell r="EP50">
            <v>42594</v>
          </cell>
        </row>
        <row r="51">
          <cell r="K51">
            <v>42597</v>
          </cell>
          <cell r="T51">
            <v>42597</v>
          </cell>
          <cell r="AC51">
            <v>42597</v>
          </cell>
          <cell r="AU51">
            <v>42593</v>
          </cell>
          <cell r="BD51">
            <v>42593</v>
          </cell>
          <cell r="CE51">
            <v>42593</v>
          </cell>
          <cell r="CN51">
            <v>42593</v>
          </cell>
          <cell r="CW51">
            <v>42570</v>
          </cell>
          <cell r="DO51">
            <v>42376</v>
          </cell>
          <cell r="EG51">
            <v>42507</v>
          </cell>
          <cell r="EP51">
            <v>42593</v>
          </cell>
        </row>
        <row r="52">
          <cell r="K52">
            <v>42594</v>
          </cell>
          <cell r="T52">
            <v>42594</v>
          </cell>
          <cell r="AC52">
            <v>42594</v>
          </cell>
          <cell r="AU52">
            <v>42592</v>
          </cell>
          <cell r="BD52">
            <v>42592</v>
          </cell>
          <cell r="CE52">
            <v>42592</v>
          </cell>
          <cell r="CN52">
            <v>42592</v>
          </cell>
          <cell r="CW52">
            <v>42569</v>
          </cell>
          <cell r="DO52">
            <v>42368</v>
          </cell>
          <cell r="EG52">
            <v>42503</v>
          </cell>
          <cell r="EP52">
            <v>42592</v>
          </cell>
        </row>
        <row r="53">
          <cell r="K53">
            <v>42593</v>
          </cell>
          <cell r="T53">
            <v>42593</v>
          </cell>
          <cell r="AC53">
            <v>42593</v>
          </cell>
          <cell r="AU53">
            <v>42591</v>
          </cell>
          <cell r="BD53">
            <v>42591</v>
          </cell>
          <cell r="CE53">
            <v>42591</v>
          </cell>
          <cell r="CN53">
            <v>42591</v>
          </cell>
          <cell r="CW53">
            <v>42566</v>
          </cell>
          <cell r="DO53">
            <v>42362</v>
          </cell>
          <cell r="EG53">
            <v>42502</v>
          </cell>
          <cell r="EP53">
            <v>42591</v>
          </cell>
        </row>
        <row r="54">
          <cell r="K54">
            <v>42592</v>
          </cell>
          <cell r="T54">
            <v>42592</v>
          </cell>
          <cell r="AC54">
            <v>42592</v>
          </cell>
          <cell r="AU54">
            <v>42590</v>
          </cell>
          <cell r="BD54">
            <v>42590</v>
          </cell>
          <cell r="CE54">
            <v>42590</v>
          </cell>
          <cell r="CN54">
            <v>42590</v>
          </cell>
          <cell r="CW54">
            <v>42565</v>
          </cell>
          <cell r="DO54">
            <v>42361</v>
          </cell>
          <cell r="EG54">
            <v>42489</v>
          </cell>
          <cell r="EP54">
            <v>42590</v>
          </cell>
        </row>
        <row r="55">
          <cell r="K55">
            <v>42591</v>
          </cell>
          <cell r="T55">
            <v>42591</v>
          </cell>
          <cell r="AC55">
            <v>42591</v>
          </cell>
          <cell r="AU55">
            <v>42587</v>
          </cell>
          <cell r="BD55">
            <v>42587</v>
          </cell>
          <cell r="CE55">
            <v>42587</v>
          </cell>
          <cell r="CN55">
            <v>42587</v>
          </cell>
          <cell r="CW55">
            <v>42563</v>
          </cell>
          <cell r="DO55">
            <v>42360</v>
          </cell>
          <cell r="EG55">
            <v>42488</v>
          </cell>
          <cell r="EP55">
            <v>42587</v>
          </cell>
        </row>
        <row r="56">
          <cell r="K56">
            <v>42590</v>
          </cell>
          <cell r="T56">
            <v>42590</v>
          </cell>
          <cell r="AC56">
            <v>42590</v>
          </cell>
          <cell r="AU56">
            <v>42586</v>
          </cell>
          <cell r="BD56">
            <v>42586</v>
          </cell>
          <cell r="CE56">
            <v>42586</v>
          </cell>
          <cell r="CN56">
            <v>42586</v>
          </cell>
          <cell r="CW56">
            <v>42562</v>
          </cell>
          <cell r="DO56">
            <v>42356</v>
          </cell>
          <cell r="EG56">
            <v>42485</v>
          </cell>
          <cell r="EP56">
            <v>42586</v>
          </cell>
        </row>
        <row r="57">
          <cell r="K57">
            <v>42587</v>
          </cell>
          <cell r="T57">
            <v>42587</v>
          </cell>
          <cell r="AC57">
            <v>42587</v>
          </cell>
          <cell r="AU57">
            <v>42585</v>
          </cell>
          <cell r="BD57">
            <v>42585</v>
          </cell>
          <cell r="CE57">
            <v>42585</v>
          </cell>
          <cell r="CN57">
            <v>42585</v>
          </cell>
          <cell r="CW57">
            <v>42558</v>
          </cell>
          <cell r="DO57">
            <v>42355</v>
          </cell>
          <cell r="EG57">
            <v>42481</v>
          </cell>
          <cell r="EP57">
            <v>42585</v>
          </cell>
        </row>
        <row r="58">
          <cell r="K58">
            <v>42586</v>
          </cell>
          <cell r="T58">
            <v>42586</v>
          </cell>
          <cell r="AC58">
            <v>42586</v>
          </cell>
          <cell r="AU58">
            <v>42584</v>
          </cell>
          <cell r="BD58">
            <v>42584</v>
          </cell>
          <cell r="CE58">
            <v>42584</v>
          </cell>
          <cell r="CN58">
            <v>42584</v>
          </cell>
          <cell r="CW58">
            <v>42556</v>
          </cell>
          <cell r="DO58">
            <v>42348</v>
          </cell>
          <cell r="EG58">
            <v>42480</v>
          </cell>
          <cell r="EP58">
            <v>42584</v>
          </cell>
        </row>
        <row r="59">
          <cell r="K59">
            <v>42585</v>
          </cell>
          <cell r="T59">
            <v>42585</v>
          </cell>
          <cell r="AC59">
            <v>42585</v>
          </cell>
          <cell r="AU59">
            <v>42583</v>
          </cell>
          <cell r="BD59">
            <v>42583</v>
          </cell>
          <cell r="CE59">
            <v>42583</v>
          </cell>
          <cell r="CN59">
            <v>42583</v>
          </cell>
          <cell r="CW59">
            <v>42555</v>
          </cell>
          <cell r="DO59">
            <v>42345</v>
          </cell>
          <cell r="EG59">
            <v>42473</v>
          </cell>
          <cell r="EP59">
            <v>42583</v>
          </cell>
        </row>
        <row r="60">
          <cell r="K60">
            <v>42584</v>
          </cell>
          <cell r="T60">
            <v>42584</v>
          </cell>
          <cell r="AC60">
            <v>42584</v>
          </cell>
          <cell r="AU60">
            <v>42580</v>
          </cell>
          <cell r="BD60">
            <v>42580</v>
          </cell>
          <cell r="CE60">
            <v>42580</v>
          </cell>
          <cell r="CN60">
            <v>42580</v>
          </cell>
          <cell r="CW60">
            <v>42552</v>
          </cell>
          <cell r="DO60">
            <v>42342</v>
          </cell>
          <cell r="EG60">
            <v>42467</v>
          </cell>
          <cell r="EP60">
            <v>42580</v>
          </cell>
        </row>
        <row r="61">
          <cell r="K61">
            <v>42583</v>
          </cell>
          <cell r="T61">
            <v>42583</v>
          </cell>
          <cell r="AC61">
            <v>42583</v>
          </cell>
          <cell r="AU61">
            <v>42579</v>
          </cell>
          <cell r="BD61">
            <v>42579</v>
          </cell>
          <cell r="CE61">
            <v>42579</v>
          </cell>
          <cell r="CN61">
            <v>42579</v>
          </cell>
          <cell r="CW61">
            <v>42551</v>
          </cell>
          <cell r="DO61">
            <v>42339</v>
          </cell>
          <cell r="EG61">
            <v>42464</v>
          </cell>
          <cell r="EP61">
            <v>42579</v>
          </cell>
        </row>
        <row r="62">
          <cell r="K62">
            <v>42580</v>
          </cell>
          <cell r="T62">
            <v>42580</v>
          </cell>
          <cell r="AC62">
            <v>42580</v>
          </cell>
          <cell r="AU62">
            <v>42578</v>
          </cell>
          <cell r="BD62">
            <v>42578</v>
          </cell>
          <cell r="CE62">
            <v>42578</v>
          </cell>
          <cell r="CN62">
            <v>42578</v>
          </cell>
          <cell r="CW62">
            <v>42550</v>
          </cell>
          <cell r="DO62">
            <v>42338</v>
          </cell>
          <cell r="EG62">
            <v>42458</v>
          </cell>
          <cell r="EP62">
            <v>42578</v>
          </cell>
        </row>
        <row r="63">
          <cell r="K63">
            <v>42579</v>
          </cell>
          <cell r="T63">
            <v>42579</v>
          </cell>
          <cell r="AC63">
            <v>42579</v>
          </cell>
          <cell r="AU63">
            <v>42577</v>
          </cell>
          <cell r="BD63">
            <v>42577</v>
          </cell>
          <cell r="CE63">
            <v>42577</v>
          </cell>
          <cell r="CN63">
            <v>42577</v>
          </cell>
          <cell r="CW63">
            <v>42549</v>
          </cell>
          <cell r="DO63">
            <v>42334</v>
          </cell>
          <cell r="EG63">
            <v>42452</v>
          </cell>
          <cell r="EP63">
            <v>42577</v>
          </cell>
        </row>
        <row r="64">
          <cell r="K64">
            <v>42578</v>
          </cell>
          <cell r="T64">
            <v>42578</v>
          </cell>
          <cell r="AC64">
            <v>42578</v>
          </cell>
          <cell r="AU64">
            <v>42576</v>
          </cell>
          <cell r="BD64">
            <v>42576</v>
          </cell>
          <cell r="CE64">
            <v>42576</v>
          </cell>
          <cell r="CN64">
            <v>42576</v>
          </cell>
          <cell r="CW64">
            <v>42545</v>
          </cell>
          <cell r="DO64">
            <v>42327</v>
          </cell>
          <cell r="EG64">
            <v>42450</v>
          </cell>
          <cell r="EP64">
            <v>42576</v>
          </cell>
        </row>
        <row r="65">
          <cell r="K65">
            <v>42577</v>
          </cell>
          <cell r="T65">
            <v>42577</v>
          </cell>
          <cell r="AC65">
            <v>42577</v>
          </cell>
          <cell r="AU65">
            <v>42573</v>
          </cell>
          <cell r="BD65">
            <v>42573</v>
          </cell>
          <cell r="CE65">
            <v>42573</v>
          </cell>
          <cell r="CN65">
            <v>42573</v>
          </cell>
          <cell r="CW65">
            <v>42542</v>
          </cell>
          <cell r="DO65">
            <v>42326</v>
          </cell>
          <cell r="EG65">
            <v>42447</v>
          </cell>
          <cell r="EP65">
            <v>42573</v>
          </cell>
        </row>
        <row r="66">
          <cell r="K66">
            <v>42576</v>
          </cell>
          <cell r="T66">
            <v>42576</v>
          </cell>
          <cell r="AC66">
            <v>42576</v>
          </cell>
          <cell r="AU66">
            <v>42572</v>
          </cell>
          <cell r="BD66">
            <v>42572</v>
          </cell>
          <cell r="CE66">
            <v>42572</v>
          </cell>
          <cell r="CN66">
            <v>42572</v>
          </cell>
          <cell r="CW66">
            <v>42541</v>
          </cell>
          <cell r="DO66">
            <v>42325</v>
          </cell>
          <cell r="EG66">
            <v>42444</v>
          </cell>
          <cell r="EP66">
            <v>42572</v>
          </cell>
        </row>
        <row r="67">
          <cell r="K67">
            <v>42573</v>
          </cell>
          <cell r="T67">
            <v>42573</v>
          </cell>
          <cell r="AC67">
            <v>42573</v>
          </cell>
          <cell r="AU67">
            <v>42571</v>
          </cell>
          <cell r="BD67">
            <v>42571</v>
          </cell>
          <cell r="CE67">
            <v>42571</v>
          </cell>
          <cell r="CN67">
            <v>42571</v>
          </cell>
          <cell r="CW67">
            <v>42538</v>
          </cell>
          <cell r="DO67">
            <v>42324</v>
          </cell>
          <cell r="EG67">
            <v>42443</v>
          </cell>
          <cell r="EP67">
            <v>42571</v>
          </cell>
        </row>
        <row r="68">
          <cell r="K68">
            <v>42572</v>
          </cell>
          <cell r="T68">
            <v>42572</v>
          </cell>
          <cell r="AC68">
            <v>42572</v>
          </cell>
          <cell r="AU68">
            <v>42570</v>
          </cell>
          <cell r="BD68">
            <v>42570</v>
          </cell>
          <cell r="CE68">
            <v>42570</v>
          </cell>
          <cell r="CN68">
            <v>42570</v>
          </cell>
          <cell r="CW68">
            <v>42537</v>
          </cell>
          <cell r="DO68">
            <v>42318</v>
          </cell>
          <cell r="EG68">
            <v>42437</v>
          </cell>
          <cell r="EP68">
            <v>42570</v>
          </cell>
        </row>
        <row r="69">
          <cell r="K69">
            <v>42571</v>
          </cell>
          <cell r="T69">
            <v>42571</v>
          </cell>
          <cell r="AC69">
            <v>42571</v>
          </cell>
          <cell r="AU69">
            <v>42569</v>
          </cell>
          <cell r="BD69">
            <v>42569</v>
          </cell>
          <cell r="CE69">
            <v>42569</v>
          </cell>
          <cell r="CN69">
            <v>42569</v>
          </cell>
          <cell r="CW69">
            <v>42535</v>
          </cell>
          <cell r="DO69">
            <v>42312</v>
          </cell>
          <cell r="EG69">
            <v>42433</v>
          </cell>
          <cell r="EP69">
            <v>42569</v>
          </cell>
        </row>
        <row r="70">
          <cell r="K70">
            <v>42570</v>
          </cell>
          <cell r="T70">
            <v>42570</v>
          </cell>
          <cell r="AC70">
            <v>42570</v>
          </cell>
          <cell r="AU70">
            <v>42566</v>
          </cell>
          <cell r="BD70">
            <v>42566</v>
          </cell>
          <cell r="CE70">
            <v>42566</v>
          </cell>
          <cell r="CN70">
            <v>42566</v>
          </cell>
          <cell r="CW70">
            <v>42534</v>
          </cell>
          <cell r="DO70">
            <v>42311</v>
          </cell>
          <cell r="EG70">
            <v>42432</v>
          </cell>
          <cell r="EP70">
            <v>42566</v>
          </cell>
        </row>
        <row r="71">
          <cell r="K71">
            <v>42569</v>
          </cell>
          <cell r="T71">
            <v>42569</v>
          </cell>
          <cell r="AC71">
            <v>42569</v>
          </cell>
          <cell r="AU71">
            <v>42565</v>
          </cell>
          <cell r="BD71">
            <v>42565</v>
          </cell>
          <cell r="CE71">
            <v>42565</v>
          </cell>
          <cell r="CN71">
            <v>42565</v>
          </cell>
          <cell r="CW71">
            <v>42531</v>
          </cell>
          <cell r="DO71">
            <v>42307</v>
          </cell>
          <cell r="EG71">
            <v>42431</v>
          </cell>
          <cell r="EP71">
            <v>42565</v>
          </cell>
        </row>
        <row r="72">
          <cell r="K72">
            <v>42566</v>
          </cell>
          <cell r="T72">
            <v>42566</v>
          </cell>
          <cell r="AC72">
            <v>42566</v>
          </cell>
          <cell r="AU72">
            <v>42564</v>
          </cell>
          <cell r="BD72">
            <v>42564</v>
          </cell>
          <cell r="CE72">
            <v>42564</v>
          </cell>
          <cell r="CN72">
            <v>42564</v>
          </cell>
          <cell r="CW72">
            <v>42529</v>
          </cell>
          <cell r="DO72">
            <v>42306</v>
          </cell>
          <cell r="EG72">
            <v>42430</v>
          </cell>
          <cell r="EP72">
            <v>42564</v>
          </cell>
        </row>
        <row r="73">
          <cell r="K73">
            <v>42565</v>
          </cell>
          <cell r="T73">
            <v>42565</v>
          </cell>
          <cell r="AC73">
            <v>42565</v>
          </cell>
          <cell r="AU73">
            <v>42563</v>
          </cell>
          <cell r="BD73">
            <v>42563</v>
          </cell>
          <cell r="CE73">
            <v>42563</v>
          </cell>
          <cell r="CN73">
            <v>42563</v>
          </cell>
          <cell r="CW73">
            <v>42528</v>
          </cell>
          <cell r="DO73">
            <v>42305</v>
          </cell>
          <cell r="EG73">
            <v>42429</v>
          </cell>
          <cell r="EP73">
            <v>42563</v>
          </cell>
        </row>
        <row r="74">
          <cell r="K74">
            <v>42564</v>
          </cell>
          <cell r="T74">
            <v>42564</v>
          </cell>
          <cell r="AC74">
            <v>42564</v>
          </cell>
          <cell r="AU74">
            <v>42562</v>
          </cell>
          <cell r="BD74">
            <v>42562</v>
          </cell>
          <cell r="CE74">
            <v>42562</v>
          </cell>
          <cell r="CN74">
            <v>42562</v>
          </cell>
          <cell r="CW74">
            <v>42524</v>
          </cell>
          <cell r="DO74">
            <v>42304</v>
          </cell>
          <cell r="EG74">
            <v>42426</v>
          </cell>
          <cell r="EP74">
            <v>42562</v>
          </cell>
        </row>
        <row r="75">
          <cell r="K75">
            <v>42563</v>
          </cell>
          <cell r="T75">
            <v>42563</v>
          </cell>
          <cell r="AC75">
            <v>42563</v>
          </cell>
          <cell r="AU75">
            <v>42559</v>
          </cell>
          <cell r="BD75">
            <v>42559</v>
          </cell>
          <cell r="CE75">
            <v>42559</v>
          </cell>
          <cell r="CN75">
            <v>42559</v>
          </cell>
          <cell r="CW75">
            <v>42517</v>
          </cell>
          <cell r="DO75">
            <v>42303</v>
          </cell>
          <cell r="EG75">
            <v>42424</v>
          </cell>
          <cell r="EP75">
            <v>42559</v>
          </cell>
        </row>
        <row r="76">
          <cell r="K76">
            <v>42562</v>
          </cell>
          <cell r="T76">
            <v>42562</v>
          </cell>
          <cell r="AC76">
            <v>42562</v>
          </cell>
          <cell r="AU76">
            <v>42558</v>
          </cell>
          <cell r="BD76">
            <v>42558</v>
          </cell>
          <cell r="CE76">
            <v>42558</v>
          </cell>
          <cell r="CN76">
            <v>42558</v>
          </cell>
          <cell r="CW76">
            <v>42516</v>
          </cell>
          <cell r="DO76">
            <v>42300</v>
          </cell>
          <cell r="EG76">
            <v>42423</v>
          </cell>
          <cell r="EP76">
            <v>42558</v>
          </cell>
        </row>
        <row r="77">
          <cell r="K77">
            <v>42559</v>
          </cell>
          <cell r="T77">
            <v>42559</v>
          </cell>
          <cell r="AC77">
            <v>42559</v>
          </cell>
          <cell r="AU77">
            <v>42556</v>
          </cell>
          <cell r="BD77">
            <v>42556</v>
          </cell>
          <cell r="CE77">
            <v>42556</v>
          </cell>
          <cell r="CN77">
            <v>42556</v>
          </cell>
          <cell r="CW77">
            <v>42515</v>
          </cell>
          <cell r="DO77">
            <v>42298</v>
          </cell>
          <cell r="EG77">
            <v>42422</v>
          </cell>
          <cell r="EP77">
            <v>42556</v>
          </cell>
        </row>
        <row r="78">
          <cell r="K78">
            <v>42558</v>
          </cell>
          <cell r="T78">
            <v>42558</v>
          </cell>
          <cell r="AC78">
            <v>42558</v>
          </cell>
          <cell r="AU78">
            <v>42555</v>
          </cell>
          <cell r="BD78">
            <v>42555</v>
          </cell>
          <cell r="CE78">
            <v>42555</v>
          </cell>
          <cell r="CN78">
            <v>42555</v>
          </cell>
          <cell r="CW78">
            <v>42514</v>
          </cell>
          <cell r="DO78">
            <v>42297</v>
          </cell>
          <cell r="EG78">
            <v>42419</v>
          </cell>
          <cell r="EP78">
            <v>42555</v>
          </cell>
        </row>
        <row r="79">
          <cell r="K79">
            <v>42557</v>
          </cell>
          <cell r="T79">
            <v>42557</v>
          </cell>
          <cell r="AC79">
            <v>42557</v>
          </cell>
          <cell r="AU79">
            <v>42552</v>
          </cell>
          <cell r="BD79">
            <v>42552</v>
          </cell>
          <cell r="CE79">
            <v>42552</v>
          </cell>
          <cell r="CN79">
            <v>42552</v>
          </cell>
          <cell r="CW79">
            <v>42513</v>
          </cell>
          <cell r="DO79">
            <v>42296</v>
          </cell>
          <cell r="EG79">
            <v>42418</v>
          </cell>
          <cell r="EP79">
            <v>42552</v>
          </cell>
        </row>
        <row r="80">
          <cell r="K80">
            <v>42556</v>
          </cell>
          <cell r="T80">
            <v>42556</v>
          </cell>
          <cell r="AC80">
            <v>42556</v>
          </cell>
          <cell r="AU80">
            <v>42551</v>
          </cell>
          <cell r="BD80">
            <v>42551</v>
          </cell>
          <cell r="CE80">
            <v>42551</v>
          </cell>
          <cell r="CN80">
            <v>42551</v>
          </cell>
          <cell r="CW80">
            <v>42510</v>
          </cell>
          <cell r="DO80">
            <v>42293</v>
          </cell>
          <cell r="EG80">
            <v>42417</v>
          </cell>
          <cell r="EP80">
            <v>42551</v>
          </cell>
        </row>
        <row r="81">
          <cell r="K81">
            <v>42552</v>
          </cell>
          <cell r="T81">
            <v>42552</v>
          </cell>
          <cell r="AC81">
            <v>42552</v>
          </cell>
          <cell r="AU81">
            <v>42550</v>
          </cell>
          <cell r="BD81">
            <v>42550</v>
          </cell>
          <cell r="CE81">
            <v>42550</v>
          </cell>
          <cell r="CN81">
            <v>42550</v>
          </cell>
          <cell r="CW81">
            <v>42508</v>
          </cell>
          <cell r="DO81">
            <v>42292</v>
          </cell>
          <cell r="EG81">
            <v>42416</v>
          </cell>
          <cell r="EP81">
            <v>42550</v>
          </cell>
        </row>
        <row r="82">
          <cell r="K82">
            <v>42551</v>
          </cell>
          <cell r="T82">
            <v>42551</v>
          </cell>
          <cell r="AC82">
            <v>42551</v>
          </cell>
          <cell r="AU82">
            <v>42549</v>
          </cell>
          <cell r="BD82">
            <v>42549</v>
          </cell>
          <cell r="CE82">
            <v>42549</v>
          </cell>
          <cell r="CN82">
            <v>42549</v>
          </cell>
          <cell r="CW82">
            <v>42507</v>
          </cell>
          <cell r="DO82">
            <v>42291</v>
          </cell>
          <cell r="EG82">
            <v>42388</v>
          </cell>
          <cell r="EP82">
            <v>42549</v>
          </cell>
        </row>
        <row r="83">
          <cell r="K83">
            <v>42550</v>
          </cell>
          <cell r="T83">
            <v>42550</v>
          </cell>
          <cell r="AC83">
            <v>42550</v>
          </cell>
          <cell r="AU83">
            <v>42548</v>
          </cell>
          <cell r="BD83">
            <v>42548</v>
          </cell>
          <cell r="CE83">
            <v>42548</v>
          </cell>
          <cell r="CN83">
            <v>42548</v>
          </cell>
          <cell r="CW83">
            <v>42503</v>
          </cell>
          <cell r="DO83">
            <v>42290</v>
          </cell>
          <cell r="EG83">
            <v>42381</v>
          </cell>
          <cell r="EP83">
            <v>42548</v>
          </cell>
        </row>
        <row r="84">
          <cell r="K84">
            <v>42549</v>
          </cell>
          <cell r="T84">
            <v>42549</v>
          </cell>
          <cell r="AC84">
            <v>42549</v>
          </cell>
          <cell r="AU84">
            <v>42545</v>
          </cell>
          <cell r="BD84">
            <v>42545</v>
          </cell>
          <cell r="CE84">
            <v>42545</v>
          </cell>
          <cell r="CN84">
            <v>42545</v>
          </cell>
          <cell r="CW84">
            <v>42501</v>
          </cell>
          <cell r="DO84">
            <v>42289</v>
          </cell>
          <cell r="EG84">
            <v>42380</v>
          </cell>
          <cell r="EP84">
            <v>42545</v>
          </cell>
        </row>
        <row r="85">
          <cell r="K85">
            <v>42548</v>
          </cell>
          <cell r="T85">
            <v>42548</v>
          </cell>
          <cell r="AC85">
            <v>42548</v>
          </cell>
          <cell r="AU85">
            <v>42544</v>
          </cell>
          <cell r="BD85">
            <v>42544</v>
          </cell>
          <cell r="CE85">
            <v>42544</v>
          </cell>
          <cell r="CN85">
            <v>42544</v>
          </cell>
          <cell r="CW85">
            <v>42500</v>
          </cell>
          <cell r="DO85">
            <v>42286</v>
          </cell>
          <cell r="EG85">
            <v>42377</v>
          </cell>
          <cell r="EP85">
            <v>42544</v>
          </cell>
        </row>
        <row r="86">
          <cell r="K86">
            <v>42545</v>
          </cell>
          <cell r="T86">
            <v>42545</v>
          </cell>
          <cell r="AC86">
            <v>42545</v>
          </cell>
          <cell r="AU86">
            <v>42543</v>
          </cell>
          <cell r="BD86">
            <v>42543</v>
          </cell>
          <cell r="CE86">
            <v>42543</v>
          </cell>
          <cell r="CN86">
            <v>42543</v>
          </cell>
          <cell r="CW86">
            <v>42499</v>
          </cell>
          <cell r="DO86">
            <v>42285</v>
          </cell>
          <cell r="EG86">
            <v>42374</v>
          </cell>
          <cell r="EP86">
            <v>42543</v>
          </cell>
        </row>
        <row r="87">
          <cell r="K87">
            <v>42544</v>
          </cell>
          <cell r="T87">
            <v>42544</v>
          </cell>
          <cell r="AC87">
            <v>42544</v>
          </cell>
          <cell r="AU87">
            <v>42542</v>
          </cell>
          <cell r="BD87">
            <v>42542</v>
          </cell>
          <cell r="CE87">
            <v>42542</v>
          </cell>
          <cell r="CN87">
            <v>42542</v>
          </cell>
          <cell r="CW87">
            <v>42496</v>
          </cell>
          <cell r="DO87">
            <v>42283</v>
          </cell>
          <cell r="EG87">
            <v>42369</v>
          </cell>
          <cell r="EP87">
            <v>42542</v>
          </cell>
        </row>
        <row r="88">
          <cell r="K88">
            <v>42543</v>
          </cell>
          <cell r="T88">
            <v>42543</v>
          </cell>
          <cell r="AC88">
            <v>42543</v>
          </cell>
          <cell r="AU88">
            <v>42541</v>
          </cell>
          <cell r="BD88">
            <v>42541</v>
          </cell>
          <cell r="CE88">
            <v>42541</v>
          </cell>
          <cell r="CN88">
            <v>42541</v>
          </cell>
          <cell r="CW88">
            <v>42495</v>
          </cell>
          <cell r="DO88">
            <v>42282</v>
          </cell>
          <cell r="EG88">
            <v>42368</v>
          </cell>
          <cell r="EP88">
            <v>42541</v>
          </cell>
        </row>
        <row r="89">
          <cell r="K89">
            <v>42542</v>
          </cell>
          <cell r="T89">
            <v>42542</v>
          </cell>
          <cell r="AC89">
            <v>42542</v>
          </cell>
          <cell r="AU89">
            <v>42538</v>
          </cell>
          <cell r="BD89">
            <v>42538</v>
          </cell>
          <cell r="CE89">
            <v>42538</v>
          </cell>
          <cell r="CN89">
            <v>42538</v>
          </cell>
          <cell r="CW89">
            <v>42493</v>
          </cell>
          <cell r="DO89">
            <v>42276</v>
          </cell>
          <cell r="EG89">
            <v>42367</v>
          </cell>
          <cell r="EP89">
            <v>42538</v>
          </cell>
        </row>
        <row r="90">
          <cell r="K90">
            <v>42541</v>
          </cell>
          <cell r="T90">
            <v>42541</v>
          </cell>
          <cell r="AC90">
            <v>42541</v>
          </cell>
          <cell r="AU90">
            <v>42537</v>
          </cell>
          <cell r="BD90">
            <v>42537</v>
          </cell>
          <cell r="CE90">
            <v>42537</v>
          </cell>
          <cell r="CN90">
            <v>42537</v>
          </cell>
          <cell r="CW90">
            <v>42492</v>
          </cell>
          <cell r="DO90">
            <v>42262</v>
          </cell>
          <cell r="EG90">
            <v>42366</v>
          </cell>
          <cell r="EP90">
            <v>42537</v>
          </cell>
        </row>
        <row r="91">
          <cell r="K91">
            <v>42538</v>
          </cell>
          <cell r="T91">
            <v>42538</v>
          </cell>
          <cell r="AC91">
            <v>42538</v>
          </cell>
          <cell r="AU91">
            <v>42536</v>
          </cell>
          <cell r="BD91">
            <v>42536</v>
          </cell>
          <cell r="CE91">
            <v>42536</v>
          </cell>
          <cell r="CN91">
            <v>42536</v>
          </cell>
          <cell r="CW91">
            <v>42489</v>
          </cell>
          <cell r="DO91">
            <v>42261</v>
          </cell>
          <cell r="EG91">
            <v>42355</v>
          </cell>
          <cell r="EP91">
            <v>42536</v>
          </cell>
        </row>
        <row r="92">
          <cell r="K92">
            <v>42537</v>
          </cell>
          <cell r="T92">
            <v>42537</v>
          </cell>
          <cell r="AC92">
            <v>42537</v>
          </cell>
          <cell r="AU92">
            <v>42535</v>
          </cell>
          <cell r="BD92">
            <v>42535</v>
          </cell>
          <cell r="CE92">
            <v>42535</v>
          </cell>
          <cell r="CN92">
            <v>42535</v>
          </cell>
          <cell r="CW92">
            <v>42488</v>
          </cell>
          <cell r="DO92">
            <v>42258</v>
          </cell>
          <cell r="EG92">
            <v>42346</v>
          </cell>
          <cell r="EP92">
            <v>42535</v>
          </cell>
        </row>
        <row r="93">
          <cell r="K93">
            <v>42536</v>
          </cell>
          <cell r="T93">
            <v>42536</v>
          </cell>
          <cell r="AC93">
            <v>42536</v>
          </cell>
          <cell r="AU93">
            <v>42534</v>
          </cell>
          <cell r="BD93">
            <v>42534</v>
          </cell>
          <cell r="CE93">
            <v>42534</v>
          </cell>
          <cell r="CN93">
            <v>42534</v>
          </cell>
          <cell r="CW93">
            <v>42481</v>
          </cell>
          <cell r="DO93">
            <v>42256</v>
          </cell>
          <cell r="EG93">
            <v>42345</v>
          </cell>
          <cell r="EP93">
            <v>42534</v>
          </cell>
        </row>
        <row r="94">
          <cell r="K94">
            <v>42535</v>
          </cell>
          <cell r="T94">
            <v>42535</v>
          </cell>
          <cell r="AC94">
            <v>42535</v>
          </cell>
          <cell r="AU94">
            <v>42531</v>
          </cell>
          <cell r="BD94">
            <v>42531</v>
          </cell>
          <cell r="CE94">
            <v>42531</v>
          </cell>
          <cell r="CN94">
            <v>42531</v>
          </cell>
          <cell r="CW94">
            <v>42478</v>
          </cell>
          <cell r="DO94">
            <v>42255</v>
          </cell>
          <cell r="EG94">
            <v>42342</v>
          </cell>
          <cell r="EP94">
            <v>42531</v>
          </cell>
        </row>
        <row r="95">
          <cell r="K95">
            <v>42534</v>
          </cell>
          <cell r="T95">
            <v>42534</v>
          </cell>
          <cell r="AC95">
            <v>42534</v>
          </cell>
          <cell r="AU95">
            <v>42530</v>
          </cell>
          <cell r="BD95">
            <v>42530</v>
          </cell>
          <cell r="CE95">
            <v>42530</v>
          </cell>
          <cell r="CN95">
            <v>42530</v>
          </cell>
          <cell r="CW95">
            <v>42472</v>
          </cell>
          <cell r="DO95">
            <v>42254</v>
          </cell>
          <cell r="EG95">
            <v>42341</v>
          </cell>
          <cell r="EP95">
            <v>42530</v>
          </cell>
        </row>
        <row r="96">
          <cell r="K96">
            <v>42531</v>
          </cell>
          <cell r="T96">
            <v>42531</v>
          </cell>
          <cell r="AC96">
            <v>42531</v>
          </cell>
          <cell r="AU96">
            <v>42529</v>
          </cell>
          <cell r="BD96">
            <v>42529</v>
          </cell>
          <cell r="CE96">
            <v>42529</v>
          </cell>
          <cell r="CN96">
            <v>42529</v>
          </cell>
          <cell r="CW96">
            <v>42471</v>
          </cell>
          <cell r="DO96">
            <v>42251</v>
          </cell>
          <cell r="EG96">
            <v>42340</v>
          </cell>
          <cell r="EP96">
            <v>42529</v>
          </cell>
        </row>
        <row r="97">
          <cell r="K97">
            <v>42530</v>
          </cell>
          <cell r="T97">
            <v>42530</v>
          </cell>
          <cell r="AC97">
            <v>42530</v>
          </cell>
          <cell r="AU97">
            <v>42528</v>
          </cell>
          <cell r="BD97">
            <v>42528</v>
          </cell>
          <cell r="CE97">
            <v>42528</v>
          </cell>
          <cell r="CN97">
            <v>42528</v>
          </cell>
          <cell r="CW97">
            <v>42468</v>
          </cell>
          <cell r="DO97">
            <v>42250</v>
          </cell>
          <cell r="EG97">
            <v>42339</v>
          </cell>
          <cell r="EP97">
            <v>42528</v>
          </cell>
        </row>
        <row r="98">
          <cell r="K98">
            <v>42529</v>
          </cell>
          <cell r="T98">
            <v>42529</v>
          </cell>
          <cell r="AC98">
            <v>42529</v>
          </cell>
          <cell r="AU98">
            <v>42527</v>
          </cell>
          <cell r="BD98">
            <v>42527</v>
          </cell>
          <cell r="CE98">
            <v>42527</v>
          </cell>
          <cell r="CN98">
            <v>42527</v>
          </cell>
          <cell r="CW98">
            <v>42467</v>
          </cell>
          <cell r="DO98">
            <v>42249</v>
          </cell>
          <cell r="EG98">
            <v>42055</v>
          </cell>
          <cell r="EP98">
            <v>42527</v>
          </cell>
        </row>
        <row r="99">
          <cell r="K99">
            <v>42528</v>
          </cell>
          <cell r="T99">
            <v>42528</v>
          </cell>
          <cell r="AC99">
            <v>42528</v>
          </cell>
          <cell r="AU99">
            <v>42524</v>
          </cell>
          <cell r="BD99">
            <v>42524</v>
          </cell>
          <cell r="CE99">
            <v>42524</v>
          </cell>
          <cell r="CN99">
            <v>42524</v>
          </cell>
          <cell r="CW99">
            <v>42465</v>
          </cell>
          <cell r="DO99">
            <v>42248</v>
          </cell>
          <cell r="EG99">
            <v>42034</v>
          </cell>
          <cell r="EP99">
            <v>42524</v>
          </cell>
        </row>
        <row r="100">
          <cell r="K100">
            <v>42527</v>
          </cell>
          <cell r="T100">
            <v>42527</v>
          </cell>
          <cell r="AC100">
            <v>42527</v>
          </cell>
          <cell r="AU100">
            <v>42523</v>
          </cell>
          <cell r="BD100">
            <v>42523</v>
          </cell>
          <cell r="CE100">
            <v>42523</v>
          </cell>
          <cell r="CN100">
            <v>42523</v>
          </cell>
          <cell r="CW100">
            <v>42464</v>
          </cell>
          <cell r="DO100">
            <v>42242</v>
          </cell>
          <cell r="EG100">
            <v>42020</v>
          </cell>
          <cell r="EP100">
            <v>42523</v>
          </cell>
        </row>
        <row r="101">
          <cell r="K101">
            <v>42524</v>
          </cell>
          <cell r="T101">
            <v>42524</v>
          </cell>
          <cell r="AC101">
            <v>42524</v>
          </cell>
          <cell r="AU101">
            <v>42522</v>
          </cell>
          <cell r="BD101">
            <v>42522</v>
          </cell>
          <cell r="CE101">
            <v>42522</v>
          </cell>
          <cell r="CN101">
            <v>42522</v>
          </cell>
          <cell r="CW101">
            <v>42461</v>
          </cell>
          <cell r="DO101">
            <v>42240</v>
          </cell>
          <cell r="EG101">
            <v>42019</v>
          </cell>
          <cell r="EP101">
            <v>42522</v>
          </cell>
        </row>
        <row r="102">
          <cell r="K102">
            <v>42523</v>
          </cell>
          <cell r="T102">
            <v>42523</v>
          </cell>
          <cell r="AC102">
            <v>42523</v>
          </cell>
          <cell r="AU102">
            <v>42521</v>
          </cell>
          <cell r="BD102">
            <v>42521</v>
          </cell>
          <cell r="CE102">
            <v>42521</v>
          </cell>
          <cell r="CN102">
            <v>42521</v>
          </cell>
          <cell r="CW102">
            <v>42460</v>
          </cell>
          <cell r="DO102">
            <v>42233</v>
          </cell>
          <cell r="EG102">
            <v>42017</v>
          </cell>
          <cell r="EP102">
            <v>42521</v>
          </cell>
        </row>
        <row r="103">
          <cell r="K103">
            <v>42522</v>
          </cell>
          <cell r="T103">
            <v>42522</v>
          </cell>
          <cell r="AC103">
            <v>42522</v>
          </cell>
          <cell r="AU103">
            <v>42520</v>
          </cell>
          <cell r="BD103">
            <v>42520</v>
          </cell>
          <cell r="CE103">
            <v>42520</v>
          </cell>
          <cell r="CN103">
            <v>42520</v>
          </cell>
          <cell r="CW103">
            <v>42459</v>
          </cell>
          <cell r="DO103">
            <v>42226</v>
          </cell>
          <cell r="EG103">
            <v>42011</v>
          </cell>
          <cell r="EP103">
            <v>42520</v>
          </cell>
        </row>
        <row r="104">
          <cell r="K104">
            <v>42521</v>
          </cell>
          <cell r="T104">
            <v>42521</v>
          </cell>
          <cell r="AC104">
            <v>42521</v>
          </cell>
          <cell r="AU104">
            <v>42517</v>
          </cell>
          <cell r="BD104">
            <v>42517</v>
          </cell>
          <cell r="CE104">
            <v>42517</v>
          </cell>
          <cell r="CN104">
            <v>42517</v>
          </cell>
          <cell r="CW104">
            <v>42458</v>
          </cell>
          <cell r="DO104">
            <v>42223</v>
          </cell>
          <cell r="EG104">
            <v>42002</v>
          </cell>
          <cell r="EP104">
            <v>42517</v>
          </cell>
        </row>
        <row r="105">
          <cell r="K105">
            <v>42517</v>
          </cell>
          <cell r="T105">
            <v>42517</v>
          </cell>
          <cell r="AC105">
            <v>42517</v>
          </cell>
          <cell r="AU105">
            <v>42516</v>
          </cell>
          <cell r="BD105">
            <v>42516</v>
          </cell>
          <cell r="CE105">
            <v>42516</v>
          </cell>
          <cell r="CN105">
            <v>42516</v>
          </cell>
          <cell r="CW105">
            <v>42457</v>
          </cell>
          <cell r="DO105">
            <v>42221</v>
          </cell>
          <cell r="EG105">
            <v>41999</v>
          </cell>
          <cell r="EP105">
            <v>42516</v>
          </cell>
        </row>
        <row r="106">
          <cell r="K106">
            <v>42516</v>
          </cell>
          <cell r="T106">
            <v>42516</v>
          </cell>
          <cell r="AC106">
            <v>42516</v>
          </cell>
          <cell r="AU106">
            <v>42515</v>
          </cell>
          <cell r="BD106">
            <v>42515</v>
          </cell>
          <cell r="CE106">
            <v>42515</v>
          </cell>
          <cell r="CN106">
            <v>42515</v>
          </cell>
          <cell r="CW106">
            <v>42452</v>
          </cell>
          <cell r="DO106">
            <v>42219</v>
          </cell>
          <cell r="EG106">
            <v>41992</v>
          </cell>
          <cell r="EP106">
            <v>42515</v>
          </cell>
        </row>
        <row r="107">
          <cell r="K107">
            <v>42515</v>
          </cell>
          <cell r="T107">
            <v>42515</v>
          </cell>
          <cell r="AC107">
            <v>42515</v>
          </cell>
          <cell r="AU107">
            <v>42514</v>
          </cell>
          <cell r="BD107">
            <v>42514</v>
          </cell>
          <cell r="CE107">
            <v>42514</v>
          </cell>
          <cell r="CN107">
            <v>42514</v>
          </cell>
          <cell r="CW107">
            <v>42451</v>
          </cell>
          <cell r="DO107">
            <v>42216</v>
          </cell>
          <cell r="EG107">
            <v>41991</v>
          </cell>
          <cell r="EP107">
            <v>42514</v>
          </cell>
        </row>
        <row r="108">
          <cell r="K108">
            <v>42514</v>
          </cell>
          <cell r="T108">
            <v>42514</v>
          </cell>
          <cell r="AC108">
            <v>42514</v>
          </cell>
          <cell r="AU108">
            <v>42513</v>
          </cell>
          <cell r="BD108">
            <v>42513</v>
          </cell>
          <cell r="CE108">
            <v>42513</v>
          </cell>
          <cell r="CN108">
            <v>42513</v>
          </cell>
          <cell r="CW108">
            <v>42450</v>
          </cell>
          <cell r="DO108">
            <v>42215</v>
          </cell>
          <cell r="EG108">
            <v>41990</v>
          </cell>
          <cell r="EP108">
            <v>42513</v>
          </cell>
        </row>
        <row r="109">
          <cell r="K109">
            <v>42513</v>
          </cell>
          <cell r="T109">
            <v>42513</v>
          </cell>
          <cell r="AC109">
            <v>42513</v>
          </cell>
          <cell r="AU109">
            <v>42510</v>
          </cell>
          <cell r="BD109">
            <v>42510</v>
          </cell>
          <cell r="CE109">
            <v>42510</v>
          </cell>
          <cell r="CN109">
            <v>42510</v>
          </cell>
          <cell r="CW109">
            <v>42447</v>
          </cell>
          <cell r="DO109">
            <v>42212</v>
          </cell>
          <cell r="EG109">
            <v>41989</v>
          </cell>
          <cell r="EP109">
            <v>42510</v>
          </cell>
        </row>
        <row r="110">
          <cell r="K110">
            <v>42510</v>
          </cell>
          <cell r="T110">
            <v>42510</v>
          </cell>
          <cell r="AC110">
            <v>42510</v>
          </cell>
          <cell r="AU110">
            <v>42509</v>
          </cell>
          <cell r="BD110">
            <v>42509</v>
          </cell>
          <cell r="CE110">
            <v>42509</v>
          </cell>
          <cell r="CN110">
            <v>42509</v>
          </cell>
          <cell r="CW110">
            <v>42446</v>
          </cell>
          <cell r="DO110">
            <v>42207</v>
          </cell>
          <cell r="EG110">
            <v>41988</v>
          </cell>
          <cell r="EP110">
            <v>42509</v>
          </cell>
        </row>
        <row r="111">
          <cell r="K111">
            <v>42509</v>
          </cell>
          <cell r="T111">
            <v>42509</v>
          </cell>
          <cell r="AC111">
            <v>42509</v>
          </cell>
          <cell r="AU111">
            <v>42508</v>
          </cell>
          <cell r="BD111">
            <v>42508</v>
          </cell>
          <cell r="CE111">
            <v>42508</v>
          </cell>
          <cell r="CN111">
            <v>42508</v>
          </cell>
          <cell r="CW111">
            <v>42445</v>
          </cell>
          <cell r="DO111">
            <v>42206</v>
          </cell>
          <cell r="EG111">
            <v>41984</v>
          </cell>
          <cell r="EP111">
            <v>42508</v>
          </cell>
        </row>
        <row r="112">
          <cell r="K112">
            <v>42508</v>
          </cell>
          <cell r="T112">
            <v>42508</v>
          </cell>
          <cell r="AC112">
            <v>42508</v>
          </cell>
          <cell r="AU112">
            <v>42507</v>
          </cell>
          <cell r="BD112">
            <v>42507</v>
          </cell>
          <cell r="CE112">
            <v>42507</v>
          </cell>
          <cell r="CN112">
            <v>42507</v>
          </cell>
          <cell r="CW112">
            <v>42444</v>
          </cell>
          <cell r="DO112">
            <v>42202</v>
          </cell>
          <cell r="EG112">
            <v>41976</v>
          </cell>
          <cell r="EP112">
            <v>42507</v>
          </cell>
        </row>
        <row r="113">
          <cell r="K113">
            <v>42507</v>
          </cell>
          <cell r="T113">
            <v>42507</v>
          </cell>
          <cell r="AC113">
            <v>42507</v>
          </cell>
          <cell r="AU113">
            <v>42506</v>
          </cell>
          <cell r="BD113">
            <v>42506</v>
          </cell>
          <cell r="CE113">
            <v>42506</v>
          </cell>
          <cell r="CN113">
            <v>42506</v>
          </cell>
          <cell r="CW113">
            <v>42443</v>
          </cell>
          <cell r="DO113">
            <v>42191</v>
          </cell>
          <cell r="EG113">
            <v>41970</v>
          </cell>
          <cell r="EP113">
            <v>42506</v>
          </cell>
        </row>
        <row r="114">
          <cell r="K114">
            <v>42506</v>
          </cell>
          <cell r="T114">
            <v>42506</v>
          </cell>
          <cell r="AC114">
            <v>42506</v>
          </cell>
          <cell r="AU114">
            <v>42503</v>
          </cell>
          <cell r="BD114">
            <v>42503</v>
          </cell>
          <cell r="CE114">
            <v>42503</v>
          </cell>
          <cell r="CN114">
            <v>42503</v>
          </cell>
          <cell r="CW114">
            <v>42440</v>
          </cell>
          <cell r="DO114">
            <v>42185</v>
          </cell>
          <cell r="EG114">
            <v>41969</v>
          </cell>
          <cell r="EP114">
            <v>42503</v>
          </cell>
        </row>
        <row r="115">
          <cell r="K115">
            <v>42503</v>
          </cell>
          <cell r="T115">
            <v>42503</v>
          </cell>
          <cell r="AC115">
            <v>42503</v>
          </cell>
          <cell r="AU115">
            <v>42502</v>
          </cell>
          <cell r="BD115">
            <v>42502</v>
          </cell>
          <cell r="CE115">
            <v>42502</v>
          </cell>
          <cell r="CN115">
            <v>42502</v>
          </cell>
          <cell r="CW115">
            <v>42439</v>
          </cell>
          <cell r="DO115">
            <v>42184</v>
          </cell>
          <cell r="EG115">
            <v>41968</v>
          </cell>
          <cell r="EP115">
            <v>42502</v>
          </cell>
        </row>
        <row r="116">
          <cell r="K116">
            <v>42502</v>
          </cell>
          <cell r="T116">
            <v>42502</v>
          </cell>
          <cell r="AC116">
            <v>42502</v>
          </cell>
          <cell r="AU116">
            <v>42501</v>
          </cell>
          <cell r="BD116">
            <v>42501</v>
          </cell>
          <cell r="CE116">
            <v>42501</v>
          </cell>
          <cell r="CN116">
            <v>42501</v>
          </cell>
          <cell r="CW116">
            <v>42438</v>
          </cell>
          <cell r="DO116">
            <v>42167</v>
          </cell>
          <cell r="EG116">
            <v>41967</v>
          </cell>
          <cell r="EP116">
            <v>42501</v>
          </cell>
        </row>
        <row r="117">
          <cell r="K117">
            <v>42501</v>
          </cell>
          <cell r="T117">
            <v>42501</v>
          </cell>
          <cell r="AC117">
            <v>42501</v>
          </cell>
          <cell r="AU117">
            <v>42500</v>
          </cell>
          <cell r="BD117">
            <v>42500</v>
          </cell>
          <cell r="CE117">
            <v>42500</v>
          </cell>
          <cell r="CN117">
            <v>42500</v>
          </cell>
          <cell r="CW117">
            <v>42437</v>
          </cell>
          <cell r="DO117">
            <v>42152</v>
          </cell>
          <cell r="EG117">
            <v>41964</v>
          </cell>
          <cell r="EP117">
            <v>42500</v>
          </cell>
        </row>
        <row r="118">
          <cell r="K118">
            <v>42500</v>
          </cell>
          <cell r="T118">
            <v>42500</v>
          </cell>
          <cell r="AC118">
            <v>42500</v>
          </cell>
          <cell r="AU118">
            <v>42499</v>
          </cell>
          <cell r="BD118">
            <v>42499</v>
          </cell>
          <cell r="CE118">
            <v>42499</v>
          </cell>
          <cell r="CN118">
            <v>42499</v>
          </cell>
          <cell r="CW118">
            <v>42433</v>
          </cell>
          <cell r="DO118">
            <v>42150</v>
          </cell>
          <cell r="EG118">
            <v>41963</v>
          </cell>
          <cell r="EP118">
            <v>42499</v>
          </cell>
        </row>
        <row r="119">
          <cell r="K119">
            <v>42499</v>
          </cell>
          <cell r="T119">
            <v>42499</v>
          </cell>
          <cell r="AC119">
            <v>42499</v>
          </cell>
          <cell r="AU119">
            <v>42496</v>
          </cell>
          <cell r="BD119">
            <v>42496</v>
          </cell>
          <cell r="CE119">
            <v>42496</v>
          </cell>
          <cell r="CN119">
            <v>42496</v>
          </cell>
          <cell r="CW119">
            <v>42432</v>
          </cell>
          <cell r="DO119">
            <v>42149</v>
          </cell>
          <cell r="EG119">
            <v>41962</v>
          </cell>
          <cell r="EP119">
            <v>42496</v>
          </cell>
        </row>
        <row r="120">
          <cell r="K120">
            <v>42496</v>
          </cell>
          <cell r="T120">
            <v>42496</v>
          </cell>
          <cell r="AC120">
            <v>42496</v>
          </cell>
          <cell r="AU120">
            <v>42495</v>
          </cell>
          <cell r="BD120">
            <v>42495</v>
          </cell>
          <cell r="CE120">
            <v>42495</v>
          </cell>
          <cell r="CN120">
            <v>42495</v>
          </cell>
          <cell r="CW120">
            <v>42431</v>
          </cell>
          <cell r="DO120">
            <v>42144</v>
          </cell>
          <cell r="EG120">
            <v>41961</v>
          </cell>
          <cell r="EP120">
            <v>42495</v>
          </cell>
        </row>
        <row r="121">
          <cell r="K121">
            <v>42495</v>
          </cell>
          <cell r="T121">
            <v>42495</v>
          </cell>
          <cell r="AC121">
            <v>42495</v>
          </cell>
          <cell r="AU121">
            <v>42494</v>
          </cell>
          <cell r="BD121">
            <v>42494</v>
          </cell>
          <cell r="CE121">
            <v>42494</v>
          </cell>
          <cell r="CN121">
            <v>42494</v>
          </cell>
          <cell r="CW121">
            <v>42430</v>
          </cell>
          <cell r="DO121">
            <v>42143</v>
          </cell>
          <cell r="EG121">
            <v>41960</v>
          </cell>
          <cell r="EP121">
            <v>42494</v>
          </cell>
        </row>
        <row r="122">
          <cell r="K122">
            <v>42494</v>
          </cell>
          <cell r="T122">
            <v>42494</v>
          </cell>
          <cell r="AC122">
            <v>42494</v>
          </cell>
          <cell r="AU122">
            <v>42493</v>
          </cell>
          <cell r="BD122">
            <v>42493</v>
          </cell>
          <cell r="CE122">
            <v>42493</v>
          </cell>
          <cell r="CN122">
            <v>42493</v>
          </cell>
          <cell r="CW122">
            <v>42429</v>
          </cell>
          <cell r="DO122">
            <v>42138</v>
          </cell>
          <cell r="EG122">
            <v>41957</v>
          </cell>
          <cell r="EP122">
            <v>42493</v>
          </cell>
        </row>
        <row r="123">
          <cell r="K123">
            <v>42493</v>
          </cell>
          <cell r="T123">
            <v>42493</v>
          </cell>
          <cell r="AC123">
            <v>42493</v>
          </cell>
          <cell r="AU123">
            <v>42492</v>
          </cell>
          <cell r="BD123">
            <v>42492</v>
          </cell>
          <cell r="CE123">
            <v>42492</v>
          </cell>
          <cell r="CN123">
            <v>42492</v>
          </cell>
          <cell r="CW123">
            <v>42426</v>
          </cell>
          <cell r="DO123">
            <v>42137</v>
          </cell>
          <cell r="EG123">
            <v>41956</v>
          </cell>
          <cell r="EP123">
            <v>42492</v>
          </cell>
        </row>
        <row r="124">
          <cell r="K124">
            <v>42492</v>
          </cell>
          <cell r="T124">
            <v>42492</v>
          </cell>
          <cell r="AC124">
            <v>42492</v>
          </cell>
          <cell r="AU124">
            <v>42489</v>
          </cell>
          <cell r="BD124">
            <v>42489</v>
          </cell>
          <cell r="CE124">
            <v>42489</v>
          </cell>
          <cell r="CN124">
            <v>42489</v>
          </cell>
          <cell r="CW124">
            <v>42423</v>
          </cell>
          <cell r="DO124">
            <v>42094</v>
          </cell>
          <cell r="EG124">
            <v>41955</v>
          </cell>
          <cell r="EP124">
            <v>42489</v>
          </cell>
        </row>
        <row r="125">
          <cell r="K125">
            <v>42489</v>
          </cell>
          <cell r="T125">
            <v>42489</v>
          </cell>
          <cell r="AC125">
            <v>42489</v>
          </cell>
          <cell r="AU125">
            <v>42488</v>
          </cell>
          <cell r="BD125">
            <v>42488</v>
          </cell>
          <cell r="CE125">
            <v>42488</v>
          </cell>
          <cell r="CN125">
            <v>42488</v>
          </cell>
          <cell r="CW125">
            <v>42411</v>
          </cell>
          <cell r="DO125">
            <v>42073</v>
          </cell>
          <cell r="EG125">
            <v>41954</v>
          </cell>
          <cell r="EP125">
            <v>42488</v>
          </cell>
        </row>
        <row r="126">
          <cell r="K126">
            <v>42488</v>
          </cell>
          <cell r="T126">
            <v>42488</v>
          </cell>
          <cell r="AC126">
            <v>42488</v>
          </cell>
          <cell r="AU126">
            <v>42487</v>
          </cell>
          <cell r="BD126">
            <v>42487</v>
          </cell>
          <cell r="CE126">
            <v>42487</v>
          </cell>
          <cell r="CN126">
            <v>42487</v>
          </cell>
          <cell r="CW126">
            <v>42410</v>
          </cell>
          <cell r="DO126">
            <v>42062</v>
          </cell>
          <cell r="EG126">
            <v>41953</v>
          </cell>
          <cell r="EP126">
            <v>42487</v>
          </cell>
        </row>
        <row r="127">
          <cell r="K127">
            <v>42487</v>
          </cell>
          <cell r="T127">
            <v>42487</v>
          </cell>
          <cell r="AC127">
            <v>42487</v>
          </cell>
          <cell r="AU127">
            <v>42486</v>
          </cell>
          <cell r="BD127">
            <v>42486</v>
          </cell>
          <cell r="CE127">
            <v>42486</v>
          </cell>
          <cell r="CN127">
            <v>42486</v>
          </cell>
          <cell r="CW127">
            <v>42409</v>
          </cell>
          <cell r="DO127">
            <v>42016</v>
          </cell>
          <cell r="EG127">
            <v>41950</v>
          </cell>
          <cell r="EP127">
            <v>42486</v>
          </cell>
        </row>
        <row r="128">
          <cell r="K128">
            <v>42486</v>
          </cell>
          <cell r="T128">
            <v>42486</v>
          </cell>
          <cell r="AC128">
            <v>42486</v>
          </cell>
          <cell r="AU128">
            <v>42485</v>
          </cell>
          <cell r="BD128">
            <v>42485</v>
          </cell>
          <cell r="CE128">
            <v>42485</v>
          </cell>
          <cell r="CN128">
            <v>42485</v>
          </cell>
          <cell r="CW128">
            <v>42405</v>
          </cell>
          <cell r="DO128">
            <v>42011</v>
          </cell>
          <cell r="EG128">
            <v>41948</v>
          </cell>
          <cell r="EP128">
            <v>42485</v>
          </cell>
        </row>
        <row r="129">
          <cell r="K129">
            <v>42485</v>
          </cell>
          <cell r="T129">
            <v>42485</v>
          </cell>
          <cell r="AC129">
            <v>42485</v>
          </cell>
          <cell r="AU129">
            <v>42482</v>
          </cell>
          <cell r="BD129">
            <v>42482</v>
          </cell>
          <cell r="CE129">
            <v>42482</v>
          </cell>
          <cell r="CN129">
            <v>42482</v>
          </cell>
          <cell r="CW129">
            <v>42402</v>
          </cell>
          <cell r="DO129">
            <v>41995</v>
          </cell>
          <cell r="EG129">
            <v>41946</v>
          </cell>
          <cell r="EP129">
            <v>42482</v>
          </cell>
        </row>
        <row r="130">
          <cell r="K130">
            <v>42482</v>
          </cell>
          <cell r="T130">
            <v>42482</v>
          </cell>
          <cell r="AC130">
            <v>42482</v>
          </cell>
          <cell r="AU130">
            <v>42481</v>
          </cell>
          <cell r="BD130">
            <v>42481</v>
          </cell>
          <cell r="CE130">
            <v>42481</v>
          </cell>
          <cell r="CN130">
            <v>42481</v>
          </cell>
          <cell r="CW130">
            <v>42401</v>
          </cell>
          <cell r="DO130">
            <v>41983</v>
          </cell>
          <cell r="EG130">
            <v>41943</v>
          </cell>
          <cell r="EP130">
            <v>42481</v>
          </cell>
        </row>
        <row r="131">
          <cell r="K131">
            <v>42481</v>
          </cell>
          <cell r="T131">
            <v>42481</v>
          </cell>
          <cell r="AC131">
            <v>42481</v>
          </cell>
          <cell r="AU131">
            <v>42480</v>
          </cell>
          <cell r="BD131">
            <v>42480</v>
          </cell>
          <cell r="CE131">
            <v>42480</v>
          </cell>
          <cell r="CN131">
            <v>42480</v>
          </cell>
          <cell r="CW131">
            <v>42398</v>
          </cell>
          <cell r="DO131">
            <v>41971</v>
          </cell>
          <cell r="EG131">
            <v>41942</v>
          </cell>
          <cell r="EP131">
            <v>42480</v>
          </cell>
        </row>
        <row r="132">
          <cell r="K132">
            <v>42480</v>
          </cell>
          <cell r="T132">
            <v>42480</v>
          </cell>
          <cell r="AC132">
            <v>42480</v>
          </cell>
          <cell r="AU132">
            <v>42478</v>
          </cell>
          <cell r="BD132">
            <v>42478</v>
          </cell>
          <cell r="CE132">
            <v>42478</v>
          </cell>
          <cell r="CN132">
            <v>42478</v>
          </cell>
          <cell r="CW132">
            <v>42396</v>
          </cell>
          <cell r="DO132">
            <v>41964</v>
          </cell>
          <cell r="EG132">
            <v>41941</v>
          </cell>
          <cell r="EP132">
            <v>42478</v>
          </cell>
        </row>
        <row r="133">
          <cell r="K133">
            <v>42479</v>
          </cell>
          <cell r="T133">
            <v>42479</v>
          </cell>
          <cell r="AC133">
            <v>42479</v>
          </cell>
          <cell r="AU133">
            <v>42473</v>
          </cell>
          <cell r="BD133">
            <v>42473</v>
          </cell>
          <cell r="CE133">
            <v>42473</v>
          </cell>
          <cell r="CN133">
            <v>42473</v>
          </cell>
          <cell r="CW133">
            <v>42394</v>
          </cell>
          <cell r="DO133">
            <v>41961</v>
          </cell>
          <cell r="EG133">
            <v>41940</v>
          </cell>
          <cell r="EP133">
            <v>42473</v>
          </cell>
        </row>
        <row r="134">
          <cell r="K134">
            <v>42478</v>
          </cell>
          <cell r="T134">
            <v>42478</v>
          </cell>
          <cell r="AC134">
            <v>42478</v>
          </cell>
          <cell r="AU134">
            <v>42472</v>
          </cell>
          <cell r="BD134">
            <v>42472</v>
          </cell>
          <cell r="CE134">
            <v>42472</v>
          </cell>
          <cell r="CN134">
            <v>42472</v>
          </cell>
          <cell r="CW134">
            <v>42391</v>
          </cell>
          <cell r="DO134">
            <v>41960</v>
          </cell>
          <cell r="EG134">
            <v>41939</v>
          </cell>
          <cell r="EP134">
            <v>42472</v>
          </cell>
        </row>
        <row r="135">
          <cell r="K135">
            <v>42475</v>
          </cell>
          <cell r="T135">
            <v>42475</v>
          </cell>
          <cell r="AC135">
            <v>42475</v>
          </cell>
          <cell r="AU135">
            <v>42471</v>
          </cell>
          <cell r="BD135">
            <v>42471</v>
          </cell>
          <cell r="CE135">
            <v>42471</v>
          </cell>
          <cell r="CN135">
            <v>42471</v>
          </cell>
          <cell r="CW135">
            <v>42390</v>
          </cell>
          <cell r="DO135">
            <v>41957</v>
          </cell>
          <cell r="EG135">
            <v>41935</v>
          </cell>
          <cell r="EP135">
            <v>42471</v>
          </cell>
        </row>
        <row r="136">
          <cell r="K136">
            <v>42474</v>
          </cell>
          <cell r="T136">
            <v>42474</v>
          </cell>
          <cell r="AC136">
            <v>42474</v>
          </cell>
          <cell r="AU136">
            <v>42468</v>
          </cell>
          <cell r="BD136">
            <v>42468</v>
          </cell>
          <cell r="CE136">
            <v>42468</v>
          </cell>
          <cell r="CN136">
            <v>42468</v>
          </cell>
          <cell r="CW136">
            <v>42387</v>
          </cell>
          <cell r="DO136">
            <v>41954</v>
          </cell>
          <cell r="EG136">
            <v>41934</v>
          </cell>
          <cell r="EP136">
            <v>42468</v>
          </cell>
        </row>
        <row r="137">
          <cell r="K137">
            <v>42473</v>
          </cell>
          <cell r="T137">
            <v>42473</v>
          </cell>
          <cell r="AC137">
            <v>42473</v>
          </cell>
          <cell r="AU137">
            <v>42467</v>
          </cell>
          <cell r="BD137">
            <v>42467</v>
          </cell>
          <cell r="CE137">
            <v>42467</v>
          </cell>
          <cell r="CN137">
            <v>42467</v>
          </cell>
          <cell r="CW137">
            <v>42382</v>
          </cell>
          <cell r="DO137">
            <v>41928</v>
          </cell>
          <cell r="EG137">
            <v>41933</v>
          </cell>
          <cell r="EP137">
            <v>42467</v>
          </cell>
        </row>
        <row r="138">
          <cell r="K138">
            <v>42472</v>
          </cell>
          <cell r="T138">
            <v>42472</v>
          </cell>
          <cell r="AC138">
            <v>42472</v>
          </cell>
          <cell r="AU138">
            <v>42466</v>
          </cell>
          <cell r="BD138">
            <v>42466</v>
          </cell>
          <cell r="CE138">
            <v>42466</v>
          </cell>
          <cell r="CN138">
            <v>42466</v>
          </cell>
          <cell r="CW138">
            <v>42381</v>
          </cell>
          <cell r="DO138">
            <v>41922</v>
          </cell>
          <cell r="EG138">
            <v>41932</v>
          </cell>
          <cell r="EP138">
            <v>42466</v>
          </cell>
        </row>
        <row r="139">
          <cell r="K139">
            <v>42471</v>
          </cell>
          <cell r="T139">
            <v>42471</v>
          </cell>
          <cell r="AC139">
            <v>42471</v>
          </cell>
          <cell r="AU139">
            <v>42465</v>
          </cell>
          <cell r="BD139">
            <v>42465</v>
          </cell>
          <cell r="CE139">
            <v>42465</v>
          </cell>
          <cell r="CN139">
            <v>42465</v>
          </cell>
          <cell r="CW139">
            <v>42380</v>
          </cell>
          <cell r="DO139">
            <v>41921</v>
          </cell>
          <cell r="EG139">
            <v>41929</v>
          </cell>
          <cell r="EP139">
            <v>42465</v>
          </cell>
        </row>
        <row r="140">
          <cell r="K140">
            <v>42468</v>
          </cell>
          <cell r="T140">
            <v>42468</v>
          </cell>
          <cell r="AC140">
            <v>42468</v>
          </cell>
          <cell r="AU140">
            <v>42464</v>
          </cell>
          <cell r="BD140">
            <v>42464</v>
          </cell>
          <cell r="CE140">
            <v>42464</v>
          </cell>
          <cell r="CN140">
            <v>42464</v>
          </cell>
          <cell r="CW140">
            <v>42374</v>
          </cell>
          <cell r="DO140">
            <v>41919</v>
          </cell>
          <cell r="EG140">
            <v>41928</v>
          </cell>
          <cell r="EP140">
            <v>42464</v>
          </cell>
        </row>
        <row r="141">
          <cell r="K141">
            <v>42467</v>
          </cell>
          <cell r="T141">
            <v>42467</v>
          </cell>
          <cell r="AC141">
            <v>42467</v>
          </cell>
          <cell r="AU141">
            <v>42461</v>
          </cell>
          <cell r="BD141">
            <v>42461</v>
          </cell>
          <cell r="CE141">
            <v>42461</v>
          </cell>
          <cell r="CN141">
            <v>42461</v>
          </cell>
          <cell r="CW141">
            <v>42373</v>
          </cell>
          <cell r="DO141">
            <v>41913</v>
          </cell>
          <cell r="EG141">
            <v>41926</v>
          </cell>
          <cell r="EP141">
            <v>42461</v>
          </cell>
        </row>
        <row r="142">
          <cell r="K142">
            <v>42466</v>
          </cell>
          <cell r="T142">
            <v>42466</v>
          </cell>
          <cell r="AC142">
            <v>42466</v>
          </cell>
          <cell r="AU142">
            <v>42460</v>
          </cell>
          <cell r="BD142">
            <v>42460</v>
          </cell>
          <cell r="CE142">
            <v>42460</v>
          </cell>
          <cell r="CN142">
            <v>42460</v>
          </cell>
          <cell r="CW142">
            <v>42370</v>
          </cell>
          <cell r="DO142">
            <v>41900</v>
          </cell>
          <cell r="EG142">
            <v>41925</v>
          </cell>
          <cell r="EP142">
            <v>42460</v>
          </cell>
        </row>
        <row r="143">
          <cell r="K143">
            <v>42465</v>
          </cell>
          <cell r="T143">
            <v>42465</v>
          </cell>
          <cell r="AC143">
            <v>42465</v>
          </cell>
          <cell r="AU143">
            <v>42459</v>
          </cell>
          <cell r="BD143">
            <v>42459</v>
          </cell>
          <cell r="CE143">
            <v>42459</v>
          </cell>
          <cell r="CN143">
            <v>42459</v>
          </cell>
          <cell r="CW143">
            <v>42369</v>
          </cell>
          <cell r="DO143">
            <v>41894</v>
          </cell>
          <cell r="EG143">
            <v>41922</v>
          </cell>
          <cell r="EP143">
            <v>42459</v>
          </cell>
        </row>
        <row r="144">
          <cell r="K144">
            <v>42464</v>
          </cell>
          <cell r="T144">
            <v>42464</v>
          </cell>
          <cell r="AC144">
            <v>42464</v>
          </cell>
          <cell r="AU144">
            <v>42458</v>
          </cell>
          <cell r="BD144">
            <v>42458</v>
          </cell>
          <cell r="CE144">
            <v>42458</v>
          </cell>
          <cell r="CN144">
            <v>42458</v>
          </cell>
          <cell r="CW144">
            <v>42367</v>
          </cell>
          <cell r="DO144">
            <v>41893</v>
          </cell>
          <cell r="EG144">
            <v>41921</v>
          </cell>
          <cell r="EP144">
            <v>42458</v>
          </cell>
        </row>
        <row r="145">
          <cell r="K145">
            <v>42461</v>
          </cell>
          <cell r="T145">
            <v>42461</v>
          </cell>
          <cell r="AC145">
            <v>42461</v>
          </cell>
          <cell r="AU145">
            <v>42457</v>
          </cell>
          <cell r="BD145">
            <v>42457</v>
          </cell>
          <cell r="CE145">
            <v>42457</v>
          </cell>
          <cell r="CN145">
            <v>42457</v>
          </cell>
          <cell r="CW145">
            <v>42366</v>
          </cell>
          <cell r="DO145">
            <v>41892</v>
          </cell>
          <cell r="EG145">
            <v>41920</v>
          </cell>
          <cell r="EP145">
            <v>42457</v>
          </cell>
        </row>
        <row r="146">
          <cell r="K146">
            <v>42460</v>
          </cell>
          <cell r="T146">
            <v>42460</v>
          </cell>
          <cell r="AC146">
            <v>42460</v>
          </cell>
          <cell r="AU146">
            <v>42452</v>
          </cell>
          <cell r="BD146">
            <v>42452</v>
          </cell>
          <cell r="CE146">
            <v>42452</v>
          </cell>
          <cell r="CN146">
            <v>42452</v>
          </cell>
          <cell r="CW146">
            <v>42362</v>
          </cell>
          <cell r="DO146">
            <v>41891</v>
          </cell>
          <cell r="EG146">
            <v>41919</v>
          </cell>
          <cell r="EP146">
            <v>42452</v>
          </cell>
        </row>
        <row r="147">
          <cell r="K147">
            <v>42459</v>
          </cell>
          <cell r="T147">
            <v>42459</v>
          </cell>
          <cell r="AC147">
            <v>42459</v>
          </cell>
          <cell r="AU147">
            <v>42451</v>
          </cell>
          <cell r="BD147">
            <v>42451</v>
          </cell>
          <cell r="CE147">
            <v>42451</v>
          </cell>
          <cell r="CN147">
            <v>42451</v>
          </cell>
          <cell r="CW147">
            <v>42361</v>
          </cell>
          <cell r="DO147">
            <v>41890</v>
          </cell>
          <cell r="EG147">
            <v>41913</v>
          </cell>
          <cell r="EP147">
            <v>42451</v>
          </cell>
        </row>
        <row r="148">
          <cell r="K148">
            <v>42458</v>
          </cell>
          <cell r="T148">
            <v>42458</v>
          </cell>
          <cell r="AC148">
            <v>42458</v>
          </cell>
          <cell r="AU148">
            <v>42450</v>
          </cell>
          <cell r="BD148">
            <v>42450</v>
          </cell>
          <cell r="CE148">
            <v>42450</v>
          </cell>
          <cell r="CN148">
            <v>42450</v>
          </cell>
          <cell r="CW148">
            <v>42360</v>
          </cell>
          <cell r="DO148">
            <v>41887</v>
          </cell>
          <cell r="EG148">
            <v>41912</v>
          </cell>
          <cell r="EP148">
            <v>42450</v>
          </cell>
        </row>
        <row r="149">
          <cell r="K149">
            <v>42457</v>
          </cell>
          <cell r="T149">
            <v>42457</v>
          </cell>
          <cell r="AC149">
            <v>42457</v>
          </cell>
          <cell r="AU149">
            <v>42447</v>
          </cell>
          <cell r="BD149">
            <v>42447</v>
          </cell>
          <cell r="CE149">
            <v>42447</v>
          </cell>
          <cell r="CN149">
            <v>42447</v>
          </cell>
          <cell r="CW149">
            <v>42359</v>
          </cell>
          <cell r="DO149">
            <v>41878</v>
          </cell>
          <cell r="EG149">
            <v>41911</v>
          </cell>
          <cell r="EP149">
            <v>42447</v>
          </cell>
        </row>
        <row r="150">
          <cell r="K150">
            <v>42453</v>
          </cell>
          <cell r="T150">
            <v>42453</v>
          </cell>
          <cell r="AC150">
            <v>42453</v>
          </cell>
          <cell r="AU150">
            <v>42446</v>
          </cell>
          <cell r="BD150">
            <v>42446</v>
          </cell>
          <cell r="CE150">
            <v>42446</v>
          </cell>
          <cell r="CN150">
            <v>42446</v>
          </cell>
          <cell r="CW150">
            <v>42356</v>
          </cell>
          <cell r="DO150">
            <v>41876</v>
          </cell>
          <cell r="EG150">
            <v>41908</v>
          </cell>
          <cell r="EP150">
            <v>42446</v>
          </cell>
        </row>
        <row r="151">
          <cell r="K151">
            <v>42452</v>
          </cell>
          <cell r="T151">
            <v>42452</v>
          </cell>
          <cell r="AC151">
            <v>42452</v>
          </cell>
          <cell r="AU151">
            <v>42445</v>
          </cell>
          <cell r="BD151">
            <v>42445</v>
          </cell>
          <cell r="CE151">
            <v>42445</v>
          </cell>
          <cell r="CN151">
            <v>42445</v>
          </cell>
          <cell r="CW151">
            <v>42355</v>
          </cell>
          <cell r="DO151">
            <v>41806</v>
          </cell>
          <cell r="EG151">
            <v>41907</v>
          </cell>
          <cell r="EP151">
            <v>42445</v>
          </cell>
        </row>
        <row r="152">
          <cell r="K152">
            <v>42451</v>
          </cell>
          <cell r="T152">
            <v>42451</v>
          </cell>
          <cell r="AC152">
            <v>42451</v>
          </cell>
          <cell r="AU152">
            <v>42444</v>
          </cell>
          <cell r="BD152">
            <v>42444</v>
          </cell>
          <cell r="CE152">
            <v>42444</v>
          </cell>
          <cell r="CN152">
            <v>42444</v>
          </cell>
          <cell r="CW152">
            <v>42354</v>
          </cell>
          <cell r="DO152">
            <v>41803</v>
          </cell>
          <cell r="EG152">
            <v>41906</v>
          </cell>
          <cell r="EP152">
            <v>42444</v>
          </cell>
        </row>
        <row r="153">
          <cell r="K153">
            <v>42450</v>
          </cell>
          <cell r="T153">
            <v>42450</v>
          </cell>
          <cell r="AC153">
            <v>42450</v>
          </cell>
          <cell r="AU153">
            <v>42443</v>
          </cell>
          <cell r="BD153">
            <v>42443</v>
          </cell>
          <cell r="CE153">
            <v>42443</v>
          </cell>
          <cell r="CN153">
            <v>42443</v>
          </cell>
          <cell r="CW153">
            <v>42353</v>
          </cell>
          <cell r="DO153">
            <v>41801</v>
          </cell>
          <cell r="EG153">
            <v>41905</v>
          </cell>
          <cell r="EP153">
            <v>42443</v>
          </cell>
        </row>
        <row r="154">
          <cell r="K154">
            <v>42447</v>
          </cell>
          <cell r="AC154">
            <v>42447</v>
          </cell>
          <cell r="AU154">
            <v>42440</v>
          </cell>
          <cell r="BD154">
            <v>42440</v>
          </cell>
          <cell r="CE154">
            <v>42440</v>
          </cell>
          <cell r="CN154">
            <v>42440</v>
          </cell>
          <cell r="CW154">
            <v>42349</v>
          </cell>
          <cell r="DO154">
            <v>41796</v>
          </cell>
          <cell r="EG154">
            <v>41904</v>
          </cell>
          <cell r="EP154">
            <v>42440</v>
          </cell>
        </row>
        <row r="155">
          <cell r="K155">
            <v>42446</v>
          </cell>
          <cell r="AC155">
            <v>42446</v>
          </cell>
          <cell r="AU155">
            <v>42439</v>
          </cell>
          <cell r="BD155">
            <v>42439</v>
          </cell>
          <cell r="CE155">
            <v>42439</v>
          </cell>
          <cell r="CN155">
            <v>42439</v>
          </cell>
          <cell r="CW155">
            <v>42348</v>
          </cell>
          <cell r="DO155">
            <v>41795</v>
          </cell>
          <cell r="EG155">
            <v>41901</v>
          </cell>
          <cell r="EP155">
            <v>42439</v>
          </cell>
        </row>
        <row r="156">
          <cell r="K156">
            <v>42445</v>
          </cell>
          <cell r="AC156">
            <v>42445</v>
          </cell>
          <cell r="AU156">
            <v>42438</v>
          </cell>
          <cell r="BD156">
            <v>42438</v>
          </cell>
          <cell r="CE156">
            <v>42438</v>
          </cell>
          <cell r="CN156">
            <v>42438</v>
          </cell>
          <cell r="CW156">
            <v>42346</v>
          </cell>
          <cell r="DO156">
            <v>41793</v>
          </cell>
          <cell r="EG156">
            <v>41900</v>
          </cell>
          <cell r="EP156">
            <v>42438</v>
          </cell>
        </row>
        <row r="157">
          <cell r="K157">
            <v>42444</v>
          </cell>
          <cell r="AC157">
            <v>42444</v>
          </cell>
          <cell r="AU157">
            <v>42437</v>
          </cell>
          <cell r="BD157">
            <v>42437</v>
          </cell>
          <cell r="CE157">
            <v>42437</v>
          </cell>
          <cell r="CN157">
            <v>42437</v>
          </cell>
          <cell r="CW157">
            <v>42345</v>
          </cell>
          <cell r="DO157">
            <v>41792</v>
          </cell>
          <cell r="EG157">
            <v>41899</v>
          </cell>
          <cell r="EP157">
            <v>42437</v>
          </cell>
        </row>
        <row r="158">
          <cell r="K158">
            <v>42443</v>
          </cell>
          <cell r="AC158">
            <v>42443</v>
          </cell>
          <cell r="AU158">
            <v>42433</v>
          </cell>
          <cell r="BD158">
            <v>42433</v>
          </cell>
          <cell r="CE158">
            <v>42433</v>
          </cell>
          <cell r="CN158">
            <v>42433</v>
          </cell>
          <cell r="CW158">
            <v>42342</v>
          </cell>
          <cell r="DO158">
            <v>41789</v>
          </cell>
          <cell r="EG158">
            <v>41898</v>
          </cell>
          <cell r="EP158">
            <v>42433</v>
          </cell>
        </row>
        <row r="159">
          <cell r="K159">
            <v>42440</v>
          </cell>
          <cell r="AC159">
            <v>42440</v>
          </cell>
          <cell r="AU159">
            <v>42432</v>
          </cell>
          <cell r="BD159">
            <v>42432</v>
          </cell>
          <cell r="CE159">
            <v>42432</v>
          </cell>
          <cell r="CN159">
            <v>42432</v>
          </cell>
          <cell r="CW159">
            <v>42340</v>
          </cell>
          <cell r="DO159">
            <v>41788</v>
          </cell>
          <cell r="EG159">
            <v>41897</v>
          </cell>
          <cell r="EP159">
            <v>42432</v>
          </cell>
        </row>
        <row r="160">
          <cell r="K160">
            <v>42439</v>
          </cell>
          <cell r="AC160">
            <v>42439</v>
          </cell>
          <cell r="AU160">
            <v>42431</v>
          </cell>
          <cell r="BD160">
            <v>42431</v>
          </cell>
          <cell r="CE160">
            <v>42431</v>
          </cell>
          <cell r="CN160">
            <v>42431</v>
          </cell>
          <cell r="CW160">
            <v>42339</v>
          </cell>
          <cell r="DO160">
            <v>41781</v>
          </cell>
          <cell r="EG160">
            <v>41894</v>
          </cell>
          <cell r="EP160">
            <v>42431</v>
          </cell>
        </row>
        <row r="161">
          <cell r="K161">
            <v>42438</v>
          </cell>
          <cell r="AC161">
            <v>42438</v>
          </cell>
          <cell r="AU161">
            <v>42430</v>
          </cell>
          <cell r="BD161">
            <v>42430</v>
          </cell>
          <cell r="CE161">
            <v>42430</v>
          </cell>
          <cell r="CN161">
            <v>42430</v>
          </cell>
          <cell r="CW161">
            <v>42338</v>
          </cell>
          <cell r="DO161">
            <v>41774</v>
          </cell>
          <cell r="EG161">
            <v>41893</v>
          </cell>
          <cell r="EP161">
            <v>42430</v>
          </cell>
        </row>
        <row r="162">
          <cell r="K162">
            <v>42437</v>
          </cell>
          <cell r="AC162">
            <v>42437</v>
          </cell>
          <cell r="AU162">
            <v>42429</v>
          </cell>
          <cell r="BD162">
            <v>42429</v>
          </cell>
          <cell r="CE162">
            <v>42429</v>
          </cell>
          <cell r="CN162">
            <v>42429</v>
          </cell>
          <cell r="CW162">
            <v>42335</v>
          </cell>
          <cell r="DO162">
            <v>41765</v>
          </cell>
          <cell r="EG162">
            <v>41892</v>
          </cell>
          <cell r="EP162">
            <v>42429</v>
          </cell>
        </row>
        <row r="163">
          <cell r="K163">
            <v>42436</v>
          </cell>
          <cell r="AC163">
            <v>42436</v>
          </cell>
          <cell r="AU163">
            <v>42426</v>
          </cell>
          <cell r="BD163">
            <v>42426</v>
          </cell>
          <cell r="CE163">
            <v>42426</v>
          </cell>
          <cell r="CN163">
            <v>42426</v>
          </cell>
          <cell r="CW163">
            <v>42334</v>
          </cell>
          <cell r="DO163">
            <v>41757</v>
          </cell>
          <cell r="EG163">
            <v>41891</v>
          </cell>
          <cell r="EP163">
            <v>42426</v>
          </cell>
        </row>
        <row r="164">
          <cell r="K164">
            <v>42433</v>
          </cell>
          <cell r="AC164">
            <v>42433</v>
          </cell>
          <cell r="AU164">
            <v>42425</v>
          </cell>
          <cell r="BD164">
            <v>42425</v>
          </cell>
          <cell r="CE164">
            <v>42425</v>
          </cell>
          <cell r="CN164">
            <v>42425</v>
          </cell>
          <cell r="CW164">
            <v>42331</v>
          </cell>
          <cell r="DO164">
            <v>41750</v>
          </cell>
          <cell r="EG164">
            <v>41890</v>
          </cell>
          <cell r="EP164">
            <v>42425</v>
          </cell>
        </row>
        <row r="165">
          <cell r="K165">
            <v>42432</v>
          </cell>
          <cell r="AC165">
            <v>42432</v>
          </cell>
          <cell r="AU165">
            <v>42424</v>
          </cell>
          <cell r="BD165">
            <v>42424</v>
          </cell>
          <cell r="CE165">
            <v>42424</v>
          </cell>
          <cell r="CN165">
            <v>42424</v>
          </cell>
          <cell r="CW165">
            <v>42328</v>
          </cell>
          <cell r="DO165">
            <v>41738</v>
          </cell>
          <cell r="EG165">
            <v>41887</v>
          </cell>
          <cell r="EP165">
            <v>42424</v>
          </cell>
        </row>
        <row r="166">
          <cell r="K166">
            <v>42431</v>
          </cell>
          <cell r="AC166">
            <v>42431</v>
          </cell>
          <cell r="AU166">
            <v>42423</v>
          </cell>
          <cell r="BD166">
            <v>42423</v>
          </cell>
          <cell r="CE166">
            <v>42423</v>
          </cell>
          <cell r="CN166">
            <v>42423</v>
          </cell>
          <cell r="CW166">
            <v>42327</v>
          </cell>
          <cell r="DO166">
            <v>41730</v>
          </cell>
          <cell r="EG166">
            <v>41886</v>
          </cell>
          <cell r="EP166">
            <v>42423</v>
          </cell>
        </row>
        <row r="167">
          <cell r="K167">
            <v>42430</v>
          </cell>
          <cell r="AC167">
            <v>42430</v>
          </cell>
          <cell r="AU167">
            <v>42422</v>
          </cell>
          <cell r="BD167">
            <v>42422</v>
          </cell>
          <cell r="CE167">
            <v>42422</v>
          </cell>
          <cell r="CN167">
            <v>42422</v>
          </cell>
          <cell r="CW167">
            <v>42326</v>
          </cell>
          <cell r="DO167">
            <v>41725</v>
          </cell>
          <cell r="EG167">
            <v>41885</v>
          </cell>
          <cell r="EP167">
            <v>42422</v>
          </cell>
        </row>
        <row r="168">
          <cell r="K168">
            <v>42429</v>
          </cell>
          <cell r="AC168">
            <v>42429</v>
          </cell>
          <cell r="AU168">
            <v>42419</v>
          </cell>
          <cell r="BD168">
            <v>42419</v>
          </cell>
          <cell r="CE168">
            <v>42419</v>
          </cell>
          <cell r="CN168">
            <v>42419</v>
          </cell>
          <cell r="CW168">
            <v>42325</v>
          </cell>
          <cell r="DO168">
            <v>41724</v>
          </cell>
          <cell r="EG168">
            <v>41883</v>
          </cell>
          <cell r="EP168">
            <v>42419</v>
          </cell>
        </row>
        <row r="169">
          <cell r="K169">
            <v>42426</v>
          </cell>
          <cell r="AC169">
            <v>42426</v>
          </cell>
          <cell r="AU169">
            <v>42418</v>
          </cell>
          <cell r="BD169">
            <v>42418</v>
          </cell>
          <cell r="CE169">
            <v>42418</v>
          </cell>
          <cell r="CN169">
            <v>42418</v>
          </cell>
          <cell r="CW169">
            <v>42324</v>
          </cell>
          <cell r="DO169">
            <v>41720</v>
          </cell>
          <cell r="EG169">
            <v>41879</v>
          </cell>
          <cell r="EP169">
            <v>42418</v>
          </cell>
        </row>
        <row r="170">
          <cell r="K170">
            <v>42425</v>
          </cell>
          <cell r="AC170">
            <v>42425</v>
          </cell>
          <cell r="AU170">
            <v>42417</v>
          </cell>
          <cell r="BD170">
            <v>42417</v>
          </cell>
          <cell r="CE170">
            <v>42417</v>
          </cell>
          <cell r="CN170">
            <v>42417</v>
          </cell>
          <cell r="CW170">
            <v>42321</v>
          </cell>
          <cell r="DO170">
            <v>41709</v>
          </cell>
          <cell r="EG170">
            <v>41878</v>
          </cell>
          <cell r="EP170">
            <v>42417</v>
          </cell>
        </row>
        <row r="171">
          <cell r="K171">
            <v>42424</v>
          </cell>
          <cell r="AC171">
            <v>42424</v>
          </cell>
          <cell r="AU171">
            <v>42416</v>
          </cell>
          <cell r="BD171">
            <v>42416</v>
          </cell>
          <cell r="CE171">
            <v>42416</v>
          </cell>
          <cell r="CN171">
            <v>42416</v>
          </cell>
          <cell r="CW171">
            <v>42319</v>
          </cell>
          <cell r="DO171">
            <v>41669</v>
          </cell>
          <cell r="EG171">
            <v>41876</v>
          </cell>
          <cell r="EP171">
            <v>42416</v>
          </cell>
        </row>
        <row r="172">
          <cell r="K172">
            <v>42423</v>
          </cell>
          <cell r="AC172">
            <v>42423</v>
          </cell>
          <cell r="AU172">
            <v>42415</v>
          </cell>
          <cell r="BD172">
            <v>42415</v>
          </cell>
          <cell r="CE172">
            <v>42415</v>
          </cell>
          <cell r="CN172">
            <v>42415</v>
          </cell>
          <cell r="CW172">
            <v>42318</v>
          </cell>
          <cell r="DO172">
            <v>41663</v>
          </cell>
          <cell r="EG172">
            <v>41873</v>
          </cell>
          <cell r="EP172">
            <v>42415</v>
          </cell>
        </row>
        <row r="173">
          <cell r="AC173">
            <v>42422</v>
          </cell>
          <cell r="AU173">
            <v>42412</v>
          </cell>
          <cell r="BD173">
            <v>42412</v>
          </cell>
          <cell r="CE173">
            <v>42412</v>
          </cell>
          <cell r="CN173">
            <v>42412</v>
          </cell>
          <cell r="CW173">
            <v>42317</v>
          </cell>
          <cell r="DO173">
            <v>41655</v>
          </cell>
          <cell r="EG173">
            <v>41872</v>
          </cell>
          <cell r="EP173">
            <v>42412</v>
          </cell>
        </row>
        <row r="174">
          <cell r="AC174">
            <v>42419</v>
          </cell>
          <cell r="AU174">
            <v>42411</v>
          </cell>
          <cell r="BD174">
            <v>42411</v>
          </cell>
          <cell r="CE174">
            <v>42411</v>
          </cell>
          <cell r="CN174">
            <v>42411</v>
          </cell>
          <cell r="CW174">
            <v>42314</v>
          </cell>
          <cell r="DO174">
            <v>41654</v>
          </cell>
          <cell r="EG174">
            <v>41871</v>
          </cell>
          <cell r="EP174">
            <v>42411</v>
          </cell>
        </row>
        <row r="175">
          <cell r="AC175">
            <v>42418</v>
          </cell>
          <cell r="AU175">
            <v>42410</v>
          </cell>
          <cell r="BD175">
            <v>42410</v>
          </cell>
          <cell r="CE175">
            <v>42410</v>
          </cell>
          <cell r="CN175">
            <v>42410</v>
          </cell>
          <cell r="CW175">
            <v>42313</v>
          </cell>
          <cell r="DO175">
            <v>41597</v>
          </cell>
          <cell r="EG175">
            <v>41870</v>
          </cell>
          <cell r="EP175">
            <v>42410</v>
          </cell>
        </row>
        <row r="176">
          <cell r="AC176">
            <v>42417</v>
          </cell>
          <cell r="AU176">
            <v>42409</v>
          </cell>
          <cell r="BD176">
            <v>42409</v>
          </cell>
          <cell r="CE176">
            <v>42409</v>
          </cell>
          <cell r="CN176">
            <v>42409</v>
          </cell>
          <cell r="CW176">
            <v>42311</v>
          </cell>
          <cell r="EG176">
            <v>41869</v>
          </cell>
          <cell r="EP176">
            <v>42409</v>
          </cell>
        </row>
        <row r="177">
          <cell r="AC177">
            <v>42416</v>
          </cell>
          <cell r="AU177">
            <v>42408</v>
          </cell>
          <cell r="BD177">
            <v>42408</v>
          </cell>
          <cell r="CE177">
            <v>42408</v>
          </cell>
          <cell r="CN177">
            <v>42408</v>
          </cell>
          <cell r="CW177">
            <v>42310</v>
          </cell>
          <cell r="EG177">
            <v>41865</v>
          </cell>
          <cell r="EP177">
            <v>42408</v>
          </cell>
        </row>
        <row r="178">
          <cell r="AC178">
            <v>42412</v>
          </cell>
          <cell r="AU178">
            <v>42405</v>
          </cell>
          <cell r="BD178">
            <v>42405</v>
          </cell>
          <cell r="CE178">
            <v>42405</v>
          </cell>
          <cell r="CN178">
            <v>42405</v>
          </cell>
          <cell r="CW178">
            <v>42307</v>
          </cell>
          <cell r="EG178">
            <v>41862</v>
          </cell>
          <cell r="EP178">
            <v>42405</v>
          </cell>
        </row>
        <row r="179">
          <cell r="AC179">
            <v>42411</v>
          </cell>
          <cell r="AU179">
            <v>42404</v>
          </cell>
          <cell r="BD179">
            <v>42404</v>
          </cell>
          <cell r="CE179">
            <v>42404</v>
          </cell>
          <cell r="CN179">
            <v>42404</v>
          </cell>
          <cell r="CW179">
            <v>42300</v>
          </cell>
          <cell r="EG179">
            <v>41857</v>
          </cell>
          <cell r="EP179">
            <v>42404</v>
          </cell>
        </row>
        <row r="180">
          <cell r="AC180">
            <v>42410</v>
          </cell>
          <cell r="AU180">
            <v>42403</v>
          </cell>
          <cell r="BD180">
            <v>42403</v>
          </cell>
          <cell r="CE180">
            <v>42403</v>
          </cell>
          <cell r="CN180">
            <v>42403</v>
          </cell>
          <cell r="CW180">
            <v>42298</v>
          </cell>
          <cell r="EG180">
            <v>41856</v>
          </cell>
          <cell r="EP180">
            <v>42403</v>
          </cell>
        </row>
        <row r="181">
          <cell r="AC181">
            <v>42409</v>
          </cell>
          <cell r="AU181">
            <v>42402</v>
          </cell>
          <cell r="BD181">
            <v>42402</v>
          </cell>
          <cell r="CE181">
            <v>42402</v>
          </cell>
          <cell r="CN181">
            <v>42402</v>
          </cell>
          <cell r="CW181">
            <v>42296</v>
          </cell>
          <cell r="EG181">
            <v>41855</v>
          </cell>
          <cell r="EP181">
            <v>42402</v>
          </cell>
        </row>
        <row r="182">
          <cell r="AC182">
            <v>42408</v>
          </cell>
          <cell r="AU182">
            <v>42401</v>
          </cell>
          <cell r="BD182">
            <v>42401</v>
          </cell>
          <cell r="CE182">
            <v>42401</v>
          </cell>
          <cell r="CN182">
            <v>42401</v>
          </cell>
          <cell r="CW182">
            <v>42293</v>
          </cell>
          <cell r="EG182">
            <v>41852</v>
          </cell>
          <cell r="EP182">
            <v>42401</v>
          </cell>
        </row>
        <row r="183">
          <cell r="AC183">
            <v>42405</v>
          </cell>
          <cell r="AU183">
            <v>42398</v>
          </cell>
          <cell r="BD183">
            <v>42398</v>
          </cell>
          <cell r="CE183">
            <v>42398</v>
          </cell>
          <cell r="CN183">
            <v>42398</v>
          </cell>
          <cell r="CW183">
            <v>42292</v>
          </cell>
          <cell r="EG183">
            <v>41851</v>
          </cell>
          <cell r="EP183">
            <v>42398</v>
          </cell>
        </row>
        <row r="184">
          <cell r="AC184">
            <v>42404</v>
          </cell>
          <cell r="AU184">
            <v>42397</v>
          </cell>
          <cell r="BD184">
            <v>42397</v>
          </cell>
          <cell r="CE184">
            <v>42397</v>
          </cell>
          <cell r="CN184">
            <v>42397</v>
          </cell>
          <cell r="CW184">
            <v>42291</v>
          </cell>
          <cell r="EG184">
            <v>41850</v>
          </cell>
          <cell r="EP184">
            <v>42397</v>
          </cell>
        </row>
        <row r="185">
          <cell r="AC185">
            <v>42403</v>
          </cell>
          <cell r="AU185">
            <v>42396</v>
          </cell>
          <cell r="BD185">
            <v>42396</v>
          </cell>
          <cell r="CE185">
            <v>42396</v>
          </cell>
          <cell r="CN185">
            <v>42396</v>
          </cell>
          <cell r="CW185">
            <v>42290</v>
          </cell>
          <cell r="EG185">
            <v>41848</v>
          </cell>
          <cell r="EP185">
            <v>42396</v>
          </cell>
        </row>
        <row r="186">
          <cell r="AC186">
            <v>42402</v>
          </cell>
          <cell r="AU186">
            <v>42394</v>
          </cell>
          <cell r="BD186">
            <v>42394</v>
          </cell>
          <cell r="CE186">
            <v>42394</v>
          </cell>
          <cell r="CN186">
            <v>42394</v>
          </cell>
          <cell r="CW186">
            <v>42286</v>
          </cell>
          <cell r="EG186">
            <v>41843</v>
          </cell>
          <cell r="EP186">
            <v>42394</v>
          </cell>
        </row>
        <row r="187">
          <cell r="AC187">
            <v>42401</v>
          </cell>
          <cell r="AU187">
            <v>42391</v>
          </cell>
          <cell r="BD187">
            <v>42391</v>
          </cell>
          <cell r="CE187">
            <v>42391</v>
          </cell>
          <cell r="CN187">
            <v>42391</v>
          </cell>
          <cell r="CW187">
            <v>42285</v>
          </cell>
          <cell r="EG187">
            <v>41841</v>
          </cell>
          <cell r="EP187">
            <v>42391</v>
          </cell>
        </row>
        <row r="188">
          <cell r="AC188">
            <v>42398</v>
          </cell>
          <cell r="AU188">
            <v>42390</v>
          </cell>
          <cell r="BD188">
            <v>42390</v>
          </cell>
          <cell r="CE188">
            <v>42390</v>
          </cell>
          <cell r="CN188">
            <v>42390</v>
          </cell>
          <cell r="CW188">
            <v>42284</v>
          </cell>
          <cell r="EG188">
            <v>41838</v>
          </cell>
          <cell r="EP188">
            <v>42390</v>
          </cell>
        </row>
        <row r="189">
          <cell r="AC189">
            <v>42397</v>
          </cell>
          <cell r="AU189">
            <v>42389</v>
          </cell>
          <cell r="BD189">
            <v>42389</v>
          </cell>
          <cell r="CE189">
            <v>42389</v>
          </cell>
          <cell r="CN189">
            <v>42389</v>
          </cell>
          <cell r="CW189">
            <v>42275</v>
          </cell>
          <cell r="EG189">
            <v>41836</v>
          </cell>
          <cell r="EP189">
            <v>42389</v>
          </cell>
        </row>
        <row r="190">
          <cell r="AC190">
            <v>42396</v>
          </cell>
          <cell r="AU190">
            <v>42388</v>
          </cell>
          <cell r="BD190">
            <v>42388</v>
          </cell>
          <cell r="CE190">
            <v>42388</v>
          </cell>
          <cell r="CN190">
            <v>42388</v>
          </cell>
          <cell r="CW190">
            <v>42254</v>
          </cell>
          <cell r="EG190">
            <v>41828</v>
          </cell>
          <cell r="EP190">
            <v>42388</v>
          </cell>
        </row>
        <row r="191">
          <cell r="AC191">
            <v>42395</v>
          </cell>
          <cell r="AU191">
            <v>42387</v>
          </cell>
          <cell r="BD191">
            <v>42387</v>
          </cell>
          <cell r="CE191">
            <v>42387</v>
          </cell>
          <cell r="CN191">
            <v>42387</v>
          </cell>
          <cell r="CW191">
            <v>42251</v>
          </cell>
          <cell r="EG191">
            <v>41827</v>
          </cell>
          <cell r="EP191">
            <v>42387</v>
          </cell>
        </row>
        <row r="192">
          <cell r="AC192">
            <v>42394</v>
          </cell>
          <cell r="AU192">
            <v>42384</v>
          </cell>
          <cell r="BD192">
            <v>42384</v>
          </cell>
          <cell r="CE192">
            <v>42384</v>
          </cell>
          <cell r="CN192">
            <v>42384</v>
          </cell>
          <cell r="CW192">
            <v>42250</v>
          </cell>
          <cell r="EG192">
            <v>41824</v>
          </cell>
          <cell r="EP192">
            <v>42384</v>
          </cell>
        </row>
        <row r="193">
          <cell r="AC193">
            <v>42391</v>
          </cell>
          <cell r="AU193">
            <v>42383</v>
          </cell>
          <cell r="BD193">
            <v>42383</v>
          </cell>
          <cell r="CE193">
            <v>42383</v>
          </cell>
          <cell r="CN193">
            <v>42383</v>
          </cell>
          <cell r="CW193">
            <v>42249</v>
          </cell>
          <cell r="EG193">
            <v>41823</v>
          </cell>
          <cell r="EP193">
            <v>42383</v>
          </cell>
        </row>
        <row r="194">
          <cell r="AC194">
            <v>42390</v>
          </cell>
          <cell r="AU194">
            <v>42382</v>
          </cell>
          <cell r="BD194">
            <v>42382</v>
          </cell>
          <cell r="CE194">
            <v>42382</v>
          </cell>
          <cell r="CN194">
            <v>42382</v>
          </cell>
          <cell r="CW194">
            <v>42247</v>
          </cell>
          <cell r="EG194">
            <v>41822</v>
          </cell>
          <cell r="EP194">
            <v>42382</v>
          </cell>
        </row>
        <row r="195">
          <cell r="AC195">
            <v>42389</v>
          </cell>
          <cell r="AU195">
            <v>42381</v>
          </cell>
          <cell r="BD195">
            <v>42381</v>
          </cell>
          <cell r="CE195">
            <v>42381</v>
          </cell>
          <cell r="CN195">
            <v>42381</v>
          </cell>
          <cell r="CW195">
            <v>42244</v>
          </cell>
          <cell r="EG195">
            <v>41821</v>
          </cell>
          <cell r="EP195">
            <v>42381</v>
          </cell>
        </row>
        <row r="196">
          <cell r="AC196">
            <v>42388</v>
          </cell>
          <cell r="AU196">
            <v>42380</v>
          </cell>
          <cell r="BD196">
            <v>42380</v>
          </cell>
          <cell r="CE196">
            <v>42380</v>
          </cell>
          <cell r="CN196">
            <v>42380</v>
          </cell>
          <cell r="CW196">
            <v>42243</v>
          </cell>
          <cell r="EG196">
            <v>41820</v>
          </cell>
          <cell r="EP196">
            <v>42380</v>
          </cell>
        </row>
        <row r="197">
          <cell r="AC197">
            <v>42384</v>
          </cell>
          <cell r="AU197">
            <v>42377</v>
          </cell>
          <cell r="BD197">
            <v>42377</v>
          </cell>
          <cell r="CE197">
            <v>42377</v>
          </cell>
          <cell r="CN197">
            <v>42377</v>
          </cell>
          <cell r="CW197">
            <v>42241</v>
          </cell>
          <cell r="EG197">
            <v>41817</v>
          </cell>
          <cell r="EP197">
            <v>42377</v>
          </cell>
        </row>
        <row r="198">
          <cell r="AC198">
            <v>42383</v>
          </cell>
          <cell r="AU198">
            <v>42376</v>
          </cell>
          <cell r="BD198">
            <v>42376</v>
          </cell>
          <cell r="CE198">
            <v>42376</v>
          </cell>
          <cell r="CN198">
            <v>42376</v>
          </cell>
          <cell r="CW198">
            <v>42237</v>
          </cell>
          <cell r="EG198">
            <v>41813</v>
          </cell>
          <cell r="EP198">
            <v>42376</v>
          </cell>
        </row>
        <row r="199">
          <cell r="AC199">
            <v>42382</v>
          </cell>
          <cell r="AU199">
            <v>42375</v>
          </cell>
          <cell r="BD199">
            <v>42375</v>
          </cell>
          <cell r="CE199">
            <v>42375</v>
          </cell>
          <cell r="CN199">
            <v>42375</v>
          </cell>
          <cell r="CW199">
            <v>42236</v>
          </cell>
          <cell r="EG199">
            <v>41810</v>
          </cell>
          <cell r="EP199">
            <v>42375</v>
          </cell>
        </row>
        <row r="200">
          <cell r="AC200">
            <v>42381</v>
          </cell>
          <cell r="AU200">
            <v>42374</v>
          </cell>
          <cell r="BD200">
            <v>42374</v>
          </cell>
          <cell r="CE200">
            <v>42374</v>
          </cell>
          <cell r="CN200">
            <v>42374</v>
          </cell>
          <cell r="CW200">
            <v>42235</v>
          </cell>
          <cell r="EG200">
            <v>41807</v>
          </cell>
          <cell r="EP200">
            <v>42374</v>
          </cell>
        </row>
        <row r="201">
          <cell r="AC201">
            <v>42380</v>
          </cell>
          <cell r="AU201">
            <v>42373</v>
          </cell>
          <cell r="BD201">
            <v>42373</v>
          </cell>
          <cell r="CE201">
            <v>42373</v>
          </cell>
          <cell r="CN201">
            <v>42373</v>
          </cell>
          <cell r="CW201">
            <v>42233</v>
          </cell>
          <cell r="EG201">
            <v>41803</v>
          </cell>
          <cell r="EP201">
            <v>42373</v>
          </cell>
        </row>
        <row r="202">
          <cell r="AC202">
            <v>42377</v>
          </cell>
          <cell r="AU202">
            <v>42370</v>
          </cell>
          <cell r="BD202">
            <v>42370</v>
          </cell>
          <cell r="CE202">
            <v>42370</v>
          </cell>
          <cell r="CN202">
            <v>42370</v>
          </cell>
          <cell r="CW202">
            <v>42230</v>
          </cell>
          <cell r="EG202">
            <v>41802</v>
          </cell>
          <cell r="EP202">
            <v>42370</v>
          </cell>
        </row>
        <row r="203">
          <cell r="AC203">
            <v>42376</v>
          </cell>
          <cell r="AU203">
            <v>42369</v>
          </cell>
          <cell r="BD203">
            <v>42369</v>
          </cell>
          <cell r="CE203">
            <v>42369</v>
          </cell>
          <cell r="CN203">
            <v>42369</v>
          </cell>
          <cell r="CW203">
            <v>42229</v>
          </cell>
          <cell r="EG203">
            <v>41800</v>
          </cell>
          <cell r="EP203">
            <v>42369</v>
          </cell>
        </row>
        <row r="204">
          <cell r="AC204">
            <v>42375</v>
          </cell>
          <cell r="AU204">
            <v>42368</v>
          </cell>
          <cell r="BD204">
            <v>42368</v>
          </cell>
          <cell r="CE204">
            <v>42368</v>
          </cell>
          <cell r="CN204">
            <v>42368</v>
          </cell>
          <cell r="CW204">
            <v>42226</v>
          </cell>
          <cell r="EG204">
            <v>41799</v>
          </cell>
          <cell r="EP204">
            <v>42368</v>
          </cell>
        </row>
        <row r="205">
          <cell r="AC205">
            <v>42374</v>
          </cell>
          <cell r="AU205">
            <v>42367</v>
          </cell>
          <cell r="BD205">
            <v>42367</v>
          </cell>
          <cell r="CE205">
            <v>42367</v>
          </cell>
          <cell r="CN205">
            <v>42367</v>
          </cell>
          <cell r="CW205">
            <v>42223</v>
          </cell>
          <cell r="EG205">
            <v>41796</v>
          </cell>
          <cell r="EP205">
            <v>42367</v>
          </cell>
        </row>
        <row r="206">
          <cell r="AC206">
            <v>42373</v>
          </cell>
          <cell r="AU206">
            <v>42366</v>
          </cell>
          <cell r="BD206">
            <v>42366</v>
          </cell>
          <cell r="CE206">
            <v>42366</v>
          </cell>
          <cell r="CN206">
            <v>42366</v>
          </cell>
          <cell r="CW206">
            <v>42221</v>
          </cell>
          <cell r="EG206">
            <v>41795</v>
          </cell>
          <cell r="EP206">
            <v>42366</v>
          </cell>
        </row>
        <row r="207">
          <cell r="AC207">
            <v>42369</v>
          </cell>
          <cell r="AU207">
            <v>42362</v>
          </cell>
          <cell r="BD207">
            <v>42362</v>
          </cell>
          <cell r="CE207">
            <v>42362</v>
          </cell>
          <cell r="CN207">
            <v>42362</v>
          </cell>
          <cell r="CW207">
            <v>42219</v>
          </cell>
          <cell r="EG207">
            <v>41794</v>
          </cell>
          <cell r="EP207">
            <v>42362</v>
          </cell>
        </row>
        <row r="208">
          <cell r="AC208">
            <v>42368</v>
          </cell>
          <cell r="AU208">
            <v>42361</v>
          </cell>
          <cell r="BD208">
            <v>42361</v>
          </cell>
          <cell r="CE208">
            <v>42361</v>
          </cell>
          <cell r="CN208">
            <v>42361</v>
          </cell>
          <cell r="CW208">
            <v>42216</v>
          </cell>
          <cell r="EG208">
            <v>41793</v>
          </cell>
          <cell r="EP208">
            <v>42361</v>
          </cell>
        </row>
        <row r="209">
          <cell r="AC209">
            <v>42367</v>
          </cell>
          <cell r="AU209">
            <v>42360</v>
          </cell>
          <cell r="BD209">
            <v>42360</v>
          </cell>
          <cell r="CE209">
            <v>42360</v>
          </cell>
          <cell r="CN209">
            <v>42360</v>
          </cell>
          <cell r="CW209">
            <v>42215</v>
          </cell>
          <cell r="EG209">
            <v>41792</v>
          </cell>
          <cell r="EP209">
            <v>42360</v>
          </cell>
        </row>
        <row r="210">
          <cell r="AC210">
            <v>42366</v>
          </cell>
          <cell r="AU210">
            <v>42359</v>
          </cell>
          <cell r="BD210">
            <v>42359</v>
          </cell>
          <cell r="CE210">
            <v>42359</v>
          </cell>
          <cell r="CN210">
            <v>42359</v>
          </cell>
          <cell r="CW210">
            <v>42212</v>
          </cell>
          <cell r="EG210">
            <v>41787</v>
          </cell>
          <cell r="EP210">
            <v>42359</v>
          </cell>
        </row>
        <row r="211">
          <cell r="AC211">
            <v>42362</v>
          </cell>
          <cell r="AU211">
            <v>42356</v>
          </cell>
          <cell r="BD211">
            <v>42356</v>
          </cell>
          <cell r="CE211">
            <v>42356</v>
          </cell>
          <cell r="CN211">
            <v>42356</v>
          </cell>
          <cell r="CW211">
            <v>42209</v>
          </cell>
          <cell r="EG211">
            <v>41786</v>
          </cell>
          <cell r="EP211">
            <v>42356</v>
          </cell>
        </row>
        <row r="212">
          <cell r="AC212">
            <v>42361</v>
          </cell>
          <cell r="AU212">
            <v>42355</v>
          </cell>
          <cell r="BD212">
            <v>42355</v>
          </cell>
          <cell r="CE212">
            <v>42355</v>
          </cell>
          <cell r="CN212">
            <v>42355</v>
          </cell>
          <cell r="CW212">
            <v>42208</v>
          </cell>
          <cell r="EG212">
            <v>41785</v>
          </cell>
          <cell r="EP212">
            <v>42355</v>
          </cell>
        </row>
        <row r="213">
          <cell r="AC213">
            <v>42360</v>
          </cell>
          <cell r="AU213">
            <v>42354</v>
          </cell>
          <cell r="BD213">
            <v>42354</v>
          </cell>
          <cell r="CE213">
            <v>42354</v>
          </cell>
          <cell r="CN213">
            <v>42354</v>
          </cell>
          <cell r="CW213">
            <v>42207</v>
          </cell>
          <cell r="EG213">
            <v>41781</v>
          </cell>
          <cell r="EP213">
            <v>42354</v>
          </cell>
        </row>
        <row r="214">
          <cell r="AC214">
            <v>42359</v>
          </cell>
          <cell r="AU214">
            <v>42353</v>
          </cell>
          <cell r="BD214">
            <v>42353</v>
          </cell>
          <cell r="CE214">
            <v>42353</v>
          </cell>
          <cell r="CN214">
            <v>42353</v>
          </cell>
          <cell r="CW214">
            <v>42205</v>
          </cell>
          <cell r="EG214">
            <v>41778</v>
          </cell>
          <cell r="EP214">
            <v>42353</v>
          </cell>
        </row>
        <row r="215">
          <cell r="AC215">
            <v>42356</v>
          </cell>
          <cell r="AU215">
            <v>42352</v>
          </cell>
          <cell r="BD215">
            <v>42352</v>
          </cell>
          <cell r="CE215">
            <v>42352</v>
          </cell>
          <cell r="CN215">
            <v>42352</v>
          </cell>
          <cell r="CW215">
            <v>42198</v>
          </cell>
          <cell r="EG215">
            <v>41766</v>
          </cell>
          <cell r="EP215">
            <v>42352</v>
          </cell>
        </row>
        <row r="216">
          <cell r="AC216">
            <v>42355</v>
          </cell>
          <cell r="AU216">
            <v>42349</v>
          </cell>
          <cell r="BD216">
            <v>42349</v>
          </cell>
          <cell r="CE216">
            <v>42349</v>
          </cell>
          <cell r="CN216">
            <v>42349</v>
          </cell>
          <cell r="CW216">
            <v>42195</v>
          </cell>
          <cell r="EG216">
            <v>41764</v>
          </cell>
          <cell r="EP216">
            <v>42349</v>
          </cell>
        </row>
        <row r="217">
          <cell r="AC217">
            <v>42354</v>
          </cell>
          <cell r="AU217">
            <v>42348</v>
          </cell>
          <cell r="BD217">
            <v>42348</v>
          </cell>
          <cell r="CE217">
            <v>42348</v>
          </cell>
          <cell r="CN217">
            <v>42348</v>
          </cell>
          <cell r="CW217">
            <v>42194</v>
          </cell>
          <cell r="EG217">
            <v>41754</v>
          </cell>
          <cell r="EP217">
            <v>42348</v>
          </cell>
        </row>
        <row r="218">
          <cell r="AC218">
            <v>42353</v>
          </cell>
          <cell r="AU218">
            <v>42347</v>
          </cell>
          <cell r="BD218">
            <v>42347</v>
          </cell>
          <cell r="CE218">
            <v>42347</v>
          </cell>
          <cell r="CN218">
            <v>42347</v>
          </cell>
          <cell r="CW218">
            <v>42193</v>
          </cell>
          <cell r="EG218">
            <v>41752</v>
          </cell>
          <cell r="EP218">
            <v>42347</v>
          </cell>
        </row>
        <row r="219">
          <cell r="AC219">
            <v>42352</v>
          </cell>
          <cell r="AU219">
            <v>42346</v>
          </cell>
          <cell r="BD219">
            <v>42346</v>
          </cell>
          <cell r="CE219">
            <v>42346</v>
          </cell>
          <cell r="CN219">
            <v>42346</v>
          </cell>
          <cell r="CW219">
            <v>42187</v>
          </cell>
          <cell r="EG219">
            <v>41751</v>
          </cell>
          <cell r="EP219">
            <v>42346</v>
          </cell>
        </row>
        <row r="220">
          <cell r="AC220">
            <v>42349</v>
          </cell>
          <cell r="AU220">
            <v>42345</v>
          </cell>
          <cell r="BD220">
            <v>42345</v>
          </cell>
          <cell r="CE220">
            <v>42345</v>
          </cell>
          <cell r="CN220">
            <v>42345</v>
          </cell>
          <cell r="CW220">
            <v>42186</v>
          </cell>
          <cell r="EG220">
            <v>41744</v>
          </cell>
          <cell r="EP220">
            <v>42345</v>
          </cell>
        </row>
        <row r="221">
          <cell r="AC221">
            <v>42348</v>
          </cell>
          <cell r="AU221">
            <v>42342</v>
          </cell>
          <cell r="BD221">
            <v>42342</v>
          </cell>
          <cell r="CE221">
            <v>42342</v>
          </cell>
          <cell r="CN221">
            <v>42342</v>
          </cell>
          <cell r="CW221">
            <v>42185</v>
          </cell>
          <cell r="EG221">
            <v>41740</v>
          </cell>
          <cell r="EP221">
            <v>42342</v>
          </cell>
        </row>
        <row r="222">
          <cell r="AC222">
            <v>42347</v>
          </cell>
          <cell r="AU222">
            <v>42341</v>
          </cell>
          <cell r="BD222">
            <v>42341</v>
          </cell>
          <cell r="CE222">
            <v>42341</v>
          </cell>
          <cell r="CN222">
            <v>42341</v>
          </cell>
          <cell r="CW222">
            <v>42180</v>
          </cell>
          <cell r="EG222">
            <v>41739</v>
          </cell>
          <cell r="EP222">
            <v>42341</v>
          </cell>
        </row>
        <row r="223">
          <cell r="AC223">
            <v>42346</v>
          </cell>
          <cell r="AU223">
            <v>42340</v>
          </cell>
          <cell r="BD223">
            <v>42340</v>
          </cell>
          <cell r="CE223">
            <v>42340</v>
          </cell>
          <cell r="CN223">
            <v>42340</v>
          </cell>
          <cell r="CW223">
            <v>42179</v>
          </cell>
          <cell r="EG223">
            <v>41733</v>
          </cell>
          <cell r="EP223">
            <v>42340</v>
          </cell>
        </row>
        <row r="224">
          <cell r="AC224">
            <v>42345</v>
          </cell>
          <cell r="AU224">
            <v>42339</v>
          </cell>
          <cell r="BD224">
            <v>42339</v>
          </cell>
          <cell r="CE224">
            <v>42339</v>
          </cell>
          <cell r="CN224">
            <v>42339</v>
          </cell>
          <cell r="CW224">
            <v>42178</v>
          </cell>
          <cell r="EG224">
            <v>41731</v>
          </cell>
          <cell r="EP224">
            <v>42339</v>
          </cell>
        </row>
        <row r="225">
          <cell r="AC225">
            <v>42342</v>
          </cell>
          <cell r="AU225">
            <v>42338</v>
          </cell>
          <cell r="BD225">
            <v>42338</v>
          </cell>
          <cell r="CE225">
            <v>42338</v>
          </cell>
          <cell r="CN225">
            <v>42338</v>
          </cell>
          <cell r="CW225">
            <v>42177</v>
          </cell>
          <cell r="EG225">
            <v>41723</v>
          </cell>
          <cell r="EP225">
            <v>42338</v>
          </cell>
        </row>
        <row r="226">
          <cell r="AC226">
            <v>42341</v>
          </cell>
          <cell r="AU226">
            <v>42335</v>
          </cell>
          <cell r="BD226">
            <v>42335</v>
          </cell>
          <cell r="CE226">
            <v>42335</v>
          </cell>
          <cell r="CN226">
            <v>42335</v>
          </cell>
          <cell r="CW226">
            <v>42174</v>
          </cell>
          <cell r="EG226">
            <v>41718</v>
          </cell>
          <cell r="EP226">
            <v>42335</v>
          </cell>
        </row>
        <row r="227">
          <cell r="AC227">
            <v>42340</v>
          </cell>
          <cell r="AU227">
            <v>42334</v>
          </cell>
          <cell r="BD227">
            <v>42334</v>
          </cell>
          <cell r="CE227">
            <v>42334</v>
          </cell>
          <cell r="CN227">
            <v>42334</v>
          </cell>
          <cell r="CW227">
            <v>42173</v>
          </cell>
          <cell r="EG227">
            <v>41716</v>
          </cell>
          <cell r="EP227">
            <v>42334</v>
          </cell>
        </row>
        <row r="228">
          <cell r="AC228">
            <v>42339</v>
          </cell>
          <cell r="AU228">
            <v>42332</v>
          </cell>
          <cell r="BD228">
            <v>42332</v>
          </cell>
          <cell r="CE228">
            <v>42332</v>
          </cell>
          <cell r="CN228">
            <v>42332</v>
          </cell>
          <cell r="CW228">
            <v>42171</v>
          </cell>
          <cell r="EG228">
            <v>41712</v>
          </cell>
          <cell r="EP228">
            <v>42332</v>
          </cell>
        </row>
        <row r="229">
          <cell r="AC229">
            <v>42338</v>
          </cell>
          <cell r="AU229">
            <v>42331</v>
          </cell>
          <cell r="BD229">
            <v>42331</v>
          </cell>
          <cell r="CE229">
            <v>42331</v>
          </cell>
          <cell r="CN229">
            <v>42331</v>
          </cell>
          <cell r="CW229">
            <v>42167</v>
          </cell>
          <cell r="EG229">
            <v>41709</v>
          </cell>
          <cell r="EP229">
            <v>42331</v>
          </cell>
        </row>
        <row r="230">
          <cell r="AC230">
            <v>42335</v>
          </cell>
          <cell r="AU230">
            <v>42328</v>
          </cell>
          <cell r="BD230">
            <v>42328</v>
          </cell>
          <cell r="CE230">
            <v>42328</v>
          </cell>
          <cell r="CN230">
            <v>42328</v>
          </cell>
          <cell r="CW230">
            <v>42166</v>
          </cell>
          <cell r="EG230">
            <v>41708</v>
          </cell>
          <cell r="EP230">
            <v>42328</v>
          </cell>
        </row>
        <row r="231">
          <cell r="AC231">
            <v>42333</v>
          </cell>
          <cell r="AU231">
            <v>42327</v>
          </cell>
          <cell r="BD231">
            <v>42327</v>
          </cell>
          <cell r="CE231">
            <v>42327</v>
          </cell>
          <cell r="CN231">
            <v>42327</v>
          </cell>
          <cell r="CW231">
            <v>42165</v>
          </cell>
          <cell r="EG231">
            <v>41705</v>
          </cell>
          <cell r="EP231">
            <v>42327</v>
          </cell>
        </row>
        <row r="232">
          <cell r="AC232">
            <v>42332</v>
          </cell>
          <cell r="AU232">
            <v>42326</v>
          </cell>
          <cell r="BD232">
            <v>42326</v>
          </cell>
          <cell r="CE232">
            <v>42326</v>
          </cell>
          <cell r="CN232">
            <v>42326</v>
          </cell>
          <cell r="CW232">
            <v>42160</v>
          </cell>
          <cell r="EG232">
            <v>41704</v>
          </cell>
          <cell r="EP232">
            <v>42326</v>
          </cell>
        </row>
        <row r="233">
          <cell r="AC233">
            <v>42331</v>
          </cell>
          <cell r="AU233">
            <v>42325</v>
          </cell>
          <cell r="BD233">
            <v>42325</v>
          </cell>
          <cell r="CE233">
            <v>42325</v>
          </cell>
          <cell r="CN233">
            <v>42325</v>
          </cell>
          <cell r="CW233">
            <v>42153</v>
          </cell>
          <cell r="EG233">
            <v>41698</v>
          </cell>
          <cell r="EP233">
            <v>42325</v>
          </cell>
        </row>
        <row r="234">
          <cell r="AC234">
            <v>42328</v>
          </cell>
          <cell r="AU234">
            <v>42324</v>
          </cell>
          <cell r="BD234">
            <v>42324</v>
          </cell>
          <cell r="CE234">
            <v>42324</v>
          </cell>
          <cell r="CN234">
            <v>42324</v>
          </cell>
          <cell r="CW234">
            <v>42145</v>
          </cell>
          <cell r="EG234">
            <v>41696</v>
          </cell>
          <cell r="EP234">
            <v>42324</v>
          </cell>
        </row>
        <row r="235">
          <cell r="AC235">
            <v>42327</v>
          </cell>
          <cell r="AU235">
            <v>42321</v>
          </cell>
          <cell r="BD235">
            <v>42321</v>
          </cell>
          <cell r="CE235">
            <v>42321</v>
          </cell>
          <cell r="CN235">
            <v>42321</v>
          </cell>
          <cell r="CW235">
            <v>42144</v>
          </cell>
          <cell r="EG235">
            <v>41689</v>
          </cell>
          <cell r="EP235">
            <v>42321</v>
          </cell>
        </row>
        <row r="236">
          <cell r="AC236">
            <v>42326</v>
          </cell>
          <cell r="AU236">
            <v>42319</v>
          </cell>
          <cell r="BD236">
            <v>42319</v>
          </cell>
          <cell r="CE236">
            <v>42319</v>
          </cell>
          <cell r="CN236">
            <v>42319</v>
          </cell>
          <cell r="CW236">
            <v>42143</v>
          </cell>
          <cell r="EG236">
            <v>41687</v>
          </cell>
          <cell r="EP236">
            <v>42319</v>
          </cell>
        </row>
        <row r="237">
          <cell r="AC237">
            <v>42325</v>
          </cell>
          <cell r="AU237">
            <v>42318</v>
          </cell>
          <cell r="BD237">
            <v>42318</v>
          </cell>
          <cell r="CE237">
            <v>42318</v>
          </cell>
          <cell r="CN237">
            <v>42318</v>
          </cell>
          <cell r="CW237">
            <v>42130</v>
          </cell>
          <cell r="EG237">
            <v>41683</v>
          </cell>
          <cell r="EP237">
            <v>42318</v>
          </cell>
        </row>
        <row r="238">
          <cell r="AC238">
            <v>42324</v>
          </cell>
          <cell r="AU238">
            <v>42317</v>
          </cell>
          <cell r="BD238">
            <v>42317</v>
          </cell>
          <cell r="CE238">
            <v>42317</v>
          </cell>
          <cell r="CN238">
            <v>42317</v>
          </cell>
          <cell r="CW238">
            <v>42129</v>
          </cell>
          <cell r="EG238">
            <v>41682</v>
          </cell>
          <cell r="EP238">
            <v>42317</v>
          </cell>
        </row>
        <row r="239">
          <cell r="AC239">
            <v>42321</v>
          </cell>
          <cell r="AU239">
            <v>42314</v>
          </cell>
          <cell r="BD239">
            <v>42314</v>
          </cell>
          <cell r="CE239">
            <v>42314</v>
          </cell>
          <cell r="CN239">
            <v>42314</v>
          </cell>
          <cell r="CW239">
            <v>42128</v>
          </cell>
          <cell r="EG239">
            <v>41681</v>
          </cell>
          <cell r="EP239">
            <v>42314</v>
          </cell>
        </row>
        <row r="240">
          <cell r="AC240">
            <v>42320</v>
          </cell>
          <cell r="AU240">
            <v>42313</v>
          </cell>
          <cell r="BD240">
            <v>42313</v>
          </cell>
          <cell r="CE240">
            <v>42313</v>
          </cell>
          <cell r="CN240">
            <v>42313</v>
          </cell>
          <cell r="CW240">
            <v>42124</v>
          </cell>
          <cell r="EG240">
            <v>41680</v>
          </cell>
          <cell r="EP240">
            <v>42313</v>
          </cell>
        </row>
        <row r="241">
          <cell r="AC241">
            <v>42319</v>
          </cell>
          <cell r="AU241">
            <v>42312</v>
          </cell>
          <cell r="BD241">
            <v>42312</v>
          </cell>
          <cell r="CE241">
            <v>42312</v>
          </cell>
          <cell r="CN241">
            <v>42312</v>
          </cell>
          <cell r="CW241">
            <v>42123</v>
          </cell>
          <cell r="EG241">
            <v>41677</v>
          </cell>
          <cell r="EP241">
            <v>42312</v>
          </cell>
        </row>
        <row r="242">
          <cell r="AC242">
            <v>42318</v>
          </cell>
          <cell r="AU242">
            <v>42311</v>
          </cell>
          <cell r="BD242">
            <v>42311</v>
          </cell>
          <cell r="CE242">
            <v>42311</v>
          </cell>
          <cell r="CN242">
            <v>42311</v>
          </cell>
          <cell r="CW242">
            <v>42122</v>
          </cell>
          <cell r="EG242">
            <v>41676</v>
          </cell>
          <cell r="EP242">
            <v>42311</v>
          </cell>
        </row>
        <row r="243">
          <cell r="AC243">
            <v>42317</v>
          </cell>
          <cell r="AU243">
            <v>42310</v>
          </cell>
          <cell r="BD243">
            <v>42310</v>
          </cell>
          <cell r="CE243">
            <v>42310</v>
          </cell>
          <cell r="CN243">
            <v>42310</v>
          </cell>
          <cell r="CW243">
            <v>42121</v>
          </cell>
          <cell r="EG243">
            <v>41675</v>
          </cell>
          <cell r="EP243">
            <v>42310</v>
          </cell>
        </row>
        <row r="244">
          <cell r="AC244">
            <v>42314</v>
          </cell>
          <cell r="AU244">
            <v>42307</v>
          </cell>
          <cell r="BD244">
            <v>42307</v>
          </cell>
          <cell r="CE244">
            <v>42307</v>
          </cell>
          <cell r="CN244">
            <v>42307</v>
          </cell>
          <cell r="CW244">
            <v>42118</v>
          </cell>
          <cell r="EG244">
            <v>41674</v>
          </cell>
          <cell r="EP244">
            <v>42307</v>
          </cell>
        </row>
        <row r="245">
          <cell r="AC245">
            <v>42313</v>
          </cell>
          <cell r="AU245">
            <v>42306</v>
          </cell>
          <cell r="BD245">
            <v>42306</v>
          </cell>
          <cell r="CE245">
            <v>42306</v>
          </cell>
          <cell r="CN245">
            <v>42306</v>
          </cell>
          <cell r="CW245">
            <v>42117</v>
          </cell>
          <cell r="EG245">
            <v>41673</v>
          </cell>
          <cell r="EP245">
            <v>42306</v>
          </cell>
        </row>
        <row r="246">
          <cell r="AC246">
            <v>42312</v>
          </cell>
          <cell r="AU246">
            <v>42305</v>
          </cell>
          <cell r="BD246">
            <v>42305</v>
          </cell>
          <cell r="CE246">
            <v>42305</v>
          </cell>
          <cell r="CN246">
            <v>42305</v>
          </cell>
          <cell r="CW246">
            <v>42116</v>
          </cell>
          <cell r="EG246">
            <v>41669</v>
          </cell>
          <cell r="EP246">
            <v>42305</v>
          </cell>
        </row>
        <row r="247">
          <cell r="AC247">
            <v>42311</v>
          </cell>
          <cell r="AU247">
            <v>42304</v>
          </cell>
          <cell r="BD247">
            <v>42304</v>
          </cell>
          <cell r="CE247">
            <v>42304</v>
          </cell>
          <cell r="CN247">
            <v>42304</v>
          </cell>
          <cell r="CW247">
            <v>42115</v>
          </cell>
          <cell r="EG247">
            <v>41668</v>
          </cell>
          <cell r="EP247">
            <v>42304</v>
          </cell>
        </row>
        <row r="248">
          <cell r="AC248">
            <v>42310</v>
          </cell>
          <cell r="AU248">
            <v>42303</v>
          </cell>
          <cell r="BD248">
            <v>42303</v>
          </cell>
          <cell r="CE248">
            <v>42303</v>
          </cell>
          <cell r="CN248">
            <v>42303</v>
          </cell>
          <cell r="CW248">
            <v>42114</v>
          </cell>
          <cell r="EG248">
            <v>41666</v>
          </cell>
          <cell r="EP248">
            <v>42303</v>
          </cell>
        </row>
        <row r="249">
          <cell r="AC249">
            <v>42307</v>
          </cell>
          <cell r="AU249">
            <v>42300</v>
          </cell>
          <cell r="BD249">
            <v>42300</v>
          </cell>
          <cell r="CE249">
            <v>42300</v>
          </cell>
          <cell r="CN249">
            <v>42300</v>
          </cell>
          <cell r="CW249">
            <v>42111</v>
          </cell>
          <cell r="EG249">
            <v>41663</v>
          </cell>
          <cell r="EP249">
            <v>42300</v>
          </cell>
        </row>
        <row r="250">
          <cell r="AC250">
            <v>42306</v>
          </cell>
          <cell r="AU250">
            <v>42298</v>
          </cell>
          <cell r="BD250">
            <v>42298</v>
          </cell>
          <cell r="CE250">
            <v>42298</v>
          </cell>
          <cell r="CN250">
            <v>42298</v>
          </cell>
          <cell r="CW250">
            <v>42110</v>
          </cell>
          <cell r="EG250">
            <v>41660</v>
          </cell>
          <cell r="EP250">
            <v>42298</v>
          </cell>
        </row>
        <row r="251">
          <cell r="AC251">
            <v>42305</v>
          </cell>
          <cell r="AU251">
            <v>42297</v>
          </cell>
          <cell r="BD251">
            <v>42297</v>
          </cell>
          <cell r="CE251">
            <v>42297</v>
          </cell>
          <cell r="CN251">
            <v>42297</v>
          </cell>
          <cell r="CW251">
            <v>42109</v>
          </cell>
          <cell r="EG251">
            <v>41656</v>
          </cell>
          <cell r="EP251">
            <v>42297</v>
          </cell>
        </row>
        <row r="252">
          <cell r="AC252">
            <v>42304</v>
          </cell>
          <cell r="AU252">
            <v>42296</v>
          </cell>
          <cell r="BD252">
            <v>42296</v>
          </cell>
          <cell r="CE252">
            <v>42296</v>
          </cell>
          <cell r="CN252">
            <v>42296</v>
          </cell>
          <cell r="CW252">
            <v>42107</v>
          </cell>
          <cell r="EG252">
            <v>41655</v>
          </cell>
          <cell r="EP252">
            <v>42296</v>
          </cell>
        </row>
        <row r="253">
          <cell r="AC253">
            <v>42303</v>
          </cell>
          <cell r="AU253">
            <v>42293</v>
          </cell>
          <cell r="BD253">
            <v>42293</v>
          </cell>
          <cell r="CE253">
            <v>42293</v>
          </cell>
          <cell r="CN253">
            <v>42293</v>
          </cell>
          <cell r="CW253">
            <v>42104</v>
          </cell>
          <cell r="EG253">
            <v>41654</v>
          </cell>
          <cell r="EP253">
            <v>42293</v>
          </cell>
        </row>
        <row r="254">
          <cell r="AC254">
            <v>42300</v>
          </cell>
          <cell r="AU254">
            <v>42292</v>
          </cell>
          <cell r="BD254">
            <v>42292</v>
          </cell>
          <cell r="CE254">
            <v>42292</v>
          </cell>
          <cell r="CN254">
            <v>42292</v>
          </cell>
          <cell r="CW254">
            <v>42103</v>
          </cell>
          <cell r="EG254">
            <v>41653</v>
          </cell>
          <cell r="EP254">
            <v>42292</v>
          </cell>
        </row>
        <row r="255">
          <cell r="AC255">
            <v>42299</v>
          </cell>
          <cell r="AU255">
            <v>42291</v>
          </cell>
          <cell r="BD255">
            <v>42291</v>
          </cell>
          <cell r="CE255">
            <v>42291</v>
          </cell>
          <cell r="CN255">
            <v>42291</v>
          </cell>
          <cell r="CW255">
            <v>42102</v>
          </cell>
          <cell r="EG255">
            <v>41652</v>
          </cell>
          <cell r="EP255">
            <v>42291</v>
          </cell>
        </row>
        <row r="256">
          <cell r="AC256">
            <v>42298</v>
          </cell>
          <cell r="AU256">
            <v>42290</v>
          </cell>
          <cell r="BD256">
            <v>42290</v>
          </cell>
          <cell r="CE256">
            <v>42290</v>
          </cell>
          <cell r="CN256">
            <v>42290</v>
          </cell>
          <cell r="CW256">
            <v>42101</v>
          </cell>
          <cell r="EG256">
            <v>41648</v>
          </cell>
          <cell r="EP256">
            <v>42290</v>
          </cell>
        </row>
        <row r="257">
          <cell r="AC257">
            <v>42297</v>
          </cell>
          <cell r="AU257">
            <v>42289</v>
          </cell>
          <cell r="BD257">
            <v>42289</v>
          </cell>
          <cell r="CE257">
            <v>42289</v>
          </cell>
          <cell r="CN257">
            <v>42289</v>
          </cell>
          <cell r="CW257">
            <v>42100</v>
          </cell>
          <cell r="EG257">
            <v>41647</v>
          </cell>
          <cell r="EP257">
            <v>42289</v>
          </cell>
        </row>
        <row r="258">
          <cell r="AC258">
            <v>42296</v>
          </cell>
          <cell r="AU258">
            <v>42286</v>
          </cell>
          <cell r="BD258">
            <v>42286</v>
          </cell>
          <cell r="CE258">
            <v>42286</v>
          </cell>
          <cell r="CN258">
            <v>42286</v>
          </cell>
          <cell r="CW258">
            <v>42095</v>
          </cell>
          <cell r="EG258">
            <v>41646</v>
          </cell>
          <cell r="EP258">
            <v>42286</v>
          </cell>
        </row>
        <row r="259">
          <cell r="AC259">
            <v>42293</v>
          </cell>
          <cell r="AU259">
            <v>42285</v>
          </cell>
          <cell r="BD259">
            <v>42285</v>
          </cell>
          <cell r="CE259">
            <v>42285</v>
          </cell>
          <cell r="CN259">
            <v>42285</v>
          </cell>
          <cell r="CW259">
            <v>42094</v>
          </cell>
          <cell r="EG259">
            <v>41645</v>
          </cell>
          <cell r="EP259">
            <v>42285</v>
          </cell>
        </row>
        <row r="260">
          <cell r="AC260">
            <v>42292</v>
          </cell>
          <cell r="AU260">
            <v>42284</v>
          </cell>
          <cell r="BD260">
            <v>42284</v>
          </cell>
          <cell r="CE260">
            <v>42284</v>
          </cell>
          <cell r="CN260">
            <v>42284</v>
          </cell>
          <cell r="CW260">
            <v>42093</v>
          </cell>
          <cell r="EG260">
            <v>41642</v>
          </cell>
          <cell r="EP260">
            <v>42284</v>
          </cell>
        </row>
        <row r="261">
          <cell r="AC261">
            <v>42291</v>
          </cell>
          <cell r="AU261">
            <v>42283</v>
          </cell>
          <cell r="BD261">
            <v>42283</v>
          </cell>
          <cell r="CE261">
            <v>42283</v>
          </cell>
          <cell r="CN261">
            <v>42283</v>
          </cell>
          <cell r="CW261">
            <v>42089</v>
          </cell>
          <cell r="EG261">
            <v>41641</v>
          </cell>
          <cell r="EP261">
            <v>42283</v>
          </cell>
        </row>
        <row r="262">
          <cell r="AC262">
            <v>42290</v>
          </cell>
          <cell r="AU262">
            <v>42282</v>
          </cell>
          <cell r="BD262">
            <v>42282</v>
          </cell>
          <cell r="CE262">
            <v>42282</v>
          </cell>
          <cell r="CN262">
            <v>42282</v>
          </cell>
          <cell r="CW262">
            <v>42088</v>
          </cell>
          <cell r="EG262">
            <v>41640</v>
          </cell>
          <cell r="EP262">
            <v>42282</v>
          </cell>
        </row>
        <row r="263">
          <cell r="AC263">
            <v>42289</v>
          </cell>
          <cell r="AU263">
            <v>42278</v>
          </cell>
          <cell r="BD263">
            <v>42278</v>
          </cell>
          <cell r="CE263">
            <v>42278</v>
          </cell>
          <cell r="CN263">
            <v>42278</v>
          </cell>
          <cell r="CW263">
            <v>42083</v>
          </cell>
          <cell r="EG263">
            <v>41639</v>
          </cell>
          <cell r="EP263">
            <v>42278</v>
          </cell>
        </row>
        <row r="264">
          <cell r="AC264">
            <v>42286</v>
          </cell>
          <cell r="AU264">
            <v>42277</v>
          </cell>
          <cell r="BD264">
            <v>42277</v>
          </cell>
          <cell r="CE264">
            <v>42277</v>
          </cell>
          <cell r="CN264">
            <v>42277</v>
          </cell>
          <cell r="CW264">
            <v>42080</v>
          </cell>
          <cell r="EG264">
            <v>41634</v>
          </cell>
          <cell r="EP264">
            <v>42277</v>
          </cell>
        </row>
        <row r="265">
          <cell r="AC265">
            <v>42285</v>
          </cell>
          <cell r="AU265">
            <v>42276</v>
          </cell>
          <cell r="BD265">
            <v>42276</v>
          </cell>
          <cell r="CE265">
            <v>42276</v>
          </cell>
          <cell r="CN265">
            <v>42276</v>
          </cell>
          <cell r="CW265">
            <v>42075</v>
          </cell>
          <cell r="EG265">
            <v>41628</v>
          </cell>
          <cell r="EP265">
            <v>42276</v>
          </cell>
        </row>
        <row r="266">
          <cell r="AC266">
            <v>42284</v>
          </cell>
          <cell r="AU266">
            <v>42275</v>
          </cell>
          <cell r="BD266">
            <v>42275</v>
          </cell>
          <cell r="CE266">
            <v>42275</v>
          </cell>
          <cell r="CN266">
            <v>42275</v>
          </cell>
          <cell r="CW266">
            <v>42074</v>
          </cell>
          <cell r="EG266">
            <v>41611</v>
          </cell>
          <cell r="EP266">
            <v>42275</v>
          </cell>
        </row>
        <row r="267">
          <cell r="AC267">
            <v>42283</v>
          </cell>
          <cell r="AU267">
            <v>42271</v>
          </cell>
          <cell r="BD267">
            <v>42271</v>
          </cell>
          <cell r="CE267">
            <v>42271</v>
          </cell>
          <cell r="CN267">
            <v>42271</v>
          </cell>
          <cell r="CW267">
            <v>42073</v>
          </cell>
          <cell r="EG267">
            <v>41596</v>
          </cell>
          <cell r="EP267">
            <v>42271</v>
          </cell>
        </row>
        <row r="268">
          <cell r="AC268">
            <v>42282</v>
          </cell>
          <cell r="AU268">
            <v>42270</v>
          </cell>
          <cell r="BD268">
            <v>42270</v>
          </cell>
          <cell r="CE268">
            <v>42270</v>
          </cell>
          <cell r="CN268">
            <v>42270</v>
          </cell>
          <cell r="CW268">
            <v>42072</v>
          </cell>
          <cell r="EG268">
            <v>41592</v>
          </cell>
          <cell r="EP268">
            <v>42270</v>
          </cell>
        </row>
        <row r="269">
          <cell r="AC269">
            <v>42279</v>
          </cell>
          <cell r="AU269">
            <v>42269</v>
          </cell>
          <cell r="BD269">
            <v>42269</v>
          </cell>
          <cell r="CE269">
            <v>42269</v>
          </cell>
          <cell r="CN269">
            <v>42269</v>
          </cell>
          <cell r="CW269">
            <v>42067</v>
          </cell>
          <cell r="EG269">
            <v>41584</v>
          </cell>
          <cell r="EP269">
            <v>42269</v>
          </cell>
        </row>
        <row r="270">
          <cell r="AC270">
            <v>42278</v>
          </cell>
          <cell r="AU270">
            <v>42268</v>
          </cell>
          <cell r="BD270">
            <v>42268</v>
          </cell>
          <cell r="CE270">
            <v>42268</v>
          </cell>
          <cell r="CN270">
            <v>42268</v>
          </cell>
          <cell r="CW270">
            <v>42066</v>
          </cell>
          <cell r="EG270">
            <v>41577</v>
          </cell>
          <cell r="EP270">
            <v>42268</v>
          </cell>
        </row>
        <row r="271">
          <cell r="AC271">
            <v>42277</v>
          </cell>
          <cell r="AU271">
            <v>42265</v>
          </cell>
          <cell r="BD271">
            <v>42265</v>
          </cell>
          <cell r="CE271">
            <v>42265</v>
          </cell>
          <cell r="CN271">
            <v>42265</v>
          </cell>
          <cell r="CW271">
            <v>42062</v>
          </cell>
          <cell r="EG271">
            <v>41556</v>
          </cell>
          <cell r="EP271">
            <v>42265</v>
          </cell>
        </row>
        <row r="272">
          <cell r="AC272">
            <v>42276</v>
          </cell>
          <cell r="AU272">
            <v>42263</v>
          </cell>
          <cell r="BD272">
            <v>42263</v>
          </cell>
          <cell r="CE272">
            <v>42263</v>
          </cell>
          <cell r="CN272">
            <v>42263</v>
          </cell>
          <cell r="CW272">
            <v>42061</v>
          </cell>
          <cell r="EP272">
            <v>42263</v>
          </cell>
        </row>
        <row r="273">
          <cell r="AC273">
            <v>42275</v>
          </cell>
          <cell r="AU273">
            <v>42262</v>
          </cell>
          <cell r="BD273">
            <v>42262</v>
          </cell>
          <cell r="CE273">
            <v>42262</v>
          </cell>
          <cell r="CN273">
            <v>42262</v>
          </cell>
          <cell r="CW273">
            <v>42060</v>
          </cell>
          <cell r="EP273">
            <v>42262</v>
          </cell>
        </row>
        <row r="274">
          <cell r="AC274">
            <v>42272</v>
          </cell>
          <cell r="AU274">
            <v>42261</v>
          </cell>
          <cell r="BD274">
            <v>42261</v>
          </cell>
          <cell r="CE274">
            <v>42261</v>
          </cell>
          <cell r="CN274">
            <v>42261</v>
          </cell>
          <cell r="CW274">
            <v>42059</v>
          </cell>
          <cell r="EP274">
            <v>42261</v>
          </cell>
        </row>
        <row r="275">
          <cell r="AC275">
            <v>42271</v>
          </cell>
          <cell r="AU275">
            <v>42258</v>
          </cell>
          <cell r="BD275">
            <v>42258</v>
          </cell>
          <cell r="CE275">
            <v>42258</v>
          </cell>
          <cell r="CN275">
            <v>42258</v>
          </cell>
          <cell r="CW275">
            <v>42058</v>
          </cell>
          <cell r="EP275">
            <v>42258</v>
          </cell>
        </row>
        <row r="276">
          <cell r="AC276">
            <v>42270</v>
          </cell>
          <cell r="AU276">
            <v>42257</v>
          </cell>
          <cell r="BD276">
            <v>42257</v>
          </cell>
          <cell r="CE276">
            <v>42257</v>
          </cell>
          <cell r="CN276">
            <v>42257</v>
          </cell>
          <cell r="CW276">
            <v>42055</v>
          </cell>
          <cell r="EP276">
            <v>42257</v>
          </cell>
        </row>
        <row r="277">
          <cell r="AC277">
            <v>42269</v>
          </cell>
          <cell r="AU277">
            <v>42256</v>
          </cell>
          <cell r="BD277">
            <v>42256</v>
          </cell>
          <cell r="CE277">
            <v>42256</v>
          </cell>
          <cell r="CN277">
            <v>42256</v>
          </cell>
          <cell r="CW277">
            <v>42054</v>
          </cell>
          <cell r="EP277">
            <v>42256</v>
          </cell>
        </row>
        <row r="278">
          <cell r="AC278">
            <v>42268</v>
          </cell>
          <cell r="AU278">
            <v>42255</v>
          </cell>
          <cell r="BD278">
            <v>42255</v>
          </cell>
          <cell r="CE278">
            <v>42255</v>
          </cell>
          <cell r="CN278">
            <v>42255</v>
          </cell>
          <cell r="CW278">
            <v>42053</v>
          </cell>
          <cell r="EP278">
            <v>42255</v>
          </cell>
        </row>
        <row r="279">
          <cell r="AC279">
            <v>42265</v>
          </cell>
          <cell r="AU279">
            <v>42254</v>
          </cell>
          <cell r="BD279">
            <v>42254</v>
          </cell>
          <cell r="CE279">
            <v>42254</v>
          </cell>
          <cell r="CN279">
            <v>42254</v>
          </cell>
          <cell r="CW279">
            <v>42048</v>
          </cell>
          <cell r="EP279">
            <v>42254</v>
          </cell>
        </row>
        <row r="280">
          <cell r="AC280">
            <v>42264</v>
          </cell>
          <cell r="AU280">
            <v>42251</v>
          </cell>
          <cell r="BD280">
            <v>42251</v>
          </cell>
          <cell r="CE280">
            <v>42251</v>
          </cell>
          <cell r="CN280">
            <v>42251</v>
          </cell>
          <cell r="CW280">
            <v>42047</v>
          </cell>
          <cell r="EP280">
            <v>42251</v>
          </cell>
        </row>
        <row r="281">
          <cell r="AC281">
            <v>42263</v>
          </cell>
          <cell r="AU281">
            <v>42250</v>
          </cell>
          <cell r="BD281">
            <v>42250</v>
          </cell>
          <cell r="CE281">
            <v>42250</v>
          </cell>
          <cell r="CN281">
            <v>42250</v>
          </cell>
          <cell r="CW281">
            <v>42046</v>
          </cell>
          <cell r="EP281">
            <v>42250</v>
          </cell>
        </row>
        <row r="282">
          <cell r="AC282">
            <v>42262</v>
          </cell>
          <cell r="AU282">
            <v>42249</v>
          </cell>
          <cell r="BD282">
            <v>42249</v>
          </cell>
          <cell r="CE282">
            <v>42249</v>
          </cell>
          <cell r="CN282">
            <v>42249</v>
          </cell>
          <cell r="CW282">
            <v>42045</v>
          </cell>
          <cell r="EP282">
            <v>42249</v>
          </cell>
        </row>
        <row r="283">
          <cell r="AC283">
            <v>42261</v>
          </cell>
          <cell r="AU283">
            <v>42248</v>
          </cell>
          <cell r="BD283">
            <v>42248</v>
          </cell>
          <cell r="CE283">
            <v>42248</v>
          </cell>
          <cell r="CN283">
            <v>42248</v>
          </cell>
          <cell r="CW283">
            <v>42044</v>
          </cell>
          <cell r="EP283">
            <v>42248</v>
          </cell>
        </row>
        <row r="284">
          <cell r="AC284">
            <v>42258</v>
          </cell>
          <cell r="AU284">
            <v>42247</v>
          </cell>
          <cell r="BD284">
            <v>42247</v>
          </cell>
          <cell r="CE284">
            <v>42247</v>
          </cell>
          <cell r="CN284">
            <v>42247</v>
          </cell>
          <cell r="CW284">
            <v>42039</v>
          </cell>
          <cell r="EP284">
            <v>42247</v>
          </cell>
        </row>
        <row r="285">
          <cell r="AC285">
            <v>42257</v>
          </cell>
          <cell r="AU285">
            <v>42244</v>
          </cell>
          <cell r="BD285">
            <v>42244</v>
          </cell>
          <cell r="CE285">
            <v>42244</v>
          </cell>
          <cell r="CN285">
            <v>42244</v>
          </cell>
          <cell r="CW285">
            <v>42032</v>
          </cell>
          <cell r="EP285">
            <v>42244</v>
          </cell>
        </row>
        <row r="286">
          <cell r="AC286">
            <v>42256</v>
          </cell>
          <cell r="AU286">
            <v>42243</v>
          </cell>
          <cell r="BD286">
            <v>42243</v>
          </cell>
          <cell r="CE286">
            <v>42243</v>
          </cell>
          <cell r="CN286">
            <v>42243</v>
          </cell>
          <cell r="CW286">
            <v>42031</v>
          </cell>
          <cell r="EP286">
            <v>42243</v>
          </cell>
        </row>
        <row r="287">
          <cell r="AC287">
            <v>42255</v>
          </cell>
          <cell r="AU287">
            <v>42242</v>
          </cell>
          <cell r="BD287">
            <v>42242</v>
          </cell>
          <cell r="CE287">
            <v>42242</v>
          </cell>
          <cell r="CN287">
            <v>42242</v>
          </cell>
          <cell r="CW287">
            <v>42027</v>
          </cell>
          <cell r="EP287">
            <v>42242</v>
          </cell>
        </row>
        <row r="288">
          <cell r="AC288">
            <v>42251</v>
          </cell>
          <cell r="AU288">
            <v>42241</v>
          </cell>
          <cell r="BD288">
            <v>42241</v>
          </cell>
          <cell r="CE288">
            <v>42241</v>
          </cell>
          <cell r="CN288">
            <v>42241</v>
          </cell>
          <cell r="CW288">
            <v>42025</v>
          </cell>
          <cell r="EP288">
            <v>42241</v>
          </cell>
        </row>
        <row r="289">
          <cell r="AC289">
            <v>42250</v>
          </cell>
          <cell r="AU289">
            <v>42240</v>
          </cell>
          <cell r="BD289">
            <v>42240</v>
          </cell>
          <cell r="CE289">
            <v>42240</v>
          </cell>
          <cell r="CN289">
            <v>42240</v>
          </cell>
          <cell r="CW289">
            <v>42024</v>
          </cell>
          <cell r="EP289">
            <v>42240</v>
          </cell>
        </row>
        <row r="290">
          <cell r="AC290">
            <v>42249</v>
          </cell>
          <cell r="AU290">
            <v>42237</v>
          </cell>
          <cell r="BD290">
            <v>42237</v>
          </cell>
          <cell r="CE290">
            <v>42237</v>
          </cell>
          <cell r="CN290">
            <v>42237</v>
          </cell>
          <cell r="CW290">
            <v>42020</v>
          </cell>
          <cell r="EP290">
            <v>42237</v>
          </cell>
        </row>
        <row r="291">
          <cell r="AC291">
            <v>42248</v>
          </cell>
          <cell r="AU291">
            <v>42236</v>
          </cell>
          <cell r="BD291">
            <v>42236</v>
          </cell>
          <cell r="CE291">
            <v>42236</v>
          </cell>
          <cell r="CN291">
            <v>42236</v>
          </cell>
          <cell r="CW291">
            <v>42019</v>
          </cell>
          <cell r="EP291">
            <v>42236</v>
          </cell>
        </row>
        <row r="292">
          <cell r="AC292">
            <v>42247</v>
          </cell>
          <cell r="AU292">
            <v>42235</v>
          </cell>
          <cell r="BD292">
            <v>42235</v>
          </cell>
          <cell r="CE292">
            <v>42235</v>
          </cell>
          <cell r="CN292">
            <v>42235</v>
          </cell>
          <cell r="CW292">
            <v>42017</v>
          </cell>
          <cell r="EP292">
            <v>42235</v>
          </cell>
        </row>
        <row r="293">
          <cell r="AC293">
            <v>42244</v>
          </cell>
          <cell r="AU293">
            <v>42234</v>
          </cell>
          <cell r="BD293">
            <v>42234</v>
          </cell>
          <cell r="CE293">
            <v>42234</v>
          </cell>
          <cell r="CN293">
            <v>42234</v>
          </cell>
          <cell r="CW293">
            <v>42016</v>
          </cell>
          <cell r="EP293">
            <v>42234</v>
          </cell>
        </row>
        <row r="294">
          <cell r="AC294">
            <v>42243</v>
          </cell>
          <cell r="AU294">
            <v>42233</v>
          </cell>
          <cell r="BD294">
            <v>42233</v>
          </cell>
          <cell r="CE294">
            <v>42233</v>
          </cell>
          <cell r="CN294">
            <v>42233</v>
          </cell>
          <cell r="CW294">
            <v>42013</v>
          </cell>
          <cell r="EP294">
            <v>42233</v>
          </cell>
        </row>
        <row r="295">
          <cell r="AC295">
            <v>42242</v>
          </cell>
          <cell r="AU295">
            <v>42230</v>
          </cell>
          <cell r="BD295">
            <v>42230</v>
          </cell>
          <cell r="CE295">
            <v>42230</v>
          </cell>
          <cell r="CN295">
            <v>42230</v>
          </cell>
          <cell r="CW295">
            <v>42012</v>
          </cell>
          <cell r="EP295">
            <v>42230</v>
          </cell>
        </row>
        <row r="296">
          <cell r="AC296">
            <v>42241</v>
          </cell>
          <cell r="AU296">
            <v>42229</v>
          </cell>
          <cell r="BD296">
            <v>42229</v>
          </cell>
          <cell r="CE296">
            <v>42229</v>
          </cell>
          <cell r="CN296">
            <v>42229</v>
          </cell>
          <cell r="CW296">
            <v>42011</v>
          </cell>
          <cell r="EP296">
            <v>42229</v>
          </cell>
        </row>
        <row r="297">
          <cell r="AC297">
            <v>42240</v>
          </cell>
          <cell r="AU297">
            <v>42228</v>
          </cell>
          <cell r="BD297">
            <v>42228</v>
          </cell>
          <cell r="CE297">
            <v>42228</v>
          </cell>
          <cell r="CN297">
            <v>42228</v>
          </cell>
          <cell r="CW297">
            <v>42010</v>
          </cell>
          <cell r="EP297">
            <v>42228</v>
          </cell>
        </row>
        <row r="298">
          <cell r="AC298">
            <v>42237</v>
          </cell>
          <cell r="AU298">
            <v>42227</v>
          </cell>
          <cell r="BD298">
            <v>42227</v>
          </cell>
          <cell r="CE298">
            <v>42227</v>
          </cell>
          <cell r="CN298">
            <v>42227</v>
          </cell>
          <cell r="CW298">
            <v>42009</v>
          </cell>
          <cell r="EP298">
            <v>42227</v>
          </cell>
        </row>
        <row r="299">
          <cell r="AC299">
            <v>42236</v>
          </cell>
          <cell r="AU299">
            <v>42226</v>
          </cell>
          <cell r="BD299">
            <v>42226</v>
          </cell>
          <cell r="CE299">
            <v>42226</v>
          </cell>
          <cell r="CN299">
            <v>42226</v>
          </cell>
          <cell r="CW299">
            <v>42006</v>
          </cell>
          <cell r="EP299">
            <v>42226</v>
          </cell>
        </row>
        <row r="300">
          <cell r="AU300">
            <v>42223</v>
          </cell>
          <cell r="BD300">
            <v>42223</v>
          </cell>
          <cell r="CE300">
            <v>42223</v>
          </cell>
          <cell r="CN300">
            <v>42223</v>
          </cell>
          <cell r="CW300">
            <v>42005</v>
          </cell>
          <cell r="EP300">
            <v>42223</v>
          </cell>
        </row>
        <row r="301">
          <cell r="AU301">
            <v>42222</v>
          </cell>
          <cell r="BD301">
            <v>42222</v>
          </cell>
          <cell r="CE301">
            <v>42222</v>
          </cell>
          <cell r="CN301">
            <v>42222</v>
          </cell>
          <cell r="CW301">
            <v>42004</v>
          </cell>
          <cell r="EP301">
            <v>42222</v>
          </cell>
        </row>
        <row r="302">
          <cell r="AU302">
            <v>42221</v>
          </cell>
          <cell r="BD302">
            <v>42221</v>
          </cell>
          <cell r="CE302">
            <v>42221</v>
          </cell>
          <cell r="CN302">
            <v>42221</v>
          </cell>
          <cell r="CW302">
            <v>42003</v>
          </cell>
          <cell r="EP302">
            <v>42221</v>
          </cell>
        </row>
        <row r="303">
          <cell r="AU303">
            <v>42220</v>
          </cell>
          <cell r="BD303">
            <v>42220</v>
          </cell>
          <cell r="CE303">
            <v>42220</v>
          </cell>
          <cell r="CN303">
            <v>42220</v>
          </cell>
          <cell r="CW303">
            <v>42002</v>
          </cell>
          <cell r="EP303">
            <v>42220</v>
          </cell>
        </row>
        <row r="304">
          <cell r="AU304">
            <v>42219</v>
          </cell>
          <cell r="BD304">
            <v>42219</v>
          </cell>
          <cell r="CE304">
            <v>42219</v>
          </cell>
          <cell r="CN304">
            <v>42219</v>
          </cell>
          <cell r="CW304">
            <v>41997</v>
          </cell>
          <cell r="EP304">
            <v>42219</v>
          </cell>
        </row>
        <row r="305">
          <cell r="AU305">
            <v>42216</v>
          </cell>
          <cell r="BD305">
            <v>42216</v>
          </cell>
          <cell r="CE305">
            <v>42216</v>
          </cell>
          <cell r="CN305">
            <v>42216</v>
          </cell>
          <cell r="CW305">
            <v>41996</v>
          </cell>
          <cell r="EP305">
            <v>42216</v>
          </cell>
        </row>
        <row r="306">
          <cell r="AU306">
            <v>42215</v>
          </cell>
          <cell r="BD306">
            <v>42215</v>
          </cell>
          <cell r="CE306">
            <v>42215</v>
          </cell>
          <cell r="CN306">
            <v>42215</v>
          </cell>
          <cell r="CW306">
            <v>41995</v>
          </cell>
          <cell r="EP306">
            <v>42215</v>
          </cell>
        </row>
        <row r="307">
          <cell r="AU307">
            <v>42214</v>
          </cell>
          <cell r="BD307">
            <v>42214</v>
          </cell>
          <cell r="CE307">
            <v>42214</v>
          </cell>
          <cell r="CN307">
            <v>42214</v>
          </cell>
          <cell r="CW307">
            <v>41992</v>
          </cell>
          <cell r="EP307">
            <v>42214</v>
          </cell>
        </row>
        <row r="308">
          <cell r="AU308">
            <v>42213</v>
          </cell>
          <cell r="BD308">
            <v>42213</v>
          </cell>
          <cell r="CE308">
            <v>42213</v>
          </cell>
          <cell r="CN308">
            <v>42213</v>
          </cell>
          <cell r="CW308">
            <v>41991</v>
          </cell>
          <cell r="EP308">
            <v>42213</v>
          </cell>
        </row>
        <row r="309">
          <cell r="AU309">
            <v>42212</v>
          </cell>
          <cell r="BD309">
            <v>42212</v>
          </cell>
          <cell r="CE309">
            <v>42212</v>
          </cell>
          <cell r="CN309">
            <v>42212</v>
          </cell>
          <cell r="CW309">
            <v>41988</v>
          </cell>
          <cell r="EP309">
            <v>42212</v>
          </cell>
        </row>
        <row r="310">
          <cell r="AU310">
            <v>42209</v>
          </cell>
          <cell r="BD310">
            <v>42209</v>
          </cell>
          <cell r="CE310">
            <v>42209</v>
          </cell>
          <cell r="CN310">
            <v>42209</v>
          </cell>
          <cell r="CW310">
            <v>41985</v>
          </cell>
          <cell r="EP310">
            <v>42209</v>
          </cell>
        </row>
        <row r="311">
          <cell r="AU311">
            <v>42208</v>
          </cell>
          <cell r="BD311">
            <v>42208</v>
          </cell>
          <cell r="CE311">
            <v>42208</v>
          </cell>
          <cell r="CN311">
            <v>42208</v>
          </cell>
          <cell r="CW311">
            <v>41983</v>
          </cell>
          <cell r="EP311">
            <v>42208</v>
          </cell>
        </row>
        <row r="312">
          <cell r="AU312">
            <v>42207</v>
          </cell>
          <cell r="BD312">
            <v>42207</v>
          </cell>
          <cell r="CE312">
            <v>42207</v>
          </cell>
          <cell r="CN312">
            <v>42207</v>
          </cell>
          <cell r="CW312">
            <v>41982</v>
          </cell>
          <cell r="EP312">
            <v>42207</v>
          </cell>
        </row>
        <row r="313">
          <cell r="AU313">
            <v>42206</v>
          </cell>
          <cell r="BD313">
            <v>42206</v>
          </cell>
          <cell r="CE313">
            <v>42206</v>
          </cell>
          <cell r="CN313">
            <v>42206</v>
          </cell>
          <cell r="CW313">
            <v>41981</v>
          </cell>
          <cell r="EP313">
            <v>42206</v>
          </cell>
        </row>
        <row r="314">
          <cell r="AU314">
            <v>42205</v>
          </cell>
          <cell r="BD314">
            <v>42205</v>
          </cell>
          <cell r="CE314">
            <v>42205</v>
          </cell>
          <cell r="CN314">
            <v>42205</v>
          </cell>
          <cell r="CW314">
            <v>41978</v>
          </cell>
          <cell r="EP314">
            <v>42205</v>
          </cell>
        </row>
        <row r="315">
          <cell r="AU315">
            <v>42202</v>
          </cell>
          <cell r="BD315">
            <v>42202</v>
          </cell>
          <cell r="CE315">
            <v>42202</v>
          </cell>
          <cell r="CN315">
            <v>42202</v>
          </cell>
          <cell r="CW315">
            <v>41977</v>
          </cell>
          <cell r="EP315">
            <v>42202</v>
          </cell>
        </row>
        <row r="316">
          <cell r="AU316">
            <v>42201</v>
          </cell>
          <cell r="BD316">
            <v>42201</v>
          </cell>
          <cell r="CE316">
            <v>42201</v>
          </cell>
          <cell r="CN316">
            <v>42201</v>
          </cell>
          <cell r="CW316">
            <v>41976</v>
          </cell>
          <cell r="EP316">
            <v>42201</v>
          </cell>
        </row>
        <row r="317">
          <cell r="AU317">
            <v>42200</v>
          </cell>
          <cell r="BD317">
            <v>42200</v>
          </cell>
          <cell r="CE317">
            <v>42200</v>
          </cell>
          <cell r="CN317">
            <v>42200</v>
          </cell>
          <cell r="CW317">
            <v>41975</v>
          </cell>
          <cell r="EP317">
            <v>42200</v>
          </cell>
        </row>
        <row r="318">
          <cell r="AU318">
            <v>42199</v>
          </cell>
          <cell r="BD318">
            <v>42199</v>
          </cell>
          <cell r="CE318">
            <v>42199</v>
          </cell>
          <cell r="CN318">
            <v>42199</v>
          </cell>
          <cell r="CW318">
            <v>41974</v>
          </cell>
          <cell r="EP318">
            <v>42199</v>
          </cell>
        </row>
        <row r="319">
          <cell r="AU319">
            <v>42198</v>
          </cell>
          <cell r="BD319">
            <v>42198</v>
          </cell>
          <cell r="CE319">
            <v>42198</v>
          </cell>
          <cell r="CN319">
            <v>42198</v>
          </cell>
          <cell r="CW319">
            <v>41971</v>
          </cell>
          <cell r="EP319">
            <v>42198</v>
          </cell>
        </row>
        <row r="320">
          <cell r="AU320">
            <v>42195</v>
          </cell>
          <cell r="BD320">
            <v>42195</v>
          </cell>
          <cell r="CE320">
            <v>42195</v>
          </cell>
          <cell r="CN320">
            <v>42195</v>
          </cell>
          <cell r="CW320">
            <v>41970</v>
          </cell>
          <cell r="EP320">
            <v>42195</v>
          </cell>
        </row>
        <row r="321">
          <cell r="AU321">
            <v>42194</v>
          </cell>
          <cell r="BD321">
            <v>42194</v>
          </cell>
          <cell r="CE321">
            <v>42194</v>
          </cell>
          <cell r="CN321">
            <v>42194</v>
          </cell>
          <cell r="CW321">
            <v>41969</v>
          </cell>
          <cell r="EP321">
            <v>42194</v>
          </cell>
        </row>
        <row r="322">
          <cell r="AU322">
            <v>42193</v>
          </cell>
          <cell r="BD322">
            <v>42193</v>
          </cell>
          <cell r="CE322">
            <v>42193</v>
          </cell>
          <cell r="CN322">
            <v>42193</v>
          </cell>
          <cell r="CW322">
            <v>41968</v>
          </cell>
          <cell r="EP322">
            <v>42193</v>
          </cell>
        </row>
        <row r="323">
          <cell r="AU323">
            <v>42192</v>
          </cell>
          <cell r="BD323">
            <v>42192</v>
          </cell>
          <cell r="CE323">
            <v>42192</v>
          </cell>
          <cell r="CN323">
            <v>42192</v>
          </cell>
          <cell r="CW323">
            <v>41967</v>
          </cell>
          <cell r="EP323">
            <v>42192</v>
          </cell>
        </row>
        <row r="324">
          <cell r="AU324">
            <v>42191</v>
          </cell>
          <cell r="BD324">
            <v>42191</v>
          </cell>
          <cell r="CE324">
            <v>42191</v>
          </cell>
          <cell r="CN324">
            <v>42191</v>
          </cell>
          <cell r="CW324">
            <v>41964</v>
          </cell>
          <cell r="EP324">
            <v>42191</v>
          </cell>
        </row>
        <row r="325">
          <cell r="AU325">
            <v>42188</v>
          </cell>
          <cell r="BD325">
            <v>42188</v>
          </cell>
          <cell r="CE325">
            <v>42188</v>
          </cell>
          <cell r="CN325">
            <v>42188</v>
          </cell>
          <cell r="CW325">
            <v>41963</v>
          </cell>
          <cell r="EP325">
            <v>42188</v>
          </cell>
        </row>
        <row r="326">
          <cell r="AU326">
            <v>42187</v>
          </cell>
          <cell r="BD326">
            <v>42187</v>
          </cell>
          <cell r="CE326">
            <v>42187</v>
          </cell>
          <cell r="CN326">
            <v>42187</v>
          </cell>
          <cell r="CW326">
            <v>41962</v>
          </cell>
          <cell r="EP326">
            <v>42187</v>
          </cell>
        </row>
        <row r="327">
          <cell r="AU327">
            <v>42186</v>
          </cell>
          <cell r="BD327">
            <v>42186</v>
          </cell>
          <cell r="CE327">
            <v>42186</v>
          </cell>
          <cell r="CN327">
            <v>42186</v>
          </cell>
          <cell r="CW327">
            <v>41961</v>
          </cell>
          <cell r="EP327">
            <v>42186</v>
          </cell>
        </row>
        <row r="328">
          <cell r="AU328">
            <v>42185</v>
          </cell>
          <cell r="BD328">
            <v>42185</v>
          </cell>
          <cell r="CE328">
            <v>42185</v>
          </cell>
          <cell r="CN328">
            <v>42185</v>
          </cell>
          <cell r="CW328">
            <v>41960</v>
          </cell>
          <cell r="EP328">
            <v>42185</v>
          </cell>
        </row>
        <row r="329">
          <cell r="AU329">
            <v>42184</v>
          </cell>
          <cell r="BD329">
            <v>42184</v>
          </cell>
          <cell r="CE329">
            <v>42184</v>
          </cell>
          <cell r="CN329">
            <v>42184</v>
          </cell>
          <cell r="CW329">
            <v>41957</v>
          </cell>
          <cell r="EP329">
            <v>42184</v>
          </cell>
        </row>
        <row r="330">
          <cell r="AU330">
            <v>42181</v>
          </cell>
          <cell r="BD330">
            <v>42181</v>
          </cell>
          <cell r="CE330">
            <v>42181</v>
          </cell>
          <cell r="CN330">
            <v>42181</v>
          </cell>
          <cell r="CW330">
            <v>41956</v>
          </cell>
          <cell r="EP330">
            <v>42181</v>
          </cell>
        </row>
        <row r="331">
          <cell r="AU331">
            <v>42180</v>
          </cell>
          <cell r="BD331">
            <v>42180</v>
          </cell>
          <cell r="CE331">
            <v>42180</v>
          </cell>
          <cell r="CN331">
            <v>42180</v>
          </cell>
          <cell r="CW331">
            <v>41955</v>
          </cell>
          <cell r="EP331">
            <v>42180</v>
          </cell>
        </row>
        <row r="332">
          <cell r="AU332">
            <v>42179</v>
          </cell>
          <cell r="BD332">
            <v>42179</v>
          </cell>
          <cell r="CE332">
            <v>42179</v>
          </cell>
          <cell r="CN332">
            <v>42179</v>
          </cell>
          <cell r="CW332">
            <v>41954</v>
          </cell>
          <cell r="EP332">
            <v>42179</v>
          </cell>
        </row>
        <row r="333">
          <cell r="AU333">
            <v>42178</v>
          </cell>
          <cell r="BD333">
            <v>42178</v>
          </cell>
          <cell r="CE333">
            <v>42178</v>
          </cell>
          <cell r="CN333">
            <v>42178</v>
          </cell>
          <cell r="CW333">
            <v>41953</v>
          </cell>
          <cell r="EP333">
            <v>42178</v>
          </cell>
        </row>
        <row r="334">
          <cell r="AU334">
            <v>42177</v>
          </cell>
          <cell r="BD334">
            <v>42177</v>
          </cell>
          <cell r="CE334">
            <v>42177</v>
          </cell>
          <cell r="CN334">
            <v>42177</v>
          </cell>
          <cell r="CW334">
            <v>41950</v>
          </cell>
          <cell r="EP334">
            <v>42177</v>
          </cell>
        </row>
        <row r="335">
          <cell r="AU335">
            <v>42174</v>
          </cell>
          <cell r="BD335">
            <v>42174</v>
          </cell>
          <cell r="CE335">
            <v>42174</v>
          </cell>
          <cell r="CN335">
            <v>42174</v>
          </cell>
          <cell r="CW335">
            <v>41948</v>
          </cell>
          <cell r="EP335">
            <v>42174</v>
          </cell>
        </row>
        <row r="336">
          <cell r="AU336">
            <v>42173</v>
          </cell>
          <cell r="BD336">
            <v>42173</v>
          </cell>
          <cell r="CE336">
            <v>42173</v>
          </cell>
          <cell r="CN336">
            <v>42173</v>
          </cell>
          <cell r="CW336">
            <v>41946</v>
          </cell>
          <cell r="EP336">
            <v>42173</v>
          </cell>
        </row>
        <row r="337">
          <cell r="AU337">
            <v>42172</v>
          </cell>
          <cell r="BD337">
            <v>42172</v>
          </cell>
          <cell r="CE337">
            <v>42172</v>
          </cell>
          <cell r="CN337">
            <v>42172</v>
          </cell>
          <cell r="CW337">
            <v>41943</v>
          </cell>
          <cell r="EP337">
            <v>42172</v>
          </cell>
        </row>
        <row r="338">
          <cell r="AU338">
            <v>42171</v>
          </cell>
          <cell r="BD338">
            <v>42171</v>
          </cell>
          <cell r="CE338">
            <v>42171</v>
          </cell>
          <cell r="CN338">
            <v>42171</v>
          </cell>
          <cell r="CW338">
            <v>41942</v>
          </cell>
          <cell r="EP338">
            <v>42171</v>
          </cell>
        </row>
        <row r="339">
          <cell r="AU339">
            <v>42170</v>
          </cell>
          <cell r="BD339">
            <v>42170</v>
          </cell>
          <cell r="CE339">
            <v>42170</v>
          </cell>
          <cell r="CN339">
            <v>42170</v>
          </cell>
          <cell r="CW339">
            <v>41941</v>
          </cell>
          <cell r="EP339">
            <v>42170</v>
          </cell>
        </row>
        <row r="340">
          <cell r="AU340">
            <v>42167</v>
          </cell>
          <cell r="BD340">
            <v>42167</v>
          </cell>
          <cell r="CE340">
            <v>42167</v>
          </cell>
          <cell r="CN340">
            <v>42167</v>
          </cell>
          <cell r="CW340">
            <v>41940</v>
          </cell>
          <cell r="EP340">
            <v>42167</v>
          </cell>
        </row>
        <row r="341">
          <cell r="AU341">
            <v>42166</v>
          </cell>
          <cell r="BD341">
            <v>42166</v>
          </cell>
          <cell r="CE341">
            <v>42166</v>
          </cell>
          <cell r="CN341">
            <v>42166</v>
          </cell>
          <cell r="CW341">
            <v>41939</v>
          </cell>
          <cell r="EP341">
            <v>42166</v>
          </cell>
        </row>
        <row r="342">
          <cell r="AU342">
            <v>42165</v>
          </cell>
          <cell r="BD342">
            <v>42165</v>
          </cell>
          <cell r="CE342">
            <v>42165</v>
          </cell>
          <cell r="CN342">
            <v>42165</v>
          </cell>
          <cell r="CW342">
            <v>41935</v>
          </cell>
          <cell r="EP342">
            <v>42165</v>
          </cell>
        </row>
        <row r="343">
          <cell r="AU343">
            <v>42164</v>
          </cell>
          <cell r="BD343">
            <v>42164</v>
          </cell>
          <cell r="CE343">
            <v>42164</v>
          </cell>
          <cell r="CN343">
            <v>42164</v>
          </cell>
          <cell r="CW343">
            <v>41934</v>
          </cell>
          <cell r="EP343">
            <v>42164</v>
          </cell>
        </row>
        <row r="344">
          <cell r="AU344">
            <v>42163</v>
          </cell>
          <cell r="BD344">
            <v>42163</v>
          </cell>
          <cell r="CE344">
            <v>42163</v>
          </cell>
          <cell r="CN344">
            <v>42163</v>
          </cell>
          <cell r="CW344">
            <v>41933</v>
          </cell>
          <cell r="EP344">
            <v>42163</v>
          </cell>
        </row>
        <row r="345">
          <cell r="AU345">
            <v>42160</v>
          </cell>
          <cell r="BD345">
            <v>42160</v>
          </cell>
          <cell r="CE345">
            <v>42160</v>
          </cell>
          <cell r="CN345">
            <v>42160</v>
          </cell>
          <cell r="CW345">
            <v>41932</v>
          </cell>
          <cell r="EP345">
            <v>42160</v>
          </cell>
        </row>
        <row r="346">
          <cell r="AU346">
            <v>42159</v>
          </cell>
          <cell r="BD346">
            <v>42159</v>
          </cell>
          <cell r="CE346">
            <v>42159</v>
          </cell>
          <cell r="CN346">
            <v>42159</v>
          </cell>
          <cell r="CW346">
            <v>41929</v>
          </cell>
          <cell r="EP346">
            <v>42159</v>
          </cell>
        </row>
        <row r="347">
          <cell r="AU347">
            <v>42158</v>
          </cell>
          <cell r="BD347">
            <v>42158</v>
          </cell>
          <cell r="CE347">
            <v>42158</v>
          </cell>
          <cell r="CN347">
            <v>42158</v>
          </cell>
          <cell r="CW347">
            <v>41928</v>
          </cell>
          <cell r="EP347">
            <v>42158</v>
          </cell>
        </row>
        <row r="348">
          <cell r="AU348">
            <v>42157</v>
          </cell>
          <cell r="BD348">
            <v>42157</v>
          </cell>
          <cell r="CE348">
            <v>42157</v>
          </cell>
          <cell r="CN348">
            <v>42157</v>
          </cell>
          <cell r="CW348">
            <v>41926</v>
          </cell>
          <cell r="EP348">
            <v>42157</v>
          </cell>
        </row>
        <row r="349">
          <cell r="AU349">
            <v>42156</v>
          </cell>
          <cell r="BD349">
            <v>42156</v>
          </cell>
          <cell r="CE349">
            <v>42156</v>
          </cell>
          <cell r="CN349">
            <v>42156</v>
          </cell>
          <cell r="CW349">
            <v>41925</v>
          </cell>
          <cell r="EP349">
            <v>42156</v>
          </cell>
        </row>
        <row r="350">
          <cell r="AU350">
            <v>42153</v>
          </cell>
          <cell r="BD350">
            <v>42153</v>
          </cell>
          <cell r="CE350">
            <v>42153</v>
          </cell>
          <cell r="CN350">
            <v>42153</v>
          </cell>
          <cell r="CW350">
            <v>41922</v>
          </cell>
          <cell r="EP350">
            <v>42153</v>
          </cell>
        </row>
        <row r="351">
          <cell r="AU351">
            <v>42152</v>
          </cell>
          <cell r="BD351">
            <v>42152</v>
          </cell>
          <cell r="CE351">
            <v>42152</v>
          </cell>
          <cell r="CN351">
            <v>42152</v>
          </cell>
          <cell r="CW351">
            <v>41921</v>
          </cell>
          <cell r="EP351">
            <v>42152</v>
          </cell>
        </row>
        <row r="352">
          <cell r="AU352">
            <v>42151</v>
          </cell>
          <cell r="BD352">
            <v>42151</v>
          </cell>
          <cell r="CE352">
            <v>42151</v>
          </cell>
          <cell r="CN352">
            <v>42151</v>
          </cell>
          <cell r="CW352">
            <v>41920</v>
          </cell>
          <cell r="EP352">
            <v>42151</v>
          </cell>
        </row>
        <row r="353">
          <cell r="AU353">
            <v>42150</v>
          </cell>
          <cell r="BD353">
            <v>42150</v>
          </cell>
          <cell r="CE353">
            <v>42150</v>
          </cell>
          <cell r="CN353">
            <v>42150</v>
          </cell>
          <cell r="CW353">
            <v>41919</v>
          </cell>
          <cell r="EP353">
            <v>42150</v>
          </cell>
        </row>
        <row r="354">
          <cell r="AU354">
            <v>42149</v>
          </cell>
          <cell r="BD354">
            <v>42149</v>
          </cell>
          <cell r="CE354">
            <v>42149</v>
          </cell>
          <cell r="CN354">
            <v>42149</v>
          </cell>
          <cell r="CW354">
            <v>41913</v>
          </cell>
          <cell r="EP354">
            <v>42149</v>
          </cell>
        </row>
        <row r="355">
          <cell r="AU355">
            <v>42146</v>
          </cell>
          <cell r="BD355">
            <v>42146</v>
          </cell>
          <cell r="CE355">
            <v>42146</v>
          </cell>
          <cell r="CN355">
            <v>42146</v>
          </cell>
          <cell r="CW355">
            <v>41912</v>
          </cell>
          <cell r="EP355">
            <v>42146</v>
          </cell>
        </row>
        <row r="356">
          <cell r="AU356">
            <v>42145</v>
          </cell>
          <cell r="BD356">
            <v>42145</v>
          </cell>
          <cell r="CE356">
            <v>42145</v>
          </cell>
          <cell r="CN356">
            <v>42145</v>
          </cell>
          <cell r="CW356">
            <v>41911</v>
          </cell>
          <cell r="EP356">
            <v>42145</v>
          </cell>
        </row>
        <row r="357">
          <cell r="AU357">
            <v>42144</v>
          </cell>
          <cell r="BD357">
            <v>42144</v>
          </cell>
          <cell r="CE357">
            <v>42144</v>
          </cell>
          <cell r="CN357">
            <v>42144</v>
          </cell>
          <cell r="CW357">
            <v>41908</v>
          </cell>
          <cell r="EP357">
            <v>42144</v>
          </cell>
        </row>
        <row r="358">
          <cell r="AU358">
            <v>42143</v>
          </cell>
          <cell r="BD358">
            <v>42143</v>
          </cell>
          <cell r="CE358">
            <v>42143</v>
          </cell>
          <cell r="CN358">
            <v>42143</v>
          </cell>
          <cell r="CW358">
            <v>41907</v>
          </cell>
          <cell r="EP358">
            <v>42143</v>
          </cell>
        </row>
        <row r="359">
          <cell r="AU359">
            <v>42142</v>
          </cell>
          <cell r="BD359">
            <v>42142</v>
          </cell>
          <cell r="CE359">
            <v>42142</v>
          </cell>
          <cell r="CN359">
            <v>42142</v>
          </cell>
          <cell r="CW359">
            <v>41906</v>
          </cell>
          <cell r="EP359">
            <v>42142</v>
          </cell>
        </row>
        <row r="360">
          <cell r="AU360">
            <v>42139</v>
          </cell>
          <cell r="BD360">
            <v>42139</v>
          </cell>
          <cell r="CE360">
            <v>42139</v>
          </cell>
          <cell r="CN360">
            <v>42139</v>
          </cell>
          <cell r="CW360">
            <v>41905</v>
          </cell>
          <cell r="EP360">
            <v>42139</v>
          </cell>
        </row>
        <row r="361">
          <cell r="AU361">
            <v>42138</v>
          </cell>
          <cell r="BD361">
            <v>42138</v>
          </cell>
          <cell r="CE361">
            <v>42138</v>
          </cell>
          <cell r="CN361">
            <v>42138</v>
          </cell>
          <cell r="CW361">
            <v>41904</v>
          </cell>
          <cell r="EP361">
            <v>42138</v>
          </cell>
        </row>
        <row r="362">
          <cell r="AU362">
            <v>42137</v>
          </cell>
          <cell r="BD362">
            <v>42137</v>
          </cell>
          <cell r="CE362">
            <v>42137</v>
          </cell>
          <cell r="CN362">
            <v>42137</v>
          </cell>
          <cell r="CW362">
            <v>41901</v>
          </cell>
          <cell r="EP362">
            <v>42137</v>
          </cell>
        </row>
        <row r="363">
          <cell r="AU363">
            <v>42136</v>
          </cell>
          <cell r="BD363">
            <v>42136</v>
          </cell>
          <cell r="CE363">
            <v>42136</v>
          </cell>
          <cell r="CN363">
            <v>42136</v>
          </cell>
          <cell r="CW363">
            <v>41900</v>
          </cell>
          <cell r="EP363">
            <v>42136</v>
          </cell>
        </row>
        <row r="364">
          <cell r="AU364">
            <v>42135</v>
          </cell>
          <cell r="BD364">
            <v>42135</v>
          </cell>
          <cell r="CE364">
            <v>42135</v>
          </cell>
          <cell r="CN364">
            <v>42135</v>
          </cell>
          <cell r="CW364">
            <v>41899</v>
          </cell>
          <cell r="EP364">
            <v>42135</v>
          </cell>
        </row>
        <row r="365">
          <cell r="AU365">
            <v>42132</v>
          </cell>
          <cell r="BD365">
            <v>42132</v>
          </cell>
          <cell r="CE365">
            <v>42132</v>
          </cell>
          <cell r="CN365">
            <v>42132</v>
          </cell>
          <cell r="CW365">
            <v>41898</v>
          </cell>
          <cell r="EP365">
            <v>42132</v>
          </cell>
        </row>
        <row r="366">
          <cell r="AU366">
            <v>42131</v>
          </cell>
          <cell r="BD366">
            <v>42131</v>
          </cell>
          <cell r="CE366">
            <v>42131</v>
          </cell>
          <cell r="CW366">
            <v>41897</v>
          </cell>
          <cell r="EP366">
            <v>42131</v>
          </cell>
        </row>
        <row r="367">
          <cell r="AU367">
            <v>42130</v>
          </cell>
          <cell r="BD367">
            <v>42130</v>
          </cell>
          <cell r="CE367">
            <v>42130</v>
          </cell>
          <cell r="CW367">
            <v>41894</v>
          </cell>
          <cell r="EP367">
            <v>42130</v>
          </cell>
        </row>
        <row r="368">
          <cell r="AU368">
            <v>42129</v>
          </cell>
          <cell r="BD368">
            <v>42129</v>
          </cell>
          <cell r="CE368">
            <v>42129</v>
          </cell>
          <cell r="CW368">
            <v>41893</v>
          </cell>
          <cell r="EP368">
            <v>42129</v>
          </cell>
        </row>
        <row r="369">
          <cell r="AU369">
            <v>42128</v>
          </cell>
          <cell r="BD369">
            <v>42128</v>
          </cell>
          <cell r="CE369">
            <v>42128</v>
          </cell>
          <cell r="CW369">
            <v>41892</v>
          </cell>
          <cell r="EP369">
            <v>42128</v>
          </cell>
        </row>
        <row r="370">
          <cell r="AU370">
            <v>42124</v>
          </cell>
          <cell r="BD370">
            <v>42124</v>
          </cell>
          <cell r="CE370">
            <v>42124</v>
          </cell>
          <cell r="CW370">
            <v>41891</v>
          </cell>
          <cell r="EP370">
            <v>42124</v>
          </cell>
        </row>
        <row r="371">
          <cell r="AU371">
            <v>42123</v>
          </cell>
          <cell r="BD371">
            <v>42123</v>
          </cell>
          <cell r="CE371">
            <v>42123</v>
          </cell>
          <cell r="CW371">
            <v>41890</v>
          </cell>
          <cell r="EP371">
            <v>42123</v>
          </cell>
        </row>
        <row r="372">
          <cell r="AU372">
            <v>42122</v>
          </cell>
          <cell r="BD372">
            <v>42122</v>
          </cell>
          <cell r="CE372">
            <v>42122</v>
          </cell>
          <cell r="CW372">
            <v>41887</v>
          </cell>
          <cell r="EP372">
            <v>42122</v>
          </cell>
        </row>
        <row r="373">
          <cell r="AU373">
            <v>42121</v>
          </cell>
          <cell r="BD373">
            <v>42121</v>
          </cell>
          <cell r="CE373">
            <v>42121</v>
          </cell>
          <cell r="CW373">
            <v>41886</v>
          </cell>
          <cell r="EP373">
            <v>42121</v>
          </cell>
        </row>
        <row r="374">
          <cell r="AU374">
            <v>42118</v>
          </cell>
          <cell r="BD374">
            <v>42118</v>
          </cell>
          <cell r="CE374">
            <v>42118</v>
          </cell>
          <cell r="CW374">
            <v>41885</v>
          </cell>
          <cell r="EP374">
            <v>42118</v>
          </cell>
        </row>
        <row r="375">
          <cell r="AU375">
            <v>42117</v>
          </cell>
          <cell r="BD375">
            <v>42117</v>
          </cell>
          <cell r="CE375">
            <v>42117</v>
          </cell>
          <cell r="CW375">
            <v>41884</v>
          </cell>
          <cell r="EP375">
            <v>42117</v>
          </cell>
        </row>
        <row r="376">
          <cell r="AU376">
            <v>42116</v>
          </cell>
          <cell r="BD376">
            <v>42116</v>
          </cell>
          <cell r="CE376">
            <v>42116</v>
          </cell>
          <cell r="CW376">
            <v>41883</v>
          </cell>
          <cell r="EP376">
            <v>42116</v>
          </cell>
        </row>
        <row r="377">
          <cell r="AU377">
            <v>42115</v>
          </cell>
          <cell r="BD377">
            <v>42115</v>
          </cell>
          <cell r="CE377">
            <v>42115</v>
          </cell>
          <cell r="CW377">
            <v>41879</v>
          </cell>
          <cell r="EP377">
            <v>42115</v>
          </cell>
        </row>
        <row r="378">
          <cell r="AU378">
            <v>42114</v>
          </cell>
          <cell r="BD378">
            <v>42114</v>
          </cell>
          <cell r="CE378">
            <v>42114</v>
          </cell>
          <cell r="CW378">
            <v>41878</v>
          </cell>
          <cell r="EP378">
            <v>42114</v>
          </cell>
        </row>
        <row r="379">
          <cell r="AU379">
            <v>42111</v>
          </cell>
          <cell r="BD379">
            <v>42111</v>
          </cell>
          <cell r="CE379">
            <v>42111</v>
          </cell>
          <cell r="CW379">
            <v>41877</v>
          </cell>
          <cell r="EP379">
            <v>42111</v>
          </cell>
        </row>
        <row r="380">
          <cell r="AU380">
            <v>42110</v>
          </cell>
          <cell r="BD380">
            <v>42110</v>
          </cell>
          <cell r="CE380">
            <v>42110</v>
          </cell>
          <cell r="CW380">
            <v>41876</v>
          </cell>
          <cell r="EP380">
            <v>42110</v>
          </cell>
        </row>
        <row r="381">
          <cell r="AU381">
            <v>42109</v>
          </cell>
          <cell r="BD381">
            <v>42109</v>
          </cell>
          <cell r="CE381">
            <v>42109</v>
          </cell>
          <cell r="CW381">
            <v>41873</v>
          </cell>
          <cell r="EP381">
            <v>42109</v>
          </cell>
        </row>
        <row r="382">
          <cell r="AU382">
            <v>42107</v>
          </cell>
          <cell r="BD382">
            <v>42107</v>
          </cell>
          <cell r="CE382">
            <v>42107</v>
          </cell>
          <cell r="CW382">
            <v>41872</v>
          </cell>
          <cell r="EP382">
            <v>42107</v>
          </cell>
        </row>
        <row r="383">
          <cell r="AU383">
            <v>42104</v>
          </cell>
          <cell r="BD383">
            <v>42104</v>
          </cell>
          <cell r="CE383">
            <v>42104</v>
          </cell>
          <cell r="CW383">
            <v>41871</v>
          </cell>
          <cell r="EP383">
            <v>42104</v>
          </cell>
        </row>
        <row r="384">
          <cell r="AU384">
            <v>42103</v>
          </cell>
          <cell r="BD384">
            <v>42103</v>
          </cell>
          <cell r="CE384">
            <v>42103</v>
          </cell>
          <cell r="CW384">
            <v>41870</v>
          </cell>
          <cell r="EP384">
            <v>42103</v>
          </cell>
        </row>
        <row r="385">
          <cell r="AU385">
            <v>42102</v>
          </cell>
          <cell r="BD385">
            <v>42102</v>
          </cell>
          <cell r="CE385">
            <v>42102</v>
          </cell>
          <cell r="CW385">
            <v>41869</v>
          </cell>
          <cell r="EP385">
            <v>42102</v>
          </cell>
        </row>
        <row r="386">
          <cell r="AU386">
            <v>42101</v>
          </cell>
          <cell r="BD386">
            <v>42101</v>
          </cell>
          <cell r="CE386">
            <v>42101</v>
          </cell>
          <cell r="CW386">
            <v>41865</v>
          </cell>
          <cell r="EP386">
            <v>42101</v>
          </cell>
        </row>
        <row r="387">
          <cell r="AU387">
            <v>42100</v>
          </cell>
          <cell r="BD387">
            <v>42100</v>
          </cell>
          <cell r="CE387">
            <v>42100</v>
          </cell>
          <cell r="CW387">
            <v>41864</v>
          </cell>
          <cell r="EP387">
            <v>42100</v>
          </cell>
        </row>
        <row r="388">
          <cell r="AU388">
            <v>42095</v>
          </cell>
          <cell r="BD388">
            <v>42095</v>
          </cell>
          <cell r="CE388">
            <v>42095</v>
          </cell>
          <cell r="CW388">
            <v>41863</v>
          </cell>
          <cell r="EP388">
            <v>42095</v>
          </cell>
        </row>
        <row r="389">
          <cell r="AU389">
            <v>42094</v>
          </cell>
          <cell r="BD389">
            <v>42094</v>
          </cell>
          <cell r="CE389">
            <v>42094</v>
          </cell>
          <cell r="CW389">
            <v>41862</v>
          </cell>
          <cell r="EP389">
            <v>42094</v>
          </cell>
        </row>
        <row r="390">
          <cell r="AU390">
            <v>42093</v>
          </cell>
          <cell r="BD390">
            <v>42093</v>
          </cell>
          <cell r="CE390">
            <v>42093</v>
          </cell>
          <cell r="CW390">
            <v>41859</v>
          </cell>
          <cell r="EP390">
            <v>42093</v>
          </cell>
        </row>
        <row r="391">
          <cell r="AU391">
            <v>42090</v>
          </cell>
          <cell r="BD391">
            <v>42090</v>
          </cell>
          <cell r="CE391">
            <v>42090</v>
          </cell>
          <cell r="CW391">
            <v>41858</v>
          </cell>
          <cell r="EP391">
            <v>42090</v>
          </cell>
        </row>
        <row r="392">
          <cell r="AU392">
            <v>42089</v>
          </cell>
          <cell r="BD392">
            <v>42089</v>
          </cell>
          <cell r="CE392">
            <v>42089</v>
          </cell>
          <cell r="CW392">
            <v>41857</v>
          </cell>
          <cell r="EP392">
            <v>42089</v>
          </cell>
        </row>
        <row r="393">
          <cell r="AU393">
            <v>42088</v>
          </cell>
          <cell r="BD393">
            <v>42088</v>
          </cell>
          <cell r="CE393">
            <v>42088</v>
          </cell>
          <cell r="CW393">
            <v>41856</v>
          </cell>
          <cell r="EP393">
            <v>42088</v>
          </cell>
        </row>
        <row r="394">
          <cell r="AU394">
            <v>42087</v>
          </cell>
          <cell r="BD394">
            <v>42087</v>
          </cell>
          <cell r="CE394">
            <v>42087</v>
          </cell>
          <cell r="CW394">
            <v>41855</v>
          </cell>
          <cell r="EP394">
            <v>42087</v>
          </cell>
        </row>
        <row r="395">
          <cell r="AU395">
            <v>42086</v>
          </cell>
          <cell r="BD395">
            <v>42086</v>
          </cell>
          <cell r="CE395">
            <v>42086</v>
          </cell>
          <cell r="CW395">
            <v>41852</v>
          </cell>
          <cell r="EP395">
            <v>42086</v>
          </cell>
        </row>
        <row r="396">
          <cell r="AU396">
            <v>42083</v>
          </cell>
          <cell r="BD396">
            <v>42083</v>
          </cell>
          <cell r="CE396">
            <v>42083</v>
          </cell>
          <cell r="CW396">
            <v>41851</v>
          </cell>
          <cell r="EP396">
            <v>42083</v>
          </cell>
        </row>
        <row r="397">
          <cell r="AU397">
            <v>42082</v>
          </cell>
          <cell r="BD397">
            <v>42082</v>
          </cell>
          <cell r="CE397">
            <v>42082</v>
          </cell>
          <cell r="CW397">
            <v>41850</v>
          </cell>
          <cell r="EP397">
            <v>42082</v>
          </cell>
        </row>
        <row r="398">
          <cell r="AU398">
            <v>42081</v>
          </cell>
          <cell r="BD398">
            <v>42081</v>
          </cell>
          <cell r="CE398">
            <v>42081</v>
          </cell>
          <cell r="CW398">
            <v>41848</v>
          </cell>
          <cell r="EP398">
            <v>42081</v>
          </cell>
        </row>
        <row r="399">
          <cell r="AU399">
            <v>42080</v>
          </cell>
          <cell r="BD399">
            <v>42080</v>
          </cell>
          <cell r="CE399">
            <v>42080</v>
          </cell>
          <cell r="CW399">
            <v>41845</v>
          </cell>
          <cell r="EP399">
            <v>42080</v>
          </cell>
        </row>
        <row r="400">
          <cell r="AU400">
            <v>42079</v>
          </cell>
          <cell r="BD400">
            <v>42079</v>
          </cell>
          <cell r="CE400">
            <v>42079</v>
          </cell>
          <cell r="CW400">
            <v>41844</v>
          </cell>
          <cell r="EP400">
            <v>42079</v>
          </cell>
        </row>
        <row r="401">
          <cell r="AU401">
            <v>42076</v>
          </cell>
          <cell r="BD401">
            <v>42076</v>
          </cell>
          <cell r="CE401">
            <v>42076</v>
          </cell>
          <cell r="CW401">
            <v>41843</v>
          </cell>
          <cell r="EP401">
            <v>42076</v>
          </cell>
        </row>
        <row r="402">
          <cell r="AU402">
            <v>42075</v>
          </cell>
          <cell r="BD402">
            <v>42075</v>
          </cell>
          <cell r="CE402">
            <v>42075</v>
          </cell>
          <cell r="CW402">
            <v>41842</v>
          </cell>
          <cell r="EP402">
            <v>42075</v>
          </cell>
        </row>
        <row r="403">
          <cell r="AU403">
            <v>42074</v>
          </cell>
          <cell r="BD403">
            <v>42074</v>
          </cell>
          <cell r="CE403">
            <v>42074</v>
          </cell>
          <cell r="CW403">
            <v>41841</v>
          </cell>
          <cell r="EP403">
            <v>42074</v>
          </cell>
        </row>
        <row r="404">
          <cell r="AU404">
            <v>42073</v>
          </cell>
          <cell r="BD404">
            <v>42073</v>
          </cell>
          <cell r="CE404">
            <v>42073</v>
          </cell>
          <cell r="CW404">
            <v>41838</v>
          </cell>
          <cell r="EP404">
            <v>42073</v>
          </cell>
        </row>
        <row r="405">
          <cell r="AU405">
            <v>42072</v>
          </cell>
          <cell r="BD405">
            <v>42072</v>
          </cell>
          <cell r="CE405">
            <v>42072</v>
          </cell>
          <cell r="CW405">
            <v>41837</v>
          </cell>
          <cell r="EP405">
            <v>42072</v>
          </cell>
        </row>
        <row r="406">
          <cell r="AU406">
            <v>42068</v>
          </cell>
          <cell r="BD406">
            <v>42068</v>
          </cell>
          <cell r="CE406">
            <v>42068</v>
          </cell>
          <cell r="CW406">
            <v>41836</v>
          </cell>
          <cell r="EP406">
            <v>42068</v>
          </cell>
        </row>
        <row r="407">
          <cell r="AU407">
            <v>42067</v>
          </cell>
          <cell r="BD407">
            <v>42067</v>
          </cell>
          <cell r="CE407">
            <v>42067</v>
          </cell>
          <cell r="CW407">
            <v>41835</v>
          </cell>
          <cell r="EP407">
            <v>42067</v>
          </cell>
        </row>
        <row r="408">
          <cell r="AU408">
            <v>42066</v>
          </cell>
          <cell r="BD408">
            <v>42066</v>
          </cell>
          <cell r="CE408">
            <v>42066</v>
          </cell>
          <cell r="CW408">
            <v>41834</v>
          </cell>
          <cell r="EP408">
            <v>42066</v>
          </cell>
        </row>
        <row r="409">
          <cell r="AU409">
            <v>42065</v>
          </cell>
          <cell r="BD409">
            <v>42065</v>
          </cell>
          <cell r="CE409">
            <v>42065</v>
          </cell>
          <cell r="CW409">
            <v>41831</v>
          </cell>
          <cell r="EP409">
            <v>42065</v>
          </cell>
        </row>
        <row r="410">
          <cell r="AU410">
            <v>42062</v>
          </cell>
          <cell r="BD410">
            <v>42062</v>
          </cell>
          <cell r="CE410">
            <v>42062</v>
          </cell>
          <cell r="CW410">
            <v>41830</v>
          </cell>
          <cell r="EP410">
            <v>42062</v>
          </cell>
        </row>
        <row r="411">
          <cell r="AU411">
            <v>42061</v>
          </cell>
          <cell r="BD411">
            <v>42061</v>
          </cell>
          <cell r="CE411">
            <v>42061</v>
          </cell>
          <cell r="CW411">
            <v>41829</v>
          </cell>
          <cell r="EP411">
            <v>42061</v>
          </cell>
        </row>
        <row r="412">
          <cell r="AU412">
            <v>42060</v>
          </cell>
          <cell r="BD412">
            <v>42060</v>
          </cell>
          <cell r="CE412">
            <v>42060</v>
          </cell>
          <cell r="CW412">
            <v>41828</v>
          </cell>
          <cell r="EP412">
            <v>42060</v>
          </cell>
        </row>
        <row r="413">
          <cell r="AU413">
            <v>42059</v>
          </cell>
          <cell r="BD413">
            <v>42059</v>
          </cell>
          <cell r="CE413">
            <v>42059</v>
          </cell>
          <cell r="CW413">
            <v>41827</v>
          </cell>
          <cell r="EP413">
            <v>42059</v>
          </cell>
        </row>
        <row r="414">
          <cell r="AU414">
            <v>42058</v>
          </cell>
          <cell r="BD414">
            <v>42058</v>
          </cell>
          <cell r="CE414">
            <v>42058</v>
          </cell>
          <cell r="CW414">
            <v>41824</v>
          </cell>
          <cell r="EP414">
            <v>42058</v>
          </cell>
        </row>
        <row r="415">
          <cell r="AU415">
            <v>42055</v>
          </cell>
          <cell r="BD415">
            <v>42055</v>
          </cell>
          <cell r="CE415">
            <v>42055</v>
          </cell>
          <cell r="CW415">
            <v>41823</v>
          </cell>
          <cell r="EP415">
            <v>42055</v>
          </cell>
        </row>
        <row r="416">
          <cell r="AU416">
            <v>42054</v>
          </cell>
          <cell r="BD416">
            <v>42054</v>
          </cell>
          <cell r="CE416">
            <v>42054</v>
          </cell>
          <cell r="CW416">
            <v>41822</v>
          </cell>
          <cell r="EP416">
            <v>42054</v>
          </cell>
        </row>
        <row r="417">
          <cell r="AU417">
            <v>42053</v>
          </cell>
          <cell r="BD417">
            <v>42053</v>
          </cell>
          <cell r="CE417">
            <v>42053</v>
          </cell>
          <cell r="CW417">
            <v>41821</v>
          </cell>
          <cell r="EP417">
            <v>42053</v>
          </cell>
        </row>
        <row r="418">
          <cell r="AU418">
            <v>42051</v>
          </cell>
          <cell r="BD418">
            <v>42051</v>
          </cell>
          <cell r="CE418">
            <v>42051</v>
          </cell>
          <cell r="CW418">
            <v>41820</v>
          </cell>
          <cell r="EP418">
            <v>42051</v>
          </cell>
        </row>
        <row r="419">
          <cell r="AU419">
            <v>42048</v>
          </cell>
          <cell r="BD419">
            <v>42048</v>
          </cell>
          <cell r="CE419">
            <v>42048</v>
          </cell>
          <cell r="CW419">
            <v>41817</v>
          </cell>
          <cell r="EP419">
            <v>42048</v>
          </cell>
        </row>
        <row r="420">
          <cell r="AU420">
            <v>42047</v>
          </cell>
          <cell r="BD420">
            <v>42047</v>
          </cell>
          <cell r="CE420">
            <v>42047</v>
          </cell>
          <cell r="CW420">
            <v>41816</v>
          </cell>
          <cell r="EP420">
            <v>42047</v>
          </cell>
        </row>
        <row r="421">
          <cell r="AU421">
            <v>42046</v>
          </cell>
          <cell r="BD421">
            <v>42046</v>
          </cell>
          <cell r="CE421">
            <v>42046</v>
          </cell>
          <cell r="CW421">
            <v>41815</v>
          </cell>
          <cell r="EP421">
            <v>42046</v>
          </cell>
        </row>
        <row r="422">
          <cell r="AU422">
            <v>42045</v>
          </cell>
          <cell r="BD422">
            <v>42045</v>
          </cell>
          <cell r="CE422">
            <v>42045</v>
          </cell>
          <cell r="CW422">
            <v>41814</v>
          </cell>
          <cell r="EP422">
            <v>42045</v>
          </cell>
        </row>
        <row r="423">
          <cell r="AU423">
            <v>42044</v>
          </cell>
          <cell r="BD423">
            <v>42044</v>
          </cell>
          <cell r="CE423">
            <v>42044</v>
          </cell>
          <cell r="CW423">
            <v>41813</v>
          </cell>
          <cell r="EP423">
            <v>42044</v>
          </cell>
        </row>
        <row r="424">
          <cell r="AU424">
            <v>42041</v>
          </cell>
          <cell r="BD424">
            <v>42041</v>
          </cell>
          <cell r="CE424">
            <v>42041</v>
          </cell>
          <cell r="CW424">
            <v>41810</v>
          </cell>
          <cell r="EP424">
            <v>42041</v>
          </cell>
        </row>
        <row r="425">
          <cell r="AU425">
            <v>42040</v>
          </cell>
          <cell r="BD425">
            <v>42040</v>
          </cell>
          <cell r="CE425">
            <v>42040</v>
          </cell>
          <cell r="CW425">
            <v>41809</v>
          </cell>
          <cell r="EP425">
            <v>42040</v>
          </cell>
        </row>
        <row r="426">
          <cell r="AU426">
            <v>42039</v>
          </cell>
          <cell r="BD426">
            <v>42039</v>
          </cell>
          <cell r="CE426">
            <v>42039</v>
          </cell>
          <cell r="CW426">
            <v>41808</v>
          </cell>
          <cell r="EP426">
            <v>42039</v>
          </cell>
        </row>
        <row r="427">
          <cell r="AU427">
            <v>42038</v>
          </cell>
          <cell r="BD427">
            <v>42038</v>
          </cell>
          <cell r="CE427">
            <v>42038</v>
          </cell>
          <cell r="CW427">
            <v>41807</v>
          </cell>
          <cell r="EP427">
            <v>42038</v>
          </cell>
        </row>
        <row r="428">
          <cell r="AU428">
            <v>42037</v>
          </cell>
          <cell r="BD428">
            <v>42037</v>
          </cell>
          <cell r="CE428">
            <v>42037</v>
          </cell>
          <cell r="CW428">
            <v>41806</v>
          </cell>
          <cell r="EP428">
            <v>42037</v>
          </cell>
        </row>
        <row r="429">
          <cell r="AU429">
            <v>42034</v>
          </cell>
          <cell r="BD429">
            <v>42034</v>
          </cell>
          <cell r="CE429">
            <v>42034</v>
          </cell>
          <cell r="CW429">
            <v>41803</v>
          </cell>
          <cell r="EP429">
            <v>42034</v>
          </cell>
        </row>
        <row r="430">
          <cell r="AU430">
            <v>42033</v>
          </cell>
          <cell r="BD430">
            <v>42033</v>
          </cell>
          <cell r="CE430">
            <v>42033</v>
          </cell>
          <cell r="CW430">
            <v>41802</v>
          </cell>
          <cell r="EP430">
            <v>42033</v>
          </cell>
        </row>
        <row r="431">
          <cell r="AU431">
            <v>42032</v>
          </cell>
          <cell r="BD431">
            <v>42032</v>
          </cell>
          <cell r="CE431">
            <v>42032</v>
          </cell>
          <cell r="CW431">
            <v>41801</v>
          </cell>
          <cell r="EP431">
            <v>42032</v>
          </cell>
        </row>
        <row r="432">
          <cell r="AU432">
            <v>42031</v>
          </cell>
          <cell r="BD432">
            <v>42031</v>
          </cell>
          <cell r="CE432">
            <v>42031</v>
          </cell>
          <cell r="CW432">
            <v>41800</v>
          </cell>
          <cell r="EP432">
            <v>42031</v>
          </cell>
        </row>
        <row r="433">
          <cell r="AU433">
            <v>42027</v>
          </cell>
          <cell r="BD433">
            <v>42027</v>
          </cell>
          <cell r="CE433">
            <v>42027</v>
          </cell>
          <cell r="CW433">
            <v>41799</v>
          </cell>
          <cell r="EP433">
            <v>42027</v>
          </cell>
        </row>
        <row r="434">
          <cell r="AU434">
            <v>42026</v>
          </cell>
          <cell r="BD434">
            <v>42026</v>
          </cell>
          <cell r="CE434">
            <v>42026</v>
          </cell>
          <cell r="CW434">
            <v>41796</v>
          </cell>
          <cell r="EP434">
            <v>42026</v>
          </cell>
        </row>
        <row r="435">
          <cell r="AU435">
            <v>42025</v>
          </cell>
          <cell r="BD435">
            <v>42025</v>
          </cell>
          <cell r="CE435">
            <v>42025</v>
          </cell>
          <cell r="CW435">
            <v>41795</v>
          </cell>
          <cell r="EP435">
            <v>42025</v>
          </cell>
        </row>
        <row r="436">
          <cell r="AU436">
            <v>42024</v>
          </cell>
          <cell r="BD436">
            <v>42024</v>
          </cell>
          <cell r="CE436">
            <v>42024</v>
          </cell>
          <cell r="CW436">
            <v>41794</v>
          </cell>
          <cell r="EP436">
            <v>42024</v>
          </cell>
        </row>
        <row r="437">
          <cell r="AU437">
            <v>42023</v>
          </cell>
          <cell r="BD437">
            <v>42023</v>
          </cell>
          <cell r="CE437">
            <v>42023</v>
          </cell>
          <cell r="CW437">
            <v>41793</v>
          </cell>
          <cell r="EP437">
            <v>42023</v>
          </cell>
        </row>
        <row r="438">
          <cell r="AU438">
            <v>42020</v>
          </cell>
          <cell r="BD438">
            <v>42020</v>
          </cell>
          <cell r="CE438">
            <v>42020</v>
          </cell>
          <cell r="CW438">
            <v>41792</v>
          </cell>
          <cell r="EP438">
            <v>42020</v>
          </cell>
        </row>
        <row r="439">
          <cell r="AU439">
            <v>42019</v>
          </cell>
          <cell r="BD439">
            <v>42019</v>
          </cell>
          <cell r="CE439">
            <v>42019</v>
          </cell>
          <cell r="CW439">
            <v>41789</v>
          </cell>
          <cell r="EP439">
            <v>42019</v>
          </cell>
        </row>
        <row r="440">
          <cell r="AU440">
            <v>42018</v>
          </cell>
          <cell r="BD440">
            <v>42018</v>
          </cell>
          <cell r="CE440">
            <v>42018</v>
          </cell>
          <cell r="CW440">
            <v>41788</v>
          </cell>
          <cell r="EP440">
            <v>42018</v>
          </cell>
        </row>
        <row r="441">
          <cell r="AU441">
            <v>42017</v>
          </cell>
          <cell r="BD441">
            <v>42017</v>
          </cell>
          <cell r="CE441">
            <v>42017</v>
          </cell>
          <cell r="CW441">
            <v>41787</v>
          </cell>
          <cell r="EP441">
            <v>42017</v>
          </cell>
        </row>
        <row r="442">
          <cell r="AU442">
            <v>42016</v>
          </cell>
          <cell r="BD442">
            <v>42016</v>
          </cell>
          <cell r="CE442">
            <v>42016</v>
          </cell>
          <cell r="CW442">
            <v>41786</v>
          </cell>
          <cell r="EP442">
            <v>42016</v>
          </cell>
        </row>
        <row r="443">
          <cell r="AU443">
            <v>42013</v>
          </cell>
          <cell r="BD443">
            <v>42013</v>
          </cell>
          <cell r="CE443">
            <v>42013</v>
          </cell>
          <cell r="CW443">
            <v>41785</v>
          </cell>
          <cell r="EP443">
            <v>42013</v>
          </cell>
        </row>
        <row r="444">
          <cell r="AU444">
            <v>42012</v>
          </cell>
          <cell r="BD444">
            <v>42012</v>
          </cell>
          <cell r="CE444">
            <v>42012</v>
          </cell>
          <cell r="CW444">
            <v>41782</v>
          </cell>
          <cell r="EP444">
            <v>42012</v>
          </cell>
        </row>
        <row r="445">
          <cell r="AU445">
            <v>42011</v>
          </cell>
          <cell r="BD445">
            <v>42011</v>
          </cell>
          <cell r="CE445">
            <v>42011</v>
          </cell>
          <cell r="CW445">
            <v>41781</v>
          </cell>
          <cell r="EP445">
            <v>42011</v>
          </cell>
        </row>
        <row r="446">
          <cell r="AU446">
            <v>42010</v>
          </cell>
          <cell r="BD446">
            <v>42010</v>
          </cell>
          <cell r="CE446">
            <v>42010</v>
          </cell>
          <cell r="CW446">
            <v>41780</v>
          </cell>
          <cell r="EP446">
            <v>42010</v>
          </cell>
        </row>
        <row r="447">
          <cell r="AU447">
            <v>42009</v>
          </cell>
          <cell r="BD447">
            <v>42009</v>
          </cell>
          <cell r="CE447">
            <v>42009</v>
          </cell>
          <cell r="CW447">
            <v>41779</v>
          </cell>
          <cell r="EP447">
            <v>42009</v>
          </cell>
        </row>
        <row r="448">
          <cell r="AU448">
            <v>42006</v>
          </cell>
          <cell r="BD448">
            <v>42006</v>
          </cell>
          <cell r="CE448">
            <v>42006</v>
          </cell>
          <cell r="CW448">
            <v>41778</v>
          </cell>
          <cell r="EP448">
            <v>42006</v>
          </cell>
        </row>
        <row r="449">
          <cell r="AU449">
            <v>42005</v>
          </cell>
          <cell r="BD449">
            <v>42005</v>
          </cell>
          <cell r="CE449">
            <v>42005</v>
          </cell>
          <cell r="CW449">
            <v>41775</v>
          </cell>
          <cell r="EP449">
            <v>42005</v>
          </cell>
        </row>
        <row r="450">
          <cell r="AU450">
            <v>42004</v>
          </cell>
          <cell r="BD450">
            <v>42004</v>
          </cell>
          <cell r="CE450">
            <v>42004</v>
          </cell>
          <cell r="CW450">
            <v>41774</v>
          </cell>
          <cell r="EP450">
            <v>42004</v>
          </cell>
        </row>
        <row r="451">
          <cell r="AU451">
            <v>42003</v>
          </cell>
          <cell r="BD451">
            <v>42003</v>
          </cell>
          <cell r="CE451">
            <v>42003</v>
          </cell>
          <cell r="CW451">
            <v>41773</v>
          </cell>
          <cell r="EP451">
            <v>42003</v>
          </cell>
        </row>
        <row r="452">
          <cell r="AU452">
            <v>42002</v>
          </cell>
          <cell r="BD452">
            <v>42002</v>
          </cell>
          <cell r="CE452">
            <v>42002</v>
          </cell>
          <cell r="CW452">
            <v>41771</v>
          </cell>
          <cell r="EP452">
            <v>42002</v>
          </cell>
        </row>
        <row r="453">
          <cell r="AU453">
            <v>41999</v>
          </cell>
          <cell r="BD453">
            <v>41999</v>
          </cell>
          <cell r="CE453">
            <v>41999</v>
          </cell>
          <cell r="CW453">
            <v>41768</v>
          </cell>
          <cell r="EP453">
            <v>41999</v>
          </cell>
        </row>
        <row r="454">
          <cell r="AU454">
            <v>41997</v>
          </cell>
          <cell r="BD454">
            <v>41997</v>
          </cell>
          <cell r="CE454">
            <v>41997</v>
          </cell>
          <cell r="CW454">
            <v>41766</v>
          </cell>
          <cell r="EP454">
            <v>41997</v>
          </cell>
        </row>
        <row r="455">
          <cell r="AU455">
            <v>41996</v>
          </cell>
          <cell r="BD455">
            <v>41996</v>
          </cell>
          <cell r="CE455">
            <v>41996</v>
          </cell>
          <cell r="CW455">
            <v>41765</v>
          </cell>
          <cell r="EP455">
            <v>41996</v>
          </cell>
        </row>
        <row r="456">
          <cell r="AU456">
            <v>41995</v>
          </cell>
          <cell r="BD456">
            <v>41995</v>
          </cell>
          <cell r="CE456">
            <v>41995</v>
          </cell>
          <cell r="CW456">
            <v>41764</v>
          </cell>
          <cell r="EP456">
            <v>41995</v>
          </cell>
        </row>
        <row r="457">
          <cell r="AU457">
            <v>41992</v>
          </cell>
          <cell r="BD457">
            <v>41992</v>
          </cell>
          <cell r="CE457">
            <v>41992</v>
          </cell>
          <cell r="CW457">
            <v>41761</v>
          </cell>
          <cell r="EP457">
            <v>41992</v>
          </cell>
        </row>
        <row r="458">
          <cell r="AU458">
            <v>41991</v>
          </cell>
          <cell r="BD458">
            <v>41991</v>
          </cell>
          <cell r="CE458">
            <v>41991</v>
          </cell>
          <cell r="CW458">
            <v>41759</v>
          </cell>
          <cell r="EP458">
            <v>41991</v>
          </cell>
        </row>
        <row r="459">
          <cell r="AU459">
            <v>41990</v>
          </cell>
          <cell r="BD459">
            <v>41990</v>
          </cell>
          <cell r="CE459">
            <v>41990</v>
          </cell>
          <cell r="CW459">
            <v>41758</v>
          </cell>
          <cell r="EP459">
            <v>41990</v>
          </cell>
        </row>
        <row r="460">
          <cell r="AU460">
            <v>41989</v>
          </cell>
          <cell r="BD460">
            <v>41989</v>
          </cell>
          <cell r="CE460">
            <v>41989</v>
          </cell>
          <cell r="CW460">
            <v>41757</v>
          </cell>
          <cell r="EP460">
            <v>41989</v>
          </cell>
        </row>
        <row r="461">
          <cell r="AU461">
            <v>41988</v>
          </cell>
          <cell r="BD461">
            <v>41988</v>
          </cell>
          <cell r="CE461">
            <v>41988</v>
          </cell>
          <cell r="CW461">
            <v>41754</v>
          </cell>
          <cell r="EP461">
            <v>41988</v>
          </cell>
        </row>
        <row r="462">
          <cell r="AU462">
            <v>41985</v>
          </cell>
          <cell r="BD462">
            <v>41985</v>
          </cell>
          <cell r="CE462">
            <v>41985</v>
          </cell>
          <cell r="CW462">
            <v>41752</v>
          </cell>
          <cell r="EP462">
            <v>41985</v>
          </cell>
        </row>
        <row r="463">
          <cell r="AU463">
            <v>41984</v>
          </cell>
          <cell r="BD463">
            <v>41984</v>
          </cell>
          <cell r="CE463">
            <v>41984</v>
          </cell>
          <cell r="CW463">
            <v>41751</v>
          </cell>
          <cell r="EP463">
            <v>41984</v>
          </cell>
        </row>
        <row r="464">
          <cell r="AU464">
            <v>41983</v>
          </cell>
          <cell r="BD464">
            <v>41983</v>
          </cell>
          <cell r="CE464">
            <v>41983</v>
          </cell>
          <cell r="CW464">
            <v>41750</v>
          </cell>
          <cell r="EP464">
            <v>41983</v>
          </cell>
        </row>
        <row r="465">
          <cell r="AU465">
            <v>41982</v>
          </cell>
          <cell r="BD465">
            <v>41982</v>
          </cell>
          <cell r="CE465">
            <v>41982</v>
          </cell>
          <cell r="CW465">
            <v>41746</v>
          </cell>
          <cell r="EP465">
            <v>41982</v>
          </cell>
        </row>
        <row r="466">
          <cell r="AU466">
            <v>41981</v>
          </cell>
          <cell r="BD466">
            <v>41981</v>
          </cell>
          <cell r="CE466">
            <v>41981</v>
          </cell>
          <cell r="CW466">
            <v>41745</v>
          </cell>
          <cell r="EP466">
            <v>41981</v>
          </cell>
        </row>
        <row r="467">
          <cell r="AU467">
            <v>41978</v>
          </cell>
          <cell r="BD467">
            <v>41978</v>
          </cell>
          <cell r="CE467">
            <v>41978</v>
          </cell>
          <cell r="CW467">
            <v>41744</v>
          </cell>
          <cell r="EP467">
            <v>41978</v>
          </cell>
        </row>
        <row r="468">
          <cell r="AU468">
            <v>41977</v>
          </cell>
          <cell r="BD468">
            <v>41977</v>
          </cell>
          <cell r="CE468">
            <v>41977</v>
          </cell>
          <cell r="CW468">
            <v>41740</v>
          </cell>
          <cell r="EP468">
            <v>41977</v>
          </cell>
        </row>
        <row r="469">
          <cell r="AU469">
            <v>41976</v>
          </cell>
          <cell r="BD469">
            <v>41976</v>
          </cell>
          <cell r="CE469">
            <v>41976</v>
          </cell>
          <cell r="CW469">
            <v>41739</v>
          </cell>
          <cell r="EP469">
            <v>41976</v>
          </cell>
        </row>
        <row r="470">
          <cell r="AU470">
            <v>41975</v>
          </cell>
          <cell r="BD470">
            <v>41975</v>
          </cell>
          <cell r="CE470">
            <v>41975</v>
          </cell>
          <cell r="CW470">
            <v>41738</v>
          </cell>
          <cell r="EP470">
            <v>41975</v>
          </cell>
        </row>
        <row r="471">
          <cell r="AU471">
            <v>41974</v>
          </cell>
          <cell r="BD471">
            <v>41974</v>
          </cell>
          <cell r="CE471">
            <v>41974</v>
          </cell>
          <cell r="CW471">
            <v>41736</v>
          </cell>
          <cell r="EP471">
            <v>41974</v>
          </cell>
        </row>
        <row r="472">
          <cell r="AU472">
            <v>41971</v>
          </cell>
          <cell r="BD472">
            <v>41971</v>
          </cell>
          <cell r="CE472">
            <v>41971</v>
          </cell>
          <cell r="CW472">
            <v>41733</v>
          </cell>
          <cell r="EP472">
            <v>41971</v>
          </cell>
        </row>
        <row r="473">
          <cell r="AU473">
            <v>41970</v>
          </cell>
          <cell r="BD473">
            <v>41970</v>
          </cell>
          <cell r="CE473">
            <v>41970</v>
          </cell>
          <cell r="CW473">
            <v>41732</v>
          </cell>
          <cell r="EP473">
            <v>41970</v>
          </cell>
        </row>
        <row r="474">
          <cell r="AU474">
            <v>41969</v>
          </cell>
          <cell r="BD474">
            <v>41969</v>
          </cell>
          <cell r="CE474">
            <v>41969</v>
          </cell>
          <cell r="CW474">
            <v>41731</v>
          </cell>
          <cell r="EP474">
            <v>41969</v>
          </cell>
        </row>
        <row r="475">
          <cell r="AU475">
            <v>41968</v>
          </cell>
          <cell r="BD475">
            <v>41968</v>
          </cell>
          <cell r="CE475">
            <v>41968</v>
          </cell>
          <cell r="CW475">
            <v>41730</v>
          </cell>
          <cell r="EP475">
            <v>41968</v>
          </cell>
        </row>
        <row r="476">
          <cell r="AU476">
            <v>41967</v>
          </cell>
          <cell r="BD476">
            <v>41967</v>
          </cell>
          <cell r="CE476">
            <v>41967</v>
          </cell>
          <cell r="CW476">
            <v>41729</v>
          </cell>
          <cell r="EP476">
            <v>41967</v>
          </cell>
        </row>
        <row r="477">
          <cell r="AU477">
            <v>41964</v>
          </cell>
          <cell r="BD477">
            <v>41964</v>
          </cell>
          <cell r="CE477">
            <v>41964</v>
          </cell>
          <cell r="CW477">
            <v>41726</v>
          </cell>
          <cell r="EP477">
            <v>41964</v>
          </cell>
        </row>
        <row r="478">
          <cell r="AU478">
            <v>41963</v>
          </cell>
          <cell r="BD478">
            <v>41963</v>
          </cell>
          <cell r="CE478">
            <v>41963</v>
          </cell>
          <cell r="CW478">
            <v>41725</v>
          </cell>
          <cell r="EP478">
            <v>41963</v>
          </cell>
        </row>
        <row r="479">
          <cell r="AU479">
            <v>41962</v>
          </cell>
          <cell r="BD479">
            <v>41962</v>
          </cell>
          <cell r="CE479">
            <v>41962</v>
          </cell>
          <cell r="CW479">
            <v>41724</v>
          </cell>
          <cell r="EP479">
            <v>41962</v>
          </cell>
        </row>
        <row r="480">
          <cell r="AU480">
            <v>41961</v>
          </cell>
          <cell r="BD480">
            <v>41961</v>
          </cell>
          <cell r="CE480">
            <v>41961</v>
          </cell>
          <cell r="CW480">
            <v>41723</v>
          </cell>
          <cell r="EP480">
            <v>41961</v>
          </cell>
        </row>
        <row r="481">
          <cell r="AU481">
            <v>41960</v>
          </cell>
          <cell r="BD481">
            <v>41960</v>
          </cell>
          <cell r="CE481">
            <v>41960</v>
          </cell>
          <cell r="CW481">
            <v>41722</v>
          </cell>
          <cell r="EP481">
            <v>41960</v>
          </cell>
        </row>
        <row r="482">
          <cell r="AU482">
            <v>41957</v>
          </cell>
          <cell r="BD482">
            <v>41957</v>
          </cell>
          <cell r="CE482">
            <v>41957</v>
          </cell>
          <cell r="CW482">
            <v>41719</v>
          </cell>
          <cell r="EP482">
            <v>41957</v>
          </cell>
        </row>
        <row r="483">
          <cell r="AU483">
            <v>41956</v>
          </cell>
          <cell r="BD483">
            <v>41956</v>
          </cell>
          <cell r="CE483">
            <v>41956</v>
          </cell>
          <cell r="CW483">
            <v>41718</v>
          </cell>
          <cell r="EP483">
            <v>41956</v>
          </cell>
        </row>
        <row r="484">
          <cell r="AU484">
            <v>41955</v>
          </cell>
          <cell r="BD484">
            <v>41955</v>
          </cell>
          <cell r="CE484">
            <v>41955</v>
          </cell>
          <cell r="CW484">
            <v>41717</v>
          </cell>
          <cell r="EP484">
            <v>41955</v>
          </cell>
        </row>
        <row r="485">
          <cell r="AU485">
            <v>41954</v>
          </cell>
          <cell r="BD485">
            <v>41954</v>
          </cell>
          <cell r="CE485">
            <v>41954</v>
          </cell>
          <cell r="CW485">
            <v>41716</v>
          </cell>
          <cell r="EP485">
            <v>41954</v>
          </cell>
        </row>
        <row r="486">
          <cell r="AU486">
            <v>41953</v>
          </cell>
          <cell r="BD486">
            <v>41953</v>
          </cell>
          <cell r="CE486">
            <v>41953</v>
          </cell>
          <cell r="CW486">
            <v>41712</v>
          </cell>
          <cell r="EP486">
            <v>41953</v>
          </cell>
        </row>
        <row r="487">
          <cell r="AU487">
            <v>41950</v>
          </cell>
          <cell r="BD487">
            <v>41950</v>
          </cell>
          <cell r="CE487">
            <v>41950</v>
          </cell>
          <cell r="CW487">
            <v>41711</v>
          </cell>
          <cell r="EP487">
            <v>41950</v>
          </cell>
        </row>
        <row r="488">
          <cell r="AU488">
            <v>41948</v>
          </cell>
          <cell r="BD488">
            <v>41948</v>
          </cell>
          <cell r="CE488">
            <v>41948</v>
          </cell>
          <cell r="CW488">
            <v>41710</v>
          </cell>
          <cell r="EP488">
            <v>41948</v>
          </cell>
        </row>
        <row r="489">
          <cell r="AU489">
            <v>41946</v>
          </cell>
          <cell r="BD489">
            <v>41946</v>
          </cell>
          <cell r="CE489">
            <v>41946</v>
          </cell>
          <cell r="CW489">
            <v>41709</v>
          </cell>
          <cell r="EP489">
            <v>41946</v>
          </cell>
        </row>
        <row r="490">
          <cell r="AU490">
            <v>41943</v>
          </cell>
          <cell r="BD490">
            <v>41943</v>
          </cell>
          <cell r="CE490">
            <v>41943</v>
          </cell>
          <cell r="CW490">
            <v>41708</v>
          </cell>
          <cell r="EP490">
            <v>41943</v>
          </cell>
        </row>
        <row r="491">
          <cell r="AU491">
            <v>41942</v>
          </cell>
          <cell r="BD491">
            <v>41942</v>
          </cell>
          <cell r="CE491">
            <v>41942</v>
          </cell>
          <cell r="CW491">
            <v>41705</v>
          </cell>
          <cell r="EP491">
            <v>41942</v>
          </cell>
        </row>
        <row r="492">
          <cell r="AU492">
            <v>41941</v>
          </cell>
          <cell r="BD492">
            <v>41941</v>
          </cell>
          <cell r="CE492">
            <v>41941</v>
          </cell>
          <cell r="CW492">
            <v>41704</v>
          </cell>
          <cell r="EP492">
            <v>41941</v>
          </cell>
        </row>
        <row r="493">
          <cell r="AU493">
            <v>41940</v>
          </cell>
          <cell r="BD493">
            <v>41940</v>
          </cell>
          <cell r="CE493">
            <v>41940</v>
          </cell>
          <cell r="CW493">
            <v>41703</v>
          </cell>
          <cell r="EP493">
            <v>41940</v>
          </cell>
        </row>
        <row r="494">
          <cell r="AU494">
            <v>41939</v>
          </cell>
          <cell r="BD494">
            <v>41939</v>
          </cell>
          <cell r="CE494">
            <v>41939</v>
          </cell>
          <cell r="CW494">
            <v>41702</v>
          </cell>
          <cell r="EP494">
            <v>41939</v>
          </cell>
        </row>
        <row r="495">
          <cell r="AU495">
            <v>41935</v>
          </cell>
          <cell r="BD495">
            <v>41935</v>
          </cell>
          <cell r="CE495">
            <v>41935</v>
          </cell>
          <cell r="CW495">
            <v>41701</v>
          </cell>
          <cell r="EP495">
            <v>41935</v>
          </cell>
        </row>
        <row r="496">
          <cell r="AU496">
            <v>41934</v>
          </cell>
          <cell r="BD496">
            <v>41934</v>
          </cell>
          <cell r="CE496">
            <v>41934</v>
          </cell>
          <cell r="CW496">
            <v>41694</v>
          </cell>
          <cell r="EP496">
            <v>41934</v>
          </cell>
        </row>
        <row r="497">
          <cell r="AU497">
            <v>41933</v>
          </cell>
          <cell r="BD497">
            <v>41933</v>
          </cell>
          <cell r="CE497">
            <v>41933</v>
          </cell>
          <cell r="CW497">
            <v>41691</v>
          </cell>
          <cell r="EP497">
            <v>41933</v>
          </cell>
        </row>
        <row r="498">
          <cell r="AU498">
            <v>41932</v>
          </cell>
          <cell r="BD498">
            <v>41932</v>
          </cell>
          <cell r="CE498">
            <v>41932</v>
          </cell>
          <cell r="CW498">
            <v>41689</v>
          </cell>
          <cell r="EP498">
            <v>41932</v>
          </cell>
        </row>
        <row r="499">
          <cell r="AU499">
            <v>41929</v>
          </cell>
          <cell r="BD499">
            <v>41929</v>
          </cell>
          <cell r="CE499">
            <v>41929</v>
          </cell>
          <cell r="CW499">
            <v>41688</v>
          </cell>
          <cell r="EP499">
            <v>41929</v>
          </cell>
        </row>
        <row r="500">
          <cell r="AU500">
            <v>41928</v>
          </cell>
          <cell r="BD500">
            <v>41928</v>
          </cell>
          <cell r="CE500">
            <v>41928</v>
          </cell>
          <cell r="CW500">
            <v>41687</v>
          </cell>
          <cell r="EP500">
            <v>41928</v>
          </cell>
        </row>
        <row r="501">
          <cell r="AU501">
            <v>41926</v>
          </cell>
          <cell r="BD501">
            <v>41926</v>
          </cell>
          <cell r="CE501">
            <v>41926</v>
          </cell>
          <cell r="CW501">
            <v>41684</v>
          </cell>
          <cell r="EP501">
            <v>41926</v>
          </cell>
        </row>
        <row r="502">
          <cell r="AU502">
            <v>41925</v>
          </cell>
          <cell r="BD502">
            <v>41925</v>
          </cell>
          <cell r="CE502">
            <v>41925</v>
          </cell>
          <cell r="CW502">
            <v>41683</v>
          </cell>
          <cell r="EP502">
            <v>41925</v>
          </cell>
        </row>
        <row r="503">
          <cell r="AU503">
            <v>41922</v>
          </cell>
          <cell r="BD503">
            <v>41922</v>
          </cell>
          <cell r="CE503">
            <v>41922</v>
          </cell>
          <cell r="CW503">
            <v>41682</v>
          </cell>
          <cell r="EP503">
            <v>41922</v>
          </cell>
        </row>
        <row r="504">
          <cell r="AU504">
            <v>41921</v>
          </cell>
          <cell r="BD504">
            <v>41921</v>
          </cell>
          <cell r="CE504">
            <v>41921</v>
          </cell>
          <cell r="CW504">
            <v>41681</v>
          </cell>
          <cell r="EP504">
            <v>41921</v>
          </cell>
        </row>
        <row r="505">
          <cell r="AU505">
            <v>41920</v>
          </cell>
          <cell r="BD505">
            <v>41920</v>
          </cell>
          <cell r="CE505">
            <v>41920</v>
          </cell>
          <cell r="CW505">
            <v>41680</v>
          </cell>
          <cell r="EP505">
            <v>41920</v>
          </cell>
        </row>
        <row r="506">
          <cell r="AU506">
            <v>41919</v>
          </cell>
          <cell r="BD506">
            <v>41919</v>
          </cell>
          <cell r="CE506">
            <v>41919</v>
          </cell>
          <cell r="CW506">
            <v>41677</v>
          </cell>
          <cell r="EP506">
            <v>41919</v>
          </cell>
        </row>
        <row r="507">
          <cell r="AU507">
            <v>41913</v>
          </cell>
          <cell r="BD507">
            <v>41913</v>
          </cell>
          <cell r="CE507">
            <v>41913</v>
          </cell>
          <cell r="CW507">
            <v>41676</v>
          </cell>
          <cell r="EP507">
            <v>41913</v>
          </cell>
        </row>
        <row r="508">
          <cell r="AU508">
            <v>41912</v>
          </cell>
          <cell r="BD508">
            <v>41912</v>
          </cell>
          <cell r="CE508">
            <v>41912</v>
          </cell>
          <cell r="CW508">
            <v>41675</v>
          </cell>
          <cell r="EP508">
            <v>41912</v>
          </cell>
        </row>
        <row r="509">
          <cell r="AU509">
            <v>41911</v>
          </cell>
          <cell r="BD509">
            <v>41911</v>
          </cell>
          <cell r="CE509">
            <v>41911</v>
          </cell>
          <cell r="CW509">
            <v>41670</v>
          </cell>
          <cell r="EP509">
            <v>41911</v>
          </cell>
        </row>
        <row r="510">
          <cell r="AU510">
            <v>41908</v>
          </cell>
          <cell r="BD510">
            <v>41908</v>
          </cell>
          <cell r="CE510">
            <v>41908</v>
          </cell>
          <cell r="CW510">
            <v>41669</v>
          </cell>
          <cell r="EP510">
            <v>41908</v>
          </cell>
        </row>
        <row r="511">
          <cell r="AU511">
            <v>41907</v>
          </cell>
          <cell r="BD511">
            <v>41907</v>
          </cell>
          <cell r="CE511">
            <v>41907</v>
          </cell>
          <cell r="CW511">
            <v>41668</v>
          </cell>
          <cell r="EP511">
            <v>41907</v>
          </cell>
        </row>
        <row r="512">
          <cell r="AU512">
            <v>41906</v>
          </cell>
          <cell r="BD512">
            <v>41906</v>
          </cell>
          <cell r="CE512">
            <v>41906</v>
          </cell>
          <cell r="CW512">
            <v>41667</v>
          </cell>
          <cell r="EP512">
            <v>41906</v>
          </cell>
        </row>
        <row r="513">
          <cell r="AU513">
            <v>41905</v>
          </cell>
          <cell r="BD513">
            <v>41905</v>
          </cell>
          <cell r="CE513">
            <v>41905</v>
          </cell>
          <cell r="CW513">
            <v>41663</v>
          </cell>
          <cell r="EP513">
            <v>41905</v>
          </cell>
        </row>
        <row r="514">
          <cell r="AU514">
            <v>41904</v>
          </cell>
          <cell r="BD514">
            <v>41904</v>
          </cell>
          <cell r="CE514">
            <v>41904</v>
          </cell>
          <cell r="CW514">
            <v>41661</v>
          </cell>
          <cell r="EP514">
            <v>41904</v>
          </cell>
        </row>
        <row r="515">
          <cell r="AU515">
            <v>41901</v>
          </cell>
          <cell r="BD515">
            <v>41901</v>
          </cell>
          <cell r="CE515">
            <v>41901</v>
          </cell>
          <cell r="CW515">
            <v>41660</v>
          </cell>
          <cell r="EP515">
            <v>41901</v>
          </cell>
        </row>
        <row r="516">
          <cell r="AU516">
            <v>41900</v>
          </cell>
          <cell r="BD516">
            <v>41900</v>
          </cell>
          <cell r="CE516">
            <v>41900</v>
          </cell>
          <cell r="CW516">
            <v>41656</v>
          </cell>
          <cell r="EP516">
            <v>41900</v>
          </cell>
        </row>
        <row r="517">
          <cell r="AU517">
            <v>41899</v>
          </cell>
          <cell r="BD517">
            <v>41899</v>
          </cell>
          <cell r="CE517">
            <v>41899</v>
          </cell>
          <cell r="CW517">
            <v>41655</v>
          </cell>
          <cell r="EP517">
            <v>41899</v>
          </cell>
        </row>
        <row r="518">
          <cell r="AU518">
            <v>41898</v>
          </cell>
          <cell r="BD518">
            <v>41898</v>
          </cell>
          <cell r="CE518">
            <v>41898</v>
          </cell>
          <cell r="CW518">
            <v>41654</v>
          </cell>
          <cell r="EP518">
            <v>41898</v>
          </cell>
        </row>
        <row r="519">
          <cell r="AU519">
            <v>41897</v>
          </cell>
          <cell r="BD519">
            <v>41897</v>
          </cell>
          <cell r="CE519">
            <v>41897</v>
          </cell>
          <cell r="CW519">
            <v>41646</v>
          </cell>
          <cell r="EP519">
            <v>41897</v>
          </cell>
        </row>
        <row r="520">
          <cell r="AU520">
            <v>41894</v>
          </cell>
          <cell r="BD520">
            <v>41894</v>
          </cell>
          <cell r="CE520">
            <v>41894</v>
          </cell>
          <cell r="CW520">
            <v>41645</v>
          </cell>
          <cell r="EP520">
            <v>41894</v>
          </cell>
        </row>
        <row r="521">
          <cell r="AU521">
            <v>41893</v>
          </cell>
          <cell r="BD521">
            <v>41893</v>
          </cell>
          <cell r="CE521">
            <v>41893</v>
          </cell>
          <cell r="CW521">
            <v>41638</v>
          </cell>
          <cell r="EP521">
            <v>41893</v>
          </cell>
        </row>
        <row r="522">
          <cell r="AU522">
            <v>41892</v>
          </cell>
          <cell r="BD522">
            <v>41892</v>
          </cell>
          <cell r="CE522">
            <v>41892</v>
          </cell>
          <cell r="CW522">
            <v>41635</v>
          </cell>
          <cell r="EP522">
            <v>41892</v>
          </cell>
        </row>
        <row r="523">
          <cell r="AU523">
            <v>41891</v>
          </cell>
          <cell r="BD523">
            <v>41891</v>
          </cell>
          <cell r="CE523">
            <v>41891</v>
          </cell>
          <cell r="CW523">
            <v>41634</v>
          </cell>
          <cell r="EP523">
            <v>41891</v>
          </cell>
        </row>
        <row r="524">
          <cell r="AU524">
            <v>41890</v>
          </cell>
          <cell r="BD524">
            <v>41890</v>
          </cell>
          <cell r="CE524">
            <v>41890</v>
          </cell>
          <cell r="CW524">
            <v>41632</v>
          </cell>
          <cell r="EP524">
            <v>41890</v>
          </cell>
        </row>
        <row r="525">
          <cell r="AU525">
            <v>41887</v>
          </cell>
          <cell r="BD525">
            <v>41887</v>
          </cell>
          <cell r="CE525">
            <v>41887</v>
          </cell>
          <cell r="CW525">
            <v>41631</v>
          </cell>
          <cell r="EP525">
            <v>41887</v>
          </cell>
        </row>
        <row r="526">
          <cell r="AU526">
            <v>41886</v>
          </cell>
          <cell r="BD526">
            <v>41886</v>
          </cell>
          <cell r="CE526">
            <v>41886</v>
          </cell>
          <cell r="CW526">
            <v>41628</v>
          </cell>
          <cell r="EP526">
            <v>41886</v>
          </cell>
        </row>
        <row r="527">
          <cell r="AU527">
            <v>41885</v>
          </cell>
          <cell r="BD527">
            <v>41885</v>
          </cell>
          <cell r="CE527">
            <v>41885</v>
          </cell>
          <cell r="CW527">
            <v>41627</v>
          </cell>
          <cell r="EP527">
            <v>41885</v>
          </cell>
        </row>
        <row r="528">
          <cell r="AU528">
            <v>41884</v>
          </cell>
          <cell r="BD528">
            <v>41884</v>
          </cell>
          <cell r="CE528">
            <v>41884</v>
          </cell>
          <cell r="CW528">
            <v>41626</v>
          </cell>
          <cell r="EP528">
            <v>41884</v>
          </cell>
        </row>
        <row r="529">
          <cell r="AU529">
            <v>41883</v>
          </cell>
          <cell r="BD529">
            <v>41883</v>
          </cell>
          <cell r="CE529">
            <v>41883</v>
          </cell>
          <cell r="CW529">
            <v>41625</v>
          </cell>
          <cell r="EP529">
            <v>41883</v>
          </cell>
        </row>
        <row r="530">
          <cell r="AU530">
            <v>41879</v>
          </cell>
          <cell r="BD530">
            <v>41879</v>
          </cell>
          <cell r="CE530">
            <v>41879</v>
          </cell>
          <cell r="CW530">
            <v>41624</v>
          </cell>
          <cell r="EP530">
            <v>41879</v>
          </cell>
        </row>
        <row r="531">
          <cell r="AU531">
            <v>41878</v>
          </cell>
          <cell r="BD531">
            <v>41878</v>
          </cell>
          <cell r="CE531">
            <v>41878</v>
          </cell>
          <cell r="CW531">
            <v>41621</v>
          </cell>
          <cell r="EP531">
            <v>41878</v>
          </cell>
        </row>
        <row r="532">
          <cell r="AU532">
            <v>41877</v>
          </cell>
          <cell r="BD532">
            <v>41877</v>
          </cell>
          <cell r="CE532">
            <v>41877</v>
          </cell>
          <cell r="CW532">
            <v>41618</v>
          </cell>
          <cell r="EP532">
            <v>41877</v>
          </cell>
        </row>
        <row r="533">
          <cell r="AU533">
            <v>41876</v>
          </cell>
          <cell r="BD533">
            <v>41876</v>
          </cell>
          <cell r="CE533">
            <v>41876</v>
          </cell>
          <cell r="CW533">
            <v>41617</v>
          </cell>
          <cell r="EP533">
            <v>41876</v>
          </cell>
        </row>
        <row r="534">
          <cell r="AU534">
            <v>41873</v>
          </cell>
          <cell r="BD534">
            <v>41873</v>
          </cell>
          <cell r="CE534">
            <v>41873</v>
          </cell>
          <cell r="CW534">
            <v>41614</v>
          </cell>
          <cell r="EP534">
            <v>41873</v>
          </cell>
        </row>
        <row r="535">
          <cell r="AU535">
            <v>41872</v>
          </cell>
          <cell r="BD535">
            <v>41872</v>
          </cell>
          <cell r="CE535">
            <v>41872</v>
          </cell>
          <cell r="CW535">
            <v>41613</v>
          </cell>
          <cell r="EP535">
            <v>41872</v>
          </cell>
        </row>
        <row r="536">
          <cell r="AU536">
            <v>41871</v>
          </cell>
          <cell r="BD536">
            <v>41871</v>
          </cell>
          <cell r="CE536">
            <v>41871</v>
          </cell>
          <cell r="CW536">
            <v>41612</v>
          </cell>
          <cell r="EP536">
            <v>41871</v>
          </cell>
        </row>
        <row r="537">
          <cell r="AU537">
            <v>41870</v>
          </cell>
          <cell r="BD537">
            <v>41870</v>
          </cell>
          <cell r="CE537">
            <v>41870</v>
          </cell>
          <cell r="CW537">
            <v>41611</v>
          </cell>
          <cell r="EP537">
            <v>41870</v>
          </cell>
        </row>
        <row r="538">
          <cell r="AU538">
            <v>41869</v>
          </cell>
          <cell r="BD538">
            <v>41869</v>
          </cell>
          <cell r="CE538">
            <v>41869</v>
          </cell>
          <cell r="CW538">
            <v>41610</v>
          </cell>
          <cell r="EP538">
            <v>41869</v>
          </cell>
        </row>
        <row r="539">
          <cell r="AU539">
            <v>41865</v>
          </cell>
          <cell r="BD539">
            <v>41865</v>
          </cell>
          <cell r="CE539">
            <v>41865</v>
          </cell>
          <cell r="CW539">
            <v>41607</v>
          </cell>
          <cell r="EP539">
            <v>41865</v>
          </cell>
        </row>
        <row r="540">
          <cell r="AU540">
            <v>41864</v>
          </cell>
          <cell r="BD540">
            <v>41864</v>
          </cell>
          <cell r="CE540">
            <v>41864</v>
          </cell>
          <cell r="CW540">
            <v>41606</v>
          </cell>
          <cell r="EP540">
            <v>41864</v>
          </cell>
        </row>
        <row r="541">
          <cell r="AU541">
            <v>41863</v>
          </cell>
          <cell r="BD541">
            <v>41863</v>
          </cell>
          <cell r="CE541">
            <v>41863</v>
          </cell>
          <cell r="CW541">
            <v>41605</v>
          </cell>
          <cell r="EP541">
            <v>41863</v>
          </cell>
        </row>
        <row r="542">
          <cell r="AU542">
            <v>41862</v>
          </cell>
          <cell r="BD542">
            <v>41862</v>
          </cell>
          <cell r="CE542">
            <v>41862</v>
          </cell>
          <cell r="CW542">
            <v>41604</v>
          </cell>
          <cell r="EP542">
            <v>41862</v>
          </cell>
        </row>
        <row r="543">
          <cell r="AU543">
            <v>41859</v>
          </cell>
          <cell r="BD543">
            <v>41859</v>
          </cell>
          <cell r="CE543">
            <v>41859</v>
          </cell>
          <cell r="CW543">
            <v>41603</v>
          </cell>
          <cell r="EP543">
            <v>41859</v>
          </cell>
        </row>
        <row r="544">
          <cell r="AU544">
            <v>41858</v>
          </cell>
          <cell r="BD544">
            <v>41858</v>
          </cell>
          <cell r="CE544">
            <v>41858</v>
          </cell>
          <cell r="CW544">
            <v>41600</v>
          </cell>
          <cell r="EP544">
            <v>41858</v>
          </cell>
        </row>
        <row r="545">
          <cell r="AU545">
            <v>41857</v>
          </cell>
          <cell r="BD545">
            <v>41857</v>
          </cell>
          <cell r="CE545">
            <v>41857</v>
          </cell>
          <cell r="CW545">
            <v>41599</v>
          </cell>
          <cell r="EP545">
            <v>41857</v>
          </cell>
        </row>
        <row r="546">
          <cell r="AU546">
            <v>41856</v>
          </cell>
          <cell r="BD546">
            <v>41856</v>
          </cell>
          <cell r="CE546">
            <v>41856</v>
          </cell>
          <cell r="CW546">
            <v>41598</v>
          </cell>
          <cell r="EP546">
            <v>41856</v>
          </cell>
        </row>
        <row r="547">
          <cell r="AU547">
            <v>41855</v>
          </cell>
          <cell r="BD547">
            <v>41855</v>
          </cell>
          <cell r="CE547">
            <v>41855</v>
          </cell>
          <cell r="CW547">
            <v>41596</v>
          </cell>
          <cell r="EP547">
            <v>41855</v>
          </cell>
        </row>
        <row r="548">
          <cell r="AU548">
            <v>41852</v>
          </cell>
          <cell r="BD548">
            <v>41852</v>
          </cell>
          <cell r="CE548">
            <v>41852</v>
          </cell>
          <cell r="CW548">
            <v>41592</v>
          </cell>
          <cell r="EP548">
            <v>41852</v>
          </cell>
        </row>
        <row r="549">
          <cell r="AU549">
            <v>41851</v>
          </cell>
          <cell r="BD549">
            <v>41851</v>
          </cell>
          <cell r="CE549">
            <v>41851</v>
          </cell>
          <cell r="CW549">
            <v>41591</v>
          </cell>
          <cell r="EP549">
            <v>41851</v>
          </cell>
        </row>
        <row r="550">
          <cell r="AU550">
            <v>41850</v>
          </cell>
          <cell r="BD550">
            <v>41850</v>
          </cell>
          <cell r="CE550">
            <v>41850</v>
          </cell>
          <cell r="CW550">
            <v>41590</v>
          </cell>
          <cell r="EP550">
            <v>41850</v>
          </cell>
        </row>
        <row r="551">
          <cell r="AU551">
            <v>41848</v>
          </cell>
          <cell r="BD551">
            <v>41848</v>
          </cell>
          <cell r="CE551">
            <v>41848</v>
          </cell>
          <cell r="CW551">
            <v>41589</v>
          </cell>
          <cell r="EP551">
            <v>41848</v>
          </cell>
        </row>
        <row r="552">
          <cell r="AU552">
            <v>41845</v>
          </cell>
          <cell r="BD552">
            <v>41845</v>
          </cell>
          <cell r="CE552">
            <v>41845</v>
          </cell>
          <cell r="CW552">
            <v>41586</v>
          </cell>
          <cell r="EP552">
            <v>41845</v>
          </cell>
        </row>
        <row r="553">
          <cell r="AU553">
            <v>41844</v>
          </cell>
          <cell r="BD553">
            <v>41844</v>
          </cell>
          <cell r="CE553">
            <v>41844</v>
          </cell>
          <cell r="CW553">
            <v>41585</v>
          </cell>
          <cell r="EP553">
            <v>41844</v>
          </cell>
        </row>
        <row r="554">
          <cell r="AU554">
            <v>41843</v>
          </cell>
          <cell r="BD554">
            <v>41843</v>
          </cell>
          <cell r="CE554">
            <v>41843</v>
          </cell>
          <cell r="CW554">
            <v>41584</v>
          </cell>
          <cell r="EP554">
            <v>41843</v>
          </cell>
        </row>
        <row r="555">
          <cell r="AU555">
            <v>41842</v>
          </cell>
          <cell r="BD555">
            <v>41842</v>
          </cell>
          <cell r="CE555">
            <v>41842</v>
          </cell>
          <cell r="CW555">
            <v>41583</v>
          </cell>
          <cell r="EP555">
            <v>41842</v>
          </cell>
        </row>
        <row r="556">
          <cell r="AU556">
            <v>41841</v>
          </cell>
          <cell r="BD556">
            <v>41841</v>
          </cell>
          <cell r="CE556">
            <v>41841</v>
          </cell>
          <cell r="CW556">
            <v>41579</v>
          </cell>
          <cell r="EP556">
            <v>41841</v>
          </cell>
        </row>
        <row r="557">
          <cell r="AU557">
            <v>41838</v>
          </cell>
          <cell r="BD557">
            <v>41838</v>
          </cell>
          <cell r="CE557">
            <v>41838</v>
          </cell>
          <cell r="CW557">
            <v>41578</v>
          </cell>
          <cell r="EP557">
            <v>41838</v>
          </cell>
        </row>
        <row r="558">
          <cell r="AU558">
            <v>41837</v>
          </cell>
          <cell r="BD558">
            <v>41837</v>
          </cell>
          <cell r="CE558">
            <v>41837</v>
          </cell>
          <cell r="CW558">
            <v>41577</v>
          </cell>
          <cell r="EP558">
            <v>41837</v>
          </cell>
        </row>
        <row r="559">
          <cell r="AU559">
            <v>41836</v>
          </cell>
          <cell r="BD559">
            <v>41836</v>
          </cell>
          <cell r="CE559">
            <v>41836</v>
          </cell>
          <cell r="CW559">
            <v>41576</v>
          </cell>
          <cell r="EP559">
            <v>41836</v>
          </cell>
        </row>
        <row r="560">
          <cell r="AU560">
            <v>41835</v>
          </cell>
          <cell r="BD560">
            <v>41835</v>
          </cell>
          <cell r="CE560">
            <v>41835</v>
          </cell>
          <cell r="CW560">
            <v>41575</v>
          </cell>
          <cell r="EP560">
            <v>41835</v>
          </cell>
        </row>
        <row r="561">
          <cell r="AU561">
            <v>41834</v>
          </cell>
          <cell r="BD561">
            <v>41834</v>
          </cell>
          <cell r="CE561">
            <v>41834</v>
          </cell>
          <cell r="CW561">
            <v>41572</v>
          </cell>
          <cell r="EP561">
            <v>41834</v>
          </cell>
        </row>
        <row r="562">
          <cell r="AU562">
            <v>41831</v>
          </cell>
          <cell r="BD562">
            <v>41831</v>
          </cell>
          <cell r="CE562">
            <v>41831</v>
          </cell>
          <cell r="CW562">
            <v>41571</v>
          </cell>
          <cell r="EP562">
            <v>41831</v>
          </cell>
        </row>
        <row r="563">
          <cell r="AU563">
            <v>41830</v>
          </cell>
          <cell r="BD563">
            <v>41830</v>
          </cell>
          <cell r="CE563">
            <v>41830</v>
          </cell>
          <cell r="CW563">
            <v>41565</v>
          </cell>
          <cell r="EP563">
            <v>41830</v>
          </cell>
        </row>
        <row r="564">
          <cell r="AU564">
            <v>41829</v>
          </cell>
          <cell r="BD564">
            <v>41829</v>
          </cell>
          <cell r="CE564">
            <v>41829</v>
          </cell>
          <cell r="CW564">
            <v>41564</v>
          </cell>
          <cell r="EP564">
            <v>41829</v>
          </cell>
        </row>
        <row r="565">
          <cell r="AU565">
            <v>41828</v>
          </cell>
          <cell r="BD565">
            <v>41828</v>
          </cell>
          <cell r="CE565">
            <v>41828</v>
          </cell>
          <cell r="CW565">
            <v>41562</v>
          </cell>
          <cell r="EP565">
            <v>41828</v>
          </cell>
        </row>
        <row r="566">
          <cell r="AU566">
            <v>41827</v>
          </cell>
          <cell r="BD566">
            <v>41827</v>
          </cell>
          <cell r="CE566">
            <v>41827</v>
          </cell>
          <cell r="CW566">
            <v>41561</v>
          </cell>
          <cell r="EP566">
            <v>41827</v>
          </cell>
        </row>
        <row r="567">
          <cell r="AU567">
            <v>41824</v>
          </cell>
          <cell r="BD567">
            <v>41824</v>
          </cell>
          <cell r="CE567">
            <v>41824</v>
          </cell>
          <cell r="CW567">
            <v>41558</v>
          </cell>
          <cell r="EP567">
            <v>41824</v>
          </cell>
        </row>
        <row r="568">
          <cell r="AU568">
            <v>41823</v>
          </cell>
          <cell r="BD568">
            <v>41823</v>
          </cell>
          <cell r="CE568">
            <v>41823</v>
          </cell>
          <cell r="CW568">
            <v>41557</v>
          </cell>
          <cell r="EP568">
            <v>41823</v>
          </cell>
        </row>
        <row r="569">
          <cell r="AU569">
            <v>41822</v>
          </cell>
          <cell r="BD569">
            <v>41822</v>
          </cell>
          <cell r="CE569">
            <v>41822</v>
          </cell>
          <cell r="CW569">
            <v>41556</v>
          </cell>
          <cell r="EP569">
            <v>41822</v>
          </cell>
        </row>
        <row r="570">
          <cell r="AU570">
            <v>41821</v>
          </cell>
          <cell r="BD570">
            <v>41821</v>
          </cell>
          <cell r="CE570">
            <v>41821</v>
          </cell>
          <cell r="CW570">
            <v>41555</v>
          </cell>
          <cell r="EP570">
            <v>41821</v>
          </cell>
        </row>
        <row r="571">
          <cell r="AU571">
            <v>41820</v>
          </cell>
          <cell r="BD571">
            <v>41820</v>
          </cell>
          <cell r="CE571">
            <v>41820</v>
          </cell>
          <cell r="CW571">
            <v>41554</v>
          </cell>
          <cell r="EP571">
            <v>41820</v>
          </cell>
        </row>
        <row r="572">
          <cell r="AU572">
            <v>41817</v>
          </cell>
          <cell r="BD572">
            <v>41817</v>
          </cell>
          <cell r="CE572">
            <v>41817</v>
          </cell>
          <cell r="EP572">
            <v>41817</v>
          </cell>
        </row>
        <row r="573">
          <cell r="AU573">
            <v>41816</v>
          </cell>
          <cell r="BD573">
            <v>41816</v>
          </cell>
          <cell r="CE573">
            <v>41816</v>
          </cell>
          <cell r="EP573">
            <v>41816</v>
          </cell>
        </row>
        <row r="574">
          <cell r="AU574">
            <v>41815</v>
          </cell>
          <cell r="BD574">
            <v>41815</v>
          </cell>
          <cell r="CE574">
            <v>41815</v>
          </cell>
          <cell r="EP574">
            <v>41815</v>
          </cell>
        </row>
        <row r="575">
          <cell r="AU575">
            <v>41814</v>
          </cell>
          <cell r="BD575">
            <v>41814</v>
          </cell>
          <cell r="CE575">
            <v>41814</v>
          </cell>
          <cell r="EP575">
            <v>41814</v>
          </cell>
        </row>
        <row r="576">
          <cell r="AU576">
            <v>41813</v>
          </cell>
          <cell r="BD576">
            <v>41813</v>
          </cell>
          <cell r="CE576">
            <v>41813</v>
          </cell>
          <cell r="EP576">
            <v>41813</v>
          </cell>
        </row>
        <row r="577">
          <cell r="AU577">
            <v>41810</v>
          </cell>
          <cell r="BD577">
            <v>41810</v>
          </cell>
          <cell r="CE577">
            <v>41810</v>
          </cell>
          <cell r="EP577">
            <v>41810</v>
          </cell>
        </row>
        <row r="578">
          <cell r="AU578">
            <v>41809</v>
          </cell>
          <cell r="BD578">
            <v>41809</v>
          </cell>
          <cell r="CE578">
            <v>41809</v>
          </cell>
          <cell r="EP578">
            <v>41809</v>
          </cell>
        </row>
        <row r="579">
          <cell r="AU579">
            <v>41808</v>
          </cell>
          <cell r="BD579">
            <v>41808</v>
          </cell>
          <cell r="CE579">
            <v>41808</v>
          </cell>
          <cell r="EP579">
            <v>41808</v>
          </cell>
        </row>
        <row r="580">
          <cell r="AU580">
            <v>41807</v>
          </cell>
          <cell r="BD580">
            <v>41807</v>
          </cell>
          <cell r="CE580">
            <v>41807</v>
          </cell>
          <cell r="EP580">
            <v>41807</v>
          </cell>
        </row>
        <row r="581">
          <cell r="AU581">
            <v>41806</v>
          </cell>
          <cell r="BD581">
            <v>41806</v>
          </cell>
          <cell r="CE581">
            <v>41806</v>
          </cell>
          <cell r="EP581">
            <v>41806</v>
          </cell>
        </row>
        <row r="582">
          <cell r="AU582">
            <v>41803</v>
          </cell>
          <cell r="BD582">
            <v>41803</v>
          </cell>
          <cell r="CE582">
            <v>41803</v>
          </cell>
          <cell r="EP582">
            <v>41803</v>
          </cell>
        </row>
        <row r="583">
          <cell r="AU583">
            <v>41802</v>
          </cell>
          <cell r="BD583">
            <v>41802</v>
          </cell>
          <cell r="CE583">
            <v>41802</v>
          </cell>
          <cell r="EP583">
            <v>41802</v>
          </cell>
        </row>
        <row r="584">
          <cell r="AU584">
            <v>41801</v>
          </cell>
          <cell r="BD584">
            <v>41801</v>
          </cell>
          <cell r="CE584">
            <v>41801</v>
          </cell>
          <cell r="EP584">
            <v>41801</v>
          </cell>
        </row>
        <row r="585">
          <cell r="AU585">
            <v>41800</v>
          </cell>
          <cell r="BD585">
            <v>41800</v>
          </cell>
          <cell r="CE585">
            <v>41800</v>
          </cell>
          <cell r="EP585">
            <v>41800</v>
          </cell>
        </row>
        <row r="586">
          <cell r="AU586">
            <v>41799</v>
          </cell>
          <cell r="BD586">
            <v>41799</v>
          </cell>
          <cell r="CE586">
            <v>41799</v>
          </cell>
          <cell r="EP586">
            <v>41799</v>
          </cell>
        </row>
        <row r="587">
          <cell r="AU587">
            <v>41796</v>
          </cell>
          <cell r="BD587">
            <v>41796</v>
          </cell>
          <cell r="CE587">
            <v>41796</v>
          </cell>
          <cell r="EP587">
            <v>41796</v>
          </cell>
        </row>
        <row r="588">
          <cell r="AU588">
            <v>41795</v>
          </cell>
          <cell r="BD588">
            <v>41795</v>
          </cell>
          <cell r="CE588">
            <v>41795</v>
          </cell>
          <cell r="EP588">
            <v>41795</v>
          </cell>
        </row>
        <row r="589">
          <cell r="AU589">
            <v>41794</v>
          </cell>
          <cell r="BD589">
            <v>41794</v>
          </cell>
          <cell r="CE589">
            <v>41794</v>
          </cell>
          <cell r="EP589">
            <v>41794</v>
          </cell>
        </row>
        <row r="590">
          <cell r="AU590">
            <v>41793</v>
          </cell>
          <cell r="BD590">
            <v>41793</v>
          </cell>
          <cell r="CE590">
            <v>41793</v>
          </cell>
          <cell r="EP590">
            <v>41793</v>
          </cell>
        </row>
        <row r="591">
          <cell r="AU591">
            <v>41792</v>
          </cell>
          <cell r="BD591">
            <v>41792</v>
          </cell>
          <cell r="CE591">
            <v>41792</v>
          </cell>
          <cell r="EP591">
            <v>41792</v>
          </cell>
        </row>
        <row r="592">
          <cell r="AU592">
            <v>41789</v>
          </cell>
          <cell r="BD592">
            <v>41789</v>
          </cell>
          <cell r="CE592">
            <v>41789</v>
          </cell>
          <cell r="EP592">
            <v>41789</v>
          </cell>
        </row>
        <row r="593">
          <cell r="AU593">
            <v>41788</v>
          </cell>
          <cell r="BD593">
            <v>41788</v>
          </cell>
          <cell r="CE593">
            <v>41788</v>
          </cell>
          <cell r="EP593">
            <v>41788</v>
          </cell>
        </row>
        <row r="594">
          <cell r="AU594">
            <v>41787</v>
          </cell>
          <cell r="BD594">
            <v>41787</v>
          </cell>
          <cell r="CE594">
            <v>41787</v>
          </cell>
          <cell r="EP594">
            <v>41787</v>
          </cell>
        </row>
        <row r="595">
          <cell r="AU595">
            <v>41786</v>
          </cell>
          <cell r="BD595">
            <v>41786</v>
          </cell>
          <cell r="CE595">
            <v>41786</v>
          </cell>
          <cell r="EP595">
            <v>41786</v>
          </cell>
        </row>
        <row r="596">
          <cell r="AU596">
            <v>41785</v>
          </cell>
          <cell r="BD596">
            <v>41785</v>
          </cell>
          <cell r="CE596">
            <v>41785</v>
          </cell>
          <cell r="EP596">
            <v>41785</v>
          </cell>
        </row>
        <row r="597">
          <cell r="AU597">
            <v>41782</v>
          </cell>
          <cell r="BD597">
            <v>41782</v>
          </cell>
          <cell r="CE597">
            <v>41782</v>
          </cell>
          <cell r="EP597">
            <v>41782</v>
          </cell>
        </row>
        <row r="598">
          <cell r="AU598">
            <v>41781</v>
          </cell>
          <cell r="BD598">
            <v>41781</v>
          </cell>
          <cell r="CE598">
            <v>41781</v>
          </cell>
          <cell r="EP598">
            <v>41781</v>
          </cell>
        </row>
        <row r="599">
          <cell r="AU599">
            <v>41780</v>
          </cell>
          <cell r="BD599">
            <v>41780</v>
          </cell>
          <cell r="CE599">
            <v>41780</v>
          </cell>
          <cell r="EP599">
            <v>41780</v>
          </cell>
        </row>
        <row r="600">
          <cell r="AU600">
            <v>41779</v>
          </cell>
          <cell r="BD600">
            <v>41779</v>
          </cell>
          <cell r="CE600">
            <v>41779</v>
          </cell>
          <cell r="EP600">
            <v>41779</v>
          </cell>
        </row>
        <row r="601">
          <cell r="AU601">
            <v>41778</v>
          </cell>
          <cell r="BD601">
            <v>41778</v>
          </cell>
          <cell r="CE601">
            <v>41778</v>
          </cell>
          <cell r="EP601">
            <v>41778</v>
          </cell>
        </row>
        <row r="602">
          <cell r="AU602">
            <v>41775</v>
          </cell>
          <cell r="BD602">
            <v>41775</v>
          </cell>
          <cell r="CE602">
            <v>41775</v>
          </cell>
          <cell r="EP602">
            <v>41775</v>
          </cell>
        </row>
        <row r="603">
          <cell r="AU603">
            <v>41774</v>
          </cell>
          <cell r="BD603">
            <v>41774</v>
          </cell>
          <cell r="CE603">
            <v>41774</v>
          </cell>
          <cell r="EP603">
            <v>41774</v>
          </cell>
        </row>
        <row r="604">
          <cell r="AU604">
            <v>41773</v>
          </cell>
          <cell r="BD604">
            <v>41773</v>
          </cell>
          <cell r="CE604">
            <v>41773</v>
          </cell>
          <cell r="EP604">
            <v>41773</v>
          </cell>
        </row>
        <row r="605">
          <cell r="AU605">
            <v>41772</v>
          </cell>
          <cell r="BD605">
            <v>41772</v>
          </cell>
          <cell r="CE605">
            <v>41772</v>
          </cell>
          <cell r="EP605">
            <v>41772</v>
          </cell>
        </row>
        <row r="606">
          <cell r="AU606">
            <v>41771</v>
          </cell>
          <cell r="BD606">
            <v>41771</v>
          </cell>
          <cell r="CE606">
            <v>41771</v>
          </cell>
          <cell r="EP606">
            <v>41771</v>
          </cell>
        </row>
        <row r="607">
          <cell r="AU607">
            <v>41768</v>
          </cell>
          <cell r="BD607">
            <v>41768</v>
          </cell>
          <cell r="CE607">
            <v>41768</v>
          </cell>
          <cell r="EP607">
            <v>41768</v>
          </cell>
        </row>
        <row r="608">
          <cell r="AU608">
            <v>41767</v>
          </cell>
          <cell r="BD608">
            <v>41767</v>
          </cell>
          <cell r="CE608">
            <v>41767</v>
          </cell>
          <cell r="EP608">
            <v>41767</v>
          </cell>
        </row>
        <row r="609">
          <cell r="AU609">
            <v>41766</v>
          </cell>
          <cell r="BD609">
            <v>41766</v>
          </cell>
          <cell r="CE609">
            <v>41766</v>
          </cell>
          <cell r="EP609">
            <v>41766</v>
          </cell>
        </row>
        <row r="610">
          <cell r="AU610">
            <v>41765</v>
          </cell>
          <cell r="BD610">
            <v>41765</v>
          </cell>
          <cell r="CE610">
            <v>41765</v>
          </cell>
          <cell r="EP610">
            <v>41765</v>
          </cell>
        </row>
        <row r="611">
          <cell r="AU611">
            <v>41764</v>
          </cell>
          <cell r="BD611">
            <v>41764</v>
          </cell>
          <cell r="CE611">
            <v>41764</v>
          </cell>
          <cell r="EP611">
            <v>41764</v>
          </cell>
        </row>
        <row r="612">
          <cell r="AU612">
            <v>41761</v>
          </cell>
          <cell r="BD612">
            <v>41761</v>
          </cell>
          <cell r="CE612">
            <v>41761</v>
          </cell>
          <cell r="EP612">
            <v>41761</v>
          </cell>
        </row>
        <row r="613">
          <cell r="AU613">
            <v>41759</v>
          </cell>
          <cell r="BD613">
            <v>41759</v>
          </cell>
          <cell r="CE613">
            <v>41759</v>
          </cell>
          <cell r="EP613">
            <v>41759</v>
          </cell>
        </row>
        <row r="614">
          <cell r="AU614">
            <v>41758</v>
          </cell>
          <cell r="BD614">
            <v>41758</v>
          </cell>
          <cell r="CE614">
            <v>41758</v>
          </cell>
          <cell r="EP614">
            <v>41758</v>
          </cell>
        </row>
        <row r="615">
          <cell r="AU615">
            <v>41757</v>
          </cell>
          <cell r="BD615">
            <v>41757</v>
          </cell>
          <cell r="CE615">
            <v>41757</v>
          </cell>
          <cell r="EP615">
            <v>41757</v>
          </cell>
        </row>
        <row r="616">
          <cell r="AU616">
            <v>41754</v>
          </cell>
          <cell r="BD616">
            <v>41754</v>
          </cell>
          <cell r="CE616">
            <v>41754</v>
          </cell>
          <cell r="EP616">
            <v>41754</v>
          </cell>
        </row>
        <row r="617">
          <cell r="AU617">
            <v>41752</v>
          </cell>
          <cell r="BD617">
            <v>41752</v>
          </cell>
          <cell r="CE617">
            <v>41752</v>
          </cell>
          <cell r="EP617">
            <v>41752</v>
          </cell>
        </row>
        <row r="618">
          <cell r="AU618">
            <v>41751</v>
          </cell>
          <cell r="BD618">
            <v>41751</v>
          </cell>
          <cell r="CE618">
            <v>41751</v>
          </cell>
          <cell r="EP618">
            <v>41751</v>
          </cell>
        </row>
        <row r="619">
          <cell r="AU619">
            <v>41750</v>
          </cell>
          <cell r="BD619">
            <v>41750</v>
          </cell>
          <cell r="CE619">
            <v>41750</v>
          </cell>
          <cell r="EP619">
            <v>41750</v>
          </cell>
        </row>
        <row r="620">
          <cell r="AU620">
            <v>41746</v>
          </cell>
          <cell r="BD620">
            <v>41746</v>
          </cell>
          <cell r="CE620">
            <v>41746</v>
          </cell>
          <cell r="EP620">
            <v>41746</v>
          </cell>
        </row>
        <row r="621">
          <cell r="AU621">
            <v>41745</v>
          </cell>
          <cell r="BD621">
            <v>41745</v>
          </cell>
          <cell r="CE621">
            <v>41745</v>
          </cell>
          <cell r="EP621">
            <v>41745</v>
          </cell>
        </row>
        <row r="622">
          <cell r="AU622">
            <v>41744</v>
          </cell>
          <cell r="BD622">
            <v>41744</v>
          </cell>
          <cell r="CE622">
            <v>41744</v>
          </cell>
          <cell r="EP622">
            <v>41744</v>
          </cell>
        </row>
        <row r="623">
          <cell r="AU623">
            <v>41740</v>
          </cell>
          <cell r="BD623">
            <v>41740</v>
          </cell>
          <cell r="CE623">
            <v>41740</v>
          </cell>
          <cell r="EP623">
            <v>41740</v>
          </cell>
        </row>
        <row r="624">
          <cell r="AU624">
            <v>41739</v>
          </cell>
          <cell r="BD624">
            <v>41739</v>
          </cell>
          <cell r="CE624">
            <v>41739</v>
          </cell>
          <cell r="EP624">
            <v>41739</v>
          </cell>
        </row>
        <row r="625">
          <cell r="AU625">
            <v>41738</v>
          </cell>
          <cell r="BD625">
            <v>41738</v>
          </cell>
          <cell r="CE625">
            <v>41738</v>
          </cell>
          <cell r="EP625">
            <v>41738</v>
          </cell>
        </row>
        <row r="626">
          <cell r="AU626">
            <v>41736</v>
          </cell>
          <cell r="BD626">
            <v>41736</v>
          </cell>
          <cell r="CE626">
            <v>41736</v>
          </cell>
          <cell r="EP626">
            <v>41736</v>
          </cell>
        </row>
        <row r="627">
          <cell r="AU627">
            <v>41733</v>
          </cell>
          <cell r="BD627">
            <v>41733</v>
          </cell>
          <cell r="CE627">
            <v>41733</v>
          </cell>
          <cell r="EP627">
            <v>41733</v>
          </cell>
        </row>
        <row r="628">
          <cell r="AU628">
            <v>41732</v>
          </cell>
          <cell r="BD628">
            <v>41732</v>
          </cell>
          <cell r="CE628">
            <v>41732</v>
          </cell>
          <cell r="EP628">
            <v>41732</v>
          </cell>
        </row>
        <row r="629">
          <cell r="AU629">
            <v>41731</v>
          </cell>
          <cell r="BD629">
            <v>41731</v>
          </cell>
          <cell r="CE629">
            <v>41731</v>
          </cell>
          <cell r="EP629">
            <v>41731</v>
          </cell>
        </row>
        <row r="630">
          <cell r="AU630">
            <v>41730</v>
          </cell>
          <cell r="BD630">
            <v>41730</v>
          </cell>
          <cell r="CE630">
            <v>41730</v>
          </cell>
          <cell r="EP630">
            <v>41730</v>
          </cell>
        </row>
        <row r="631">
          <cell r="AU631">
            <v>41729</v>
          </cell>
          <cell r="BD631">
            <v>41729</v>
          </cell>
          <cell r="CE631">
            <v>41729</v>
          </cell>
          <cell r="EP631">
            <v>41729</v>
          </cell>
        </row>
        <row r="632">
          <cell r="AU632">
            <v>41726</v>
          </cell>
          <cell r="BD632">
            <v>41726</v>
          </cell>
          <cell r="CE632">
            <v>41726</v>
          </cell>
          <cell r="EP632">
            <v>41726</v>
          </cell>
        </row>
        <row r="633">
          <cell r="AU633">
            <v>41725</v>
          </cell>
          <cell r="BD633">
            <v>41725</v>
          </cell>
          <cell r="CE633">
            <v>41725</v>
          </cell>
          <cell r="EP633">
            <v>41725</v>
          </cell>
        </row>
        <row r="634">
          <cell r="AU634">
            <v>41724</v>
          </cell>
          <cell r="BD634">
            <v>41724</v>
          </cell>
          <cell r="CE634">
            <v>41724</v>
          </cell>
          <cell r="EP634">
            <v>41724</v>
          </cell>
        </row>
        <row r="635">
          <cell r="AU635">
            <v>41723</v>
          </cell>
          <cell r="BD635">
            <v>41723</v>
          </cell>
          <cell r="CE635">
            <v>41723</v>
          </cell>
          <cell r="EP635">
            <v>41723</v>
          </cell>
        </row>
        <row r="636">
          <cell r="AU636">
            <v>41722</v>
          </cell>
          <cell r="BD636">
            <v>41722</v>
          </cell>
          <cell r="CE636">
            <v>41722</v>
          </cell>
          <cell r="EP636">
            <v>41722</v>
          </cell>
        </row>
        <row r="637">
          <cell r="AU637">
            <v>41719</v>
          </cell>
          <cell r="BD637">
            <v>41719</v>
          </cell>
          <cell r="CE637">
            <v>41719</v>
          </cell>
          <cell r="EP637">
            <v>41719</v>
          </cell>
        </row>
        <row r="638">
          <cell r="AU638">
            <v>41718</v>
          </cell>
          <cell r="BD638">
            <v>41718</v>
          </cell>
          <cell r="CE638">
            <v>41718</v>
          </cell>
          <cell r="EP638">
            <v>41718</v>
          </cell>
        </row>
        <row r="639">
          <cell r="AU639">
            <v>41717</v>
          </cell>
          <cell r="BD639">
            <v>41717</v>
          </cell>
          <cell r="CE639">
            <v>41717</v>
          </cell>
          <cell r="EP639">
            <v>41717</v>
          </cell>
        </row>
        <row r="640">
          <cell r="AU640">
            <v>41716</v>
          </cell>
          <cell r="BD640">
            <v>41716</v>
          </cell>
          <cell r="CE640">
            <v>41716</v>
          </cell>
          <cell r="EP640">
            <v>41716</v>
          </cell>
        </row>
        <row r="641">
          <cell r="AU641">
            <v>41712</v>
          </cell>
          <cell r="BD641">
            <v>41712</v>
          </cell>
          <cell r="CE641">
            <v>41712</v>
          </cell>
          <cell r="EP641">
            <v>41712</v>
          </cell>
        </row>
        <row r="642">
          <cell r="AU642">
            <v>41711</v>
          </cell>
          <cell r="BD642">
            <v>41711</v>
          </cell>
          <cell r="CE642">
            <v>41711</v>
          </cell>
          <cell r="EP642">
            <v>41711</v>
          </cell>
        </row>
        <row r="643">
          <cell r="AU643">
            <v>41710</v>
          </cell>
          <cell r="BD643">
            <v>41710</v>
          </cell>
          <cell r="CE643">
            <v>41710</v>
          </cell>
          <cell r="EP643">
            <v>41710</v>
          </cell>
        </row>
        <row r="644">
          <cell r="AU644">
            <v>41709</v>
          </cell>
          <cell r="BD644">
            <v>41709</v>
          </cell>
          <cell r="CE644">
            <v>41709</v>
          </cell>
          <cell r="EP644">
            <v>41709</v>
          </cell>
        </row>
        <row r="645">
          <cell r="AU645">
            <v>41708</v>
          </cell>
          <cell r="BD645">
            <v>41708</v>
          </cell>
          <cell r="CE645">
            <v>41708</v>
          </cell>
          <cell r="EP645">
            <v>41708</v>
          </cell>
        </row>
        <row r="646">
          <cell r="AU646">
            <v>41705</v>
          </cell>
          <cell r="BD646">
            <v>41705</v>
          </cell>
          <cell r="CE646">
            <v>41705</v>
          </cell>
          <cell r="EP646">
            <v>41705</v>
          </cell>
        </row>
        <row r="647">
          <cell r="AU647">
            <v>41704</v>
          </cell>
          <cell r="BD647">
            <v>41704</v>
          </cell>
          <cell r="CE647">
            <v>41704</v>
          </cell>
          <cell r="EP647">
            <v>41704</v>
          </cell>
        </row>
        <row r="648">
          <cell r="AU648">
            <v>41703</v>
          </cell>
          <cell r="BD648">
            <v>41703</v>
          </cell>
          <cell r="CE648">
            <v>41703</v>
          </cell>
          <cell r="EP648">
            <v>41703</v>
          </cell>
        </row>
        <row r="649">
          <cell r="AU649">
            <v>41702</v>
          </cell>
          <cell r="BD649">
            <v>41702</v>
          </cell>
          <cell r="CE649">
            <v>41702</v>
          </cell>
          <cell r="EP649">
            <v>41702</v>
          </cell>
        </row>
        <row r="650">
          <cell r="AU650">
            <v>41701</v>
          </cell>
          <cell r="BD650">
            <v>41701</v>
          </cell>
          <cell r="CE650">
            <v>41701</v>
          </cell>
          <cell r="EP650">
            <v>41701</v>
          </cell>
        </row>
        <row r="651">
          <cell r="AU651">
            <v>41698</v>
          </cell>
          <cell r="BD651">
            <v>41698</v>
          </cell>
          <cell r="CE651">
            <v>41698</v>
          </cell>
          <cell r="EP651">
            <v>41698</v>
          </cell>
        </row>
        <row r="652">
          <cell r="AU652">
            <v>41696</v>
          </cell>
          <cell r="BD652">
            <v>41696</v>
          </cell>
          <cell r="CE652">
            <v>41696</v>
          </cell>
          <cell r="EP652">
            <v>41696</v>
          </cell>
        </row>
        <row r="653">
          <cell r="AU653">
            <v>41695</v>
          </cell>
          <cell r="BD653">
            <v>41695</v>
          </cell>
          <cell r="CE653">
            <v>41695</v>
          </cell>
          <cell r="EP653">
            <v>41695</v>
          </cell>
        </row>
        <row r="654">
          <cell r="AU654">
            <v>41694</v>
          </cell>
          <cell r="BD654">
            <v>41694</v>
          </cell>
          <cell r="CE654">
            <v>41694</v>
          </cell>
          <cell r="EP654">
            <v>41694</v>
          </cell>
        </row>
        <row r="655">
          <cell r="AU655">
            <v>41691</v>
          </cell>
          <cell r="BD655">
            <v>41691</v>
          </cell>
          <cell r="CE655">
            <v>41691</v>
          </cell>
          <cell r="EP655">
            <v>41691</v>
          </cell>
        </row>
        <row r="656">
          <cell r="AU656">
            <v>41690</v>
          </cell>
          <cell r="BD656">
            <v>41690</v>
          </cell>
          <cell r="CE656">
            <v>41690</v>
          </cell>
          <cell r="EP656">
            <v>41690</v>
          </cell>
        </row>
        <row r="657">
          <cell r="AU657">
            <v>41689</v>
          </cell>
          <cell r="BD657">
            <v>41689</v>
          </cell>
          <cell r="CE657">
            <v>41689</v>
          </cell>
          <cell r="EP657">
            <v>41689</v>
          </cell>
        </row>
        <row r="658">
          <cell r="AU658">
            <v>41688</v>
          </cell>
          <cell r="BD658">
            <v>41688</v>
          </cell>
          <cell r="CE658">
            <v>41688</v>
          </cell>
          <cell r="EP658">
            <v>41688</v>
          </cell>
        </row>
        <row r="659">
          <cell r="AU659">
            <v>41687</v>
          </cell>
          <cell r="BD659">
            <v>41687</v>
          </cell>
          <cell r="CE659">
            <v>41687</v>
          </cell>
          <cell r="EP659">
            <v>41687</v>
          </cell>
        </row>
        <row r="660">
          <cell r="AU660">
            <v>41684</v>
          </cell>
          <cell r="BD660">
            <v>41684</v>
          </cell>
          <cell r="CE660">
            <v>41684</v>
          </cell>
          <cell r="EP660">
            <v>41684</v>
          </cell>
        </row>
        <row r="661">
          <cell r="AU661">
            <v>41683</v>
          </cell>
          <cell r="BD661">
            <v>41683</v>
          </cell>
          <cell r="CE661">
            <v>41683</v>
          </cell>
          <cell r="EP661">
            <v>41683</v>
          </cell>
        </row>
        <row r="662">
          <cell r="AU662">
            <v>41682</v>
          </cell>
          <cell r="BD662">
            <v>41682</v>
          </cell>
          <cell r="CE662">
            <v>41682</v>
          </cell>
          <cell r="EP662">
            <v>41682</v>
          </cell>
        </row>
        <row r="663">
          <cell r="AU663">
            <v>41681</v>
          </cell>
          <cell r="BD663">
            <v>41681</v>
          </cell>
          <cell r="CE663">
            <v>41681</v>
          </cell>
          <cell r="EP663">
            <v>41681</v>
          </cell>
        </row>
        <row r="664">
          <cell r="AU664">
            <v>41680</v>
          </cell>
          <cell r="BD664">
            <v>41680</v>
          </cell>
          <cell r="CE664">
            <v>41680</v>
          </cell>
          <cell r="EP664">
            <v>41680</v>
          </cell>
        </row>
        <row r="665">
          <cell r="AU665">
            <v>41677</v>
          </cell>
          <cell r="BD665">
            <v>41677</v>
          </cell>
          <cell r="CE665">
            <v>41677</v>
          </cell>
          <cell r="EP665">
            <v>41677</v>
          </cell>
        </row>
        <row r="666">
          <cell r="AU666">
            <v>41676</v>
          </cell>
          <cell r="BD666">
            <v>41676</v>
          </cell>
          <cell r="CE666">
            <v>41676</v>
          </cell>
          <cell r="EP666">
            <v>41676</v>
          </cell>
        </row>
        <row r="667">
          <cell r="AU667">
            <v>41675</v>
          </cell>
          <cell r="BD667">
            <v>41675</v>
          </cell>
          <cell r="CE667">
            <v>41675</v>
          </cell>
          <cell r="EP667">
            <v>41675</v>
          </cell>
        </row>
        <row r="668">
          <cell r="AU668">
            <v>41674</v>
          </cell>
          <cell r="BD668">
            <v>41674</v>
          </cell>
          <cell r="CE668">
            <v>41674</v>
          </cell>
          <cell r="EP668">
            <v>41674</v>
          </cell>
        </row>
        <row r="669">
          <cell r="AU669">
            <v>41673</v>
          </cell>
          <cell r="BD669">
            <v>41673</v>
          </cell>
          <cell r="CE669">
            <v>41673</v>
          </cell>
          <cell r="EP669">
            <v>41673</v>
          </cell>
        </row>
        <row r="670">
          <cell r="AU670">
            <v>41670</v>
          </cell>
          <cell r="BD670">
            <v>41670</v>
          </cell>
          <cell r="CE670">
            <v>41670</v>
          </cell>
          <cell r="EP670">
            <v>41670</v>
          </cell>
        </row>
        <row r="671">
          <cell r="AU671">
            <v>41669</v>
          </cell>
          <cell r="BD671">
            <v>41669</v>
          </cell>
          <cell r="CE671">
            <v>41669</v>
          </cell>
          <cell r="EP671">
            <v>41669</v>
          </cell>
        </row>
        <row r="672">
          <cell r="AU672">
            <v>41668</v>
          </cell>
          <cell r="BD672">
            <v>41668</v>
          </cell>
          <cell r="CE672">
            <v>41668</v>
          </cell>
          <cell r="EP672">
            <v>41668</v>
          </cell>
        </row>
        <row r="673">
          <cell r="AU673">
            <v>41667</v>
          </cell>
          <cell r="BD673">
            <v>41667</v>
          </cell>
          <cell r="CE673">
            <v>41667</v>
          </cell>
          <cell r="EP673">
            <v>41667</v>
          </cell>
        </row>
        <row r="674">
          <cell r="AU674">
            <v>41666</v>
          </cell>
          <cell r="BD674">
            <v>41666</v>
          </cell>
          <cell r="CE674">
            <v>41666</v>
          </cell>
          <cell r="EP674">
            <v>41666</v>
          </cell>
        </row>
        <row r="675">
          <cell r="AU675">
            <v>41663</v>
          </cell>
          <cell r="BD675">
            <v>41663</v>
          </cell>
          <cell r="CE675">
            <v>41663</v>
          </cell>
          <cell r="EP675">
            <v>41663</v>
          </cell>
        </row>
        <row r="676">
          <cell r="AU676">
            <v>41662</v>
          </cell>
          <cell r="BD676">
            <v>41662</v>
          </cell>
          <cell r="CE676">
            <v>41662</v>
          </cell>
          <cell r="EP676">
            <v>41662</v>
          </cell>
        </row>
        <row r="677">
          <cell r="AU677">
            <v>41661</v>
          </cell>
          <cell r="BD677">
            <v>41661</v>
          </cell>
          <cell r="CE677">
            <v>41661</v>
          </cell>
          <cell r="EP677">
            <v>41661</v>
          </cell>
        </row>
        <row r="678">
          <cell r="AU678">
            <v>41660</v>
          </cell>
          <cell r="BD678">
            <v>41660</v>
          </cell>
          <cell r="CE678">
            <v>41660</v>
          </cell>
          <cell r="EP678">
            <v>41660</v>
          </cell>
        </row>
        <row r="679">
          <cell r="AU679">
            <v>41659</v>
          </cell>
          <cell r="BD679">
            <v>41659</v>
          </cell>
          <cell r="CE679">
            <v>41659</v>
          </cell>
          <cell r="EP679">
            <v>41659</v>
          </cell>
        </row>
        <row r="680">
          <cell r="AU680">
            <v>41656</v>
          </cell>
          <cell r="BD680">
            <v>41656</v>
          </cell>
          <cell r="CE680">
            <v>41656</v>
          </cell>
          <cell r="EP680">
            <v>41656</v>
          </cell>
        </row>
        <row r="681">
          <cell r="AU681">
            <v>41655</v>
          </cell>
          <cell r="BD681">
            <v>41655</v>
          </cell>
          <cell r="CE681">
            <v>41655</v>
          </cell>
          <cell r="EP681">
            <v>41655</v>
          </cell>
        </row>
        <row r="682">
          <cell r="AU682">
            <v>41654</v>
          </cell>
          <cell r="BD682">
            <v>41654</v>
          </cell>
          <cell r="CE682">
            <v>41654</v>
          </cell>
          <cell r="EP682">
            <v>41654</v>
          </cell>
        </row>
        <row r="683">
          <cell r="AU683">
            <v>41653</v>
          </cell>
          <cell r="BD683">
            <v>41653</v>
          </cell>
          <cell r="CE683">
            <v>41653</v>
          </cell>
          <cell r="EP683">
            <v>41653</v>
          </cell>
        </row>
        <row r="684">
          <cell r="AU684">
            <v>41652</v>
          </cell>
          <cell r="BD684">
            <v>41652</v>
          </cell>
          <cell r="CE684">
            <v>41652</v>
          </cell>
          <cell r="EP684">
            <v>41652</v>
          </cell>
        </row>
        <row r="685">
          <cell r="AU685">
            <v>41649</v>
          </cell>
          <cell r="BD685">
            <v>41649</v>
          </cell>
          <cell r="CE685">
            <v>41649</v>
          </cell>
          <cell r="EP685">
            <v>41649</v>
          </cell>
        </row>
        <row r="686">
          <cell r="AU686">
            <v>41648</v>
          </cell>
          <cell r="BD686">
            <v>41648</v>
          </cell>
          <cell r="CE686">
            <v>41648</v>
          </cell>
          <cell r="EP686">
            <v>41648</v>
          </cell>
        </row>
        <row r="687">
          <cell r="AU687">
            <v>41647</v>
          </cell>
          <cell r="BD687">
            <v>41647</v>
          </cell>
          <cell r="CE687">
            <v>41647</v>
          </cell>
          <cell r="EP687">
            <v>41647</v>
          </cell>
        </row>
        <row r="688">
          <cell r="AU688">
            <v>41646</v>
          </cell>
          <cell r="BD688">
            <v>41646</v>
          </cell>
          <cell r="CE688">
            <v>41646</v>
          </cell>
          <cell r="EP688">
            <v>41646</v>
          </cell>
        </row>
        <row r="689">
          <cell r="AU689">
            <v>41645</v>
          </cell>
          <cell r="BD689">
            <v>41645</v>
          </cell>
          <cell r="CE689">
            <v>41645</v>
          </cell>
          <cell r="EP689">
            <v>41645</v>
          </cell>
        </row>
        <row r="690">
          <cell r="AU690">
            <v>41642</v>
          </cell>
          <cell r="BD690">
            <v>41642</v>
          </cell>
          <cell r="CE690">
            <v>41642</v>
          </cell>
          <cell r="EP690">
            <v>41642</v>
          </cell>
        </row>
        <row r="691">
          <cell r="AU691">
            <v>41641</v>
          </cell>
          <cell r="BD691">
            <v>41641</v>
          </cell>
          <cell r="CE691">
            <v>41641</v>
          </cell>
          <cell r="EP691">
            <v>41641</v>
          </cell>
        </row>
        <row r="692">
          <cell r="AU692">
            <v>41640</v>
          </cell>
          <cell r="BD692">
            <v>41640</v>
          </cell>
          <cell r="CE692">
            <v>41640</v>
          </cell>
          <cell r="EP692">
            <v>41640</v>
          </cell>
        </row>
        <row r="693">
          <cell r="AU693">
            <v>41639</v>
          </cell>
          <cell r="CE693">
            <v>41639</v>
          </cell>
          <cell r="EP693">
            <v>41639</v>
          </cell>
        </row>
        <row r="694">
          <cell r="AU694">
            <v>41638</v>
          </cell>
          <cell r="CE694">
            <v>41638</v>
          </cell>
          <cell r="EP694">
            <v>41638</v>
          </cell>
        </row>
        <row r="695">
          <cell r="AU695">
            <v>41635</v>
          </cell>
          <cell r="CE695">
            <v>41635</v>
          </cell>
          <cell r="EP695">
            <v>41635</v>
          </cell>
        </row>
        <row r="696">
          <cell r="AU696">
            <v>41634</v>
          </cell>
          <cell r="CE696">
            <v>41634</v>
          </cell>
          <cell r="EP696">
            <v>41634</v>
          </cell>
        </row>
        <row r="697">
          <cell r="AU697">
            <v>41632</v>
          </cell>
          <cell r="CE697">
            <v>41632</v>
          </cell>
          <cell r="EP697">
            <v>41632</v>
          </cell>
        </row>
        <row r="698">
          <cell r="AU698">
            <v>41631</v>
          </cell>
          <cell r="CE698">
            <v>41631</v>
          </cell>
          <cell r="EP698">
            <v>41631</v>
          </cell>
        </row>
        <row r="699">
          <cell r="AU699">
            <v>41628</v>
          </cell>
          <cell r="CE699">
            <v>41628</v>
          </cell>
          <cell r="EP699">
            <v>41628</v>
          </cell>
        </row>
        <row r="700">
          <cell r="AU700">
            <v>41627</v>
          </cell>
          <cell r="CE700">
            <v>41627</v>
          </cell>
          <cell r="EP700">
            <v>41627</v>
          </cell>
        </row>
        <row r="701">
          <cell r="AU701">
            <v>41626</v>
          </cell>
          <cell r="CE701">
            <v>41626</v>
          </cell>
          <cell r="EP701">
            <v>41626</v>
          </cell>
        </row>
        <row r="702">
          <cell r="AU702">
            <v>41625</v>
          </cell>
          <cell r="CE702">
            <v>41625</v>
          </cell>
          <cell r="EP702">
            <v>41625</v>
          </cell>
        </row>
        <row r="703">
          <cell r="AU703">
            <v>41624</v>
          </cell>
          <cell r="CE703">
            <v>41624</v>
          </cell>
          <cell r="EP703">
            <v>41624</v>
          </cell>
        </row>
        <row r="704">
          <cell r="AU704">
            <v>41621</v>
          </cell>
          <cell r="CE704">
            <v>41621</v>
          </cell>
          <cell r="EP704">
            <v>41621</v>
          </cell>
        </row>
        <row r="705">
          <cell r="AU705">
            <v>41620</v>
          </cell>
          <cell r="CE705">
            <v>41620</v>
          </cell>
          <cell r="EP705">
            <v>41620</v>
          </cell>
        </row>
        <row r="706">
          <cell r="AU706">
            <v>41619</v>
          </cell>
          <cell r="CE706">
            <v>41619</v>
          </cell>
          <cell r="EP706">
            <v>41619</v>
          </cell>
        </row>
        <row r="707">
          <cell r="AU707">
            <v>41618</v>
          </cell>
          <cell r="CE707">
            <v>41618</v>
          </cell>
          <cell r="EP707">
            <v>41618</v>
          </cell>
        </row>
        <row r="708">
          <cell r="AU708">
            <v>41614</v>
          </cell>
          <cell r="CE708">
            <v>41617</v>
          </cell>
          <cell r="EP708">
            <v>41617</v>
          </cell>
        </row>
        <row r="709">
          <cell r="AU709">
            <v>41613</v>
          </cell>
          <cell r="CE709">
            <v>41614</v>
          </cell>
          <cell r="EP709">
            <v>41614</v>
          </cell>
        </row>
        <row r="710">
          <cell r="AU710">
            <v>41612</v>
          </cell>
          <cell r="CE710">
            <v>41613</v>
          </cell>
          <cell r="EP710">
            <v>41613</v>
          </cell>
        </row>
        <row r="711">
          <cell r="AU711">
            <v>41611</v>
          </cell>
          <cell r="CE711">
            <v>41612</v>
          </cell>
          <cell r="EP711">
            <v>41612</v>
          </cell>
        </row>
        <row r="712">
          <cell r="AU712">
            <v>41610</v>
          </cell>
          <cell r="CE712">
            <v>41611</v>
          </cell>
          <cell r="EP712">
            <v>41611</v>
          </cell>
        </row>
        <row r="713">
          <cell r="AU713">
            <v>41607</v>
          </cell>
          <cell r="CE713">
            <v>41610</v>
          </cell>
          <cell r="EP713">
            <v>41610</v>
          </cell>
        </row>
        <row r="714">
          <cell r="AU714">
            <v>41606</v>
          </cell>
          <cell r="CE714">
            <v>41607</v>
          </cell>
          <cell r="EP714">
            <v>41607</v>
          </cell>
        </row>
        <row r="715">
          <cell r="AU715">
            <v>41604</v>
          </cell>
          <cell r="CE715">
            <v>41606</v>
          </cell>
          <cell r="EP715">
            <v>41606</v>
          </cell>
        </row>
        <row r="716">
          <cell r="AU716">
            <v>41603</v>
          </cell>
          <cell r="CE716">
            <v>41605</v>
          </cell>
          <cell r="EP716">
            <v>41605</v>
          </cell>
        </row>
        <row r="717">
          <cell r="AU717">
            <v>41600</v>
          </cell>
          <cell r="CE717">
            <v>41604</v>
          </cell>
          <cell r="EP717">
            <v>41604</v>
          </cell>
        </row>
        <row r="718">
          <cell r="AU718">
            <v>41599</v>
          </cell>
          <cell r="CE718">
            <v>41603</v>
          </cell>
          <cell r="EP718">
            <v>41603</v>
          </cell>
        </row>
        <row r="719">
          <cell r="AU719">
            <v>41598</v>
          </cell>
          <cell r="CE719">
            <v>41600</v>
          </cell>
          <cell r="EP719">
            <v>41600</v>
          </cell>
        </row>
        <row r="720">
          <cell r="AU720">
            <v>41597</v>
          </cell>
          <cell r="CE720">
            <v>41599</v>
          </cell>
          <cell r="EP720">
            <v>41599</v>
          </cell>
        </row>
        <row r="721">
          <cell r="AU721">
            <v>41596</v>
          </cell>
          <cell r="CE721">
            <v>41598</v>
          </cell>
          <cell r="EP721">
            <v>41598</v>
          </cell>
        </row>
        <row r="722">
          <cell r="AU722">
            <v>41592</v>
          </cell>
          <cell r="CE722">
            <v>41597</v>
          </cell>
          <cell r="EP722">
            <v>41597</v>
          </cell>
        </row>
        <row r="723">
          <cell r="AU723">
            <v>41591</v>
          </cell>
          <cell r="CE723">
            <v>41596</v>
          </cell>
          <cell r="EP723">
            <v>41596</v>
          </cell>
        </row>
        <row r="724">
          <cell r="AU724">
            <v>41590</v>
          </cell>
          <cell r="CE724">
            <v>41592</v>
          </cell>
          <cell r="EP724">
            <v>41592</v>
          </cell>
        </row>
        <row r="725">
          <cell r="AU725">
            <v>41589</v>
          </cell>
          <cell r="CE725">
            <v>41591</v>
          </cell>
          <cell r="EP725">
            <v>41591</v>
          </cell>
        </row>
        <row r="726">
          <cell r="AU726">
            <v>41586</v>
          </cell>
          <cell r="CE726">
            <v>41590</v>
          </cell>
          <cell r="EP726">
            <v>41590</v>
          </cell>
        </row>
        <row r="727">
          <cell r="AU727">
            <v>41585</v>
          </cell>
          <cell r="CE727">
            <v>41589</v>
          </cell>
          <cell r="EP727">
            <v>41589</v>
          </cell>
        </row>
        <row r="728">
          <cell r="AU728">
            <v>41584</v>
          </cell>
          <cell r="CE728">
            <v>41586</v>
          </cell>
          <cell r="EP728">
            <v>41586</v>
          </cell>
        </row>
        <row r="729">
          <cell r="AU729">
            <v>41583</v>
          </cell>
          <cell r="CE729">
            <v>41585</v>
          </cell>
          <cell r="EP729">
            <v>41585</v>
          </cell>
        </row>
        <row r="730">
          <cell r="AU730">
            <v>41579</v>
          </cell>
          <cell r="CE730">
            <v>41584</v>
          </cell>
          <cell r="EP730">
            <v>41584</v>
          </cell>
        </row>
        <row r="731">
          <cell r="AU731">
            <v>41578</v>
          </cell>
          <cell r="CE731">
            <v>41583</v>
          </cell>
          <cell r="EP731">
            <v>41583</v>
          </cell>
        </row>
        <row r="732">
          <cell r="AU732">
            <v>41577</v>
          </cell>
          <cell r="CE732">
            <v>41581</v>
          </cell>
          <cell r="EP732">
            <v>41581</v>
          </cell>
        </row>
        <row r="733">
          <cell r="CE733">
            <v>41579</v>
          </cell>
          <cell r="EP733">
            <v>41579</v>
          </cell>
        </row>
        <row r="734">
          <cell r="CE734">
            <v>41578</v>
          </cell>
          <cell r="EP734">
            <v>41578</v>
          </cell>
        </row>
        <row r="735">
          <cell r="CE735">
            <v>41577</v>
          </cell>
          <cell r="EP735">
            <v>41577</v>
          </cell>
        </row>
        <row r="736">
          <cell r="CE736">
            <v>41576</v>
          </cell>
          <cell r="EP736">
            <v>41576</v>
          </cell>
        </row>
        <row r="737">
          <cell r="CE737">
            <v>41575</v>
          </cell>
          <cell r="EP737">
            <v>41575</v>
          </cell>
        </row>
        <row r="738">
          <cell r="CE738">
            <v>41572</v>
          </cell>
          <cell r="EP738">
            <v>41572</v>
          </cell>
        </row>
        <row r="739">
          <cell r="CE739">
            <v>41571</v>
          </cell>
          <cell r="EP739">
            <v>41571</v>
          </cell>
        </row>
        <row r="740">
          <cell r="CE740">
            <v>41570</v>
          </cell>
          <cell r="EP740">
            <v>41570</v>
          </cell>
        </row>
        <row r="741">
          <cell r="CE741">
            <v>41569</v>
          </cell>
          <cell r="EP741">
            <v>41569</v>
          </cell>
        </row>
        <row r="742">
          <cell r="CE742">
            <v>41568</v>
          </cell>
          <cell r="EP742">
            <v>41568</v>
          </cell>
        </row>
        <row r="743">
          <cell r="CE743">
            <v>41565</v>
          </cell>
          <cell r="EP743">
            <v>41565</v>
          </cell>
        </row>
        <row r="744">
          <cell r="CE744">
            <v>41564</v>
          </cell>
          <cell r="EP744">
            <v>41564</v>
          </cell>
        </row>
        <row r="745">
          <cell r="CE745">
            <v>41562</v>
          </cell>
          <cell r="EP745">
            <v>41562</v>
          </cell>
        </row>
        <row r="746">
          <cell r="CE746">
            <v>41561</v>
          </cell>
          <cell r="EP746">
            <v>41561</v>
          </cell>
        </row>
        <row r="747">
          <cell r="CE747">
            <v>41558</v>
          </cell>
          <cell r="EP747">
            <v>41558</v>
          </cell>
        </row>
        <row r="748">
          <cell r="CE748">
            <v>41557</v>
          </cell>
          <cell r="EP748">
            <v>41557</v>
          </cell>
        </row>
        <row r="749">
          <cell r="CE749">
            <v>41556</v>
          </cell>
          <cell r="EP749">
            <v>41556</v>
          </cell>
        </row>
        <row r="750">
          <cell r="CE750">
            <v>41555</v>
          </cell>
          <cell r="EP750">
            <v>41555</v>
          </cell>
        </row>
        <row r="751">
          <cell r="CE751">
            <v>41554</v>
          </cell>
          <cell r="EP751">
            <v>41554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1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sheet"/>
      <sheetName val="ValSum"/>
      <sheetName val="PL"/>
      <sheetName val="BS"/>
      <sheetName val="DF1"/>
      <sheetName val="DF2"/>
      <sheetName val="DF3"/>
      <sheetName val="CM1"/>
      <sheetName val="CT1"/>
      <sheetName val="NV1"/>
      <sheetName val="Input"/>
      <sheetName val="Analysis"/>
      <sheetName val="GS_1"/>
      <sheetName val="_CIQHiddenCacheSheet"/>
      <sheetName val="SumFin"/>
      <sheetName val="Checks"/>
      <sheetName val="Beta"/>
      <sheetName val="MktCap"/>
      <sheetName val="TradingVol"/>
      <sheetName val="BetaTicker"/>
      <sheetName val="CompsPLA"/>
      <sheetName val="CompBSA"/>
      <sheetName val="CompPLQ"/>
      <sheetName val="CompBSQ"/>
      <sheetName val="CompDes"/>
      <sheetName val="CapStru"/>
      <sheetName val="PrefShare"/>
      <sheetName val="Sheet8S"/>
      <sheetName val="Sheet4S"/>
      <sheetName val="Sheet01S"/>
      <sheetName val="Sheet12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B15">
            <v>42643</v>
          </cell>
          <cell r="BM15">
            <v>42643</v>
          </cell>
          <cell r="BV15">
            <v>42643</v>
          </cell>
          <cell r="DF15">
            <v>42643</v>
          </cell>
          <cell r="DX15">
            <v>42606</v>
          </cell>
          <cell r="EY15">
            <v>42606</v>
          </cell>
        </row>
        <row r="16">
          <cell r="B16">
            <v>42636</v>
          </cell>
          <cell r="BM16">
            <v>42636</v>
          </cell>
          <cell r="BV16">
            <v>42634</v>
          </cell>
          <cell r="DF16">
            <v>42636</v>
          </cell>
          <cell r="DX16">
            <v>42594</v>
          </cell>
          <cell r="EY16">
            <v>42594</v>
          </cell>
        </row>
        <row r="17">
          <cell r="B17">
            <v>42629</v>
          </cell>
          <cell r="BM17">
            <v>42629</v>
          </cell>
          <cell r="BV17">
            <v>42627</v>
          </cell>
          <cell r="DF17">
            <v>42629</v>
          </cell>
          <cell r="DX17">
            <v>42586</v>
          </cell>
          <cell r="EY17">
            <v>42586</v>
          </cell>
        </row>
        <row r="18">
          <cell r="B18">
            <v>42622</v>
          </cell>
          <cell r="BM18">
            <v>42622</v>
          </cell>
          <cell r="BV18">
            <v>42622</v>
          </cell>
          <cell r="DF18">
            <v>42622</v>
          </cell>
          <cell r="DX18">
            <v>42580</v>
          </cell>
          <cell r="EY18">
            <v>42580</v>
          </cell>
        </row>
        <row r="19">
          <cell r="B19">
            <v>42615</v>
          </cell>
          <cell r="BM19">
            <v>42615</v>
          </cell>
          <cell r="BV19">
            <v>42614</v>
          </cell>
          <cell r="DF19">
            <v>42615</v>
          </cell>
          <cell r="DX19">
            <v>42573</v>
          </cell>
          <cell r="EY19">
            <v>42573</v>
          </cell>
        </row>
        <row r="20">
          <cell r="B20">
            <v>42608</v>
          </cell>
          <cell r="BM20">
            <v>42608</v>
          </cell>
          <cell r="BV20">
            <v>42608</v>
          </cell>
          <cell r="DF20">
            <v>42608</v>
          </cell>
          <cell r="DX20">
            <v>42563</v>
          </cell>
          <cell r="EY20">
            <v>42563</v>
          </cell>
        </row>
        <row r="21">
          <cell r="B21">
            <v>42601</v>
          </cell>
          <cell r="BM21">
            <v>42601</v>
          </cell>
          <cell r="BV21">
            <v>42593</v>
          </cell>
          <cell r="DF21">
            <v>42601</v>
          </cell>
          <cell r="DX21">
            <v>42556</v>
          </cell>
          <cell r="EY21">
            <v>42556</v>
          </cell>
        </row>
        <row r="22">
          <cell r="B22">
            <v>42594</v>
          </cell>
          <cell r="BM22">
            <v>42594</v>
          </cell>
          <cell r="BV22">
            <v>42587</v>
          </cell>
          <cell r="DF22">
            <v>42594</v>
          </cell>
          <cell r="DX22">
            <v>42552</v>
          </cell>
          <cell r="EY22">
            <v>42552</v>
          </cell>
        </row>
        <row r="23">
          <cell r="B23">
            <v>42587</v>
          </cell>
          <cell r="BM23">
            <v>42587</v>
          </cell>
          <cell r="BV23">
            <v>42580</v>
          </cell>
          <cell r="DF23">
            <v>42587</v>
          </cell>
          <cell r="DX23">
            <v>42545</v>
          </cell>
          <cell r="EY23">
            <v>42545</v>
          </cell>
        </row>
        <row r="24">
          <cell r="B24">
            <v>42580</v>
          </cell>
          <cell r="BM24">
            <v>42580</v>
          </cell>
          <cell r="BV24">
            <v>42572</v>
          </cell>
          <cell r="DF24">
            <v>42580</v>
          </cell>
          <cell r="DX24">
            <v>42536</v>
          </cell>
          <cell r="EY24">
            <v>42536</v>
          </cell>
        </row>
        <row r="25">
          <cell r="B25">
            <v>42573</v>
          </cell>
          <cell r="BM25">
            <v>42573</v>
          </cell>
          <cell r="BV25">
            <v>42563</v>
          </cell>
          <cell r="DF25">
            <v>42573</v>
          </cell>
          <cell r="DX25">
            <v>42530</v>
          </cell>
          <cell r="EY25">
            <v>42530</v>
          </cell>
        </row>
        <row r="26">
          <cell r="B26">
            <v>42566</v>
          </cell>
          <cell r="BM26">
            <v>42566</v>
          </cell>
          <cell r="BV26">
            <v>42556</v>
          </cell>
          <cell r="DF26">
            <v>42566</v>
          </cell>
          <cell r="DX26">
            <v>42524</v>
          </cell>
          <cell r="EY26">
            <v>42524</v>
          </cell>
        </row>
        <row r="27">
          <cell r="B27">
            <v>42559</v>
          </cell>
          <cell r="BM27">
            <v>42559</v>
          </cell>
          <cell r="BV27">
            <v>42552</v>
          </cell>
          <cell r="DF27">
            <v>42559</v>
          </cell>
          <cell r="DX27">
            <v>42516</v>
          </cell>
          <cell r="EY27">
            <v>42516</v>
          </cell>
        </row>
        <row r="28">
          <cell r="B28">
            <v>42552</v>
          </cell>
          <cell r="BM28">
            <v>42552</v>
          </cell>
          <cell r="BV28">
            <v>42545</v>
          </cell>
          <cell r="DF28">
            <v>42552</v>
          </cell>
          <cell r="DX28">
            <v>42509</v>
          </cell>
          <cell r="EY28">
            <v>42509</v>
          </cell>
        </row>
        <row r="29">
          <cell r="B29">
            <v>42545</v>
          </cell>
          <cell r="BM29">
            <v>42545</v>
          </cell>
          <cell r="BV29">
            <v>42538</v>
          </cell>
          <cell r="DF29">
            <v>42545</v>
          </cell>
          <cell r="DX29">
            <v>42503</v>
          </cell>
          <cell r="EY29">
            <v>42503</v>
          </cell>
        </row>
        <row r="30">
          <cell r="B30">
            <v>42538</v>
          </cell>
          <cell r="BM30">
            <v>42538</v>
          </cell>
          <cell r="BV30">
            <v>42527</v>
          </cell>
          <cell r="DF30">
            <v>42538</v>
          </cell>
          <cell r="DX30">
            <v>42496</v>
          </cell>
          <cell r="EY30">
            <v>42496</v>
          </cell>
        </row>
        <row r="31">
          <cell r="B31">
            <v>42531</v>
          </cell>
          <cell r="BM31">
            <v>42531</v>
          </cell>
          <cell r="BV31">
            <v>42523</v>
          </cell>
          <cell r="DF31">
            <v>42531</v>
          </cell>
          <cell r="DX31">
            <v>42488</v>
          </cell>
          <cell r="EY31">
            <v>42488</v>
          </cell>
        </row>
        <row r="32">
          <cell r="B32">
            <v>42524</v>
          </cell>
          <cell r="BM32">
            <v>42524</v>
          </cell>
          <cell r="BV32">
            <v>42516</v>
          </cell>
          <cell r="DF32">
            <v>42524</v>
          </cell>
          <cell r="DX32">
            <v>42482</v>
          </cell>
          <cell r="EY32">
            <v>42482</v>
          </cell>
        </row>
        <row r="33">
          <cell r="B33">
            <v>42517</v>
          </cell>
          <cell r="BM33">
            <v>42517</v>
          </cell>
          <cell r="BV33">
            <v>42510</v>
          </cell>
          <cell r="DF33">
            <v>42517</v>
          </cell>
          <cell r="DX33">
            <v>42473</v>
          </cell>
          <cell r="EY33">
            <v>42473</v>
          </cell>
        </row>
        <row r="34">
          <cell r="B34">
            <v>42510</v>
          </cell>
          <cell r="BM34">
            <v>42510</v>
          </cell>
          <cell r="BV34">
            <v>42500</v>
          </cell>
          <cell r="DF34">
            <v>42510</v>
          </cell>
          <cell r="DX34">
            <v>42468</v>
          </cell>
          <cell r="EY34">
            <v>42468</v>
          </cell>
        </row>
        <row r="35">
          <cell r="B35">
            <v>42503</v>
          </cell>
          <cell r="BM35">
            <v>42503</v>
          </cell>
          <cell r="BV35">
            <v>42447</v>
          </cell>
          <cell r="DF35">
            <v>42503</v>
          </cell>
          <cell r="DX35">
            <v>42460</v>
          </cell>
          <cell r="EY35">
            <v>42460</v>
          </cell>
        </row>
        <row r="36">
          <cell r="B36">
            <v>42496</v>
          </cell>
          <cell r="BM36">
            <v>42496</v>
          </cell>
          <cell r="BV36">
            <v>42431</v>
          </cell>
          <cell r="DF36">
            <v>42496</v>
          </cell>
          <cell r="DX36">
            <v>42452</v>
          </cell>
          <cell r="EY36">
            <v>42452</v>
          </cell>
        </row>
        <row r="37">
          <cell r="B37">
            <v>42489</v>
          </cell>
          <cell r="BM37">
            <v>42489</v>
          </cell>
          <cell r="BV37">
            <v>42411</v>
          </cell>
          <cell r="DF37">
            <v>42489</v>
          </cell>
          <cell r="DX37">
            <v>42440</v>
          </cell>
          <cell r="EY37">
            <v>42440</v>
          </cell>
        </row>
        <row r="38">
          <cell r="B38">
            <v>42482</v>
          </cell>
          <cell r="BM38">
            <v>42482</v>
          </cell>
          <cell r="BV38">
            <v>42405</v>
          </cell>
          <cell r="DF38">
            <v>42482</v>
          </cell>
          <cell r="DX38">
            <v>42433</v>
          </cell>
          <cell r="EY38">
            <v>42433</v>
          </cell>
        </row>
        <row r="39">
          <cell r="B39">
            <v>42475</v>
          </cell>
          <cell r="BM39">
            <v>42473</v>
          </cell>
          <cell r="BV39">
            <v>42389</v>
          </cell>
          <cell r="DF39">
            <v>42473</v>
          </cell>
          <cell r="DX39">
            <v>42426</v>
          </cell>
          <cell r="EY39">
            <v>42426</v>
          </cell>
        </row>
        <row r="40">
          <cell r="B40">
            <v>42468</v>
          </cell>
          <cell r="BM40">
            <v>42468</v>
          </cell>
          <cell r="BV40">
            <v>42384</v>
          </cell>
          <cell r="DF40">
            <v>42468</v>
          </cell>
          <cell r="DX40">
            <v>42419</v>
          </cell>
          <cell r="EY40">
            <v>42419</v>
          </cell>
        </row>
        <row r="41">
          <cell r="B41">
            <v>42461</v>
          </cell>
          <cell r="BM41">
            <v>42461</v>
          </cell>
          <cell r="BV41">
            <v>42377</v>
          </cell>
          <cell r="DF41">
            <v>42461</v>
          </cell>
          <cell r="DX41">
            <v>42411</v>
          </cell>
          <cell r="EY41">
            <v>42411</v>
          </cell>
        </row>
        <row r="42">
          <cell r="B42">
            <v>42453</v>
          </cell>
          <cell r="BM42">
            <v>42452</v>
          </cell>
          <cell r="BV42">
            <v>42362</v>
          </cell>
          <cell r="DF42">
            <v>42452</v>
          </cell>
          <cell r="DX42">
            <v>42405</v>
          </cell>
          <cell r="EY42">
            <v>42405</v>
          </cell>
        </row>
        <row r="43">
          <cell r="B43">
            <v>42447</v>
          </cell>
          <cell r="BM43">
            <v>42447</v>
          </cell>
          <cell r="BV43">
            <v>42345</v>
          </cell>
          <cell r="DF43">
            <v>42447</v>
          </cell>
          <cell r="DX43">
            <v>42398</v>
          </cell>
          <cell r="EY43">
            <v>42398</v>
          </cell>
        </row>
        <row r="44">
          <cell r="B44">
            <v>42440</v>
          </cell>
          <cell r="BM44">
            <v>42440</v>
          </cell>
          <cell r="BV44">
            <v>42305</v>
          </cell>
          <cell r="DF44">
            <v>42440</v>
          </cell>
          <cell r="DX44">
            <v>42391</v>
          </cell>
          <cell r="EY44">
            <v>42391</v>
          </cell>
        </row>
        <row r="45">
          <cell r="B45">
            <v>42433</v>
          </cell>
          <cell r="BM45">
            <v>42433</v>
          </cell>
          <cell r="BV45">
            <v>42298</v>
          </cell>
          <cell r="DF45">
            <v>42433</v>
          </cell>
          <cell r="DX45">
            <v>42382</v>
          </cell>
          <cell r="EY45">
            <v>42382</v>
          </cell>
        </row>
        <row r="46">
          <cell r="B46">
            <v>42426</v>
          </cell>
          <cell r="BM46">
            <v>42426</v>
          </cell>
          <cell r="BV46">
            <v>42293</v>
          </cell>
          <cell r="DF46">
            <v>42425</v>
          </cell>
          <cell r="DX46">
            <v>42377</v>
          </cell>
          <cell r="EY46">
            <v>42377</v>
          </cell>
        </row>
        <row r="47">
          <cell r="B47">
            <v>42419</v>
          </cell>
          <cell r="BM47">
            <v>42419</v>
          </cell>
          <cell r="BV47">
            <v>42284</v>
          </cell>
          <cell r="DF47">
            <v>42419</v>
          </cell>
          <cell r="DX47">
            <v>42370</v>
          </cell>
          <cell r="EY47">
            <v>42370</v>
          </cell>
        </row>
        <row r="48">
          <cell r="B48">
            <v>42412</v>
          </cell>
          <cell r="BM48">
            <v>42412</v>
          </cell>
          <cell r="BV48">
            <v>42271</v>
          </cell>
          <cell r="DF48">
            <v>42412</v>
          </cell>
          <cell r="DX48">
            <v>42362</v>
          </cell>
          <cell r="EY48">
            <v>42362</v>
          </cell>
        </row>
        <row r="49">
          <cell r="B49">
            <v>42405</v>
          </cell>
          <cell r="BM49">
            <v>42405</v>
          </cell>
          <cell r="BV49">
            <v>42257</v>
          </cell>
          <cell r="DF49">
            <v>42405</v>
          </cell>
          <cell r="DX49">
            <v>42356</v>
          </cell>
          <cell r="EY49">
            <v>42356</v>
          </cell>
        </row>
        <row r="50">
          <cell r="B50">
            <v>42398</v>
          </cell>
          <cell r="BM50">
            <v>42398</v>
          </cell>
          <cell r="BV50">
            <v>42248</v>
          </cell>
          <cell r="DF50">
            <v>42398</v>
          </cell>
          <cell r="DX50">
            <v>42349</v>
          </cell>
          <cell r="EY50">
            <v>42349</v>
          </cell>
        </row>
        <row r="51">
          <cell r="B51">
            <v>42391</v>
          </cell>
          <cell r="BM51">
            <v>42391</v>
          </cell>
          <cell r="BV51">
            <v>42243</v>
          </cell>
          <cell r="DF51">
            <v>42391</v>
          </cell>
          <cell r="DX51">
            <v>42341</v>
          </cell>
          <cell r="EY51">
            <v>42341</v>
          </cell>
        </row>
        <row r="52">
          <cell r="B52">
            <v>42384</v>
          </cell>
          <cell r="BM52">
            <v>42384</v>
          </cell>
          <cell r="BV52">
            <v>42227</v>
          </cell>
          <cell r="DF52">
            <v>42384</v>
          </cell>
          <cell r="DX52">
            <v>42335</v>
          </cell>
          <cell r="EY52">
            <v>42335</v>
          </cell>
        </row>
        <row r="53">
          <cell r="B53">
            <v>42377</v>
          </cell>
          <cell r="BM53">
            <v>42377</v>
          </cell>
          <cell r="BV53">
            <v>42205</v>
          </cell>
          <cell r="DF53">
            <v>42377</v>
          </cell>
          <cell r="DX53">
            <v>42328</v>
          </cell>
          <cell r="EY53">
            <v>42328</v>
          </cell>
        </row>
        <row r="54">
          <cell r="B54">
            <v>42369</v>
          </cell>
          <cell r="BM54">
            <v>42370</v>
          </cell>
          <cell r="BV54">
            <v>42185</v>
          </cell>
          <cell r="DF54">
            <v>42370</v>
          </cell>
          <cell r="DX54">
            <v>42321</v>
          </cell>
          <cell r="EY54">
            <v>42321</v>
          </cell>
        </row>
        <row r="55">
          <cell r="B55">
            <v>42362</v>
          </cell>
          <cell r="BM55">
            <v>42362</v>
          </cell>
          <cell r="BV55">
            <v>42173</v>
          </cell>
          <cell r="DF55">
            <v>42360</v>
          </cell>
          <cell r="DX55">
            <v>42314</v>
          </cell>
          <cell r="EY55">
            <v>42314</v>
          </cell>
        </row>
        <row r="56">
          <cell r="B56">
            <v>42356</v>
          </cell>
          <cell r="BM56">
            <v>42356</v>
          </cell>
          <cell r="BV56">
            <v>42167</v>
          </cell>
          <cell r="DF56">
            <v>42354</v>
          </cell>
          <cell r="DX56">
            <v>42304</v>
          </cell>
          <cell r="EY56">
            <v>42304</v>
          </cell>
        </row>
        <row r="57">
          <cell r="B57">
            <v>42349</v>
          </cell>
          <cell r="BM57">
            <v>42349</v>
          </cell>
          <cell r="BV57">
            <v>42152</v>
          </cell>
          <cell r="DF57">
            <v>42349</v>
          </cell>
          <cell r="DX57">
            <v>42300</v>
          </cell>
          <cell r="EY57">
            <v>42300</v>
          </cell>
        </row>
        <row r="58">
          <cell r="B58">
            <v>42342</v>
          </cell>
          <cell r="BM58">
            <v>42342</v>
          </cell>
          <cell r="BV58">
            <v>42138</v>
          </cell>
          <cell r="DF58">
            <v>42338</v>
          </cell>
          <cell r="DX58">
            <v>42293</v>
          </cell>
          <cell r="EY58">
            <v>42293</v>
          </cell>
        </row>
        <row r="59">
          <cell r="B59">
            <v>42335</v>
          </cell>
          <cell r="BM59">
            <v>42335</v>
          </cell>
          <cell r="BV59">
            <v>42132</v>
          </cell>
          <cell r="DF59">
            <v>42332</v>
          </cell>
          <cell r="DX59">
            <v>42286</v>
          </cell>
          <cell r="EY59">
            <v>42286</v>
          </cell>
        </row>
        <row r="60">
          <cell r="B60">
            <v>42328</v>
          </cell>
          <cell r="BM60">
            <v>42328</v>
          </cell>
          <cell r="BV60">
            <v>42123</v>
          </cell>
          <cell r="DF60">
            <v>42328</v>
          </cell>
          <cell r="DX60">
            <v>42278</v>
          </cell>
          <cell r="EY60">
            <v>42278</v>
          </cell>
        </row>
        <row r="61">
          <cell r="B61">
            <v>42321</v>
          </cell>
          <cell r="BM61">
            <v>42321</v>
          </cell>
          <cell r="DF61">
            <v>42310</v>
          </cell>
          <cell r="DX61">
            <v>42271</v>
          </cell>
          <cell r="EY61">
            <v>42271</v>
          </cell>
        </row>
        <row r="62">
          <cell r="B62">
            <v>42314</v>
          </cell>
          <cell r="BM62">
            <v>42314</v>
          </cell>
          <cell r="DF62">
            <v>42303</v>
          </cell>
          <cell r="DX62">
            <v>42263</v>
          </cell>
          <cell r="EY62">
            <v>42263</v>
          </cell>
        </row>
        <row r="63">
          <cell r="B63">
            <v>42307</v>
          </cell>
          <cell r="BM63">
            <v>42307</v>
          </cell>
          <cell r="DF63">
            <v>42298</v>
          </cell>
          <cell r="DX63">
            <v>42258</v>
          </cell>
          <cell r="EY63">
            <v>42258</v>
          </cell>
        </row>
        <row r="64">
          <cell r="B64">
            <v>42300</v>
          </cell>
          <cell r="BM64">
            <v>42300</v>
          </cell>
          <cell r="DF64">
            <v>42293</v>
          </cell>
          <cell r="DX64">
            <v>42251</v>
          </cell>
          <cell r="EY64">
            <v>42251</v>
          </cell>
        </row>
        <row r="65">
          <cell r="B65">
            <v>42293</v>
          </cell>
          <cell r="BM65">
            <v>42293</v>
          </cell>
          <cell r="DF65">
            <v>42278</v>
          </cell>
          <cell r="DX65">
            <v>42244</v>
          </cell>
          <cell r="EY65">
            <v>42244</v>
          </cell>
        </row>
        <row r="66">
          <cell r="B66">
            <v>42286</v>
          </cell>
          <cell r="BM66">
            <v>42286</v>
          </cell>
          <cell r="DF66">
            <v>42265</v>
          </cell>
          <cell r="DX66">
            <v>42237</v>
          </cell>
          <cell r="EY66">
            <v>42237</v>
          </cell>
        </row>
        <row r="67">
          <cell r="B67">
            <v>42279</v>
          </cell>
          <cell r="BM67">
            <v>42278</v>
          </cell>
          <cell r="DF67">
            <v>42258</v>
          </cell>
          <cell r="DX67">
            <v>42229</v>
          </cell>
          <cell r="EY67">
            <v>42229</v>
          </cell>
        </row>
        <row r="68">
          <cell r="B68">
            <v>42272</v>
          </cell>
          <cell r="BM68">
            <v>42271</v>
          </cell>
          <cell r="DF68">
            <v>42251</v>
          </cell>
          <cell r="DX68">
            <v>42223</v>
          </cell>
          <cell r="EY68">
            <v>42223</v>
          </cell>
        </row>
        <row r="69">
          <cell r="B69">
            <v>42265</v>
          </cell>
          <cell r="BM69">
            <v>42265</v>
          </cell>
          <cell r="DF69">
            <v>42244</v>
          </cell>
          <cell r="DX69">
            <v>42216</v>
          </cell>
          <cell r="EY69">
            <v>42216</v>
          </cell>
        </row>
        <row r="70">
          <cell r="B70">
            <v>42258</v>
          </cell>
          <cell r="BM70">
            <v>42258</v>
          </cell>
          <cell r="DF70">
            <v>42237</v>
          </cell>
          <cell r="DX70">
            <v>42209</v>
          </cell>
          <cell r="EY70">
            <v>42209</v>
          </cell>
        </row>
        <row r="71">
          <cell r="B71">
            <v>42251</v>
          </cell>
          <cell r="BM71">
            <v>42251</v>
          </cell>
          <cell r="DF71">
            <v>42230</v>
          </cell>
          <cell r="DX71">
            <v>42202</v>
          </cell>
          <cell r="EY71">
            <v>42202</v>
          </cell>
        </row>
        <row r="72">
          <cell r="B72">
            <v>42244</v>
          </cell>
          <cell r="BM72">
            <v>42244</v>
          </cell>
          <cell r="DF72">
            <v>42223</v>
          </cell>
          <cell r="DX72">
            <v>42195</v>
          </cell>
          <cell r="EY72">
            <v>42195</v>
          </cell>
        </row>
        <row r="73">
          <cell r="B73">
            <v>42237</v>
          </cell>
          <cell r="BM73">
            <v>42237</v>
          </cell>
          <cell r="DF73">
            <v>42215</v>
          </cell>
          <cell r="DX73">
            <v>42188</v>
          </cell>
          <cell r="EY73">
            <v>42188</v>
          </cell>
        </row>
        <row r="74">
          <cell r="B74">
            <v>42230</v>
          </cell>
          <cell r="BM74">
            <v>42230</v>
          </cell>
          <cell r="DF74">
            <v>42209</v>
          </cell>
          <cell r="DX74">
            <v>42181</v>
          </cell>
          <cell r="EY74">
            <v>42181</v>
          </cell>
        </row>
        <row r="75">
          <cell r="B75">
            <v>42223</v>
          </cell>
          <cell r="BM75">
            <v>42223</v>
          </cell>
          <cell r="DF75">
            <v>42202</v>
          </cell>
          <cell r="DX75">
            <v>42174</v>
          </cell>
          <cell r="EY75">
            <v>42174</v>
          </cell>
        </row>
        <row r="76">
          <cell r="B76">
            <v>42216</v>
          </cell>
          <cell r="BM76">
            <v>42216</v>
          </cell>
          <cell r="DF76">
            <v>42195</v>
          </cell>
          <cell r="DX76">
            <v>42167</v>
          </cell>
          <cell r="EY76">
            <v>42167</v>
          </cell>
        </row>
        <row r="77">
          <cell r="B77">
            <v>42209</v>
          </cell>
          <cell r="BM77">
            <v>42209</v>
          </cell>
          <cell r="DF77">
            <v>42188</v>
          </cell>
          <cell r="DX77">
            <v>42160</v>
          </cell>
          <cell r="EY77">
            <v>42160</v>
          </cell>
        </row>
        <row r="78">
          <cell r="B78">
            <v>42202</v>
          </cell>
          <cell r="BM78">
            <v>42202</v>
          </cell>
          <cell r="DF78">
            <v>42181</v>
          </cell>
          <cell r="DX78">
            <v>42153</v>
          </cell>
          <cell r="EY78">
            <v>42153</v>
          </cell>
        </row>
        <row r="79">
          <cell r="B79">
            <v>42195</v>
          </cell>
          <cell r="BM79">
            <v>42195</v>
          </cell>
          <cell r="DF79">
            <v>42174</v>
          </cell>
          <cell r="DX79">
            <v>42146</v>
          </cell>
          <cell r="EY79">
            <v>42146</v>
          </cell>
        </row>
        <row r="80">
          <cell r="B80">
            <v>42187</v>
          </cell>
          <cell r="BM80">
            <v>42188</v>
          </cell>
          <cell r="DF80">
            <v>42167</v>
          </cell>
          <cell r="DX80">
            <v>42139</v>
          </cell>
          <cell r="EY80">
            <v>42139</v>
          </cell>
        </row>
        <row r="81">
          <cell r="B81">
            <v>42181</v>
          </cell>
          <cell r="BM81">
            <v>42181</v>
          </cell>
          <cell r="DF81">
            <v>42159</v>
          </cell>
          <cell r="DX81">
            <v>42132</v>
          </cell>
          <cell r="EY81">
            <v>42132</v>
          </cell>
        </row>
        <row r="82">
          <cell r="B82">
            <v>42174</v>
          </cell>
          <cell r="BM82">
            <v>42174</v>
          </cell>
          <cell r="DF82">
            <v>42153</v>
          </cell>
          <cell r="DX82">
            <v>42124</v>
          </cell>
          <cell r="EY82">
            <v>42124</v>
          </cell>
        </row>
        <row r="83">
          <cell r="B83">
            <v>42167</v>
          </cell>
          <cell r="BM83">
            <v>42167</v>
          </cell>
          <cell r="DF83">
            <v>42145</v>
          </cell>
          <cell r="DX83">
            <v>42117</v>
          </cell>
          <cell r="EY83">
            <v>42117</v>
          </cell>
        </row>
        <row r="84">
          <cell r="B84">
            <v>42160</v>
          </cell>
          <cell r="BM84">
            <v>42160</v>
          </cell>
          <cell r="DF84">
            <v>42139</v>
          </cell>
          <cell r="DX84">
            <v>42111</v>
          </cell>
          <cell r="EY84">
            <v>42111</v>
          </cell>
        </row>
        <row r="85">
          <cell r="B85">
            <v>42153</v>
          </cell>
          <cell r="BM85">
            <v>42153</v>
          </cell>
          <cell r="DF85">
            <v>42132</v>
          </cell>
          <cell r="DX85">
            <v>42104</v>
          </cell>
          <cell r="EY85">
            <v>42104</v>
          </cell>
        </row>
        <row r="86">
          <cell r="B86">
            <v>42146</v>
          </cell>
          <cell r="BM86">
            <v>42146</v>
          </cell>
          <cell r="DF86">
            <v>42124</v>
          </cell>
          <cell r="DX86">
            <v>42095</v>
          </cell>
          <cell r="EY86">
            <v>42095</v>
          </cell>
        </row>
        <row r="87">
          <cell r="B87">
            <v>42139</v>
          </cell>
          <cell r="BM87">
            <v>42139</v>
          </cell>
          <cell r="DF87">
            <v>42118</v>
          </cell>
          <cell r="DX87">
            <v>42090</v>
          </cell>
          <cell r="EY87">
            <v>42090</v>
          </cell>
        </row>
        <row r="88">
          <cell r="B88">
            <v>42132</v>
          </cell>
          <cell r="BM88">
            <v>42132</v>
          </cell>
          <cell r="DF88">
            <v>42111</v>
          </cell>
          <cell r="DX88">
            <v>42083</v>
          </cell>
          <cell r="EY88">
            <v>42083</v>
          </cell>
        </row>
        <row r="89">
          <cell r="B89">
            <v>42125</v>
          </cell>
          <cell r="BM89">
            <v>42124</v>
          </cell>
          <cell r="DF89">
            <v>42104</v>
          </cell>
          <cell r="DX89">
            <v>42076</v>
          </cell>
          <cell r="EY89">
            <v>42076</v>
          </cell>
        </row>
        <row r="90">
          <cell r="B90">
            <v>42118</v>
          </cell>
          <cell r="BM90">
            <v>42118</v>
          </cell>
          <cell r="DF90">
            <v>42095</v>
          </cell>
          <cell r="DX90">
            <v>42068</v>
          </cell>
          <cell r="EY90">
            <v>42068</v>
          </cell>
        </row>
        <row r="91">
          <cell r="B91">
            <v>42111</v>
          </cell>
          <cell r="BM91">
            <v>42111</v>
          </cell>
          <cell r="DF91">
            <v>42090</v>
          </cell>
          <cell r="DX91">
            <v>42062</v>
          </cell>
          <cell r="EY91">
            <v>42062</v>
          </cell>
        </row>
        <row r="92">
          <cell r="B92">
            <v>42104</v>
          </cell>
          <cell r="BM92">
            <v>42104</v>
          </cell>
          <cell r="DF92">
            <v>42083</v>
          </cell>
          <cell r="DX92">
            <v>42055</v>
          </cell>
          <cell r="EY92">
            <v>42055</v>
          </cell>
        </row>
        <row r="93">
          <cell r="B93">
            <v>42096</v>
          </cell>
          <cell r="BM93">
            <v>42095</v>
          </cell>
          <cell r="DF93">
            <v>42076</v>
          </cell>
          <cell r="DX93">
            <v>42048</v>
          </cell>
          <cell r="EY93">
            <v>42048</v>
          </cell>
        </row>
        <row r="94">
          <cell r="B94">
            <v>42090</v>
          </cell>
          <cell r="BM94">
            <v>42090</v>
          </cell>
          <cell r="DF94">
            <v>42068</v>
          </cell>
          <cell r="DX94">
            <v>42041</v>
          </cell>
          <cell r="EY94">
            <v>42041</v>
          </cell>
        </row>
        <row r="95">
          <cell r="B95">
            <v>42083</v>
          </cell>
          <cell r="BM95">
            <v>42083</v>
          </cell>
          <cell r="DF95">
            <v>42062</v>
          </cell>
          <cell r="DX95">
            <v>42034</v>
          </cell>
          <cell r="EY95">
            <v>42034</v>
          </cell>
        </row>
        <row r="96">
          <cell r="B96">
            <v>42076</v>
          </cell>
          <cell r="BM96">
            <v>42076</v>
          </cell>
          <cell r="DF96">
            <v>42055</v>
          </cell>
          <cell r="DX96">
            <v>42027</v>
          </cell>
          <cell r="EY96">
            <v>42027</v>
          </cell>
        </row>
        <row r="97">
          <cell r="B97">
            <v>42069</v>
          </cell>
          <cell r="BM97">
            <v>42068</v>
          </cell>
          <cell r="DF97">
            <v>42047</v>
          </cell>
          <cell r="DX97">
            <v>42020</v>
          </cell>
          <cell r="EY97">
            <v>42020</v>
          </cell>
        </row>
        <row r="98">
          <cell r="B98">
            <v>42062</v>
          </cell>
          <cell r="BM98">
            <v>42062</v>
          </cell>
          <cell r="DF98">
            <v>42041</v>
          </cell>
          <cell r="DX98">
            <v>42013</v>
          </cell>
          <cell r="EY98">
            <v>42013</v>
          </cell>
        </row>
        <row r="99">
          <cell r="B99">
            <v>42055</v>
          </cell>
          <cell r="BM99">
            <v>42055</v>
          </cell>
          <cell r="DF99">
            <v>42034</v>
          </cell>
          <cell r="DX99">
            <v>42006</v>
          </cell>
          <cell r="EY99">
            <v>42006</v>
          </cell>
        </row>
        <row r="100">
          <cell r="B100">
            <v>42048</v>
          </cell>
          <cell r="BM100">
            <v>42048</v>
          </cell>
          <cell r="DF100">
            <v>42025</v>
          </cell>
          <cell r="DX100">
            <v>41999</v>
          </cell>
          <cell r="EY100">
            <v>41999</v>
          </cell>
        </row>
        <row r="101">
          <cell r="B101">
            <v>42041</v>
          </cell>
          <cell r="BM101">
            <v>42041</v>
          </cell>
          <cell r="DF101">
            <v>42020</v>
          </cell>
          <cell r="DX101">
            <v>41992</v>
          </cell>
          <cell r="EY101">
            <v>41992</v>
          </cell>
        </row>
        <row r="102">
          <cell r="B102">
            <v>42034</v>
          </cell>
          <cell r="BM102">
            <v>42034</v>
          </cell>
          <cell r="DF102">
            <v>42013</v>
          </cell>
          <cell r="DX102">
            <v>41985</v>
          </cell>
          <cell r="EY102">
            <v>41985</v>
          </cell>
        </row>
        <row r="103">
          <cell r="B103">
            <v>42027</v>
          </cell>
          <cell r="BM103">
            <v>42027</v>
          </cell>
          <cell r="DF103">
            <v>42006</v>
          </cell>
          <cell r="DX103">
            <v>41978</v>
          </cell>
          <cell r="EY103">
            <v>41978</v>
          </cell>
        </row>
        <row r="104">
          <cell r="B104">
            <v>42020</v>
          </cell>
          <cell r="BM104">
            <v>42020</v>
          </cell>
          <cell r="DF104">
            <v>41999</v>
          </cell>
          <cell r="DX104">
            <v>41971</v>
          </cell>
          <cell r="EY104">
            <v>41971</v>
          </cell>
        </row>
        <row r="105">
          <cell r="B105">
            <v>42013</v>
          </cell>
          <cell r="BM105">
            <v>42013</v>
          </cell>
          <cell r="DF105">
            <v>41992</v>
          </cell>
          <cell r="DX105">
            <v>41964</v>
          </cell>
          <cell r="EY105">
            <v>41964</v>
          </cell>
        </row>
        <row r="106">
          <cell r="B106">
            <v>42006</v>
          </cell>
          <cell r="BM106">
            <v>42006</v>
          </cell>
          <cell r="DF106">
            <v>41985</v>
          </cell>
          <cell r="DX106">
            <v>41957</v>
          </cell>
          <cell r="EY106">
            <v>41957</v>
          </cell>
        </row>
        <row r="107">
          <cell r="B107">
            <v>41999</v>
          </cell>
          <cell r="BM107">
            <v>41999</v>
          </cell>
          <cell r="DF107">
            <v>41978</v>
          </cell>
          <cell r="DX107">
            <v>41950</v>
          </cell>
          <cell r="EY107">
            <v>41950</v>
          </cell>
        </row>
        <row r="108">
          <cell r="B108">
            <v>41992</v>
          </cell>
          <cell r="BM108">
            <v>41992</v>
          </cell>
          <cell r="DF108">
            <v>41971</v>
          </cell>
          <cell r="DX108">
            <v>41943</v>
          </cell>
          <cell r="EY108">
            <v>41943</v>
          </cell>
        </row>
        <row r="109">
          <cell r="B109">
            <v>41985</v>
          </cell>
          <cell r="BM109">
            <v>41985</v>
          </cell>
          <cell r="DF109">
            <v>41964</v>
          </cell>
          <cell r="DX109">
            <v>41935</v>
          </cell>
          <cell r="EY109">
            <v>41935</v>
          </cell>
        </row>
        <row r="110">
          <cell r="B110">
            <v>41978</v>
          </cell>
          <cell r="BM110">
            <v>41978</v>
          </cell>
          <cell r="DF110">
            <v>41957</v>
          </cell>
          <cell r="DX110">
            <v>41929</v>
          </cell>
          <cell r="EY110">
            <v>41929</v>
          </cell>
        </row>
        <row r="111">
          <cell r="B111">
            <v>41971</v>
          </cell>
          <cell r="BM111">
            <v>41971</v>
          </cell>
          <cell r="DF111">
            <v>41950</v>
          </cell>
          <cell r="DX111">
            <v>41922</v>
          </cell>
          <cell r="EY111">
            <v>41922</v>
          </cell>
        </row>
        <row r="112">
          <cell r="B112">
            <v>41964</v>
          </cell>
          <cell r="BM112">
            <v>41964</v>
          </cell>
          <cell r="DF112">
            <v>41943</v>
          </cell>
          <cell r="DX112">
            <v>41913</v>
          </cell>
          <cell r="EY112">
            <v>41913</v>
          </cell>
        </row>
        <row r="113">
          <cell r="B113">
            <v>41957</v>
          </cell>
          <cell r="BM113">
            <v>41957</v>
          </cell>
          <cell r="DF113">
            <v>41935</v>
          </cell>
          <cell r="DX113">
            <v>41908</v>
          </cell>
          <cell r="EY113">
            <v>41908</v>
          </cell>
        </row>
        <row r="114">
          <cell r="B114">
            <v>41950</v>
          </cell>
          <cell r="BM114">
            <v>41950</v>
          </cell>
          <cell r="DF114">
            <v>41929</v>
          </cell>
          <cell r="DX114">
            <v>41901</v>
          </cell>
          <cell r="EY114">
            <v>41901</v>
          </cell>
        </row>
        <row r="115">
          <cell r="B115">
            <v>41943</v>
          </cell>
          <cell r="BM115">
            <v>41943</v>
          </cell>
          <cell r="DF115">
            <v>41922</v>
          </cell>
          <cell r="DX115">
            <v>41894</v>
          </cell>
          <cell r="EY115">
            <v>41894</v>
          </cell>
        </row>
        <row r="116">
          <cell r="B116">
            <v>41936</v>
          </cell>
          <cell r="BM116">
            <v>41935</v>
          </cell>
          <cell r="DF116">
            <v>41913</v>
          </cell>
          <cell r="DX116">
            <v>41887</v>
          </cell>
          <cell r="EY116">
            <v>41887</v>
          </cell>
        </row>
        <row r="117">
          <cell r="B117">
            <v>41929</v>
          </cell>
          <cell r="BM117">
            <v>41929</v>
          </cell>
          <cell r="DF117">
            <v>41908</v>
          </cell>
          <cell r="DX117">
            <v>41879</v>
          </cell>
          <cell r="EY117">
            <v>41879</v>
          </cell>
        </row>
        <row r="118">
          <cell r="B118">
            <v>41922</v>
          </cell>
          <cell r="BM118">
            <v>41922</v>
          </cell>
          <cell r="DF118">
            <v>41901</v>
          </cell>
          <cell r="DX118">
            <v>41873</v>
          </cell>
          <cell r="EY118">
            <v>41873</v>
          </cell>
        </row>
        <row r="119">
          <cell r="B119">
            <v>41915</v>
          </cell>
          <cell r="BM119">
            <v>41913</v>
          </cell>
          <cell r="DF119">
            <v>41894</v>
          </cell>
          <cell r="DX119">
            <v>41865</v>
          </cell>
          <cell r="EY119">
            <v>41865</v>
          </cell>
        </row>
        <row r="120">
          <cell r="B120">
            <v>41908</v>
          </cell>
          <cell r="BM120">
            <v>41908</v>
          </cell>
          <cell r="DF120">
            <v>41887</v>
          </cell>
          <cell r="DX120">
            <v>41859</v>
          </cell>
          <cell r="EY120">
            <v>41859</v>
          </cell>
        </row>
        <row r="121">
          <cell r="B121">
            <v>41901</v>
          </cell>
          <cell r="BM121">
            <v>41901</v>
          </cell>
          <cell r="DF121">
            <v>41879</v>
          </cell>
          <cell r="DX121">
            <v>41852</v>
          </cell>
          <cell r="EY121">
            <v>41852</v>
          </cell>
        </row>
        <row r="122">
          <cell r="B122">
            <v>41894</v>
          </cell>
          <cell r="BM122">
            <v>41894</v>
          </cell>
          <cell r="DF122">
            <v>41873</v>
          </cell>
          <cell r="DX122">
            <v>41845</v>
          </cell>
          <cell r="EY122">
            <v>41845</v>
          </cell>
        </row>
        <row r="123">
          <cell r="B123">
            <v>41887</v>
          </cell>
          <cell r="BM123">
            <v>41887</v>
          </cell>
          <cell r="DF123">
            <v>41865</v>
          </cell>
          <cell r="DX123">
            <v>41838</v>
          </cell>
          <cell r="EY123">
            <v>41838</v>
          </cell>
        </row>
        <row r="124">
          <cell r="B124">
            <v>41880</v>
          </cell>
          <cell r="BM124">
            <v>41879</v>
          </cell>
          <cell r="DF124">
            <v>41859</v>
          </cell>
          <cell r="DX124">
            <v>41831</v>
          </cell>
          <cell r="EY124">
            <v>41831</v>
          </cell>
        </row>
        <row r="125">
          <cell r="B125">
            <v>41873</v>
          </cell>
          <cell r="BM125">
            <v>41873</v>
          </cell>
          <cell r="DF125">
            <v>41852</v>
          </cell>
          <cell r="DX125">
            <v>41824</v>
          </cell>
          <cell r="EY125">
            <v>41824</v>
          </cell>
        </row>
        <row r="126">
          <cell r="B126">
            <v>41866</v>
          </cell>
          <cell r="BM126">
            <v>41865</v>
          </cell>
          <cell r="DF126">
            <v>41845</v>
          </cell>
          <cell r="DX126">
            <v>41817</v>
          </cell>
          <cell r="EY126">
            <v>41817</v>
          </cell>
        </row>
        <row r="127">
          <cell r="B127">
            <v>41859</v>
          </cell>
          <cell r="BM127">
            <v>41859</v>
          </cell>
          <cell r="DF127">
            <v>41838</v>
          </cell>
          <cell r="DX127">
            <v>41810</v>
          </cell>
          <cell r="EY127">
            <v>41810</v>
          </cell>
        </row>
        <row r="128">
          <cell r="B128">
            <v>41852</v>
          </cell>
          <cell r="BM128">
            <v>41852</v>
          </cell>
          <cell r="DF128">
            <v>41831</v>
          </cell>
          <cell r="DX128">
            <v>41803</v>
          </cell>
          <cell r="EY128">
            <v>41803</v>
          </cell>
        </row>
        <row r="129">
          <cell r="B129">
            <v>41845</v>
          </cell>
          <cell r="BM129">
            <v>41845</v>
          </cell>
          <cell r="DF129">
            <v>41822</v>
          </cell>
          <cell r="DX129">
            <v>41796</v>
          </cell>
          <cell r="EY129">
            <v>41796</v>
          </cell>
        </row>
        <row r="130">
          <cell r="B130">
            <v>41838</v>
          </cell>
          <cell r="BM130">
            <v>41838</v>
          </cell>
          <cell r="DF130">
            <v>41817</v>
          </cell>
          <cell r="DX130">
            <v>41789</v>
          </cell>
          <cell r="EY130">
            <v>41789</v>
          </cell>
        </row>
        <row r="131">
          <cell r="B131">
            <v>41831</v>
          </cell>
          <cell r="BM131">
            <v>41831</v>
          </cell>
          <cell r="DF131">
            <v>41810</v>
          </cell>
          <cell r="DX131">
            <v>41782</v>
          </cell>
          <cell r="EY131">
            <v>41782</v>
          </cell>
        </row>
        <row r="132">
          <cell r="B132">
            <v>41823</v>
          </cell>
          <cell r="BM132">
            <v>41824</v>
          </cell>
          <cell r="DF132">
            <v>41802</v>
          </cell>
          <cell r="DX132">
            <v>41775</v>
          </cell>
          <cell r="EY132">
            <v>41775</v>
          </cell>
        </row>
        <row r="133">
          <cell r="B133">
            <v>41817</v>
          </cell>
          <cell r="BM133">
            <v>41817</v>
          </cell>
          <cell r="DF133">
            <v>41796</v>
          </cell>
          <cell r="DX133">
            <v>41768</v>
          </cell>
          <cell r="EY133">
            <v>41768</v>
          </cell>
        </row>
        <row r="134">
          <cell r="B134">
            <v>41810</v>
          </cell>
          <cell r="BM134">
            <v>41810</v>
          </cell>
          <cell r="DF134">
            <v>41789</v>
          </cell>
          <cell r="DX134">
            <v>41761</v>
          </cell>
          <cell r="EY134">
            <v>41761</v>
          </cell>
        </row>
        <row r="135">
          <cell r="B135">
            <v>41803</v>
          </cell>
          <cell r="BM135">
            <v>41803</v>
          </cell>
          <cell r="DF135">
            <v>41775</v>
          </cell>
          <cell r="DX135">
            <v>41754</v>
          </cell>
          <cell r="EY135">
            <v>41754</v>
          </cell>
        </row>
        <row r="136">
          <cell r="B136">
            <v>41796</v>
          </cell>
          <cell r="BM136">
            <v>41796</v>
          </cell>
          <cell r="DF136">
            <v>41759</v>
          </cell>
          <cell r="DX136">
            <v>41746</v>
          </cell>
          <cell r="EY136">
            <v>41746</v>
          </cell>
        </row>
        <row r="137">
          <cell r="B137">
            <v>41789</v>
          </cell>
          <cell r="BM137">
            <v>41789</v>
          </cell>
          <cell r="DF137">
            <v>41751</v>
          </cell>
          <cell r="DX137">
            <v>41740</v>
          </cell>
          <cell r="EY137">
            <v>41740</v>
          </cell>
        </row>
        <row r="138">
          <cell r="B138">
            <v>41782</v>
          </cell>
          <cell r="BM138">
            <v>41782</v>
          </cell>
          <cell r="DF138">
            <v>41745</v>
          </cell>
          <cell r="DX138">
            <v>41733</v>
          </cell>
          <cell r="EY138">
            <v>41733</v>
          </cell>
        </row>
        <row r="139">
          <cell r="B139">
            <v>41775</v>
          </cell>
          <cell r="BM139">
            <v>41775</v>
          </cell>
          <cell r="DF139">
            <v>41725</v>
          </cell>
          <cell r="DX139">
            <v>41726</v>
          </cell>
          <cell r="EY139">
            <v>41726</v>
          </cell>
        </row>
        <row r="140">
          <cell r="B140">
            <v>41768</v>
          </cell>
          <cell r="BM140">
            <v>41768</v>
          </cell>
          <cell r="DF140">
            <v>41716</v>
          </cell>
          <cell r="DX140">
            <v>41719</v>
          </cell>
          <cell r="EY140">
            <v>41719</v>
          </cell>
        </row>
        <row r="141">
          <cell r="B141">
            <v>41761</v>
          </cell>
          <cell r="BM141">
            <v>41761</v>
          </cell>
          <cell r="DF141">
            <v>41655</v>
          </cell>
          <cell r="DX141">
            <v>41712</v>
          </cell>
          <cell r="EY141">
            <v>41712</v>
          </cell>
        </row>
        <row r="142">
          <cell r="B142">
            <v>41754</v>
          </cell>
          <cell r="BM142">
            <v>41754</v>
          </cell>
          <cell r="DF142">
            <v>41639</v>
          </cell>
          <cell r="DX142">
            <v>41705</v>
          </cell>
          <cell r="EY142">
            <v>41705</v>
          </cell>
        </row>
        <row r="143">
          <cell r="B143">
            <v>41746</v>
          </cell>
          <cell r="BM143">
            <v>41746</v>
          </cell>
          <cell r="DF143">
            <v>41624</v>
          </cell>
          <cell r="DX143">
            <v>41698</v>
          </cell>
          <cell r="EY143">
            <v>41698</v>
          </cell>
        </row>
        <row r="144">
          <cell r="B144">
            <v>41740</v>
          </cell>
          <cell r="BM144">
            <v>41740</v>
          </cell>
          <cell r="DF144">
            <v>41611</v>
          </cell>
          <cell r="DX144">
            <v>41691</v>
          </cell>
          <cell r="EY144">
            <v>41691</v>
          </cell>
        </row>
        <row r="145">
          <cell r="B145">
            <v>41733</v>
          </cell>
          <cell r="BM145">
            <v>41733</v>
          </cell>
          <cell r="DF145">
            <v>41591</v>
          </cell>
          <cell r="DX145">
            <v>41684</v>
          </cell>
          <cell r="EY145">
            <v>41684</v>
          </cell>
        </row>
        <row r="146">
          <cell r="B146">
            <v>41726</v>
          </cell>
          <cell r="BM146">
            <v>41726</v>
          </cell>
          <cell r="DF146">
            <v>41585</v>
          </cell>
          <cell r="DX146">
            <v>41677</v>
          </cell>
          <cell r="EY146">
            <v>41677</v>
          </cell>
        </row>
        <row r="147">
          <cell r="B147">
            <v>41719</v>
          </cell>
          <cell r="BM147">
            <v>41719</v>
          </cell>
          <cell r="DF147">
            <v>41576</v>
          </cell>
          <cell r="DX147">
            <v>41670</v>
          </cell>
          <cell r="EY147">
            <v>41670</v>
          </cell>
        </row>
        <row r="148">
          <cell r="B148">
            <v>41712</v>
          </cell>
          <cell r="BM148">
            <v>41712</v>
          </cell>
          <cell r="DF148">
            <v>41571</v>
          </cell>
          <cell r="DX148">
            <v>41663</v>
          </cell>
          <cell r="EY148">
            <v>41663</v>
          </cell>
        </row>
        <row r="149">
          <cell r="B149">
            <v>41705</v>
          </cell>
          <cell r="BM149">
            <v>41705</v>
          </cell>
          <cell r="DF149">
            <v>41564</v>
          </cell>
          <cell r="DX149">
            <v>41656</v>
          </cell>
          <cell r="EY149">
            <v>41656</v>
          </cell>
        </row>
        <row r="150">
          <cell r="B150">
            <v>41698</v>
          </cell>
          <cell r="BM150">
            <v>41698</v>
          </cell>
          <cell r="DF150">
            <v>41558</v>
          </cell>
          <cell r="DX150">
            <v>41649</v>
          </cell>
          <cell r="EY150">
            <v>41649</v>
          </cell>
        </row>
        <row r="151">
          <cell r="B151">
            <v>41691</v>
          </cell>
          <cell r="BM151">
            <v>41691</v>
          </cell>
          <cell r="DF151">
            <v>41542</v>
          </cell>
          <cell r="DX151">
            <v>41642</v>
          </cell>
          <cell r="EY151">
            <v>41642</v>
          </cell>
        </row>
        <row r="152">
          <cell r="B152">
            <v>41684</v>
          </cell>
          <cell r="BM152">
            <v>41684</v>
          </cell>
          <cell r="DF152">
            <v>41535</v>
          </cell>
          <cell r="DX152">
            <v>41635</v>
          </cell>
          <cell r="EY152">
            <v>41635</v>
          </cell>
        </row>
        <row r="153">
          <cell r="B153">
            <v>41677</v>
          </cell>
          <cell r="BM153">
            <v>41677</v>
          </cell>
          <cell r="DF153">
            <v>41530</v>
          </cell>
          <cell r="DX153">
            <v>41628</v>
          </cell>
          <cell r="EY153">
            <v>41628</v>
          </cell>
        </row>
        <row r="154">
          <cell r="B154">
            <v>41670</v>
          </cell>
          <cell r="BM154">
            <v>41670</v>
          </cell>
          <cell r="DF154">
            <v>41523</v>
          </cell>
          <cell r="DX154">
            <v>41621</v>
          </cell>
          <cell r="EY154">
            <v>41621</v>
          </cell>
        </row>
        <row r="155">
          <cell r="B155">
            <v>41663</v>
          </cell>
          <cell r="BM155">
            <v>41663</v>
          </cell>
          <cell r="DF155">
            <v>41516</v>
          </cell>
          <cell r="DX155">
            <v>41614</v>
          </cell>
          <cell r="EY155">
            <v>41614</v>
          </cell>
        </row>
        <row r="156">
          <cell r="B156">
            <v>41656</v>
          </cell>
          <cell r="BM156">
            <v>41656</v>
          </cell>
          <cell r="DF156">
            <v>41507</v>
          </cell>
          <cell r="DX156">
            <v>41607</v>
          </cell>
          <cell r="EY156">
            <v>41607</v>
          </cell>
        </row>
        <row r="157">
          <cell r="B157">
            <v>41649</v>
          </cell>
          <cell r="BM157">
            <v>41649</v>
          </cell>
          <cell r="DF157">
            <v>41493</v>
          </cell>
          <cell r="DX157">
            <v>41600</v>
          </cell>
          <cell r="EY157">
            <v>41600</v>
          </cell>
        </row>
        <row r="158">
          <cell r="B158">
            <v>41642</v>
          </cell>
          <cell r="BM158">
            <v>41642</v>
          </cell>
          <cell r="DF158">
            <v>41481</v>
          </cell>
          <cell r="DX158">
            <v>41592</v>
          </cell>
          <cell r="EY158">
            <v>41592</v>
          </cell>
        </row>
        <row r="159">
          <cell r="B159">
            <v>41635</v>
          </cell>
          <cell r="BM159">
            <v>41635</v>
          </cell>
          <cell r="DF159">
            <v>41473</v>
          </cell>
          <cell r="DX159">
            <v>0</v>
          </cell>
          <cell r="EY159">
            <v>0</v>
          </cell>
        </row>
        <row r="160">
          <cell r="B160">
            <v>41628</v>
          </cell>
          <cell r="BM160">
            <v>41627</v>
          </cell>
          <cell r="DF160">
            <v>41463</v>
          </cell>
          <cell r="DX160">
            <v>0</v>
          </cell>
          <cell r="EY160">
            <v>0</v>
          </cell>
        </row>
        <row r="161">
          <cell r="B161">
            <v>41621</v>
          </cell>
          <cell r="BM161">
            <v>41621</v>
          </cell>
          <cell r="DF161">
            <v>41460</v>
          </cell>
          <cell r="DX161">
            <v>0</v>
          </cell>
          <cell r="EY161">
            <v>0</v>
          </cell>
        </row>
        <row r="162">
          <cell r="B162">
            <v>41614</v>
          </cell>
          <cell r="BM162">
            <v>41614</v>
          </cell>
          <cell r="DF162">
            <v>41453</v>
          </cell>
          <cell r="DX162">
            <v>0</v>
          </cell>
          <cell r="EY162">
            <v>0</v>
          </cell>
        </row>
        <row r="163">
          <cell r="B163">
            <v>41607</v>
          </cell>
          <cell r="BM163">
            <v>41607</v>
          </cell>
          <cell r="DF163">
            <v>41446</v>
          </cell>
          <cell r="DX163">
            <v>0</v>
          </cell>
          <cell r="EY163">
            <v>0</v>
          </cell>
        </row>
        <row r="164">
          <cell r="B164">
            <v>41600</v>
          </cell>
          <cell r="BM164">
            <v>41600</v>
          </cell>
          <cell r="DF164">
            <v>41439</v>
          </cell>
          <cell r="DX164">
            <v>0</v>
          </cell>
          <cell r="EY164">
            <v>0</v>
          </cell>
        </row>
        <row r="165">
          <cell r="B165">
            <v>41593</v>
          </cell>
          <cell r="BM165">
            <v>41584</v>
          </cell>
          <cell r="DF165">
            <v>41432</v>
          </cell>
          <cell r="DX165">
            <v>0</v>
          </cell>
          <cell r="EY165">
            <v>0</v>
          </cell>
        </row>
        <row r="166">
          <cell r="B166">
            <v>41586</v>
          </cell>
          <cell r="BM166">
            <v>41578</v>
          </cell>
          <cell r="DF166">
            <v>41423</v>
          </cell>
          <cell r="DX166">
            <v>0</v>
          </cell>
          <cell r="EY166">
            <v>0</v>
          </cell>
        </row>
        <row r="167">
          <cell r="B167">
            <v>41579</v>
          </cell>
          <cell r="BM167">
            <v>41568</v>
          </cell>
          <cell r="DF167">
            <v>41414</v>
          </cell>
          <cell r="DX167">
            <v>0</v>
          </cell>
          <cell r="EY167">
            <v>0</v>
          </cell>
        </row>
        <row r="168">
          <cell r="B168">
            <v>41572</v>
          </cell>
          <cell r="BM168">
            <v>41562</v>
          </cell>
          <cell r="DF168">
            <v>41407</v>
          </cell>
          <cell r="DX168">
            <v>0</v>
          </cell>
          <cell r="EY168">
            <v>0</v>
          </cell>
        </row>
        <row r="169">
          <cell r="B169">
            <v>41565</v>
          </cell>
          <cell r="BM169">
            <v>41558</v>
          </cell>
          <cell r="DF169">
            <v>41354</v>
          </cell>
          <cell r="DX169">
            <v>0</v>
          </cell>
          <cell r="EY169">
            <v>0</v>
          </cell>
        </row>
        <row r="170">
          <cell r="B170">
            <v>41558</v>
          </cell>
          <cell r="BM170">
            <v>41551</v>
          </cell>
          <cell r="DF170">
            <v>41348</v>
          </cell>
          <cell r="DX170">
            <v>0</v>
          </cell>
          <cell r="EY170">
            <v>0</v>
          </cell>
        </row>
        <row r="171">
          <cell r="B171">
            <v>41551</v>
          </cell>
          <cell r="BM171">
            <v>41544</v>
          </cell>
          <cell r="DF171">
            <v>41330</v>
          </cell>
          <cell r="DX171">
            <v>0</v>
          </cell>
          <cell r="EY171">
            <v>0</v>
          </cell>
        </row>
        <row r="172">
          <cell r="B172">
            <v>41544</v>
          </cell>
          <cell r="BM172">
            <v>41536</v>
          </cell>
          <cell r="DF172">
            <v>41327</v>
          </cell>
          <cell r="DX172">
            <v>0</v>
          </cell>
          <cell r="EY172">
            <v>0</v>
          </cell>
        </row>
        <row r="173">
          <cell r="B173">
            <v>41537</v>
          </cell>
          <cell r="BM173">
            <v>41528</v>
          </cell>
          <cell r="DF173">
            <v>41320</v>
          </cell>
          <cell r="DX173">
            <v>0</v>
          </cell>
          <cell r="EY173">
            <v>0</v>
          </cell>
        </row>
        <row r="174">
          <cell r="B174">
            <v>41530</v>
          </cell>
          <cell r="BM174">
            <v>41514</v>
          </cell>
          <cell r="DF174">
            <v>41312</v>
          </cell>
          <cell r="DX174">
            <v>0</v>
          </cell>
          <cell r="EY174">
            <v>0</v>
          </cell>
        </row>
        <row r="175">
          <cell r="B175">
            <v>41523</v>
          </cell>
          <cell r="BM175">
            <v>41506</v>
          </cell>
          <cell r="DF175">
            <v>41305</v>
          </cell>
          <cell r="DX175">
            <v>0</v>
          </cell>
          <cell r="EY175">
            <v>0</v>
          </cell>
        </row>
        <row r="176">
          <cell r="B176">
            <v>41516</v>
          </cell>
          <cell r="BM176">
            <v>41502</v>
          </cell>
          <cell r="DF176">
            <v>41297</v>
          </cell>
          <cell r="DX176">
            <v>0</v>
          </cell>
          <cell r="EY176">
            <v>0</v>
          </cell>
        </row>
        <row r="177">
          <cell r="B177">
            <v>41509</v>
          </cell>
          <cell r="BM177">
            <v>41494</v>
          </cell>
          <cell r="DF177">
            <v>41292</v>
          </cell>
          <cell r="DX177">
            <v>0</v>
          </cell>
          <cell r="EY177">
            <v>0</v>
          </cell>
        </row>
        <row r="178">
          <cell r="B178">
            <v>41502</v>
          </cell>
          <cell r="BM178">
            <v>41488</v>
          </cell>
          <cell r="DF178">
            <v>41285</v>
          </cell>
          <cell r="DX178">
            <v>0</v>
          </cell>
          <cell r="EY178">
            <v>0</v>
          </cell>
        </row>
        <row r="179">
          <cell r="B179">
            <v>41495</v>
          </cell>
          <cell r="BM179">
            <v>41481</v>
          </cell>
          <cell r="DF179">
            <v>41276</v>
          </cell>
          <cell r="DX179">
            <v>0</v>
          </cell>
          <cell r="EY179">
            <v>0</v>
          </cell>
        </row>
        <row r="180">
          <cell r="B180">
            <v>41488</v>
          </cell>
          <cell r="BM180">
            <v>41472</v>
          </cell>
          <cell r="DF180">
            <v>41271</v>
          </cell>
          <cell r="DX180">
            <v>0</v>
          </cell>
          <cell r="EY180">
            <v>0</v>
          </cell>
        </row>
        <row r="181">
          <cell r="B181">
            <v>41481</v>
          </cell>
          <cell r="BM181">
            <v>41467</v>
          </cell>
          <cell r="DF181">
            <v>41264</v>
          </cell>
          <cell r="DX181">
            <v>0</v>
          </cell>
          <cell r="EY181">
            <v>0</v>
          </cell>
        </row>
        <row r="182">
          <cell r="B182">
            <v>41474</v>
          </cell>
          <cell r="BM182">
            <v>41459</v>
          </cell>
          <cell r="DF182">
            <v>41257</v>
          </cell>
          <cell r="DX182">
            <v>0</v>
          </cell>
          <cell r="EY182">
            <v>0</v>
          </cell>
        </row>
        <row r="183">
          <cell r="B183">
            <v>41467</v>
          </cell>
          <cell r="BM183">
            <v>41453</v>
          </cell>
          <cell r="DF183">
            <v>41247</v>
          </cell>
          <cell r="DX183">
            <v>0</v>
          </cell>
          <cell r="EY183">
            <v>0</v>
          </cell>
        </row>
        <row r="184">
          <cell r="B184">
            <v>41460</v>
          </cell>
          <cell r="BM184">
            <v>41446</v>
          </cell>
          <cell r="DF184">
            <v>41243</v>
          </cell>
          <cell r="DX184">
            <v>0</v>
          </cell>
          <cell r="EY184">
            <v>0</v>
          </cell>
        </row>
        <row r="185">
          <cell r="B185">
            <v>41453</v>
          </cell>
          <cell r="BM185">
            <v>41439</v>
          </cell>
          <cell r="DF185">
            <v>41232</v>
          </cell>
          <cell r="DX185">
            <v>0</v>
          </cell>
          <cell r="EY185">
            <v>0</v>
          </cell>
        </row>
        <row r="186">
          <cell r="B186">
            <v>41446</v>
          </cell>
          <cell r="BM186">
            <v>41432</v>
          </cell>
          <cell r="DF186">
            <v>41228</v>
          </cell>
          <cell r="DX186">
            <v>0</v>
          </cell>
          <cell r="EY186">
            <v>0</v>
          </cell>
        </row>
        <row r="187">
          <cell r="B187">
            <v>41439</v>
          </cell>
          <cell r="BM187">
            <v>41425</v>
          </cell>
          <cell r="DF187">
            <v>41222</v>
          </cell>
          <cell r="DX187">
            <v>0</v>
          </cell>
          <cell r="EY187">
            <v>0</v>
          </cell>
        </row>
        <row r="188">
          <cell r="B188">
            <v>41432</v>
          </cell>
          <cell r="BM188">
            <v>41418</v>
          </cell>
          <cell r="DF188">
            <v>41215</v>
          </cell>
          <cell r="DX188">
            <v>0</v>
          </cell>
          <cell r="EY188">
            <v>0</v>
          </cell>
        </row>
        <row r="189">
          <cell r="B189">
            <v>41425</v>
          </cell>
          <cell r="BM189">
            <v>41411</v>
          </cell>
          <cell r="DF189">
            <v>41200</v>
          </cell>
          <cell r="DX189">
            <v>0</v>
          </cell>
          <cell r="EY189">
            <v>0</v>
          </cell>
        </row>
        <row r="190">
          <cell r="B190">
            <v>41418</v>
          </cell>
          <cell r="BM190">
            <v>41405</v>
          </cell>
          <cell r="DF190">
            <v>41192</v>
          </cell>
          <cell r="DX190">
            <v>0</v>
          </cell>
          <cell r="EY190">
            <v>0</v>
          </cell>
        </row>
        <row r="191">
          <cell r="B191">
            <v>41411</v>
          </cell>
          <cell r="BM191">
            <v>41397</v>
          </cell>
          <cell r="DF191">
            <v>41187</v>
          </cell>
          <cell r="DX191">
            <v>0</v>
          </cell>
          <cell r="EY191">
            <v>0</v>
          </cell>
        </row>
        <row r="192">
          <cell r="B192">
            <v>41404</v>
          </cell>
          <cell r="BM192">
            <v>41390</v>
          </cell>
          <cell r="DF192">
            <v>41179</v>
          </cell>
          <cell r="DX192">
            <v>0</v>
          </cell>
          <cell r="EY192">
            <v>0</v>
          </cell>
        </row>
        <row r="193">
          <cell r="B193">
            <v>41397</v>
          </cell>
          <cell r="BM193">
            <v>41382</v>
          </cell>
          <cell r="DF193">
            <v>41173</v>
          </cell>
          <cell r="DX193">
            <v>0</v>
          </cell>
          <cell r="EY193">
            <v>0</v>
          </cell>
        </row>
        <row r="194">
          <cell r="B194">
            <v>41390</v>
          </cell>
          <cell r="BM194">
            <v>41376</v>
          </cell>
          <cell r="DF194">
            <v>41166</v>
          </cell>
          <cell r="DX194">
            <v>0</v>
          </cell>
          <cell r="EY194">
            <v>0</v>
          </cell>
        </row>
        <row r="195">
          <cell r="B195">
            <v>41383</v>
          </cell>
          <cell r="BM195">
            <v>41369</v>
          </cell>
          <cell r="DF195">
            <v>41160</v>
          </cell>
          <cell r="DX195">
            <v>0</v>
          </cell>
          <cell r="EY195">
            <v>0</v>
          </cell>
        </row>
        <row r="196">
          <cell r="B196">
            <v>41376</v>
          </cell>
          <cell r="BM196">
            <v>41361</v>
          </cell>
          <cell r="DF196">
            <v>41150</v>
          </cell>
          <cell r="DX196">
            <v>0</v>
          </cell>
          <cell r="EY196">
            <v>0</v>
          </cell>
        </row>
        <row r="197">
          <cell r="B197">
            <v>41369</v>
          </cell>
          <cell r="BM197">
            <v>41355</v>
          </cell>
          <cell r="DF197">
            <v>41145</v>
          </cell>
          <cell r="DX197">
            <v>0</v>
          </cell>
          <cell r="EY197">
            <v>0</v>
          </cell>
        </row>
        <row r="198">
          <cell r="B198">
            <v>41361</v>
          </cell>
          <cell r="BM198">
            <v>41348</v>
          </cell>
          <cell r="DF198">
            <v>41138</v>
          </cell>
          <cell r="DX198">
            <v>0</v>
          </cell>
          <cell r="EY198">
            <v>0</v>
          </cell>
        </row>
        <row r="199">
          <cell r="B199">
            <v>41355</v>
          </cell>
          <cell r="BM199">
            <v>41341</v>
          </cell>
          <cell r="DF199">
            <v>41131</v>
          </cell>
          <cell r="DX199">
            <v>0</v>
          </cell>
          <cell r="EY199">
            <v>0</v>
          </cell>
        </row>
        <row r="200">
          <cell r="B200">
            <v>41348</v>
          </cell>
          <cell r="BM200">
            <v>41334</v>
          </cell>
          <cell r="DF200">
            <v>41123</v>
          </cell>
          <cell r="DX200">
            <v>0</v>
          </cell>
          <cell r="EY200">
            <v>0</v>
          </cell>
        </row>
        <row r="201">
          <cell r="B201">
            <v>41341</v>
          </cell>
          <cell r="BM201">
            <v>41327</v>
          </cell>
          <cell r="DF201">
            <v>41117</v>
          </cell>
          <cell r="DX201">
            <v>0</v>
          </cell>
          <cell r="EY201">
            <v>0</v>
          </cell>
        </row>
        <row r="202">
          <cell r="B202">
            <v>41334</v>
          </cell>
          <cell r="BM202">
            <v>41320</v>
          </cell>
          <cell r="DF202">
            <v>41110</v>
          </cell>
          <cell r="DX202">
            <v>0</v>
          </cell>
          <cell r="EY202">
            <v>0</v>
          </cell>
        </row>
        <row r="203">
          <cell r="B203">
            <v>41327</v>
          </cell>
          <cell r="BM203">
            <v>41313</v>
          </cell>
          <cell r="DF203">
            <v>41103</v>
          </cell>
          <cell r="DX203">
            <v>0</v>
          </cell>
          <cell r="EY203">
            <v>0</v>
          </cell>
        </row>
        <row r="204">
          <cell r="B204">
            <v>41320</v>
          </cell>
          <cell r="BM204">
            <v>41306</v>
          </cell>
          <cell r="DF204">
            <v>41096</v>
          </cell>
          <cell r="DX204">
            <v>0</v>
          </cell>
          <cell r="EY204">
            <v>0</v>
          </cell>
        </row>
        <row r="205">
          <cell r="B205">
            <v>41313</v>
          </cell>
          <cell r="BM205">
            <v>41299</v>
          </cell>
          <cell r="DF205">
            <v>41089</v>
          </cell>
          <cell r="DX205">
            <v>0</v>
          </cell>
          <cell r="EY205">
            <v>0</v>
          </cell>
        </row>
        <row r="206">
          <cell r="B206">
            <v>41306</v>
          </cell>
          <cell r="BM206">
            <v>41292</v>
          </cell>
          <cell r="DF206">
            <v>41072</v>
          </cell>
          <cell r="DX206">
            <v>0</v>
          </cell>
          <cell r="EY206">
            <v>0</v>
          </cell>
        </row>
        <row r="207">
          <cell r="B207">
            <v>41299</v>
          </cell>
          <cell r="BM207">
            <v>41285</v>
          </cell>
          <cell r="DF207">
            <v>41059</v>
          </cell>
          <cell r="DX207">
            <v>0</v>
          </cell>
          <cell r="EY207">
            <v>0</v>
          </cell>
        </row>
        <row r="208">
          <cell r="B208">
            <v>41292</v>
          </cell>
          <cell r="BM208">
            <v>41278</v>
          </cell>
          <cell r="DF208">
            <v>41053</v>
          </cell>
          <cell r="DX208">
            <v>0</v>
          </cell>
          <cell r="EY208">
            <v>0</v>
          </cell>
        </row>
        <row r="209">
          <cell r="B209">
            <v>41285</v>
          </cell>
          <cell r="BM209">
            <v>41271</v>
          </cell>
          <cell r="DF209">
            <v>41047</v>
          </cell>
          <cell r="DX209">
            <v>0</v>
          </cell>
          <cell r="EY209">
            <v>0</v>
          </cell>
        </row>
        <row r="210">
          <cell r="B210">
            <v>41278</v>
          </cell>
          <cell r="BM210">
            <v>41264</v>
          </cell>
          <cell r="DF210">
            <v>41024</v>
          </cell>
          <cell r="DX210">
            <v>0</v>
          </cell>
          <cell r="EY210">
            <v>0</v>
          </cell>
        </row>
        <row r="211">
          <cell r="BM211">
            <v>41257</v>
          </cell>
          <cell r="DF211">
            <v>41017</v>
          </cell>
          <cell r="DX211">
            <v>0</v>
          </cell>
          <cell r="EY211">
            <v>0</v>
          </cell>
        </row>
        <row r="212">
          <cell r="BM212">
            <v>41250</v>
          </cell>
          <cell r="DF212">
            <v>40987</v>
          </cell>
          <cell r="DX212">
            <v>0</v>
          </cell>
          <cell r="EY212">
            <v>0</v>
          </cell>
        </row>
        <row r="213">
          <cell r="BM213">
            <v>41243</v>
          </cell>
          <cell r="DF213">
            <v>40982</v>
          </cell>
          <cell r="DX213">
            <v>0</v>
          </cell>
          <cell r="EY213">
            <v>0</v>
          </cell>
        </row>
        <row r="214">
          <cell r="BM214">
            <v>41236</v>
          </cell>
          <cell r="DF214">
            <v>40977</v>
          </cell>
          <cell r="DX214">
            <v>0</v>
          </cell>
          <cell r="EY214">
            <v>0</v>
          </cell>
        </row>
        <row r="215">
          <cell r="BM215">
            <v>41229</v>
          </cell>
          <cell r="DF215">
            <v>40967</v>
          </cell>
          <cell r="DX215">
            <v>0</v>
          </cell>
          <cell r="EY215">
            <v>0</v>
          </cell>
        </row>
        <row r="216">
          <cell r="BM216">
            <v>41222</v>
          </cell>
          <cell r="DF216">
            <v>40962</v>
          </cell>
          <cell r="DX216">
            <v>0</v>
          </cell>
          <cell r="EY216">
            <v>0</v>
          </cell>
        </row>
        <row r="217">
          <cell r="BM217">
            <v>41215</v>
          </cell>
          <cell r="DF217">
            <v>40953</v>
          </cell>
          <cell r="DX217">
            <v>0</v>
          </cell>
          <cell r="EY217">
            <v>0</v>
          </cell>
        </row>
        <row r="218">
          <cell r="BM218">
            <v>41208</v>
          </cell>
          <cell r="DF218">
            <v>40948</v>
          </cell>
          <cell r="DX218">
            <v>0</v>
          </cell>
          <cell r="EY218">
            <v>0</v>
          </cell>
        </row>
        <row r="219">
          <cell r="BM219">
            <v>41201</v>
          </cell>
          <cell r="DF219">
            <v>40942</v>
          </cell>
          <cell r="DX219">
            <v>0</v>
          </cell>
          <cell r="EY219">
            <v>0</v>
          </cell>
        </row>
        <row r="220">
          <cell r="BM220">
            <v>41194</v>
          </cell>
          <cell r="DF220">
            <v>40917</v>
          </cell>
          <cell r="DX220">
            <v>0</v>
          </cell>
          <cell r="EY220">
            <v>0</v>
          </cell>
        </row>
        <row r="221">
          <cell r="BM221">
            <v>41187</v>
          </cell>
          <cell r="DF221">
            <v>40912</v>
          </cell>
          <cell r="DX221">
            <v>0</v>
          </cell>
          <cell r="EY221">
            <v>0</v>
          </cell>
        </row>
        <row r="222">
          <cell r="BM222">
            <v>41180</v>
          </cell>
          <cell r="DF222">
            <v>40907</v>
          </cell>
          <cell r="DX222">
            <v>0</v>
          </cell>
          <cell r="EY222">
            <v>0</v>
          </cell>
        </row>
        <row r="223">
          <cell r="BM223">
            <v>41173</v>
          </cell>
          <cell r="DF223">
            <v>40900</v>
          </cell>
          <cell r="DX223">
            <v>0</v>
          </cell>
          <cell r="EY223">
            <v>0</v>
          </cell>
        </row>
        <row r="224">
          <cell r="BM224">
            <v>41166</v>
          </cell>
          <cell r="DF224">
            <v>40893</v>
          </cell>
          <cell r="DX224">
            <v>0</v>
          </cell>
          <cell r="EY224">
            <v>0</v>
          </cell>
        </row>
        <row r="225">
          <cell r="BM225">
            <v>41159</v>
          </cell>
          <cell r="DF225">
            <v>40884</v>
          </cell>
          <cell r="DX225">
            <v>0</v>
          </cell>
          <cell r="EY225">
            <v>0</v>
          </cell>
        </row>
        <row r="226">
          <cell r="BM226">
            <v>41152</v>
          </cell>
          <cell r="DF226">
            <v>40879</v>
          </cell>
          <cell r="DX226">
            <v>0</v>
          </cell>
          <cell r="EY226">
            <v>0</v>
          </cell>
        </row>
        <row r="227">
          <cell r="BM227">
            <v>41145</v>
          </cell>
          <cell r="DF227">
            <v>40872</v>
          </cell>
          <cell r="DX227">
            <v>0</v>
          </cell>
          <cell r="EY227">
            <v>0</v>
          </cell>
        </row>
        <row r="228">
          <cell r="BM228">
            <v>41138</v>
          </cell>
          <cell r="DF228">
            <v>40863</v>
          </cell>
          <cell r="DX228">
            <v>0</v>
          </cell>
          <cell r="EY228">
            <v>0</v>
          </cell>
        </row>
        <row r="229">
          <cell r="BM229">
            <v>41131</v>
          </cell>
          <cell r="DF229">
            <v>40858</v>
          </cell>
          <cell r="DX229">
            <v>0</v>
          </cell>
          <cell r="EY229">
            <v>0</v>
          </cell>
        </row>
        <row r="230">
          <cell r="BM230">
            <v>41124</v>
          </cell>
          <cell r="DF230">
            <v>40849</v>
          </cell>
          <cell r="DX230">
            <v>0</v>
          </cell>
          <cell r="EY230">
            <v>0</v>
          </cell>
        </row>
        <row r="231">
          <cell r="BM231">
            <v>41117</v>
          </cell>
          <cell r="DF231">
            <v>40844</v>
          </cell>
          <cell r="DX231">
            <v>0</v>
          </cell>
          <cell r="EY231">
            <v>0</v>
          </cell>
        </row>
        <row r="232">
          <cell r="BM232">
            <v>41110</v>
          </cell>
          <cell r="DF232">
            <v>40836</v>
          </cell>
          <cell r="DX232">
            <v>0</v>
          </cell>
          <cell r="EY232">
            <v>0</v>
          </cell>
        </row>
        <row r="233">
          <cell r="BM233">
            <v>41103</v>
          </cell>
          <cell r="DF233">
            <v>40830</v>
          </cell>
          <cell r="DX233">
            <v>0</v>
          </cell>
          <cell r="EY233">
            <v>0</v>
          </cell>
        </row>
        <row r="234">
          <cell r="BM234">
            <v>41096</v>
          </cell>
          <cell r="DF234">
            <v>0</v>
          </cell>
          <cell r="DX234">
            <v>0</v>
          </cell>
          <cell r="EY234">
            <v>0</v>
          </cell>
        </row>
        <row r="235">
          <cell r="BM235">
            <v>41089</v>
          </cell>
          <cell r="DF235">
            <v>0</v>
          </cell>
          <cell r="DX235">
            <v>0</v>
          </cell>
          <cell r="EY235">
            <v>0</v>
          </cell>
        </row>
        <row r="236">
          <cell r="BM236">
            <v>41082</v>
          </cell>
          <cell r="DF236">
            <v>0</v>
          </cell>
          <cell r="DX236">
            <v>0</v>
          </cell>
          <cell r="EY236">
            <v>0</v>
          </cell>
        </row>
        <row r="237">
          <cell r="BM237">
            <v>41075</v>
          </cell>
          <cell r="DF237">
            <v>0</v>
          </cell>
          <cell r="DX237">
            <v>0</v>
          </cell>
          <cell r="EY237">
            <v>0</v>
          </cell>
        </row>
        <row r="238">
          <cell r="BM238">
            <v>41068</v>
          </cell>
          <cell r="DF238">
            <v>0</v>
          </cell>
          <cell r="DX238">
            <v>0</v>
          </cell>
          <cell r="EY238">
            <v>0</v>
          </cell>
        </row>
        <row r="239">
          <cell r="BM239">
            <v>41061</v>
          </cell>
          <cell r="DF239">
            <v>0</v>
          </cell>
          <cell r="DX239">
            <v>0</v>
          </cell>
          <cell r="EY239">
            <v>0</v>
          </cell>
        </row>
        <row r="240">
          <cell r="BM240">
            <v>41054</v>
          </cell>
          <cell r="DF240">
            <v>0</v>
          </cell>
          <cell r="DX240">
            <v>0</v>
          </cell>
          <cell r="EY240">
            <v>0</v>
          </cell>
        </row>
        <row r="241">
          <cell r="BM241">
            <v>41047</v>
          </cell>
          <cell r="DF241">
            <v>0</v>
          </cell>
          <cell r="DX241">
            <v>0</v>
          </cell>
          <cell r="EY241">
            <v>0</v>
          </cell>
        </row>
        <row r="242">
          <cell r="BM242">
            <v>41040</v>
          </cell>
          <cell r="DF242">
            <v>0</v>
          </cell>
          <cell r="DX242">
            <v>0</v>
          </cell>
          <cell r="EY242">
            <v>0</v>
          </cell>
        </row>
        <row r="243">
          <cell r="BM243">
            <v>41033</v>
          </cell>
          <cell r="DF243">
            <v>0</v>
          </cell>
          <cell r="DX243">
            <v>0</v>
          </cell>
          <cell r="EY243">
            <v>0</v>
          </cell>
        </row>
        <row r="244">
          <cell r="BM244">
            <v>41026</v>
          </cell>
          <cell r="DF244">
            <v>0</v>
          </cell>
          <cell r="DX244">
            <v>0</v>
          </cell>
          <cell r="EY244">
            <v>0</v>
          </cell>
        </row>
        <row r="245">
          <cell r="BM245">
            <v>41019</v>
          </cell>
          <cell r="DF245">
            <v>0</v>
          </cell>
          <cell r="DX245">
            <v>0</v>
          </cell>
          <cell r="EY245">
            <v>0</v>
          </cell>
        </row>
        <row r="246">
          <cell r="BM246">
            <v>41012</v>
          </cell>
          <cell r="DF246">
            <v>0</v>
          </cell>
          <cell r="DX246">
            <v>0</v>
          </cell>
          <cell r="EY246">
            <v>0</v>
          </cell>
        </row>
        <row r="247">
          <cell r="BM247">
            <v>41003</v>
          </cell>
          <cell r="DF247">
            <v>0</v>
          </cell>
          <cell r="DX247">
            <v>0</v>
          </cell>
          <cell r="EY247">
            <v>0</v>
          </cell>
        </row>
        <row r="248">
          <cell r="BM248">
            <v>40998</v>
          </cell>
          <cell r="DF248">
            <v>0</v>
          </cell>
          <cell r="DX248">
            <v>0</v>
          </cell>
          <cell r="EY248">
            <v>0</v>
          </cell>
        </row>
        <row r="249">
          <cell r="BM249">
            <v>40991</v>
          </cell>
          <cell r="DF249">
            <v>0</v>
          </cell>
          <cell r="DX249">
            <v>0</v>
          </cell>
          <cell r="EY249">
            <v>0</v>
          </cell>
        </row>
        <row r="250">
          <cell r="BM250">
            <v>40984</v>
          </cell>
          <cell r="DF250">
            <v>0</v>
          </cell>
          <cell r="DX250">
            <v>0</v>
          </cell>
          <cell r="EY250">
            <v>0</v>
          </cell>
        </row>
        <row r="251">
          <cell r="BM251">
            <v>40977</v>
          </cell>
          <cell r="DF251">
            <v>0</v>
          </cell>
          <cell r="DX251">
            <v>0</v>
          </cell>
          <cell r="EY251">
            <v>0</v>
          </cell>
        </row>
        <row r="252">
          <cell r="BM252">
            <v>40971</v>
          </cell>
          <cell r="DF252">
            <v>0</v>
          </cell>
          <cell r="DX252">
            <v>0</v>
          </cell>
          <cell r="EY252">
            <v>0</v>
          </cell>
        </row>
        <row r="253">
          <cell r="BM253">
            <v>40963</v>
          </cell>
          <cell r="DF253">
            <v>0</v>
          </cell>
          <cell r="DX253">
            <v>0</v>
          </cell>
          <cell r="EY253">
            <v>0</v>
          </cell>
        </row>
        <row r="254">
          <cell r="BM254">
            <v>40956</v>
          </cell>
          <cell r="DF254">
            <v>0</v>
          </cell>
          <cell r="DX254">
            <v>0</v>
          </cell>
          <cell r="EY254">
            <v>0</v>
          </cell>
        </row>
        <row r="255">
          <cell r="BM255">
            <v>40949</v>
          </cell>
          <cell r="DF255">
            <v>0</v>
          </cell>
          <cell r="DX255">
            <v>0</v>
          </cell>
          <cell r="EY255">
            <v>0</v>
          </cell>
        </row>
        <row r="256">
          <cell r="BM256">
            <v>40942</v>
          </cell>
          <cell r="DF256">
            <v>0</v>
          </cell>
          <cell r="DX256">
            <v>0</v>
          </cell>
          <cell r="EY256">
            <v>0</v>
          </cell>
        </row>
        <row r="257">
          <cell r="BM257">
            <v>40935</v>
          </cell>
          <cell r="DF257">
            <v>0</v>
          </cell>
          <cell r="DX257">
            <v>0</v>
          </cell>
          <cell r="EY257">
            <v>0</v>
          </cell>
        </row>
        <row r="258">
          <cell r="BM258">
            <v>40928</v>
          </cell>
          <cell r="DF258">
            <v>0</v>
          </cell>
          <cell r="DX258">
            <v>0</v>
          </cell>
          <cell r="EY258">
            <v>0</v>
          </cell>
        </row>
        <row r="259">
          <cell r="BM259">
            <v>40921</v>
          </cell>
          <cell r="DF259">
            <v>0</v>
          </cell>
          <cell r="DX259">
            <v>0</v>
          </cell>
          <cell r="EY259">
            <v>0</v>
          </cell>
        </row>
        <row r="260">
          <cell r="BM260">
            <v>40914</v>
          </cell>
          <cell r="DF260">
            <v>0</v>
          </cell>
          <cell r="DX260">
            <v>0</v>
          </cell>
          <cell r="EY260">
            <v>0</v>
          </cell>
        </row>
        <row r="261">
          <cell r="BM261">
            <v>40907</v>
          </cell>
          <cell r="DF261">
            <v>0</v>
          </cell>
          <cell r="DX261">
            <v>0</v>
          </cell>
          <cell r="EY261">
            <v>0</v>
          </cell>
        </row>
        <row r="262">
          <cell r="BM262">
            <v>40900</v>
          </cell>
          <cell r="DF262">
            <v>0</v>
          </cell>
          <cell r="DX262">
            <v>0</v>
          </cell>
          <cell r="EY262">
            <v>0</v>
          </cell>
        </row>
        <row r="263">
          <cell r="BM263">
            <v>40893</v>
          </cell>
          <cell r="DF263">
            <v>0</v>
          </cell>
          <cell r="DX263">
            <v>0</v>
          </cell>
          <cell r="EY263">
            <v>0</v>
          </cell>
        </row>
        <row r="264">
          <cell r="BM264">
            <v>40886</v>
          </cell>
          <cell r="DF264">
            <v>0</v>
          </cell>
          <cell r="DX264">
            <v>0</v>
          </cell>
          <cell r="EY264">
            <v>0</v>
          </cell>
        </row>
        <row r="265">
          <cell r="BM265">
            <v>40879</v>
          </cell>
          <cell r="DF265">
            <v>0</v>
          </cell>
          <cell r="DX265">
            <v>0</v>
          </cell>
          <cell r="EY265">
            <v>0</v>
          </cell>
        </row>
        <row r="266">
          <cell r="BM266">
            <v>40872</v>
          </cell>
          <cell r="DF266">
            <v>0</v>
          </cell>
          <cell r="DX266">
            <v>0</v>
          </cell>
          <cell r="EY266">
            <v>0</v>
          </cell>
        </row>
        <row r="267">
          <cell r="BM267">
            <v>40865</v>
          </cell>
          <cell r="DF267">
            <v>0</v>
          </cell>
          <cell r="DX267">
            <v>0</v>
          </cell>
          <cell r="EY267">
            <v>0</v>
          </cell>
        </row>
        <row r="268">
          <cell r="BM268">
            <v>40858</v>
          </cell>
          <cell r="DF268">
            <v>0</v>
          </cell>
          <cell r="DX268">
            <v>0</v>
          </cell>
          <cell r="EY268">
            <v>0</v>
          </cell>
        </row>
        <row r="269">
          <cell r="BM269">
            <v>40851</v>
          </cell>
          <cell r="DF269">
            <v>0</v>
          </cell>
          <cell r="DX269">
            <v>0</v>
          </cell>
          <cell r="EY269">
            <v>0</v>
          </cell>
        </row>
        <row r="270">
          <cell r="BM270">
            <v>40844</v>
          </cell>
          <cell r="DF270">
            <v>0</v>
          </cell>
          <cell r="DX270">
            <v>0</v>
          </cell>
          <cell r="EY270">
            <v>0</v>
          </cell>
        </row>
        <row r="271">
          <cell r="BM271">
            <v>40837</v>
          </cell>
          <cell r="DF271">
            <v>0</v>
          </cell>
          <cell r="DX271">
            <v>0</v>
          </cell>
          <cell r="EY271">
            <v>0</v>
          </cell>
        </row>
        <row r="272">
          <cell r="BM272">
            <v>40830</v>
          </cell>
          <cell r="DF272">
            <v>0</v>
          </cell>
          <cell r="DX272">
            <v>0</v>
          </cell>
          <cell r="EY272">
            <v>0</v>
          </cell>
        </row>
        <row r="273">
          <cell r="BM273">
            <v>40823</v>
          </cell>
          <cell r="DF273">
            <v>0</v>
          </cell>
          <cell r="DX273">
            <v>0</v>
          </cell>
          <cell r="EY273">
            <v>0</v>
          </cell>
        </row>
        <row r="274">
          <cell r="BM274">
            <v>0</v>
          </cell>
          <cell r="DF274">
            <v>0</v>
          </cell>
          <cell r="DX274">
            <v>0</v>
          </cell>
          <cell r="EY274">
            <v>0</v>
          </cell>
        </row>
        <row r="275">
          <cell r="BM275">
            <v>0</v>
          </cell>
          <cell r="DF275">
            <v>0</v>
          </cell>
          <cell r="DX275">
            <v>0</v>
          </cell>
          <cell r="EY275">
            <v>0</v>
          </cell>
        </row>
        <row r="276">
          <cell r="BM276">
            <v>0</v>
          </cell>
          <cell r="DF276">
            <v>0</v>
          </cell>
          <cell r="DX276">
            <v>0</v>
          </cell>
          <cell r="EY276">
            <v>0</v>
          </cell>
        </row>
        <row r="277">
          <cell r="BM277">
            <v>0</v>
          </cell>
          <cell r="DF277">
            <v>0</v>
          </cell>
          <cell r="DX277">
            <v>0</v>
          </cell>
          <cell r="EY277">
            <v>0</v>
          </cell>
        </row>
        <row r="278">
          <cell r="BM278">
            <v>0</v>
          </cell>
          <cell r="DF278">
            <v>0</v>
          </cell>
          <cell r="DX278">
            <v>0</v>
          </cell>
          <cell r="EY278">
            <v>0</v>
          </cell>
        </row>
        <row r="279">
          <cell r="BM279">
            <v>0</v>
          </cell>
          <cell r="DF279">
            <v>0</v>
          </cell>
          <cell r="DX279">
            <v>0</v>
          </cell>
          <cell r="EY279">
            <v>0</v>
          </cell>
        </row>
        <row r="280">
          <cell r="BM280">
            <v>0</v>
          </cell>
          <cell r="DF280">
            <v>0</v>
          </cell>
          <cell r="DX280">
            <v>0</v>
          </cell>
          <cell r="EY280">
            <v>0</v>
          </cell>
        </row>
        <row r="281">
          <cell r="BM281">
            <v>0</v>
          </cell>
          <cell r="DF281">
            <v>0</v>
          </cell>
          <cell r="DX281">
            <v>0</v>
          </cell>
          <cell r="EY281">
            <v>0</v>
          </cell>
        </row>
        <row r="282">
          <cell r="BM282">
            <v>0</v>
          </cell>
          <cell r="DF282">
            <v>0</v>
          </cell>
          <cell r="DX282">
            <v>0</v>
          </cell>
          <cell r="EY282">
            <v>0</v>
          </cell>
        </row>
        <row r="283">
          <cell r="BM283">
            <v>0</v>
          </cell>
          <cell r="DF283">
            <v>0</v>
          </cell>
          <cell r="DX283">
            <v>0</v>
          </cell>
          <cell r="EY283">
            <v>0</v>
          </cell>
        </row>
        <row r="284">
          <cell r="BM284">
            <v>0</v>
          </cell>
          <cell r="DF284">
            <v>0</v>
          </cell>
          <cell r="DX284">
            <v>0</v>
          </cell>
          <cell r="EY284">
            <v>0</v>
          </cell>
        </row>
        <row r="285">
          <cell r="BM285">
            <v>0</v>
          </cell>
          <cell r="DF285">
            <v>0</v>
          </cell>
          <cell r="DX285">
            <v>0</v>
          </cell>
          <cell r="EY285">
            <v>0</v>
          </cell>
        </row>
        <row r="286">
          <cell r="BM286">
            <v>0</v>
          </cell>
          <cell r="DF286">
            <v>0</v>
          </cell>
          <cell r="DX286">
            <v>0</v>
          </cell>
          <cell r="EY286">
            <v>0</v>
          </cell>
        </row>
        <row r="287">
          <cell r="BM287">
            <v>0</v>
          </cell>
          <cell r="DF287">
            <v>0</v>
          </cell>
          <cell r="DX287">
            <v>0</v>
          </cell>
          <cell r="EY287">
            <v>0</v>
          </cell>
        </row>
        <row r="288">
          <cell r="BM288">
            <v>0</v>
          </cell>
          <cell r="DF288">
            <v>0</v>
          </cell>
          <cell r="DX288">
            <v>0</v>
          </cell>
          <cell r="EY288">
            <v>0</v>
          </cell>
        </row>
        <row r="289">
          <cell r="BM289">
            <v>0</v>
          </cell>
          <cell r="DF289">
            <v>0</v>
          </cell>
          <cell r="DX289">
            <v>0</v>
          </cell>
          <cell r="EY289">
            <v>0</v>
          </cell>
        </row>
        <row r="290">
          <cell r="BM290">
            <v>0</v>
          </cell>
          <cell r="DF290">
            <v>0</v>
          </cell>
          <cell r="DX290">
            <v>0</v>
          </cell>
          <cell r="EY290">
            <v>0</v>
          </cell>
        </row>
        <row r="291">
          <cell r="BM291">
            <v>0</v>
          </cell>
          <cell r="DF291">
            <v>0</v>
          </cell>
          <cell r="DX291">
            <v>0</v>
          </cell>
          <cell r="EY291">
            <v>0</v>
          </cell>
        </row>
        <row r="292">
          <cell r="BM292">
            <v>0</v>
          </cell>
          <cell r="DF292">
            <v>0</v>
          </cell>
          <cell r="DX292">
            <v>0</v>
          </cell>
          <cell r="EY292">
            <v>0</v>
          </cell>
        </row>
        <row r="293">
          <cell r="BM293">
            <v>0</v>
          </cell>
          <cell r="DF293">
            <v>0</v>
          </cell>
          <cell r="DX293">
            <v>0</v>
          </cell>
          <cell r="EY293">
            <v>0</v>
          </cell>
        </row>
        <row r="294">
          <cell r="BM294">
            <v>0</v>
          </cell>
          <cell r="DF294">
            <v>0</v>
          </cell>
          <cell r="DX294">
            <v>0</v>
          </cell>
          <cell r="EY294">
            <v>0</v>
          </cell>
        </row>
        <row r="295">
          <cell r="BM295">
            <v>0</v>
          </cell>
          <cell r="DF295">
            <v>0</v>
          </cell>
          <cell r="DX295">
            <v>0</v>
          </cell>
          <cell r="EY295">
            <v>0</v>
          </cell>
        </row>
        <row r="296">
          <cell r="BM296">
            <v>0</v>
          </cell>
          <cell r="DF296">
            <v>0</v>
          </cell>
          <cell r="DX296">
            <v>0</v>
          </cell>
          <cell r="EY296">
            <v>0</v>
          </cell>
        </row>
        <row r="297">
          <cell r="BM297">
            <v>0</v>
          </cell>
          <cell r="DF297">
            <v>0</v>
          </cell>
          <cell r="DX297">
            <v>0</v>
          </cell>
          <cell r="EY297">
            <v>0</v>
          </cell>
        </row>
        <row r="298">
          <cell r="BM298">
            <v>0</v>
          </cell>
          <cell r="DF298">
            <v>0</v>
          </cell>
          <cell r="DX298">
            <v>0</v>
          </cell>
          <cell r="EY298">
            <v>0</v>
          </cell>
        </row>
        <row r="299">
          <cell r="BM299">
            <v>0</v>
          </cell>
          <cell r="DF299">
            <v>0</v>
          </cell>
          <cell r="DX299">
            <v>0</v>
          </cell>
          <cell r="EY299">
            <v>0</v>
          </cell>
        </row>
        <row r="300">
          <cell r="BM300">
            <v>0</v>
          </cell>
          <cell r="DF300">
            <v>0</v>
          </cell>
          <cell r="DX300">
            <v>0</v>
          </cell>
          <cell r="EY300">
            <v>0</v>
          </cell>
        </row>
        <row r="301">
          <cell r="BM301">
            <v>0</v>
          </cell>
          <cell r="DF301">
            <v>0</v>
          </cell>
          <cell r="DX301">
            <v>0</v>
          </cell>
          <cell r="EY301">
            <v>0</v>
          </cell>
        </row>
        <row r="302">
          <cell r="BM302">
            <v>0</v>
          </cell>
          <cell r="DF302">
            <v>0</v>
          </cell>
          <cell r="DX302">
            <v>0</v>
          </cell>
          <cell r="EY302">
            <v>0</v>
          </cell>
        </row>
        <row r="303">
          <cell r="BM303">
            <v>0</v>
          </cell>
          <cell r="DF303">
            <v>0</v>
          </cell>
          <cell r="DX303">
            <v>0</v>
          </cell>
          <cell r="EY303">
            <v>0</v>
          </cell>
        </row>
        <row r="304">
          <cell r="BM304">
            <v>0</v>
          </cell>
          <cell r="DF304">
            <v>0</v>
          </cell>
          <cell r="DX304">
            <v>0</v>
          </cell>
          <cell r="EY304">
            <v>0</v>
          </cell>
        </row>
        <row r="305">
          <cell r="BM305">
            <v>0</v>
          </cell>
          <cell r="DF305">
            <v>0</v>
          </cell>
          <cell r="DX305">
            <v>0</v>
          </cell>
          <cell r="EY305">
            <v>0</v>
          </cell>
        </row>
        <row r="306">
          <cell r="BM306">
            <v>0</v>
          </cell>
          <cell r="DF306">
            <v>0</v>
          </cell>
          <cell r="DX306">
            <v>0</v>
          </cell>
          <cell r="EY306">
            <v>0</v>
          </cell>
        </row>
        <row r="307">
          <cell r="BM307">
            <v>0</v>
          </cell>
          <cell r="DF307">
            <v>0</v>
          </cell>
          <cell r="DX307">
            <v>0</v>
          </cell>
          <cell r="EY307">
            <v>0</v>
          </cell>
        </row>
        <row r="308">
          <cell r="BM308">
            <v>0</v>
          </cell>
          <cell r="DF308">
            <v>0</v>
          </cell>
          <cell r="DX308">
            <v>0</v>
          </cell>
          <cell r="EY308">
            <v>0</v>
          </cell>
        </row>
        <row r="309">
          <cell r="BM309">
            <v>0</v>
          </cell>
          <cell r="DF309">
            <v>0</v>
          </cell>
          <cell r="DX309">
            <v>0</v>
          </cell>
          <cell r="EY309">
            <v>0</v>
          </cell>
        </row>
        <row r="310">
          <cell r="BM310">
            <v>0</v>
          </cell>
          <cell r="DF310">
            <v>0</v>
          </cell>
          <cell r="DX310">
            <v>0</v>
          </cell>
          <cell r="EY310">
            <v>0</v>
          </cell>
        </row>
        <row r="311">
          <cell r="BM311">
            <v>0</v>
          </cell>
          <cell r="DF311">
            <v>0</v>
          </cell>
          <cell r="DX311">
            <v>0</v>
          </cell>
          <cell r="EY311">
            <v>0</v>
          </cell>
        </row>
        <row r="312">
          <cell r="BM312">
            <v>0</v>
          </cell>
          <cell r="DF312">
            <v>0</v>
          </cell>
          <cell r="DX312">
            <v>0</v>
          </cell>
          <cell r="EY312">
            <v>0</v>
          </cell>
        </row>
        <row r="313">
          <cell r="BM313">
            <v>0</v>
          </cell>
          <cell r="DF313">
            <v>0</v>
          </cell>
          <cell r="DX313">
            <v>0</v>
          </cell>
          <cell r="EY313">
            <v>0</v>
          </cell>
        </row>
        <row r="314">
          <cell r="BM314">
            <v>0</v>
          </cell>
          <cell r="DF314">
            <v>0</v>
          </cell>
          <cell r="DX314">
            <v>0</v>
          </cell>
          <cell r="EY314">
            <v>0</v>
          </cell>
        </row>
        <row r="315">
          <cell r="BM315">
            <v>0</v>
          </cell>
          <cell r="DF315">
            <v>0</v>
          </cell>
          <cell r="DX315">
            <v>0</v>
          </cell>
          <cell r="EY315">
            <v>0</v>
          </cell>
        </row>
        <row r="316">
          <cell r="BM316">
            <v>0</v>
          </cell>
          <cell r="DF316">
            <v>0</v>
          </cell>
          <cell r="DX316">
            <v>0</v>
          </cell>
          <cell r="EY316">
            <v>0</v>
          </cell>
        </row>
        <row r="317">
          <cell r="BM317">
            <v>0</v>
          </cell>
          <cell r="DF317">
            <v>0</v>
          </cell>
          <cell r="DX317">
            <v>0</v>
          </cell>
          <cell r="EY317">
            <v>0</v>
          </cell>
        </row>
        <row r="318">
          <cell r="BM318">
            <v>0</v>
          </cell>
          <cell r="DF318">
            <v>0</v>
          </cell>
          <cell r="DX318">
            <v>0</v>
          </cell>
          <cell r="EY318">
            <v>0</v>
          </cell>
        </row>
        <row r="319">
          <cell r="BM319">
            <v>0</v>
          </cell>
          <cell r="DF319">
            <v>0</v>
          </cell>
          <cell r="DX319">
            <v>0</v>
          </cell>
          <cell r="EY319">
            <v>0</v>
          </cell>
        </row>
        <row r="320">
          <cell r="BM320">
            <v>0</v>
          </cell>
          <cell r="DF320">
            <v>0</v>
          </cell>
          <cell r="DX320">
            <v>0</v>
          </cell>
          <cell r="EY320">
            <v>0</v>
          </cell>
        </row>
        <row r="321">
          <cell r="BM321">
            <v>0</v>
          </cell>
          <cell r="DF321">
            <v>0</v>
          </cell>
          <cell r="DX321">
            <v>0</v>
          </cell>
          <cell r="EY321">
            <v>0</v>
          </cell>
        </row>
        <row r="322">
          <cell r="BM322">
            <v>0</v>
          </cell>
          <cell r="DF322">
            <v>0</v>
          </cell>
          <cell r="DX322">
            <v>0</v>
          </cell>
          <cell r="EY322">
            <v>0</v>
          </cell>
        </row>
        <row r="323">
          <cell r="BM323">
            <v>0</v>
          </cell>
          <cell r="DF323">
            <v>0</v>
          </cell>
          <cell r="DX323">
            <v>0</v>
          </cell>
          <cell r="EY323">
            <v>0</v>
          </cell>
        </row>
        <row r="324">
          <cell r="BM324">
            <v>0</v>
          </cell>
          <cell r="DF324">
            <v>0</v>
          </cell>
          <cell r="DX324">
            <v>0</v>
          </cell>
          <cell r="EY324">
            <v>0</v>
          </cell>
        </row>
        <row r="325">
          <cell r="BM325">
            <v>0</v>
          </cell>
          <cell r="DF325">
            <v>0</v>
          </cell>
          <cell r="DX325">
            <v>0</v>
          </cell>
          <cell r="EY325">
            <v>0</v>
          </cell>
        </row>
        <row r="326">
          <cell r="BM326">
            <v>0</v>
          </cell>
          <cell r="DF326">
            <v>0</v>
          </cell>
          <cell r="DX326">
            <v>0</v>
          </cell>
          <cell r="EY326">
            <v>0</v>
          </cell>
        </row>
        <row r="327">
          <cell r="BM327">
            <v>0</v>
          </cell>
          <cell r="DF327">
            <v>0</v>
          </cell>
          <cell r="DX327">
            <v>0</v>
          </cell>
          <cell r="EY327">
            <v>0</v>
          </cell>
        </row>
        <row r="328">
          <cell r="BM328">
            <v>0</v>
          </cell>
          <cell r="DF328">
            <v>0</v>
          </cell>
          <cell r="DX328">
            <v>0</v>
          </cell>
          <cell r="EY328">
            <v>0</v>
          </cell>
        </row>
        <row r="329">
          <cell r="BM329">
            <v>0</v>
          </cell>
          <cell r="DF329">
            <v>0</v>
          </cell>
          <cell r="DX329">
            <v>0</v>
          </cell>
          <cell r="EY329">
            <v>0</v>
          </cell>
        </row>
        <row r="330">
          <cell r="BM330">
            <v>0</v>
          </cell>
          <cell r="DF330">
            <v>0</v>
          </cell>
          <cell r="DX330">
            <v>0</v>
          </cell>
          <cell r="EY330">
            <v>0</v>
          </cell>
        </row>
        <row r="331">
          <cell r="BM331">
            <v>0</v>
          </cell>
          <cell r="DF331">
            <v>0</v>
          </cell>
          <cell r="DX331">
            <v>0</v>
          </cell>
          <cell r="EY331">
            <v>0</v>
          </cell>
        </row>
        <row r="332">
          <cell r="BM332">
            <v>0</v>
          </cell>
          <cell r="DF332">
            <v>0</v>
          </cell>
          <cell r="DX332">
            <v>0</v>
          </cell>
          <cell r="EY332">
            <v>0</v>
          </cell>
        </row>
        <row r="333">
          <cell r="BM333">
            <v>0</v>
          </cell>
          <cell r="DF333">
            <v>0</v>
          </cell>
          <cell r="DX333">
            <v>0</v>
          </cell>
          <cell r="EY333">
            <v>0</v>
          </cell>
        </row>
        <row r="334">
          <cell r="BM334">
            <v>0</v>
          </cell>
          <cell r="DF334">
            <v>0</v>
          </cell>
          <cell r="DX334">
            <v>0</v>
          </cell>
          <cell r="EY334">
            <v>0</v>
          </cell>
        </row>
        <row r="335">
          <cell r="BM335">
            <v>0</v>
          </cell>
          <cell r="DF335">
            <v>0</v>
          </cell>
          <cell r="DX335">
            <v>0</v>
          </cell>
          <cell r="EY335">
            <v>0</v>
          </cell>
        </row>
        <row r="336">
          <cell r="BM336">
            <v>0</v>
          </cell>
          <cell r="DF336">
            <v>0</v>
          </cell>
          <cell r="DX336">
            <v>0</v>
          </cell>
          <cell r="EY336">
            <v>0</v>
          </cell>
        </row>
        <row r="337">
          <cell r="BM337">
            <v>0</v>
          </cell>
          <cell r="DF337">
            <v>0</v>
          </cell>
          <cell r="DX337">
            <v>0</v>
          </cell>
          <cell r="EY337">
            <v>0</v>
          </cell>
        </row>
        <row r="338">
          <cell r="BM338">
            <v>0</v>
          </cell>
          <cell r="DF338">
            <v>0</v>
          </cell>
          <cell r="DX338">
            <v>0</v>
          </cell>
          <cell r="EY338">
            <v>0</v>
          </cell>
        </row>
        <row r="339">
          <cell r="BM339">
            <v>0</v>
          </cell>
          <cell r="DF339">
            <v>0</v>
          </cell>
          <cell r="DX339">
            <v>0</v>
          </cell>
          <cell r="EY339">
            <v>0</v>
          </cell>
        </row>
        <row r="340">
          <cell r="BM340">
            <v>0</v>
          </cell>
          <cell r="DF340">
            <v>0</v>
          </cell>
          <cell r="DX340">
            <v>0</v>
          </cell>
          <cell r="EY340">
            <v>0</v>
          </cell>
        </row>
        <row r="341">
          <cell r="BM341">
            <v>0</v>
          </cell>
          <cell r="DF341">
            <v>0</v>
          </cell>
          <cell r="DX341">
            <v>0</v>
          </cell>
          <cell r="EY341">
            <v>0</v>
          </cell>
        </row>
        <row r="342">
          <cell r="BM342">
            <v>0</v>
          </cell>
          <cell r="DF342">
            <v>0</v>
          </cell>
          <cell r="DX342">
            <v>0</v>
          </cell>
          <cell r="EY342">
            <v>0</v>
          </cell>
        </row>
        <row r="343">
          <cell r="BM343">
            <v>0</v>
          </cell>
          <cell r="DF343">
            <v>0</v>
          </cell>
          <cell r="DX343">
            <v>0</v>
          </cell>
          <cell r="EY343">
            <v>0</v>
          </cell>
        </row>
        <row r="344">
          <cell r="BM344">
            <v>0</v>
          </cell>
          <cell r="DF344">
            <v>0</v>
          </cell>
          <cell r="DX344">
            <v>0</v>
          </cell>
          <cell r="EY344">
            <v>0</v>
          </cell>
        </row>
        <row r="345">
          <cell r="BM345">
            <v>0</v>
          </cell>
          <cell r="DF345">
            <v>0</v>
          </cell>
          <cell r="DX345">
            <v>0</v>
          </cell>
          <cell r="EY345">
            <v>0</v>
          </cell>
        </row>
        <row r="346">
          <cell r="BM346">
            <v>0</v>
          </cell>
          <cell r="DF346">
            <v>0</v>
          </cell>
          <cell r="DX346">
            <v>0</v>
          </cell>
          <cell r="EY346">
            <v>0</v>
          </cell>
        </row>
        <row r="347">
          <cell r="BM347">
            <v>0</v>
          </cell>
          <cell r="DF347">
            <v>0</v>
          </cell>
        </row>
        <row r="348">
          <cell r="BM348">
            <v>0</v>
          </cell>
          <cell r="DF348">
            <v>0</v>
          </cell>
        </row>
        <row r="349">
          <cell r="BM349">
            <v>0</v>
          </cell>
          <cell r="DF349">
            <v>0</v>
          </cell>
        </row>
        <row r="350">
          <cell r="BM350">
            <v>0</v>
          </cell>
          <cell r="DF350">
            <v>0</v>
          </cell>
        </row>
        <row r="351">
          <cell r="BM351">
            <v>0</v>
          </cell>
          <cell r="DF351">
            <v>0</v>
          </cell>
        </row>
        <row r="352">
          <cell r="BM352">
            <v>0</v>
          </cell>
          <cell r="DF352">
            <v>0</v>
          </cell>
        </row>
        <row r="353">
          <cell r="BM353">
            <v>0</v>
          </cell>
          <cell r="DF353">
            <v>0</v>
          </cell>
        </row>
        <row r="354">
          <cell r="BM354">
            <v>0</v>
          </cell>
          <cell r="DF354">
            <v>0</v>
          </cell>
        </row>
        <row r="355">
          <cell r="BM355">
            <v>0</v>
          </cell>
          <cell r="DF355">
            <v>0</v>
          </cell>
        </row>
        <row r="356">
          <cell r="BM356">
            <v>0</v>
          </cell>
          <cell r="DF356">
            <v>0</v>
          </cell>
        </row>
        <row r="357">
          <cell r="BM357">
            <v>0</v>
          </cell>
          <cell r="DF357">
            <v>0</v>
          </cell>
        </row>
        <row r="358">
          <cell r="BM358">
            <v>0</v>
          </cell>
          <cell r="DF358">
            <v>0</v>
          </cell>
        </row>
        <row r="359">
          <cell r="BM359">
            <v>0</v>
          </cell>
          <cell r="DF359">
            <v>0</v>
          </cell>
        </row>
        <row r="360">
          <cell r="BM360">
            <v>0</v>
          </cell>
          <cell r="DF360">
            <v>0</v>
          </cell>
        </row>
        <row r="361">
          <cell r="BM361">
            <v>0</v>
          </cell>
          <cell r="DF361">
            <v>0</v>
          </cell>
        </row>
        <row r="362">
          <cell r="BM362">
            <v>0</v>
          </cell>
          <cell r="DF362">
            <v>0</v>
          </cell>
        </row>
        <row r="363">
          <cell r="BM363">
            <v>0</v>
          </cell>
        </row>
        <row r="364">
          <cell r="BM364">
            <v>0</v>
          </cell>
        </row>
        <row r="365">
          <cell r="BM365">
            <v>0</v>
          </cell>
        </row>
        <row r="366">
          <cell r="BM366">
            <v>0</v>
          </cell>
        </row>
        <row r="367">
          <cell r="BM367">
            <v>0</v>
          </cell>
        </row>
        <row r="368">
          <cell r="BM368">
            <v>0</v>
          </cell>
        </row>
        <row r="369">
          <cell r="BM369">
            <v>0</v>
          </cell>
        </row>
        <row r="370">
          <cell r="BM370">
            <v>0</v>
          </cell>
        </row>
        <row r="371">
          <cell r="BM371">
            <v>0</v>
          </cell>
        </row>
        <row r="372">
          <cell r="BM372">
            <v>0</v>
          </cell>
        </row>
        <row r="373">
          <cell r="BM373">
            <v>0</v>
          </cell>
        </row>
        <row r="374">
          <cell r="BM374">
            <v>0</v>
          </cell>
        </row>
        <row r="375">
          <cell r="BM375">
            <v>0</v>
          </cell>
        </row>
        <row r="376">
          <cell r="BM376">
            <v>0</v>
          </cell>
        </row>
        <row r="377">
          <cell r="BM377">
            <v>0</v>
          </cell>
        </row>
        <row r="378">
          <cell r="BM378">
            <v>0</v>
          </cell>
        </row>
        <row r="379">
          <cell r="BM379">
            <v>0</v>
          </cell>
        </row>
        <row r="380">
          <cell r="BM380">
            <v>0</v>
          </cell>
        </row>
        <row r="381">
          <cell r="BM381">
            <v>0</v>
          </cell>
        </row>
        <row r="382">
          <cell r="BM382">
            <v>0</v>
          </cell>
        </row>
        <row r="383">
          <cell r="BM383">
            <v>0</v>
          </cell>
        </row>
        <row r="384">
          <cell r="BM384">
            <v>0</v>
          </cell>
        </row>
        <row r="385">
          <cell r="BM385">
            <v>0</v>
          </cell>
        </row>
        <row r="386">
          <cell r="BM386">
            <v>0</v>
          </cell>
        </row>
        <row r="387">
          <cell r="BM387">
            <v>0</v>
          </cell>
        </row>
        <row r="388">
          <cell r="BM388">
            <v>0</v>
          </cell>
        </row>
        <row r="389">
          <cell r="BM389">
            <v>0</v>
          </cell>
        </row>
        <row r="390">
          <cell r="BM390">
            <v>0</v>
          </cell>
        </row>
        <row r="391">
          <cell r="BM391">
            <v>0</v>
          </cell>
        </row>
        <row r="392">
          <cell r="BM392">
            <v>0</v>
          </cell>
        </row>
        <row r="393">
          <cell r="BM393">
            <v>0</v>
          </cell>
        </row>
        <row r="394">
          <cell r="BM394">
            <v>0</v>
          </cell>
        </row>
        <row r="395">
          <cell r="BM395">
            <v>0</v>
          </cell>
        </row>
        <row r="396">
          <cell r="BM396">
            <v>0</v>
          </cell>
        </row>
        <row r="397">
          <cell r="BM397">
            <v>0</v>
          </cell>
        </row>
        <row r="398">
          <cell r="BM398">
            <v>0</v>
          </cell>
        </row>
        <row r="399">
          <cell r="BM399">
            <v>0</v>
          </cell>
        </row>
        <row r="400">
          <cell r="BM400">
            <v>0</v>
          </cell>
        </row>
        <row r="401">
          <cell r="BM401">
            <v>0</v>
          </cell>
        </row>
        <row r="402">
          <cell r="BM402">
            <v>0</v>
          </cell>
        </row>
        <row r="403">
          <cell r="BM403">
            <v>0</v>
          </cell>
        </row>
        <row r="404">
          <cell r="BM404">
            <v>0</v>
          </cell>
        </row>
        <row r="405">
          <cell r="BM405">
            <v>0</v>
          </cell>
        </row>
        <row r="406">
          <cell r="BM406">
            <v>0</v>
          </cell>
        </row>
        <row r="407">
          <cell r="BM407">
            <v>0</v>
          </cell>
        </row>
        <row r="408">
          <cell r="BM408">
            <v>0</v>
          </cell>
        </row>
        <row r="409">
          <cell r="BM409">
            <v>0</v>
          </cell>
        </row>
        <row r="410">
          <cell r="BM410">
            <v>0</v>
          </cell>
        </row>
        <row r="411">
          <cell r="BM411">
            <v>0</v>
          </cell>
        </row>
        <row r="412">
          <cell r="BM412">
            <v>0</v>
          </cell>
        </row>
        <row r="413">
          <cell r="BM413">
            <v>0</v>
          </cell>
        </row>
        <row r="414">
          <cell r="BM414">
            <v>0</v>
          </cell>
        </row>
        <row r="415">
          <cell r="BM415">
            <v>0</v>
          </cell>
        </row>
        <row r="416">
          <cell r="BM416">
            <v>0</v>
          </cell>
        </row>
        <row r="417">
          <cell r="BM417">
            <v>0</v>
          </cell>
        </row>
        <row r="418">
          <cell r="BM418">
            <v>0</v>
          </cell>
        </row>
        <row r="419">
          <cell r="BM419">
            <v>0</v>
          </cell>
        </row>
        <row r="420">
          <cell r="BM420">
            <v>0</v>
          </cell>
        </row>
        <row r="421">
          <cell r="BM421">
            <v>0</v>
          </cell>
        </row>
        <row r="422">
          <cell r="BM422">
            <v>0</v>
          </cell>
        </row>
        <row r="423">
          <cell r="BM423">
            <v>0</v>
          </cell>
        </row>
        <row r="424">
          <cell r="BM424">
            <v>0</v>
          </cell>
        </row>
        <row r="425">
          <cell r="BM425">
            <v>0</v>
          </cell>
        </row>
        <row r="426">
          <cell r="BM426">
            <v>0</v>
          </cell>
        </row>
        <row r="427">
          <cell r="BM427">
            <v>0</v>
          </cell>
        </row>
        <row r="428">
          <cell r="BM428">
            <v>0</v>
          </cell>
        </row>
        <row r="429">
          <cell r="BM429">
            <v>0</v>
          </cell>
        </row>
        <row r="430">
          <cell r="BM430">
            <v>0</v>
          </cell>
        </row>
        <row r="431">
          <cell r="BM431">
            <v>0</v>
          </cell>
        </row>
        <row r="432">
          <cell r="BM432">
            <v>0</v>
          </cell>
        </row>
        <row r="433">
          <cell r="BM433">
            <v>0</v>
          </cell>
        </row>
        <row r="434">
          <cell r="BM434">
            <v>0</v>
          </cell>
        </row>
        <row r="435">
          <cell r="BM435">
            <v>0</v>
          </cell>
        </row>
        <row r="436">
          <cell r="BM436">
            <v>0</v>
          </cell>
        </row>
        <row r="437">
          <cell r="BM437">
            <v>0</v>
          </cell>
        </row>
        <row r="438">
          <cell r="BM438">
            <v>0</v>
          </cell>
        </row>
        <row r="439">
          <cell r="BM439">
            <v>0</v>
          </cell>
        </row>
        <row r="440">
          <cell r="BM440">
            <v>0</v>
          </cell>
        </row>
        <row r="441">
          <cell r="BM441">
            <v>0</v>
          </cell>
        </row>
        <row r="442">
          <cell r="BM442">
            <v>0</v>
          </cell>
        </row>
        <row r="443">
          <cell r="BM443">
            <v>0</v>
          </cell>
        </row>
        <row r="444">
          <cell r="BM444">
            <v>0</v>
          </cell>
        </row>
        <row r="445">
          <cell r="BM445">
            <v>0</v>
          </cell>
        </row>
        <row r="446">
          <cell r="BM446">
            <v>0</v>
          </cell>
        </row>
        <row r="447">
          <cell r="BM447">
            <v>0</v>
          </cell>
        </row>
        <row r="448">
          <cell r="BM448">
            <v>0</v>
          </cell>
        </row>
        <row r="449">
          <cell r="BM449">
            <v>0</v>
          </cell>
        </row>
        <row r="450">
          <cell r="BM450">
            <v>0</v>
          </cell>
        </row>
        <row r="451">
          <cell r="BM451">
            <v>0</v>
          </cell>
        </row>
        <row r="452">
          <cell r="BM452">
            <v>0</v>
          </cell>
        </row>
        <row r="453">
          <cell r="BM453">
            <v>0</v>
          </cell>
        </row>
        <row r="454">
          <cell r="BM454">
            <v>0</v>
          </cell>
        </row>
        <row r="455">
          <cell r="BM455">
            <v>0</v>
          </cell>
        </row>
        <row r="456">
          <cell r="BM456">
            <v>0</v>
          </cell>
        </row>
        <row r="457">
          <cell r="BM457">
            <v>0</v>
          </cell>
        </row>
        <row r="458">
          <cell r="BM458">
            <v>0</v>
          </cell>
        </row>
        <row r="459">
          <cell r="BM459">
            <v>0</v>
          </cell>
        </row>
        <row r="460">
          <cell r="BM460">
            <v>0</v>
          </cell>
        </row>
        <row r="461">
          <cell r="BM461">
            <v>0</v>
          </cell>
        </row>
        <row r="462">
          <cell r="BM462">
            <v>0</v>
          </cell>
        </row>
        <row r="463">
          <cell r="BM463">
            <v>0</v>
          </cell>
        </row>
        <row r="464">
          <cell r="BM464">
            <v>0</v>
          </cell>
        </row>
        <row r="465">
          <cell r="BM465">
            <v>0</v>
          </cell>
        </row>
        <row r="466">
          <cell r="BM466">
            <v>0</v>
          </cell>
        </row>
        <row r="467">
          <cell r="BM467">
            <v>0</v>
          </cell>
        </row>
        <row r="468">
          <cell r="BM468">
            <v>0</v>
          </cell>
        </row>
        <row r="469">
          <cell r="BM469">
            <v>0</v>
          </cell>
        </row>
        <row r="470">
          <cell r="BM470">
            <v>0</v>
          </cell>
        </row>
        <row r="471">
          <cell r="BM471">
            <v>0</v>
          </cell>
        </row>
        <row r="472">
          <cell r="BM472">
            <v>0</v>
          </cell>
        </row>
        <row r="473">
          <cell r="BM473">
            <v>0</v>
          </cell>
        </row>
        <row r="474">
          <cell r="BM474">
            <v>0</v>
          </cell>
        </row>
        <row r="475">
          <cell r="BM475">
            <v>0</v>
          </cell>
        </row>
        <row r="476">
          <cell r="BM476">
            <v>0</v>
          </cell>
        </row>
        <row r="477">
          <cell r="BM477">
            <v>0</v>
          </cell>
        </row>
        <row r="478">
          <cell r="BM478">
            <v>0</v>
          </cell>
        </row>
        <row r="479">
          <cell r="BM479">
            <v>0</v>
          </cell>
        </row>
        <row r="480">
          <cell r="BM480">
            <v>0</v>
          </cell>
        </row>
        <row r="481">
          <cell r="BM481">
            <v>0</v>
          </cell>
        </row>
        <row r="482">
          <cell r="BM482">
            <v>0</v>
          </cell>
        </row>
        <row r="483">
          <cell r="BM483">
            <v>0</v>
          </cell>
        </row>
        <row r="484">
          <cell r="BM484">
            <v>0</v>
          </cell>
        </row>
        <row r="485">
          <cell r="BM485">
            <v>0</v>
          </cell>
        </row>
        <row r="486">
          <cell r="BM486">
            <v>0</v>
          </cell>
        </row>
        <row r="487">
          <cell r="BM487">
            <v>0</v>
          </cell>
        </row>
        <row r="488">
          <cell r="BM488">
            <v>0</v>
          </cell>
        </row>
        <row r="489">
          <cell r="BM489">
            <v>0</v>
          </cell>
        </row>
        <row r="490">
          <cell r="BM490">
            <v>0</v>
          </cell>
        </row>
        <row r="491">
          <cell r="BM491">
            <v>0</v>
          </cell>
        </row>
        <row r="492">
          <cell r="BM492">
            <v>0</v>
          </cell>
        </row>
        <row r="493">
          <cell r="BM493">
            <v>0</v>
          </cell>
        </row>
        <row r="494">
          <cell r="BM494">
            <v>0</v>
          </cell>
        </row>
        <row r="495">
          <cell r="BM495">
            <v>0</v>
          </cell>
        </row>
        <row r="496">
          <cell r="BM496">
            <v>0</v>
          </cell>
        </row>
        <row r="497">
          <cell r="BM497">
            <v>0</v>
          </cell>
        </row>
        <row r="498">
          <cell r="BM498">
            <v>0</v>
          </cell>
        </row>
        <row r="499">
          <cell r="BM499">
            <v>0</v>
          </cell>
        </row>
        <row r="500">
          <cell r="BM500">
            <v>0</v>
          </cell>
        </row>
        <row r="501">
          <cell r="BM501">
            <v>0</v>
          </cell>
        </row>
        <row r="502">
          <cell r="BM502">
            <v>0</v>
          </cell>
        </row>
        <row r="503">
          <cell r="BM503">
            <v>0</v>
          </cell>
        </row>
        <row r="504">
          <cell r="BM504">
            <v>0</v>
          </cell>
        </row>
        <row r="505">
          <cell r="BM505">
            <v>0</v>
          </cell>
        </row>
        <row r="506">
          <cell r="BM506">
            <v>0</v>
          </cell>
        </row>
        <row r="507">
          <cell r="BM507">
            <v>0</v>
          </cell>
        </row>
        <row r="508">
          <cell r="BM508">
            <v>0</v>
          </cell>
        </row>
        <row r="509">
          <cell r="BM509">
            <v>0</v>
          </cell>
        </row>
        <row r="510">
          <cell r="BM510">
            <v>0</v>
          </cell>
        </row>
        <row r="511">
          <cell r="BM511">
            <v>0</v>
          </cell>
        </row>
        <row r="512">
          <cell r="BM512">
            <v>0</v>
          </cell>
        </row>
        <row r="513">
          <cell r="BM513">
            <v>0</v>
          </cell>
        </row>
        <row r="514">
          <cell r="BM514">
            <v>0</v>
          </cell>
        </row>
        <row r="515">
          <cell r="BM515">
            <v>0</v>
          </cell>
        </row>
        <row r="516">
          <cell r="BM516">
            <v>0</v>
          </cell>
        </row>
        <row r="517">
          <cell r="BM517">
            <v>0</v>
          </cell>
        </row>
        <row r="518">
          <cell r="BM518">
            <v>0</v>
          </cell>
        </row>
        <row r="519">
          <cell r="BM519">
            <v>0</v>
          </cell>
        </row>
        <row r="520">
          <cell r="BM520">
            <v>0</v>
          </cell>
        </row>
        <row r="521">
          <cell r="BM521">
            <v>0</v>
          </cell>
        </row>
        <row r="522">
          <cell r="BM522">
            <v>0</v>
          </cell>
        </row>
        <row r="523">
          <cell r="BM523">
            <v>0</v>
          </cell>
        </row>
        <row r="524">
          <cell r="BM524">
            <v>0</v>
          </cell>
        </row>
        <row r="525">
          <cell r="BM525">
            <v>0</v>
          </cell>
        </row>
        <row r="526">
          <cell r="BM526">
            <v>0</v>
          </cell>
        </row>
        <row r="527">
          <cell r="BM527">
            <v>0</v>
          </cell>
        </row>
        <row r="528">
          <cell r="BM528">
            <v>0</v>
          </cell>
        </row>
        <row r="529">
          <cell r="BM529">
            <v>0</v>
          </cell>
        </row>
        <row r="530">
          <cell r="BM530">
            <v>0</v>
          </cell>
        </row>
        <row r="531">
          <cell r="BM531">
            <v>0</v>
          </cell>
        </row>
        <row r="532">
          <cell r="BM532">
            <v>0</v>
          </cell>
        </row>
        <row r="533">
          <cell r="BM533">
            <v>0</v>
          </cell>
        </row>
        <row r="534">
          <cell r="BM534">
            <v>0</v>
          </cell>
        </row>
        <row r="535">
          <cell r="BM535">
            <v>0</v>
          </cell>
        </row>
        <row r="536">
          <cell r="BM536">
            <v>0</v>
          </cell>
        </row>
        <row r="537">
          <cell r="BM537">
            <v>0</v>
          </cell>
        </row>
        <row r="538">
          <cell r="BM538">
            <v>0</v>
          </cell>
        </row>
        <row r="539">
          <cell r="BM539">
            <v>0</v>
          </cell>
        </row>
        <row r="540">
          <cell r="BM540">
            <v>0</v>
          </cell>
        </row>
        <row r="541">
          <cell r="BM541">
            <v>0</v>
          </cell>
        </row>
        <row r="542">
          <cell r="BM542">
            <v>0</v>
          </cell>
        </row>
        <row r="543">
          <cell r="BM543">
            <v>0</v>
          </cell>
        </row>
        <row r="544">
          <cell r="BM544">
            <v>0</v>
          </cell>
        </row>
        <row r="545">
          <cell r="BM545">
            <v>0</v>
          </cell>
        </row>
        <row r="546">
          <cell r="BM546">
            <v>0</v>
          </cell>
        </row>
        <row r="547">
          <cell r="BM547">
            <v>0</v>
          </cell>
        </row>
        <row r="548">
          <cell r="BM548">
            <v>0</v>
          </cell>
        </row>
        <row r="549">
          <cell r="BM549">
            <v>0</v>
          </cell>
        </row>
        <row r="550">
          <cell r="BM550">
            <v>0</v>
          </cell>
        </row>
        <row r="551">
          <cell r="BM551">
            <v>0</v>
          </cell>
        </row>
        <row r="552">
          <cell r="BM552">
            <v>0</v>
          </cell>
        </row>
        <row r="553">
          <cell r="BM553">
            <v>0</v>
          </cell>
        </row>
        <row r="554">
          <cell r="BM554">
            <v>0</v>
          </cell>
        </row>
        <row r="555">
          <cell r="BM555">
            <v>0</v>
          </cell>
        </row>
        <row r="556">
          <cell r="BM556">
            <v>0</v>
          </cell>
        </row>
        <row r="557">
          <cell r="BM557">
            <v>0</v>
          </cell>
        </row>
        <row r="558">
          <cell r="BM558">
            <v>0</v>
          </cell>
        </row>
        <row r="559">
          <cell r="BM559">
            <v>0</v>
          </cell>
        </row>
        <row r="560">
          <cell r="BM560">
            <v>0</v>
          </cell>
        </row>
        <row r="561">
          <cell r="BM561">
            <v>0</v>
          </cell>
        </row>
        <row r="562">
          <cell r="BM562">
            <v>0</v>
          </cell>
        </row>
        <row r="563">
          <cell r="BM563">
            <v>0</v>
          </cell>
        </row>
        <row r="564">
          <cell r="BM564">
            <v>0</v>
          </cell>
        </row>
        <row r="565">
          <cell r="BM565">
            <v>0</v>
          </cell>
        </row>
        <row r="566">
          <cell r="BM566">
            <v>0</v>
          </cell>
        </row>
        <row r="567">
          <cell r="BM567">
            <v>0</v>
          </cell>
        </row>
        <row r="568">
          <cell r="BM568">
            <v>0</v>
          </cell>
        </row>
        <row r="569">
          <cell r="BM569">
            <v>0</v>
          </cell>
        </row>
        <row r="570">
          <cell r="BM570">
            <v>0</v>
          </cell>
        </row>
        <row r="571">
          <cell r="BM571">
            <v>0</v>
          </cell>
        </row>
        <row r="572">
          <cell r="BM572">
            <v>0</v>
          </cell>
        </row>
        <row r="573">
          <cell r="BM573">
            <v>0</v>
          </cell>
        </row>
        <row r="574">
          <cell r="BM574">
            <v>0</v>
          </cell>
        </row>
        <row r="575">
          <cell r="BM575">
            <v>0</v>
          </cell>
        </row>
        <row r="576">
          <cell r="BM576">
            <v>0</v>
          </cell>
        </row>
        <row r="577">
          <cell r="BM577">
            <v>0</v>
          </cell>
        </row>
        <row r="578">
          <cell r="BM578">
            <v>0</v>
          </cell>
        </row>
        <row r="579">
          <cell r="BM579">
            <v>0</v>
          </cell>
        </row>
        <row r="580">
          <cell r="BM580">
            <v>0</v>
          </cell>
        </row>
        <row r="581">
          <cell r="BM581">
            <v>0</v>
          </cell>
        </row>
        <row r="582">
          <cell r="BM582">
            <v>0</v>
          </cell>
        </row>
        <row r="583">
          <cell r="BM583">
            <v>0</v>
          </cell>
        </row>
        <row r="584">
          <cell r="BM584">
            <v>0</v>
          </cell>
        </row>
        <row r="585">
          <cell r="BM585">
            <v>0</v>
          </cell>
        </row>
        <row r="586">
          <cell r="BM586">
            <v>0</v>
          </cell>
        </row>
        <row r="587">
          <cell r="BM587">
            <v>0</v>
          </cell>
        </row>
        <row r="588">
          <cell r="BM588">
            <v>0</v>
          </cell>
        </row>
        <row r="589">
          <cell r="BM589">
            <v>0</v>
          </cell>
        </row>
        <row r="590">
          <cell r="BM590">
            <v>0</v>
          </cell>
        </row>
        <row r="591">
          <cell r="BM591">
            <v>0</v>
          </cell>
        </row>
        <row r="592">
          <cell r="BM592">
            <v>0</v>
          </cell>
        </row>
        <row r="593">
          <cell r="BM593">
            <v>0</v>
          </cell>
        </row>
        <row r="594">
          <cell r="BM594">
            <v>0</v>
          </cell>
        </row>
        <row r="595">
          <cell r="BM595">
            <v>0</v>
          </cell>
        </row>
        <row r="596">
          <cell r="BM596">
            <v>0</v>
          </cell>
        </row>
        <row r="597">
          <cell r="BM597">
            <v>0</v>
          </cell>
        </row>
        <row r="598">
          <cell r="BM598">
            <v>0</v>
          </cell>
        </row>
        <row r="599">
          <cell r="BM599">
            <v>0</v>
          </cell>
        </row>
        <row r="600">
          <cell r="BM600">
            <v>0</v>
          </cell>
        </row>
        <row r="601">
          <cell r="BM601">
            <v>0</v>
          </cell>
        </row>
        <row r="602">
          <cell r="BM602">
            <v>0</v>
          </cell>
        </row>
        <row r="603">
          <cell r="BM603">
            <v>0</v>
          </cell>
        </row>
        <row r="604">
          <cell r="BM604">
            <v>0</v>
          </cell>
        </row>
        <row r="605">
          <cell r="BM605">
            <v>0</v>
          </cell>
        </row>
        <row r="606">
          <cell r="BM606">
            <v>0</v>
          </cell>
        </row>
        <row r="607">
          <cell r="BM607">
            <v>0</v>
          </cell>
        </row>
        <row r="608">
          <cell r="BM608">
            <v>0</v>
          </cell>
        </row>
        <row r="609">
          <cell r="BM609">
            <v>0</v>
          </cell>
        </row>
        <row r="610">
          <cell r="BM610">
            <v>0</v>
          </cell>
        </row>
        <row r="611">
          <cell r="BM611">
            <v>0</v>
          </cell>
        </row>
        <row r="612">
          <cell r="BM612">
            <v>0</v>
          </cell>
        </row>
        <row r="613">
          <cell r="BM613">
            <v>0</v>
          </cell>
        </row>
        <row r="614">
          <cell r="BM614">
            <v>0</v>
          </cell>
        </row>
        <row r="615">
          <cell r="BM615">
            <v>0</v>
          </cell>
        </row>
        <row r="616">
          <cell r="BM616">
            <v>0</v>
          </cell>
        </row>
        <row r="617">
          <cell r="BM617">
            <v>0</v>
          </cell>
        </row>
        <row r="618">
          <cell r="BM618">
            <v>0</v>
          </cell>
        </row>
        <row r="619">
          <cell r="BM619">
            <v>0</v>
          </cell>
        </row>
        <row r="620">
          <cell r="BM620">
            <v>0</v>
          </cell>
        </row>
        <row r="621">
          <cell r="BM621">
            <v>0</v>
          </cell>
        </row>
        <row r="622">
          <cell r="BM622">
            <v>0</v>
          </cell>
        </row>
        <row r="623">
          <cell r="BM623">
            <v>0</v>
          </cell>
        </row>
        <row r="624">
          <cell r="BM624">
            <v>0</v>
          </cell>
        </row>
        <row r="625">
          <cell r="BM625">
            <v>0</v>
          </cell>
        </row>
        <row r="626">
          <cell r="BM626">
            <v>0</v>
          </cell>
        </row>
        <row r="627">
          <cell r="BM627">
            <v>0</v>
          </cell>
        </row>
        <row r="628">
          <cell r="BM628">
            <v>0</v>
          </cell>
        </row>
        <row r="629">
          <cell r="BM629">
            <v>0</v>
          </cell>
        </row>
        <row r="630">
          <cell r="BM630">
            <v>0</v>
          </cell>
        </row>
        <row r="631">
          <cell r="BM631">
            <v>0</v>
          </cell>
        </row>
        <row r="632">
          <cell r="BM632">
            <v>0</v>
          </cell>
        </row>
        <row r="633">
          <cell r="BM633">
            <v>0</v>
          </cell>
        </row>
        <row r="634">
          <cell r="BM634">
            <v>0</v>
          </cell>
        </row>
        <row r="635">
          <cell r="BM635">
            <v>0</v>
          </cell>
        </row>
        <row r="636">
          <cell r="BM636">
            <v>0</v>
          </cell>
        </row>
        <row r="637">
          <cell r="BM637">
            <v>0</v>
          </cell>
        </row>
        <row r="638">
          <cell r="BM638">
            <v>0</v>
          </cell>
        </row>
        <row r="639">
          <cell r="BM639">
            <v>0</v>
          </cell>
        </row>
        <row r="640">
          <cell r="BM640">
            <v>0</v>
          </cell>
        </row>
        <row r="641">
          <cell r="BM641">
            <v>0</v>
          </cell>
        </row>
        <row r="642">
          <cell r="BM642">
            <v>0</v>
          </cell>
        </row>
        <row r="643">
          <cell r="BM643">
            <v>0</v>
          </cell>
        </row>
        <row r="644">
          <cell r="BM644">
            <v>0</v>
          </cell>
        </row>
        <row r="645">
          <cell r="BM645">
            <v>0</v>
          </cell>
        </row>
        <row r="646">
          <cell r="BM646">
            <v>0</v>
          </cell>
        </row>
        <row r="647">
          <cell r="BM647">
            <v>0</v>
          </cell>
        </row>
        <row r="648">
          <cell r="BM648">
            <v>0</v>
          </cell>
        </row>
        <row r="649">
          <cell r="BM649">
            <v>0</v>
          </cell>
        </row>
        <row r="650">
          <cell r="BM650">
            <v>0</v>
          </cell>
        </row>
        <row r="651">
          <cell r="BM651">
            <v>0</v>
          </cell>
        </row>
        <row r="652">
          <cell r="BM652">
            <v>0</v>
          </cell>
        </row>
        <row r="653">
          <cell r="BM653">
            <v>0</v>
          </cell>
        </row>
        <row r="654">
          <cell r="BM654">
            <v>0</v>
          </cell>
        </row>
        <row r="655">
          <cell r="BM655">
            <v>0</v>
          </cell>
        </row>
        <row r="656">
          <cell r="BM656">
            <v>0</v>
          </cell>
        </row>
        <row r="657">
          <cell r="BM657">
            <v>0</v>
          </cell>
        </row>
        <row r="658">
          <cell r="BM658">
            <v>0</v>
          </cell>
        </row>
        <row r="659">
          <cell r="BM659">
            <v>0</v>
          </cell>
        </row>
        <row r="660">
          <cell r="BM660">
            <v>0</v>
          </cell>
        </row>
        <row r="661">
          <cell r="BM661">
            <v>0</v>
          </cell>
        </row>
        <row r="662">
          <cell r="BM662">
            <v>0</v>
          </cell>
        </row>
        <row r="663">
          <cell r="BM663">
            <v>0</v>
          </cell>
        </row>
        <row r="664">
          <cell r="BM664">
            <v>0</v>
          </cell>
        </row>
        <row r="665">
          <cell r="BM665">
            <v>0</v>
          </cell>
        </row>
        <row r="666">
          <cell r="BM666">
            <v>0</v>
          </cell>
        </row>
        <row r="667">
          <cell r="BM667">
            <v>0</v>
          </cell>
        </row>
        <row r="668">
          <cell r="BM668">
            <v>0</v>
          </cell>
        </row>
        <row r="669">
          <cell r="BM669">
            <v>0</v>
          </cell>
        </row>
        <row r="670">
          <cell r="BM670">
            <v>0</v>
          </cell>
        </row>
        <row r="671">
          <cell r="BM671">
            <v>0</v>
          </cell>
        </row>
        <row r="672">
          <cell r="BM672">
            <v>0</v>
          </cell>
        </row>
        <row r="673">
          <cell r="BM673">
            <v>0</v>
          </cell>
        </row>
        <row r="674">
          <cell r="BM674">
            <v>0</v>
          </cell>
        </row>
        <row r="675">
          <cell r="BM675">
            <v>0</v>
          </cell>
        </row>
        <row r="676">
          <cell r="BM676">
            <v>0</v>
          </cell>
        </row>
        <row r="677">
          <cell r="BM677">
            <v>0</v>
          </cell>
        </row>
        <row r="678">
          <cell r="BM678">
            <v>0</v>
          </cell>
        </row>
        <row r="679">
          <cell r="BM679">
            <v>0</v>
          </cell>
        </row>
        <row r="680">
          <cell r="BM680">
            <v>0</v>
          </cell>
        </row>
        <row r="681">
          <cell r="BM681">
            <v>0</v>
          </cell>
        </row>
        <row r="682">
          <cell r="BM682">
            <v>0</v>
          </cell>
        </row>
        <row r="683">
          <cell r="BM683">
            <v>0</v>
          </cell>
        </row>
        <row r="684">
          <cell r="BM684">
            <v>0</v>
          </cell>
        </row>
        <row r="685">
          <cell r="BM685">
            <v>0</v>
          </cell>
        </row>
        <row r="686">
          <cell r="BM686">
            <v>0</v>
          </cell>
        </row>
      </sheetData>
      <sheetData sheetId="17">
        <row r="17">
          <cell r="Z17">
            <v>42649</v>
          </cell>
          <cell r="AP17">
            <v>42649</v>
          </cell>
          <cell r="AX17">
            <v>42649</v>
          </cell>
          <cell r="BF17">
            <v>42649</v>
          </cell>
          <cell r="BV17">
            <v>42649</v>
          </cell>
          <cell r="CL17">
            <v>42649</v>
          </cell>
        </row>
        <row r="18">
          <cell r="Z18">
            <v>42648</v>
          </cell>
          <cell r="AP18">
            <v>42648</v>
          </cell>
          <cell r="AX18">
            <v>42648</v>
          </cell>
          <cell r="BF18">
            <v>42648</v>
          </cell>
          <cell r="BV18">
            <v>42648</v>
          </cell>
          <cell r="CL18">
            <v>42648</v>
          </cell>
        </row>
        <row r="19">
          <cell r="Z19">
            <v>42647</v>
          </cell>
          <cell r="AP19">
            <v>42647</v>
          </cell>
          <cell r="AX19">
            <v>42647</v>
          </cell>
          <cell r="BF19">
            <v>42647</v>
          </cell>
          <cell r="BV19">
            <v>42647</v>
          </cell>
          <cell r="CL19">
            <v>42647</v>
          </cell>
        </row>
        <row r="20">
          <cell r="Z20">
            <v>42646</v>
          </cell>
          <cell r="AP20">
            <v>42646</v>
          </cell>
          <cell r="AX20">
            <v>42646</v>
          </cell>
          <cell r="BF20">
            <v>42646</v>
          </cell>
          <cell r="BV20">
            <v>42646</v>
          </cell>
          <cell r="CL20">
            <v>42646</v>
          </cell>
        </row>
        <row r="21">
          <cell r="Z21">
            <v>42643</v>
          </cell>
          <cell r="AP21">
            <v>42643</v>
          </cell>
          <cell r="AX21">
            <v>42643</v>
          </cell>
          <cell r="BF21">
            <v>42643</v>
          </cell>
          <cell r="BV21">
            <v>42643</v>
          </cell>
          <cell r="CL21">
            <v>42643</v>
          </cell>
        </row>
        <row r="22">
          <cell r="Z22">
            <v>42642</v>
          </cell>
          <cell r="AP22">
            <v>42642</v>
          </cell>
          <cell r="AX22">
            <v>42642</v>
          </cell>
          <cell r="BF22">
            <v>42642</v>
          </cell>
          <cell r="BV22">
            <v>42642</v>
          </cell>
          <cell r="CL22">
            <v>42641</v>
          </cell>
        </row>
        <row r="23">
          <cell r="Z23">
            <v>42641</v>
          </cell>
          <cell r="AP23">
            <v>42641</v>
          </cell>
          <cell r="AX23">
            <v>42641</v>
          </cell>
          <cell r="BF23">
            <v>42641</v>
          </cell>
          <cell r="BV23">
            <v>42641</v>
          </cell>
          <cell r="CL23">
            <v>42640</v>
          </cell>
        </row>
        <row r="24">
          <cell r="Z24">
            <v>42640</v>
          </cell>
          <cell r="AP24">
            <v>42640</v>
          </cell>
          <cell r="AX24">
            <v>42640</v>
          </cell>
          <cell r="BF24">
            <v>42640</v>
          </cell>
          <cell r="BV24">
            <v>42640</v>
          </cell>
          <cell r="CL24">
            <v>42639</v>
          </cell>
        </row>
        <row r="25">
          <cell r="Z25">
            <v>42639</v>
          </cell>
          <cell r="AP25">
            <v>42639</v>
          </cell>
          <cell r="AX25">
            <v>42639</v>
          </cell>
          <cell r="BF25">
            <v>42639</v>
          </cell>
          <cell r="BV25">
            <v>42639</v>
          </cell>
          <cell r="CL25">
            <v>42636</v>
          </cell>
        </row>
        <row r="26">
          <cell r="Z26">
            <v>42636</v>
          </cell>
          <cell r="AP26">
            <v>42636</v>
          </cell>
          <cell r="AX26">
            <v>42636</v>
          </cell>
          <cell r="BF26">
            <v>42636</v>
          </cell>
          <cell r="BV26">
            <v>42636</v>
          </cell>
          <cell r="CL26">
            <v>42635</v>
          </cell>
        </row>
        <row r="27">
          <cell r="Z27">
            <v>42635</v>
          </cell>
          <cell r="AP27">
            <v>42635</v>
          </cell>
          <cell r="AX27">
            <v>42635</v>
          </cell>
          <cell r="BF27">
            <v>42635</v>
          </cell>
          <cell r="BV27">
            <v>42635</v>
          </cell>
          <cell r="CL27">
            <v>42634</v>
          </cell>
        </row>
        <row r="28">
          <cell r="Z28">
            <v>42634</v>
          </cell>
          <cell r="AP28">
            <v>42634</v>
          </cell>
          <cell r="AX28">
            <v>42634</v>
          </cell>
          <cell r="BF28">
            <v>42634</v>
          </cell>
          <cell r="BV28">
            <v>42634</v>
          </cell>
          <cell r="CL28">
            <v>42633</v>
          </cell>
        </row>
        <row r="29">
          <cell r="Z29">
            <v>42633</v>
          </cell>
          <cell r="AP29">
            <v>42633</v>
          </cell>
          <cell r="AX29">
            <v>42633</v>
          </cell>
          <cell r="BF29">
            <v>42633</v>
          </cell>
          <cell r="BV29">
            <v>42633</v>
          </cell>
          <cell r="CL29">
            <v>42632</v>
          </cell>
        </row>
        <row r="30">
          <cell r="Z30">
            <v>42632</v>
          </cell>
          <cell r="AP30">
            <v>42632</v>
          </cell>
          <cell r="AX30">
            <v>42632</v>
          </cell>
          <cell r="BF30">
            <v>42632</v>
          </cell>
          <cell r="BV30">
            <v>42632</v>
          </cell>
          <cell r="CL30">
            <v>42628</v>
          </cell>
        </row>
        <row r="31">
          <cell r="Z31">
            <v>42629</v>
          </cell>
          <cell r="AP31">
            <v>42629</v>
          </cell>
          <cell r="AX31">
            <v>42629</v>
          </cell>
          <cell r="BF31">
            <v>42629</v>
          </cell>
          <cell r="BV31">
            <v>42629</v>
          </cell>
          <cell r="CL31">
            <v>42627</v>
          </cell>
        </row>
        <row r="32">
          <cell r="Z32">
            <v>42628</v>
          </cell>
          <cell r="AP32">
            <v>42628</v>
          </cell>
          <cell r="AX32">
            <v>42628</v>
          </cell>
          <cell r="BF32">
            <v>42628</v>
          </cell>
          <cell r="BV32">
            <v>42628</v>
          </cell>
          <cell r="CL32">
            <v>42621</v>
          </cell>
        </row>
        <row r="33">
          <cell r="Z33">
            <v>42627</v>
          </cell>
          <cell r="AP33">
            <v>42627</v>
          </cell>
          <cell r="AX33">
            <v>42627</v>
          </cell>
          <cell r="BF33">
            <v>42627</v>
          </cell>
          <cell r="BV33">
            <v>42627</v>
          </cell>
          <cell r="CL33">
            <v>42620</v>
          </cell>
        </row>
        <row r="34">
          <cell r="Z34">
            <v>42625</v>
          </cell>
          <cell r="AP34">
            <v>42625</v>
          </cell>
          <cell r="AX34">
            <v>42625</v>
          </cell>
          <cell r="BF34">
            <v>42625</v>
          </cell>
          <cell r="BV34">
            <v>42625</v>
          </cell>
          <cell r="CL34">
            <v>42619</v>
          </cell>
        </row>
        <row r="35">
          <cell r="Z35">
            <v>42622</v>
          </cell>
          <cell r="AP35">
            <v>42622</v>
          </cell>
          <cell r="AX35">
            <v>42622</v>
          </cell>
          <cell r="BF35">
            <v>42622</v>
          </cell>
          <cell r="BV35">
            <v>42622</v>
          </cell>
          <cell r="CL35">
            <v>42615</v>
          </cell>
        </row>
        <row r="36">
          <cell r="Z36">
            <v>42621</v>
          </cell>
          <cell r="AP36">
            <v>42621</v>
          </cell>
          <cell r="AX36">
            <v>42621</v>
          </cell>
          <cell r="BF36">
            <v>42621</v>
          </cell>
          <cell r="BV36">
            <v>42621</v>
          </cell>
          <cell r="CL36">
            <v>42614</v>
          </cell>
        </row>
        <row r="37">
          <cell r="Z37">
            <v>42620</v>
          </cell>
          <cell r="AP37">
            <v>42620</v>
          </cell>
          <cell r="AX37">
            <v>42620</v>
          </cell>
          <cell r="BF37">
            <v>42620</v>
          </cell>
          <cell r="BV37">
            <v>42620</v>
          </cell>
          <cell r="CL37">
            <v>42611</v>
          </cell>
        </row>
        <row r="38">
          <cell r="Z38">
            <v>42619</v>
          </cell>
          <cell r="AP38">
            <v>42619</v>
          </cell>
          <cell r="AX38">
            <v>42619</v>
          </cell>
          <cell r="BF38">
            <v>42619</v>
          </cell>
          <cell r="BV38">
            <v>42619</v>
          </cell>
          <cell r="CL38">
            <v>42608</v>
          </cell>
        </row>
        <row r="39">
          <cell r="Z39">
            <v>42615</v>
          </cell>
          <cell r="AP39">
            <v>42615</v>
          </cell>
          <cell r="AX39">
            <v>42615</v>
          </cell>
          <cell r="BF39">
            <v>42615</v>
          </cell>
          <cell r="BV39">
            <v>42615</v>
          </cell>
          <cell r="CL39">
            <v>42605</v>
          </cell>
        </row>
        <row r="40">
          <cell r="Z40">
            <v>42614</v>
          </cell>
          <cell r="AP40">
            <v>42614</v>
          </cell>
          <cell r="AX40">
            <v>42614</v>
          </cell>
          <cell r="BF40">
            <v>42614</v>
          </cell>
          <cell r="BV40">
            <v>42614</v>
          </cell>
          <cell r="CL40">
            <v>42604</v>
          </cell>
        </row>
        <row r="41">
          <cell r="Z41">
            <v>42613</v>
          </cell>
          <cell r="AP41">
            <v>42613</v>
          </cell>
          <cell r="AX41">
            <v>42613</v>
          </cell>
          <cell r="BF41">
            <v>42613</v>
          </cell>
          <cell r="BV41">
            <v>42613</v>
          </cell>
          <cell r="CL41">
            <v>42600</v>
          </cell>
        </row>
        <row r="42">
          <cell r="Z42">
            <v>42612</v>
          </cell>
          <cell r="AP42">
            <v>42612</v>
          </cell>
          <cell r="AX42">
            <v>42612</v>
          </cell>
          <cell r="BF42">
            <v>42612</v>
          </cell>
          <cell r="BV42">
            <v>42612</v>
          </cell>
          <cell r="CL42">
            <v>42598</v>
          </cell>
        </row>
        <row r="43">
          <cell r="Z43">
            <v>42611</v>
          </cell>
          <cell r="AP43">
            <v>42611</v>
          </cell>
          <cell r="AX43">
            <v>42611</v>
          </cell>
          <cell r="BF43">
            <v>42611</v>
          </cell>
          <cell r="BV43">
            <v>42611</v>
          </cell>
          <cell r="CL43">
            <v>42594</v>
          </cell>
        </row>
        <row r="44">
          <cell r="Z44">
            <v>42608</v>
          </cell>
          <cell r="AP44">
            <v>42608</v>
          </cell>
          <cell r="AX44">
            <v>42608</v>
          </cell>
          <cell r="BF44">
            <v>42608</v>
          </cell>
          <cell r="BV44">
            <v>42608</v>
          </cell>
          <cell r="CL44">
            <v>42591</v>
          </cell>
        </row>
        <row r="45">
          <cell r="Z45">
            <v>42607</v>
          </cell>
          <cell r="AP45">
            <v>42607</v>
          </cell>
          <cell r="AX45">
            <v>42607</v>
          </cell>
          <cell r="BF45">
            <v>42607</v>
          </cell>
          <cell r="BV45">
            <v>42607</v>
          </cell>
          <cell r="CL45">
            <v>42590</v>
          </cell>
        </row>
        <row r="46">
          <cell r="Z46">
            <v>42606</v>
          </cell>
          <cell r="AP46">
            <v>42606</v>
          </cell>
          <cell r="AX46">
            <v>42606</v>
          </cell>
          <cell r="BF46">
            <v>42606</v>
          </cell>
          <cell r="BV46">
            <v>42606</v>
          </cell>
          <cell r="CL46">
            <v>42587</v>
          </cell>
        </row>
        <row r="47">
          <cell r="Z47">
            <v>42605</v>
          </cell>
          <cell r="AP47">
            <v>42605</v>
          </cell>
          <cell r="AX47">
            <v>42605</v>
          </cell>
          <cell r="BF47">
            <v>42605</v>
          </cell>
          <cell r="BV47">
            <v>42605</v>
          </cell>
          <cell r="CL47">
            <v>42580</v>
          </cell>
        </row>
        <row r="48">
          <cell r="Z48">
            <v>42604</v>
          </cell>
          <cell r="AP48">
            <v>42604</v>
          </cell>
          <cell r="AX48">
            <v>42604</v>
          </cell>
          <cell r="BF48">
            <v>42604</v>
          </cell>
          <cell r="BV48">
            <v>42604</v>
          </cell>
          <cell r="CL48">
            <v>42579</v>
          </cell>
        </row>
        <row r="49">
          <cell r="Z49">
            <v>42601</v>
          </cell>
          <cell r="AP49">
            <v>42601</v>
          </cell>
          <cell r="AX49">
            <v>42601</v>
          </cell>
          <cell r="BF49">
            <v>42601</v>
          </cell>
          <cell r="BV49">
            <v>42601</v>
          </cell>
          <cell r="CL49">
            <v>42578</v>
          </cell>
        </row>
        <row r="50">
          <cell r="Z50">
            <v>42600</v>
          </cell>
          <cell r="AP50">
            <v>42600</v>
          </cell>
          <cell r="AX50">
            <v>42600</v>
          </cell>
          <cell r="BF50">
            <v>42600</v>
          </cell>
          <cell r="BV50">
            <v>42600</v>
          </cell>
          <cell r="CL50">
            <v>42577</v>
          </cell>
        </row>
        <row r="51">
          <cell r="Z51">
            <v>42599</v>
          </cell>
          <cell r="AP51">
            <v>42599</v>
          </cell>
          <cell r="AX51">
            <v>42599</v>
          </cell>
          <cell r="BF51">
            <v>42599</v>
          </cell>
          <cell r="BV51">
            <v>42599</v>
          </cell>
          <cell r="CL51">
            <v>42576</v>
          </cell>
        </row>
        <row r="52">
          <cell r="Z52">
            <v>42598</v>
          </cell>
          <cell r="AP52">
            <v>42598</v>
          </cell>
          <cell r="AX52">
            <v>42598</v>
          </cell>
          <cell r="BF52">
            <v>42598</v>
          </cell>
          <cell r="BV52">
            <v>42598</v>
          </cell>
          <cell r="CL52">
            <v>42573</v>
          </cell>
        </row>
        <row r="53">
          <cell r="Z53">
            <v>42594</v>
          </cell>
          <cell r="AP53">
            <v>42594</v>
          </cell>
          <cell r="AX53">
            <v>42594</v>
          </cell>
          <cell r="BF53">
            <v>42594</v>
          </cell>
          <cell r="BV53">
            <v>42594</v>
          </cell>
          <cell r="CL53">
            <v>42572</v>
          </cell>
        </row>
        <row r="54">
          <cell r="Z54">
            <v>42593</v>
          </cell>
          <cell r="AP54">
            <v>42593</v>
          </cell>
          <cell r="AX54">
            <v>42593</v>
          </cell>
          <cell r="BF54">
            <v>42593</v>
          </cell>
          <cell r="BV54">
            <v>42593</v>
          </cell>
          <cell r="CL54">
            <v>42570</v>
          </cell>
        </row>
        <row r="55">
          <cell r="Z55">
            <v>42592</v>
          </cell>
          <cell r="AP55">
            <v>42592</v>
          </cell>
          <cell r="AX55">
            <v>42592</v>
          </cell>
          <cell r="BF55">
            <v>42592</v>
          </cell>
          <cell r="BV55">
            <v>42592</v>
          </cell>
          <cell r="CL55">
            <v>42569</v>
          </cell>
        </row>
        <row r="56">
          <cell r="Z56">
            <v>42591</v>
          </cell>
          <cell r="AP56">
            <v>42591</v>
          </cell>
          <cell r="AX56">
            <v>42591</v>
          </cell>
          <cell r="BF56">
            <v>42591</v>
          </cell>
          <cell r="BV56">
            <v>42591</v>
          </cell>
          <cell r="CL56">
            <v>42566</v>
          </cell>
        </row>
        <row r="57">
          <cell r="Z57">
            <v>42590</v>
          </cell>
          <cell r="AP57">
            <v>42590</v>
          </cell>
          <cell r="AX57">
            <v>42590</v>
          </cell>
          <cell r="BF57">
            <v>42590</v>
          </cell>
          <cell r="BV57">
            <v>42590</v>
          </cell>
          <cell r="CL57">
            <v>42565</v>
          </cell>
        </row>
        <row r="58">
          <cell r="Z58">
            <v>42587</v>
          </cell>
          <cell r="AP58">
            <v>42587</v>
          </cell>
          <cell r="AX58">
            <v>42587</v>
          </cell>
          <cell r="BF58">
            <v>42587</v>
          </cell>
          <cell r="BV58">
            <v>42587</v>
          </cell>
          <cell r="CL58">
            <v>42563</v>
          </cell>
        </row>
        <row r="59">
          <cell r="Z59">
            <v>42586</v>
          </cell>
          <cell r="AP59">
            <v>42586</v>
          </cell>
          <cell r="AX59">
            <v>42586</v>
          </cell>
          <cell r="BF59">
            <v>42586</v>
          </cell>
          <cell r="BV59">
            <v>42586</v>
          </cell>
          <cell r="CL59">
            <v>42562</v>
          </cell>
        </row>
        <row r="60">
          <cell r="Z60">
            <v>42585</v>
          </cell>
          <cell r="AP60">
            <v>42585</v>
          </cell>
          <cell r="AX60">
            <v>42585</v>
          </cell>
          <cell r="BF60">
            <v>42585</v>
          </cell>
          <cell r="BV60">
            <v>42585</v>
          </cell>
          <cell r="CL60">
            <v>42558</v>
          </cell>
        </row>
        <row r="61">
          <cell r="Z61">
            <v>42584</v>
          </cell>
          <cell r="AP61">
            <v>42584</v>
          </cell>
          <cell r="AX61">
            <v>42584</v>
          </cell>
          <cell r="BF61">
            <v>42584</v>
          </cell>
          <cell r="BV61">
            <v>42584</v>
          </cell>
          <cell r="CL61">
            <v>42556</v>
          </cell>
        </row>
        <row r="62">
          <cell r="Z62">
            <v>42583</v>
          </cell>
          <cell r="AP62">
            <v>42583</v>
          </cell>
          <cell r="AX62">
            <v>42583</v>
          </cell>
          <cell r="BF62">
            <v>42583</v>
          </cell>
          <cell r="BV62">
            <v>42583</v>
          </cell>
          <cell r="CL62">
            <v>42555</v>
          </cell>
        </row>
        <row r="63">
          <cell r="Z63">
            <v>42580</v>
          </cell>
          <cell r="AP63">
            <v>42580</v>
          </cell>
          <cell r="AX63">
            <v>42580</v>
          </cell>
          <cell r="BF63">
            <v>42580</v>
          </cell>
          <cell r="BV63">
            <v>42580</v>
          </cell>
          <cell r="CL63">
            <v>42552</v>
          </cell>
        </row>
        <row r="64">
          <cell r="Z64">
            <v>42579</v>
          </cell>
          <cell r="AP64">
            <v>42579</v>
          </cell>
          <cell r="AX64">
            <v>42579</v>
          </cell>
          <cell r="BF64">
            <v>42579</v>
          </cell>
          <cell r="BV64">
            <v>42579</v>
          </cell>
          <cell r="CL64">
            <v>42551</v>
          </cell>
        </row>
        <row r="65">
          <cell r="Z65">
            <v>42578</v>
          </cell>
          <cell r="AP65">
            <v>42578</v>
          </cell>
          <cell r="AX65">
            <v>42578</v>
          </cell>
          <cell r="BF65">
            <v>42578</v>
          </cell>
          <cell r="BV65">
            <v>42578</v>
          </cell>
          <cell r="CL65">
            <v>42550</v>
          </cell>
        </row>
        <row r="66">
          <cell r="Z66">
            <v>42577</v>
          </cell>
          <cell r="AP66">
            <v>42577</v>
          </cell>
          <cell r="AX66">
            <v>42577</v>
          </cell>
          <cell r="BF66">
            <v>42577</v>
          </cell>
          <cell r="BV66">
            <v>42577</v>
          </cell>
          <cell r="CL66">
            <v>42549</v>
          </cell>
        </row>
        <row r="67">
          <cell r="Z67">
            <v>42576</v>
          </cell>
          <cell r="AP67">
            <v>42576</v>
          </cell>
          <cell r="AX67">
            <v>42576</v>
          </cell>
          <cell r="BF67">
            <v>42576</v>
          </cell>
          <cell r="BV67">
            <v>42576</v>
          </cell>
          <cell r="CL67">
            <v>42545</v>
          </cell>
        </row>
        <row r="68">
          <cell r="Z68">
            <v>42573</v>
          </cell>
          <cell r="AP68">
            <v>42573</v>
          </cell>
          <cell r="AX68">
            <v>42573</v>
          </cell>
          <cell r="BF68">
            <v>42573</v>
          </cell>
          <cell r="BV68">
            <v>42573</v>
          </cell>
          <cell r="CL68">
            <v>42542</v>
          </cell>
        </row>
        <row r="69">
          <cell r="Z69">
            <v>42572</v>
          </cell>
          <cell r="AP69">
            <v>42572</v>
          </cell>
          <cell r="AX69">
            <v>42572</v>
          </cell>
          <cell r="BF69">
            <v>42572</v>
          </cell>
          <cell r="BV69">
            <v>42572</v>
          </cell>
          <cell r="CL69">
            <v>42541</v>
          </cell>
        </row>
        <row r="70">
          <cell r="Z70">
            <v>42571</v>
          </cell>
          <cell r="AP70">
            <v>42571</v>
          </cell>
          <cell r="AX70">
            <v>42571</v>
          </cell>
          <cell r="BF70">
            <v>42571</v>
          </cell>
          <cell r="BV70">
            <v>42571</v>
          </cell>
          <cell r="CL70">
            <v>42538</v>
          </cell>
        </row>
        <row r="71">
          <cell r="Z71">
            <v>42570</v>
          </cell>
          <cell r="AP71">
            <v>42570</v>
          </cell>
          <cell r="AX71">
            <v>42570</v>
          </cell>
          <cell r="BF71">
            <v>42570</v>
          </cell>
          <cell r="BV71">
            <v>42570</v>
          </cell>
          <cell r="CL71">
            <v>42537</v>
          </cell>
        </row>
        <row r="72">
          <cell r="Z72">
            <v>42569</v>
          </cell>
          <cell r="AP72">
            <v>42569</v>
          </cell>
          <cell r="AX72">
            <v>42569</v>
          </cell>
          <cell r="BF72">
            <v>42569</v>
          </cell>
          <cell r="BV72">
            <v>42569</v>
          </cell>
          <cell r="CL72">
            <v>42535</v>
          </cell>
        </row>
        <row r="73">
          <cell r="Z73">
            <v>42566</v>
          </cell>
          <cell r="AP73">
            <v>42566</v>
          </cell>
          <cell r="AX73">
            <v>42566</v>
          </cell>
          <cell r="BF73">
            <v>42566</v>
          </cell>
          <cell r="BV73">
            <v>42566</v>
          </cell>
          <cell r="CL73">
            <v>42534</v>
          </cell>
        </row>
        <row r="74">
          <cell r="Z74">
            <v>42565</v>
          </cell>
          <cell r="AP74">
            <v>42565</v>
          </cell>
          <cell r="AX74">
            <v>42565</v>
          </cell>
          <cell r="BF74">
            <v>42565</v>
          </cell>
          <cell r="BV74">
            <v>42565</v>
          </cell>
          <cell r="CL74">
            <v>42531</v>
          </cell>
        </row>
        <row r="75">
          <cell r="Z75">
            <v>42564</v>
          </cell>
          <cell r="AP75">
            <v>42564</v>
          </cell>
          <cell r="AX75">
            <v>42564</v>
          </cell>
          <cell r="BF75">
            <v>42564</v>
          </cell>
          <cell r="BV75">
            <v>42564</v>
          </cell>
          <cell r="CL75">
            <v>42529</v>
          </cell>
        </row>
        <row r="76">
          <cell r="Z76">
            <v>42563</v>
          </cell>
          <cell r="AP76">
            <v>42563</v>
          </cell>
          <cell r="AX76">
            <v>42563</v>
          </cell>
          <cell r="BF76">
            <v>42563</v>
          </cell>
          <cell r="BV76">
            <v>42563</v>
          </cell>
          <cell r="CL76">
            <v>42528</v>
          </cell>
        </row>
        <row r="77">
          <cell r="Z77">
            <v>42562</v>
          </cell>
          <cell r="AP77">
            <v>42562</v>
          </cell>
          <cell r="AX77">
            <v>42562</v>
          </cell>
          <cell r="BF77">
            <v>42562</v>
          </cell>
          <cell r="BV77">
            <v>42562</v>
          </cell>
          <cell r="CL77">
            <v>42524</v>
          </cell>
        </row>
        <row r="78">
          <cell r="Z78">
            <v>42559</v>
          </cell>
          <cell r="AP78">
            <v>42559</v>
          </cell>
          <cell r="AX78">
            <v>42559</v>
          </cell>
          <cell r="BF78">
            <v>42559</v>
          </cell>
          <cell r="BV78">
            <v>42559</v>
          </cell>
          <cell r="CL78">
            <v>42517</v>
          </cell>
        </row>
        <row r="79">
          <cell r="Z79">
            <v>42558</v>
          </cell>
          <cell r="AP79">
            <v>42558</v>
          </cell>
          <cell r="AX79">
            <v>42558</v>
          </cell>
          <cell r="BF79">
            <v>42558</v>
          </cell>
          <cell r="BV79">
            <v>42558</v>
          </cell>
          <cell r="CL79">
            <v>42516</v>
          </cell>
        </row>
        <row r="80">
          <cell r="Z80">
            <v>42556</v>
          </cell>
          <cell r="AP80">
            <v>42556</v>
          </cell>
          <cell r="AX80">
            <v>42556</v>
          </cell>
          <cell r="BF80">
            <v>42556</v>
          </cell>
          <cell r="BV80">
            <v>42556</v>
          </cell>
          <cell r="CL80">
            <v>42515</v>
          </cell>
        </row>
        <row r="81">
          <cell r="Z81">
            <v>42555</v>
          </cell>
          <cell r="AP81">
            <v>42555</v>
          </cell>
          <cell r="AX81">
            <v>42555</v>
          </cell>
          <cell r="BF81">
            <v>42555</v>
          </cell>
          <cell r="BV81">
            <v>42555</v>
          </cell>
          <cell r="CL81">
            <v>42514</v>
          </cell>
        </row>
        <row r="82">
          <cell r="Z82">
            <v>42552</v>
          </cell>
          <cell r="AP82">
            <v>42552</v>
          </cell>
          <cell r="AX82">
            <v>42552</v>
          </cell>
          <cell r="BF82">
            <v>42552</v>
          </cell>
          <cell r="BV82">
            <v>42552</v>
          </cell>
          <cell r="CL82">
            <v>42513</v>
          </cell>
        </row>
        <row r="83">
          <cell r="Z83">
            <v>42551</v>
          </cell>
          <cell r="AP83">
            <v>42551</v>
          </cell>
          <cell r="AX83">
            <v>42551</v>
          </cell>
          <cell r="BF83">
            <v>42551</v>
          </cell>
          <cell r="BV83">
            <v>42551</v>
          </cell>
          <cell r="CL83">
            <v>42510</v>
          </cell>
        </row>
        <row r="84">
          <cell r="Z84">
            <v>42550</v>
          </cell>
          <cell r="AP84">
            <v>42550</v>
          </cell>
          <cell r="AX84">
            <v>42550</v>
          </cell>
          <cell r="BF84">
            <v>42550</v>
          </cell>
          <cell r="BV84">
            <v>42550</v>
          </cell>
          <cell r="CL84">
            <v>42508</v>
          </cell>
        </row>
        <row r="85">
          <cell r="Z85">
            <v>42549</v>
          </cell>
          <cell r="AP85">
            <v>42549</v>
          </cell>
          <cell r="AX85">
            <v>42549</v>
          </cell>
          <cell r="BF85">
            <v>42549</v>
          </cell>
          <cell r="BV85">
            <v>42549</v>
          </cell>
          <cell r="CL85">
            <v>42507</v>
          </cell>
        </row>
        <row r="86">
          <cell r="Z86">
            <v>42548</v>
          </cell>
          <cell r="AP86">
            <v>42548</v>
          </cell>
          <cell r="AX86">
            <v>42548</v>
          </cell>
          <cell r="BF86">
            <v>42548</v>
          </cell>
          <cell r="BV86">
            <v>42548</v>
          </cell>
          <cell r="CL86">
            <v>42503</v>
          </cell>
        </row>
        <row r="87">
          <cell r="Z87">
            <v>42545</v>
          </cell>
          <cell r="AP87">
            <v>42545</v>
          </cell>
          <cell r="AX87">
            <v>42545</v>
          </cell>
          <cell r="BF87">
            <v>42545</v>
          </cell>
          <cell r="BV87">
            <v>42545</v>
          </cell>
          <cell r="CL87">
            <v>42501</v>
          </cell>
        </row>
        <row r="88">
          <cell r="Z88">
            <v>42544</v>
          </cell>
          <cell r="AP88">
            <v>42544</v>
          </cell>
          <cell r="AX88">
            <v>42544</v>
          </cell>
          <cell r="BF88">
            <v>42544</v>
          </cell>
          <cell r="BV88">
            <v>42544</v>
          </cell>
          <cell r="CL88">
            <v>42500</v>
          </cell>
        </row>
        <row r="89">
          <cell r="Z89">
            <v>42543</v>
          </cell>
          <cell r="AP89">
            <v>42543</v>
          </cell>
          <cell r="AX89">
            <v>42543</v>
          </cell>
          <cell r="BF89">
            <v>42543</v>
          </cell>
          <cell r="BV89">
            <v>42543</v>
          </cell>
          <cell r="CL89">
            <v>42499</v>
          </cell>
        </row>
        <row r="90">
          <cell r="Z90">
            <v>42542</v>
          </cell>
          <cell r="AP90">
            <v>42542</v>
          </cell>
          <cell r="AX90">
            <v>42542</v>
          </cell>
          <cell r="BF90">
            <v>42542</v>
          </cell>
          <cell r="BV90">
            <v>42542</v>
          </cell>
          <cell r="CL90">
            <v>42496</v>
          </cell>
        </row>
        <row r="91">
          <cell r="Z91">
            <v>42541</v>
          </cell>
          <cell r="AP91">
            <v>42541</v>
          </cell>
          <cell r="AX91">
            <v>42541</v>
          </cell>
          <cell r="BF91">
            <v>42541</v>
          </cell>
          <cell r="BV91">
            <v>42541</v>
          </cell>
          <cell r="CL91">
            <v>42495</v>
          </cell>
        </row>
        <row r="92">
          <cell r="Z92">
            <v>42538</v>
          </cell>
          <cell r="AP92">
            <v>42538</v>
          </cell>
          <cell r="AX92">
            <v>42538</v>
          </cell>
          <cell r="BF92">
            <v>42538</v>
          </cell>
          <cell r="BV92">
            <v>42538</v>
          </cell>
          <cell r="CL92">
            <v>42493</v>
          </cell>
        </row>
        <row r="93">
          <cell r="Z93">
            <v>42537</v>
          </cell>
          <cell r="AP93">
            <v>42537</v>
          </cell>
          <cell r="AX93">
            <v>42537</v>
          </cell>
          <cell r="BF93">
            <v>42537</v>
          </cell>
          <cell r="BV93">
            <v>42537</v>
          </cell>
          <cell r="CL93">
            <v>42492</v>
          </cell>
        </row>
        <row r="94">
          <cell r="Z94">
            <v>42536</v>
          </cell>
          <cell r="AP94">
            <v>42536</v>
          </cell>
          <cell r="AX94">
            <v>42536</v>
          </cell>
          <cell r="BF94">
            <v>42536</v>
          </cell>
          <cell r="BV94">
            <v>42536</v>
          </cell>
          <cell r="CL94">
            <v>42489</v>
          </cell>
        </row>
        <row r="95">
          <cell r="Z95">
            <v>42535</v>
          </cell>
          <cell r="AP95">
            <v>42535</v>
          </cell>
          <cell r="AX95">
            <v>42535</v>
          </cell>
          <cell r="BF95">
            <v>42535</v>
          </cell>
          <cell r="BV95">
            <v>42535</v>
          </cell>
          <cell r="CL95">
            <v>42488</v>
          </cell>
        </row>
        <row r="96">
          <cell r="Z96">
            <v>42534</v>
          </cell>
          <cell r="AP96">
            <v>42534</v>
          </cell>
          <cell r="AX96">
            <v>42534</v>
          </cell>
          <cell r="BF96">
            <v>42534</v>
          </cell>
          <cell r="BV96">
            <v>42534</v>
          </cell>
          <cell r="CL96">
            <v>42481</v>
          </cell>
        </row>
        <row r="97">
          <cell r="Z97">
            <v>42531</v>
          </cell>
          <cell r="AP97">
            <v>42531</v>
          </cell>
          <cell r="AX97">
            <v>42531</v>
          </cell>
          <cell r="BF97">
            <v>42531</v>
          </cell>
          <cell r="BV97">
            <v>42531</v>
          </cell>
          <cell r="CL97">
            <v>42478</v>
          </cell>
        </row>
        <row r="98">
          <cell r="Z98">
            <v>42530</v>
          </cell>
          <cell r="AP98">
            <v>42530</v>
          </cell>
          <cell r="AX98">
            <v>42530</v>
          </cell>
          <cell r="BF98">
            <v>42530</v>
          </cell>
          <cell r="BV98">
            <v>42530</v>
          </cell>
          <cell r="CL98">
            <v>42472</v>
          </cell>
        </row>
        <row r="99">
          <cell r="Z99">
            <v>42529</v>
          </cell>
          <cell r="AP99">
            <v>42529</v>
          </cell>
          <cell r="AX99">
            <v>42529</v>
          </cell>
          <cell r="BF99">
            <v>42529</v>
          </cell>
          <cell r="BV99">
            <v>42529</v>
          </cell>
          <cell r="CL99">
            <v>42471</v>
          </cell>
        </row>
        <row r="100">
          <cell r="Z100">
            <v>42528</v>
          </cell>
          <cell r="AP100">
            <v>42528</v>
          </cell>
          <cell r="AX100">
            <v>42528</v>
          </cell>
          <cell r="BF100">
            <v>42528</v>
          </cell>
          <cell r="BV100">
            <v>42528</v>
          </cell>
          <cell r="CL100">
            <v>42468</v>
          </cell>
        </row>
        <row r="101">
          <cell r="Z101">
            <v>42527</v>
          </cell>
          <cell r="AP101">
            <v>42527</v>
          </cell>
          <cell r="AX101">
            <v>42527</v>
          </cell>
          <cell r="BF101">
            <v>42527</v>
          </cell>
          <cell r="BV101">
            <v>42527</v>
          </cell>
          <cell r="CL101">
            <v>42467</v>
          </cell>
        </row>
        <row r="102">
          <cell r="Z102">
            <v>42524</v>
          </cell>
          <cell r="AP102">
            <v>42524</v>
          </cell>
          <cell r="AX102">
            <v>42524</v>
          </cell>
          <cell r="BF102">
            <v>42524</v>
          </cell>
          <cell r="BV102">
            <v>42524</v>
          </cell>
          <cell r="CL102">
            <v>42465</v>
          </cell>
        </row>
        <row r="103">
          <cell r="Z103">
            <v>42523</v>
          </cell>
          <cell r="AP103">
            <v>42523</v>
          </cell>
          <cell r="AX103">
            <v>42523</v>
          </cell>
          <cell r="BF103">
            <v>42523</v>
          </cell>
          <cell r="BV103">
            <v>42523</v>
          </cell>
          <cell r="CL103">
            <v>42464</v>
          </cell>
        </row>
        <row r="104">
          <cell r="Z104">
            <v>42522</v>
          </cell>
          <cell r="AP104">
            <v>42522</v>
          </cell>
          <cell r="AX104">
            <v>42522</v>
          </cell>
          <cell r="BF104">
            <v>42522</v>
          </cell>
          <cell r="BV104">
            <v>42522</v>
          </cell>
          <cell r="CL104">
            <v>42461</v>
          </cell>
        </row>
        <row r="105">
          <cell r="Z105">
            <v>42521</v>
          </cell>
          <cell r="AP105">
            <v>42521</v>
          </cell>
          <cell r="AX105">
            <v>42521</v>
          </cell>
          <cell r="BF105">
            <v>42521</v>
          </cell>
          <cell r="BV105">
            <v>42521</v>
          </cell>
          <cell r="CL105">
            <v>42460</v>
          </cell>
        </row>
        <row r="106">
          <cell r="Z106">
            <v>42520</v>
          </cell>
          <cell r="AP106">
            <v>42520</v>
          </cell>
          <cell r="AX106">
            <v>42520</v>
          </cell>
          <cell r="BF106">
            <v>42520</v>
          </cell>
          <cell r="BV106">
            <v>42520</v>
          </cell>
          <cell r="CL106">
            <v>42459</v>
          </cell>
        </row>
        <row r="107">
          <cell r="Z107">
            <v>42517</v>
          </cell>
          <cell r="AP107">
            <v>42517</v>
          </cell>
          <cell r="AX107">
            <v>42517</v>
          </cell>
          <cell r="BF107">
            <v>42517</v>
          </cell>
          <cell r="BV107">
            <v>42517</v>
          </cell>
          <cell r="CL107">
            <v>42458</v>
          </cell>
        </row>
        <row r="108">
          <cell r="Z108">
            <v>42516</v>
          </cell>
          <cell r="AP108">
            <v>42516</v>
          </cell>
          <cell r="AX108">
            <v>42516</v>
          </cell>
          <cell r="BF108">
            <v>42516</v>
          </cell>
          <cell r="BV108">
            <v>42516</v>
          </cell>
          <cell r="CL108">
            <v>42457</v>
          </cell>
        </row>
        <row r="109">
          <cell r="Z109">
            <v>42515</v>
          </cell>
          <cell r="AP109">
            <v>42515</v>
          </cell>
          <cell r="AX109">
            <v>42515</v>
          </cell>
          <cell r="BF109">
            <v>42515</v>
          </cell>
          <cell r="BV109">
            <v>42515</v>
          </cell>
          <cell r="CL109">
            <v>42452</v>
          </cell>
        </row>
        <row r="110">
          <cell r="Z110">
            <v>42514</v>
          </cell>
          <cell r="AP110">
            <v>42514</v>
          </cell>
          <cell r="AX110">
            <v>42514</v>
          </cell>
          <cell r="BF110">
            <v>42514</v>
          </cell>
          <cell r="BV110">
            <v>42514</v>
          </cell>
          <cell r="CL110">
            <v>42451</v>
          </cell>
        </row>
        <row r="111">
          <cell r="Z111">
            <v>42513</v>
          </cell>
          <cell r="AP111">
            <v>42513</v>
          </cell>
          <cell r="AX111">
            <v>42513</v>
          </cell>
          <cell r="BF111">
            <v>42513</v>
          </cell>
          <cell r="BV111">
            <v>42513</v>
          </cell>
          <cell r="CL111">
            <v>42450</v>
          </cell>
        </row>
        <row r="112">
          <cell r="Z112">
            <v>42510</v>
          </cell>
          <cell r="AP112">
            <v>42510</v>
          </cell>
          <cell r="AX112">
            <v>42510</v>
          </cell>
          <cell r="BF112">
            <v>42510</v>
          </cell>
          <cell r="BV112">
            <v>42510</v>
          </cell>
          <cell r="CL112">
            <v>42447</v>
          </cell>
        </row>
        <row r="113">
          <cell r="Z113">
            <v>42509</v>
          </cell>
          <cell r="AP113">
            <v>42509</v>
          </cell>
          <cell r="AX113">
            <v>42509</v>
          </cell>
          <cell r="BF113">
            <v>42509</v>
          </cell>
          <cell r="BV113">
            <v>42509</v>
          </cell>
          <cell r="CL113">
            <v>42446</v>
          </cell>
        </row>
        <row r="114">
          <cell r="Z114">
            <v>42508</v>
          </cell>
          <cell r="AP114">
            <v>42508</v>
          </cell>
          <cell r="AX114">
            <v>42508</v>
          </cell>
          <cell r="BF114">
            <v>42508</v>
          </cell>
          <cell r="BV114">
            <v>42508</v>
          </cell>
          <cell r="CL114">
            <v>42445</v>
          </cell>
        </row>
        <row r="115">
          <cell r="Z115">
            <v>42507</v>
          </cell>
          <cell r="AP115">
            <v>42507</v>
          </cell>
          <cell r="AX115">
            <v>42507</v>
          </cell>
          <cell r="BF115">
            <v>42507</v>
          </cell>
          <cell r="BV115">
            <v>42507</v>
          </cell>
          <cell r="CL115">
            <v>42444</v>
          </cell>
        </row>
        <row r="116">
          <cell r="Z116">
            <v>42506</v>
          </cell>
          <cell r="AP116">
            <v>42506</v>
          </cell>
          <cell r="AX116">
            <v>42506</v>
          </cell>
          <cell r="BF116">
            <v>42506</v>
          </cell>
          <cell r="BV116">
            <v>42506</v>
          </cell>
          <cell r="CL116">
            <v>42443</v>
          </cell>
        </row>
        <row r="117">
          <cell r="Z117">
            <v>42503</v>
          </cell>
          <cell r="AP117">
            <v>42503</v>
          </cell>
          <cell r="AX117">
            <v>42503</v>
          </cell>
          <cell r="BF117">
            <v>42503</v>
          </cell>
          <cell r="BV117">
            <v>42503</v>
          </cell>
          <cell r="CL117">
            <v>42440</v>
          </cell>
        </row>
        <row r="118">
          <cell r="Z118">
            <v>42502</v>
          </cell>
          <cell r="AP118">
            <v>42502</v>
          </cell>
          <cell r="AX118">
            <v>42502</v>
          </cell>
          <cell r="BF118">
            <v>42502</v>
          </cell>
          <cell r="BV118">
            <v>42502</v>
          </cell>
          <cell r="CL118">
            <v>42439</v>
          </cell>
        </row>
        <row r="119">
          <cell r="Z119">
            <v>42501</v>
          </cell>
          <cell r="AP119">
            <v>42501</v>
          </cell>
          <cell r="AX119">
            <v>42501</v>
          </cell>
          <cell r="BF119">
            <v>42501</v>
          </cell>
          <cell r="BV119">
            <v>42501</v>
          </cell>
          <cell r="CL119">
            <v>42438</v>
          </cell>
        </row>
        <row r="120">
          <cell r="Z120">
            <v>42500</v>
          </cell>
          <cell r="AP120">
            <v>42500</v>
          </cell>
          <cell r="AX120">
            <v>42500</v>
          </cell>
          <cell r="BF120">
            <v>42500</v>
          </cell>
          <cell r="BV120">
            <v>42500</v>
          </cell>
          <cell r="CL120">
            <v>42437</v>
          </cell>
        </row>
        <row r="121">
          <cell r="Z121">
            <v>42499</v>
          </cell>
          <cell r="AP121">
            <v>42499</v>
          </cell>
          <cell r="AX121">
            <v>42499</v>
          </cell>
          <cell r="BF121">
            <v>42499</v>
          </cell>
          <cell r="BV121">
            <v>42499</v>
          </cell>
          <cell r="CL121">
            <v>42433</v>
          </cell>
        </row>
        <row r="122">
          <cell r="Z122">
            <v>42496</v>
          </cell>
          <cell r="AP122">
            <v>42496</v>
          </cell>
          <cell r="AX122">
            <v>42496</v>
          </cell>
          <cell r="BF122">
            <v>42496</v>
          </cell>
          <cell r="BV122">
            <v>42496</v>
          </cell>
          <cell r="CL122">
            <v>42432</v>
          </cell>
        </row>
        <row r="123">
          <cell r="Z123">
            <v>42495</v>
          </cell>
          <cell r="AP123">
            <v>42495</v>
          </cell>
          <cell r="AX123">
            <v>42495</v>
          </cell>
          <cell r="BF123">
            <v>42495</v>
          </cell>
          <cell r="BV123">
            <v>42495</v>
          </cell>
          <cell r="CL123">
            <v>42431</v>
          </cell>
        </row>
        <row r="124">
          <cell r="Z124">
            <v>42494</v>
          </cell>
          <cell r="AP124">
            <v>42494</v>
          </cell>
          <cell r="AX124">
            <v>42494</v>
          </cell>
          <cell r="BF124">
            <v>42494</v>
          </cell>
          <cell r="BV124">
            <v>42494</v>
          </cell>
          <cell r="CL124">
            <v>42430</v>
          </cell>
        </row>
        <row r="125">
          <cell r="Z125">
            <v>42493</v>
          </cell>
          <cell r="AP125">
            <v>42493</v>
          </cell>
          <cell r="AX125">
            <v>42493</v>
          </cell>
          <cell r="BF125">
            <v>42493</v>
          </cell>
          <cell r="BV125">
            <v>42493</v>
          </cell>
          <cell r="CL125">
            <v>42429</v>
          </cell>
        </row>
        <row r="126">
          <cell r="Z126">
            <v>42492</v>
          </cell>
          <cell r="AP126">
            <v>42492</v>
          </cell>
          <cell r="AX126">
            <v>42492</v>
          </cell>
          <cell r="BF126">
            <v>42492</v>
          </cell>
          <cell r="BV126">
            <v>42492</v>
          </cell>
          <cell r="CL126">
            <v>42426</v>
          </cell>
        </row>
        <row r="127">
          <cell r="Z127">
            <v>42489</v>
          </cell>
          <cell r="AP127">
            <v>42489</v>
          </cell>
          <cell r="AX127">
            <v>42489</v>
          </cell>
          <cell r="BF127">
            <v>42489</v>
          </cell>
          <cell r="BV127">
            <v>42489</v>
          </cell>
          <cell r="CL127">
            <v>42423</v>
          </cell>
        </row>
        <row r="128">
          <cell r="Z128">
            <v>42488</v>
          </cell>
          <cell r="AP128">
            <v>42488</v>
          </cell>
          <cell r="AX128">
            <v>42488</v>
          </cell>
          <cell r="BF128">
            <v>42488</v>
          </cell>
          <cell r="BV128">
            <v>42488</v>
          </cell>
          <cell r="CL128">
            <v>42411</v>
          </cell>
        </row>
        <row r="129">
          <cell r="Z129">
            <v>42487</v>
          </cell>
          <cell r="AP129">
            <v>42487</v>
          </cell>
          <cell r="AX129">
            <v>42487</v>
          </cell>
          <cell r="BF129">
            <v>42487</v>
          </cell>
          <cell r="BV129">
            <v>42487</v>
          </cell>
          <cell r="CL129">
            <v>42410</v>
          </cell>
        </row>
        <row r="130">
          <cell r="Z130">
            <v>42486</v>
          </cell>
          <cell r="AP130">
            <v>42486</v>
          </cell>
          <cell r="AX130">
            <v>42486</v>
          </cell>
          <cell r="BF130">
            <v>42486</v>
          </cell>
          <cell r="BV130">
            <v>42486</v>
          </cell>
          <cell r="CL130">
            <v>42409</v>
          </cell>
        </row>
        <row r="131">
          <cell r="Z131">
            <v>42485</v>
          </cell>
          <cell r="AP131">
            <v>42485</v>
          </cell>
          <cell r="AX131">
            <v>42485</v>
          </cell>
          <cell r="BF131">
            <v>42485</v>
          </cell>
          <cell r="BV131">
            <v>42485</v>
          </cell>
          <cell r="CL131">
            <v>42405</v>
          </cell>
        </row>
        <row r="132">
          <cell r="Z132">
            <v>42482</v>
          </cell>
          <cell r="AP132">
            <v>42482</v>
          </cell>
          <cell r="AX132">
            <v>42482</v>
          </cell>
          <cell r="BF132">
            <v>42482</v>
          </cell>
          <cell r="BV132">
            <v>42482</v>
          </cell>
          <cell r="CL132">
            <v>42402</v>
          </cell>
        </row>
        <row r="133">
          <cell r="Z133">
            <v>42481</v>
          </cell>
          <cell r="AP133">
            <v>42481</v>
          </cell>
          <cell r="AX133">
            <v>42481</v>
          </cell>
          <cell r="BF133">
            <v>42481</v>
          </cell>
          <cell r="BV133">
            <v>42481</v>
          </cell>
          <cell r="CL133">
            <v>42401</v>
          </cell>
        </row>
        <row r="134">
          <cell r="Z134">
            <v>42480</v>
          </cell>
          <cell r="AP134">
            <v>42480</v>
          </cell>
          <cell r="AX134">
            <v>42480</v>
          </cell>
          <cell r="BF134">
            <v>42480</v>
          </cell>
          <cell r="BV134">
            <v>42480</v>
          </cell>
          <cell r="CL134">
            <v>42398</v>
          </cell>
        </row>
        <row r="135">
          <cell r="Z135">
            <v>42478</v>
          </cell>
          <cell r="AP135">
            <v>42478</v>
          </cell>
          <cell r="AX135">
            <v>42478</v>
          </cell>
          <cell r="BF135">
            <v>42478</v>
          </cell>
          <cell r="BV135">
            <v>42478</v>
          </cell>
          <cell r="CL135">
            <v>42396</v>
          </cell>
        </row>
        <row r="136">
          <cell r="Z136">
            <v>42473</v>
          </cell>
          <cell r="AP136">
            <v>42473</v>
          </cell>
          <cell r="AX136">
            <v>42473</v>
          </cell>
          <cell r="BF136">
            <v>42473</v>
          </cell>
          <cell r="BV136">
            <v>42473</v>
          </cell>
          <cell r="CL136">
            <v>42394</v>
          </cell>
        </row>
        <row r="137">
          <cell r="Z137">
            <v>42472</v>
          </cell>
          <cell r="AP137">
            <v>42472</v>
          </cell>
          <cell r="AX137">
            <v>42472</v>
          </cell>
          <cell r="BF137">
            <v>42472</v>
          </cell>
          <cell r="BV137">
            <v>42472</v>
          </cell>
          <cell r="CL137">
            <v>42391</v>
          </cell>
        </row>
        <row r="138">
          <cell r="AP138">
            <v>42471</v>
          </cell>
          <cell r="AX138">
            <v>42471</v>
          </cell>
          <cell r="BF138">
            <v>42471</v>
          </cell>
          <cell r="BV138">
            <v>42471</v>
          </cell>
          <cell r="CL138">
            <v>42390</v>
          </cell>
        </row>
        <row r="139">
          <cell r="AP139">
            <v>42468</v>
          </cell>
          <cell r="AX139">
            <v>42468</v>
          </cell>
          <cell r="BF139">
            <v>42468</v>
          </cell>
          <cell r="BV139">
            <v>42468</v>
          </cell>
          <cell r="CL139">
            <v>42387</v>
          </cell>
        </row>
        <row r="140">
          <cell r="AP140">
            <v>42467</v>
          </cell>
          <cell r="AX140">
            <v>42467</v>
          </cell>
          <cell r="BF140">
            <v>42467</v>
          </cell>
          <cell r="BV140">
            <v>42467</v>
          </cell>
          <cell r="CL140">
            <v>42382</v>
          </cell>
        </row>
        <row r="141">
          <cell r="AP141">
            <v>42466</v>
          </cell>
          <cell r="AX141">
            <v>42466</v>
          </cell>
          <cell r="BF141">
            <v>42466</v>
          </cell>
          <cell r="BV141">
            <v>42466</v>
          </cell>
          <cell r="CL141">
            <v>42381</v>
          </cell>
        </row>
        <row r="142">
          <cell r="AP142">
            <v>42465</v>
          </cell>
          <cell r="AX142">
            <v>42465</v>
          </cell>
          <cell r="BF142">
            <v>42465</v>
          </cell>
          <cell r="BV142">
            <v>42465</v>
          </cell>
          <cell r="CL142">
            <v>42380</v>
          </cell>
        </row>
        <row r="143">
          <cell r="AP143">
            <v>42464</v>
          </cell>
          <cell r="AX143">
            <v>42464</v>
          </cell>
          <cell r="BF143">
            <v>42464</v>
          </cell>
          <cell r="BV143">
            <v>42464</v>
          </cell>
          <cell r="CL143">
            <v>42374</v>
          </cell>
        </row>
        <row r="144">
          <cell r="AP144">
            <v>42461</v>
          </cell>
          <cell r="AX144">
            <v>42461</v>
          </cell>
          <cell r="BF144">
            <v>42461</v>
          </cell>
          <cell r="BV144">
            <v>42461</v>
          </cell>
          <cell r="CL144">
            <v>42373</v>
          </cell>
        </row>
        <row r="145">
          <cell r="AP145">
            <v>42460</v>
          </cell>
          <cell r="AX145">
            <v>42460</v>
          </cell>
          <cell r="BF145">
            <v>42460</v>
          </cell>
          <cell r="BV145">
            <v>42460</v>
          </cell>
          <cell r="CL145">
            <v>42370</v>
          </cell>
        </row>
        <row r="146">
          <cell r="AP146">
            <v>42459</v>
          </cell>
          <cell r="AX146">
            <v>42459</v>
          </cell>
          <cell r="BF146">
            <v>42459</v>
          </cell>
          <cell r="BV146">
            <v>42459</v>
          </cell>
          <cell r="CL146">
            <v>42369</v>
          </cell>
        </row>
        <row r="147">
          <cell r="AP147">
            <v>42458</v>
          </cell>
          <cell r="AX147">
            <v>42458</v>
          </cell>
          <cell r="BF147">
            <v>42458</v>
          </cell>
          <cell r="BV147">
            <v>42458</v>
          </cell>
          <cell r="CL147">
            <v>42367</v>
          </cell>
        </row>
        <row r="148">
          <cell r="AP148">
            <v>42457</v>
          </cell>
          <cell r="AX148">
            <v>42457</v>
          </cell>
          <cell r="BF148">
            <v>42457</v>
          </cell>
          <cell r="BV148">
            <v>42457</v>
          </cell>
          <cell r="CL148">
            <v>42366</v>
          </cell>
        </row>
        <row r="149">
          <cell r="AP149">
            <v>42452</v>
          </cell>
          <cell r="AX149">
            <v>42452</v>
          </cell>
          <cell r="BF149">
            <v>42452</v>
          </cell>
          <cell r="BV149">
            <v>42452</v>
          </cell>
          <cell r="CL149">
            <v>42362</v>
          </cell>
        </row>
        <row r="150">
          <cell r="AP150">
            <v>42451</v>
          </cell>
          <cell r="AX150">
            <v>42451</v>
          </cell>
          <cell r="BF150">
            <v>42451</v>
          </cell>
          <cell r="BV150">
            <v>42451</v>
          </cell>
          <cell r="CL150">
            <v>42361</v>
          </cell>
        </row>
        <row r="151">
          <cell r="AP151">
            <v>42450</v>
          </cell>
          <cell r="AX151">
            <v>42450</v>
          </cell>
          <cell r="BF151">
            <v>42450</v>
          </cell>
          <cell r="BV151">
            <v>42450</v>
          </cell>
          <cell r="CL151">
            <v>42360</v>
          </cell>
        </row>
        <row r="152">
          <cell r="AP152">
            <v>42447</v>
          </cell>
          <cell r="AX152">
            <v>42447</v>
          </cell>
          <cell r="BF152">
            <v>42447</v>
          </cell>
          <cell r="BV152">
            <v>42447</v>
          </cell>
          <cell r="CL152">
            <v>42359</v>
          </cell>
        </row>
        <row r="153">
          <cell r="AP153">
            <v>42446</v>
          </cell>
          <cell r="AX153">
            <v>42446</v>
          </cell>
          <cell r="BF153">
            <v>42446</v>
          </cell>
          <cell r="BV153">
            <v>42446</v>
          </cell>
          <cell r="CL153">
            <v>42356</v>
          </cell>
        </row>
        <row r="154">
          <cell r="AP154">
            <v>42445</v>
          </cell>
          <cell r="AX154">
            <v>42445</v>
          </cell>
          <cell r="BF154">
            <v>42445</v>
          </cell>
          <cell r="BV154">
            <v>42445</v>
          </cell>
          <cell r="CL154">
            <v>42355</v>
          </cell>
        </row>
        <row r="155">
          <cell r="AP155">
            <v>42444</v>
          </cell>
          <cell r="AX155">
            <v>42444</v>
          </cell>
          <cell r="BF155">
            <v>42444</v>
          </cell>
          <cell r="BV155">
            <v>42444</v>
          </cell>
          <cell r="CL155">
            <v>42354</v>
          </cell>
        </row>
        <row r="156">
          <cell r="AP156">
            <v>42443</v>
          </cell>
          <cell r="AX156">
            <v>42443</v>
          </cell>
          <cell r="BF156">
            <v>42443</v>
          </cell>
          <cell r="BV156">
            <v>42443</v>
          </cell>
          <cell r="CL156">
            <v>42353</v>
          </cell>
        </row>
        <row r="157">
          <cell r="AP157">
            <v>42440</v>
          </cell>
          <cell r="AX157">
            <v>42440</v>
          </cell>
          <cell r="BF157">
            <v>42440</v>
          </cell>
          <cell r="BV157">
            <v>42440</v>
          </cell>
          <cell r="CL157">
            <v>42349</v>
          </cell>
        </row>
        <row r="158">
          <cell r="AP158">
            <v>42439</v>
          </cell>
          <cell r="AX158">
            <v>42439</v>
          </cell>
          <cell r="BF158">
            <v>42439</v>
          </cell>
          <cell r="BV158">
            <v>42439</v>
          </cell>
          <cell r="CL158">
            <v>42348</v>
          </cell>
        </row>
        <row r="159">
          <cell r="AP159">
            <v>42438</v>
          </cell>
          <cell r="AX159">
            <v>42438</v>
          </cell>
          <cell r="BF159">
            <v>42438</v>
          </cell>
          <cell r="BV159">
            <v>42438</v>
          </cell>
          <cell r="CL159">
            <v>42346</v>
          </cell>
        </row>
        <row r="160">
          <cell r="AP160">
            <v>42437</v>
          </cell>
          <cell r="AX160">
            <v>42437</v>
          </cell>
          <cell r="BF160">
            <v>42437</v>
          </cell>
          <cell r="BV160">
            <v>42437</v>
          </cell>
          <cell r="CL160">
            <v>42345</v>
          </cell>
        </row>
        <row r="161">
          <cell r="AP161">
            <v>42433</v>
          </cell>
          <cell r="AX161">
            <v>42433</v>
          </cell>
          <cell r="BF161">
            <v>42433</v>
          </cell>
          <cell r="BV161">
            <v>42433</v>
          </cell>
          <cell r="CL161">
            <v>42342</v>
          </cell>
        </row>
        <row r="162">
          <cell r="AP162">
            <v>42432</v>
          </cell>
          <cell r="AX162">
            <v>42432</v>
          </cell>
          <cell r="BF162">
            <v>42432</v>
          </cell>
          <cell r="BV162">
            <v>42432</v>
          </cell>
          <cell r="CL162">
            <v>42340</v>
          </cell>
        </row>
        <row r="163">
          <cell r="AP163">
            <v>42431</v>
          </cell>
          <cell r="AX163">
            <v>42431</v>
          </cell>
          <cell r="BF163">
            <v>42431</v>
          </cell>
          <cell r="BV163">
            <v>42431</v>
          </cell>
          <cell r="CL163">
            <v>42339</v>
          </cell>
        </row>
        <row r="164">
          <cell r="AP164">
            <v>42430</v>
          </cell>
          <cell r="AX164">
            <v>42430</v>
          </cell>
          <cell r="BF164">
            <v>42430</v>
          </cell>
          <cell r="BV164">
            <v>42430</v>
          </cell>
          <cell r="CL164">
            <v>42338</v>
          </cell>
        </row>
        <row r="165">
          <cell r="AP165">
            <v>42429</v>
          </cell>
          <cell r="AX165">
            <v>42429</v>
          </cell>
          <cell r="BF165">
            <v>42429</v>
          </cell>
          <cell r="BV165">
            <v>42429</v>
          </cell>
          <cell r="CL165">
            <v>42335</v>
          </cell>
        </row>
        <row r="166">
          <cell r="AP166">
            <v>42426</v>
          </cell>
          <cell r="AX166">
            <v>42426</v>
          </cell>
          <cell r="BF166">
            <v>42426</v>
          </cell>
          <cell r="BV166">
            <v>42426</v>
          </cell>
          <cell r="CL166">
            <v>42334</v>
          </cell>
        </row>
        <row r="167">
          <cell r="AP167">
            <v>42425</v>
          </cell>
          <cell r="AX167">
            <v>42425</v>
          </cell>
          <cell r="BF167">
            <v>42425</v>
          </cell>
          <cell r="BV167">
            <v>42425</v>
          </cell>
          <cell r="CL167">
            <v>42331</v>
          </cell>
        </row>
        <row r="168">
          <cell r="AP168">
            <v>42424</v>
          </cell>
          <cell r="AX168">
            <v>42424</v>
          </cell>
          <cell r="BF168">
            <v>42424</v>
          </cell>
          <cell r="BV168">
            <v>42424</v>
          </cell>
          <cell r="CL168">
            <v>42328</v>
          </cell>
        </row>
        <row r="169">
          <cell r="AP169">
            <v>42423</v>
          </cell>
          <cell r="AX169">
            <v>42423</v>
          </cell>
          <cell r="BF169">
            <v>42423</v>
          </cell>
          <cell r="BV169">
            <v>42423</v>
          </cell>
          <cell r="CL169">
            <v>42327</v>
          </cell>
        </row>
        <row r="170">
          <cell r="AP170">
            <v>42422</v>
          </cell>
          <cell r="AX170">
            <v>42422</v>
          </cell>
          <cell r="BF170">
            <v>42422</v>
          </cell>
          <cell r="BV170">
            <v>42422</v>
          </cell>
          <cell r="CL170">
            <v>42326</v>
          </cell>
        </row>
        <row r="171">
          <cell r="AP171">
            <v>42419</v>
          </cell>
          <cell r="AX171">
            <v>42419</v>
          </cell>
          <cell r="BF171">
            <v>42419</v>
          </cell>
          <cell r="BV171">
            <v>42419</v>
          </cell>
          <cell r="CL171">
            <v>42325</v>
          </cell>
        </row>
        <row r="172">
          <cell r="AP172">
            <v>42418</v>
          </cell>
          <cell r="AX172">
            <v>42418</v>
          </cell>
          <cell r="BF172">
            <v>42418</v>
          </cell>
          <cell r="BV172">
            <v>42418</v>
          </cell>
          <cell r="CL172">
            <v>42324</v>
          </cell>
        </row>
        <row r="173">
          <cell r="AP173">
            <v>42417</v>
          </cell>
          <cell r="AX173">
            <v>42417</v>
          </cell>
          <cell r="BF173">
            <v>42417</v>
          </cell>
          <cell r="BV173">
            <v>42417</v>
          </cell>
          <cell r="CL173">
            <v>42321</v>
          </cell>
        </row>
        <row r="174">
          <cell r="AP174">
            <v>42416</v>
          </cell>
          <cell r="AX174">
            <v>42416</v>
          </cell>
          <cell r="BF174">
            <v>42416</v>
          </cell>
          <cell r="BV174">
            <v>42416</v>
          </cell>
          <cell r="CL174">
            <v>42319</v>
          </cell>
        </row>
        <row r="175">
          <cell r="AP175">
            <v>42415</v>
          </cell>
          <cell r="AX175">
            <v>42415</v>
          </cell>
          <cell r="BF175">
            <v>42415</v>
          </cell>
          <cell r="BV175">
            <v>42415</v>
          </cell>
          <cell r="CL175">
            <v>42318</v>
          </cell>
        </row>
        <row r="176">
          <cell r="AP176">
            <v>42412</v>
          </cell>
          <cell r="AX176">
            <v>42412</v>
          </cell>
          <cell r="BF176">
            <v>42412</v>
          </cell>
          <cell r="BV176">
            <v>42412</v>
          </cell>
          <cell r="CL176">
            <v>42317</v>
          </cell>
        </row>
        <row r="177">
          <cell r="AP177">
            <v>42411</v>
          </cell>
          <cell r="AX177">
            <v>42411</v>
          </cell>
          <cell r="BF177">
            <v>42411</v>
          </cell>
          <cell r="BV177">
            <v>42411</v>
          </cell>
          <cell r="CL177">
            <v>42314</v>
          </cell>
        </row>
        <row r="178">
          <cell r="AP178">
            <v>42410</v>
          </cell>
          <cell r="AX178">
            <v>42410</v>
          </cell>
          <cell r="BF178">
            <v>42410</v>
          </cell>
          <cell r="BV178">
            <v>42410</v>
          </cell>
          <cell r="CL178">
            <v>42313</v>
          </cell>
        </row>
        <row r="179">
          <cell r="AP179">
            <v>42409</v>
          </cell>
          <cell r="AX179">
            <v>42409</v>
          </cell>
          <cell r="BF179">
            <v>42409</v>
          </cell>
          <cell r="BV179">
            <v>42409</v>
          </cell>
          <cell r="CL179">
            <v>42311</v>
          </cell>
        </row>
        <row r="180">
          <cell r="AP180">
            <v>42408</v>
          </cell>
          <cell r="AX180">
            <v>42408</v>
          </cell>
          <cell r="BF180">
            <v>42408</v>
          </cell>
          <cell r="BV180">
            <v>42408</v>
          </cell>
          <cell r="CL180">
            <v>42310</v>
          </cell>
        </row>
        <row r="181">
          <cell r="AP181">
            <v>42405</v>
          </cell>
          <cell r="AX181">
            <v>42405</v>
          </cell>
          <cell r="BF181">
            <v>42405</v>
          </cell>
          <cell r="BV181">
            <v>42405</v>
          </cell>
          <cell r="CL181">
            <v>42307</v>
          </cell>
        </row>
        <row r="182">
          <cell r="AP182">
            <v>42404</v>
          </cell>
          <cell r="AX182">
            <v>42404</v>
          </cell>
          <cell r="BF182">
            <v>42404</v>
          </cell>
          <cell r="BV182">
            <v>42404</v>
          </cell>
          <cell r="CL182">
            <v>42300</v>
          </cell>
        </row>
        <row r="183">
          <cell r="AP183">
            <v>42403</v>
          </cell>
          <cell r="AX183">
            <v>42403</v>
          </cell>
          <cell r="BF183">
            <v>42403</v>
          </cell>
          <cell r="BV183">
            <v>42403</v>
          </cell>
          <cell r="CL183">
            <v>42298</v>
          </cell>
        </row>
        <row r="184">
          <cell r="AP184">
            <v>42402</v>
          </cell>
          <cell r="AX184">
            <v>42402</v>
          </cell>
          <cell r="BF184">
            <v>42402</v>
          </cell>
          <cell r="BV184">
            <v>42402</v>
          </cell>
          <cell r="CL184">
            <v>42296</v>
          </cell>
        </row>
        <row r="185">
          <cell r="AP185">
            <v>42401</v>
          </cell>
          <cell r="AX185">
            <v>42401</v>
          </cell>
          <cell r="BF185">
            <v>42401</v>
          </cell>
          <cell r="BV185">
            <v>42401</v>
          </cell>
          <cell r="CL185">
            <v>42293</v>
          </cell>
        </row>
        <row r="186">
          <cell r="AP186">
            <v>42398</v>
          </cell>
          <cell r="AX186">
            <v>42398</v>
          </cell>
          <cell r="BF186">
            <v>42398</v>
          </cell>
          <cell r="BV186">
            <v>42398</v>
          </cell>
          <cell r="CL186">
            <v>42292</v>
          </cell>
        </row>
        <row r="187">
          <cell r="AP187">
            <v>42397</v>
          </cell>
          <cell r="AX187">
            <v>42397</v>
          </cell>
          <cell r="BF187">
            <v>42397</v>
          </cell>
          <cell r="BV187">
            <v>42397</v>
          </cell>
          <cell r="CL187">
            <v>42291</v>
          </cell>
        </row>
        <row r="188">
          <cell r="AP188">
            <v>42396</v>
          </cell>
          <cell r="AX188">
            <v>42396</v>
          </cell>
          <cell r="BF188">
            <v>42396</v>
          </cell>
          <cell r="BV188">
            <v>42396</v>
          </cell>
          <cell r="CL188">
            <v>42290</v>
          </cell>
        </row>
        <row r="189">
          <cell r="AP189">
            <v>42394</v>
          </cell>
          <cell r="AX189">
            <v>42394</v>
          </cell>
          <cell r="BF189">
            <v>42394</v>
          </cell>
          <cell r="BV189">
            <v>42394</v>
          </cell>
          <cell r="CL189">
            <v>42286</v>
          </cell>
        </row>
        <row r="190">
          <cell r="AP190">
            <v>42391</v>
          </cell>
          <cell r="AX190">
            <v>42391</v>
          </cell>
          <cell r="BF190">
            <v>42391</v>
          </cell>
          <cell r="BV190">
            <v>42391</v>
          </cell>
          <cell r="CL190">
            <v>42285</v>
          </cell>
        </row>
        <row r="191">
          <cell r="AP191">
            <v>42390</v>
          </cell>
          <cell r="AX191">
            <v>42390</v>
          </cell>
          <cell r="BF191">
            <v>42390</v>
          </cell>
          <cell r="BV191">
            <v>42390</v>
          </cell>
          <cell r="CL191">
            <v>42284</v>
          </cell>
        </row>
        <row r="192">
          <cell r="AP192">
            <v>42389</v>
          </cell>
          <cell r="AX192">
            <v>42389</v>
          </cell>
          <cell r="BF192">
            <v>42389</v>
          </cell>
          <cell r="BV192">
            <v>42389</v>
          </cell>
          <cell r="CL192">
            <v>0</v>
          </cell>
        </row>
        <row r="193">
          <cell r="AP193">
            <v>42388</v>
          </cell>
          <cell r="AX193">
            <v>42388</v>
          </cell>
          <cell r="BF193">
            <v>42388</v>
          </cell>
          <cell r="BV193">
            <v>42388</v>
          </cell>
          <cell r="CL193">
            <v>0</v>
          </cell>
        </row>
        <row r="194">
          <cell r="AP194">
            <v>42387</v>
          </cell>
          <cell r="AX194">
            <v>42387</v>
          </cell>
          <cell r="BF194">
            <v>42387</v>
          </cell>
          <cell r="BV194">
            <v>42387</v>
          </cell>
          <cell r="CL194">
            <v>0</v>
          </cell>
        </row>
        <row r="195">
          <cell r="AP195">
            <v>42384</v>
          </cell>
          <cell r="AX195">
            <v>42384</v>
          </cell>
          <cell r="BF195">
            <v>42384</v>
          </cell>
          <cell r="BV195">
            <v>42384</v>
          </cell>
          <cell r="CL195">
            <v>0</v>
          </cell>
        </row>
        <row r="196">
          <cell r="AP196">
            <v>42383</v>
          </cell>
          <cell r="AX196">
            <v>42383</v>
          </cell>
          <cell r="BF196">
            <v>42383</v>
          </cell>
          <cell r="BV196">
            <v>42383</v>
          </cell>
          <cell r="CL196">
            <v>0</v>
          </cell>
        </row>
        <row r="197">
          <cell r="AP197">
            <v>42382</v>
          </cell>
          <cell r="AX197">
            <v>42382</v>
          </cell>
          <cell r="BF197">
            <v>42382</v>
          </cell>
          <cell r="BV197">
            <v>42382</v>
          </cell>
          <cell r="CL197">
            <v>0</v>
          </cell>
        </row>
        <row r="198">
          <cell r="AP198">
            <v>42381</v>
          </cell>
          <cell r="AX198">
            <v>42381</v>
          </cell>
          <cell r="BF198">
            <v>42381</v>
          </cell>
          <cell r="BV198">
            <v>42381</v>
          </cell>
          <cell r="CL198">
            <v>0</v>
          </cell>
        </row>
        <row r="199">
          <cell r="AP199">
            <v>42380</v>
          </cell>
          <cell r="AX199">
            <v>42380</v>
          </cell>
          <cell r="BF199">
            <v>42380</v>
          </cell>
          <cell r="BV199">
            <v>42380</v>
          </cell>
          <cell r="CL199">
            <v>0</v>
          </cell>
        </row>
        <row r="200">
          <cell r="AP200">
            <v>42377</v>
          </cell>
          <cell r="AX200">
            <v>42377</v>
          </cell>
          <cell r="BF200">
            <v>42377</v>
          </cell>
          <cell r="BV200">
            <v>42377</v>
          </cell>
          <cell r="CL200">
            <v>0</v>
          </cell>
        </row>
        <row r="201">
          <cell r="AP201">
            <v>42376</v>
          </cell>
          <cell r="AX201">
            <v>42376</v>
          </cell>
          <cell r="BF201">
            <v>42376</v>
          </cell>
          <cell r="BV201">
            <v>42376</v>
          </cell>
          <cell r="CL201">
            <v>0</v>
          </cell>
        </row>
        <row r="202">
          <cell r="AP202">
            <v>42375</v>
          </cell>
          <cell r="AX202">
            <v>42375</v>
          </cell>
          <cell r="BF202">
            <v>42375</v>
          </cell>
          <cell r="BV202">
            <v>42375</v>
          </cell>
          <cell r="CL202">
            <v>0</v>
          </cell>
        </row>
        <row r="203">
          <cell r="AP203">
            <v>42374</v>
          </cell>
          <cell r="AX203">
            <v>42374</v>
          </cell>
          <cell r="BF203">
            <v>42374</v>
          </cell>
          <cell r="BV203">
            <v>42374</v>
          </cell>
          <cell r="CL203">
            <v>0</v>
          </cell>
        </row>
        <row r="204">
          <cell r="AP204">
            <v>42373</v>
          </cell>
          <cell r="AX204">
            <v>42373</v>
          </cell>
          <cell r="BF204">
            <v>42373</v>
          </cell>
          <cell r="BV204">
            <v>42373</v>
          </cell>
          <cell r="CL204">
            <v>0</v>
          </cell>
        </row>
        <row r="205">
          <cell r="AP205">
            <v>42370</v>
          </cell>
          <cell r="AX205">
            <v>42370</v>
          </cell>
          <cell r="BF205">
            <v>42370</v>
          </cell>
          <cell r="BV205">
            <v>42370</v>
          </cell>
          <cell r="CL205">
            <v>0</v>
          </cell>
        </row>
        <row r="206">
          <cell r="AP206">
            <v>42369</v>
          </cell>
          <cell r="AX206">
            <v>42369</v>
          </cell>
          <cell r="BF206">
            <v>42369</v>
          </cell>
          <cell r="BV206">
            <v>42369</v>
          </cell>
          <cell r="CL206">
            <v>0</v>
          </cell>
        </row>
        <row r="207">
          <cell r="AP207">
            <v>42368</v>
          </cell>
          <cell r="AX207">
            <v>42368</v>
          </cell>
          <cell r="BF207">
            <v>42368</v>
          </cell>
          <cell r="BV207">
            <v>42368</v>
          </cell>
          <cell r="CL207">
            <v>0</v>
          </cell>
        </row>
        <row r="208">
          <cell r="AP208">
            <v>42367</v>
          </cell>
          <cell r="AX208">
            <v>42367</v>
          </cell>
          <cell r="BF208">
            <v>42367</v>
          </cell>
          <cell r="BV208">
            <v>42367</v>
          </cell>
          <cell r="CL208">
            <v>0</v>
          </cell>
        </row>
        <row r="209">
          <cell r="AP209">
            <v>42366</v>
          </cell>
          <cell r="AX209">
            <v>42366</v>
          </cell>
          <cell r="BF209">
            <v>42366</v>
          </cell>
          <cell r="BV209">
            <v>42366</v>
          </cell>
          <cell r="CL209">
            <v>0</v>
          </cell>
        </row>
        <row r="210">
          <cell r="AP210">
            <v>42362</v>
          </cell>
          <cell r="AX210">
            <v>42362</v>
          </cell>
          <cell r="BF210">
            <v>42362</v>
          </cell>
          <cell r="BV210">
            <v>42362</v>
          </cell>
          <cell r="CL210">
            <v>0</v>
          </cell>
        </row>
        <row r="211">
          <cell r="AP211">
            <v>42361</v>
          </cell>
          <cell r="AX211">
            <v>42361</v>
          </cell>
          <cell r="BF211">
            <v>42361</v>
          </cell>
          <cell r="BV211">
            <v>42361</v>
          </cell>
          <cell r="CL211">
            <v>0</v>
          </cell>
        </row>
        <row r="212">
          <cell r="AP212">
            <v>42360</v>
          </cell>
          <cell r="AX212">
            <v>42360</v>
          </cell>
          <cell r="BF212">
            <v>42360</v>
          </cell>
          <cell r="BV212">
            <v>42360</v>
          </cell>
          <cell r="CL212">
            <v>0</v>
          </cell>
        </row>
        <row r="213">
          <cell r="AP213">
            <v>42359</v>
          </cell>
          <cell r="AX213">
            <v>42359</v>
          </cell>
          <cell r="BF213">
            <v>42359</v>
          </cell>
          <cell r="BV213">
            <v>42359</v>
          </cell>
          <cell r="CL213">
            <v>0</v>
          </cell>
        </row>
        <row r="214">
          <cell r="AP214">
            <v>42356</v>
          </cell>
          <cell r="AX214">
            <v>42356</v>
          </cell>
          <cell r="BF214">
            <v>42356</v>
          </cell>
          <cell r="BV214">
            <v>42356</v>
          </cell>
          <cell r="CL214">
            <v>0</v>
          </cell>
        </row>
        <row r="215">
          <cell r="AP215">
            <v>42355</v>
          </cell>
          <cell r="AX215">
            <v>42355</v>
          </cell>
          <cell r="BF215">
            <v>42355</v>
          </cell>
          <cell r="BV215">
            <v>42355</v>
          </cell>
          <cell r="CL215">
            <v>0</v>
          </cell>
        </row>
        <row r="216">
          <cell r="AP216">
            <v>42354</v>
          </cell>
          <cell r="AX216">
            <v>42354</v>
          </cell>
          <cell r="BF216">
            <v>42354</v>
          </cell>
          <cell r="BV216">
            <v>42354</v>
          </cell>
          <cell r="CL216">
            <v>0</v>
          </cell>
        </row>
        <row r="217">
          <cell r="AP217">
            <v>42353</v>
          </cell>
          <cell r="AX217">
            <v>42353</v>
          </cell>
          <cell r="BF217">
            <v>42353</v>
          </cell>
          <cell r="BV217">
            <v>42353</v>
          </cell>
          <cell r="CL217">
            <v>0</v>
          </cell>
        </row>
        <row r="218">
          <cell r="AP218">
            <v>42352</v>
          </cell>
          <cell r="AX218">
            <v>42352</v>
          </cell>
          <cell r="BF218">
            <v>42352</v>
          </cell>
          <cell r="BV218">
            <v>42352</v>
          </cell>
          <cell r="CL218">
            <v>0</v>
          </cell>
        </row>
        <row r="219">
          <cell r="AP219">
            <v>42349</v>
          </cell>
          <cell r="AX219">
            <v>42349</v>
          </cell>
          <cell r="BF219">
            <v>42349</v>
          </cell>
          <cell r="BV219">
            <v>42349</v>
          </cell>
        </row>
        <row r="220">
          <cell r="AP220">
            <v>42348</v>
          </cell>
          <cell r="AX220">
            <v>42348</v>
          </cell>
          <cell r="BF220">
            <v>42348</v>
          </cell>
          <cell r="BV220">
            <v>42348</v>
          </cell>
        </row>
        <row r="221">
          <cell r="AP221">
            <v>42347</v>
          </cell>
          <cell r="AX221">
            <v>42347</v>
          </cell>
          <cell r="BF221">
            <v>42347</v>
          </cell>
          <cell r="BV221">
            <v>42347</v>
          </cell>
        </row>
        <row r="222">
          <cell r="AP222">
            <v>42346</v>
          </cell>
          <cell r="AX222">
            <v>42346</v>
          </cell>
          <cell r="BF222">
            <v>42346</v>
          </cell>
          <cell r="BV222">
            <v>42346</v>
          </cell>
        </row>
        <row r="223">
          <cell r="AP223">
            <v>42345</v>
          </cell>
          <cell r="AX223">
            <v>42345</v>
          </cell>
          <cell r="BF223">
            <v>42345</v>
          </cell>
          <cell r="BV223">
            <v>42345</v>
          </cell>
        </row>
        <row r="224">
          <cell r="AP224">
            <v>42342</v>
          </cell>
          <cell r="AX224">
            <v>42342</v>
          </cell>
          <cell r="BF224">
            <v>42342</v>
          </cell>
          <cell r="BV224">
            <v>42342</v>
          </cell>
        </row>
        <row r="225">
          <cell r="AP225">
            <v>42341</v>
          </cell>
          <cell r="AX225">
            <v>42341</v>
          </cell>
          <cell r="BF225">
            <v>42341</v>
          </cell>
          <cell r="BV225">
            <v>42341</v>
          </cell>
        </row>
        <row r="226">
          <cell r="AP226">
            <v>42340</v>
          </cell>
          <cell r="AX226">
            <v>42340</v>
          </cell>
          <cell r="BF226">
            <v>42340</v>
          </cell>
          <cell r="BV226">
            <v>42340</v>
          </cell>
        </row>
        <row r="227">
          <cell r="AP227">
            <v>42339</v>
          </cell>
          <cell r="AX227">
            <v>42339</v>
          </cell>
          <cell r="BF227">
            <v>42339</v>
          </cell>
          <cell r="BV227">
            <v>42339</v>
          </cell>
        </row>
        <row r="228">
          <cell r="AP228">
            <v>42338</v>
          </cell>
          <cell r="AX228">
            <v>42338</v>
          </cell>
          <cell r="BF228">
            <v>42338</v>
          </cell>
          <cell r="BV228">
            <v>42338</v>
          </cell>
        </row>
        <row r="229">
          <cell r="AP229">
            <v>42335</v>
          </cell>
          <cell r="AX229">
            <v>42335</v>
          </cell>
          <cell r="BF229">
            <v>42335</v>
          </cell>
          <cell r="BV229">
            <v>42335</v>
          </cell>
        </row>
        <row r="230">
          <cell r="AP230">
            <v>42334</v>
          </cell>
          <cell r="AX230">
            <v>42334</v>
          </cell>
          <cell r="BF230">
            <v>42334</v>
          </cell>
          <cell r="BV230">
            <v>42334</v>
          </cell>
        </row>
        <row r="231">
          <cell r="AP231">
            <v>42332</v>
          </cell>
          <cell r="AX231">
            <v>42332</v>
          </cell>
          <cell r="BF231">
            <v>42332</v>
          </cell>
          <cell r="BV231">
            <v>42332</v>
          </cell>
        </row>
        <row r="232">
          <cell r="AP232">
            <v>42331</v>
          </cell>
          <cell r="AX232">
            <v>42331</v>
          </cell>
          <cell r="BF232">
            <v>42331</v>
          </cell>
          <cell r="BV232">
            <v>42331</v>
          </cell>
        </row>
        <row r="233">
          <cell r="AP233">
            <v>42328</v>
          </cell>
          <cell r="AX233">
            <v>42328</v>
          </cell>
          <cell r="BF233">
            <v>42328</v>
          </cell>
          <cell r="BV233">
            <v>42328</v>
          </cell>
        </row>
        <row r="234">
          <cell r="AP234">
            <v>42327</v>
          </cell>
          <cell r="AX234">
            <v>42327</v>
          </cell>
          <cell r="BF234">
            <v>42327</v>
          </cell>
          <cell r="BV234">
            <v>42327</v>
          </cell>
        </row>
        <row r="235">
          <cell r="AP235">
            <v>42326</v>
          </cell>
          <cell r="AX235">
            <v>42326</v>
          </cell>
          <cell r="BF235">
            <v>42326</v>
          </cell>
          <cell r="BV235">
            <v>42326</v>
          </cell>
        </row>
        <row r="236">
          <cell r="AP236">
            <v>42325</v>
          </cell>
          <cell r="AX236">
            <v>42325</v>
          </cell>
          <cell r="BF236">
            <v>42325</v>
          </cell>
          <cell r="BV236">
            <v>42325</v>
          </cell>
        </row>
        <row r="237">
          <cell r="AP237">
            <v>42324</v>
          </cell>
          <cell r="AX237">
            <v>42324</v>
          </cell>
          <cell r="BF237">
            <v>42324</v>
          </cell>
          <cell r="BV237">
            <v>42324</v>
          </cell>
        </row>
        <row r="238">
          <cell r="AP238">
            <v>42321</v>
          </cell>
          <cell r="AX238">
            <v>42321</v>
          </cell>
          <cell r="BF238">
            <v>42321</v>
          </cell>
          <cell r="BV238">
            <v>42321</v>
          </cell>
        </row>
        <row r="239">
          <cell r="AP239">
            <v>42319</v>
          </cell>
          <cell r="AX239">
            <v>42319</v>
          </cell>
          <cell r="BF239">
            <v>42319</v>
          </cell>
          <cell r="BV239">
            <v>42319</v>
          </cell>
        </row>
        <row r="240">
          <cell r="AP240">
            <v>42318</v>
          </cell>
          <cell r="AX240">
            <v>42318</v>
          </cell>
          <cell r="BF240">
            <v>42318</v>
          </cell>
          <cell r="BV240">
            <v>42318</v>
          </cell>
        </row>
        <row r="241">
          <cell r="AP241">
            <v>42317</v>
          </cell>
          <cell r="AX241">
            <v>42317</v>
          </cell>
          <cell r="BF241">
            <v>42317</v>
          </cell>
          <cell r="BV241">
            <v>42317</v>
          </cell>
        </row>
        <row r="242">
          <cell r="AP242">
            <v>42314</v>
          </cell>
          <cell r="AX242">
            <v>42314</v>
          </cell>
          <cell r="BF242">
            <v>42314</v>
          </cell>
          <cell r="BV242">
            <v>42314</v>
          </cell>
        </row>
        <row r="243">
          <cell r="AP243">
            <v>42313</v>
          </cell>
          <cell r="AX243">
            <v>42313</v>
          </cell>
          <cell r="BF243">
            <v>42313</v>
          </cell>
          <cell r="BV243">
            <v>42313</v>
          </cell>
        </row>
        <row r="244">
          <cell r="AP244">
            <v>42312</v>
          </cell>
          <cell r="AX244">
            <v>42312</v>
          </cell>
          <cell r="BF244">
            <v>42312</v>
          </cell>
          <cell r="BV244">
            <v>42312</v>
          </cell>
        </row>
        <row r="245">
          <cell r="AP245">
            <v>42311</v>
          </cell>
          <cell r="AX245">
            <v>42311</v>
          </cell>
          <cell r="BF245">
            <v>42311</v>
          </cell>
          <cell r="BV245">
            <v>42311</v>
          </cell>
        </row>
        <row r="246">
          <cell r="AP246">
            <v>42310</v>
          </cell>
          <cell r="AX246">
            <v>42310</v>
          </cell>
          <cell r="BF246">
            <v>42310</v>
          </cell>
          <cell r="BV246">
            <v>42310</v>
          </cell>
        </row>
        <row r="247">
          <cell r="AP247">
            <v>42307</v>
          </cell>
          <cell r="AX247">
            <v>42307</v>
          </cell>
          <cell r="BF247">
            <v>42307</v>
          </cell>
          <cell r="BV247">
            <v>42307</v>
          </cell>
        </row>
        <row r="248">
          <cell r="AP248">
            <v>42306</v>
          </cell>
          <cell r="AX248">
            <v>42306</v>
          </cell>
          <cell r="BF248">
            <v>42306</v>
          </cell>
          <cell r="BV248">
            <v>42306</v>
          </cell>
        </row>
        <row r="249">
          <cell r="AP249">
            <v>42305</v>
          </cell>
          <cell r="AX249">
            <v>42305</v>
          </cell>
          <cell r="BF249">
            <v>42305</v>
          </cell>
          <cell r="BV249">
            <v>42305</v>
          </cell>
        </row>
        <row r="250">
          <cell r="AP250">
            <v>42304</v>
          </cell>
          <cell r="AX250">
            <v>42304</v>
          </cell>
          <cell r="BF250">
            <v>42304</v>
          </cell>
          <cell r="BV250">
            <v>42304</v>
          </cell>
        </row>
        <row r="251">
          <cell r="AP251">
            <v>42303</v>
          </cell>
          <cell r="AX251">
            <v>42303</v>
          </cell>
          <cell r="BF251">
            <v>42303</v>
          </cell>
          <cell r="BV251">
            <v>42303</v>
          </cell>
        </row>
        <row r="252">
          <cell r="AP252">
            <v>42300</v>
          </cell>
          <cell r="AX252">
            <v>42300</v>
          </cell>
          <cell r="BF252">
            <v>42300</v>
          </cell>
          <cell r="BV252">
            <v>42300</v>
          </cell>
        </row>
        <row r="253">
          <cell r="AP253">
            <v>42298</v>
          </cell>
          <cell r="AX253">
            <v>42298</v>
          </cell>
          <cell r="BF253">
            <v>42298</v>
          </cell>
          <cell r="BV253">
            <v>42298</v>
          </cell>
        </row>
        <row r="254">
          <cell r="AP254">
            <v>42297</v>
          </cell>
          <cell r="AX254">
            <v>42297</v>
          </cell>
          <cell r="BF254">
            <v>42297</v>
          </cell>
          <cell r="BV254">
            <v>42297</v>
          </cell>
        </row>
        <row r="255">
          <cell r="AP255">
            <v>42296</v>
          </cell>
          <cell r="AX255">
            <v>42296</v>
          </cell>
          <cell r="BF255">
            <v>42296</v>
          </cell>
          <cell r="BV255">
            <v>42296</v>
          </cell>
        </row>
        <row r="256">
          <cell r="AP256">
            <v>42293</v>
          </cell>
          <cell r="AX256">
            <v>42293</v>
          </cell>
          <cell r="BF256">
            <v>42293</v>
          </cell>
          <cell r="BV256">
            <v>42293</v>
          </cell>
        </row>
        <row r="257">
          <cell r="AX257">
            <v>42292</v>
          </cell>
          <cell r="BF257">
            <v>42292</v>
          </cell>
          <cell r="BV257">
            <v>42292</v>
          </cell>
        </row>
        <row r="258">
          <cell r="BF258">
            <v>42291</v>
          </cell>
          <cell r="BV258">
            <v>42291</v>
          </cell>
        </row>
        <row r="259">
          <cell r="BF259">
            <v>42290</v>
          </cell>
          <cell r="BV259">
            <v>42290</v>
          </cell>
        </row>
      </sheetData>
      <sheetData sheetId="18"/>
      <sheetData sheetId="19"/>
      <sheetData sheetId="20"/>
      <sheetData sheetId="21"/>
      <sheetData sheetId="22"/>
      <sheetData sheetId="23"/>
      <sheetData sheetId="24"/>
      <sheetData sheetId="25">
        <row r="6">
          <cell r="Q6" t="str">
            <v>IQDCS914338861</v>
          </cell>
          <cell r="Y6" t="str">
            <v>IQDCS918739392</v>
          </cell>
          <cell r="BU6" t="str">
            <v>IQDCS916332158</v>
          </cell>
        </row>
        <row r="7">
          <cell r="Q7" t="str">
            <v>IQDCS916587388</v>
          </cell>
          <cell r="Y7">
            <v>0</v>
          </cell>
        </row>
        <row r="8">
          <cell r="Q8" t="str">
            <v>IQDCS914338860</v>
          </cell>
        </row>
        <row r="9">
          <cell r="Q9" t="str">
            <v>IQDCS910554142</v>
          </cell>
        </row>
      </sheetData>
      <sheetData sheetId="26"/>
      <sheetData sheetId="27"/>
      <sheetData sheetId="28"/>
      <sheetData sheetId="29"/>
      <sheetData sheetId="30"/>
    </sheetDataSet>
  </externalBook>
</externalLink>
</file>

<file path=xl/externalLinks/externalLink1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olsheet"/>
      <sheetName val="ValSum"/>
      <sheetName val="PL"/>
      <sheetName val="BS"/>
      <sheetName val="DF1"/>
      <sheetName val="DF2"/>
      <sheetName val="DF3"/>
      <sheetName val="CM1"/>
      <sheetName val="CT1"/>
      <sheetName val="NV1"/>
      <sheetName val="Input"/>
      <sheetName val="Analysis"/>
      <sheetName val="GS_1"/>
      <sheetName val="_CIQHiddenCacheSheet"/>
      <sheetName val="SumFin"/>
      <sheetName val="Checks"/>
      <sheetName val="Beta"/>
      <sheetName val="MktCap"/>
      <sheetName val="TradingVol"/>
      <sheetName val="BetaTicker"/>
      <sheetName val="CompsPLA"/>
      <sheetName val="CompBSA"/>
      <sheetName val="CompPLQ"/>
      <sheetName val="CompBSQ"/>
      <sheetName val="CompDes"/>
      <sheetName val="CapStru"/>
      <sheetName val="PrefShare"/>
      <sheetName val="Sheet8S"/>
      <sheetName val="Sheet4S"/>
      <sheetName val="Sheet01S"/>
      <sheetName val="Sheet12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15">
          <cell r="B15">
            <v>42613</v>
          </cell>
        </row>
      </sheetData>
      <sheetData sheetId="17">
        <row r="17">
          <cell r="B17">
            <v>42613</v>
          </cell>
          <cell r="J17">
            <v>42613</v>
          </cell>
          <cell r="R17">
            <v>42613</v>
          </cell>
          <cell r="AH17">
            <v>42613</v>
          </cell>
          <cell r="BN17">
            <v>42613</v>
          </cell>
          <cell r="CD17">
            <v>42613</v>
          </cell>
        </row>
        <row r="18">
          <cell r="B18">
            <v>42612</v>
          </cell>
          <cell r="J18">
            <v>42612</v>
          </cell>
          <cell r="R18">
            <v>42612</v>
          </cell>
          <cell r="AH18">
            <v>42612</v>
          </cell>
          <cell r="BN18">
            <v>42612</v>
          </cell>
          <cell r="CD18">
            <v>42612</v>
          </cell>
        </row>
        <row r="19">
          <cell r="B19">
            <v>42611</v>
          </cell>
          <cell r="J19">
            <v>42611</v>
          </cell>
          <cell r="R19">
            <v>42611</v>
          </cell>
          <cell r="AH19">
            <v>42611</v>
          </cell>
          <cell r="BN19">
            <v>42611</v>
          </cell>
          <cell r="CD19">
            <v>42611</v>
          </cell>
        </row>
        <row r="20">
          <cell r="B20">
            <v>42608</v>
          </cell>
          <cell r="J20">
            <v>42608</v>
          </cell>
          <cell r="R20">
            <v>42608</v>
          </cell>
          <cell r="AH20">
            <v>42608</v>
          </cell>
          <cell r="BN20">
            <v>42608</v>
          </cell>
          <cell r="CD20">
            <v>42608</v>
          </cell>
        </row>
        <row r="21">
          <cell r="B21">
            <v>42607</v>
          </cell>
          <cell r="J21">
            <v>42607</v>
          </cell>
          <cell r="R21">
            <v>42607</v>
          </cell>
          <cell r="AH21">
            <v>42607</v>
          </cell>
          <cell r="BN21">
            <v>42607</v>
          </cell>
          <cell r="CD21">
            <v>42607</v>
          </cell>
        </row>
        <row r="22">
          <cell r="B22">
            <v>42606</v>
          </cell>
          <cell r="J22">
            <v>42606</v>
          </cell>
          <cell r="R22">
            <v>42606</v>
          </cell>
          <cell r="AH22">
            <v>42606</v>
          </cell>
          <cell r="BN22">
            <v>42606</v>
          </cell>
          <cell r="CD22">
            <v>42606</v>
          </cell>
        </row>
        <row r="23">
          <cell r="B23">
            <v>42605</v>
          </cell>
          <cell r="J23">
            <v>42605</v>
          </cell>
          <cell r="R23">
            <v>42605</v>
          </cell>
          <cell r="AH23">
            <v>42605</v>
          </cell>
          <cell r="BN23">
            <v>42605</v>
          </cell>
          <cell r="CD23">
            <v>42605</v>
          </cell>
        </row>
        <row r="24">
          <cell r="B24">
            <v>42604</v>
          </cell>
          <cell r="J24">
            <v>42604</v>
          </cell>
          <cell r="R24">
            <v>42604</v>
          </cell>
          <cell r="AH24">
            <v>42604</v>
          </cell>
          <cell r="BN24">
            <v>42604</v>
          </cell>
          <cell r="CD24">
            <v>42604</v>
          </cell>
        </row>
        <row r="25">
          <cell r="B25">
            <v>42601</v>
          </cell>
          <cell r="J25">
            <v>42601</v>
          </cell>
          <cell r="R25">
            <v>42601</v>
          </cell>
          <cell r="AH25">
            <v>42601</v>
          </cell>
          <cell r="BN25">
            <v>42601</v>
          </cell>
          <cell r="CD25">
            <v>42601</v>
          </cell>
        </row>
        <row r="26">
          <cell r="B26">
            <v>42600</v>
          </cell>
          <cell r="J26">
            <v>42600</v>
          </cell>
          <cell r="R26">
            <v>42600</v>
          </cell>
          <cell r="AH26">
            <v>42600</v>
          </cell>
          <cell r="BN26">
            <v>42600</v>
          </cell>
          <cell r="CD26">
            <v>42600</v>
          </cell>
        </row>
        <row r="27">
          <cell r="B27">
            <v>42599</v>
          </cell>
          <cell r="J27">
            <v>42599</v>
          </cell>
          <cell r="R27">
            <v>42599</v>
          </cell>
          <cell r="AH27">
            <v>42599</v>
          </cell>
          <cell r="BN27">
            <v>42599</v>
          </cell>
          <cell r="CD27">
            <v>42599</v>
          </cell>
        </row>
        <row r="28">
          <cell r="B28">
            <v>42598</v>
          </cell>
          <cell r="J28">
            <v>42598</v>
          </cell>
          <cell r="R28">
            <v>42598</v>
          </cell>
          <cell r="AH28">
            <v>42598</v>
          </cell>
          <cell r="BN28">
            <v>42598</v>
          </cell>
          <cell r="CD28">
            <v>42598</v>
          </cell>
        </row>
        <row r="29">
          <cell r="B29">
            <v>42594</v>
          </cell>
          <cell r="J29">
            <v>42594</v>
          </cell>
          <cell r="R29">
            <v>42594</v>
          </cell>
          <cell r="AH29">
            <v>42594</v>
          </cell>
          <cell r="BN29">
            <v>42594</v>
          </cell>
          <cell r="CD29">
            <v>42594</v>
          </cell>
        </row>
        <row r="30">
          <cell r="B30">
            <v>42593</v>
          </cell>
          <cell r="J30">
            <v>42593</v>
          </cell>
          <cell r="R30">
            <v>42593</v>
          </cell>
          <cell r="AH30">
            <v>42593</v>
          </cell>
          <cell r="BN30">
            <v>42593</v>
          </cell>
          <cell r="CD30">
            <v>42593</v>
          </cell>
        </row>
        <row r="31">
          <cell r="B31">
            <v>42592</v>
          </cell>
          <cell r="J31">
            <v>42592</v>
          </cell>
          <cell r="R31">
            <v>42592</v>
          </cell>
          <cell r="AH31">
            <v>42592</v>
          </cell>
          <cell r="BN31">
            <v>42592</v>
          </cell>
          <cell r="CD31">
            <v>42592</v>
          </cell>
        </row>
        <row r="32">
          <cell r="B32">
            <v>42591</v>
          </cell>
          <cell r="J32">
            <v>42591</v>
          </cell>
          <cell r="R32">
            <v>42591</v>
          </cell>
          <cell r="AH32">
            <v>42591</v>
          </cell>
          <cell r="BN32">
            <v>42591</v>
          </cell>
          <cell r="CD32">
            <v>42591</v>
          </cell>
        </row>
        <row r="33">
          <cell r="B33">
            <v>42590</v>
          </cell>
          <cell r="J33">
            <v>42590</v>
          </cell>
          <cell r="R33">
            <v>42590</v>
          </cell>
          <cell r="AH33">
            <v>42590</v>
          </cell>
          <cell r="BN33">
            <v>42590</v>
          </cell>
          <cell r="CD33">
            <v>42590</v>
          </cell>
        </row>
        <row r="34">
          <cell r="B34">
            <v>42587</v>
          </cell>
          <cell r="J34">
            <v>42587</v>
          </cell>
          <cell r="R34">
            <v>42587</v>
          </cell>
          <cell r="AH34">
            <v>42587</v>
          </cell>
          <cell r="BN34">
            <v>42587</v>
          </cell>
          <cell r="CD34">
            <v>42587</v>
          </cell>
        </row>
        <row r="35">
          <cell r="B35">
            <v>42586</v>
          </cell>
          <cell r="J35">
            <v>42586</v>
          </cell>
          <cell r="R35">
            <v>42586</v>
          </cell>
          <cell r="AH35">
            <v>42586</v>
          </cell>
          <cell r="BN35">
            <v>42586</v>
          </cell>
          <cell r="CD35">
            <v>42586</v>
          </cell>
        </row>
        <row r="36">
          <cell r="B36">
            <v>42585</v>
          </cell>
          <cell r="J36">
            <v>42585</v>
          </cell>
          <cell r="R36">
            <v>42585</v>
          </cell>
          <cell r="AH36">
            <v>42585</v>
          </cell>
          <cell r="BN36">
            <v>42585</v>
          </cell>
          <cell r="CD36">
            <v>42585</v>
          </cell>
        </row>
        <row r="37">
          <cell r="B37">
            <v>42584</v>
          </cell>
          <cell r="J37">
            <v>42584</v>
          </cell>
          <cell r="R37">
            <v>42584</v>
          </cell>
          <cell r="AH37">
            <v>42584</v>
          </cell>
          <cell r="BN37">
            <v>42584</v>
          </cell>
          <cell r="CD37">
            <v>42584</v>
          </cell>
        </row>
        <row r="38">
          <cell r="B38">
            <v>42583</v>
          </cell>
          <cell r="J38">
            <v>42583</v>
          </cell>
          <cell r="R38">
            <v>42583</v>
          </cell>
          <cell r="AH38">
            <v>42583</v>
          </cell>
          <cell r="BN38">
            <v>42583</v>
          </cell>
          <cell r="CD38">
            <v>42583</v>
          </cell>
        </row>
        <row r="39">
          <cell r="B39">
            <v>42580</v>
          </cell>
          <cell r="J39">
            <v>42580</v>
          </cell>
          <cell r="R39">
            <v>42580</v>
          </cell>
          <cell r="AH39">
            <v>42580</v>
          </cell>
          <cell r="BN39">
            <v>42580</v>
          </cell>
          <cell r="CD39">
            <v>42580</v>
          </cell>
        </row>
        <row r="40">
          <cell r="B40">
            <v>42579</v>
          </cell>
          <cell r="J40">
            <v>42579</v>
          </cell>
          <cell r="R40">
            <v>42579</v>
          </cell>
          <cell r="AH40">
            <v>42579</v>
          </cell>
          <cell r="BN40">
            <v>42579</v>
          </cell>
          <cell r="CD40">
            <v>42579</v>
          </cell>
        </row>
        <row r="41">
          <cell r="B41">
            <v>42578</v>
          </cell>
          <cell r="J41">
            <v>42578</v>
          </cell>
          <cell r="R41">
            <v>42578</v>
          </cell>
          <cell r="AH41">
            <v>42578</v>
          </cell>
          <cell r="BN41">
            <v>42578</v>
          </cell>
          <cell r="CD41">
            <v>42578</v>
          </cell>
        </row>
        <row r="42">
          <cell r="B42">
            <v>42577</v>
          </cell>
          <cell r="J42">
            <v>42577</v>
          </cell>
          <cell r="R42">
            <v>42577</v>
          </cell>
          <cell r="AH42">
            <v>42577</v>
          </cell>
          <cell r="BN42">
            <v>42577</v>
          </cell>
          <cell r="CD42">
            <v>42577</v>
          </cell>
        </row>
        <row r="43">
          <cell r="B43">
            <v>42576</v>
          </cell>
          <cell r="J43">
            <v>42576</v>
          </cell>
          <cell r="R43">
            <v>42576</v>
          </cell>
          <cell r="AH43">
            <v>42576</v>
          </cell>
          <cell r="BN43">
            <v>42576</v>
          </cell>
          <cell r="CD43">
            <v>42576</v>
          </cell>
        </row>
        <row r="44">
          <cell r="B44">
            <v>42573</v>
          </cell>
          <cell r="J44">
            <v>42573</v>
          </cell>
          <cell r="R44">
            <v>42573</v>
          </cell>
          <cell r="AH44">
            <v>42573</v>
          </cell>
          <cell r="BN44">
            <v>42573</v>
          </cell>
          <cell r="CD44">
            <v>42573</v>
          </cell>
        </row>
        <row r="45">
          <cell r="B45">
            <v>42572</v>
          </cell>
          <cell r="J45">
            <v>42572</v>
          </cell>
          <cell r="R45">
            <v>42572</v>
          </cell>
          <cell r="AH45">
            <v>42572</v>
          </cell>
          <cell r="BN45">
            <v>42572</v>
          </cell>
          <cell r="CD45">
            <v>42572</v>
          </cell>
        </row>
        <row r="46">
          <cell r="B46">
            <v>42571</v>
          </cell>
          <cell r="J46">
            <v>42571</v>
          </cell>
          <cell r="R46">
            <v>42571</v>
          </cell>
          <cell r="AH46">
            <v>42571</v>
          </cell>
          <cell r="BN46">
            <v>42571</v>
          </cell>
          <cell r="CD46">
            <v>42571</v>
          </cell>
        </row>
        <row r="47">
          <cell r="B47">
            <v>42570</v>
          </cell>
          <cell r="J47">
            <v>42570</v>
          </cell>
          <cell r="R47">
            <v>42570</v>
          </cell>
          <cell r="AH47">
            <v>42570</v>
          </cell>
          <cell r="BN47">
            <v>42570</v>
          </cell>
          <cell r="CD47">
            <v>42570</v>
          </cell>
        </row>
        <row r="48">
          <cell r="B48">
            <v>42569</v>
          </cell>
          <cell r="J48">
            <v>42569</v>
          </cell>
          <cell r="R48">
            <v>42569</v>
          </cell>
          <cell r="AH48">
            <v>42569</v>
          </cell>
          <cell r="BN48">
            <v>42569</v>
          </cell>
          <cell r="CD48">
            <v>42569</v>
          </cell>
        </row>
        <row r="49">
          <cell r="B49">
            <v>42566</v>
          </cell>
          <cell r="J49">
            <v>42566</v>
          </cell>
          <cell r="R49">
            <v>42566</v>
          </cell>
          <cell r="AH49">
            <v>42566</v>
          </cell>
          <cell r="BN49">
            <v>42566</v>
          </cell>
          <cell r="CD49">
            <v>42566</v>
          </cell>
        </row>
        <row r="50">
          <cell r="B50">
            <v>42565</v>
          </cell>
          <cell r="J50">
            <v>42565</v>
          </cell>
          <cell r="R50">
            <v>42565</v>
          </cell>
          <cell r="AH50">
            <v>42565</v>
          </cell>
          <cell r="BN50">
            <v>42565</v>
          </cell>
          <cell r="CD50">
            <v>42565</v>
          </cell>
        </row>
        <row r="51">
          <cell r="B51">
            <v>42564</v>
          </cell>
          <cell r="J51">
            <v>42564</v>
          </cell>
          <cell r="R51">
            <v>42564</v>
          </cell>
          <cell r="AH51">
            <v>42564</v>
          </cell>
          <cell r="BN51">
            <v>42564</v>
          </cell>
          <cell r="CD51">
            <v>42564</v>
          </cell>
        </row>
        <row r="52">
          <cell r="B52">
            <v>42563</v>
          </cell>
          <cell r="J52">
            <v>42563</v>
          </cell>
          <cell r="R52">
            <v>42563</v>
          </cell>
          <cell r="AH52">
            <v>42563</v>
          </cell>
          <cell r="BN52">
            <v>42563</v>
          </cell>
          <cell r="CD52">
            <v>42563</v>
          </cell>
        </row>
        <row r="53">
          <cell r="B53">
            <v>42562</v>
          </cell>
          <cell r="J53">
            <v>42562</v>
          </cell>
          <cell r="R53">
            <v>42562</v>
          </cell>
          <cell r="AH53">
            <v>42562</v>
          </cell>
          <cell r="BN53">
            <v>42562</v>
          </cell>
          <cell r="CD53">
            <v>42562</v>
          </cell>
        </row>
        <row r="54">
          <cell r="B54">
            <v>42559</v>
          </cell>
          <cell r="J54">
            <v>42559</v>
          </cell>
          <cell r="R54">
            <v>42559</v>
          </cell>
          <cell r="AH54">
            <v>42559</v>
          </cell>
          <cell r="BN54">
            <v>42559</v>
          </cell>
          <cell r="CD54">
            <v>42559</v>
          </cell>
        </row>
        <row r="55">
          <cell r="B55">
            <v>42558</v>
          </cell>
          <cell r="J55">
            <v>42558</v>
          </cell>
          <cell r="R55">
            <v>42558</v>
          </cell>
          <cell r="AH55">
            <v>42558</v>
          </cell>
          <cell r="BN55">
            <v>42558</v>
          </cell>
          <cell r="CD55">
            <v>42558</v>
          </cell>
        </row>
        <row r="56">
          <cell r="B56">
            <v>42556</v>
          </cell>
          <cell r="J56">
            <v>42556</v>
          </cell>
          <cell r="R56">
            <v>42556</v>
          </cell>
          <cell r="AH56">
            <v>42556</v>
          </cell>
          <cell r="BN56">
            <v>42556</v>
          </cell>
          <cell r="CD56">
            <v>42556</v>
          </cell>
        </row>
        <row r="57">
          <cell r="B57">
            <v>42555</v>
          </cell>
          <cell r="J57">
            <v>42555</v>
          </cell>
          <cell r="R57">
            <v>42555</v>
          </cell>
          <cell r="AH57">
            <v>42555</v>
          </cell>
          <cell r="BN57">
            <v>42555</v>
          </cell>
          <cell r="CD57">
            <v>42555</v>
          </cell>
        </row>
        <row r="58">
          <cell r="B58">
            <v>42552</v>
          </cell>
          <cell r="J58">
            <v>42552</v>
          </cell>
          <cell r="R58">
            <v>42552</v>
          </cell>
          <cell r="AH58">
            <v>42552</v>
          </cell>
          <cell r="BN58">
            <v>42552</v>
          </cell>
          <cell r="CD58">
            <v>42552</v>
          </cell>
        </row>
        <row r="59">
          <cell r="B59">
            <v>42551</v>
          </cell>
          <cell r="J59">
            <v>42551</v>
          </cell>
          <cell r="R59">
            <v>42551</v>
          </cell>
          <cell r="AH59">
            <v>42551</v>
          </cell>
          <cell r="BN59">
            <v>42551</v>
          </cell>
          <cell r="CD59">
            <v>42551</v>
          </cell>
        </row>
        <row r="60">
          <cell r="B60">
            <v>42550</v>
          </cell>
          <cell r="J60">
            <v>42550</v>
          </cell>
          <cell r="R60">
            <v>42550</v>
          </cell>
          <cell r="AH60">
            <v>42550</v>
          </cell>
          <cell r="BN60">
            <v>42550</v>
          </cell>
          <cell r="CD60">
            <v>42550</v>
          </cell>
        </row>
        <row r="61">
          <cell r="B61">
            <v>42549</v>
          </cell>
          <cell r="J61">
            <v>42549</v>
          </cell>
          <cell r="R61">
            <v>42549</v>
          </cell>
          <cell r="AH61">
            <v>42549</v>
          </cell>
          <cell r="BN61">
            <v>42549</v>
          </cell>
          <cell r="CD61">
            <v>42549</v>
          </cell>
        </row>
        <row r="62">
          <cell r="B62">
            <v>42548</v>
          </cell>
          <cell r="J62">
            <v>42548</v>
          </cell>
          <cell r="R62">
            <v>42548</v>
          </cell>
          <cell r="AH62">
            <v>42548</v>
          </cell>
          <cell r="BN62">
            <v>42548</v>
          </cell>
          <cell r="CD62">
            <v>42548</v>
          </cell>
        </row>
        <row r="63">
          <cell r="B63">
            <v>42545</v>
          </cell>
          <cell r="J63">
            <v>42545</v>
          </cell>
          <cell r="R63">
            <v>42545</v>
          </cell>
          <cell r="AH63">
            <v>42545</v>
          </cell>
          <cell r="BN63">
            <v>42545</v>
          </cell>
          <cell r="CD63">
            <v>42545</v>
          </cell>
        </row>
        <row r="64">
          <cell r="B64">
            <v>42544</v>
          </cell>
          <cell r="J64">
            <v>42544</v>
          </cell>
          <cell r="R64">
            <v>42544</v>
          </cell>
          <cell r="AH64">
            <v>42544</v>
          </cell>
          <cell r="BN64">
            <v>42544</v>
          </cell>
          <cell r="CD64">
            <v>42544</v>
          </cell>
        </row>
        <row r="65">
          <cell r="B65">
            <v>42543</v>
          </cell>
          <cell r="J65">
            <v>42543</v>
          </cell>
          <cell r="R65">
            <v>42543</v>
          </cell>
          <cell r="AH65">
            <v>42543</v>
          </cell>
          <cell r="BN65">
            <v>42543</v>
          </cell>
          <cell r="CD65">
            <v>42543</v>
          </cell>
        </row>
        <row r="66">
          <cell r="B66">
            <v>42542</v>
          </cell>
          <cell r="J66">
            <v>42542</v>
          </cell>
          <cell r="R66">
            <v>42542</v>
          </cell>
          <cell r="AH66">
            <v>42542</v>
          </cell>
          <cell r="BN66">
            <v>42542</v>
          </cell>
          <cell r="CD66">
            <v>42542</v>
          </cell>
        </row>
        <row r="67">
          <cell r="B67">
            <v>42541</v>
          </cell>
          <cell r="J67">
            <v>42541</v>
          </cell>
          <cell r="R67">
            <v>42541</v>
          </cell>
          <cell r="AH67">
            <v>42541</v>
          </cell>
          <cell r="BN67">
            <v>42541</v>
          </cell>
          <cell r="CD67">
            <v>42541</v>
          </cell>
        </row>
        <row r="68">
          <cell r="B68">
            <v>42538</v>
          </cell>
          <cell r="J68">
            <v>42538</v>
          </cell>
          <cell r="R68">
            <v>42538</v>
          </cell>
          <cell r="AH68">
            <v>42538</v>
          </cell>
          <cell r="BN68">
            <v>42538</v>
          </cell>
          <cell r="CD68">
            <v>42538</v>
          </cell>
        </row>
        <row r="69">
          <cell r="B69">
            <v>42537</v>
          </cell>
          <cell r="J69">
            <v>42537</v>
          </cell>
          <cell r="R69">
            <v>42537</v>
          </cell>
          <cell r="AH69">
            <v>42537</v>
          </cell>
          <cell r="BN69">
            <v>42537</v>
          </cell>
          <cell r="CD69">
            <v>42537</v>
          </cell>
        </row>
        <row r="70">
          <cell r="B70">
            <v>42536</v>
          </cell>
          <cell r="J70">
            <v>42536</v>
          </cell>
          <cell r="R70">
            <v>42536</v>
          </cell>
          <cell r="AH70">
            <v>42536</v>
          </cell>
          <cell r="BN70">
            <v>42536</v>
          </cell>
          <cell r="CD70">
            <v>42536</v>
          </cell>
        </row>
        <row r="71">
          <cell r="B71">
            <v>42535</v>
          </cell>
          <cell r="J71">
            <v>42535</v>
          </cell>
          <cell r="R71">
            <v>42535</v>
          </cell>
          <cell r="AH71">
            <v>42535</v>
          </cell>
          <cell r="BN71">
            <v>42535</v>
          </cell>
          <cell r="CD71">
            <v>42535</v>
          </cell>
        </row>
        <row r="72">
          <cell r="B72">
            <v>42534</v>
          </cell>
          <cell r="J72">
            <v>42534</v>
          </cell>
          <cell r="R72">
            <v>42534</v>
          </cell>
          <cell r="AH72">
            <v>42534</v>
          </cell>
          <cell r="BN72">
            <v>42534</v>
          </cell>
          <cell r="CD72">
            <v>42534</v>
          </cell>
        </row>
        <row r="73">
          <cell r="B73">
            <v>42531</v>
          </cell>
          <cell r="J73">
            <v>42531</v>
          </cell>
          <cell r="R73">
            <v>42531</v>
          </cell>
          <cell r="AH73">
            <v>42531</v>
          </cell>
          <cell r="BN73">
            <v>42531</v>
          </cell>
          <cell r="CD73">
            <v>42531</v>
          </cell>
        </row>
        <row r="74">
          <cell r="B74">
            <v>42530</v>
          </cell>
          <cell r="J74">
            <v>42530</v>
          </cell>
          <cell r="R74">
            <v>42530</v>
          </cell>
          <cell r="AH74">
            <v>42530</v>
          </cell>
          <cell r="BN74">
            <v>42530</v>
          </cell>
          <cell r="CD74">
            <v>42530</v>
          </cell>
        </row>
        <row r="75">
          <cell r="B75">
            <v>42529</v>
          </cell>
          <cell r="J75">
            <v>42529</v>
          </cell>
          <cell r="R75">
            <v>42529</v>
          </cell>
          <cell r="AH75">
            <v>42529</v>
          </cell>
          <cell r="BN75">
            <v>42529</v>
          </cell>
          <cell r="CD75">
            <v>42529</v>
          </cell>
        </row>
        <row r="76">
          <cell r="B76">
            <v>42528</v>
          </cell>
          <cell r="J76">
            <v>42528</v>
          </cell>
          <cell r="R76">
            <v>42528</v>
          </cell>
          <cell r="AH76">
            <v>42528</v>
          </cell>
          <cell r="BN76">
            <v>42528</v>
          </cell>
          <cell r="CD76">
            <v>42528</v>
          </cell>
        </row>
        <row r="77">
          <cell r="B77">
            <v>42527</v>
          </cell>
          <cell r="J77">
            <v>42527</v>
          </cell>
          <cell r="R77">
            <v>42527</v>
          </cell>
          <cell r="AH77">
            <v>42527</v>
          </cell>
          <cell r="BN77">
            <v>42527</v>
          </cell>
          <cell r="CD77">
            <v>42527</v>
          </cell>
        </row>
        <row r="78">
          <cell r="B78">
            <v>42524</v>
          </cell>
          <cell r="J78">
            <v>42524</v>
          </cell>
          <cell r="R78">
            <v>42524</v>
          </cell>
          <cell r="AH78">
            <v>42524</v>
          </cell>
          <cell r="BN78">
            <v>42524</v>
          </cell>
          <cell r="CD78">
            <v>42524</v>
          </cell>
        </row>
        <row r="79">
          <cell r="B79">
            <v>42523</v>
          </cell>
          <cell r="J79">
            <v>42523</v>
          </cell>
          <cell r="R79">
            <v>42523</v>
          </cell>
          <cell r="AH79">
            <v>42523</v>
          </cell>
          <cell r="BN79">
            <v>42523</v>
          </cell>
          <cell r="CD79">
            <v>42523</v>
          </cell>
        </row>
        <row r="80">
          <cell r="B80">
            <v>42522</v>
          </cell>
          <cell r="J80">
            <v>42522</v>
          </cell>
          <cell r="R80">
            <v>42522</v>
          </cell>
          <cell r="AH80">
            <v>42522</v>
          </cell>
          <cell r="BN80">
            <v>42522</v>
          </cell>
          <cell r="CD80">
            <v>42522</v>
          </cell>
        </row>
        <row r="81">
          <cell r="B81">
            <v>42521</v>
          </cell>
          <cell r="J81">
            <v>42521</v>
          </cell>
          <cell r="R81">
            <v>42521</v>
          </cell>
          <cell r="AH81">
            <v>42521</v>
          </cell>
          <cell r="BN81">
            <v>42521</v>
          </cell>
          <cell r="CD81">
            <v>42521</v>
          </cell>
        </row>
        <row r="82">
          <cell r="B82">
            <v>42520</v>
          </cell>
          <cell r="J82">
            <v>42520</v>
          </cell>
          <cell r="R82">
            <v>42520</v>
          </cell>
          <cell r="AH82">
            <v>42520</v>
          </cell>
          <cell r="BN82">
            <v>42520</v>
          </cell>
          <cell r="CD82">
            <v>42520</v>
          </cell>
        </row>
        <row r="83">
          <cell r="B83">
            <v>42517</v>
          </cell>
          <cell r="J83">
            <v>42517</v>
          </cell>
          <cell r="R83">
            <v>42517</v>
          </cell>
          <cell r="AH83">
            <v>42517</v>
          </cell>
          <cell r="BN83">
            <v>42517</v>
          </cell>
          <cell r="CD83">
            <v>42517</v>
          </cell>
        </row>
        <row r="84">
          <cell r="B84">
            <v>42516</v>
          </cell>
          <cell r="J84">
            <v>42516</v>
          </cell>
          <cell r="R84">
            <v>42516</v>
          </cell>
          <cell r="AH84">
            <v>42516</v>
          </cell>
          <cell r="BN84">
            <v>42516</v>
          </cell>
          <cell r="CD84">
            <v>42516</v>
          </cell>
        </row>
        <row r="85">
          <cell r="B85">
            <v>42515</v>
          </cell>
          <cell r="J85">
            <v>42515</v>
          </cell>
          <cell r="R85">
            <v>42515</v>
          </cell>
          <cell r="AH85">
            <v>42515</v>
          </cell>
          <cell r="BN85">
            <v>42515</v>
          </cell>
          <cell r="CD85">
            <v>42515</v>
          </cell>
        </row>
        <row r="86">
          <cell r="B86">
            <v>42514</v>
          </cell>
          <cell r="J86">
            <v>42514</v>
          </cell>
          <cell r="R86">
            <v>42514</v>
          </cell>
          <cell r="AH86">
            <v>42514</v>
          </cell>
          <cell r="BN86">
            <v>42514</v>
          </cell>
          <cell r="CD86">
            <v>42514</v>
          </cell>
        </row>
        <row r="87">
          <cell r="B87">
            <v>42513</v>
          </cell>
          <cell r="J87">
            <v>42513</v>
          </cell>
          <cell r="R87">
            <v>42513</v>
          </cell>
          <cell r="AH87">
            <v>42513</v>
          </cell>
          <cell r="BN87">
            <v>42513</v>
          </cell>
          <cell r="CD87">
            <v>42513</v>
          </cell>
        </row>
        <row r="88">
          <cell r="B88">
            <v>42510</v>
          </cell>
          <cell r="J88">
            <v>42510</v>
          </cell>
          <cell r="R88">
            <v>42510</v>
          </cell>
          <cell r="AH88">
            <v>42510</v>
          </cell>
          <cell r="BN88">
            <v>42510</v>
          </cell>
          <cell r="CD88">
            <v>42510</v>
          </cell>
        </row>
        <row r="89">
          <cell r="B89">
            <v>42509</v>
          </cell>
          <cell r="J89">
            <v>42509</v>
          </cell>
          <cell r="R89">
            <v>42509</v>
          </cell>
          <cell r="AH89">
            <v>42509</v>
          </cell>
          <cell r="BN89">
            <v>42509</v>
          </cell>
          <cell r="CD89">
            <v>42509</v>
          </cell>
        </row>
        <row r="90">
          <cell r="B90">
            <v>42508</v>
          </cell>
          <cell r="J90">
            <v>42508</v>
          </cell>
          <cell r="R90">
            <v>42508</v>
          </cell>
          <cell r="AH90">
            <v>42508</v>
          </cell>
          <cell r="BN90">
            <v>42508</v>
          </cell>
          <cell r="CD90">
            <v>42508</v>
          </cell>
        </row>
        <row r="91">
          <cell r="B91">
            <v>42507</v>
          </cell>
          <cell r="J91">
            <v>42507</v>
          </cell>
          <cell r="R91">
            <v>42507</v>
          </cell>
          <cell r="AH91">
            <v>42507</v>
          </cell>
          <cell r="BN91">
            <v>42507</v>
          </cell>
          <cell r="CD91">
            <v>42507</v>
          </cell>
        </row>
        <row r="92">
          <cell r="B92">
            <v>42506</v>
          </cell>
          <cell r="J92">
            <v>42506</v>
          </cell>
          <cell r="R92">
            <v>42506</v>
          </cell>
          <cell r="AH92">
            <v>42506</v>
          </cell>
          <cell r="BN92">
            <v>42506</v>
          </cell>
          <cell r="CD92">
            <v>42506</v>
          </cell>
        </row>
        <row r="93">
          <cell r="B93">
            <v>42503</v>
          </cell>
          <cell r="J93">
            <v>42503</v>
          </cell>
          <cell r="R93">
            <v>42503</v>
          </cell>
          <cell r="AH93">
            <v>42503</v>
          </cell>
          <cell r="BN93">
            <v>42503</v>
          </cell>
          <cell r="CD93">
            <v>42503</v>
          </cell>
        </row>
        <row r="94">
          <cell r="B94">
            <v>42502</v>
          </cell>
          <cell r="J94">
            <v>42502</v>
          </cell>
          <cell r="R94">
            <v>42502</v>
          </cell>
          <cell r="AH94">
            <v>42502</v>
          </cell>
          <cell r="BN94">
            <v>42502</v>
          </cell>
          <cell r="CD94">
            <v>42502</v>
          </cell>
        </row>
        <row r="95">
          <cell r="B95">
            <v>42501</v>
          </cell>
          <cell r="J95">
            <v>42501</v>
          </cell>
          <cell r="R95">
            <v>42501</v>
          </cell>
          <cell r="AH95">
            <v>42501</v>
          </cell>
          <cell r="BN95">
            <v>42501</v>
          </cell>
          <cell r="CD95">
            <v>42501</v>
          </cell>
        </row>
        <row r="96">
          <cell r="B96">
            <v>42500</v>
          </cell>
          <cell r="J96">
            <v>42500</v>
          </cell>
          <cell r="R96">
            <v>42500</v>
          </cell>
          <cell r="AH96">
            <v>42500</v>
          </cell>
          <cell r="BN96">
            <v>42500</v>
          </cell>
          <cell r="CD96">
            <v>42500</v>
          </cell>
        </row>
        <row r="97">
          <cell r="B97">
            <v>42499</v>
          </cell>
          <cell r="J97">
            <v>42499</v>
          </cell>
          <cell r="R97">
            <v>42499</v>
          </cell>
          <cell r="AH97">
            <v>42499</v>
          </cell>
          <cell r="BN97">
            <v>42499</v>
          </cell>
          <cell r="CD97">
            <v>42499</v>
          </cell>
        </row>
        <row r="98">
          <cell r="B98">
            <v>42496</v>
          </cell>
          <cell r="J98">
            <v>42496</v>
          </cell>
          <cell r="R98">
            <v>42496</v>
          </cell>
          <cell r="AH98">
            <v>42496</v>
          </cell>
          <cell r="BN98">
            <v>42496</v>
          </cell>
          <cell r="CD98">
            <v>42496</v>
          </cell>
        </row>
        <row r="99">
          <cell r="B99">
            <v>42495</v>
          </cell>
          <cell r="J99">
            <v>42495</v>
          </cell>
          <cell r="R99">
            <v>42495</v>
          </cell>
          <cell r="AH99">
            <v>42495</v>
          </cell>
          <cell r="BN99">
            <v>42495</v>
          </cell>
          <cell r="CD99">
            <v>42495</v>
          </cell>
        </row>
        <row r="100">
          <cell r="B100">
            <v>42494</v>
          </cell>
          <cell r="J100">
            <v>42494</v>
          </cell>
          <cell r="R100">
            <v>42494</v>
          </cell>
          <cell r="AH100">
            <v>42494</v>
          </cell>
          <cell r="BN100">
            <v>42494</v>
          </cell>
          <cell r="CD100">
            <v>42494</v>
          </cell>
        </row>
        <row r="101">
          <cell r="B101">
            <v>42493</v>
          </cell>
          <cell r="J101">
            <v>42493</v>
          </cell>
          <cell r="R101">
            <v>42493</v>
          </cell>
          <cell r="AH101">
            <v>42493</v>
          </cell>
          <cell r="BN101">
            <v>42493</v>
          </cell>
          <cell r="CD101">
            <v>42493</v>
          </cell>
        </row>
        <row r="102">
          <cell r="B102">
            <v>42492</v>
          </cell>
          <cell r="J102">
            <v>42492</v>
          </cell>
          <cell r="R102">
            <v>42492</v>
          </cell>
          <cell r="AH102">
            <v>42492</v>
          </cell>
          <cell r="BN102">
            <v>42492</v>
          </cell>
          <cell r="CD102">
            <v>42492</v>
          </cell>
        </row>
        <row r="103">
          <cell r="B103">
            <v>42489</v>
          </cell>
          <cell r="J103">
            <v>42489</v>
          </cell>
          <cell r="R103">
            <v>42489</v>
          </cell>
          <cell r="AH103">
            <v>42489</v>
          </cell>
          <cell r="BN103">
            <v>42489</v>
          </cell>
          <cell r="CD103">
            <v>42489</v>
          </cell>
        </row>
        <row r="104">
          <cell r="B104">
            <v>42488</v>
          </cell>
          <cell r="J104">
            <v>42488</v>
          </cell>
          <cell r="R104">
            <v>42488</v>
          </cell>
          <cell r="AH104">
            <v>42488</v>
          </cell>
          <cell r="BN104">
            <v>42488</v>
          </cell>
          <cell r="CD104">
            <v>42488</v>
          </cell>
        </row>
        <row r="105">
          <cell r="B105">
            <v>42487</v>
          </cell>
          <cell r="J105">
            <v>42487</v>
          </cell>
          <cell r="R105">
            <v>42487</v>
          </cell>
          <cell r="AH105">
            <v>42487</v>
          </cell>
          <cell r="BN105">
            <v>42487</v>
          </cell>
          <cell r="CD105">
            <v>42487</v>
          </cell>
        </row>
        <row r="106">
          <cell r="B106">
            <v>42486</v>
          </cell>
          <cell r="J106">
            <v>42486</v>
          </cell>
          <cell r="R106">
            <v>42486</v>
          </cell>
          <cell r="AH106">
            <v>42486</v>
          </cell>
          <cell r="BN106">
            <v>42486</v>
          </cell>
          <cell r="CD106">
            <v>42486</v>
          </cell>
        </row>
        <row r="107">
          <cell r="B107">
            <v>42485</v>
          </cell>
          <cell r="J107">
            <v>42485</v>
          </cell>
          <cell r="R107">
            <v>42485</v>
          </cell>
          <cell r="AH107">
            <v>42485</v>
          </cell>
          <cell r="BN107">
            <v>42485</v>
          </cell>
          <cell r="CD107">
            <v>42485</v>
          </cell>
        </row>
        <row r="108">
          <cell r="B108">
            <v>42482</v>
          </cell>
          <cell r="J108">
            <v>42482</v>
          </cell>
          <cell r="R108">
            <v>42482</v>
          </cell>
          <cell r="AH108">
            <v>42482</v>
          </cell>
          <cell r="BN108">
            <v>42482</v>
          </cell>
          <cell r="CD108">
            <v>42482</v>
          </cell>
        </row>
        <row r="109">
          <cell r="B109">
            <v>42481</v>
          </cell>
          <cell r="J109">
            <v>42481</v>
          </cell>
          <cell r="R109">
            <v>42481</v>
          </cell>
          <cell r="AH109">
            <v>42481</v>
          </cell>
          <cell r="BN109">
            <v>42481</v>
          </cell>
          <cell r="CD109">
            <v>42481</v>
          </cell>
        </row>
        <row r="110">
          <cell r="B110">
            <v>42480</v>
          </cell>
          <cell r="J110">
            <v>42480</v>
          </cell>
          <cell r="R110">
            <v>42480</v>
          </cell>
          <cell r="AH110">
            <v>42480</v>
          </cell>
          <cell r="BN110">
            <v>42480</v>
          </cell>
          <cell r="CD110">
            <v>42480</v>
          </cell>
        </row>
        <row r="111">
          <cell r="B111">
            <v>42478</v>
          </cell>
          <cell r="J111">
            <v>42478</v>
          </cell>
          <cell r="R111">
            <v>42478</v>
          </cell>
          <cell r="AH111">
            <v>42478</v>
          </cell>
          <cell r="BN111">
            <v>42478</v>
          </cell>
          <cell r="CD111">
            <v>42478</v>
          </cell>
        </row>
        <row r="112">
          <cell r="B112">
            <v>42473</v>
          </cell>
          <cell r="J112">
            <v>42473</v>
          </cell>
          <cell r="R112">
            <v>42473</v>
          </cell>
          <cell r="AH112">
            <v>42473</v>
          </cell>
          <cell r="BN112">
            <v>42473</v>
          </cell>
          <cell r="CD112">
            <v>42473</v>
          </cell>
        </row>
        <row r="113">
          <cell r="B113">
            <v>42472</v>
          </cell>
          <cell r="J113">
            <v>42472</v>
          </cell>
          <cell r="R113">
            <v>42472</v>
          </cell>
          <cell r="AH113">
            <v>42472</v>
          </cell>
          <cell r="BN113">
            <v>42472</v>
          </cell>
          <cell r="CD113">
            <v>42472</v>
          </cell>
        </row>
        <row r="114">
          <cell r="B114">
            <v>42471</v>
          </cell>
          <cell r="J114">
            <v>42471</v>
          </cell>
          <cell r="R114">
            <v>42471</v>
          </cell>
          <cell r="AH114">
            <v>42471</v>
          </cell>
          <cell r="BN114">
            <v>42471</v>
          </cell>
          <cell r="CD114">
            <v>42471</v>
          </cell>
        </row>
        <row r="115">
          <cell r="B115">
            <v>42468</v>
          </cell>
          <cell r="J115">
            <v>42468</v>
          </cell>
          <cell r="R115">
            <v>42468</v>
          </cell>
          <cell r="AH115">
            <v>42468</v>
          </cell>
          <cell r="BN115">
            <v>42468</v>
          </cell>
          <cell r="CD115">
            <v>42468</v>
          </cell>
        </row>
        <row r="116">
          <cell r="B116">
            <v>42467</v>
          </cell>
          <cell r="J116">
            <v>42467</v>
          </cell>
          <cell r="R116">
            <v>42467</v>
          </cell>
          <cell r="AH116">
            <v>42467</v>
          </cell>
          <cell r="BN116">
            <v>42467</v>
          </cell>
          <cell r="CD116">
            <v>42467</v>
          </cell>
        </row>
        <row r="117">
          <cell r="B117">
            <v>42466</v>
          </cell>
          <cell r="J117">
            <v>42466</v>
          </cell>
          <cell r="R117">
            <v>42466</v>
          </cell>
          <cell r="AH117">
            <v>42466</v>
          </cell>
          <cell r="BN117">
            <v>42466</v>
          </cell>
          <cell r="CD117">
            <v>42466</v>
          </cell>
        </row>
        <row r="118">
          <cell r="B118">
            <v>42465</v>
          </cell>
          <cell r="J118">
            <v>42465</v>
          </cell>
          <cell r="R118">
            <v>42465</v>
          </cell>
          <cell r="AH118">
            <v>42465</v>
          </cell>
          <cell r="BN118">
            <v>42465</v>
          </cell>
          <cell r="CD118">
            <v>42465</v>
          </cell>
        </row>
        <row r="119">
          <cell r="B119">
            <v>42464</v>
          </cell>
          <cell r="J119">
            <v>42464</v>
          </cell>
          <cell r="R119">
            <v>42464</v>
          </cell>
          <cell r="AH119">
            <v>42464</v>
          </cell>
          <cell r="BN119">
            <v>42464</v>
          </cell>
          <cell r="CD119">
            <v>42464</v>
          </cell>
        </row>
        <row r="120">
          <cell r="B120">
            <v>42461</v>
          </cell>
          <cell r="J120">
            <v>42461</v>
          </cell>
          <cell r="R120">
            <v>42461</v>
          </cell>
          <cell r="AH120">
            <v>42461</v>
          </cell>
          <cell r="BN120">
            <v>42461</v>
          </cell>
          <cell r="CD120">
            <v>42461</v>
          </cell>
        </row>
        <row r="121">
          <cell r="B121">
            <v>42460</v>
          </cell>
          <cell r="J121">
            <v>42460</v>
          </cell>
          <cell r="R121">
            <v>42460</v>
          </cell>
          <cell r="AH121">
            <v>42460</v>
          </cell>
          <cell r="BN121">
            <v>42460</v>
          </cell>
          <cell r="CD121">
            <v>42460</v>
          </cell>
        </row>
        <row r="122">
          <cell r="B122">
            <v>42459</v>
          </cell>
          <cell r="J122">
            <v>42459</v>
          </cell>
          <cell r="R122">
            <v>42459</v>
          </cell>
          <cell r="AH122">
            <v>42459</v>
          </cell>
          <cell r="BN122">
            <v>42459</v>
          </cell>
          <cell r="CD122">
            <v>42459</v>
          </cell>
        </row>
        <row r="123">
          <cell r="B123">
            <v>42458</v>
          </cell>
          <cell r="J123">
            <v>42458</v>
          </cell>
          <cell r="R123">
            <v>42458</v>
          </cell>
          <cell r="AH123">
            <v>42458</v>
          </cell>
          <cell r="BN123">
            <v>42458</v>
          </cell>
          <cell r="CD123">
            <v>42458</v>
          </cell>
        </row>
        <row r="124">
          <cell r="B124">
            <v>42457</v>
          </cell>
          <cell r="J124">
            <v>42457</v>
          </cell>
          <cell r="R124">
            <v>42457</v>
          </cell>
          <cell r="AH124">
            <v>42457</v>
          </cell>
          <cell r="BN124">
            <v>42457</v>
          </cell>
          <cell r="CD124">
            <v>42457</v>
          </cell>
        </row>
        <row r="125">
          <cell r="B125">
            <v>42452</v>
          </cell>
          <cell r="J125">
            <v>42452</v>
          </cell>
          <cell r="R125">
            <v>42452</v>
          </cell>
          <cell r="AH125">
            <v>42452</v>
          </cell>
          <cell r="BN125">
            <v>42452</v>
          </cell>
          <cell r="CD125">
            <v>42452</v>
          </cell>
        </row>
        <row r="126">
          <cell r="B126">
            <v>42451</v>
          </cell>
          <cell r="J126">
            <v>42451</v>
          </cell>
          <cell r="R126">
            <v>42451</v>
          </cell>
          <cell r="AH126">
            <v>42451</v>
          </cell>
          <cell r="BN126">
            <v>42451</v>
          </cell>
          <cell r="CD126">
            <v>42451</v>
          </cell>
        </row>
        <row r="127">
          <cell r="B127">
            <v>42450</v>
          </cell>
          <cell r="J127">
            <v>42450</v>
          </cell>
          <cell r="R127">
            <v>42450</v>
          </cell>
          <cell r="AH127">
            <v>42450</v>
          </cell>
          <cell r="BN127">
            <v>42450</v>
          </cell>
          <cell r="CD127">
            <v>42450</v>
          </cell>
        </row>
        <row r="128">
          <cell r="B128">
            <v>42447</v>
          </cell>
          <cell r="J128">
            <v>42447</v>
          </cell>
          <cell r="R128">
            <v>42447</v>
          </cell>
          <cell r="AH128">
            <v>42447</v>
          </cell>
          <cell r="BN128">
            <v>42447</v>
          </cell>
          <cell r="CD128">
            <v>42447</v>
          </cell>
        </row>
        <row r="129">
          <cell r="B129">
            <v>42446</v>
          </cell>
          <cell r="J129">
            <v>42446</v>
          </cell>
          <cell r="R129">
            <v>42446</v>
          </cell>
          <cell r="AH129">
            <v>42446</v>
          </cell>
          <cell r="BN129">
            <v>42446</v>
          </cell>
          <cell r="CD129">
            <v>42446</v>
          </cell>
        </row>
        <row r="130">
          <cell r="B130">
            <v>42445</v>
          </cell>
          <cell r="J130">
            <v>42445</v>
          </cell>
          <cell r="R130">
            <v>42445</v>
          </cell>
          <cell r="AH130">
            <v>42445</v>
          </cell>
          <cell r="BN130">
            <v>42445</v>
          </cell>
          <cell r="CD130">
            <v>42445</v>
          </cell>
        </row>
        <row r="131">
          <cell r="B131">
            <v>42444</v>
          </cell>
          <cell r="J131">
            <v>42444</v>
          </cell>
          <cell r="R131">
            <v>42444</v>
          </cell>
          <cell r="AH131">
            <v>42444</v>
          </cell>
          <cell r="BN131">
            <v>42444</v>
          </cell>
          <cell r="CD131">
            <v>42444</v>
          </cell>
        </row>
        <row r="132">
          <cell r="B132">
            <v>42443</v>
          </cell>
          <cell r="J132">
            <v>42443</v>
          </cell>
          <cell r="R132">
            <v>42443</v>
          </cell>
          <cell r="AH132">
            <v>42443</v>
          </cell>
          <cell r="BN132">
            <v>42443</v>
          </cell>
          <cell r="CD132">
            <v>42443</v>
          </cell>
        </row>
        <row r="133">
          <cell r="B133">
            <v>42440</v>
          </cell>
          <cell r="J133">
            <v>42440</v>
          </cell>
          <cell r="R133">
            <v>42440</v>
          </cell>
          <cell r="AH133">
            <v>42440</v>
          </cell>
          <cell r="BN133">
            <v>42440</v>
          </cell>
          <cell r="CD133">
            <v>42440</v>
          </cell>
        </row>
        <row r="134">
          <cell r="B134">
            <v>42439</v>
          </cell>
          <cell r="J134">
            <v>42439</v>
          </cell>
          <cell r="R134">
            <v>42439</v>
          </cell>
          <cell r="AH134">
            <v>42439</v>
          </cell>
          <cell r="BN134">
            <v>42439</v>
          </cell>
          <cell r="CD134">
            <v>42439</v>
          </cell>
        </row>
        <row r="135">
          <cell r="B135">
            <v>42438</v>
          </cell>
          <cell r="J135">
            <v>42438</v>
          </cell>
          <cell r="R135">
            <v>42438</v>
          </cell>
          <cell r="AH135">
            <v>42438</v>
          </cell>
          <cell r="BN135">
            <v>42438</v>
          </cell>
          <cell r="CD135">
            <v>42438</v>
          </cell>
        </row>
        <row r="136">
          <cell r="B136">
            <v>42437</v>
          </cell>
          <cell r="J136">
            <v>42437</v>
          </cell>
          <cell r="R136">
            <v>42437</v>
          </cell>
          <cell r="AH136">
            <v>42437</v>
          </cell>
          <cell r="BN136">
            <v>42437</v>
          </cell>
          <cell r="CD136">
            <v>42437</v>
          </cell>
        </row>
        <row r="137">
          <cell r="B137">
            <v>42433</v>
          </cell>
          <cell r="J137">
            <v>42433</v>
          </cell>
          <cell r="R137">
            <v>42433</v>
          </cell>
          <cell r="AH137">
            <v>42433</v>
          </cell>
          <cell r="BN137">
            <v>42433</v>
          </cell>
          <cell r="CD137">
            <v>42433</v>
          </cell>
        </row>
        <row r="138">
          <cell r="B138">
            <v>42432</v>
          </cell>
          <cell r="J138">
            <v>42432</v>
          </cell>
          <cell r="R138">
            <v>42432</v>
          </cell>
          <cell r="AH138">
            <v>42432</v>
          </cell>
          <cell r="BN138">
            <v>42432</v>
          </cell>
          <cell r="CD138">
            <v>42432</v>
          </cell>
        </row>
        <row r="139">
          <cell r="B139">
            <v>42431</v>
          </cell>
          <cell r="J139">
            <v>42431</v>
          </cell>
          <cell r="R139">
            <v>42431</v>
          </cell>
          <cell r="AH139">
            <v>42431</v>
          </cell>
          <cell r="BN139">
            <v>42431</v>
          </cell>
          <cell r="CD139">
            <v>42431</v>
          </cell>
        </row>
        <row r="140">
          <cell r="B140">
            <v>42430</v>
          </cell>
          <cell r="J140">
            <v>42430</v>
          </cell>
          <cell r="R140">
            <v>42430</v>
          </cell>
          <cell r="AH140">
            <v>42430</v>
          </cell>
          <cell r="BN140">
            <v>42430</v>
          </cell>
          <cell r="CD140">
            <v>42430</v>
          </cell>
        </row>
        <row r="141">
          <cell r="B141">
            <v>42429</v>
          </cell>
          <cell r="J141">
            <v>42429</v>
          </cell>
          <cell r="R141">
            <v>42429</v>
          </cell>
          <cell r="AH141">
            <v>42429</v>
          </cell>
          <cell r="BN141">
            <v>42429</v>
          </cell>
          <cell r="CD141">
            <v>42429</v>
          </cell>
        </row>
        <row r="142">
          <cell r="B142">
            <v>42426</v>
          </cell>
          <cell r="J142">
            <v>42426</v>
          </cell>
          <cell r="R142">
            <v>42426</v>
          </cell>
          <cell r="AH142">
            <v>42426</v>
          </cell>
          <cell r="BN142">
            <v>42426</v>
          </cell>
          <cell r="CD142">
            <v>42426</v>
          </cell>
        </row>
        <row r="143">
          <cell r="B143">
            <v>42425</v>
          </cell>
          <cell r="J143">
            <v>42425</v>
          </cell>
          <cell r="R143">
            <v>42425</v>
          </cell>
          <cell r="AH143">
            <v>42425</v>
          </cell>
          <cell r="BN143">
            <v>42425</v>
          </cell>
          <cell r="CD143">
            <v>42425</v>
          </cell>
        </row>
        <row r="144">
          <cell r="B144">
            <v>42424</v>
          </cell>
          <cell r="J144">
            <v>42424</v>
          </cell>
          <cell r="R144">
            <v>42424</v>
          </cell>
          <cell r="AH144">
            <v>42424</v>
          </cell>
          <cell r="BN144">
            <v>42424</v>
          </cell>
          <cell r="CD144">
            <v>42424</v>
          </cell>
        </row>
        <row r="145">
          <cell r="B145">
            <v>42423</v>
          </cell>
          <cell r="J145">
            <v>42423</v>
          </cell>
          <cell r="R145">
            <v>42423</v>
          </cell>
          <cell r="AH145">
            <v>42423</v>
          </cell>
          <cell r="BN145">
            <v>42423</v>
          </cell>
          <cell r="CD145">
            <v>42423</v>
          </cell>
        </row>
        <row r="146">
          <cell r="B146">
            <v>42422</v>
          </cell>
          <cell r="J146">
            <v>42422</v>
          </cell>
          <cell r="R146">
            <v>42422</v>
          </cell>
          <cell r="AH146">
            <v>42422</v>
          </cell>
          <cell r="BN146">
            <v>42422</v>
          </cell>
          <cell r="CD146">
            <v>42422</v>
          </cell>
        </row>
        <row r="147">
          <cell r="B147">
            <v>42419</v>
          </cell>
          <cell r="J147">
            <v>42419</v>
          </cell>
          <cell r="R147">
            <v>42419</v>
          </cell>
          <cell r="AH147">
            <v>42419</v>
          </cell>
          <cell r="BN147">
            <v>42419</v>
          </cell>
          <cell r="CD147">
            <v>42419</v>
          </cell>
        </row>
        <row r="148">
          <cell r="B148">
            <v>42418</v>
          </cell>
          <cell r="J148">
            <v>42418</v>
          </cell>
          <cell r="R148">
            <v>42418</v>
          </cell>
          <cell r="AH148">
            <v>42418</v>
          </cell>
          <cell r="BN148">
            <v>42418</v>
          </cell>
          <cell r="CD148">
            <v>42418</v>
          </cell>
        </row>
        <row r="149">
          <cell r="B149">
            <v>42417</v>
          </cell>
          <cell r="J149">
            <v>42417</v>
          </cell>
          <cell r="R149">
            <v>42417</v>
          </cell>
          <cell r="AH149">
            <v>42417</v>
          </cell>
          <cell r="BN149">
            <v>42417</v>
          </cell>
          <cell r="CD149">
            <v>42417</v>
          </cell>
        </row>
        <row r="150">
          <cell r="B150">
            <v>42416</v>
          </cell>
          <cell r="J150">
            <v>42416</v>
          </cell>
          <cell r="R150">
            <v>42416</v>
          </cell>
          <cell r="AH150">
            <v>42416</v>
          </cell>
          <cell r="BN150">
            <v>42416</v>
          </cell>
          <cell r="CD150">
            <v>42416</v>
          </cell>
        </row>
        <row r="151">
          <cell r="B151">
            <v>42415</v>
          </cell>
          <cell r="J151">
            <v>42415</v>
          </cell>
          <cell r="R151">
            <v>42415</v>
          </cell>
          <cell r="AH151">
            <v>42415</v>
          </cell>
          <cell r="BN151">
            <v>42415</v>
          </cell>
          <cell r="CD151">
            <v>42415</v>
          </cell>
        </row>
        <row r="152">
          <cell r="B152">
            <v>42412</v>
          </cell>
          <cell r="J152">
            <v>42412</v>
          </cell>
          <cell r="R152">
            <v>42412</v>
          </cell>
          <cell r="AH152">
            <v>42412</v>
          </cell>
          <cell r="BN152">
            <v>42412</v>
          </cell>
          <cell r="CD152">
            <v>42412</v>
          </cell>
        </row>
        <row r="153">
          <cell r="B153">
            <v>42411</v>
          </cell>
          <cell r="J153">
            <v>42411</v>
          </cell>
          <cell r="R153">
            <v>42411</v>
          </cell>
          <cell r="AH153">
            <v>42411</v>
          </cell>
          <cell r="BN153">
            <v>42411</v>
          </cell>
          <cell r="CD153">
            <v>42411</v>
          </cell>
        </row>
        <row r="154">
          <cell r="B154">
            <v>42410</v>
          </cell>
          <cell r="J154">
            <v>42410</v>
          </cell>
          <cell r="R154">
            <v>42410</v>
          </cell>
          <cell r="AH154">
            <v>42410</v>
          </cell>
          <cell r="BN154">
            <v>42410</v>
          </cell>
          <cell r="CD154">
            <v>42410</v>
          </cell>
        </row>
        <row r="155">
          <cell r="B155">
            <v>42409</v>
          </cell>
          <cell r="J155">
            <v>42409</v>
          </cell>
          <cell r="R155">
            <v>42409</v>
          </cell>
          <cell r="AH155">
            <v>42409</v>
          </cell>
          <cell r="BN155">
            <v>42409</v>
          </cell>
          <cell r="CD155">
            <v>42409</v>
          </cell>
        </row>
        <row r="156">
          <cell r="B156">
            <v>42408</v>
          </cell>
          <cell r="J156">
            <v>42408</v>
          </cell>
          <cell r="R156">
            <v>42408</v>
          </cell>
          <cell r="AH156">
            <v>42408</v>
          </cell>
          <cell r="BN156">
            <v>42408</v>
          </cell>
          <cell r="CD156">
            <v>42408</v>
          </cell>
        </row>
        <row r="157">
          <cell r="B157">
            <v>42405</v>
          </cell>
          <cell r="J157">
            <v>42405</v>
          </cell>
          <cell r="R157">
            <v>42405</v>
          </cell>
          <cell r="AH157">
            <v>42405</v>
          </cell>
          <cell r="BN157">
            <v>42405</v>
          </cell>
          <cell r="CD157">
            <v>42405</v>
          </cell>
        </row>
        <row r="158">
          <cell r="B158">
            <v>42404</v>
          </cell>
          <cell r="J158">
            <v>42404</v>
          </cell>
          <cell r="R158">
            <v>42404</v>
          </cell>
          <cell r="AH158">
            <v>42404</v>
          </cell>
          <cell r="BN158">
            <v>42404</v>
          </cell>
          <cell r="CD158">
            <v>42404</v>
          </cell>
        </row>
        <row r="159">
          <cell r="B159">
            <v>42403</v>
          </cell>
          <cell r="J159">
            <v>42403</v>
          </cell>
          <cell r="R159">
            <v>42403</v>
          </cell>
          <cell r="AH159">
            <v>42403</v>
          </cell>
          <cell r="BN159">
            <v>42403</v>
          </cell>
          <cell r="CD159">
            <v>42403</v>
          </cell>
        </row>
        <row r="160">
          <cell r="B160">
            <v>42402</v>
          </cell>
          <cell r="J160">
            <v>42402</v>
          </cell>
          <cell r="R160">
            <v>42402</v>
          </cell>
          <cell r="AH160">
            <v>42402</v>
          </cell>
          <cell r="BN160">
            <v>42402</v>
          </cell>
          <cell r="CD160">
            <v>42402</v>
          </cell>
        </row>
        <row r="161">
          <cell r="B161">
            <v>42401</v>
          </cell>
          <cell r="J161">
            <v>42401</v>
          </cell>
          <cell r="R161">
            <v>42401</v>
          </cell>
          <cell r="AH161">
            <v>42401</v>
          </cell>
          <cell r="BN161">
            <v>42401</v>
          </cell>
          <cell r="CD161">
            <v>42401</v>
          </cell>
        </row>
        <row r="162">
          <cell r="B162">
            <v>42398</v>
          </cell>
          <cell r="J162">
            <v>42398</v>
          </cell>
          <cell r="R162">
            <v>42398</v>
          </cell>
          <cell r="AH162">
            <v>42398</v>
          </cell>
          <cell r="BN162">
            <v>42398</v>
          </cell>
          <cell r="CD162">
            <v>42398</v>
          </cell>
        </row>
        <row r="163">
          <cell r="B163">
            <v>42397</v>
          </cell>
          <cell r="J163">
            <v>42397</v>
          </cell>
          <cell r="R163">
            <v>42397</v>
          </cell>
          <cell r="AH163">
            <v>42397</v>
          </cell>
          <cell r="BN163">
            <v>42397</v>
          </cell>
          <cell r="CD163">
            <v>42397</v>
          </cell>
        </row>
        <row r="164">
          <cell r="B164">
            <v>42396</v>
          </cell>
          <cell r="J164">
            <v>42396</v>
          </cell>
          <cell r="R164">
            <v>42396</v>
          </cell>
          <cell r="AH164">
            <v>42396</v>
          </cell>
          <cell r="BN164">
            <v>42396</v>
          </cell>
          <cell r="CD164">
            <v>42396</v>
          </cell>
        </row>
        <row r="165">
          <cell r="B165">
            <v>42394</v>
          </cell>
          <cell r="J165">
            <v>42394</v>
          </cell>
          <cell r="R165">
            <v>42394</v>
          </cell>
          <cell r="AH165">
            <v>42394</v>
          </cell>
          <cell r="BN165">
            <v>42394</v>
          </cell>
          <cell r="CD165">
            <v>42394</v>
          </cell>
        </row>
        <row r="166">
          <cell r="B166">
            <v>42391</v>
          </cell>
          <cell r="J166">
            <v>42391</v>
          </cell>
          <cell r="R166">
            <v>42391</v>
          </cell>
          <cell r="AH166">
            <v>42391</v>
          </cell>
          <cell r="BN166">
            <v>42391</v>
          </cell>
          <cell r="CD166">
            <v>42391</v>
          </cell>
        </row>
        <row r="167">
          <cell r="B167">
            <v>42390</v>
          </cell>
          <cell r="J167">
            <v>42390</v>
          </cell>
          <cell r="R167">
            <v>42390</v>
          </cell>
          <cell r="AH167">
            <v>42390</v>
          </cell>
          <cell r="BN167">
            <v>42390</v>
          </cell>
          <cell r="CD167">
            <v>42390</v>
          </cell>
        </row>
        <row r="168">
          <cell r="B168">
            <v>42389</v>
          </cell>
          <cell r="J168">
            <v>42389</v>
          </cell>
          <cell r="R168">
            <v>42389</v>
          </cell>
          <cell r="AH168">
            <v>42389</v>
          </cell>
          <cell r="BN168">
            <v>42389</v>
          </cell>
          <cell r="CD168">
            <v>42389</v>
          </cell>
        </row>
        <row r="169">
          <cell r="B169">
            <v>42388</v>
          </cell>
          <cell r="J169">
            <v>42388</v>
          </cell>
          <cell r="R169">
            <v>42388</v>
          </cell>
          <cell r="AH169">
            <v>42388</v>
          </cell>
          <cell r="BN169">
            <v>42388</v>
          </cell>
          <cell r="CD169">
            <v>42388</v>
          </cell>
        </row>
        <row r="170">
          <cell r="B170">
            <v>42387</v>
          </cell>
          <cell r="J170">
            <v>42387</v>
          </cell>
          <cell r="R170">
            <v>42387</v>
          </cell>
          <cell r="AH170">
            <v>42387</v>
          </cell>
          <cell r="BN170">
            <v>42387</v>
          </cell>
          <cell r="CD170">
            <v>42387</v>
          </cell>
        </row>
        <row r="171">
          <cell r="B171">
            <v>42384</v>
          </cell>
          <cell r="J171">
            <v>42384</v>
          </cell>
          <cell r="R171">
            <v>42384</v>
          </cell>
          <cell r="AH171">
            <v>42384</v>
          </cell>
          <cell r="BN171">
            <v>42384</v>
          </cell>
          <cell r="CD171">
            <v>42384</v>
          </cell>
        </row>
        <row r="172">
          <cell r="B172">
            <v>42383</v>
          </cell>
          <cell r="J172">
            <v>42383</v>
          </cell>
          <cell r="R172">
            <v>42383</v>
          </cell>
          <cell r="AH172">
            <v>42383</v>
          </cell>
          <cell r="BN172">
            <v>42383</v>
          </cell>
          <cell r="CD172">
            <v>42383</v>
          </cell>
        </row>
        <row r="173">
          <cell r="B173">
            <v>42382</v>
          </cell>
          <cell r="J173">
            <v>42382</v>
          </cell>
          <cell r="R173">
            <v>42382</v>
          </cell>
          <cell r="AH173">
            <v>42382</v>
          </cell>
          <cell r="BN173">
            <v>42382</v>
          </cell>
          <cell r="CD173">
            <v>42382</v>
          </cell>
        </row>
        <row r="174">
          <cell r="B174">
            <v>42381</v>
          </cell>
          <cell r="J174">
            <v>42381</v>
          </cell>
          <cell r="R174">
            <v>42381</v>
          </cell>
          <cell r="AH174">
            <v>42381</v>
          </cell>
          <cell r="BN174">
            <v>42381</v>
          </cell>
          <cell r="CD174">
            <v>42381</v>
          </cell>
        </row>
        <row r="175">
          <cell r="B175">
            <v>42380</v>
          </cell>
          <cell r="J175">
            <v>42380</v>
          </cell>
          <cell r="R175">
            <v>42380</v>
          </cell>
          <cell r="AH175">
            <v>42380</v>
          </cell>
          <cell r="BN175">
            <v>42380</v>
          </cell>
          <cell r="CD175">
            <v>42380</v>
          </cell>
        </row>
        <row r="176">
          <cell r="B176">
            <v>42377</v>
          </cell>
          <cell r="J176">
            <v>42377</v>
          </cell>
          <cell r="R176">
            <v>42377</v>
          </cell>
          <cell r="AH176">
            <v>42377</v>
          </cell>
          <cell r="BN176">
            <v>42377</v>
          </cell>
          <cell r="CD176">
            <v>42377</v>
          </cell>
        </row>
        <row r="177">
          <cell r="B177">
            <v>42376</v>
          </cell>
          <cell r="J177">
            <v>42376</v>
          </cell>
          <cell r="R177">
            <v>42376</v>
          </cell>
          <cell r="AH177">
            <v>42376</v>
          </cell>
          <cell r="BN177">
            <v>42376</v>
          </cell>
          <cell r="CD177">
            <v>42376</v>
          </cell>
        </row>
        <row r="178">
          <cell r="B178">
            <v>42375</v>
          </cell>
          <cell r="J178">
            <v>42375</v>
          </cell>
          <cell r="R178">
            <v>42375</v>
          </cell>
          <cell r="AH178">
            <v>42375</v>
          </cell>
          <cell r="BN178">
            <v>42375</v>
          </cell>
          <cell r="CD178">
            <v>42375</v>
          </cell>
        </row>
        <row r="179">
          <cell r="B179">
            <v>42374</v>
          </cell>
          <cell r="J179">
            <v>42374</v>
          </cell>
          <cell r="R179">
            <v>42374</v>
          </cell>
          <cell r="AH179">
            <v>42374</v>
          </cell>
          <cell r="BN179">
            <v>42374</v>
          </cell>
          <cell r="CD179">
            <v>42374</v>
          </cell>
        </row>
        <row r="180">
          <cell r="B180">
            <v>42373</v>
          </cell>
          <cell r="J180">
            <v>42373</v>
          </cell>
          <cell r="R180">
            <v>42373</v>
          </cell>
          <cell r="AH180">
            <v>42373</v>
          </cell>
          <cell r="BN180">
            <v>42373</v>
          </cell>
          <cell r="CD180">
            <v>42373</v>
          </cell>
        </row>
        <row r="181">
          <cell r="B181">
            <v>42370</v>
          </cell>
          <cell r="J181">
            <v>42370</v>
          </cell>
          <cell r="R181">
            <v>42370</v>
          </cell>
          <cell r="AH181">
            <v>42370</v>
          </cell>
          <cell r="BN181">
            <v>42370</v>
          </cell>
          <cell r="CD181">
            <v>42370</v>
          </cell>
        </row>
        <row r="182">
          <cell r="B182">
            <v>42369</v>
          </cell>
          <cell r="J182">
            <v>42369</v>
          </cell>
          <cell r="R182">
            <v>42369</v>
          </cell>
          <cell r="AH182">
            <v>42369</v>
          </cell>
          <cell r="BN182">
            <v>42369</v>
          </cell>
          <cell r="CD182">
            <v>42369</v>
          </cell>
        </row>
        <row r="183">
          <cell r="B183">
            <v>42368</v>
          </cell>
          <cell r="J183">
            <v>42368</v>
          </cell>
          <cell r="R183">
            <v>42368</v>
          </cell>
          <cell r="AH183">
            <v>42368</v>
          </cell>
          <cell r="BN183">
            <v>42368</v>
          </cell>
          <cell r="CD183">
            <v>42368</v>
          </cell>
        </row>
        <row r="184">
          <cell r="B184">
            <v>42367</v>
          </cell>
          <cell r="J184">
            <v>42367</v>
          </cell>
          <cell r="R184">
            <v>42367</v>
          </cell>
          <cell r="AH184">
            <v>42367</v>
          </cell>
          <cell r="BN184">
            <v>42367</v>
          </cell>
          <cell r="CD184">
            <v>42367</v>
          </cell>
        </row>
        <row r="185">
          <cell r="B185">
            <v>42366</v>
          </cell>
          <cell r="J185">
            <v>42366</v>
          </cell>
          <cell r="R185">
            <v>42366</v>
          </cell>
          <cell r="AH185">
            <v>42366</v>
          </cell>
          <cell r="BN185">
            <v>42366</v>
          </cell>
          <cell r="CD185">
            <v>42366</v>
          </cell>
        </row>
        <row r="186">
          <cell r="B186">
            <v>42362</v>
          </cell>
          <cell r="J186">
            <v>42362</v>
          </cell>
          <cell r="R186">
            <v>42362</v>
          </cell>
          <cell r="AH186">
            <v>42362</v>
          </cell>
          <cell r="BN186">
            <v>42362</v>
          </cell>
          <cell r="CD186">
            <v>42362</v>
          </cell>
        </row>
        <row r="187">
          <cell r="B187">
            <v>42361</v>
          </cell>
          <cell r="J187">
            <v>42361</v>
          </cell>
          <cell r="R187">
            <v>42361</v>
          </cell>
          <cell r="AH187">
            <v>42361</v>
          </cell>
          <cell r="BN187">
            <v>42361</v>
          </cell>
          <cell r="CD187">
            <v>42361</v>
          </cell>
        </row>
        <row r="188">
          <cell r="B188">
            <v>42360</v>
          </cell>
          <cell r="J188">
            <v>42360</v>
          </cell>
          <cell r="R188">
            <v>42360</v>
          </cell>
          <cell r="AH188">
            <v>42360</v>
          </cell>
          <cell r="BN188">
            <v>42360</v>
          </cell>
          <cell r="CD188">
            <v>42360</v>
          </cell>
        </row>
        <row r="189">
          <cell r="B189">
            <v>42359</v>
          </cell>
          <cell r="J189">
            <v>42359</v>
          </cell>
          <cell r="R189">
            <v>42359</v>
          </cell>
          <cell r="AH189">
            <v>42359</v>
          </cell>
          <cell r="BN189">
            <v>42359</v>
          </cell>
          <cell r="CD189">
            <v>42359</v>
          </cell>
        </row>
        <row r="190">
          <cell r="B190">
            <v>42356</v>
          </cell>
          <cell r="J190">
            <v>42356</v>
          </cell>
          <cell r="R190">
            <v>42356</v>
          </cell>
          <cell r="AH190">
            <v>42356</v>
          </cell>
          <cell r="BN190">
            <v>42356</v>
          </cell>
          <cell r="CD190">
            <v>42356</v>
          </cell>
        </row>
        <row r="191">
          <cell r="B191">
            <v>42355</v>
          </cell>
          <cell r="J191">
            <v>42355</v>
          </cell>
          <cell r="R191">
            <v>42355</v>
          </cell>
          <cell r="AH191">
            <v>42355</v>
          </cell>
          <cell r="BN191">
            <v>42355</v>
          </cell>
          <cell r="CD191">
            <v>42355</v>
          </cell>
        </row>
        <row r="192">
          <cell r="B192">
            <v>42354</v>
          </cell>
          <cell r="J192">
            <v>42354</v>
          </cell>
          <cell r="R192">
            <v>42354</v>
          </cell>
          <cell r="AH192">
            <v>42354</v>
          </cell>
          <cell r="BN192">
            <v>42354</v>
          </cell>
          <cell r="CD192">
            <v>42354</v>
          </cell>
        </row>
        <row r="193">
          <cell r="B193">
            <v>42353</v>
          </cell>
          <cell r="J193">
            <v>42353</v>
          </cell>
          <cell r="R193">
            <v>42353</v>
          </cell>
          <cell r="AH193">
            <v>42353</v>
          </cell>
          <cell r="BN193">
            <v>42353</v>
          </cell>
          <cell r="CD193">
            <v>42353</v>
          </cell>
        </row>
        <row r="194">
          <cell r="B194">
            <v>42352</v>
          </cell>
          <cell r="J194">
            <v>42352</v>
          </cell>
          <cell r="R194">
            <v>42352</v>
          </cell>
          <cell r="AH194">
            <v>42352</v>
          </cell>
          <cell r="BN194">
            <v>42352</v>
          </cell>
          <cell r="CD194">
            <v>42352</v>
          </cell>
        </row>
        <row r="195">
          <cell r="B195">
            <v>42349</v>
          </cell>
          <cell r="J195">
            <v>42349</v>
          </cell>
          <cell r="R195">
            <v>42349</v>
          </cell>
          <cell r="AH195">
            <v>42349</v>
          </cell>
          <cell r="BN195">
            <v>42349</v>
          </cell>
          <cell r="CD195">
            <v>42349</v>
          </cell>
        </row>
        <row r="196">
          <cell r="B196">
            <v>42348</v>
          </cell>
          <cell r="J196">
            <v>42348</v>
          </cell>
          <cell r="R196">
            <v>42348</v>
          </cell>
          <cell r="AH196">
            <v>42348</v>
          </cell>
          <cell r="BN196">
            <v>42348</v>
          </cell>
          <cell r="CD196">
            <v>42348</v>
          </cell>
        </row>
        <row r="197">
          <cell r="B197">
            <v>42347</v>
          </cell>
          <cell r="J197">
            <v>42347</v>
          </cell>
          <cell r="R197">
            <v>42347</v>
          </cell>
          <cell r="AH197">
            <v>42347</v>
          </cell>
          <cell r="BN197">
            <v>42347</v>
          </cell>
          <cell r="CD197">
            <v>42347</v>
          </cell>
        </row>
        <row r="198">
          <cell r="B198">
            <v>42346</v>
          </cell>
          <cell r="J198">
            <v>42346</v>
          </cell>
          <cell r="R198">
            <v>42346</v>
          </cell>
          <cell r="AH198">
            <v>42346</v>
          </cell>
          <cell r="BN198">
            <v>42346</v>
          </cell>
          <cell r="CD198">
            <v>42346</v>
          </cell>
        </row>
        <row r="199">
          <cell r="B199">
            <v>42345</v>
          </cell>
          <cell r="J199">
            <v>42345</v>
          </cell>
          <cell r="R199">
            <v>42345</v>
          </cell>
          <cell r="AH199">
            <v>42345</v>
          </cell>
          <cell r="BN199">
            <v>42345</v>
          </cell>
          <cell r="CD199">
            <v>42345</v>
          </cell>
        </row>
        <row r="200">
          <cell r="B200">
            <v>42342</v>
          </cell>
          <cell r="J200">
            <v>42342</v>
          </cell>
          <cell r="R200">
            <v>42342</v>
          </cell>
          <cell r="AH200">
            <v>42342</v>
          </cell>
          <cell r="BN200">
            <v>42342</v>
          </cell>
          <cell r="CD200">
            <v>42342</v>
          </cell>
        </row>
        <row r="201">
          <cell r="B201">
            <v>42341</v>
          </cell>
          <cell r="J201">
            <v>42341</v>
          </cell>
          <cell r="R201">
            <v>42341</v>
          </cell>
          <cell r="AH201">
            <v>42341</v>
          </cell>
          <cell r="BN201">
            <v>42341</v>
          </cell>
          <cell r="CD201">
            <v>42341</v>
          </cell>
        </row>
        <row r="202">
          <cell r="B202">
            <v>42340</v>
          </cell>
          <cell r="J202">
            <v>42340</v>
          </cell>
          <cell r="R202">
            <v>42340</v>
          </cell>
          <cell r="AH202">
            <v>42340</v>
          </cell>
          <cell r="BN202">
            <v>42340</v>
          </cell>
          <cell r="CD202">
            <v>42340</v>
          </cell>
        </row>
        <row r="203">
          <cell r="B203">
            <v>42339</v>
          </cell>
          <cell r="J203">
            <v>42339</v>
          </cell>
          <cell r="R203">
            <v>42339</v>
          </cell>
          <cell r="AH203">
            <v>42339</v>
          </cell>
          <cell r="BN203">
            <v>42339</v>
          </cell>
          <cell r="CD203">
            <v>42339</v>
          </cell>
        </row>
        <row r="204">
          <cell r="B204">
            <v>42338</v>
          </cell>
          <cell r="J204">
            <v>42338</v>
          </cell>
          <cell r="R204">
            <v>42338</v>
          </cell>
          <cell r="AH204">
            <v>42338</v>
          </cell>
          <cell r="BN204">
            <v>42338</v>
          </cell>
          <cell r="CD204">
            <v>42338</v>
          </cell>
        </row>
        <row r="205">
          <cell r="B205">
            <v>42335</v>
          </cell>
          <cell r="J205">
            <v>42335</v>
          </cell>
          <cell r="R205">
            <v>42335</v>
          </cell>
          <cell r="AH205">
            <v>42335</v>
          </cell>
          <cell r="BN205">
            <v>42335</v>
          </cell>
          <cell r="CD205">
            <v>42335</v>
          </cell>
        </row>
        <row r="206">
          <cell r="B206">
            <v>42334</v>
          </cell>
          <cell r="J206">
            <v>42334</v>
          </cell>
          <cell r="R206">
            <v>42334</v>
          </cell>
          <cell r="AH206">
            <v>42334</v>
          </cell>
          <cell r="BN206">
            <v>42334</v>
          </cell>
          <cell r="CD206">
            <v>42334</v>
          </cell>
        </row>
        <row r="207">
          <cell r="B207">
            <v>42332</v>
          </cell>
          <cell r="J207">
            <v>42332</v>
          </cell>
          <cell r="R207">
            <v>42332</v>
          </cell>
          <cell r="AH207">
            <v>42332</v>
          </cell>
          <cell r="BN207">
            <v>42332</v>
          </cell>
          <cell r="CD207">
            <v>42332</v>
          </cell>
        </row>
        <row r="208">
          <cell r="B208">
            <v>42331</v>
          </cell>
          <cell r="J208">
            <v>42331</v>
          </cell>
          <cell r="R208">
            <v>42331</v>
          </cell>
          <cell r="AH208">
            <v>42331</v>
          </cell>
          <cell r="BN208">
            <v>42331</v>
          </cell>
          <cell r="CD208">
            <v>42331</v>
          </cell>
        </row>
        <row r="209">
          <cell r="B209">
            <v>42328</v>
          </cell>
          <cell r="J209">
            <v>42328</v>
          </cell>
          <cell r="R209">
            <v>42328</v>
          </cell>
          <cell r="AH209">
            <v>42328</v>
          </cell>
          <cell r="BN209">
            <v>42328</v>
          </cell>
          <cell r="CD209">
            <v>42328</v>
          </cell>
        </row>
        <row r="210">
          <cell r="B210">
            <v>42327</v>
          </cell>
          <cell r="J210">
            <v>42327</v>
          </cell>
          <cell r="R210">
            <v>42327</v>
          </cell>
          <cell r="AH210">
            <v>42327</v>
          </cell>
          <cell r="BN210">
            <v>42327</v>
          </cell>
          <cell r="CD210">
            <v>42327</v>
          </cell>
        </row>
        <row r="211">
          <cell r="B211">
            <v>42326</v>
          </cell>
          <cell r="J211">
            <v>42326</v>
          </cell>
          <cell r="R211">
            <v>42326</v>
          </cell>
          <cell r="AH211">
            <v>42326</v>
          </cell>
          <cell r="BN211">
            <v>42326</v>
          </cell>
          <cell r="CD211">
            <v>42326</v>
          </cell>
        </row>
        <row r="212">
          <cell r="B212">
            <v>42325</v>
          </cell>
          <cell r="J212">
            <v>42325</v>
          </cell>
          <cell r="R212">
            <v>42325</v>
          </cell>
          <cell r="AH212">
            <v>42325</v>
          </cell>
          <cell r="BN212">
            <v>42325</v>
          </cell>
          <cell r="CD212">
            <v>42325</v>
          </cell>
        </row>
        <row r="213">
          <cell r="B213">
            <v>42324</v>
          </cell>
          <cell r="J213">
            <v>42324</v>
          </cell>
          <cell r="R213">
            <v>42324</v>
          </cell>
          <cell r="AH213">
            <v>42324</v>
          </cell>
          <cell r="BN213">
            <v>42324</v>
          </cell>
          <cell r="CD213">
            <v>42324</v>
          </cell>
        </row>
        <row r="214">
          <cell r="B214">
            <v>42321</v>
          </cell>
          <cell r="J214">
            <v>42321</v>
          </cell>
          <cell r="R214">
            <v>42321</v>
          </cell>
          <cell r="AH214">
            <v>42321</v>
          </cell>
          <cell r="BN214">
            <v>42321</v>
          </cell>
          <cell r="CD214">
            <v>42321</v>
          </cell>
        </row>
        <row r="215">
          <cell r="B215">
            <v>42319</v>
          </cell>
          <cell r="J215">
            <v>42319</v>
          </cell>
          <cell r="R215">
            <v>42319</v>
          </cell>
          <cell r="AH215">
            <v>42319</v>
          </cell>
          <cell r="BN215">
            <v>42319</v>
          </cell>
          <cell r="CD215">
            <v>42319</v>
          </cell>
        </row>
        <row r="216">
          <cell r="B216">
            <v>42318</v>
          </cell>
          <cell r="J216">
            <v>42318</v>
          </cell>
          <cell r="R216">
            <v>42318</v>
          </cell>
          <cell r="AH216">
            <v>42318</v>
          </cell>
          <cell r="BN216">
            <v>42318</v>
          </cell>
          <cell r="CD216">
            <v>42318</v>
          </cell>
        </row>
        <row r="217">
          <cell r="B217">
            <v>42317</v>
          </cell>
          <cell r="J217">
            <v>42317</v>
          </cell>
          <cell r="R217">
            <v>42317</v>
          </cell>
          <cell r="AH217">
            <v>42317</v>
          </cell>
          <cell r="BN217">
            <v>42317</v>
          </cell>
          <cell r="CD217">
            <v>42317</v>
          </cell>
        </row>
        <row r="218">
          <cell r="B218">
            <v>42314</v>
          </cell>
          <cell r="J218">
            <v>42314</v>
          </cell>
          <cell r="R218">
            <v>42314</v>
          </cell>
          <cell r="AH218">
            <v>42314</v>
          </cell>
          <cell r="BN218">
            <v>42314</v>
          </cell>
          <cell r="CD218">
            <v>42314</v>
          </cell>
        </row>
        <row r="219">
          <cell r="B219">
            <v>42313</v>
          </cell>
          <cell r="J219">
            <v>42313</v>
          </cell>
          <cell r="R219">
            <v>42313</v>
          </cell>
          <cell r="AH219">
            <v>42313</v>
          </cell>
          <cell r="BN219">
            <v>42313</v>
          </cell>
          <cell r="CD219">
            <v>42313</v>
          </cell>
        </row>
        <row r="220">
          <cell r="B220">
            <v>42312</v>
          </cell>
          <cell r="J220">
            <v>42312</v>
          </cell>
          <cell r="R220">
            <v>42312</v>
          </cell>
          <cell r="AH220">
            <v>42312</v>
          </cell>
          <cell r="BN220">
            <v>42312</v>
          </cell>
          <cell r="CD220">
            <v>42312</v>
          </cell>
        </row>
        <row r="221">
          <cell r="B221">
            <v>42311</v>
          </cell>
          <cell r="J221">
            <v>42311</v>
          </cell>
          <cell r="R221">
            <v>42311</v>
          </cell>
          <cell r="AH221">
            <v>42311</v>
          </cell>
          <cell r="BN221">
            <v>42311</v>
          </cell>
          <cell r="CD221">
            <v>42311</v>
          </cell>
        </row>
        <row r="222">
          <cell r="B222">
            <v>42310</v>
          </cell>
          <cell r="J222">
            <v>42310</v>
          </cell>
          <cell r="R222">
            <v>42310</v>
          </cell>
          <cell r="AH222">
            <v>42310</v>
          </cell>
          <cell r="BN222">
            <v>42310</v>
          </cell>
          <cell r="CD222">
            <v>42310</v>
          </cell>
        </row>
        <row r="223">
          <cell r="B223">
            <v>42307</v>
          </cell>
          <cell r="J223">
            <v>42307</v>
          </cell>
          <cell r="R223">
            <v>42307</v>
          </cell>
          <cell r="AH223">
            <v>42307</v>
          </cell>
          <cell r="BN223">
            <v>42307</v>
          </cell>
          <cell r="CD223">
            <v>42307</v>
          </cell>
        </row>
        <row r="224">
          <cell r="B224">
            <v>42306</v>
          </cell>
          <cell r="J224">
            <v>42306</v>
          </cell>
          <cell r="R224">
            <v>42306</v>
          </cell>
          <cell r="AH224">
            <v>42306</v>
          </cell>
          <cell r="BN224">
            <v>42306</v>
          </cell>
          <cell r="CD224">
            <v>42306</v>
          </cell>
        </row>
        <row r="225">
          <cell r="B225">
            <v>42305</v>
          </cell>
          <cell r="J225">
            <v>42305</v>
          </cell>
          <cell r="R225">
            <v>42305</v>
          </cell>
          <cell r="AH225">
            <v>42305</v>
          </cell>
          <cell r="BN225">
            <v>42305</v>
          </cell>
          <cell r="CD225">
            <v>42305</v>
          </cell>
        </row>
        <row r="226">
          <cell r="B226">
            <v>42304</v>
          </cell>
          <cell r="J226">
            <v>42304</v>
          </cell>
          <cell r="R226">
            <v>42304</v>
          </cell>
          <cell r="AH226">
            <v>42304</v>
          </cell>
          <cell r="BN226">
            <v>42304</v>
          </cell>
          <cell r="CD226">
            <v>42304</v>
          </cell>
        </row>
        <row r="227">
          <cell r="B227">
            <v>42303</v>
          </cell>
          <cell r="J227">
            <v>42303</v>
          </cell>
          <cell r="R227">
            <v>42303</v>
          </cell>
          <cell r="AH227">
            <v>42303</v>
          </cell>
          <cell r="BN227">
            <v>42303</v>
          </cell>
          <cell r="CD227">
            <v>42303</v>
          </cell>
        </row>
        <row r="228">
          <cell r="B228">
            <v>42300</v>
          </cell>
          <cell r="J228">
            <v>42300</v>
          </cell>
          <cell r="R228">
            <v>42300</v>
          </cell>
          <cell r="AH228">
            <v>42300</v>
          </cell>
          <cell r="BN228">
            <v>42300</v>
          </cell>
          <cell r="CD228">
            <v>42300</v>
          </cell>
        </row>
        <row r="229">
          <cell r="B229">
            <v>42298</v>
          </cell>
          <cell r="J229">
            <v>42298</v>
          </cell>
          <cell r="R229">
            <v>42298</v>
          </cell>
          <cell r="AH229">
            <v>42298</v>
          </cell>
          <cell r="BN229">
            <v>42298</v>
          </cell>
          <cell r="CD229">
            <v>42298</v>
          </cell>
        </row>
        <row r="230">
          <cell r="B230">
            <v>42297</v>
          </cell>
          <cell r="J230">
            <v>42297</v>
          </cell>
          <cell r="R230">
            <v>42297</v>
          </cell>
          <cell r="AH230">
            <v>42297</v>
          </cell>
          <cell r="BN230">
            <v>42297</v>
          </cell>
          <cell r="CD230">
            <v>42297</v>
          </cell>
        </row>
        <row r="231">
          <cell r="B231">
            <v>42296</v>
          </cell>
          <cell r="J231">
            <v>42296</v>
          </cell>
          <cell r="R231">
            <v>42296</v>
          </cell>
          <cell r="AH231">
            <v>42296</v>
          </cell>
          <cell r="BN231">
            <v>42296</v>
          </cell>
          <cell r="CD231">
            <v>42296</v>
          </cell>
        </row>
        <row r="232">
          <cell r="B232">
            <v>42293</v>
          </cell>
          <cell r="J232">
            <v>42293</v>
          </cell>
          <cell r="R232">
            <v>42293</v>
          </cell>
          <cell r="AH232">
            <v>42293</v>
          </cell>
          <cell r="BN232">
            <v>42293</v>
          </cell>
          <cell r="CD232">
            <v>42293</v>
          </cell>
        </row>
        <row r="233">
          <cell r="B233">
            <v>42292</v>
          </cell>
          <cell r="J233">
            <v>42292</v>
          </cell>
          <cell r="R233">
            <v>42292</v>
          </cell>
          <cell r="AH233">
            <v>42292</v>
          </cell>
          <cell r="BN233">
            <v>42292</v>
          </cell>
          <cell r="CD233">
            <v>42292</v>
          </cell>
        </row>
        <row r="234">
          <cell r="B234">
            <v>42291</v>
          </cell>
          <cell r="J234">
            <v>42291</v>
          </cell>
          <cell r="R234">
            <v>42291</v>
          </cell>
          <cell r="AH234">
            <v>42291</v>
          </cell>
          <cell r="BN234">
            <v>42291</v>
          </cell>
          <cell r="CD234">
            <v>42291</v>
          </cell>
        </row>
        <row r="235">
          <cell r="B235">
            <v>42290</v>
          </cell>
          <cell r="J235">
            <v>42290</v>
          </cell>
          <cell r="R235">
            <v>42290</v>
          </cell>
          <cell r="AH235">
            <v>42290</v>
          </cell>
          <cell r="BN235">
            <v>42290</v>
          </cell>
          <cell r="CD235">
            <v>42290</v>
          </cell>
        </row>
        <row r="236">
          <cell r="B236">
            <v>42289</v>
          </cell>
          <cell r="J236">
            <v>42289</v>
          </cell>
          <cell r="R236">
            <v>42289</v>
          </cell>
          <cell r="AH236">
            <v>42289</v>
          </cell>
          <cell r="BN236">
            <v>42289</v>
          </cell>
          <cell r="CD236">
            <v>42289</v>
          </cell>
        </row>
        <row r="237">
          <cell r="B237">
            <v>42286</v>
          </cell>
          <cell r="J237">
            <v>42286</v>
          </cell>
          <cell r="R237">
            <v>42286</v>
          </cell>
          <cell r="AH237">
            <v>42286</v>
          </cell>
          <cell r="BN237">
            <v>42286</v>
          </cell>
          <cell r="CD237">
            <v>42286</v>
          </cell>
        </row>
        <row r="238">
          <cell r="B238">
            <v>42285</v>
          </cell>
          <cell r="J238">
            <v>42285</v>
          </cell>
          <cell r="R238">
            <v>42285</v>
          </cell>
          <cell r="AH238">
            <v>42285</v>
          </cell>
          <cell r="BN238">
            <v>42285</v>
          </cell>
          <cell r="CD238">
            <v>42285</v>
          </cell>
        </row>
        <row r="239">
          <cell r="B239">
            <v>42284</v>
          </cell>
          <cell r="J239">
            <v>42284</v>
          </cell>
          <cell r="R239">
            <v>42284</v>
          </cell>
          <cell r="AH239">
            <v>42284</v>
          </cell>
          <cell r="BN239">
            <v>42284</v>
          </cell>
          <cell r="CD239">
            <v>42284</v>
          </cell>
        </row>
        <row r="240">
          <cell r="B240">
            <v>42283</v>
          </cell>
          <cell r="J240">
            <v>42283</v>
          </cell>
          <cell r="R240">
            <v>42283</v>
          </cell>
          <cell r="AH240">
            <v>42283</v>
          </cell>
          <cell r="BN240">
            <v>42283</v>
          </cell>
          <cell r="CD240">
            <v>42283</v>
          </cell>
        </row>
        <row r="241">
          <cell r="B241">
            <v>42282</v>
          </cell>
          <cell r="J241">
            <v>42282</v>
          </cell>
          <cell r="R241">
            <v>42282</v>
          </cell>
          <cell r="AH241">
            <v>42282</v>
          </cell>
          <cell r="BN241">
            <v>42282</v>
          </cell>
          <cell r="CD241">
            <v>42282</v>
          </cell>
        </row>
        <row r="242">
          <cell r="B242">
            <v>42278</v>
          </cell>
          <cell r="J242">
            <v>42278</v>
          </cell>
          <cell r="R242">
            <v>42278</v>
          </cell>
          <cell r="AH242">
            <v>42278</v>
          </cell>
          <cell r="BN242">
            <v>42278</v>
          </cell>
          <cell r="CD242">
            <v>42278</v>
          </cell>
        </row>
        <row r="243">
          <cell r="B243">
            <v>42277</v>
          </cell>
          <cell r="J243">
            <v>42277</v>
          </cell>
          <cell r="R243">
            <v>42277</v>
          </cell>
          <cell r="AH243">
            <v>42277</v>
          </cell>
          <cell r="BN243">
            <v>42277</v>
          </cell>
          <cell r="CD243">
            <v>42277</v>
          </cell>
        </row>
        <row r="244">
          <cell r="B244">
            <v>42276</v>
          </cell>
          <cell r="J244">
            <v>42276</v>
          </cell>
          <cell r="R244">
            <v>42276</v>
          </cell>
          <cell r="AH244">
            <v>42276</v>
          </cell>
          <cell r="BN244">
            <v>42276</v>
          </cell>
          <cell r="CD244">
            <v>42276</v>
          </cell>
        </row>
        <row r="245">
          <cell r="B245">
            <v>42275</v>
          </cell>
          <cell r="J245">
            <v>42275</v>
          </cell>
          <cell r="R245">
            <v>42275</v>
          </cell>
          <cell r="AH245">
            <v>42275</v>
          </cell>
          <cell r="BN245">
            <v>42275</v>
          </cell>
          <cell r="CD245">
            <v>42275</v>
          </cell>
        </row>
        <row r="246">
          <cell r="B246">
            <v>42271</v>
          </cell>
          <cell r="J246">
            <v>42271</v>
          </cell>
          <cell r="R246">
            <v>42271</v>
          </cell>
          <cell r="AH246">
            <v>42271</v>
          </cell>
          <cell r="BN246">
            <v>42271</v>
          </cell>
          <cell r="CD246">
            <v>42271</v>
          </cell>
        </row>
        <row r="247">
          <cell r="B247">
            <v>42270</v>
          </cell>
          <cell r="J247">
            <v>42270</v>
          </cell>
          <cell r="R247">
            <v>42270</v>
          </cell>
          <cell r="AH247">
            <v>42270</v>
          </cell>
          <cell r="BN247">
            <v>42270</v>
          </cell>
          <cell r="CD247">
            <v>42270</v>
          </cell>
        </row>
        <row r="248">
          <cell r="B248">
            <v>42269</v>
          </cell>
          <cell r="J248">
            <v>42269</v>
          </cell>
          <cell r="R248">
            <v>42269</v>
          </cell>
          <cell r="AH248">
            <v>42269</v>
          </cell>
          <cell r="BN248">
            <v>42269</v>
          </cell>
          <cell r="CD248">
            <v>42269</v>
          </cell>
        </row>
        <row r="249">
          <cell r="B249">
            <v>42268</v>
          </cell>
          <cell r="J249">
            <v>42268</v>
          </cell>
          <cell r="R249">
            <v>42268</v>
          </cell>
          <cell r="AH249">
            <v>42268</v>
          </cell>
          <cell r="BN249">
            <v>42268</v>
          </cell>
          <cell r="CD249">
            <v>42268</v>
          </cell>
        </row>
        <row r="250">
          <cell r="B250">
            <v>42265</v>
          </cell>
          <cell r="J250">
            <v>42265</v>
          </cell>
          <cell r="R250">
            <v>42265</v>
          </cell>
          <cell r="AH250">
            <v>42265</v>
          </cell>
          <cell r="BN250">
            <v>42265</v>
          </cell>
          <cell r="CD250">
            <v>42265</v>
          </cell>
        </row>
        <row r="251">
          <cell r="B251">
            <v>42263</v>
          </cell>
          <cell r="J251">
            <v>42263</v>
          </cell>
          <cell r="R251">
            <v>42263</v>
          </cell>
          <cell r="AH251">
            <v>42263</v>
          </cell>
          <cell r="BN251">
            <v>42263</v>
          </cell>
          <cell r="CD251">
            <v>42263</v>
          </cell>
        </row>
        <row r="252">
          <cell r="B252">
            <v>42262</v>
          </cell>
          <cell r="J252">
            <v>42262</v>
          </cell>
          <cell r="R252">
            <v>42262</v>
          </cell>
          <cell r="AH252">
            <v>42262</v>
          </cell>
          <cell r="BN252">
            <v>42262</v>
          </cell>
          <cell r="CD252">
            <v>42262</v>
          </cell>
        </row>
        <row r="253">
          <cell r="B253">
            <v>42261</v>
          </cell>
          <cell r="J253">
            <v>42261</v>
          </cell>
          <cell r="R253">
            <v>42261</v>
          </cell>
          <cell r="AH253">
            <v>42261</v>
          </cell>
          <cell r="BN253">
            <v>42261</v>
          </cell>
          <cell r="CD253">
            <v>42261</v>
          </cell>
        </row>
        <row r="254">
          <cell r="B254">
            <v>42258</v>
          </cell>
          <cell r="J254">
            <v>42258</v>
          </cell>
          <cell r="R254">
            <v>42258</v>
          </cell>
          <cell r="AH254">
            <v>42258</v>
          </cell>
          <cell r="BN254">
            <v>42258</v>
          </cell>
          <cell r="CD254">
            <v>42258</v>
          </cell>
        </row>
        <row r="255">
          <cell r="B255">
            <v>42257</v>
          </cell>
          <cell r="J255">
            <v>42257</v>
          </cell>
          <cell r="R255">
            <v>42257</v>
          </cell>
          <cell r="AH255">
            <v>42257</v>
          </cell>
          <cell r="BN255">
            <v>42257</v>
          </cell>
          <cell r="CD255">
            <v>42257</v>
          </cell>
        </row>
        <row r="256">
          <cell r="B256">
            <v>42256</v>
          </cell>
          <cell r="J256">
            <v>42256</v>
          </cell>
          <cell r="R256">
            <v>42256</v>
          </cell>
          <cell r="AH256">
            <v>42256</v>
          </cell>
          <cell r="BN256">
            <v>42256</v>
          </cell>
          <cell r="CD256">
            <v>42256</v>
          </cell>
        </row>
        <row r="257">
          <cell r="B257">
            <v>42255</v>
          </cell>
          <cell r="J257">
            <v>42255</v>
          </cell>
          <cell r="R257">
            <v>42255</v>
          </cell>
          <cell r="AH257">
            <v>42255</v>
          </cell>
          <cell r="BN257">
            <v>42255</v>
          </cell>
          <cell r="CD257">
            <v>42255</v>
          </cell>
        </row>
        <row r="258">
          <cell r="B258">
            <v>42254</v>
          </cell>
          <cell r="J258">
            <v>42254</v>
          </cell>
          <cell r="R258">
            <v>42254</v>
          </cell>
          <cell r="AH258">
            <v>42254</v>
          </cell>
          <cell r="BN258">
            <v>42254</v>
          </cell>
          <cell r="CD258">
            <v>42254</v>
          </cell>
        </row>
        <row r="259">
          <cell r="B259">
            <v>42251</v>
          </cell>
          <cell r="J259">
            <v>42251</v>
          </cell>
          <cell r="R259">
            <v>42251</v>
          </cell>
          <cell r="AH259">
            <v>42251</v>
          </cell>
          <cell r="BN259">
            <v>42251</v>
          </cell>
          <cell r="CD259">
            <v>42251</v>
          </cell>
        </row>
        <row r="260">
          <cell r="B260">
            <v>42250</v>
          </cell>
          <cell r="J260">
            <v>42250</v>
          </cell>
          <cell r="R260">
            <v>42250</v>
          </cell>
          <cell r="AH260">
            <v>42250</v>
          </cell>
          <cell r="BN260">
            <v>42250</v>
          </cell>
          <cell r="CD260">
            <v>42250</v>
          </cell>
        </row>
        <row r="261">
          <cell r="B261">
            <v>42249</v>
          </cell>
          <cell r="J261">
            <v>42249</v>
          </cell>
          <cell r="R261">
            <v>42249</v>
          </cell>
          <cell r="AH261">
            <v>42249</v>
          </cell>
          <cell r="BN261">
            <v>42249</v>
          </cell>
          <cell r="CD261">
            <v>42249</v>
          </cell>
        </row>
        <row r="262">
          <cell r="B262">
            <v>42248</v>
          </cell>
          <cell r="J262">
            <v>42248</v>
          </cell>
          <cell r="R262">
            <v>42248</v>
          </cell>
          <cell r="AH262">
            <v>42248</v>
          </cell>
          <cell r="BN262">
            <v>42248</v>
          </cell>
          <cell r="CD262">
            <v>42248</v>
          </cell>
        </row>
        <row r="263">
          <cell r="B263">
            <v>42247</v>
          </cell>
          <cell r="J263">
            <v>42247</v>
          </cell>
          <cell r="R263">
            <v>42247</v>
          </cell>
          <cell r="AH263">
            <v>42247</v>
          </cell>
          <cell r="BN263">
            <v>42247</v>
          </cell>
          <cell r="CD263">
            <v>42247</v>
          </cell>
        </row>
      </sheetData>
      <sheetData sheetId="18">
        <row r="10">
          <cell r="B10" t="str">
            <v>BSE:532819</v>
          </cell>
          <cell r="E10" t="str">
            <v>NSEI:HEXAWARE</v>
          </cell>
          <cell r="H10" t="str">
            <v>BSE:533154</v>
          </cell>
          <cell r="K10" t="str">
            <v>BSE:526299</v>
          </cell>
          <cell r="N10" t="str">
            <v>BSE:533179</v>
          </cell>
          <cell r="Q10" t="str">
            <v>BSE:532254</v>
          </cell>
          <cell r="T10" t="str">
            <v>BSE:532221</v>
          </cell>
          <cell r="W10" t="str">
            <v>BSE:504067</v>
          </cell>
          <cell r="Z10" t="str">
            <v>BSE:532400</v>
          </cell>
          <cell r="AC10" t="str">
            <v>BSE:532541</v>
          </cell>
          <cell r="AF10" t="str">
            <v>NSEI:HEXAWARE</v>
          </cell>
          <cell r="AI10" t="str">
            <v>BSE:533179</v>
          </cell>
        </row>
        <row r="11">
          <cell r="B11" t="str">
            <v>NSEI:MINDTREE</v>
          </cell>
          <cell r="E11" t="str">
            <v>BSE:532129</v>
          </cell>
          <cell r="H11" t="str">
            <v>NSEI:INFINITE</v>
          </cell>
          <cell r="K11" t="str">
            <v>NSEI:MPHASIS</v>
          </cell>
          <cell r="N11" t="str">
            <v>NSEI:PERSISTENT</v>
          </cell>
          <cell r="Q11" t="str">
            <v>NSEI:POLARIS</v>
          </cell>
          <cell r="T11" t="str">
            <v>NSEI:SONATSOFTW</v>
          </cell>
          <cell r="W11" t="str">
            <v>NSEI:ZENSARTECH</v>
          </cell>
          <cell r="Z11" t="str">
            <v>NSEI:KPIT</v>
          </cell>
          <cell r="AC11" t="str">
            <v>NSEI:NIITTECH</v>
          </cell>
          <cell r="AF11" t="str">
            <v>BSE:532129</v>
          </cell>
          <cell r="AI11" t="str">
            <v>NSEI:PERSISTENT</v>
          </cell>
        </row>
        <row r="12">
          <cell r="B12" t="str">
            <v>IQT282596134</v>
          </cell>
          <cell r="E12" t="str">
            <v>IQT3585093</v>
          </cell>
          <cell r="K12" t="str">
            <v>IQT20212283</v>
          </cell>
          <cell r="T12" t="str">
            <v>IQT20210268</v>
          </cell>
          <cell r="AF12" t="str">
            <v>IQT3585093</v>
          </cell>
        </row>
        <row r="13">
          <cell r="E13" t="str">
            <v>IQT3585092</v>
          </cell>
          <cell r="AF13" t="str">
            <v>IQT3585092</v>
          </cell>
        </row>
        <row r="14">
          <cell r="E14" t="str">
            <v>IQT20193268</v>
          </cell>
          <cell r="AF14" t="str">
            <v>IQT20193268</v>
          </cell>
        </row>
      </sheetData>
      <sheetData sheetId="19"/>
      <sheetData sheetId="20"/>
      <sheetData sheetId="21"/>
      <sheetData sheetId="22"/>
      <sheetData sheetId="23"/>
      <sheetData sheetId="24"/>
      <sheetData sheetId="25">
        <row r="6">
          <cell r="A6" t="str">
            <v>IQDCS918128447</v>
          </cell>
          <cell r="AG6" t="str">
            <v>IQDCS914015102</v>
          </cell>
          <cell r="AW6" t="str">
            <v>IQDCS918847211</v>
          </cell>
          <cell r="BE6" t="str">
            <v>IQDCS917822391</v>
          </cell>
          <cell r="BM6" t="str">
            <v>IQDCS917486611</v>
          </cell>
          <cell r="CK6" t="str">
            <v>IQDCS914015102</v>
          </cell>
        </row>
        <row r="7">
          <cell r="A7" t="str">
            <v>IQDCS916570567</v>
          </cell>
          <cell r="AG7" t="str">
            <v>IQDCS914982451</v>
          </cell>
          <cell r="AW7" t="str">
            <v>IQDCS918847214</v>
          </cell>
          <cell r="BE7" t="str">
            <v>IQDCS918804507</v>
          </cell>
          <cell r="BM7" t="str">
            <v>IQDCS911291311</v>
          </cell>
          <cell r="CK7" t="str">
            <v>IQDCS914982451</v>
          </cell>
        </row>
        <row r="8">
          <cell r="AW8" t="str">
            <v>IQDCS918847309</v>
          </cell>
          <cell r="BE8" t="str">
            <v>IQDCS918824286</v>
          </cell>
          <cell r="BM8" t="str">
            <v>IQDCS919044720</v>
          </cell>
        </row>
        <row r="9">
          <cell r="AW9" t="str">
            <v>IQDCS918847212</v>
          </cell>
          <cell r="BE9" t="str">
            <v>IQDCS911291326</v>
          </cell>
          <cell r="BM9" t="str">
            <v>IQDCS916126259</v>
          </cell>
        </row>
        <row r="10">
          <cell r="AW10" t="str">
            <v>IQDCS918847210</v>
          </cell>
          <cell r="BE10" t="str">
            <v>IQDCS913975606</v>
          </cell>
          <cell r="BM10" t="str">
            <v>IQDCS916125851</v>
          </cell>
        </row>
        <row r="11">
          <cell r="AW11" t="str">
            <v>IQDCS917413804</v>
          </cell>
          <cell r="BM11" t="str">
            <v>IQDCS914916033</v>
          </cell>
        </row>
        <row r="12">
          <cell r="BM12" t="str">
            <v>IQDCS916125850</v>
          </cell>
        </row>
        <row r="13">
          <cell r="BM13" t="str">
            <v>IQDCS914022453</v>
          </cell>
        </row>
        <row r="14">
          <cell r="BM14" t="str">
            <v>IQDCS904117069</v>
          </cell>
        </row>
      </sheetData>
      <sheetData sheetId="26"/>
      <sheetData sheetId="27"/>
      <sheetData sheetId="28"/>
      <sheetData sheetId="29"/>
      <sheetData sheetId="30"/>
    </sheetDataSet>
  </externalBook>
</externalLink>
</file>

<file path=xl/externalLinks/externalLink1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Bonded Stock DEC"/>
      <sheetName val="FG Stock"/>
      <sheetName val="Job Work - Stock"/>
      <sheetName val="WIP RM - Plant Stock"/>
      <sheetName val="WIP - Not considered"/>
      <sheetName val="Stores Stock"/>
      <sheetName val="UK Stock  Dec"/>
      <sheetName val="CONS-STOCK DEC"/>
      <sheetName val="Stock in Transit UK DEC"/>
      <sheetName val="MB5B Jan 09"/>
      <sheetName val="Sheet1"/>
      <sheetName val="Sheet4"/>
      <sheetName val="PurchasePondyAPIJan08"/>
      <sheetName val="IBU Sales for Jan 08"/>
      <sheetName val="Dec SAP Stock Pondy API"/>
    </sheetNames>
    <sheetDataSet>
      <sheetData sheetId="0"/>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ow r="1">
          <cell r="A1" t="str">
            <v xml:space="preserve">Material </v>
          </cell>
          <cell r="B1" t="str">
            <v xml:space="preserve">Material Description                    </v>
          </cell>
          <cell r="C1" t="str">
            <v xml:space="preserve">From Date      </v>
          </cell>
          <cell r="D1" t="str">
            <v xml:space="preserve">To Date        </v>
          </cell>
          <cell r="E1" t="str">
            <v xml:space="preserve">          Opening Stock</v>
          </cell>
          <cell r="F1" t="str">
            <v xml:space="preserve">    Total Receipt Qties</v>
          </cell>
          <cell r="G1" t="str">
            <v>Issue Qty</v>
          </cell>
          <cell r="H1" t="str">
            <v>Closing Qty</v>
          </cell>
          <cell r="I1" t="str">
            <v>BUn</v>
          </cell>
          <cell r="J1" t="str">
            <v xml:space="preserve">          Opening Value</v>
          </cell>
          <cell r="K1" t="str">
            <v xml:space="preserve">   Total Receipt Values</v>
          </cell>
          <cell r="L1" t="str">
            <v>Issue Values</v>
          </cell>
          <cell r="M1" t="str">
            <v>Closing Value</v>
          </cell>
          <cell r="N1" t="str">
            <v>b</v>
          </cell>
          <cell r="O1" t="str">
            <v>Issue Rate</v>
          </cell>
          <cell r="P1" t="str">
            <v>Cl Rate</v>
          </cell>
        </row>
        <row r="2">
          <cell r="A2">
            <v>10000165</v>
          </cell>
          <cell r="B2" t="str">
            <v xml:space="preserve">ACETONE                                 </v>
          </cell>
          <cell r="C2" t="str">
            <v xml:space="preserve">01.01.2009     </v>
          </cell>
          <cell r="D2" t="str">
            <v xml:space="preserve">31.01.2009     </v>
          </cell>
          <cell r="E2">
            <v>28230.185000000001</v>
          </cell>
          <cell r="F2">
            <v>31835</v>
          </cell>
          <cell r="G2">
            <v>36258.06</v>
          </cell>
          <cell r="H2">
            <v>23807.125</v>
          </cell>
          <cell r="I2" t="str">
            <v xml:space="preserve">KG </v>
          </cell>
          <cell r="J2">
            <v>1419103.5</v>
          </cell>
          <cell r="K2">
            <v>1509649.23</v>
          </cell>
          <cell r="L2">
            <v>1707393.06</v>
          </cell>
          <cell r="M2">
            <v>1221359.67</v>
          </cell>
          <cell r="O2">
            <v>47.090027982743706</v>
          </cell>
          <cell r="P2">
            <v>51.302274844190549</v>
          </cell>
        </row>
        <row r="3">
          <cell r="A3">
            <v>10000170</v>
          </cell>
          <cell r="B3" t="str">
            <v xml:space="preserve">ACETYL CHLORIDE                         </v>
          </cell>
          <cell r="C3" t="str">
            <v xml:space="preserve">01.01.2009     </v>
          </cell>
          <cell r="D3" t="str">
            <v xml:space="preserve">31.01.2009     </v>
          </cell>
          <cell r="E3">
            <v>68628.070000000007</v>
          </cell>
          <cell r="F3">
            <v>201664.77</v>
          </cell>
          <cell r="G3">
            <v>198871.87299999999</v>
          </cell>
          <cell r="H3">
            <v>71420.967000000004</v>
          </cell>
          <cell r="I3" t="str">
            <v xml:space="preserve">KG </v>
          </cell>
          <cell r="J3">
            <v>5158212.71</v>
          </cell>
          <cell r="K3">
            <v>15772404.859999999</v>
          </cell>
          <cell r="L3">
            <v>15320498.560000001</v>
          </cell>
          <cell r="M3">
            <v>5610119.0099999998</v>
          </cell>
          <cell r="O3">
            <v>77.03703057093449</v>
          </cell>
          <cell r="P3">
            <v>78.550028733158982</v>
          </cell>
        </row>
        <row r="4">
          <cell r="A4">
            <v>10000175</v>
          </cell>
          <cell r="B4" t="str">
            <v xml:space="preserve">ACTIVATED CARBON                        </v>
          </cell>
          <cell r="C4" t="str">
            <v xml:space="preserve">01.01.2009     </v>
          </cell>
          <cell r="D4" t="str">
            <v xml:space="preserve">31.01.2009     </v>
          </cell>
          <cell r="E4">
            <v>5233.4769999999999</v>
          </cell>
          <cell r="F4">
            <v>4008</v>
          </cell>
          <cell r="G4">
            <v>1795.05</v>
          </cell>
          <cell r="H4">
            <v>7446.4269999999997</v>
          </cell>
          <cell r="I4" t="str">
            <v xml:space="preserve">KG </v>
          </cell>
          <cell r="J4">
            <v>409805.61</v>
          </cell>
          <cell r="K4">
            <v>327037.88</v>
          </cell>
          <cell r="L4">
            <v>143521.5</v>
          </cell>
          <cell r="M4">
            <v>593321.99</v>
          </cell>
          <cell r="O4">
            <v>79.954040277429598</v>
          </cell>
          <cell r="P4">
            <v>79.678749284724077</v>
          </cell>
        </row>
        <row r="5">
          <cell r="A5">
            <v>10000185</v>
          </cell>
          <cell r="B5" t="str">
            <v xml:space="preserve">ALUMINIUM CHLORIDE                      </v>
          </cell>
          <cell r="C5" t="str">
            <v xml:space="preserve">01.01.2009     </v>
          </cell>
          <cell r="D5" t="str">
            <v xml:space="preserve">31.01.2009     </v>
          </cell>
          <cell r="E5">
            <v>200210.02</v>
          </cell>
          <cell r="F5">
            <v>235840.18</v>
          </cell>
          <cell r="G5">
            <v>283310.62</v>
          </cell>
          <cell r="H5">
            <v>152739.57999999999</v>
          </cell>
          <cell r="I5" t="str">
            <v xml:space="preserve">KG </v>
          </cell>
          <cell r="J5">
            <v>6072560.5499999998</v>
          </cell>
          <cell r="K5">
            <v>6833848.4299999997</v>
          </cell>
          <cell r="L5">
            <v>8420548.2699999996</v>
          </cell>
          <cell r="M5">
            <v>4485860.71</v>
          </cell>
          <cell r="O5">
            <v>29.721964781976755</v>
          </cell>
          <cell r="P5">
            <v>29.369340350418668</v>
          </cell>
        </row>
        <row r="6">
          <cell r="A6">
            <v>10000191</v>
          </cell>
          <cell r="B6" t="str">
            <v xml:space="preserve">AMMONIUM BICARBONATE                    </v>
          </cell>
          <cell r="C6" t="str">
            <v xml:space="preserve">01.01.2009     </v>
          </cell>
          <cell r="D6" t="str">
            <v xml:space="preserve">31.01.2009     </v>
          </cell>
          <cell r="E6">
            <v>9596.75</v>
          </cell>
          <cell r="F6">
            <v>2012.9549999999999</v>
          </cell>
          <cell r="G6">
            <v>6793.2049999999999</v>
          </cell>
          <cell r="H6">
            <v>4816.5</v>
          </cell>
          <cell r="I6" t="str">
            <v xml:space="preserve">KG </v>
          </cell>
          <cell r="J6">
            <v>154863.54999999999</v>
          </cell>
          <cell r="K6">
            <v>25583.21</v>
          </cell>
          <cell r="L6">
            <v>108393.33</v>
          </cell>
          <cell r="M6">
            <v>72053.429999999993</v>
          </cell>
          <cell r="O6">
            <v>15.956139995775191</v>
          </cell>
          <cell r="P6">
            <v>14.959707256306444</v>
          </cell>
        </row>
        <row r="7">
          <cell r="A7">
            <v>10000221</v>
          </cell>
          <cell r="B7" t="str">
            <v xml:space="preserve">BENZYL CYANIDE                          </v>
          </cell>
          <cell r="C7" t="str">
            <v xml:space="preserve">01.01.2009     </v>
          </cell>
          <cell r="D7" t="str">
            <v xml:space="preserve">31.01.2009     </v>
          </cell>
          <cell r="E7">
            <v>1632.9</v>
          </cell>
          <cell r="F7">
            <v>0</v>
          </cell>
          <cell r="G7">
            <v>500.5</v>
          </cell>
          <cell r="H7">
            <v>1132.4000000000001</v>
          </cell>
          <cell r="I7" t="str">
            <v xml:space="preserve">KG </v>
          </cell>
          <cell r="J7">
            <v>241042.34</v>
          </cell>
          <cell r="K7">
            <v>0</v>
          </cell>
          <cell r="L7">
            <v>73881.86</v>
          </cell>
          <cell r="M7">
            <v>167160.48000000001</v>
          </cell>
          <cell r="O7">
            <v>147.61610389610391</v>
          </cell>
          <cell r="P7">
            <v>147.61610738255033</v>
          </cell>
        </row>
        <row r="8">
          <cell r="A8">
            <v>10000222</v>
          </cell>
          <cell r="B8" t="str">
            <v xml:space="preserve">BENZYL TRIETHYL AMMONIUM CHLORIDE       </v>
          </cell>
          <cell r="C8" t="str">
            <v xml:space="preserve">01.01.2009     </v>
          </cell>
          <cell r="D8" t="str">
            <v xml:space="preserve">31.01.2009     </v>
          </cell>
          <cell r="E8">
            <v>44.6</v>
          </cell>
          <cell r="F8">
            <v>0</v>
          </cell>
          <cell r="G8">
            <v>12.3</v>
          </cell>
          <cell r="H8">
            <v>32.299999999999997</v>
          </cell>
          <cell r="I8" t="str">
            <v xml:space="preserve">KG </v>
          </cell>
          <cell r="J8">
            <v>7204.86</v>
          </cell>
          <cell r="K8">
            <v>0</v>
          </cell>
          <cell r="L8">
            <v>1986.99</v>
          </cell>
          <cell r="M8">
            <v>5217.87</v>
          </cell>
          <cell r="O8">
            <v>161.54390243902438</v>
          </cell>
          <cell r="P8">
            <v>161.54396284829721</v>
          </cell>
        </row>
        <row r="9">
          <cell r="A9">
            <v>10000224</v>
          </cell>
          <cell r="B9" t="str">
            <v xml:space="preserve">BIPHENYL                                </v>
          </cell>
          <cell r="C9" t="str">
            <v xml:space="preserve">01.01.2009     </v>
          </cell>
          <cell r="D9" t="str">
            <v xml:space="preserve">31.01.2009     </v>
          </cell>
          <cell r="E9">
            <v>75.55</v>
          </cell>
          <cell r="F9">
            <v>0</v>
          </cell>
          <cell r="G9">
            <v>0.1</v>
          </cell>
          <cell r="H9">
            <v>75.45</v>
          </cell>
          <cell r="I9" t="str">
            <v xml:space="preserve">KG </v>
          </cell>
          <cell r="J9">
            <v>45006.03</v>
          </cell>
          <cell r="K9">
            <v>0</v>
          </cell>
          <cell r="L9">
            <v>59.57</v>
          </cell>
          <cell r="M9">
            <v>44946.46</v>
          </cell>
          <cell r="O9">
            <v>595.69999999999993</v>
          </cell>
          <cell r="P9">
            <v>595.71186216037108</v>
          </cell>
        </row>
        <row r="10">
          <cell r="A10">
            <v>10000241</v>
          </cell>
          <cell r="B10" t="str">
            <v xml:space="preserve">CALCIUM CHLORIDE - Solid                </v>
          </cell>
          <cell r="C10" t="str">
            <v xml:space="preserve">01.01.2009     </v>
          </cell>
          <cell r="D10" t="str">
            <v xml:space="preserve">31.01.2009     </v>
          </cell>
          <cell r="E10">
            <v>22550.6</v>
          </cell>
          <cell r="F10">
            <v>10000</v>
          </cell>
          <cell r="G10">
            <v>18400.2</v>
          </cell>
          <cell r="H10">
            <v>14150.4</v>
          </cell>
          <cell r="I10" t="str">
            <v xml:space="preserve">KG </v>
          </cell>
          <cell r="J10">
            <v>206167.47</v>
          </cell>
          <cell r="K10">
            <v>90000</v>
          </cell>
          <cell r="L10">
            <v>167779.09</v>
          </cell>
          <cell r="M10">
            <v>128388.38</v>
          </cell>
          <cell r="O10">
            <v>9.1183296920685635</v>
          </cell>
          <cell r="P10">
            <v>9.0731272614201721</v>
          </cell>
        </row>
        <row r="11">
          <cell r="A11">
            <v>10000246</v>
          </cell>
          <cell r="B11" t="str">
            <v xml:space="preserve">CAUSTIC SODA FLAKES                     </v>
          </cell>
          <cell r="C11" t="str">
            <v xml:space="preserve">01.01.2009     </v>
          </cell>
          <cell r="D11" t="str">
            <v xml:space="preserve">31.01.2009     </v>
          </cell>
          <cell r="E11">
            <v>10075.6</v>
          </cell>
          <cell r="F11">
            <v>31000</v>
          </cell>
          <cell r="G11">
            <v>21624.2</v>
          </cell>
          <cell r="H11">
            <v>19451.400000000001</v>
          </cell>
          <cell r="I11" t="str">
            <v xml:space="preserve">KG </v>
          </cell>
          <cell r="J11">
            <v>271072.12</v>
          </cell>
          <cell r="K11">
            <v>898079.97</v>
          </cell>
          <cell r="L11">
            <v>593049.15</v>
          </cell>
          <cell r="M11">
            <v>576102.93999999994</v>
          </cell>
          <cell r="O11">
            <v>27.425252726112411</v>
          </cell>
          <cell r="P11">
            <v>29.617556576904484</v>
          </cell>
        </row>
        <row r="12">
          <cell r="A12">
            <v>10000249</v>
          </cell>
          <cell r="B12" t="str">
            <v xml:space="preserve">CAUSTIC SODA LYE                        </v>
          </cell>
          <cell r="C12" t="str">
            <v xml:space="preserve">01.01.2009     </v>
          </cell>
          <cell r="D12" t="str">
            <v xml:space="preserve">31.01.2009     </v>
          </cell>
          <cell r="E12">
            <v>34634.209000000003</v>
          </cell>
          <cell r="F12">
            <v>189030.133</v>
          </cell>
          <cell r="G12">
            <v>183857.50599999999</v>
          </cell>
          <cell r="H12">
            <v>39806.836000000003</v>
          </cell>
          <cell r="I12" t="str">
            <v xml:space="preserve">KG </v>
          </cell>
          <cell r="J12">
            <v>805339.05</v>
          </cell>
          <cell r="K12">
            <v>4724251.43</v>
          </cell>
          <cell r="L12">
            <v>4537029.49</v>
          </cell>
          <cell r="M12">
            <v>992560.99</v>
          </cell>
          <cell r="O12">
            <v>24.676879332845949</v>
          </cell>
          <cell r="P12">
            <v>24.934435633115879</v>
          </cell>
        </row>
        <row r="13">
          <cell r="A13">
            <v>10000270</v>
          </cell>
          <cell r="B13" t="str">
            <v xml:space="preserve">COMBUSTION CATALYST - (ELF AC 13 S)     </v>
          </cell>
          <cell r="C13" t="str">
            <v xml:space="preserve">01.01.2009     </v>
          </cell>
          <cell r="D13" t="str">
            <v xml:space="preserve">31.01.2009     </v>
          </cell>
          <cell r="E13">
            <v>1060</v>
          </cell>
          <cell r="F13">
            <v>0</v>
          </cell>
          <cell r="G13">
            <v>900</v>
          </cell>
          <cell r="H13">
            <v>160</v>
          </cell>
          <cell r="I13" t="str">
            <v xml:space="preserve">L  </v>
          </cell>
          <cell r="J13">
            <v>272548</v>
          </cell>
          <cell r="K13">
            <v>0</v>
          </cell>
          <cell r="L13">
            <v>231408.68</v>
          </cell>
          <cell r="M13">
            <v>41139.32</v>
          </cell>
          <cell r="O13">
            <v>257.12075555555555</v>
          </cell>
          <cell r="P13">
            <v>257.12074999999999</v>
          </cell>
        </row>
        <row r="14">
          <cell r="A14">
            <v>10000273</v>
          </cell>
          <cell r="B14" t="str">
            <v xml:space="preserve">Cuprous chloride(carbomethoxy)          </v>
          </cell>
          <cell r="C14" t="str">
            <v xml:space="preserve">01.01.2009     </v>
          </cell>
          <cell r="D14" t="str">
            <v xml:space="preserve">31.01.2009     </v>
          </cell>
          <cell r="E14">
            <v>13.69</v>
          </cell>
          <cell r="F14">
            <v>0</v>
          </cell>
          <cell r="G14">
            <v>0</v>
          </cell>
          <cell r="H14">
            <v>13.69</v>
          </cell>
          <cell r="I14" t="str">
            <v xml:space="preserve">KG </v>
          </cell>
          <cell r="J14">
            <v>5368.12</v>
          </cell>
          <cell r="K14">
            <v>0</v>
          </cell>
          <cell r="L14">
            <v>0</v>
          </cell>
          <cell r="M14">
            <v>5368.12</v>
          </cell>
          <cell r="O14" t="e">
            <v>#DIV/0!</v>
          </cell>
          <cell r="P14">
            <v>392.1197954711468</v>
          </cell>
        </row>
        <row r="15">
          <cell r="A15">
            <v>10000300</v>
          </cell>
          <cell r="B15" t="str">
            <v xml:space="preserve">DIBUTYLAMINE                            </v>
          </cell>
          <cell r="C15" t="str">
            <v xml:space="preserve">01.01.2009     </v>
          </cell>
          <cell r="D15" t="str">
            <v xml:space="preserve">31.01.2009     </v>
          </cell>
          <cell r="E15">
            <v>46.96</v>
          </cell>
          <cell r="F15">
            <v>0</v>
          </cell>
          <cell r="G15">
            <v>0</v>
          </cell>
          <cell r="H15">
            <v>46.96</v>
          </cell>
          <cell r="I15" t="str">
            <v xml:space="preserve">KG </v>
          </cell>
          <cell r="J15">
            <v>8781.52</v>
          </cell>
          <cell r="K15">
            <v>0</v>
          </cell>
          <cell r="L15">
            <v>0</v>
          </cell>
          <cell r="M15">
            <v>8781.52</v>
          </cell>
          <cell r="O15" t="e">
            <v>#DIV/0!</v>
          </cell>
          <cell r="P15">
            <v>187</v>
          </cell>
        </row>
        <row r="16">
          <cell r="A16">
            <v>10000329</v>
          </cell>
          <cell r="B16" t="str">
            <v xml:space="preserve">DIOXANONE                               </v>
          </cell>
          <cell r="C16" t="str">
            <v xml:space="preserve">01.01.2009     </v>
          </cell>
          <cell r="D16" t="str">
            <v xml:space="preserve">31.01.2009     </v>
          </cell>
          <cell r="E16">
            <v>213</v>
          </cell>
          <cell r="F16">
            <v>0</v>
          </cell>
          <cell r="G16">
            <v>0</v>
          </cell>
          <cell r="H16">
            <v>213</v>
          </cell>
          <cell r="I16" t="str">
            <v xml:space="preserve">KG </v>
          </cell>
          <cell r="J16">
            <v>157379.32999999999</v>
          </cell>
          <cell r="K16">
            <v>0</v>
          </cell>
          <cell r="L16">
            <v>0</v>
          </cell>
          <cell r="M16">
            <v>157379.32999999999</v>
          </cell>
          <cell r="O16" t="e">
            <v>#DIV/0!</v>
          </cell>
          <cell r="P16">
            <v>738.87009389671357</v>
          </cell>
        </row>
        <row r="17">
          <cell r="A17">
            <v>10000335</v>
          </cell>
          <cell r="B17" t="str">
            <v xml:space="preserve">DL LYSINE BASE                          </v>
          </cell>
          <cell r="C17" t="str">
            <v xml:space="preserve">01.01.2009     </v>
          </cell>
          <cell r="D17" t="str">
            <v xml:space="preserve">31.01.2009     </v>
          </cell>
          <cell r="E17">
            <v>5917.4560000000001</v>
          </cell>
          <cell r="F17">
            <v>0</v>
          </cell>
          <cell r="G17">
            <v>2165.9899999999998</v>
          </cell>
          <cell r="H17">
            <v>3751.4659999999999</v>
          </cell>
          <cell r="I17" t="str">
            <v xml:space="preserve">KG </v>
          </cell>
          <cell r="J17">
            <v>6006407.8899999997</v>
          </cell>
          <cell r="K17">
            <v>0</v>
          </cell>
          <cell r="L17">
            <v>2072073.56</v>
          </cell>
          <cell r="M17">
            <v>3934334.33</v>
          </cell>
          <cell r="O17">
            <v>956.64040923549987</v>
          </cell>
          <cell r="P17">
            <v>1048.7458316295549</v>
          </cell>
        </row>
        <row r="18">
          <cell r="A18">
            <v>10000363</v>
          </cell>
          <cell r="B18" t="str">
            <v xml:space="preserve">FERRIC CHLORIDE                         </v>
          </cell>
          <cell r="C18" t="str">
            <v xml:space="preserve">01.01.2009     </v>
          </cell>
          <cell r="D18" t="str">
            <v xml:space="preserve">31.01.2009     </v>
          </cell>
          <cell r="E18">
            <v>128670.53200000001</v>
          </cell>
          <cell r="F18">
            <v>0</v>
          </cell>
          <cell r="G18">
            <v>55721.324999999997</v>
          </cell>
          <cell r="H18">
            <v>72949.206999999995</v>
          </cell>
          <cell r="I18" t="str">
            <v xml:space="preserve">G  </v>
          </cell>
          <cell r="J18">
            <v>40228.31</v>
          </cell>
          <cell r="K18">
            <v>0</v>
          </cell>
          <cell r="L18">
            <v>17031.18</v>
          </cell>
          <cell r="M18">
            <v>23197.13</v>
          </cell>
          <cell r="O18">
            <v>0.30564922854939292</v>
          </cell>
          <cell r="P18">
            <v>0.31799015992044988</v>
          </cell>
        </row>
        <row r="19">
          <cell r="A19">
            <v>10000365</v>
          </cell>
          <cell r="B19" t="str">
            <v xml:space="preserve">Forerun Aldehyde RM                     </v>
          </cell>
          <cell r="C19" t="str">
            <v xml:space="preserve">01.01.2009     </v>
          </cell>
          <cell r="D19" t="str">
            <v xml:space="preserve">31.01.2009     </v>
          </cell>
          <cell r="E19">
            <v>0.30099999999999999</v>
          </cell>
          <cell r="F19">
            <v>3575.692</v>
          </cell>
          <cell r="G19">
            <v>0.23300000000000001</v>
          </cell>
          <cell r="H19">
            <v>3575.76</v>
          </cell>
          <cell r="I19" t="str">
            <v xml:space="preserve">KG </v>
          </cell>
          <cell r="J19">
            <v>75.83</v>
          </cell>
          <cell r="K19">
            <v>900831.52</v>
          </cell>
          <cell r="L19">
            <v>58.7</v>
          </cell>
          <cell r="M19">
            <v>900848.65</v>
          </cell>
          <cell r="O19">
            <v>251.93133047210301</v>
          </cell>
          <cell r="P19">
            <v>251.93207877486185</v>
          </cell>
        </row>
        <row r="20">
          <cell r="A20">
            <v>10000378</v>
          </cell>
          <cell r="B20" t="str">
            <v xml:space="preserve">HEXANE                                  </v>
          </cell>
          <cell r="C20" t="str">
            <v xml:space="preserve">01.01.2009     </v>
          </cell>
          <cell r="D20" t="str">
            <v xml:space="preserve">31.01.2009     </v>
          </cell>
          <cell r="E20">
            <v>42096.947</v>
          </cell>
          <cell r="F20">
            <v>248140.97099999999</v>
          </cell>
          <cell r="G20">
            <v>182086.196</v>
          </cell>
          <cell r="H20">
            <v>108151.72199999999</v>
          </cell>
          <cell r="I20" t="str">
            <v xml:space="preserve">KG </v>
          </cell>
          <cell r="J20">
            <v>1685047.44</v>
          </cell>
          <cell r="K20">
            <v>9030128.6400000006</v>
          </cell>
          <cell r="L20">
            <v>6829074.7999999998</v>
          </cell>
          <cell r="M20">
            <v>3886101.28</v>
          </cell>
          <cell r="O20">
            <v>37.504626654949725</v>
          </cell>
          <cell r="P20">
            <v>35.931940870992328</v>
          </cell>
        </row>
        <row r="21">
          <cell r="A21">
            <v>10000385</v>
          </cell>
          <cell r="B21" t="str">
            <v xml:space="preserve">HYDROCHLORIC ACID                       </v>
          </cell>
          <cell r="C21" t="str">
            <v xml:space="preserve">01.01.2009     </v>
          </cell>
          <cell r="D21" t="str">
            <v xml:space="preserve">31.01.2009     </v>
          </cell>
          <cell r="E21">
            <v>54221.197999999997</v>
          </cell>
          <cell r="F21">
            <v>338700</v>
          </cell>
          <cell r="G21">
            <v>373677.5</v>
          </cell>
          <cell r="H21">
            <v>19243.698</v>
          </cell>
          <cell r="I21" t="str">
            <v xml:space="preserve">KG </v>
          </cell>
          <cell r="J21">
            <v>99163.72</v>
          </cell>
          <cell r="K21">
            <v>558270.94999999995</v>
          </cell>
          <cell r="L21">
            <v>627140.31000000006</v>
          </cell>
          <cell r="M21">
            <v>30294.36</v>
          </cell>
          <cell r="O21">
            <v>1.6782929397675805</v>
          </cell>
          <cell r="P21">
            <v>1.5742483591251537</v>
          </cell>
        </row>
        <row r="22">
          <cell r="A22">
            <v>10000388</v>
          </cell>
          <cell r="B22" t="str">
            <v xml:space="preserve">HYDROCHLORIC ACID (RECOVERY)            </v>
          </cell>
          <cell r="C22" t="str">
            <v xml:space="preserve">01.01.2009     </v>
          </cell>
          <cell r="D22" t="str">
            <v xml:space="preserve">31.01.2009     </v>
          </cell>
          <cell r="E22">
            <v>132495.79300000001</v>
          </cell>
          <cell r="F22">
            <v>199263.29199999999</v>
          </cell>
          <cell r="G22">
            <v>199038.69399999999</v>
          </cell>
          <cell r="H22">
            <v>132720.391</v>
          </cell>
          <cell r="I22" t="str">
            <v xml:space="preserve">KG </v>
          </cell>
          <cell r="J22">
            <v>3198985.93</v>
          </cell>
          <cell r="K22">
            <v>4811024.45</v>
          </cell>
          <cell r="L22">
            <v>4805601.33</v>
          </cell>
          <cell r="M22">
            <v>3204409.05</v>
          </cell>
          <cell r="O22">
            <v>24.144055778420654</v>
          </cell>
          <cell r="P22">
            <v>1.5742483591251537</v>
          </cell>
        </row>
        <row r="23">
          <cell r="A23">
            <v>10000392</v>
          </cell>
          <cell r="B23" t="str">
            <v xml:space="preserve">HYDROGEN PEROXIDE 30 % SOLUTION         </v>
          </cell>
          <cell r="C23" t="str">
            <v xml:space="preserve">01.01.2009     </v>
          </cell>
          <cell r="D23" t="str">
            <v xml:space="preserve">31.01.2009     </v>
          </cell>
          <cell r="E23">
            <v>15</v>
          </cell>
          <cell r="F23">
            <v>0</v>
          </cell>
          <cell r="G23">
            <v>0</v>
          </cell>
          <cell r="H23">
            <v>15</v>
          </cell>
          <cell r="I23" t="str">
            <v xml:space="preserve">KG </v>
          </cell>
          <cell r="J23">
            <v>3978</v>
          </cell>
          <cell r="K23">
            <v>0</v>
          </cell>
          <cell r="L23">
            <v>0</v>
          </cell>
          <cell r="M23">
            <v>3978</v>
          </cell>
          <cell r="O23" t="e">
            <v>#DIV/0!</v>
          </cell>
          <cell r="P23">
            <v>265.2</v>
          </cell>
        </row>
        <row r="24">
          <cell r="A24">
            <v>10000393</v>
          </cell>
          <cell r="B24" t="str">
            <v xml:space="preserve">Hydrogen Peroxide Solution 50%          </v>
          </cell>
          <cell r="C24" t="str">
            <v xml:space="preserve">01.01.2009     </v>
          </cell>
          <cell r="D24" t="str">
            <v xml:space="preserve">31.01.2009     </v>
          </cell>
          <cell r="E24">
            <v>0</v>
          </cell>
          <cell r="F24">
            <v>900</v>
          </cell>
          <cell r="G24">
            <v>0</v>
          </cell>
          <cell r="H24">
            <v>900</v>
          </cell>
          <cell r="I24" t="str">
            <v xml:space="preserve">ML </v>
          </cell>
          <cell r="J24">
            <v>0</v>
          </cell>
          <cell r="K24">
            <v>48.6</v>
          </cell>
          <cell r="L24">
            <v>0</v>
          </cell>
          <cell r="M24">
            <v>48.6</v>
          </cell>
          <cell r="O24" t="e">
            <v>#DIV/0!</v>
          </cell>
          <cell r="P24">
            <v>5.3999999999999999E-2</v>
          </cell>
        </row>
        <row r="25">
          <cell r="A25">
            <v>10000397</v>
          </cell>
          <cell r="B25" t="str">
            <v xml:space="preserve">HYDROXYL AMINE SULPHATE                 </v>
          </cell>
          <cell r="C25" t="str">
            <v xml:space="preserve">01.01.2009     </v>
          </cell>
          <cell r="D25" t="str">
            <v xml:space="preserve">31.01.2009     </v>
          </cell>
          <cell r="E25">
            <v>115</v>
          </cell>
          <cell r="F25">
            <v>200</v>
          </cell>
          <cell r="G25">
            <v>240.15</v>
          </cell>
          <cell r="H25">
            <v>74.849999999999994</v>
          </cell>
          <cell r="I25" t="str">
            <v xml:space="preserve">KG </v>
          </cell>
          <cell r="J25">
            <v>9973.9500000000007</v>
          </cell>
          <cell r="K25">
            <v>32292.7</v>
          </cell>
          <cell r="L25">
            <v>30181.11</v>
          </cell>
          <cell r="M25">
            <v>12085.54</v>
          </cell>
          <cell r="O25">
            <v>125.67607745159276</v>
          </cell>
          <cell r="P25">
            <v>161.46346025384105</v>
          </cell>
        </row>
        <row r="26">
          <cell r="A26">
            <v>10000400</v>
          </cell>
          <cell r="B26" t="str">
            <v xml:space="preserve">HYFLO SUPERCEL                          </v>
          </cell>
          <cell r="C26" t="str">
            <v xml:space="preserve">01.01.2009     </v>
          </cell>
          <cell r="D26" t="str">
            <v xml:space="preserve">31.01.2009     </v>
          </cell>
          <cell r="E26">
            <v>64.162000000000006</v>
          </cell>
          <cell r="F26">
            <v>0</v>
          </cell>
          <cell r="G26">
            <v>2</v>
          </cell>
          <cell r="H26">
            <v>62.161999999999999</v>
          </cell>
          <cell r="I26" t="str">
            <v xml:space="preserve">KG </v>
          </cell>
          <cell r="J26">
            <v>2372.2600000000002</v>
          </cell>
          <cell r="K26">
            <v>0</v>
          </cell>
          <cell r="L26">
            <v>73.95</v>
          </cell>
          <cell r="M26">
            <v>2298.31</v>
          </cell>
          <cell r="O26">
            <v>36.975000000000001</v>
          </cell>
          <cell r="P26">
            <v>36.972909494546506</v>
          </cell>
        </row>
        <row r="27">
          <cell r="A27">
            <v>10000410</v>
          </cell>
          <cell r="B27" t="str">
            <v xml:space="preserve">ISO PROPYL ALCOHOL                      </v>
          </cell>
          <cell r="C27" t="str">
            <v xml:space="preserve">01.01.2009     </v>
          </cell>
          <cell r="D27" t="str">
            <v xml:space="preserve">31.01.2009     </v>
          </cell>
          <cell r="E27">
            <v>93309.107000000004</v>
          </cell>
          <cell r="F27">
            <v>224552.128</v>
          </cell>
          <cell r="G27">
            <v>201907.54199999999</v>
          </cell>
          <cell r="H27">
            <v>115953.693</v>
          </cell>
          <cell r="I27" t="str">
            <v xml:space="preserve">KG </v>
          </cell>
          <cell r="J27">
            <v>6072677.8099999996</v>
          </cell>
          <cell r="K27">
            <v>9970705.4000000004</v>
          </cell>
          <cell r="L27">
            <v>10392613.380000001</v>
          </cell>
          <cell r="M27">
            <v>5650769.8300000001</v>
          </cell>
          <cell r="O27">
            <v>51.472140550351511</v>
          </cell>
          <cell r="P27">
            <v>48.732987141685946</v>
          </cell>
        </row>
        <row r="28">
          <cell r="A28">
            <v>10000412</v>
          </cell>
          <cell r="B28" t="str">
            <v xml:space="preserve">ISO PROPYL BROMIDE                      </v>
          </cell>
          <cell r="C28" t="str">
            <v xml:space="preserve">01.01.2009     </v>
          </cell>
          <cell r="D28" t="str">
            <v xml:space="preserve">31.01.2009     </v>
          </cell>
          <cell r="E28">
            <v>1847.5</v>
          </cell>
          <cell r="F28">
            <v>0</v>
          </cell>
          <cell r="G28">
            <v>710</v>
          </cell>
          <cell r="H28">
            <v>1137.5</v>
          </cell>
          <cell r="I28" t="str">
            <v xml:space="preserve">KG </v>
          </cell>
          <cell r="J28">
            <v>314955.51</v>
          </cell>
          <cell r="K28">
            <v>0</v>
          </cell>
          <cell r="L28">
            <v>121038.38</v>
          </cell>
          <cell r="M28">
            <v>193917.13</v>
          </cell>
          <cell r="O28">
            <v>170.47659154929579</v>
          </cell>
          <cell r="P28">
            <v>170.4765978021978</v>
          </cell>
        </row>
        <row r="29">
          <cell r="A29">
            <v>10000414</v>
          </cell>
          <cell r="B29" t="str">
            <v xml:space="preserve">ISOBUTYL ACETOPHENONE                   </v>
          </cell>
          <cell r="C29" t="str">
            <v xml:space="preserve">01.01.2009     </v>
          </cell>
          <cell r="D29" t="str">
            <v xml:space="preserve">31.01.2009     </v>
          </cell>
          <cell r="E29">
            <v>117292.93700000001</v>
          </cell>
          <cell r="F29">
            <v>350045</v>
          </cell>
          <cell r="G29">
            <v>401428.94699999999</v>
          </cell>
          <cell r="H29">
            <v>65908.990000000005</v>
          </cell>
          <cell r="I29" t="str">
            <v xml:space="preserve">KG </v>
          </cell>
          <cell r="J29">
            <v>20334903.890000001</v>
          </cell>
          <cell r="K29">
            <v>50171239.700000003</v>
          </cell>
          <cell r="L29">
            <v>61293278.939999998</v>
          </cell>
          <cell r="M29">
            <v>9212864.6500000004</v>
          </cell>
          <cell r="O29">
            <v>152.68774062773306</v>
          </cell>
          <cell r="P29">
            <v>166.0413980088376</v>
          </cell>
        </row>
        <row r="30">
          <cell r="A30">
            <v>10000415</v>
          </cell>
          <cell r="B30" t="str">
            <v xml:space="preserve">ISOBUTYL ACETOPHENONE(Recovery)         </v>
          </cell>
          <cell r="C30" t="str">
            <v xml:space="preserve">01.01.2009     </v>
          </cell>
          <cell r="D30" t="str">
            <v xml:space="preserve">31.01.2009     </v>
          </cell>
          <cell r="E30">
            <v>31333.532999999999</v>
          </cell>
          <cell r="F30">
            <v>5190.8999999999996</v>
          </cell>
          <cell r="G30">
            <v>10762.275</v>
          </cell>
          <cell r="H30">
            <v>25762.157999999999</v>
          </cell>
          <cell r="I30" t="str">
            <v xml:space="preserve">KG </v>
          </cell>
          <cell r="J30">
            <v>9843748.0199999996</v>
          </cell>
          <cell r="K30">
            <v>1630774.03</v>
          </cell>
          <cell r="L30">
            <v>3381078.13</v>
          </cell>
          <cell r="M30">
            <v>8093443.9199999999</v>
          </cell>
          <cell r="O30">
            <v>314.1601687375578</v>
          </cell>
          <cell r="P30">
            <v>166.0413980088376</v>
          </cell>
        </row>
        <row r="31">
          <cell r="A31">
            <v>10000416</v>
          </cell>
          <cell r="B31" t="str">
            <v xml:space="preserve">ISOBUTYL BENZENE                        </v>
          </cell>
          <cell r="C31" t="str">
            <v xml:space="preserve">01.01.2009     </v>
          </cell>
          <cell r="D31" t="str">
            <v xml:space="preserve">31.01.2009     </v>
          </cell>
          <cell r="E31">
            <v>111475.59699999999</v>
          </cell>
          <cell r="F31">
            <v>222297.90400000001</v>
          </cell>
          <cell r="G31">
            <v>260426.6</v>
          </cell>
          <cell r="H31">
            <v>73346.900999999998</v>
          </cell>
          <cell r="I31" t="str">
            <v xml:space="preserve">KG </v>
          </cell>
          <cell r="J31">
            <v>10095920.800000001</v>
          </cell>
          <cell r="K31">
            <v>19282391.800000001</v>
          </cell>
          <cell r="L31">
            <v>23236775.34</v>
          </cell>
          <cell r="M31">
            <v>6141537.2599999998</v>
          </cell>
          <cell r="O31">
            <v>89.225813876155499</v>
          </cell>
          <cell r="P31">
            <v>83.732743664248332</v>
          </cell>
        </row>
        <row r="32">
          <cell r="A32">
            <v>10000422</v>
          </cell>
          <cell r="B32" t="str">
            <v xml:space="preserve">ISOPROPYL CHLORO ACETATE                </v>
          </cell>
          <cell r="C32" t="str">
            <v xml:space="preserve">01.01.2009     </v>
          </cell>
          <cell r="D32" t="str">
            <v xml:space="preserve">31.01.2009     </v>
          </cell>
          <cell r="E32">
            <v>59188.887000000002</v>
          </cell>
          <cell r="F32">
            <v>167969.95</v>
          </cell>
          <cell r="G32">
            <v>172904.837</v>
          </cell>
          <cell r="H32">
            <v>54254</v>
          </cell>
          <cell r="I32" t="str">
            <v xml:space="preserve">KG </v>
          </cell>
          <cell r="J32">
            <v>3508148.06</v>
          </cell>
          <cell r="K32">
            <v>9958938.3200000003</v>
          </cell>
          <cell r="L32">
            <v>10250449.369999999</v>
          </cell>
          <cell r="M32">
            <v>3216637.01</v>
          </cell>
          <cell r="O32">
            <v>59.283762952218616</v>
          </cell>
          <cell r="P32">
            <v>35.286188067591326</v>
          </cell>
        </row>
        <row r="33">
          <cell r="A33">
            <v>10000431</v>
          </cell>
          <cell r="B33" t="str">
            <v xml:space="preserve">LIQUID AMMONIA                          </v>
          </cell>
          <cell r="C33" t="str">
            <v xml:space="preserve">01.01.2009     </v>
          </cell>
          <cell r="D33" t="str">
            <v xml:space="preserve">31.01.2009     </v>
          </cell>
          <cell r="E33">
            <v>798.75</v>
          </cell>
          <cell r="F33">
            <v>90</v>
          </cell>
          <cell r="G33">
            <v>180.5</v>
          </cell>
          <cell r="H33">
            <v>708.25</v>
          </cell>
          <cell r="I33" t="str">
            <v xml:space="preserve">L  </v>
          </cell>
          <cell r="J33">
            <v>18455.73</v>
          </cell>
          <cell r="K33">
            <v>2437.61</v>
          </cell>
          <cell r="L33">
            <v>4170.83</v>
          </cell>
          <cell r="M33">
            <v>16722.509999999998</v>
          </cell>
          <cell r="O33">
            <v>23.107091412742381</v>
          </cell>
          <cell r="P33">
            <v>23.611027179668195</v>
          </cell>
        </row>
        <row r="34">
          <cell r="A34">
            <v>10000442</v>
          </cell>
          <cell r="B34" t="str">
            <v xml:space="preserve">L-LYSINE BASE 50% SOLUTION              </v>
          </cell>
          <cell r="C34" t="str">
            <v xml:space="preserve">01.01.2009     </v>
          </cell>
          <cell r="D34" t="str">
            <v xml:space="preserve">31.01.2009     </v>
          </cell>
          <cell r="E34">
            <v>905.4</v>
          </cell>
          <cell r="F34">
            <v>0</v>
          </cell>
          <cell r="G34">
            <v>430.58</v>
          </cell>
          <cell r="H34">
            <v>474.82</v>
          </cell>
          <cell r="I34" t="str">
            <v xml:space="preserve">KG </v>
          </cell>
          <cell r="J34">
            <v>519838.61</v>
          </cell>
          <cell r="K34">
            <v>0</v>
          </cell>
          <cell r="L34">
            <v>373364.65</v>
          </cell>
          <cell r="M34">
            <v>146473.96</v>
          </cell>
          <cell r="O34">
            <v>867.12027962283435</v>
          </cell>
          <cell r="P34">
            <v>308.48313044943347</v>
          </cell>
        </row>
        <row r="35">
          <cell r="A35">
            <v>10000456</v>
          </cell>
          <cell r="B35" t="str">
            <v xml:space="preserve">METHANOL                                </v>
          </cell>
          <cell r="C35" t="str">
            <v xml:space="preserve">01.01.2009     </v>
          </cell>
          <cell r="D35" t="str">
            <v xml:space="preserve">31.01.2009     </v>
          </cell>
          <cell r="E35">
            <v>5649.8220000000001</v>
          </cell>
          <cell r="F35">
            <v>9255</v>
          </cell>
          <cell r="G35">
            <v>13670.28</v>
          </cell>
          <cell r="H35">
            <v>1234.5419999999999</v>
          </cell>
          <cell r="I35" t="str">
            <v xml:space="preserve">KG </v>
          </cell>
          <cell r="J35">
            <v>98709.68</v>
          </cell>
          <cell r="K35">
            <v>158725.54</v>
          </cell>
          <cell r="L35">
            <v>236202.89</v>
          </cell>
          <cell r="M35">
            <v>21232.33</v>
          </cell>
          <cell r="O35">
            <v>17.278570007344399</v>
          </cell>
          <cell r="P35">
            <v>17.198548125539677</v>
          </cell>
        </row>
        <row r="36">
          <cell r="A36">
            <v>10000492</v>
          </cell>
          <cell r="B36" t="str">
            <v xml:space="preserve">MONOCHLOROCAETIC ACID                   </v>
          </cell>
          <cell r="C36" t="str">
            <v xml:space="preserve">01.01.2009     </v>
          </cell>
          <cell r="D36" t="str">
            <v xml:space="preserve">31.01.2009     </v>
          </cell>
          <cell r="E36">
            <v>115674.45299999999</v>
          </cell>
          <cell r="F36">
            <v>335600</v>
          </cell>
          <cell r="G36">
            <v>336952.95</v>
          </cell>
          <cell r="H36">
            <v>114321.503</v>
          </cell>
          <cell r="I36" t="str">
            <v xml:space="preserve">KG </v>
          </cell>
          <cell r="J36">
            <v>4625339.12</v>
          </cell>
          <cell r="K36">
            <v>12423188.83</v>
          </cell>
          <cell r="L36">
            <v>12836694.699999999</v>
          </cell>
          <cell r="M36">
            <v>4211833.25</v>
          </cell>
          <cell r="O36">
            <v>38.096400996044103</v>
          </cell>
          <cell r="P36">
            <v>36.842003817951905</v>
          </cell>
        </row>
        <row r="37">
          <cell r="A37">
            <v>10000497</v>
          </cell>
          <cell r="B37" t="str">
            <v xml:space="preserve">MORPHOLINE                              </v>
          </cell>
          <cell r="C37" t="str">
            <v xml:space="preserve">01.01.2009     </v>
          </cell>
          <cell r="D37" t="str">
            <v xml:space="preserve">31.01.2009     </v>
          </cell>
          <cell r="E37">
            <v>10</v>
          </cell>
          <cell r="F37">
            <v>0</v>
          </cell>
          <cell r="G37">
            <v>0</v>
          </cell>
          <cell r="H37">
            <v>10</v>
          </cell>
          <cell r="I37" t="str">
            <v xml:space="preserve">KG </v>
          </cell>
          <cell r="J37">
            <v>5200</v>
          </cell>
          <cell r="K37">
            <v>0</v>
          </cell>
          <cell r="L37">
            <v>0</v>
          </cell>
          <cell r="M37">
            <v>5200</v>
          </cell>
          <cell r="O37" t="e">
            <v>#DIV/0!</v>
          </cell>
          <cell r="P37">
            <v>520</v>
          </cell>
        </row>
        <row r="38">
          <cell r="A38">
            <v>10000556</v>
          </cell>
          <cell r="B38" t="str">
            <v xml:space="preserve">PARA FORMALDEHYDE                       </v>
          </cell>
          <cell r="C38" t="str">
            <v xml:space="preserve">01.01.2009     </v>
          </cell>
          <cell r="D38" t="str">
            <v xml:space="preserve">31.01.2009     </v>
          </cell>
          <cell r="E38">
            <v>58.6</v>
          </cell>
          <cell r="F38">
            <v>0</v>
          </cell>
          <cell r="G38">
            <v>0</v>
          </cell>
          <cell r="H38">
            <v>58.6</v>
          </cell>
          <cell r="I38" t="str">
            <v xml:space="preserve">KG </v>
          </cell>
          <cell r="J38">
            <v>2519.8000000000002</v>
          </cell>
          <cell r="K38">
            <v>0</v>
          </cell>
          <cell r="L38">
            <v>0</v>
          </cell>
          <cell r="M38">
            <v>2519.8000000000002</v>
          </cell>
          <cell r="O38" t="e">
            <v>#DIV/0!</v>
          </cell>
          <cell r="P38">
            <v>43</v>
          </cell>
        </row>
        <row r="39">
          <cell r="A39">
            <v>10000627</v>
          </cell>
          <cell r="B39" t="str">
            <v xml:space="preserve">RANEY NICKEL                            </v>
          </cell>
          <cell r="C39" t="str">
            <v xml:space="preserve">01.01.2009     </v>
          </cell>
          <cell r="D39" t="str">
            <v xml:space="preserve">31.01.2009     </v>
          </cell>
          <cell r="E39">
            <v>348.85</v>
          </cell>
          <cell r="F39">
            <v>0</v>
          </cell>
          <cell r="G39">
            <v>0</v>
          </cell>
          <cell r="H39">
            <v>348.85</v>
          </cell>
          <cell r="I39" t="str">
            <v xml:space="preserve">KG </v>
          </cell>
          <cell r="J39">
            <v>486669.38</v>
          </cell>
          <cell r="K39">
            <v>0</v>
          </cell>
          <cell r="L39">
            <v>0</v>
          </cell>
          <cell r="M39">
            <v>486669.38</v>
          </cell>
          <cell r="O39" t="e">
            <v>#DIV/0!</v>
          </cell>
          <cell r="P39">
            <v>1395.0677368496488</v>
          </cell>
        </row>
        <row r="40">
          <cell r="A40">
            <v>10000630</v>
          </cell>
          <cell r="B40" t="str">
            <v>RS-3-methyl-2-Phenyl butylnitrile(RSPBN)</v>
          </cell>
          <cell r="C40" t="str">
            <v xml:space="preserve">01.01.2009     </v>
          </cell>
          <cell r="D40" t="str">
            <v xml:space="preserve">31.01.2009     </v>
          </cell>
          <cell r="E40">
            <v>841</v>
          </cell>
          <cell r="F40">
            <v>0</v>
          </cell>
          <cell r="G40">
            <v>0</v>
          </cell>
          <cell r="H40">
            <v>841</v>
          </cell>
          <cell r="I40" t="str">
            <v xml:space="preserve">KG </v>
          </cell>
          <cell r="J40">
            <v>329672</v>
          </cell>
          <cell r="K40">
            <v>0</v>
          </cell>
          <cell r="L40">
            <v>0</v>
          </cell>
          <cell r="M40">
            <v>329672</v>
          </cell>
          <cell r="O40" t="e">
            <v>#DIV/0!</v>
          </cell>
          <cell r="P40">
            <v>392</v>
          </cell>
        </row>
        <row r="41">
          <cell r="A41">
            <v>10000643</v>
          </cell>
          <cell r="B41" t="str">
            <v xml:space="preserve">SODIUM BI SULPHATE                      </v>
          </cell>
          <cell r="C41" t="str">
            <v xml:space="preserve">01.01.2009     </v>
          </cell>
          <cell r="D41" t="str">
            <v xml:space="preserve">31.01.2009     </v>
          </cell>
          <cell r="E41">
            <v>44.1</v>
          </cell>
          <cell r="F41">
            <v>0</v>
          </cell>
          <cell r="G41">
            <v>0</v>
          </cell>
          <cell r="H41">
            <v>44.1</v>
          </cell>
          <cell r="I41" t="str">
            <v xml:space="preserve">KG </v>
          </cell>
          <cell r="J41">
            <v>661.5</v>
          </cell>
          <cell r="K41">
            <v>0</v>
          </cell>
          <cell r="L41">
            <v>0</v>
          </cell>
          <cell r="M41">
            <v>661.5</v>
          </cell>
          <cell r="O41" t="e">
            <v>#DIV/0!</v>
          </cell>
          <cell r="P41">
            <v>15</v>
          </cell>
        </row>
        <row r="42">
          <cell r="A42">
            <v>10000644</v>
          </cell>
          <cell r="B42" t="str">
            <v xml:space="preserve">SODIUM BICARBONATE                      </v>
          </cell>
          <cell r="C42" t="str">
            <v xml:space="preserve">01.01.2009     </v>
          </cell>
          <cell r="D42" t="str">
            <v xml:space="preserve">31.01.2009     </v>
          </cell>
          <cell r="E42">
            <v>25815.759999999998</v>
          </cell>
          <cell r="F42">
            <v>71840.240000000005</v>
          </cell>
          <cell r="G42">
            <v>58305.79</v>
          </cell>
          <cell r="H42">
            <v>39350.21</v>
          </cell>
          <cell r="I42" t="str">
            <v xml:space="preserve">KG </v>
          </cell>
          <cell r="J42">
            <v>464423.9</v>
          </cell>
          <cell r="K42">
            <v>1285305.44</v>
          </cell>
          <cell r="L42">
            <v>1046557.95</v>
          </cell>
          <cell r="M42">
            <v>703171.39</v>
          </cell>
          <cell r="O42">
            <v>17.949468654828276</v>
          </cell>
          <cell r="P42">
            <v>17.869571471156064</v>
          </cell>
        </row>
        <row r="43">
          <cell r="A43">
            <v>10000651</v>
          </cell>
          <cell r="B43" t="str">
            <v xml:space="preserve">SODIUM CARBONATE(SODA ASH)              </v>
          </cell>
          <cell r="C43" t="str">
            <v xml:space="preserve">01.01.2009     </v>
          </cell>
          <cell r="D43" t="str">
            <v xml:space="preserve">31.01.2009     </v>
          </cell>
          <cell r="E43">
            <v>799.7</v>
          </cell>
          <cell r="F43">
            <v>2000</v>
          </cell>
          <cell r="G43">
            <v>750.1</v>
          </cell>
          <cell r="H43">
            <v>2049.6</v>
          </cell>
          <cell r="I43" t="str">
            <v xml:space="preserve">KG </v>
          </cell>
          <cell r="J43">
            <v>17467.87</v>
          </cell>
          <cell r="K43">
            <v>44064</v>
          </cell>
          <cell r="L43">
            <v>16384.46</v>
          </cell>
          <cell r="M43">
            <v>45147.41</v>
          </cell>
          <cell r="O43">
            <v>21.843034262098385</v>
          </cell>
          <cell r="P43">
            <v>22.027424863387981</v>
          </cell>
        </row>
        <row r="44">
          <cell r="A44">
            <v>10000653</v>
          </cell>
          <cell r="B44" t="str">
            <v xml:space="preserve">SODIUM CHLORIDE                         </v>
          </cell>
          <cell r="C44" t="str">
            <v xml:space="preserve">01.01.2009     </v>
          </cell>
          <cell r="D44" t="str">
            <v xml:space="preserve">31.01.2009     </v>
          </cell>
          <cell r="E44">
            <v>8451.58</v>
          </cell>
          <cell r="F44">
            <v>0</v>
          </cell>
          <cell r="G44">
            <v>6925</v>
          </cell>
          <cell r="H44">
            <v>1526.58</v>
          </cell>
          <cell r="I44" t="str">
            <v xml:space="preserve">KG </v>
          </cell>
          <cell r="J44">
            <v>10989.66</v>
          </cell>
          <cell r="K44">
            <v>0</v>
          </cell>
          <cell r="L44">
            <v>9004.6</v>
          </cell>
          <cell r="M44">
            <v>1985.06</v>
          </cell>
          <cell r="O44">
            <v>1.3003032490974731</v>
          </cell>
          <cell r="P44">
            <v>1.3003314598645339</v>
          </cell>
        </row>
        <row r="45">
          <cell r="A45">
            <v>10000657</v>
          </cell>
          <cell r="B45" t="str">
            <v xml:space="preserve">SODIUM CYANATE                          </v>
          </cell>
          <cell r="C45" t="str">
            <v xml:space="preserve">01.01.2009     </v>
          </cell>
          <cell r="D45" t="str">
            <v xml:space="preserve">31.01.2009     </v>
          </cell>
          <cell r="E45">
            <v>599</v>
          </cell>
          <cell r="F45">
            <v>0</v>
          </cell>
          <cell r="G45">
            <v>0</v>
          </cell>
          <cell r="H45">
            <v>599</v>
          </cell>
          <cell r="I45" t="str">
            <v xml:space="preserve">KG </v>
          </cell>
          <cell r="J45">
            <v>18688.8</v>
          </cell>
          <cell r="K45">
            <v>0</v>
          </cell>
          <cell r="L45">
            <v>0</v>
          </cell>
          <cell r="M45">
            <v>18688.8</v>
          </cell>
          <cell r="O45" t="e">
            <v>#DIV/0!</v>
          </cell>
          <cell r="P45">
            <v>31.2</v>
          </cell>
        </row>
        <row r="46">
          <cell r="A46">
            <v>10000660</v>
          </cell>
          <cell r="B46" t="str">
            <v xml:space="preserve">SODIUM DICHROMATE                       </v>
          </cell>
          <cell r="C46" t="str">
            <v xml:space="preserve">01.01.2009     </v>
          </cell>
          <cell r="D46" t="str">
            <v xml:space="preserve">31.01.2009     </v>
          </cell>
          <cell r="E46">
            <v>25751.35</v>
          </cell>
          <cell r="F46">
            <v>225470</v>
          </cell>
          <cell r="G46">
            <v>203371.65</v>
          </cell>
          <cell r="H46">
            <v>47849.7</v>
          </cell>
          <cell r="I46" t="str">
            <v xml:space="preserve">KG </v>
          </cell>
          <cell r="J46">
            <v>2316772.9</v>
          </cell>
          <cell r="K46">
            <v>18460516.57</v>
          </cell>
          <cell r="L46">
            <v>16793338.800000001</v>
          </cell>
          <cell r="M46">
            <v>3983950.67</v>
          </cell>
          <cell r="O46">
            <v>82.574630239760566</v>
          </cell>
          <cell r="P46">
            <v>83.259679162042815</v>
          </cell>
        </row>
        <row r="47">
          <cell r="A47">
            <v>10000667</v>
          </cell>
          <cell r="B47" t="str">
            <v xml:space="preserve">Sodium Hypochloride                     </v>
          </cell>
          <cell r="C47" t="str">
            <v xml:space="preserve">01.01.2009     </v>
          </cell>
          <cell r="D47" t="str">
            <v xml:space="preserve">31.01.2009     </v>
          </cell>
          <cell r="E47">
            <v>3632</v>
          </cell>
          <cell r="F47">
            <v>0</v>
          </cell>
          <cell r="G47">
            <v>0</v>
          </cell>
          <cell r="H47">
            <v>3632</v>
          </cell>
          <cell r="I47" t="str">
            <v xml:space="preserve">L  </v>
          </cell>
          <cell r="J47">
            <v>36319.699999999997</v>
          </cell>
          <cell r="K47">
            <v>0</v>
          </cell>
          <cell r="L47">
            <v>0</v>
          </cell>
          <cell r="M47">
            <v>36319.699999999997</v>
          </cell>
          <cell r="O47" t="e">
            <v>#DIV/0!</v>
          </cell>
          <cell r="P47">
            <v>9.9999174008810563</v>
          </cell>
        </row>
        <row r="48">
          <cell r="A48">
            <v>10000670</v>
          </cell>
          <cell r="B48" t="str">
            <v xml:space="preserve">SODIUM META BISULPHITE                  </v>
          </cell>
          <cell r="C48" t="str">
            <v xml:space="preserve">01.01.2009     </v>
          </cell>
          <cell r="D48" t="str">
            <v xml:space="preserve">31.01.2009     </v>
          </cell>
          <cell r="E48">
            <v>150</v>
          </cell>
          <cell r="F48">
            <v>0</v>
          </cell>
          <cell r="G48">
            <v>0</v>
          </cell>
          <cell r="H48">
            <v>150</v>
          </cell>
          <cell r="I48" t="str">
            <v xml:space="preserve">KG </v>
          </cell>
          <cell r="J48">
            <v>10650</v>
          </cell>
          <cell r="K48">
            <v>0</v>
          </cell>
          <cell r="L48">
            <v>0</v>
          </cell>
          <cell r="M48">
            <v>10650</v>
          </cell>
          <cell r="O48" t="e">
            <v>#DIV/0!</v>
          </cell>
          <cell r="P48">
            <v>71</v>
          </cell>
        </row>
        <row r="49">
          <cell r="A49">
            <v>10000671</v>
          </cell>
          <cell r="B49" t="str">
            <v xml:space="preserve">SODIUM METAL                            </v>
          </cell>
          <cell r="C49" t="str">
            <v xml:space="preserve">01.01.2009     </v>
          </cell>
          <cell r="D49" t="str">
            <v xml:space="preserve">31.01.2009     </v>
          </cell>
          <cell r="E49">
            <v>57089.506999999998</v>
          </cell>
          <cell r="F49">
            <v>52800</v>
          </cell>
          <cell r="G49">
            <v>77821.5</v>
          </cell>
          <cell r="H49">
            <v>32068.007000000001</v>
          </cell>
          <cell r="I49" t="str">
            <v xml:space="preserve">KG </v>
          </cell>
          <cell r="J49">
            <v>4456080.96</v>
          </cell>
          <cell r="K49">
            <v>4166749.82</v>
          </cell>
          <cell r="L49">
            <v>6160278.1699999999</v>
          </cell>
          <cell r="M49">
            <v>2462552.61</v>
          </cell>
          <cell r="O49">
            <v>79.159077761287051</v>
          </cell>
          <cell r="P49">
            <v>76.791570177716366</v>
          </cell>
        </row>
        <row r="50">
          <cell r="A50">
            <v>10000695</v>
          </cell>
          <cell r="B50" t="str">
            <v xml:space="preserve">SULPHURIC ACID                          </v>
          </cell>
          <cell r="C50" t="str">
            <v xml:space="preserve">01.01.2009     </v>
          </cell>
          <cell r="D50" t="str">
            <v xml:space="preserve">31.01.2009     </v>
          </cell>
          <cell r="E50">
            <v>108165.534</v>
          </cell>
          <cell r="F50">
            <v>439687.10399999999</v>
          </cell>
          <cell r="G50">
            <v>483968.50400000002</v>
          </cell>
          <cell r="H50">
            <v>63884.133999999998</v>
          </cell>
          <cell r="I50" t="str">
            <v xml:space="preserve">KG </v>
          </cell>
          <cell r="J50">
            <v>490117.52</v>
          </cell>
          <cell r="K50">
            <v>1311148.93</v>
          </cell>
          <cell r="L50">
            <v>1695521.62</v>
          </cell>
          <cell r="M50">
            <v>105744.83</v>
          </cell>
          <cell r="O50">
            <v>3.5033718227250592</v>
          </cell>
          <cell r="P50">
            <v>1.655259661185984</v>
          </cell>
        </row>
        <row r="51">
          <cell r="A51">
            <v>10000708</v>
          </cell>
          <cell r="B51" t="str">
            <v xml:space="preserve">TETRA HYDROFURAN                        </v>
          </cell>
          <cell r="C51" t="str">
            <v xml:space="preserve">01.01.2009     </v>
          </cell>
          <cell r="D51" t="str">
            <v xml:space="preserve">31.01.2009     </v>
          </cell>
          <cell r="E51">
            <v>190.88</v>
          </cell>
          <cell r="F51">
            <v>0</v>
          </cell>
          <cell r="G51">
            <v>0</v>
          </cell>
          <cell r="H51">
            <v>190.88</v>
          </cell>
          <cell r="I51" t="str">
            <v xml:space="preserve">KG </v>
          </cell>
          <cell r="J51">
            <v>35627.11</v>
          </cell>
          <cell r="K51">
            <v>0</v>
          </cell>
          <cell r="L51">
            <v>0</v>
          </cell>
          <cell r="M51">
            <v>35627.11</v>
          </cell>
          <cell r="O51" t="e">
            <v>#DIV/0!</v>
          </cell>
          <cell r="P51">
            <v>186.64663663034369</v>
          </cell>
        </row>
        <row r="52">
          <cell r="A52">
            <v>10000714</v>
          </cell>
          <cell r="B52" t="str">
            <v xml:space="preserve">Tetrahydrofuran(THF04RE08)              </v>
          </cell>
          <cell r="C52" t="str">
            <v xml:space="preserve">01.01.2009     </v>
          </cell>
          <cell r="D52" t="str">
            <v xml:space="preserve">31.01.2009     </v>
          </cell>
          <cell r="E52">
            <v>719.5</v>
          </cell>
          <cell r="F52">
            <v>0</v>
          </cell>
          <cell r="G52">
            <v>0</v>
          </cell>
          <cell r="H52">
            <v>719.5</v>
          </cell>
          <cell r="I52" t="str">
            <v xml:space="preserve">KG </v>
          </cell>
          <cell r="J52">
            <v>107637.43</v>
          </cell>
          <cell r="K52">
            <v>0</v>
          </cell>
          <cell r="L52">
            <v>0</v>
          </cell>
          <cell r="M52">
            <v>107637.43</v>
          </cell>
          <cell r="O52" t="e">
            <v>#DIV/0!</v>
          </cell>
          <cell r="P52">
            <v>149.60031966643501</v>
          </cell>
        </row>
        <row r="53">
          <cell r="A53">
            <v>10000725</v>
          </cell>
          <cell r="B53" t="str">
            <v xml:space="preserve">TOLUENE                                 </v>
          </cell>
          <cell r="C53" t="str">
            <v xml:space="preserve">01.01.2009     </v>
          </cell>
          <cell r="D53" t="str">
            <v xml:space="preserve">31.01.2009     </v>
          </cell>
          <cell r="E53">
            <v>2227.84</v>
          </cell>
          <cell r="F53">
            <v>0</v>
          </cell>
          <cell r="G53">
            <v>1266.5</v>
          </cell>
          <cell r="H53">
            <v>961.34</v>
          </cell>
          <cell r="I53" t="str">
            <v xml:space="preserve">KG </v>
          </cell>
          <cell r="J53">
            <v>93616.16</v>
          </cell>
          <cell r="K53">
            <v>0</v>
          </cell>
          <cell r="L53">
            <v>53219.65</v>
          </cell>
          <cell r="M53">
            <v>40396.51</v>
          </cell>
          <cell r="O53">
            <v>42.02104224240032</v>
          </cell>
          <cell r="P53">
            <v>42.021043543387357</v>
          </cell>
        </row>
        <row r="54">
          <cell r="A54">
            <v>10000727</v>
          </cell>
          <cell r="B54" t="str">
            <v xml:space="preserve">TRICHLORO ETHYLENE                      </v>
          </cell>
          <cell r="C54" t="str">
            <v xml:space="preserve">01.01.2009     </v>
          </cell>
          <cell r="D54" t="str">
            <v xml:space="preserve">31.01.2009     </v>
          </cell>
          <cell r="E54">
            <v>126027.39599999999</v>
          </cell>
          <cell r="F54">
            <v>257367</v>
          </cell>
          <cell r="G54">
            <v>69917.654999999999</v>
          </cell>
          <cell r="H54">
            <v>313476.74099999998</v>
          </cell>
          <cell r="I54" t="str">
            <v xml:space="preserve">KG </v>
          </cell>
          <cell r="J54">
            <v>5919473.6699999999</v>
          </cell>
          <cell r="K54">
            <v>13774192.15</v>
          </cell>
          <cell r="L54">
            <v>3601008.68</v>
          </cell>
          <cell r="M54">
            <v>16092657.140000001</v>
          </cell>
          <cell r="O54">
            <v>51.503567732642068</v>
          </cell>
          <cell r="P54">
            <v>51.336048373681422</v>
          </cell>
        </row>
        <row r="55">
          <cell r="A55">
            <v>10000753</v>
          </cell>
          <cell r="B55" t="str">
            <v xml:space="preserve">Urea                                    </v>
          </cell>
          <cell r="C55" t="str">
            <v xml:space="preserve">01.01.2009     </v>
          </cell>
          <cell r="D55" t="str">
            <v xml:space="preserve">31.01.2009     </v>
          </cell>
          <cell r="E55">
            <v>50</v>
          </cell>
          <cell r="F55">
            <v>0</v>
          </cell>
          <cell r="G55">
            <v>0</v>
          </cell>
          <cell r="H55">
            <v>50</v>
          </cell>
          <cell r="I55" t="str">
            <v xml:space="preserve">G  </v>
          </cell>
          <cell r="J55">
            <v>300</v>
          </cell>
          <cell r="K55">
            <v>0</v>
          </cell>
          <cell r="L55">
            <v>0</v>
          </cell>
          <cell r="M55">
            <v>300</v>
          </cell>
          <cell r="O55" t="e">
            <v>#DIV/0!</v>
          </cell>
          <cell r="P55">
            <v>6</v>
          </cell>
        </row>
        <row r="56">
          <cell r="A56">
            <v>10001048</v>
          </cell>
          <cell r="B56" t="str">
            <v xml:space="preserve">Hydrogen                                </v>
          </cell>
          <cell r="C56" t="str">
            <v xml:space="preserve">01.01.2009     </v>
          </cell>
          <cell r="D56" t="str">
            <v xml:space="preserve">31.01.2009     </v>
          </cell>
          <cell r="E56">
            <v>56.96</v>
          </cell>
          <cell r="F56">
            <v>201.75</v>
          </cell>
          <cell r="G56">
            <v>0</v>
          </cell>
          <cell r="H56">
            <v>258.70999999999998</v>
          </cell>
          <cell r="I56" t="str">
            <v xml:space="preserve">M3 </v>
          </cell>
          <cell r="J56">
            <v>1725</v>
          </cell>
          <cell r="K56">
            <v>7263</v>
          </cell>
          <cell r="L56">
            <v>0</v>
          </cell>
          <cell r="M56">
            <v>8988</v>
          </cell>
          <cell r="O56" t="e">
            <v>#DIV/0!</v>
          </cell>
          <cell r="P56">
            <v>34.74160256658034</v>
          </cell>
        </row>
        <row r="57">
          <cell r="A57">
            <v>10001089</v>
          </cell>
          <cell r="B57" t="str">
            <v xml:space="preserve">Carnauba Wax ( BP/USP)                  </v>
          </cell>
          <cell r="C57" t="str">
            <v xml:space="preserve">01.01.2009     </v>
          </cell>
          <cell r="D57" t="str">
            <v xml:space="preserve">31.01.2009     </v>
          </cell>
          <cell r="E57">
            <v>1</v>
          </cell>
          <cell r="F57">
            <v>0</v>
          </cell>
          <cell r="G57">
            <v>0</v>
          </cell>
          <cell r="H57">
            <v>1</v>
          </cell>
          <cell r="I57" t="str">
            <v xml:space="preserve">KG </v>
          </cell>
          <cell r="J57">
            <v>437</v>
          </cell>
          <cell r="K57">
            <v>0</v>
          </cell>
          <cell r="L57">
            <v>0</v>
          </cell>
          <cell r="M57">
            <v>437</v>
          </cell>
          <cell r="O57" t="e">
            <v>#DIV/0!</v>
          </cell>
          <cell r="P57">
            <v>437</v>
          </cell>
        </row>
        <row r="58">
          <cell r="A58">
            <v>10001103</v>
          </cell>
          <cell r="B58" t="str">
            <v xml:space="preserve">HYDROGEN PEROXIDE SOLUTION(50%)         </v>
          </cell>
          <cell r="C58" t="str">
            <v xml:space="preserve">01.01.2009     </v>
          </cell>
          <cell r="D58" t="str">
            <v xml:space="preserve">31.01.2009     </v>
          </cell>
          <cell r="E58">
            <v>2</v>
          </cell>
          <cell r="F58">
            <v>0</v>
          </cell>
          <cell r="G58">
            <v>0</v>
          </cell>
          <cell r="H58">
            <v>2</v>
          </cell>
          <cell r="I58" t="str">
            <v xml:space="preserve">KG </v>
          </cell>
          <cell r="J58">
            <v>45.89</v>
          </cell>
          <cell r="K58">
            <v>0</v>
          </cell>
          <cell r="L58">
            <v>0</v>
          </cell>
          <cell r="M58">
            <v>45.89</v>
          </cell>
          <cell r="O58" t="e">
            <v>#DIV/0!</v>
          </cell>
          <cell r="P58">
            <v>22.945</v>
          </cell>
        </row>
        <row r="59">
          <cell r="A59">
            <v>10001104</v>
          </cell>
          <cell r="B59" t="str">
            <v xml:space="preserve">IBUPROFEN DC-73                         </v>
          </cell>
          <cell r="C59" t="str">
            <v xml:space="preserve">01.01.2009     </v>
          </cell>
          <cell r="D59" t="str">
            <v xml:space="preserve">31.01.2009     </v>
          </cell>
          <cell r="E59">
            <v>50</v>
          </cell>
          <cell r="F59">
            <v>0</v>
          </cell>
          <cell r="G59">
            <v>0</v>
          </cell>
          <cell r="H59">
            <v>50</v>
          </cell>
          <cell r="I59" t="str">
            <v xml:space="preserve">KG </v>
          </cell>
          <cell r="J59">
            <v>20000</v>
          </cell>
          <cell r="K59">
            <v>0</v>
          </cell>
          <cell r="L59">
            <v>0</v>
          </cell>
          <cell r="M59">
            <v>20000</v>
          </cell>
          <cell r="O59" t="e">
            <v>#DIV/0!</v>
          </cell>
          <cell r="P59">
            <v>400</v>
          </cell>
        </row>
        <row r="60">
          <cell r="A60">
            <v>10001225</v>
          </cell>
          <cell r="B60" t="str">
            <v xml:space="preserve">Furnace oil                             </v>
          </cell>
          <cell r="C60" t="str">
            <v xml:space="preserve">01.01.2009     </v>
          </cell>
          <cell r="D60" t="str">
            <v xml:space="preserve">31.01.2009     </v>
          </cell>
          <cell r="E60">
            <v>14306</v>
          </cell>
          <cell r="F60">
            <v>0</v>
          </cell>
          <cell r="G60">
            <v>0</v>
          </cell>
          <cell r="H60">
            <v>14306</v>
          </cell>
          <cell r="I60" t="str">
            <v xml:space="preserve">KG </v>
          </cell>
          <cell r="J60">
            <v>1282842.73</v>
          </cell>
          <cell r="K60">
            <v>0</v>
          </cell>
          <cell r="L60">
            <v>0</v>
          </cell>
          <cell r="M60">
            <v>1282842.73</v>
          </cell>
          <cell r="O60" t="e">
            <v>#DIV/0!</v>
          </cell>
          <cell r="P60">
            <v>89.671657346567869</v>
          </cell>
        </row>
        <row r="61">
          <cell r="A61">
            <v>10000013</v>
          </cell>
          <cell r="B61" t="str">
            <v>Cyclohexane 1,1,diacetic acid monamide</v>
          </cell>
          <cell r="C61" t="str">
            <v xml:space="preserve">01.01.2009     </v>
          </cell>
          <cell r="D61" t="str">
            <v xml:space="preserve">31.01.2009     </v>
          </cell>
          <cell r="E61">
            <v>0</v>
          </cell>
          <cell r="F61">
            <v>0</v>
          </cell>
          <cell r="G61">
            <v>0</v>
          </cell>
          <cell r="H61">
            <v>0</v>
          </cell>
          <cell r="I61" t="str">
            <v xml:space="preserve">KG </v>
          </cell>
          <cell r="J61">
            <v>0</v>
          </cell>
          <cell r="K61">
            <v>0</v>
          </cell>
          <cell r="L61">
            <v>0</v>
          </cell>
          <cell r="M61">
            <v>0</v>
          </cell>
          <cell r="O61">
            <v>598.57257130633695</v>
          </cell>
          <cell r="P61">
            <v>598.57257130633695</v>
          </cell>
        </row>
        <row r="62">
          <cell r="A62">
            <v>10000432</v>
          </cell>
          <cell r="B62" t="str">
            <v>LIQUID BROMINE</v>
          </cell>
          <cell r="C62" t="str">
            <v xml:space="preserve">01.01.2009     </v>
          </cell>
          <cell r="D62" t="str">
            <v xml:space="preserve">31.01.2009     </v>
          </cell>
          <cell r="E62">
            <v>0</v>
          </cell>
          <cell r="F62">
            <v>0</v>
          </cell>
          <cell r="G62">
            <v>0</v>
          </cell>
          <cell r="H62">
            <v>0</v>
          </cell>
          <cell r="I62" t="str">
            <v xml:space="preserve">KG </v>
          </cell>
          <cell r="J62">
            <v>0</v>
          </cell>
          <cell r="K62">
            <v>0</v>
          </cell>
          <cell r="L62">
            <v>0</v>
          </cell>
          <cell r="M62">
            <v>0</v>
          </cell>
          <cell r="O62">
            <v>79.736315524752598</v>
          </cell>
          <cell r="P62">
            <v>79.736315524752598</v>
          </cell>
        </row>
        <row r="63">
          <cell r="A63">
            <v>10000747</v>
          </cell>
          <cell r="B63" t="str">
            <v>Tri butyl amine</v>
          </cell>
          <cell r="C63" t="str">
            <v xml:space="preserve">01.01.2009     </v>
          </cell>
          <cell r="D63" t="str">
            <v xml:space="preserve">31.01.2009     </v>
          </cell>
          <cell r="E63">
            <v>0</v>
          </cell>
          <cell r="F63">
            <v>0</v>
          </cell>
          <cell r="G63">
            <v>0</v>
          </cell>
          <cell r="H63">
            <v>0</v>
          </cell>
          <cell r="I63" t="str">
            <v xml:space="preserve">KG </v>
          </cell>
          <cell r="J63">
            <v>0</v>
          </cell>
          <cell r="K63">
            <v>0</v>
          </cell>
          <cell r="L63">
            <v>0</v>
          </cell>
          <cell r="M63">
            <v>0</v>
          </cell>
          <cell r="O63">
            <v>109.60757635785502</v>
          </cell>
          <cell r="P63">
            <v>109.60757635785502</v>
          </cell>
        </row>
        <row r="64">
          <cell r="A64">
            <v>30000002</v>
          </cell>
          <cell r="B64" t="str">
            <v xml:space="preserve">DIASTEREOMER 2 (DS2)                    </v>
          </cell>
          <cell r="C64" t="str">
            <v xml:space="preserve">01.01.2009     </v>
          </cell>
          <cell r="D64" t="str">
            <v xml:space="preserve">31.01.2009     </v>
          </cell>
          <cell r="E64">
            <v>0</v>
          </cell>
          <cell r="F64">
            <v>16561</v>
          </cell>
          <cell r="G64">
            <v>16561</v>
          </cell>
          <cell r="H64">
            <v>0</v>
          </cell>
          <cell r="I64" t="str">
            <v xml:space="preserve">KG </v>
          </cell>
          <cell r="J64">
            <v>0</v>
          </cell>
          <cell r="K64">
            <v>9320033.9700000007</v>
          </cell>
          <cell r="L64">
            <v>9320033.9700000007</v>
          </cell>
          <cell r="M64">
            <v>0</v>
          </cell>
          <cell r="O64">
            <v>562.7700000000001</v>
          </cell>
          <cell r="P64">
            <v>562.7700000000001</v>
          </cell>
        </row>
        <row r="65">
          <cell r="A65">
            <v>30000003</v>
          </cell>
          <cell r="B65" t="str">
            <v xml:space="preserve">Recovery aldehyde  ( RADI)              </v>
          </cell>
          <cell r="C65" t="str">
            <v xml:space="preserve">01.01.2009     </v>
          </cell>
          <cell r="D65" t="str">
            <v xml:space="preserve">31.01.2009     </v>
          </cell>
          <cell r="E65">
            <v>0</v>
          </cell>
          <cell r="F65">
            <v>17004</v>
          </cell>
          <cell r="G65">
            <v>17004</v>
          </cell>
          <cell r="H65">
            <v>0</v>
          </cell>
          <cell r="I65" t="str">
            <v xml:space="preserve">KG </v>
          </cell>
          <cell r="J65">
            <v>0</v>
          </cell>
          <cell r="K65">
            <v>4863484.08</v>
          </cell>
          <cell r="L65">
            <v>4863484.08</v>
          </cell>
          <cell r="M65">
            <v>0</v>
          </cell>
          <cell r="O65">
            <v>286.02</v>
          </cell>
          <cell r="P65">
            <v>286.02</v>
          </cell>
        </row>
        <row r="66">
          <cell r="A66">
            <v>30000004</v>
          </cell>
          <cell r="B66" t="str">
            <v xml:space="preserve">IM2 Milled Ibu material                 </v>
          </cell>
          <cell r="C66" t="str">
            <v xml:space="preserve">01.01.2009     </v>
          </cell>
          <cell r="D66" t="str">
            <v xml:space="preserve">31.01.2009     </v>
          </cell>
          <cell r="E66">
            <v>661.8</v>
          </cell>
          <cell r="F66">
            <v>35198.5</v>
          </cell>
          <cell r="G66">
            <v>35141.300000000003</v>
          </cell>
          <cell r="H66">
            <v>719</v>
          </cell>
          <cell r="I66" t="str">
            <v xml:space="preserve">KG </v>
          </cell>
          <cell r="J66">
            <v>312224</v>
          </cell>
          <cell r="K66">
            <v>16605948.32</v>
          </cell>
          <cell r="L66">
            <v>16578962.5</v>
          </cell>
          <cell r="M66">
            <v>339209.82</v>
          </cell>
          <cell r="O66">
            <v>471.77999960160832</v>
          </cell>
          <cell r="P66">
            <v>314.6258872560125</v>
          </cell>
        </row>
        <row r="67">
          <cell r="A67">
            <v>30000005</v>
          </cell>
          <cell r="B67" t="str">
            <v xml:space="preserve">Rec. Ibu milled (RIBFI)                 </v>
          </cell>
          <cell r="C67" t="str">
            <v xml:space="preserve">01.01.2009     </v>
          </cell>
          <cell r="D67" t="str">
            <v xml:space="preserve">31.01.2009     </v>
          </cell>
          <cell r="E67">
            <v>784.95</v>
          </cell>
          <cell r="F67">
            <v>17997.8</v>
          </cell>
          <cell r="G67">
            <v>17358.75</v>
          </cell>
          <cell r="H67">
            <v>1424</v>
          </cell>
          <cell r="I67" t="str">
            <v xml:space="preserve">KG </v>
          </cell>
          <cell r="J67">
            <v>370323.71</v>
          </cell>
          <cell r="K67">
            <v>8491002.0800000001</v>
          </cell>
          <cell r="L67">
            <v>8189511.0700000003</v>
          </cell>
          <cell r="M67">
            <v>671814.72</v>
          </cell>
          <cell r="O67">
            <v>471.77999971196084</v>
          </cell>
          <cell r="P67">
            <v>314.6258872560125</v>
          </cell>
        </row>
        <row r="68">
          <cell r="A68">
            <v>30000006</v>
          </cell>
          <cell r="B68" t="str">
            <v xml:space="preserve">SN IBU Milled                           </v>
          </cell>
          <cell r="C68" t="str">
            <v xml:space="preserve">01.01.2009     </v>
          </cell>
          <cell r="D68" t="str">
            <v xml:space="preserve">31.01.2009     </v>
          </cell>
          <cell r="E68">
            <v>6259.0919999999996</v>
          </cell>
          <cell r="F68">
            <v>199525.55</v>
          </cell>
          <cell r="G68">
            <v>201768.1</v>
          </cell>
          <cell r="H68">
            <v>4016.5419999999999</v>
          </cell>
          <cell r="I68" t="str">
            <v xml:space="preserve">KG </v>
          </cell>
          <cell r="J68">
            <v>2952914.42</v>
          </cell>
          <cell r="K68">
            <v>94132164.019999996</v>
          </cell>
          <cell r="L68">
            <v>95190154.25</v>
          </cell>
          <cell r="M68">
            <v>1894924.19</v>
          </cell>
          <cell r="O68">
            <v>471.78000015859789</v>
          </cell>
          <cell r="P68">
            <v>314.6258872560125</v>
          </cell>
        </row>
        <row r="69">
          <cell r="A69">
            <v>30000007</v>
          </cell>
          <cell r="B69" t="str">
            <v xml:space="preserve">II Frac. IBU MILLED (FIB)               </v>
          </cell>
          <cell r="C69" t="str">
            <v xml:space="preserve">01.01.2009     </v>
          </cell>
          <cell r="D69" t="str">
            <v xml:space="preserve">31.01.2009     </v>
          </cell>
          <cell r="E69">
            <v>0</v>
          </cell>
          <cell r="F69">
            <v>8859.9</v>
          </cell>
          <cell r="G69">
            <v>8859.9</v>
          </cell>
          <cell r="H69">
            <v>0</v>
          </cell>
          <cell r="I69" t="str">
            <v xml:space="preserve">KG </v>
          </cell>
          <cell r="J69">
            <v>0</v>
          </cell>
          <cell r="K69">
            <v>4179923.63</v>
          </cell>
          <cell r="L69">
            <v>4179923.63</v>
          </cell>
          <cell r="M69">
            <v>0</v>
          </cell>
          <cell r="O69">
            <v>471.78000090294472</v>
          </cell>
          <cell r="P69">
            <v>314.6258872560125</v>
          </cell>
        </row>
        <row r="70">
          <cell r="A70">
            <v>30000009</v>
          </cell>
          <cell r="B70" t="str">
            <v xml:space="preserve">RACEMIC RS PBA (SPB06IS07)              </v>
          </cell>
          <cell r="C70" t="str">
            <v xml:space="preserve">01.01.2009     </v>
          </cell>
          <cell r="D70" t="str">
            <v xml:space="preserve">31.01.2009     </v>
          </cell>
          <cell r="E70">
            <v>0</v>
          </cell>
          <cell r="F70">
            <v>700</v>
          </cell>
          <cell r="G70">
            <v>700</v>
          </cell>
          <cell r="H70">
            <v>0</v>
          </cell>
          <cell r="I70" t="str">
            <v xml:space="preserve">KG </v>
          </cell>
          <cell r="J70">
            <v>0</v>
          </cell>
          <cell r="K70">
            <v>69300</v>
          </cell>
          <cell r="L70">
            <v>69300</v>
          </cell>
          <cell r="M70">
            <v>0</v>
          </cell>
          <cell r="O70">
            <v>99</v>
          </cell>
          <cell r="P70">
            <v>99</v>
          </cell>
        </row>
        <row r="71">
          <cell r="A71">
            <v>30000010</v>
          </cell>
          <cell r="B71" t="str">
            <v xml:space="preserve">RPBA (SPB05IS07)                        </v>
          </cell>
          <cell r="C71" t="str">
            <v xml:space="preserve">01.01.2009     </v>
          </cell>
          <cell r="D71" t="str">
            <v xml:space="preserve">31.01.2009     </v>
          </cell>
          <cell r="E71">
            <v>697.75</v>
          </cell>
          <cell r="F71">
            <v>450</v>
          </cell>
          <cell r="G71">
            <v>0</v>
          </cell>
          <cell r="H71">
            <v>1147.75</v>
          </cell>
          <cell r="I71" t="str">
            <v xml:space="preserve">KG </v>
          </cell>
          <cell r="J71">
            <v>69077.25</v>
          </cell>
          <cell r="K71">
            <v>44550</v>
          </cell>
          <cell r="L71">
            <v>0</v>
          </cell>
          <cell r="M71">
            <v>113627.25</v>
          </cell>
          <cell r="O71" t="e">
            <v>#DIV/0!</v>
          </cell>
          <cell r="P71">
            <v>99</v>
          </cell>
        </row>
        <row r="72">
          <cell r="A72">
            <v>30000011</v>
          </cell>
          <cell r="B72" t="str">
            <v xml:space="preserve">RSPBA PURE(SPB2BIS07)                   </v>
          </cell>
          <cell r="C72" t="str">
            <v xml:space="preserve">01.01.2009     </v>
          </cell>
          <cell r="D72" t="str">
            <v xml:space="preserve">31.01.2009     </v>
          </cell>
          <cell r="E72">
            <v>160</v>
          </cell>
          <cell r="F72">
            <v>0</v>
          </cell>
          <cell r="G72">
            <v>150</v>
          </cell>
          <cell r="H72">
            <v>10</v>
          </cell>
          <cell r="I72" t="str">
            <v xml:space="preserve">KG </v>
          </cell>
          <cell r="J72">
            <v>199200</v>
          </cell>
          <cell r="K72">
            <v>0</v>
          </cell>
          <cell r="L72">
            <v>186750</v>
          </cell>
          <cell r="M72">
            <v>12450</v>
          </cell>
          <cell r="O72">
            <v>1245</v>
          </cell>
          <cell r="P72">
            <v>1245</v>
          </cell>
        </row>
        <row r="73">
          <cell r="A73">
            <v>30000013</v>
          </cell>
          <cell r="B73" t="str">
            <v xml:space="preserve">SPBA  extraction (SPB04FS07)            </v>
          </cell>
          <cell r="C73" t="str">
            <v xml:space="preserve">01.01.2009     </v>
          </cell>
          <cell r="D73" t="str">
            <v xml:space="preserve">31.01.2009     </v>
          </cell>
          <cell r="E73">
            <v>0</v>
          </cell>
          <cell r="F73">
            <v>150</v>
          </cell>
          <cell r="G73">
            <v>150</v>
          </cell>
          <cell r="H73">
            <v>0</v>
          </cell>
          <cell r="I73" t="str">
            <v xml:space="preserve">KG </v>
          </cell>
          <cell r="J73">
            <v>0</v>
          </cell>
          <cell r="K73">
            <v>14850</v>
          </cell>
          <cell r="L73">
            <v>14850</v>
          </cell>
          <cell r="M73">
            <v>0</v>
          </cell>
          <cell r="O73">
            <v>99</v>
          </cell>
          <cell r="P73">
            <v>99</v>
          </cell>
        </row>
        <row r="74">
          <cell r="A74">
            <v>30000014</v>
          </cell>
          <cell r="B74" t="str">
            <v xml:space="preserve">S-PBA SALT (SPB03IS07)                  </v>
          </cell>
          <cell r="C74" t="str">
            <v xml:space="preserve">01.01.2009     </v>
          </cell>
          <cell r="D74" t="str">
            <v xml:space="preserve">31.01.2009     </v>
          </cell>
          <cell r="E74">
            <v>0</v>
          </cell>
          <cell r="F74">
            <v>450</v>
          </cell>
          <cell r="G74">
            <v>450</v>
          </cell>
          <cell r="H74">
            <v>0</v>
          </cell>
          <cell r="I74" t="str">
            <v xml:space="preserve">KG </v>
          </cell>
          <cell r="J74">
            <v>0</v>
          </cell>
          <cell r="K74">
            <v>44550</v>
          </cell>
          <cell r="L74">
            <v>44550</v>
          </cell>
          <cell r="M74">
            <v>0</v>
          </cell>
          <cell r="O74">
            <v>99</v>
          </cell>
          <cell r="P74">
            <v>99</v>
          </cell>
        </row>
        <row r="75">
          <cell r="A75">
            <v>30000015</v>
          </cell>
          <cell r="B75" t="str">
            <v xml:space="preserve">Wet JP IBU (JIB3)                       </v>
          </cell>
          <cell r="C75" t="str">
            <v xml:space="preserve">01.01.2009     </v>
          </cell>
          <cell r="D75" t="str">
            <v xml:space="preserve">31.01.2009     </v>
          </cell>
          <cell r="E75">
            <v>0</v>
          </cell>
          <cell r="F75">
            <v>9109</v>
          </cell>
          <cell r="G75">
            <v>9109</v>
          </cell>
          <cell r="H75">
            <v>0</v>
          </cell>
          <cell r="I75" t="str">
            <v xml:space="preserve">KG </v>
          </cell>
          <cell r="J75">
            <v>0</v>
          </cell>
          <cell r="K75">
            <v>4380518.0999999996</v>
          </cell>
          <cell r="L75">
            <v>4380518.0999999996</v>
          </cell>
          <cell r="M75">
            <v>0</v>
          </cell>
          <cell r="O75">
            <v>480.9</v>
          </cell>
          <cell r="P75">
            <v>314.6258872560125</v>
          </cell>
        </row>
        <row r="76">
          <cell r="A76">
            <v>30000016</v>
          </cell>
          <cell r="B76" t="str">
            <v xml:space="preserve">JP SN ibu milled                        </v>
          </cell>
          <cell r="C76" t="str">
            <v xml:space="preserve">01.01.2009     </v>
          </cell>
          <cell r="D76" t="str">
            <v xml:space="preserve">31.01.2009     </v>
          </cell>
          <cell r="E76">
            <v>0</v>
          </cell>
          <cell r="F76">
            <v>6275</v>
          </cell>
          <cell r="G76">
            <v>6275</v>
          </cell>
          <cell r="H76">
            <v>0</v>
          </cell>
          <cell r="I76" t="str">
            <v xml:space="preserve">KG </v>
          </cell>
          <cell r="J76">
            <v>0</v>
          </cell>
          <cell r="K76">
            <v>3017647.5</v>
          </cell>
          <cell r="L76">
            <v>3017647.5</v>
          </cell>
          <cell r="M76">
            <v>0</v>
          </cell>
          <cell r="O76">
            <v>480.9</v>
          </cell>
          <cell r="P76">
            <v>314.6258872560125</v>
          </cell>
        </row>
        <row r="77">
          <cell r="A77">
            <v>30000020</v>
          </cell>
          <cell r="B77" t="str">
            <v xml:space="preserve">USP ibu milled                          </v>
          </cell>
          <cell r="C77" t="str">
            <v xml:space="preserve">01.01.2009     </v>
          </cell>
          <cell r="D77" t="str">
            <v xml:space="preserve">31.01.2009     </v>
          </cell>
          <cell r="E77">
            <v>2.2639999999999998</v>
          </cell>
          <cell r="F77">
            <v>43271.1</v>
          </cell>
          <cell r="G77">
            <v>43271.1</v>
          </cell>
          <cell r="H77">
            <v>2.2639999999999998</v>
          </cell>
          <cell r="I77" t="str">
            <v xml:space="preserve">KG </v>
          </cell>
          <cell r="J77">
            <v>1130.55</v>
          </cell>
          <cell r="K77">
            <v>21607856.5</v>
          </cell>
          <cell r="L77">
            <v>21607856.5</v>
          </cell>
          <cell r="M77">
            <v>1130.55</v>
          </cell>
          <cell r="O77">
            <v>499.36000009244049</v>
          </cell>
          <cell r="P77">
            <v>314.6258872560125</v>
          </cell>
        </row>
        <row r="78">
          <cell r="A78">
            <v>30000021</v>
          </cell>
          <cell r="B78" t="str">
            <v xml:space="preserve">S250 ibu milled                         </v>
          </cell>
          <cell r="C78" t="str">
            <v xml:space="preserve">01.01.2009     </v>
          </cell>
          <cell r="D78" t="str">
            <v xml:space="preserve">31.01.2009     </v>
          </cell>
          <cell r="E78">
            <v>330.65</v>
          </cell>
          <cell r="F78">
            <v>20269.7</v>
          </cell>
          <cell r="G78">
            <v>20249.25</v>
          </cell>
          <cell r="H78">
            <v>351.1</v>
          </cell>
          <cell r="I78" t="str">
            <v xml:space="preserve">KG </v>
          </cell>
          <cell r="J78">
            <v>165156.37</v>
          </cell>
          <cell r="K78">
            <v>10124512.460000001</v>
          </cell>
          <cell r="L78">
            <v>10114297.890000001</v>
          </cell>
          <cell r="M78">
            <v>175370.94</v>
          </cell>
          <cell r="O78">
            <v>499.49000037038411</v>
          </cell>
          <cell r="P78">
            <v>331.24021945839286</v>
          </cell>
        </row>
        <row r="79">
          <cell r="A79">
            <v>30000023</v>
          </cell>
          <cell r="B79" t="str">
            <v xml:space="preserve">S380 ibu milled                         </v>
          </cell>
          <cell r="C79" t="str">
            <v xml:space="preserve">01.01.2009     </v>
          </cell>
          <cell r="D79" t="str">
            <v xml:space="preserve">31.01.2009     </v>
          </cell>
          <cell r="E79">
            <v>1.9</v>
          </cell>
          <cell r="F79">
            <v>7028.1</v>
          </cell>
          <cell r="G79">
            <v>6733.35</v>
          </cell>
          <cell r="H79">
            <v>296.64999999999998</v>
          </cell>
          <cell r="I79" t="str">
            <v xml:space="preserve">KG </v>
          </cell>
          <cell r="J79">
            <v>949.03</v>
          </cell>
          <cell r="K79">
            <v>3510465.67</v>
          </cell>
          <cell r="L79">
            <v>3363240.99</v>
          </cell>
          <cell r="M79">
            <v>148173.71</v>
          </cell>
          <cell r="O79">
            <v>499.48999977722826</v>
          </cell>
          <cell r="P79">
            <v>331.48665883041861</v>
          </cell>
        </row>
        <row r="80">
          <cell r="A80">
            <v>30000024</v>
          </cell>
          <cell r="B80" t="str">
            <v xml:space="preserve">S500 ibu milled                         </v>
          </cell>
          <cell r="C80" t="str">
            <v xml:space="preserve">01.01.2009     </v>
          </cell>
          <cell r="D80" t="str">
            <v xml:space="preserve">31.01.2009     </v>
          </cell>
          <cell r="E80">
            <v>1.8</v>
          </cell>
          <cell r="F80">
            <v>25176.1</v>
          </cell>
          <cell r="G80">
            <v>25176.1</v>
          </cell>
          <cell r="H80">
            <v>1.8</v>
          </cell>
          <cell r="I80" t="str">
            <v xml:space="preserve">KG </v>
          </cell>
          <cell r="J80">
            <v>849.2</v>
          </cell>
          <cell r="K80">
            <v>11877580.460000001</v>
          </cell>
          <cell r="L80">
            <v>11877580.460000001</v>
          </cell>
          <cell r="M80">
            <v>849.2</v>
          </cell>
          <cell r="O80">
            <v>471.78000007944047</v>
          </cell>
          <cell r="P80">
            <v>310.36177980947224</v>
          </cell>
        </row>
        <row r="81">
          <cell r="A81">
            <v>30000026</v>
          </cell>
          <cell r="B81" t="str">
            <v xml:space="preserve">MLRP ibu milled                         </v>
          </cell>
          <cell r="C81" t="str">
            <v xml:space="preserve">01.01.2009     </v>
          </cell>
          <cell r="D81" t="str">
            <v xml:space="preserve">31.01.2009     </v>
          </cell>
          <cell r="E81">
            <v>0</v>
          </cell>
          <cell r="F81">
            <v>17946.099999999999</v>
          </cell>
          <cell r="G81">
            <v>17189.099999999999</v>
          </cell>
          <cell r="H81">
            <v>757</v>
          </cell>
          <cell r="I81" t="str">
            <v xml:space="preserve">KG </v>
          </cell>
          <cell r="J81">
            <v>0</v>
          </cell>
          <cell r="K81">
            <v>9084315.8200000003</v>
          </cell>
          <cell r="L81">
            <v>8701122.4199999999</v>
          </cell>
          <cell r="M81">
            <v>383193.4</v>
          </cell>
          <cell r="O81">
            <v>506.20000000000005</v>
          </cell>
          <cell r="P81">
            <v>314.6258872560125</v>
          </cell>
        </row>
        <row r="82">
          <cell r="A82">
            <v>30000028</v>
          </cell>
          <cell r="B82" t="str">
            <v xml:space="preserve">IHD ibu milled                          </v>
          </cell>
          <cell r="C82" t="str">
            <v xml:space="preserve">01.01.2009     </v>
          </cell>
          <cell r="D82" t="str">
            <v xml:space="preserve">31.01.2009     </v>
          </cell>
          <cell r="E82">
            <v>954.51</v>
          </cell>
          <cell r="F82">
            <v>8109.2</v>
          </cell>
          <cell r="G82">
            <v>5945.55</v>
          </cell>
          <cell r="H82">
            <v>3118.16</v>
          </cell>
          <cell r="I82" t="str">
            <v xml:space="preserve">KG </v>
          </cell>
          <cell r="J82">
            <v>459720.66</v>
          </cell>
          <cell r="K82">
            <v>3905633.99</v>
          </cell>
          <cell r="L82">
            <v>2863555.25</v>
          </cell>
          <cell r="M82">
            <v>1501799.4</v>
          </cell>
          <cell r="O82">
            <v>481.63000058867556</v>
          </cell>
          <cell r="P82">
            <v>346.79148369947387</v>
          </cell>
        </row>
        <row r="83">
          <cell r="A83">
            <v>30000030</v>
          </cell>
          <cell r="B83" t="str">
            <v xml:space="preserve">PIB ibu milled                          </v>
          </cell>
          <cell r="C83" t="str">
            <v xml:space="preserve">01.01.2009     </v>
          </cell>
          <cell r="D83" t="str">
            <v xml:space="preserve">31.01.2009     </v>
          </cell>
          <cell r="E83">
            <v>0</v>
          </cell>
          <cell r="F83">
            <v>2062</v>
          </cell>
          <cell r="G83">
            <v>2062</v>
          </cell>
          <cell r="H83">
            <v>0</v>
          </cell>
          <cell r="I83" t="str">
            <v xml:space="preserve">KG </v>
          </cell>
          <cell r="J83">
            <v>0</v>
          </cell>
          <cell r="K83">
            <v>972810.36</v>
          </cell>
          <cell r="L83">
            <v>972810.36</v>
          </cell>
          <cell r="M83">
            <v>0</v>
          </cell>
          <cell r="O83">
            <v>471.78</v>
          </cell>
          <cell r="P83">
            <v>314.6258872560125</v>
          </cell>
        </row>
        <row r="84">
          <cell r="A84">
            <v>30000033</v>
          </cell>
          <cell r="B84" t="str">
            <v xml:space="preserve">IM3 Wet IBU                             </v>
          </cell>
          <cell r="C84" t="str">
            <v xml:space="preserve">01.01.2009     </v>
          </cell>
          <cell r="D84" t="str">
            <v xml:space="preserve">31.01.2009     </v>
          </cell>
          <cell r="E84">
            <v>0</v>
          </cell>
          <cell r="F84">
            <v>10574.5</v>
          </cell>
          <cell r="G84">
            <v>10245.51</v>
          </cell>
          <cell r="H84">
            <v>328.99</v>
          </cell>
          <cell r="I84" t="str">
            <v xml:space="preserve">KG </v>
          </cell>
          <cell r="J84">
            <v>0</v>
          </cell>
          <cell r="K84">
            <v>4736212.82</v>
          </cell>
          <cell r="L84">
            <v>4588861.49</v>
          </cell>
          <cell r="M84">
            <v>147351.32999999999</v>
          </cell>
          <cell r="O84">
            <v>447.8900015714201</v>
          </cell>
          <cell r="P84">
            <v>314.6258872560125</v>
          </cell>
        </row>
        <row r="85">
          <cell r="A85">
            <v>30000035</v>
          </cell>
          <cell r="B85" t="str">
            <v xml:space="preserve">WET S+IBU                               </v>
          </cell>
          <cell r="C85" t="str">
            <v xml:space="preserve">01.01.2009     </v>
          </cell>
          <cell r="D85" t="str">
            <v xml:space="preserve">31.01.2009     </v>
          </cell>
          <cell r="E85">
            <v>0.05</v>
          </cell>
          <cell r="F85">
            <v>8130.1</v>
          </cell>
          <cell r="G85">
            <v>7213</v>
          </cell>
          <cell r="H85">
            <v>917.15</v>
          </cell>
          <cell r="I85" t="str">
            <v xml:space="preserve">KG </v>
          </cell>
          <cell r="J85">
            <v>59.02</v>
          </cell>
          <cell r="K85">
            <v>9597420.4399999995</v>
          </cell>
          <cell r="L85">
            <v>8514802.2300000004</v>
          </cell>
          <cell r="M85">
            <v>1082677.23</v>
          </cell>
          <cell r="O85">
            <v>1180.4799986136143</v>
          </cell>
          <cell r="P85">
            <v>700.50508944014769</v>
          </cell>
        </row>
        <row r="86">
          <cell r="A86">
            <v>30000038</v>
          </cell>
          <cell r="B86" t="str">
            <v xml:space="preserve">SEIVIED S+IBU                           </v>
          </cell>
          <cell r="C86" t="str">
            <v xml:space="preserve">01.01.2009     </v>
          </cell>
          <cell r="D86" t="str">
            <v xml:space="preserve">31.01.2009     </v>
          </cell>
          <cell r="E86">
            <v>476.4</v>
          </cell>
          <cell r="F86">
            <v>6870.95</v>
          </cell>
          <cell r="G86">
            <v>6517.8</v>
          </cell>
          <cell r="H86">
            <v>829.55</v>
          </cell>
          <cell r="I86" t="str">
            <v xml:space="preserve">KG </v>
          </cell>
          <cell r="J86">
            <v>586272.13</v>
          </cell>
          <cell r="K86">
            <v>8455597.1899999995</v>
          </cell>
          <cell r="L86">
            <v>8021000.2000000002</v>
          </cell>
          <cell r="M86">
            <v>1020869.12</v>
          </cell>
          <cell r="O86">
            <v>1230.629997852036</v>
          </cell>
          <cell r="P86">
            <v>700.50508944014769</v>
          </cell>
        </row>
        <row r="87">
          <cell r="A87">
            <v>30000043</v>
          </cell>
          <cell r="B87" t="str">
            <v xml:space="preserve">REC.PBA                                 </v>
          </cell>
          <cell r="C87" t="str">
            <v xml:space="preserve">01.01.2009     </v>
          </cell>
          <cell r="D87" t="str">
            <v xml:space="preserve">31.01.2009     </v>
          </cell>
          <cell r="E87">
            <v>0</v>
          </cell>
          <cell r="F87">
            <v>8148</v>
          </cell>
          <cell r="G87">
            <v>8148</v>
          </cell>
          <cell r="H87">
            <v>0</v>
          </cell>
          <cell r="I87" t="str">
            <v xml:space="preserve">KG </v>
          </cell>
          <cell r="J87">
            <v>0</v>
          </cell>
          <cell r="K87">
            <v>806652</v>
          </cell>
          <cell r="L87">
            <v>806652</v>
          </cell>
          <cell r="M87">
            <v>0</v>
          </cell>
          <cell r="O87">
            <v>99</v>
          </cell>
          <cell r="P87">
            <v>99</v>
          </cell>
        </row>
        <row r="88">
          <cell r="A88">
            <v>30000044</v>
          </cell>
          <cell r="B88" t="str">
            <v xml:space="preserve">Milled Recemic Ibuprofen ( REBFS)       </v>
          </cell>
          <cell r="C88" t="str">
            <v xml:space="preserve">01.01.2009     </v>
          </cell>
          <cell r="D88" t="str">
            <v xml:space="preserve">31.01.2009     </v>
          </cell>
          <cell r="E88">
            <v>754.95</v>
          </cell>
          <cell r="F88">
            <v>12460</v>
          </cell>
          <cell r="G88">
            <v>13214.95</v>
          </cell>
          <cell r="H88">
            <v>0</v>
          </cell>
          <cell r="I88" t="str">
            <v xml:space="preserve">KG </v>
          </cell>
          <cell r="J88">
            <v>356170.31</v>
          </cell>
          <cell r="K88">
            <v>5878378.8099999996</v>
          </cell>
          <cell r="L88">
            <v>6234549.1200000001</v>
          </cell>
          <cell r="M88">
            <v>0</v>
          </cell>
          <cell r="O88">
            <v>471.78000068104683</v>
          </cell>
          <cell r="P88">
            <v>314.6258872560125</v>
          </cell>
        </row>
        <row r="89">
          <cell r="A89">
            <v>30000045</v>
          </cell>
          <cell r="B89" t="str">
            <v xml:space="preserve">RECEMIC IBU Org.Layer from ML           </v>
          </cell>
          <cell r="C89" t="str">
            <v xml:space="preserve">01.01.2009     </v>
          </cell>
          <cell r="D89" t="str">
            <v xml:space="preserve">31.01.2009     </v>
          </cell>
          <cell r="E89">
            <v>1600</v>
          </cell>
          <cell r="F89">
            <v>9000</v>
          </cell>
          <cell r="G89">
            <v>9000</v>
          </cell>
          <cell r="H89">
            <v>1600</v>
          </cell>
          <cell r="I89" t="str">
            <v xml:space="preserve">KG </v>
          </cell>
          <cell r="J89">
            <v>266496</v>
          </cell>
          <cell r="K89">
            <v>1499040</v>
          </cell>
          <cell r="L89">
            <v>1499040</v>
          </cell>
          <cell r="M89">
            <v>266496</v>
          </cell>
          <cell r="O89">
            <v>166.56</v>
          </cell>
          <cell r="P89">
            <v>166.56</v>
          </cell>
        </row>
        <row r="90">
          <cell r="A90">
            <v>30000046</v>
          </cell>
          <cell r="B90" t="str">
            <v xml:space="preserve">RECEMIC IBU from ML (RIM2FS)            </v>
          </cell>
          <cell r="C90" t="str">
            <v xml:space="preserve">01.01.2009     </v>
          </cell>
          <cell r="D90" t="str">
            <v xml:space="preserve">31.01.2009     </v>
          </cell>
          <cell r="E90">
            <v>0.15</v>
          </cell>
          <cell r="F90">
            <v>900</v>
          </cell>
          <cell r="G90">
            <v>0</v>
          </cell>
          <cell r="H90">
            <v>900.15</v>
          </cell>
          <cell r="I90" t="str">
            <v xml:space="preserve">KG </v>
          </cell>
          <cell r="J90">
            <v>16.02</v>
          </cell>
          <cell r="K90">
            <v>96138</v>
          </cell>
          <cell r="L90">
            <v>0</v>
          </cell>
          <cell r="M90">
            <v>96154.02</v>
          </cell>
          <cell r="O90" t="e">
            <v>#DIV/0!</v>
          </cell>
          <cell r="P90">
            <v>106.81999666722214</v>
          </cell>
        </row>
        <row r="91">
          <cell r="A91">
            <v>30000047</v>
          </cell>
          <cell r="B91" t="str">
            <v xml:space="preserve">WET IBU LYSINATE (IBLFY)                </v>
          </cell>
          <cell r="C91" t="str">
            <v xml:space="preserve">01.01.2009     </v>
          </cell>
          <cell r="D91" t="str">
            <v xml:space="preserve">31.01.2009     </v>
          </cell>
          <cell r="E91">
            <v>1218.7</v>
          </cell>
          <cell r="F91">
            <v>6174.9</v>
          </cell>
          <cell r="G91">
            <v>7393.6</v>
          </cell>
          <cell r="H91">
            <v>0</v>
          </cell>
          <cell r="I91" t="str">
            <v xml:space="preserve">KG </v>
          </cell>
          <cell r="J91">
            <v>1767639.04</v>
          </cell>
          <cell r="K91">
            <v>8956260.2100000009</v>
          </cell>
          <cell r="L91">
            <v>10723899.25</v>
          </cell>
          <cell r="M91">
            <v>0</v>
          </cell>
          <cell r="O91">
            <v>1450.4300002705043</v>
          </cell>
          <cell r="P91">
            <v>1287.1413999409992</v>
          </cell>
        </row>
        <row r="92">
          <cell r="A92">
            <v>30000048</v>
          </cell>
          <cell r="B92" t="str">
            <v xml:space="preserve">IBU LYSINATE (Sieving ) (IBLFY)         </v>
          </cell>
          <cell r="C92" t="str">
            <v xml:space="preserve">01.01.2009     </v>
          </cell>
          <cell r="D92" t="str">
            <v xml:space="preserve">31.01.2009     </v>
          </cell>
          <cell r="E92">
            <v>608.25</v>
          </cell>
          <cell r="F92">
            <v>3223.8</v>
          </cell>
          <cell r="G92">
            <v>2990.4</v>
          </cell>
          <cell r="H92">
            <v>841.65</v>
          </cell>
          <cell r="I92" t="str">
            <v xml:space="preserve">KG </v>
          </cell>
          <cell r="J92">
            <v>931857.25</v>
          </cell>
          <cell r="K92">
            <v>4938958.3</v>
          </cell>
          <cell r="L92">
            <v>4581382.5</v>
          </cell>
          <cell r="M92">
            <v>1289433.05</v>
          </cell>
          <cell r="O92">
            <v>1532.0299959871588</v>
          </cell>
          <cell r="P92">
            <v>1287.1413999409992</v>
          </cell>
        </row>
        <row r="93">
          <cell r="A93">
            <v>30000052</v>
          </cell>
          <cell r="B93" t="str">
            <v xml:space="preserve">Ibu Sodium final drying                 </v>
          </cell>
          <cell r="C93" t="str">
            <v xml:space="preserve">01.01.2009     </v>
          </cell>
          <cell r="D93" t="str">
            <v xml:space="preserve">31.01.2009     </v>
          </cell>
          <cell r="E93">
            <v>1691.9</v>
          </cell>
          <cell r="F93">
            <v>0</v>
          </cell>
          <cell r="G93">
            <v>1691.8</v>
          </cell>
          <cell r="H93">
            <v>0.1</v>
          </cell>
          <cell r="I93" t="str">
            <v xml:space="preserve">KG </v>
          </cell>
          <cell r="J93">
            <v>821079.07</v>
          </cell>
          <cell r="K93">
            <v>0</v>
          </cell>
          <cell r="L93">
            <v>821030.54</v>
          </cell>
          <cell r="M93">
            <v>48.53</v>
          </cell>
          <cell r="O93">
            <v>485.3</v>
          </cell>
          <cell r="P93">
            <v>392.25162283186421</v>
          </cell>
        </row>
        <row r="94">
          <cell r="A94">
            <v>30000055</v>
          </cell>
          <cell r="B94" t="str">
            <v xml:space="preserve"> Drying Ibu Sodium CRYSTAL  (ISDFB)     </v>
          </cell>
          <cell r="C94" t="str">
            <v xml:space="preserve">01.01.2009     </v>
          </cell>
          <cell r="D94" t="str">
            <v xml:space="preserve">31.01.2009     </v>
          </cell>
          <cell r="E94">
            <v>49.7</v>
          </cell>
          <cell r="F94">
            <v>0</v>
          </cell>
          <cell r="G94">
            <v>49.7</v>
          </cell>
          <cell r="H94">
            <v>0</v>
          </cell>
          <cell r="I94" t="str">
            <v xml:space="preserve">KG </v>
          </cell>
          <cell r="J94">
            <v>24119.41</v>
          </cell>
          <cell r="K94">
            <v>0</v>
          </cell>
          <cell r="L94">
            <v>24119.41</v>
          </cell>
          <cell r="M94">
            <v>0</v>
          </cell>
          <cell r="O94">
            <v>485.29999999999995</v>
          </cell>
          <cell r="P94">
            <v>392.25162283186421</v>
          </cell>
        </row>
        <row r="95">
          <cell r="A95">
            <v>30000056</v>
          </cell>
          <cell r="B95" t="str">
            <v xml:space="preserve">Milled IBU from Ibu Sodium (IBSIBFI)    </v>
          </cell>
          <cell r="C95" t="str">
            <v xml:space="preserve">01.01.2009     </v>
          </cell>
          <cell r="D95" t="str">
            <v xml:space="preserve">31.01.2009     </v>
          </cell>
          <cell r="E95">
            <v>0</v>
          </cell>
          <cell r="F95">
            <v>1471.8</v>
          </cell>
          <cell r="G95">
            <v>1471.8</v>
          </cell>
          <cell r="H95">
            <v>0</v>
          </cell>
          <cell r="I95" t="str">
            <v xml:space="preserve">KG </v>
          </cell>
          <cell r="J95">
            <v>0</v>
          </cell>
          <cell r="K95">
            <v>694365.81</v>
          </cell>
          <cell r="L95">
            <v>694365.81</v>
          </cell>
          <cell r="M95">
            <v>0</v>
          </cell>
          <cell r="O95">
            <v>471.78000407664092</v>
          </cell>
          <cell r="P95">
            <v>392.25162283186421</v>
          </cell>
        </row>
        <row r="96">
          <cell r="A96">
            <v>30000057</v>
          </cell>
          <cell r="B96" t="str">
            <v xml:space="preserve">Wet (S+) IBU LYSINATE                   </v>
          </cell>
          <cell r="C96" t="str">
            <v xml:space="preserve">01.01.2009     </v>
          </cell>
          <cell r="D96" t="str">
            <v xml:space="preserve">31.01.2009     </v>
          </cell>
          <cell r="E96">
            <v>0</v>
          </cell>
          <cell r="F96">
            <v>528.79999999999995</v>
          </cell>
          <cell r="G96">
            <v>0</v>
          </cell>
          <cell r="H96">
            <v>528.79999999999995</v>
          </cell>
          <cell r="I96" t="str">
            <v xml:space="preserve">KG </v>
          </cell>
          <cell r="J96">
            <v>0</v>
          </cell>
          <cell r="K96">
            <v>518224</v>
          </cell>
          <cell r="L96">
            <v>0</v>
          </cell>
          <cell r="M96">
            <v>518224</v>
          </cell>
          <cell r="O96" t="e">
            <v>#DIV/0!</v>
          </cell>
          <cell r="P96">
            <v>700.50508944014769</v>
          </cell>
        </row>
        <row r="97">
          <cell r="A97">
            <v>30000059</v>
          </cell>
          <cell r="B97" t="str">
            <v xml:space="preserve">Seiving (S+) IBU LYSINATE               </v>
          </cell>
          <cell r="C97" t="str">
            <v xml:space="preserve">01.01.2009     </v>
          </cell>
          <cell r="D97" t="str">
            <v xml:space="preserve">31.01.2009     </v>
          </cell>
          <cell r="E97">
            <v>32</v>
          </cell>
          <cell r="F97">
            <v>0</v>
          </cell>
          <cell r="G97">
            <v>0</v>
          </cell>
          <cell r="H97">
            <v>32</v>
          </cell>
          <cell r="I97" t="str">
            <v xml:space="preserve">KG </v>
          </cell>
          <cell r="J97">
            <v>34819.839999999997</v>
          </cell>
          <cell r="K97">
            <v>0</v>
          </cell>
          <cell r="L97">
            <v>0</v>
          </cell>
          <cell r="M97">
            <v>34819.839999999997</v>
          </cell>
          <cell r="O97" t="e">
            <v>#DIV/0!</v>
          </cell>
          <cell r="P97">
            <v>700.50508944014769</v>
          </cell>
        </row>
        <row r="98">
          <cell r="A98">
            <v>30000061</v>
          </cell>
          <cell r="B98" t="str">
            <v xml:space="preserve">REC S+IBU (SPBA1ZS07)                   </v>
          </cell>
          <cell r="C98" t="str">
            <v xml:space="preserve">01.01.2009     </v>
          </cell>
          <cell r="D98" t="str">
            <v xml:space="preserve">31.01.2009     </v>
          </cell>
          <cell r="E98">
            <v>205</v>
          </cell>
          <cell r="F98">
            <v>275</v>
          </cell>
          <cell r="G98">
            <v>190.7</v>
          </cell>
          <cell r="H98">
            <v>289.3</v>
          </cell>
          <cell r="I98" t="str">
            <v xml:space="preserve">KG </v>
          </cell>
          <cell r="J98">
            <v>910610</v>
          </cell>
          <cell r="K98">
            <v>1221550</v>
          </cell>
          <cell r="L98">
            <v>847089.4</v>
          </cell>
          <cell r="M98">
            <v>1285070.6000000001</v>
          </cell>
          <cell r="O98">
            <v>4442</v>
          </cell>
          <cell r="P98">
            <v>700.50508944014769</v>
          </cell>
        </row>
        <row r="99">
          <cell r="A99">
            <v>30000073</v>
          </cell>
          <cell r="B99" t="str">
            <v xml:space="preserve">SIEVING IBU LYSINATE GRANULATION        </v>
          </cell>
          <cell r="C99" t="str">
            <v xml:space="preserve">01.01.2009     </v>
          </cell>
          <cell r="D99" t="str">
            <v xml:space="preserve">31.01.2009     </v>
          </cell>
          <cell r="E99">
            <v>128.5</v>
          </cell>
          <cell r="F99">
            <v>485.5</v>
          </cell>
          <cell r="G99">
            <v>0</v>
          </cell>
          <cell r="H99">
            <v>614</v>
          </cell>
          <cell r="I99" t="str">
            <v xml:space="preserve">KG </v>
          </cell>
          <cell r="J99">
            <v>196865.85</v>
          </cell>
          <cell r="K99">
            <v>743800.57</v>
          </cell>
          <cell r="L99">
            <v>0</v>
          </cell>
          <cell r="M99">
            <v>940666.42</v>
          </cell>
          <cell r="O99" t="e">
            <v>#DIV/0!</v>
          </cell>
          <cell r="P99">
            <v>1287.1413999409992</v>
          </cell>
        </row>
        <row r="100">
          <cell r="A100">
            <v>30000081</v>
          </cell>
          <cell r="B100" t="str">
            <v xml:space="preserve">Crude aldehyde pondy ( CADII)           </v>
          </cell>
          <cell r="C100" t="str">
            <v xml:space="preserve">01.01.2009     </v>
          </cell>
          <cell r="D100" t="str">
            <v xml:space="preserve">31.01.2009     </v>
          </cell>
          <cell r="E100">
            <v>6450</v>
          </cell>
          <cell r="F100">
            <v>312430</v>
          </cell>
          <cell r="G100">
            <v>318880</v>
          </cell>
          <cell r="H100">
            <v>0</v>
          </cell>
          <cell r="I100" t="str">
            <v xml:space="preserve">L  </v>
          </cell>
          <cell r="J100">
            <v>1844829</v>
          </cell>
          <cell r="K100">
            <v>89361228.599999994</v>
          </cell>
          <cell r="L100">
            <v>91206057.599999994</v>
          </cell>
          <cell r="M100">
            <v>0</v>
          </cell>
          <cell r="O100">
            <v>286.02</v>
          </cell>
          <cell r="P100">
            <v>231.02947186265783</v>
          </cell>
        </row>
        <row r="101">
          <cell r="A101">
            <v>30000082</v>
          </cell>
          <cell r="B101" t="str">
            <v xml:space="preserve">Rec.Crude aldehyde pondy ( RCAII)       </v>
          </cell>
          <cell r="C101" t="str">
            <v xml:space="preserve">01.01.2009     </v>
          </cell>
          <cell r="D101" t="str">
            <v xml:space="preserve">31.01.2009     </v>
          </cell>
          <cell r="E101">
            <v>0</v>
          </cell>
          <cell r="F101">
            <v>22080</v>
          </cell>
          <cell r="G101">
            <v>22080</v>
          </cell>
          <cell r="H101">
            <v>0</v>
          </cell>
          <cell r="I101" t="str">
            <v xml:space="preserve">L  </v>
          </cell>
          <cell r="J101">
            <v>0</v>
          </cell>
          <cell r="K101">
            <v>6315321.5999999996</v>
          </cell>
          <cell r="L101">
            <v>6315321.5999999996</v>
          </cell>
          <cell r="M101">
            <v>0</v>
          </cell>
          <cell r="O101">
            <v>286.02</v>
          </cell>
          <cell r="P101">
            <v>231.02947186265783</v>
          </cell>
        </row>
        <row r="102">
          <cell r="A102">
            <v>30000084</v>
          </cell>
          <cell r="B102" t="str">
            <v xml:space="preserve">Weak IBAP (RHXII)                       </v>
          </cell>
          <cell r="C102" t="str">
            <v xml:space="preserve">01.01.2009     </v>
          </cell>
          <cell r="D102" t="str">
            <v xml:space="preserve">31.01.2009     </v>
          </cell>
          <cell r="E102">
            <v>81301.038</v>
          </cell>
          <cell r="F102">
            <v>30730</v>
          </cell>
          <cell r="G102">
            <v>25200</v>
          </cell>
          <cell r="H102">
            <v>86831.038</v>
          </cell>
          <cell r="I102" t="str">
            <v xml:space="preserve">L  </v>
          </cell>
          <cell r="J102">
            <v>15313050.49</v>
          </cell>
          <cell r="K102">
            <v>5787995.5</v>
          </cell>
          <cell r="L102">
            <v>4746420</v>
          </cell>
          <cell r="M102">
            <v>16354625.99</v>
          </cell>
          <cell r="O102">
            <v>188.35</v>
          </cell>
          <cell r="P102">
            <v>83.020699004418802</v>
          </cell>
        </row>
        <row r="103">
          <cell r="A103">
            <v>30000085</v>
          </cell>
          <cell r="B103" t="str">
            <v xml:space="preserve">IBU ORGANIC LAYER from IM1              </v>
          </cell>
          <cell r="C103" t="str">
            <v xml:space="preserve">01.01.2009     </v>
          </cell>
          <cell r="D103" t="str">
            <v xml:space="preserve">31.01.2009     </v>
          </cell>
          <cell r="E103">
            <v>16000</v>
          </cell>
          <cell r="F103">
            <v>146000</v>
          </cell>
          <cell r="G103">
            <v>152000</v>
          </cell>
          <cell r="H103">
            <v>10000</v>
          </cell>
          <cell r="I103" t="str">
            <v xml:space="preserve">L  </v>
          </cell>
          <cell r="J103">
            <v>2664960</v>
          </cell>
          <cell r="K103">
            <v>24317760</v>
          </cell>
          <cell r="L103">
            <v>25317120</v>
          </cell>
          <cell r="M103">
            <v>1665600</v>
          </cell>
          <cell r="O103">
            <v>166.56</v>
          </cell>
          <cell r="P103">
            <v>166.56</v>
          </cell>
        </row>
        <row r="104">
          <cell r="A104">
            <v>30000086</v>
          </cell>
          <cell r="B104" t="str">
            <v xml:space="preserve">IPA RECOVERY ( Blending)                </v>
          </cell>
          <cell r="C104" t="str">
            <v xml:space="preserve">01.01.2009     </v>
          </cell>
          <cell r="D104" t="str">
            <v xml:space="preserve">31.01.2009     </v>
          </cell>
          <cell r="E104">
            <v>4703.2299999999996</v>
          </cell>
          <cell r="F104">
            <v>1057500</v>
          </cell>
          <cell r="G104">
            <v>1057000</v>
          </cell>
          <cell r="H104">
            <v>5203.2299999999996</v>
          </cell>
          <cell r="I104" t="str">
            <v xml:space="preserve">L  </v>
          </cell>
          <cell r="J104">
            <v>267425.65999999997</v>
          </cell>
          <cell r="K104">
            <v>60129450</v>
          </cell>
          <cell r="L104">
            <v>60101020</v>
          </cell>
          <cell r="M104">
            <v>295855.65999999997</v>
          </cell>
          <cell r="O104">
            <v>56.86</v>
          </cell>
          <cell r="P104">
            <v>0</v>
          </cell>
        </row>
        <row r="105">
          <cell r="A105">
            <v>30000087</v>
          </cell>
          <cell r="B105" t="str">
            <v xml:space="preserve"> R. IPA IPCA  (IPCIPXI)                 </v>
          </cell>
          <cell r="C105" t="str">
            <v xml:space="preserve">01.01.2009     </v>
          </cell>
          <cell r="D105" t="str">
            <v xml:space="preserve">31.01.2009     </v>
          </cell>
          <cell r="E105">
            <v>4473.8100000000004</v>
          </cell>
          <cell r="F105">
            <v>265450</v>
          </cell>
          <cell r="G105">
            <v>260150</v>
          </cell>
          <cell r="H105">
            <v>9773.81</v>
          </cell>
          <cell r="I105" t="str">
            <v xml:space="preserve">L  </v>
          </cell>
          <cell r="J105">
            <v>267757.53000000003</v>
          </cell>
          <cell r="K105">
            <v>15887182.5</v>
          </cell>
          <cell r="L105">
            <v>15569977.5</v>
          </cell>
          <cell r="M105">
            <v>584962.53</v>
          </cell>
          <cell r="O105">
            <v>59.85</v>
          </cell>
          <cell r="P105">
            <v>34.580464306239499</v>
          </cell>
        </row>
        <row r="106">
          <cell r="A106">
            <v>30000088</v>
          </cell>
          <cell r="B106" t="str">
            <v xml:space="preserve">R.IPA IPCA ( Blending) (IPCIPXI)        </v>
          </cell>
          <cell r="C106" t="str">
            <v xml:space="preserve">01.01.2009     </v>
          </cell>
          <cell r="D106" t="str">
            <v xml:space="preserve">31.01.2009     </v>
          </cell>
          <cell r="E106">
            <v>1910</v>
          </cell>
          <cell r="F106">
            <v>257850</v>
          </cell>
          <cell r="G106">
            <v>254030</v>
          </cell>
          <cell r="H106">
            <v>5730</v>
          </cell>
          <cell r="I106" t="str">
            <v xml:space="preserve">L  </v>
          </cell>
          <cell r="J106">
            <v>114313.5</v>
          </cell>
          <cell r="K106">
            <v>15432322.5</v>
          </cell>
          <cell r="L106">
            <v>15203695.5</v>
          </cell>
          <cell r="M106">
            <v>342940.5</v>
          </cell>
          <cell r="O106">
            <v>59.85</v>
          </cell>
          <cell r="P106">
            <v>34.580464306239499</v>
          </cell>
        </row>
        <row r="107">
          <cell r="A107">
            <v>30000091</v>
          </cell>
          <cell r="B107" t="str">
            <v xml:space="preserve">R.IPA from Mother Liquor                </v>
          </cell>
          <cell r="C107" t="str">
            <v xml:space="preserve">01.01.2009     </v>
          </cell>
          <cell r="D107" t="str">
            <v xml:space="preserve">31.01.2009     </v>
          </cell>
          <cell r="E107">
            <v>0</v>
          </cell>
          <cell r="F107">
            <v>30400</v>
          </cell>
          <cell r="G107">
            <v>30400</v>
          </cell>
          <cell r="H107">
            <v>0</v>
          </cell>
          <cell r="I107" t="str">
            <v xml:space="preserve">L  </v>
          </cell>
          <cell r="J107">
            <v>0</v>
          </cell>
          <cell r="K107">
            <v>1819440</v>
          </cell>
          <cell r="L107">
            <v>1819440</v>
          </cell>
          <cell r="M107">
            <v>0</v>
          </cell>
          <cell r="O107">
            <v>59.85</v>
          </cell>
          <cell r="P107">
            <v>34.580464306239499</v>
          </cell>
        </row>
        <row r="108">
          <cell r="A108">
            <v>30000092</v>
          </cell>
          <cell r="B108" t="str">
            <v xml:space="preserve">JP CRUDE ALDEHYDE (JCAII)               </v>
          </cell>
          <cell r="C108" t="str">
            <v xml:space="preserve">01.01.2009     </v>
          </cell>
          <cell r="D108" t="str">
            <v xml:space="preserve">31.01.2009     </v>
          </cell>
          <cell r="E108">
            <v>3870</v>
          </cell>
          <cell r="F108">
            <v>9050</v>
          </cell>
          <cell r="G108">
            <v>12920</v>
          </cell>
          <cell r="H108">
            <v>0</v>
          </cell>
          <cell r="I108" t="str">
            <v xml:space="preserve">L  </v>
          </cell>
          <cell r="J108">
            <v>1106897.3999999999</v>
          </cell>
          <cell r="K108">
            <v>2588481</v>
          </cell>
          <cell r="L108">
            <v>3695378.4</v>
          </cell>
          <cell r="M108">
            <v>0</v>
          </cell>
          <cell r="O108">
            <v>286.02</v>
          </cell>
          <cell r="P108">
            <v>231.02947186265783</v>
          </cell>
        </row>
        <row r="109">
          <cell r="A109">
            <v>30000093</v>
          </cell>
          <cell r="B109" t="str">
            <v xml:space="preserve">JP PURE ALDEHYDE (JALII)                </v>
          </cell>
          <cell r="C109" t="str">
            <v xml:space="preserve">01.01.2009     </v>
          </cell>
          <cell r="D109" t="str">
            <v xml:space="preserve">31.01.2009     </v>
          </cell>
          <cell r="E109">
            <v>199.5</v>
          </cell>
          <cell r="F109">
            <v>10040</v>
          </cell>
          <cell r="G109">
            <v>9676.3439999999991</v>
          </cell>
          <cell r="H109">
            <v>563.15599999999995</v>
          </cell>
          <cell r="I109" t="str">
            <v xml:space="preserve">L  </v>
          </cell>
          <cell r="J109">
            <v>57060.99</v>
          </cell>
          <cell r="K109">
            <v>2871640.8</v>
          </cell>
          <cell r="L109">
            <v>2767627.91</v>
          </cell>
          <cell r="M109">
            <v>161073.88</v>
          </cell>
          <cell r="O109">
            <v>286.01999990905659</v>
          </cell>
          <cell r="P109">
            <v>231.02947186265783</v>
          </cell>
        </row>
        <row r="110">
          <cell r="A110">
            <v>30000094</v>
          </cell>
          <cell r="B110" t="str">
            <v xml:space="preserve">R.IPA FROM AQ.LAYER (CDIPAXI)           </v>
          </cell>
          <cell r="C110" t="str">
            <v xml:space="preserve">01.01.2009     </v>
          </cell>
          <cell r="D110" t="str">
            <v xml:space="preserve">31.01.2009     </v>
          </cell>
          <cell r="E110">
            <v>2000</v>
          </cell>
          <cell r="F110">
            <v>268200</v>
          </cell>
          <cell r="G110">
            <v>266000</v>
          </cell>
          <cell r="H110">
            <v>4200</v>
          </cell>
          <cell r="I110" t="str">
            <v xml:space="preserve">L  </v>
          </cell>
          <cell r="J110">
            <v>119700</v>
          </cell>
          <cell r="K110">
            <v>16051770</v>
          </cell>
          <cell r="L110">
            <v>15920100</v>
          </cell>
          <cell r="M110">
            <v>251370</v>
          </cell>
          <cell r="O110">
            <v>59.85</v>
          </cell>
          <cell r="P110">
            <v>0</v>
          </cell>
        </row>
        <row r="111">
          <cell r="A111">
            <v>30000099</v>
          </cell>
          <cell r="B111" t="str">
            <v xml:space="preserve">REC. Hexane ibu (HEXXI)                 </v>
          </cell>
          <cell r="C111" t="str">
            <v xml:space="preserve">01.01.2009     </v>
          </cell>
          <cell r="D111" t="str">
            <v xml:space="preserve">31.01.2009     </v>
          </cell>
          <cell r="E111">
            <v>12240</v>
          </cell>
          <cell r="F111">
            <v>1397790</v>
          </cell>
          <cell r="G111">
            <v>1402030</v>
          </cell>
          <cell r="H111">
            <v>8000</v>
          </cell>
          <cell r="I111" t="str">
            <v xml:space="preserve">L  </v>
          </cell>
          <cell r="J111">
            <v>443332.8</v>
          </cell>
          <cell r="K111">
            <v>50627953.810000002</v>
          </cell>
          <cell r="L111">
            <v>50781526.609999999</v>
          </cell>
          <cell r="M111">
            <v>289760</v>
          </cell>
          <cell r="O111">
            <v>36.220000007132512</v>
          </cell>
          <cell r="P111">
            <v>0</v>
          </cell>
        </row>
        <row r="112">
          <cell r="A112">
            <v>30000100</v>
          </cell>
          <cell r="B112" t="str">
            <v xml:space="preserve">Rec.Hexane S+ibu (HEXXS)                </v>
          </cell>
          <cell r="C112" t="str">
            <v xml:space="preserve">01.01.2009     </v>
          </cell>
          <cell r="D112" t="str">
            <v xml:space="preserve">31.01.2009     </v>
          </cell>
          <cell r="E112">
            <v>2978.5</v>
          </cell>
          <cell r="F112">
            <v>185430</v>
          </cell>
          <cell r="G112">
            <v>177488.5</v>
          </cell>
          <cell r="H112">
            <v>10920</v>
          </cell>
          <cell r="I112" t="str">
            <v xml:space="preserve">L  </v>
          </cell>
          <cell r="J112">
            <v>107881.27</v>
          </cell>
          <cell r="K112">
            <v>6716274.5999999996</v>
          </cell>
          <cell r="L112">
            <v>6428633.4699999997</v>
          </cell>
          <cell r="M112">
            <v>395522.4</v>
          </cell>
          <cell r="O112">
            <v>36.22</v>
          </cell>
          <cell r="P112">
            <v>0</v>
          </cell>
        </row>
        <row r="113">
          <cell r="A113">
            <v>30000101</v>
          </cell>
          <cell r="B113" t="str">
            <v xml:space="preserve">Rec. Acetone ( Blending) ACEXI          </v>
          </cell>
          <cell r="C113" t="str">
            <v xml:space="preserve">01.01.2009     </v>
          </cell>
          <cell r="D113" t="str">
            <v xml:space="preserve">31.01.2009     </v>
          </cell>
          <cell r="E113">
            <v>4049</v>
          </cell>
          <cell r="F113">
            <v>868600</v>
          </cell>
          <cell r="G113">
            <v>871950</v>
          </cell>
          <cell r="H113">
            <v>699</v>
          </cell>
          <cell r="I113" t="str">
            <v xml:space="preserve">L  </v>
          </cell>
          <cell r="J113">
            <v>181638.14</v>
          </cell>
          <cell r="K113">
            <v>38965396</v>
          </cell>
          <cell r="L113">
            <v>39115677</v>
          </cell>
          <cell r="M113">
            <v>31357.14</v>
          </cell>
          <cell r="O113">
            <v>44.86</v>
          </cell>
          <cell r="P113">
            <v>51.302274844190549</v>
          </cell>
        </row>
        <row r="114">
          <cell r="A114">
            <v>30000102</v>
          </cell>
          <cell r="B114" t="str">
            <v xml:space="preserve">Rec. Toluene BLEND ( TOLXB)             </v>
          </cell>
          <cell r="C114" t="str">
            <v xml:space="preserve">01.01.2009     </v>
          </cell>
          <cell r="D114" t="str">
            <v xml:space="preserve">31.01.2009     </v>
          </cell>
          <cell r="E114">
            <v>2360</v>
          </cell>
          <cell r="F114">
            <v>0</v>
          </cell>
          <cell r="G114">
            <v>0</v>
          </cell>
          <cell r="H114">
            <v>2360</v>
          </cell>
          <cell r="I114" t="str">
            <v xml:space="preserve">L  </v>
          </cell>
          <cell r="J114">
            <v>141010</v>
          </cell>
          <cell r="K114">
            <v>0</v>
          </cell>
          <cell r="L114">
            <v>0</v>
          </cell>
          <cell r="M114">
            <v>141010</v>
          </cell>
          <cell r="O114" t="e">
            <v>#DIV/0!</v>
          </cell>
          <cell r="P114">
            <v>0</v>
          </cell>
        </row>
        <row r="115">
          <cell r="A115">
            <v>30000106</v>
          </cell>
          <cell r="B115" t="str">
            <v xml:space="preserve">Ibuprofen slurry                        </v>
          </cell>
          <cell r="C115" t="str">
            <v xml:space="preserve">01.01.2009     </v>
          </cell>
          <cell r="D115" t="str">
            <v xml:space="preserve">31.01.2009     </v>
          </cell>
          <cell r="E115">
            <v>39</v>
          </cell>
          <cell r="F115">
            <v>26</v>
          </cell>
          <cell r="G115">
            <v>29</v>
          </cell>
          <cell r="H115">
            <v>36</v>
          </cell>
          <cell r="I115" t="str">
            <v>LOT</v>
          </cell>
          <cell r="J115">
            <v>1696.89</v>
          </cell>
          <cell r="K115">
            <v>1131.26</v>
          </cell>
          <cell r="L115">
            <v>1261.79</v>
          </cell>
          <cell r="M115">
            <v>1566.36</v>
          </cell>
          <cell r="O115">
            <v>43.51</v>
          </cell>
          <cell r="P115">
            <v>177048.53296140619</v>
          </cell>
        </row>
        <row r="116">
          <cell r="A116">
            <v>30000107</v>
          </cell>
          <cell r="B116" t="str">
            <v xml:space="preserve">Aldehyde Pondy (ALDII)                  </v>
          </cell>
          <cell r="C116" t="str">
            <v xml:space="preserve">01.01.2009     </v>
          </cell>
          <cell r="D116" t="str">
            <v xml:space="preserve">31.01.2009     </v>
          </cell>
          <cell r="E116">
            <v>0</v>
          </cell>
          <cell r="F116">
            <v>251529.99900000001</v>
          </cell>
          <cell r="G116">
            <v>234730.698</v>
          </cell>
          <cell r="H116">
            <v>16799.300999999999</v>
          </cell>
          <cell r="I116" t="str">
            <v xml:space="preserve">KG </v>
          </cell>
          <cell r="J116">
            <v>0</v>
          </cell>
          <cell r="K116">
            <v>71942610.310000002</v>
          </cell>
          <cell r="L116">
            <v>67137674.239999995</v>
          </cell>
          <cell r="M116">
            <v>4804936.07</v>
          </cell>
          <cell r="O116">
            <v>286.01999999164997</v>
          </cell>
          <cell r="P116">
            <v>231.02947186265783</v>
          </cell>
        </row>
        <row r="117">
          <cell r="A117">
            <v>30000108</v>
          </cell>
          <cell r="B117" t="str">
            <v xml:space="preserve">ISOPROPYL CHLORO ACETATE (IPCII)        </v>
          </cell>
          <cell r="C117" t="str">
            <v xml:space="preserve">01.01.2009     </v>
          </cell>
          <cell r="D117" t="str">
            <v xml:space="preserve">31.01.2009     </v>
          </cell>
          <cell r="E117">
            <v>13996</v>
          </cell>
          <cell r="F117">
            <v>451247</v>
          </cell>
          <cell r="G117">
            <v>446247</v>
          </cell>
          <cell r="H117">
            <v>18996</v>
          </cell>
          <cell r="I117" t="str">
            <v xml:space="preserve">KG </v>
          </cell>
          <cell r="J117">
            <v>829822.84</v>
          </cell>
          <cell r="K117">
            <v>26754434.629999999</v>
          </cell>
          <cell r="L117">
            <v>26457984.629999999</v>
          </cell>
          <cell r="M117">
            <v>1126272.8400000001</v>
          </cell>
          <cell r="O117">
            <v>59.29</v>
          </cell>
          <cell r="P117">
            <v>35.286188067591326</v>
          </cell>
        </row>
        <row r="118">
          <cell r="A118">
            <v>30000109</v>
          </cell>
          <cell r="B118" t="str">
            <v xml:space="preserve">II FRACTION ALDEHYDE (FLD)              </v>
          </cell>
          <cell r="C118" t="str">
            <v xml:space="preserve">01.01.2009     </v>
          </cell>
          <cell r="D118" t="str">
            <v xml:space="preserve">31.01.2009     </v>
          </cell>
          <cell r="E118">
            <v>1280.557</v>
          </cell>
          <cell r="F118">
            <v>9551.0249999999996</v>
          </cell>
          <cell r="G118">
            <v>7661.9319999999998</v>
          </cell>
          <cell r="H118">
            <v>3169.65</v>
          </cell>
          <cell r="I118" t="str">
            <v xml:space="preserve">KG </v>
          </cell>
          <cell r="J118">
            <v>366264.93</v>
          </cell>
          <cell r="K118">
            <v>2731784.27</v>
          </cell>
          <cell r="L118">
            <v>2191465.91</v>
          </cell>
          <cell r="M118">
            <v>906583.29</v>
          </cell>
          <cell r="O118">
            <v>286.0200155783163</v>
          </cell>
          <cell r="P118">
            <v>196.37505108325914</v>
          </cell>
        </row>
        <row r="119">
          <cell r="A119">
            <v>30000110</v>
          </cell>
          <cell r="B119" t="str">
            <v xml:space="preserve">C.Ald from Low Vac.Distillate (FALZI)   </v>
          </cell>
          <cell r="C119" t="str">
            <v xml:space="preserve">01.01.2009     </v>
          </cell>
          <cell r="D119" t="str">
            <v xml:space="preserve">31.01.2009     </v>
          </cell>
          <cell r="E119">
            <v>605.65099999999995</v>
          </cell>
          <cell r="F119">
            <v>3595</v>
          </cell>
          <cell r="G119">
            <v>3001.3510000000001</v>
          </cell>
          <cell r="H119">
            <v>1199.3</v>
          </cell>
          <cell r="I119" t="str">
            <v xml:space="preserve">KG </v>
          </cell>
          <cell r="J119">
            <v>173228.3</v>
          </cell>
          <cell r="K119">
            <v>1028241.9</v>
          </cell>
          <cell r="L119">
            <v>858446.41</v>
          </cell>
          <cell r="M119">
            <v>343023.79</v>
          </cell>
          <cell r="O119">
            <v>286.01999899378649</v>
          </cell>
          <cell r="P119">
            <v>234.69969556000132</v>
          </cell>
        </row>
        <row r="120">
          <cell r="A120">
            <v>30000111</v>
          </cell>
          <cell r="B120" t="str">
            <v xml:space="preserve">IBAP FROM HEXANE RESIDUE (HBAZI)        </v>
          </cell>
          <cell r="C120" t="str">
            <v xml:space="preserve">01.01.2009     </v>
          </cell>
          <cell r="D120" t="str">
            <v xml:space="preserve">31.01.2009     </v>
          </cell>
          <cell r="E120">
            <v>9849.1830000000009</v>
          </cell>
          <cell r="F120">
            <v>13051</v>
          </cell>
          <cell r="G120">
            <v>12300</v>
          </cell>
          <cell r="H120">
            <v>10600.183000000001</v>
          </cell>
          <cell r="I120" t="str">
            <v xml:space="preserve">KG </v>
          </cell>
          <cell r="J120">
            <v>1556170.91</v>
          </cell>
          <cell r="K120">
            <v>2062058</v>
          </cell>
          <cell r="L120">
            <v>1943400</v>
          </cell>
          <cell r="M120">
            <v>1674828.91</v>
          </cell>
          <cell r="O120">
            <v>158</v>
          </cell>
          <cell r="P120">
            <v>166.0413980088376</v>
          </cell>
        </row>
        <row r="121">
          <cell r="A121">
            <v>30000112</v>
          </cell>
          <cell r="B121" t="str">
            <v xml:space="preserve">IPCA (BLENDING)                         </v>
          </cell>
          <cell r="C121" t="str">
            <v xml:space="preserve">01.01.2009     </v>
          </cell>
          <cell r="D121" t="str">
            <v xml:space="preserve">31.01.2009     </v>
          </cell>
          <cell r="E121">
            <v>5182.0820000000003</v>
          </cell>
          <cell r="F121">
            <v>254813.06</v>
          </cell>
          <cell r="G121">
            <v>257638.834</v>
          </cell>
          <cell r="H121">
            <v>2356.308</v>
          </cell>
          <cell r="I121" t="str">
            <v xml:space="preserve">L  </v>
          </cell>
          <cell r="J121">
            <v>307245.65999999997</v>
          </cell>
          <cell r="K121">
            <v>15107866.32</v>
          </cell>
          <cell r="L121">
            <v>15275406.470000001</v>
          </cell>
          <cell r="M121">
            <v>139705.51</v>
          </cell>
          <cell r="O121">
            <v>59.290000008306201</v>
          </cell>
          <cell r="P121">
            <v>35.286188067591326</v>
          </cell>
        </row>
        <row r="122">
          <cell r="A122">
            <v>30000113</v>
          </cell>
          <cell r="B122" t="str">
            <v xml:space="preserve">ALDEHYDE BLENDING ( ALDII)              </v>
          </cell>
          <cell r="C122" t="str">
            <v xml:space="preserve">01.01.2009     </v>
          </cell>
          <cell r="D122" t="str">
            <v xml:space="preserve">31.01.2009     </v>
          </cell>
          <cell r="E122">
            <v>2422.37</v>
          </cell>
          <cell r="F122">
            <v>218556.62899999999</v>
          </cell>
          <cell r="G122">
            <v>213994.65700000001</v>
          </cell>
          <cell r="H122">
            <v>6984.3419999999996</v>
          </cell>
          <cell r="I122" t="str">
            <v xml:space="preserve">L  </v>
          </cell>
          <cell r="J122">
            <v>702874.87</v>
          </cell>
          <cell r="K122">
            <v>63416391.420000002</v>
          </cell>
          <cell r="L122">
            <v>62092689.609999999</v>
          </cell>
          <cell r="M122">
            <v>2026576.68</v>
          </cell>
          <cell r="O122">
            <v>290.15999969569333</v>
          </cell>
          <cell r="P122">
            <v>232.32574742328345</v>
          </cell>
        </row>
        <row r="123">
          <cell r="A123">
            <v>30000114</v>
          </cell>
          <cell r="B123" t="str">
            <v xml:space="preserve">Recovery ALDEHYDE BLENDING ( RADII)     </v>
          </cell>
          <cell r="C123" t="str">
            <v xml:space="preserve">01.01.2009     </v>
          </cell>
          <cell r="D123" t="str">
            <v xml:space="preserve">31.01.2009     </v>
          </cell>
          <cell r="E123">
            <v>1344.644</v>
          </cell>
          <cell r="F123">
            <v>19436.643</v>
          </cell>
          <cell r="G123">
            <v>17419.746999999999</v>
          </cell>
          <cell r="H123">
            <v>3361.54</v>
          </cell>
          <cell r="I123" t="str">
            <v xml:space="preserve">L  </v>
          </cell>
          <cell r="J123">
            <v>390161.9</v>
          </cell>
          <cell r="K123">
            <v>5639736.3300000001</v>
          </cell>
          <cell r="L123">
            <v>5054513.78</v>
          </cell>
          <cell r="M123">
            <v>975384.45</v>
          </cell>
          <cell r="O123">
            <v>290.15999945349381</v>
          </cell>
          <cell r="P123">
            <v>232.32574742328345</v>
          </cell>
        </row>
        <row r="124">
          <cell r="A124">
            <v>30000115</v>
          </cell>
          <cell r="B124" t="str">
            <v xml:space="preserve">II FRAC ALDEHYDE  BLENDING (FLDII)      </v>
          </cell>
          <cell r="C124" t="str">
            <v xml:space="preserve">01.01.2009     </v>
          </cell>
          <cell r="D124" t="str">
            <v xml:space="preserve">31.01.2009     </v>
          </cell>
          <cell r="E124">
            <v>0</v>
          </cell>
          <cell r="F124">
            <v>7564.58</v>
          </cell>
          <cell r="G124">
            <v>6420</v>
          </cell>
          <cell r="H124">
            <v>1144.58</v>
          </cell>
          <cell r="I124" t="str">
            <v xml:space="preserve">L  </v>
          </cell>
          <cell r="J124">
            <v>0</v>
          </cell>
          <cell r="K124">
            <v>2194938.5299999998</v>
          </cell>
          <cell r="L124">
            <v>1862827.19</v>
          </cell>
          <cell r="M124">
            <v>332111.34000000003</v>
          </cell>
          <cell r="O124">
            <v>290.15999844236757</v>
          </cell>
          <cell r="P124">
            <v>197.47688530979093</v>
          </cell>
        </row>
        <row r="125">
          <cell r="A125">
            <v>30000121</v>
          </cell>
          <cell r="B125" t="str">
            <v xml:space="preserve">Blend Pure Aldehyde - Cuddlore          </v>
          </cell>
          <cell r="C125" t="str">
            <v xml:space="preserve">01.01.2009     </v>
          </cell>
          <cell r="D125" t="str">
            <v xml:space="preserve">31.01.2009     </v>
          </cell>
          <cell r="E125">
            <v>2887.9430000000002</v>
          </cell>
          <cell r="F125">
            <v>120190</v>
          </cell>
          <cell r="G125">
            <v>110180.087</v>
          </cell>
          <cell r="H125">
            <v>12897.856</v>
          </cell>
          <cell r="I125" t="str">
            <v xml:space="preserve">KG </v>
          </cell>
          <cell r="J125">
            <v>780582.1</v>
          </cell>
          <cell r="K125">
            <v>32486155.100000001</v>
          </cell>
          <cell r="L125">
            <v>29780575.77</v>
          </cell>
          <cell r="M125">
            <v>3486161.43</v>
          </cell>
          <cell r="O125">
            <v>270.29000049709526</v>
          </cell>
          <cell r="P125">
            <v>234.69969556000132</v>
          </cell>
        </row>
        <row r="126">
          <cell r="A126">
            <v>30000351</v>
          </cell>
          <cell r="B126" t="str">
            <v xml:space="preserve">IBU LYSINATE FORMULATION PROCESS        </v>
          </cell>
          <cell r="C126" t="str">
            <v xml:space="preserve">01.01.2009     </v>
          </cell>
          <cell r="D126" t="str">
            <v xml:space="preserve">31.01.2009     </v>
          </cell>
          <cell r="E126">
            <v>0</v>
          </cell>
          <cell r="F126">
            <v>3018</v>
          </cell>
          <cell r="G126">
            <v>1514.5</v>
          </cell>
          <cell r="H126">
            <v>1503.5</v>
          </cell>
          <cell r="I126" t="str">
            <v xml:space="preserve">KG </v>
          </cell>
          <cell r="J126">
            <v>0</v>
          </cell>
          <cell r="K126">
            <v>3284308.3</v>
          </cell>
          <cell r="L126">
            <v>1648139.46</v>
          </cell>
          <cell r="M126">
            <v>1636168.84</v>
          </cell>
          <cell r="O126">
            <v>1088.2399867943216</v>
          </cell>
          <cell r="P126">
            <v>1287.1413999409992</v>
          </cell>
        </row>
        <row r="127">
          <cell r="A127">
            <v>30000423</v>
          </cell>
          <cell r="B127" t="str">
            <v xml:space="preserve">Recovery Aldehyde(RCAII) - Cuddlore     </v>
          </cell>
          <cell r="C127" t="str">
            <v xml:space="preserve">01.01.2009     </v>
          </cell>
          <cell r="D127" t="str">
            <v xml:space="preserve">31.01.2009     </v>
          </cell>
          <cell r="E127">
            <v>364</v>
          </cell>
          <cell r="F127">
            <v>14950</v>
          </cell>
          <cell r="G127">
            <v>11001.404</v>
          </cell>
          <cell r="H127">
            <v>4312.5959999999995</v>
          </cell>
          <cell r="I127" t="str">
            <v xml:space="preserve">KG </v>
          </cell>
          <cell r="J127">
            <v>0</v>
          </cell>
          <cell r="K127">
            <v>0</v>
          </cell>
          <cell r="L127">
            <v>0</v>
          </cell>
          <cell r="M127">
            <v>0</v>
          </cell>
          <cell r="O127">
            <v>0</v>
          </cell>
          <cell r="P127">
            <v>234.69969556000132</v>
          </cell>
        </row>
        <row r="128">
          <cell r="A128">
            <v>30000426</v>
          </cell>
          <cell r="B128" t="str">
            <v xml:space="preserve">IBULYSINATE 80 MESH PASS THORU MATERIAL </v>
          </cell>
          <cell r="C128" t="str">
            <v xml:space="preserve">01.01.2009     </v>
          </cell>
          <cell r="D128" t="str">
            <v xml:space="preserve">31.01.2009     </v>
          </cell>
          <cell r="E128">
            <v>132.4</v>
          </cell>
          <cell r="F128">
            <v>0</v>
          </cell>
          <cell r="G128">
            <v>25.2</v>
          </cell>
          <cell r="H128">
            <v>107.2</v>
          </cell>
          <cell r="I128" t="str">
            <v xml:space="preserve">KG </v>
          </cell>
          <cell r="J128">
            <v>144082.98000000001</v>
          </cell>
          <cell r="K128">
            <v>0</v>
          </cell>
          <cell r="L128">
            <v>27423.65</v>
          </cell>
          <cell r="M128">
            <v>116659.33</v>
          </cell>
          <cell r="O128">
            <v>1088.2400793650795</v>
          </cell>
          <cell r="P128">
            <v>1287.1413999409992</v>
          </cell>
        </row>
        <row r="129">
          <cell r="A129">
            <v>30000428</v>
          </cell>
          <cell r="B129" t="str">
            <v xml:space="preserve">Blend IInd fraction Aldehyde - Cuddlore </v>
          </cell>
          <cell r="C129" t="str">
            <v xml:space="preserve">01.01.2009     </v>
          </cell>
          <cell r="D129" t="str">
            <v xml:space="preserve">31.01.2009     </v>
          </cell>
          <cell r="E129">
            <v>3210.261</v>
          </cell>
          <cell r="F129">
            <v>6035.52</v>
          </cell>
          <cell r="G129">
            <v>7001.4279999999999</v>
          </cell>
          <cell r="H129">
            <v>2244.3530000000001</v>
          </cell>
          <cell r="I129" t="str">
            <v xml:space="preserve">KG </v>
          </cell>
          <cell r="J129">
            <v>723271.8</v>
          </cell>
          <cell r="K129">
            <v>1359802.65</v>
          </cell>
          <cell r="L129">
            <v>1577421.72</v>
          </cell>
          <cell r="M129">
            <v>505652.73</v>
          </cell>
          <cell r="O129">
            <v>225.29999880024474</v>
          </cell>
          <cell r="P129">
            <v>197.47688530979093</v>
          </cell>
        </row>
        <row r="130">
          <cell r="A130">
            <v>30000429</v>
          </cell>
          <cell r="B130" t="str">
            <v xml:space="preserve">Blend Forun Aldehyde - Cuddlore         </v>
          </cell>
          <cell r="C130" t="str">
            <v xml:space="preserve">01.01.2009     </v>
          </cell>
          <cell r="D130" t="str">
            <v xml:space="preserve">31.01.2009     </v>
          </cell>
          <cell r="E130">
            <v>3646.0819999999999</v>
          </cell>
          <cell r="F130">
            <v>1142.8499999999999</v>
          </cell>
          <cell r="G130">
            <v>1365</v>
          </cell>
          <cell r="H130">
            <v>3423.9319999999998</v>
          </cell>
          <cell r="I130" t="str">
            <v xml:space="preserve">KG </v>
          </cell>
          <cell r="J130">
            <v>918593.9</v>
          </cell>
          <cell r="K130">
            <v>287929.63</v>
          </cell>
          <cell r="L130">
            <v>343898.1</v>
          </cell>
          <cell r="M130">
            <v>862625.43</v>
          </cell>
          <cell r="O130">
            <v>251.93999999999997</v>
          </cell>
          <cell r="P130">
            <v>187.75975644800107</v>
          </cell>
        </row>
        <row r="131">
          <cell r="A131">
            <v>30000430</v>
          </cell>
          <cell r="B131" t="str">
            <v>Blend crude IPA from crude aldehyde-Cudd</v>
          </cell>
          <cell r="C131" t="str">
            <v xml:space="preserve">01.01.2009     </v>
          </cell>
          <cell r="D131" t="str">
            <v xml:space="preserve">31.01.2009     </v>
          </cell>
          <cell r="E131">
            <v>125821.89</v>
          </cell>
          <cell r="F131">
            <v>9483.8799999999992</v>
          </cell>
          <cell r="G131">
            <v>0</v>
          </cell>
          <cell r="H131">
            <v>135305.76999999999</v>
          </cell>
          <cell r="I131" t="str">
            <v xml:space="preserve">L  </v>
          </cell>
          <cell r="J131">
            <v>3986037.38</v>
          </cell>
          <cell r="K131">
            <v>300449.31</v>
          </cell>
          <cell r="L131">
            <v>0</v>
          </cell>
          <cell r="M131">
            <v>4286486.6900000004</v>
          </cell>
          <cell r="O131" t="e">
            <v>#DIV/0!</v>
          </cell>
          <cell r="P131">
            <v>48.732987141685946</v>
          </cell>
        </row>
        <row r="132">
          <cell r="A132">
            <v>30000531</v>
          </cell>
          <cell r="B132" t="str">
            <v xml:space="preserve">IBUPROFEN JP MILLED (3AJIB3B)           </v>
          </cell>
          <cell r="C132" t="str">
            <v xml:space="preserve">01.01.2009     </v>
          </cell>
          <cell r="D132" t="str">
            <v xml:space="preserve">31.01.2009     </v>
          </cell>
          <cell r="E132">
            <v>0</v>
          </cell>
          <cell r="F132">
            <v>572</v>
          </cell>
          <cell r="G132">
            <v>572</v>
          </cell>
          <cell r="H132">
            <v>0</v>
          </cell>
          <cell r="I132" t="str">
            <v xml:space="preserve">KG </v>
          </cell>
          <cell r="J132">
            <v>0</v>
          </cell>
          <cell r="K132">
            <v>160160</v>
          </cell>
          <cell r="L132">
            <v>160160</v>
          </cell>
          <cell r="M132">
            <v>0</v>
          </cell>
          <cell r="O132">
            <v>280</v>
          </cell>
          <cell r="P132">
            <v>338.00285683079375</v>
          </cell>
        </row>
        <row r="133">
          <cell r="A133">
            <v>30000660</v>
          </cell>
          <cell r="B133" t="str">
            <v xml:space="preserve">Equipment / Process left over material  </v>
          </cell>
          <cell r="C133" t="str">
            <v xml:space="preserve">01.01.2009     </v>
          </cell>
          <cell r="D133" t="str">
            <v xml:space="preserve">31.01.2009     </v>
          </cell>
          <cell r="E133">
            <v>534.04999999999995</v>
          </cell>
          <cell r="F133">
            <v>2986.8</v>
          </cell>
          <cell r="G133">
            <v>3431.85</v>
          </cell>
          <cell r="H133">
            <v>89</v>
          </cell>
          <cell r="I133" t="str">
            <v xml:space="preserve">KG </v>
          </cell>
          <cell r="J133">
            <v>88951.45</v>
          </cell>
          <cell r="K133">
            <v>497481.75</v>
          </cell>
          <cell r="L133">
            <v>571609.34</v>
          </cell>
          <cell r="M133">
            <v>14823.86</v>
          </cell>
          <cell r="O133">
            <v>166.56011772076286</v>
          </cell>
          <cell r="P133">
            <v>166.56022471910114</v>
          </cell>
        </row>
        <row r="134">
          <cell r="A134">
            <v>30000663</v>
          </cell>
          <cell r="B134" t="str">
            <v xml:space="preserve">Ibuprofen (20-25 Micron) milled         </v>
          </cell>
          <cell r="C134" t="str">
            <v xml:space="preserve">01.01.2009     </v>
          </cell>
          <cell r="D134" t="str">
            <v xml:space="preserve">31.01.2009     </v>
          </cell>
          <cell r="E134">
            <v>0</v>
          </cell>
          <cell r="F134">
            <v>0</v>
          </cell>
          <cell r="G134">
            <v>0</v>
          </cell>
          <cell r="H134">
            <v>0</v>
          </cell>
          <cell r="I134" t="str">
            <v xml:space="preserve">KG </v>
          </cell>
          <cell r="J134">
            <v>0</v>
          </cell>
          <cell r="K134">
            <v>0</v>
          </cell>
          <cell r="L134">
            <v>0</v>
          </cell>
          <cell r="M134">
            <v>0</v>
          </cell>
          <cell r="P134">
            <v>314.6258872560125</v>
          </cell>
        </row>
        <row r="135">
          <cell r="A135">
            <v>30000670</v>
          </cell>
          <cell r="B135" t="str">
            <v>Equipment / Process left over material (</v>
          </cell>
          <cell r="C135" t="str">
            <v xml:space="preserve">01.01.2009     </v>
          </cell>
          <cell r="D135" t="str">
            <v xml:space="preserve">31.01.2009     </v>
          </cell>
          <cell r="E135">
            <v>0.6</v>
          </cell>
          <cell r="F135">
            <v>8.3000000000000007</v>
          </cell>
          <cell r="G135">
            <v>1.6</v>
          </cell>
          <cell r="H135">
            <v>7.3</v>
          </cell>
          <cell r="I135" t="str">
            <v xml:space="preserve">KG </v>
          </cell>
          <cell r="J135">
            <v>708.51</v>
          </cell>
          <cell r="K135">
            <v>9801.07</v>
          </cell>
          <cell r="L135">
            <v>1889.36</v>
          </cell>
          <cell r="M135">
            <v>8620.2199999999993</v>
          </cell>
          <cell r="O135">
            <v>1180.8499999999999</v>
          </cell>
          <cell r="P135">
            <v>700.50508944014769</v>
          </cell>
        </row>
        <row r="136">
          <cell r="A136">
            <v>30000671</v>
          </cell>
          <cell r="B136" t="str">
            <v>Equipment / Process left over material (</v>
          </cell>
          <cell r="C136" t="str">
            <v xml:space="preserve">01.01.2009     </v>
          </cell>
          <cell r="D136" t="str">
            <v xml:space="preserve">31.01.2009     </v>
          </cell>
          <cell r="E136">
            <v>12.3</v>
          </cell>
          <cell r="F136">
            <v>0</v>
          </cell>
          <cell r="G136">
            <v>12.3</v>
          </cell>
          <cell r="H136">
            <v>0</v>
          </cell>
          <cell r="I136" t="str">
            <v xml:space="preserve">KG </v>
          </cell>
          <cell r="J136">
            <v>4074.38</v>
          </cell>
          <cell r="K136">
            <v>0</v>
          </cell>
          <cell r="L136">
            <v>4074.38</v>
          </cell>
          <cell r="M136">
            <v>0</v>
          </cell>
          <cell r="O136">
            <v>331.25040650406504</v>
          </cell>
          <cell r="P136">
            <v>314.6258872560125</v>
          </cell>
        </row>
        <row r="137">
          <cell r="A137">
            <v>30000672</v>
          </cell>
          <cell r="B137" t="str">
            <v>Equipment / Process left over material (</v>
          </cell>
          <cell r="C137" t="str">
            <v xml:space="preserve">01.01.2009     </v>
          </cell>
          <cell r="D137" t="str">
            <v xml:space="preserve">31.01.2009     </v>
          </cell>
          <cell r="E137">
            <v>30.5</v>
          </cell>
          <cell r="F137">
            <v>11.2</v>
          </cell>
          <cell r="G137">
            <v>0</v>
          </cell>
          <cell r="H137">
            <v>41.7</v>
          </cell>
          <cell r="I137" t="str">
            <v xml:space="preserve">KG </v>
          </cell>
          <cell r="J137">
            <v>43165.13</v>
          </cell>
          <cell r="K137">
            <v>15850.81</v>
          </cell>
          <cell r="L137">
            <v>0</v>
          </cell>
          <cell r="M137">
            <v>59015.94</v>
          </cell>
          <cell r="O137" t="e">
            <v>#DIV/0!</v>
          </cell>
          <cell r="P137">
            <v>1287.1413999409992</v>
          </cell>
        </row>
        <row r="138">
          <cell r="A138">
            <v>30000081</v>
          </cell>
          <cell r="B138" t="str">
            <v>Crude aldehyde pondy ( CADII)</v>
          </cell>
          <cell r="C138" t="str">
            <v xml:space="preserve">01.01.2009     </v>
          </cell>
          <cell r="D138" t="str">
            <v xml:space="preserve">31.01.2009     </v>
          </cell>
          <cell r="E138">
            <v>1218.7</v>
          </cell>
          <cell r="F138">
            <v>6174.9</v>
          </cell>
          <cell r="G138">
            <v>7393.6</v>
          </cell>
          <cell r="H138">
            <v>0</v>
          </cell>
          <cell r="I138" t="str">
            <v xml:space="preserve">KG </v>
          </cell>
          <cell r="J138">
            <v>1767639.04</v>
          </cell>
          <cell r="K138">
            <v>8956260.2100000009</v>
          </cell>
          <cell r="L138">
            <v>10723899.25</v>
          </cell>
          <cell r="M138">
            <v>0</v>
          </cell>
          <cell r="O138">
            <v>1450.4300002705043</v>
          </cell>
          <cell r="P138">
            <v>234.69969556000132</v>
          </cell>
        </row>
        <row r="139">
          <cell r="A139">
            <v>30000092</v>
          </cell>
          <cell r="B139" t="str">
            <v>JP CRUDE ALDEHYDE (JCAII)</v>
          </cell>
          <cell r="C139" t="str">
            <v xml:space="preserve">01.01.2009     </v>
          </cell>
          <cell r="D139" t="str">
            <v xml:space="preserve">31.01.2009     </v>
          </cell>
          <cell r="E139">
            <v>6450</v>
          </cell>
          <cell r="F139">
            <v>312430</v>
          </cell>
          <cell r="G139">
            <v>318880</v>
          </cell>
          <cell r="H139">
            <v>0</v>
          </cell>
          <cell r="I139" t="str">
            <v xml:space="preserve">L  </v>
          </cell>
          <cell r="J139">
            <v>1844829</v>
          </cell>
          <cell r="K139">
            <v>89361228.599999994</v>
          </cell>
          <cell r="L139">
            <v>91206057.599999994</v>
          </cell>
          <cell r="M139">
            <v>0</v>
          </cell>
          <cell r="O139">
            <v>286.02</v>
          </cell>
          <cell r="P139">
            <v>196.37505108325914</v>
          </cell>
        </row>
        <row r="140">
          <cell r="A140">
            <v>30000047</v>
          </cell>
          <cell r="B140" t="str">
            <v>WET IBU LYSINATE (IBLFY)</v>
          </cell>
          <cell r="C140" t="str">
            <v xml:space="preserve">01.01.2009     </v>
          </cell>
          <cell r="D140" t="str">
            <v xml:space="preserve">31.01.2009     </v>
          </cell>
          <cell r="E140">
            <v>3870</v>
          </cell>
          <cell r="F140">
            <v>9050</v>
          </cell>
          <cell r="G140">
            <v>12920</v>
          </cell>
          <cell r="H140">
            <v>0</v>
          </cell>
          <cell r="I140" t="str">
            <v xml:space="preserve">L  </v>
          </cell>
          <cell r="J140">
            <v>1106897.3999999999</v>
          </cell>
          <cell r="K140">
            <v>2588481</v>
          </cell>
          <cell r="L140">
            <v>3695378.4</v>
          </cell>
          <cell r="M140">
            <v>0</v>
          </cell>
          <cell r="O140">
            <v>286.02</v>
          </cell>
          <cell r="P140">
            <v>1287.1413999409992</v>
          </cell>
        </row>
        <row r="141">
          <cell r="A141">
            <v>120000028</v>
          </cell>
          <cell r="B141" t="str">
            <v>FILTERATE 1 FROM RPBA</v>
          </cell>
          <cell r="C141" t="str">
            <v xml:space="preserve">01.01.2009     </v>
          </cell>
          <cell r="D141" t="str">
            <v xml:space="preserve">31.01.2009     </v>
          </cell>
          <cell r="E141">
            <v>500</v>
          </cell>
          <cell r="F141">
            <v>3000</v>
          </cell>
          <cell r="G141">
            <v>3500</v>
          </cell>
          <cell r="H141">
            <v>0</v>
          </cell>
          <cell r="I141" t="str">
            <v xml:space="preserve">L  </v>
          </cell>
          <cell r="J141">
            <v>44420</v>
          </cell>
          <cell r="K141">
            <v>266520</v>
          </cell>
          <cell r="L141">
            <v>310940</v>
          </cell>
          <cell r="M141">
            <v>0</v>
          </cell>
          <cell r="O141">
            <v>88.84</v>
          </cell>
          <cell r="P141">
            <v>88.84</v>
          </cell>
        </row>
        <row r="142">
          <cell r="A142">
            <v>120000198</v>
          </cell>
          <cell r="B142" t="str">
            <v>AQ.LAYER  (SPBA, SPBA1ZS07)</v>
          </cell>
          <cell r="C142" t="str">
            <v xml:space="preserve">01.01.2009     </v>
          </cell>
          <cell r="D142" t="str">
            <v xml:space="preserve">31.01.2009     </v>
          </cell>
          <cell r="E142">
            <v>440</v>
          </cell>
          <cell r="F142">
            <v>3120</v>
          </cell>
          <cell r="G142">
            <v>3560</v>
          </cell>
          <cell r="H142">
            <v>0</v>
          </cell>
          <cell r="I142" t="str">
            <v xml:space="preserve">L  </v>
          </cell>
          <cell r="J142">
            <v>1856.8</v>
          </cell>
          <cell r="K142">
            <v>13166.4</v>
          </cell>
          <cell r="L142">
            <v>15023.2</v>
          </cell>
          <cell r="M142">
            <v>0</v>
          </cell>
          <cell r="O142">
            <v>4.2200000000000006</v>
          </cell>
          <cell r="P142">
            <v>4.2200000000000006</v>
          </cell>
        </row>
        <row r="143">
          <cell r="A143">
            <v>40000002</v>
          </cell>
          <cell r="B143" t="str">
            <v xml:space="preserve">IBUPROFEN SODIUM POWDER                 </v>
          </cell>
          <cell r="C143" t="str">
            <v xml:space="preserve">01.01.2009     </v>
          </cell>
          <cell r="D143" t="str">
            <v xml:space="preserve">31.01.2009     </v>
          </cell>
          <cell r="E143">
            <v>17.5</v>
          </cell>
          <cell r="F143">
            <v>0</v>
          </cell>
          <cell r="G143">
            <v>11.5</v>
          </cell>
          <cell r="H143">
            <v>6</v>
          </cell>
          <cell r="I143" t="str">
            <v xml:space="preserve">KG </v>
          </cell>
          <cell r="J143">
            <v>9730</v>
          </cell>
          <cell r="K143">
            <v>0</v>
          </cell>
          <cell r="L143">
            <v>6394</v>
          </cell>
          <cell r="M143">
            <v>3336</v>
          </cell>
          <cell r="O143">
            <v>556</v>
          </cell>
          <cell r="P143">
            <v>392.25162283186421</v>
          </cell>
        </row>
        <row r="144">
          <cell r="A144">
            <v>40000005</v>
          </cell>
          <cell r="B144" t="str">
            <v xml:space="preserve">IBUPROFEN  SODIUM CRYSTAL               </v>
          </cell>
          <cell r="C144" t="str">
            <v xml:space="preserve">01.01.2009     </v>
          </cell>
          <cell r="D144" t="str">
            <v xml:space="preserve">31.01.2009     </v>
          </cell>
          <cell r="E144">
            <v>13.2</v>
          </cell>
          <cell r="F144">
            <v>0</v>
          </cell>
          <cell r="G144">
            <v>13.2</v>
          </cell>
          <cell r="H144">
            <v>0</v>
          </cell>
          <cell r="I144" t="str">
            <v xml:space="preserve">KG </v>
          </cell>
          <cell r="J144">
            <v>7339.2</v>
          </cell>
          <cell r="K144">
            <v>0</v>
          </cell>
          <cell r="L144">
            <v>7339.2</v>
          </cell>
          <cell r="M144">
            <v>0</v>
          </cell>
          <cell r="O144">
            <v>556</v>
          </cell>
          <cell r="P144">
            <v>392.25162283186421</v>
          </cell>
        </row>
        <row r="145">
          <cell r="A145">
            <v>40000006</v>
          </cell>
          <cell r="B145" t="str">
            <v xml:space="preserve">IBUPROFEN LYSINATE                      </v>
          </cell>
          <cell r="C145" t="str">
            <v xml:space="preserve">01.01.2009     </v>
          </cell>
          <cell r="D145" t="str">
            <v xml:space="preserve">31.01.2009     </v>
          </cell>
          <cell r="E145">
            <v>12.55</v>
          </cell>
          <cell r="F145">
            <v>0</v>
          </cell>
          <cell r="G145">
            <v>4</v>
          </cell>
          <cell r="H145">
            <v>8.5500000000000007</v>
          </cell>
          <cell r="I145" t="str">
            <v xml:space="preserve">KG </v>
          </cell>
          <cell r="J145">
            <v>19829</v>
          </cell>
          <cell r="K145">
            <v>0</v>
          </cell>
          <cell r="L145">
            <v>6320</v>
          </cell>
          <cell r="M145">
            <v>13509</v>
          </cell>
          <cell r="O145">
            <v>1580</v>
          </cell>
          <cell r="P145">
            <v>1287.1413999409992</v>
          </cell>
        </row>
        <row r="146">
          <cell r="A146">
            <v>40000007</v>
          </cell>
          <cell r="B146" t="str">
            <v xml:space="preserve">S (+) IBUPROFEN                         </v>
          </cell>
          <cell r="C146" t="str">
            <v xml:space="preserve">01.01.2009     </v>
          </cell>
          <cell r="D146" t="str">
            <v xml:space="preserve">31.01.2009     </v>
          </cell>
          <cell r="E146">
            <v>23.42</v>
          </cell>
          <cell r="F146">
            <v>7194.3</v>
          </cell>
          <cell r="G146">
            <v>3187.2</v>
          </cell>
          <cell r="H146">
            <v>4030.52</v>
          </cell>
          <cell r="I146" t="str">
            <v xml:space="preserve">KG </v>
          </cell>
          <cell r="J146">
            <v>30890.98</v>
          </cell>
          <cell r="K146">
            <v>9489281.6999999993</v>
          </cell>
          <cell r="L146">
            <v>4203916.8</v>
          </cell>
          <cell r="M146">
            <v>5316255.88</v>
          </cell>
          <cell r="O146">
            <v>1319</v>
          </cell>
          <cell r="P146">
            <v>700.50508944014769</v>
          </cell>
        </row>
        <row r="147">
          <cell r="A147">
            <v>40000008</v>
          </cell>
          <cell r="B147" t="str">
            <v xml:space="preserve">S (+) IBUPROFEN (JET MILLED)            </v>
          </cell>
          <cell r="C147" t="str">
            <v xml:space="preserve">01.01.2009     </v>
          </cell>
          <cell r="D147" t="str">
            <v xml:space="preserve">31.01.2009     </v>
          </cell>
          <cell r="E147">
            <v>6</v>
          </cell>
          <cell r="F147">
            <v>0</v>
          </cell>
          <cell r="G147">
            <v>0</v>
          </cell>
          <cell r="H147">
            <v>6</v>
          </cell>
          <cell r="I147" t="str">
            <v xml:space="preserve">KG </v>
          </cell>
          <cell r="J147">
            <v>7914</v>
          </cell>
          <cell r="K147">
            <v>0</v>
          </cell>
          <cell r="L147">
            <v>0</v>
          </cell>
          <cell r="M147">
            <v>7914</v>
          </cell>
          <cell r="O147" t="e">
            <v>#DIV/0!</v>
          </cell>
          <cell r="P147">
            <v>700.50508944014769</v>
          </cell>
        </row>
        <row r="148">
          <cell r="A148">
            <v>40000010</v>
          </cell>
          <cell r="B148" t="str">
            <v xml:space="preserve">S (+) IBUPROFEN LYSINATE                </v>
          </cell>
          <cell r="C148" t="str">
            <v xml:space="preserve">01.01.2009     </v>
          </cell>
          <cell r="D148" t="str">
            <v xml:space="preserve">31.01.2009     </v>
          </cell>
          <cell r="E148">
            <v>22</v>
          </cell>
          <cell r="F148">
            <v>0</v>
          </cell>
          <cell r="G148">
            <v>0</v>
          </cell>
          <cell r="H148">
            <v>22</v>
          </cell>
          <cell r="I148" t="str">
            <v xml:space="preserve">KG </v>
          </cell>
          <cell r="J148">
            <v>25207.16</v>
          </cell>
          <cell r="K148">
            <v>0</v>
          </cell>
          <cell r="L148">
            <v>0</v>
          </cell>
          <cell r="M148">
            <v>25207.16</v>
          </cell>
          <cell r="O148" t="e">
            <v>#DIV/0!</v>
          </cell>
          <cell r="P148">
            <v>700.50508944014769</v>
          </cell>
        </row>
        <row r="149">
          <cell r="A149">
            <v>40000011</v>
          </cell>
          <cell r="B149" t="str">
            <v xml:space="preserve">IBUPROFEN JP SN GRADE                   </v>
          </cell>
          <cell r="C149" t="str">
            <v xml:space="preserve">01.01.2009     </v>
          </cell>
          <cell r="D149" t="str">
            <v xml:space="preserve">31.01.2009     </v>
          </cell>
          <cell r="E149">
            <v>14.4</v>
          </cell>
          <cell r="F149">
            <v>8062</v>
          </cell>
          <cell r="G149">
            <v>8062</v>
          </cell>
          <cell r="H149">
            <v>14.4</v>
          </cell>
          <cell r="I149" t="str">
            <v xml:space="preserve">KG </v>
          </cell>
          <cell r="J149">
            <v>7300.8</v>
          </cell>
          <cell r="K149">
            <v>4087434</v>
          </cell>
          <cell r="L149">
            <v>4087434</v>
          </cell>
          <cell r="M149">
            <v>7300.8</v>
          </cell>
          <cell r="O149">
            <v>507</v>
          </cell>
          <cell r="P149">
            <v>338.00285683079375</v>
          </cell>
        </row>
        <row r="150">
          <cell r="A150">
            <v>40000012</v>
          </cell>
          <cell r="B150" t="str">
            <v xml:space="preserve">IBUPROFEN JP S-250 GRADE                </v>
          </cell>
          <cell r="C150" t="str">
            <v xml:space="preserve">01.01.2009     </v>
          </cell>
          <cell r="D150" t="str">
            <v xml:space="preserve">31.01.2009     </v>
          </cell>
          <cell r="E150">
            <v>1804.79</v>
          </cell>
          <cell r="F150">
            <v>0</v>
          </cell>
          <cell r="G150">
            <v>1500</v>
          </cell>
          <cell r="H150">
            <v>304.79000000000002</v>
          </cell>
          <cell r="I150" t="str">
            <v xml:space="preserve">KG </v>
          </cell>
          <cell r="J150">
            <v>900590.21</v>
          </cell>
          <cell r="K150">
            <v>0</v>
          </cell>
          <cell r="L150">
            <v>748500</v>
          </cell>
          <cell r="M150">
            <v>152090.21</v>
          </cell>
          <cell r="O150">
            <v>499</v>
          </cell>
          <cell r="P150">
            <v>331.24021945839286</v>
          </cell>
        </row>
        <row r="151">
          <cell r="A151">
            <v>40000013</v>
          </cell>
          <cell r="B151" t="str">
            <v xml:space="preserve">IBUPROFEN USP SN GRADE                  </v>
          </cell>
          <cell r="C151" t="str">
            <v xml:space="preserve">01.01.2009     </v>
          </cell>
          <cell r="D151" t="str">
            <v xml:space="preserve">31.01.2009     </v>
          </cell>
          <cell r="E151">
            <v>16.600000000000001</v>
          </cell>
          <cell r="F151">
            <v>52299</v>
          </cell>
          <cell r="G151">
            <v>52299</v>
          </cell>
          <cell r="H151">
            <v>16.600000000000001</v>
          </cell>
          <cell r="I151" t="str">
            <v xml:space="preserve">KG </v>
          </cell>
          <cell r="J151">
            <v>7835.2</v>
          </cell>
          <cell r="K151">
            <v>24685128</v>
          </cell>
          <cell r="L151">
            <v>24685128</v>
          </cell>
          <cell r="M151">
            <v>7835.2</v>
          </cell>
          <cell r="O151">
            <v>472</v>
          </cell>
          <cell r="P151">
            <v>314.6258872560125</v>
          </cell>
        </row>
        <row r="152">
          <cell r="A152">
            <v>40000014</v>
          </cell>
          <cell r="B152" t="str">
            <v xml:space="preserve">IBUPROFEN USP S250 GRADE                </v>
          </cell>
          <cell r="C152" t="str">
            <v xml:space="preserve">01.01.2009     </v>
          </cell>
          <cell r="D152" t="str">
            <v xml:space="preserve">31.01.2009     </v>
          </cell>
          <cell r="E152">
            <v>0.25</v>
          </cell>
          <cell r="F152">
            <v>0</v>
          </cell>
          <cell r="G152">
            <v>0</v>
          </cell>
          <cell r="H152">
            <v>0.25</v>
          </cell>
          <cell r="I152" t="str">
            <v xml:space="preserve">KG </v>
          </cell>
          <cell r="J152">
            <v>124.75</v>
          </cell>
          <cell r="K152">
            <v>0</v>
          </cell>
          <cell r="L152">
            <v>0</v>
          </cell>
          <cell r="M152">
            <v>124.75</v>
          </cell>
          <cell r="O152" t="e">
            <v>#DIV/0!</v>
          </cell>
          <cell r="P152">
            <v>331.24021945839286</v>
          </cell>
        </row>
        <row r="153">
          <cell r="A153">
            <v>40000016</v>
          </cell>
          <cell r="B153" t="str">
            <v xml:space="preserve">IBUPROFEN USP S500 GRADE                </v>
          </cell>
          <cell r="C153" t="str">
            <v xml:space="preserve">01.01.2009     </v>
          </cell>
          <cell r="D153" t="str">
            <v xml:space="preserve">31.01.2009     </v>
          </cell>
          <cell r="E153">
            <v>0</v>
          </cell>
          <cell r="F153">
            <v>0</v>
          </cell>
          <cell r="G153">
            <v>0</v>
          </cell>
          <cell r="H153">
            <v>0</v>
          </cell>
          <cell r="I153" t="str">
            <v xml:space="preserve">KG </v>
          </cell>
          <cell r="J153">
            <v>0</v>
          </cell>
          <cell r="K153">
            <v>0</v>
          </cell>
          <cell r="L153">
            <v>0</v>
          </cell>
          <cell r="M153">
            <v>0</v>
          </cell>
          <cell r="P153">
            <v>310.36177980947224</v>
          </cell>
        </row>
        <row r="154">
          <cell r="A154">
            <v>40000017</v>
          </cell>
          <cell r="B154" t="str">
            <v xml:space="preserve">IBUPROFEN USP SHD                       </v>
          </cell>
          <cell r="C154" t="str">
            <v xml:space="preserve">01.01.2009     </v>
          </cell>
          <cell r="D154" t="str">
            <v xml:space="preserve">31.01.2009     </v>
          </cell>
          <cell r="E154">
            <v>15</v>
          </cell>
          <cell r="F154">
            <v>0</v>
          </cell>
          <cell r="G154">
            <v>0</v>
          </cell>
          <cell r="H154">
            <v>15</v>
          </cell>
          <cell r="I154" t="str">
            <v xml:space="preserve">KG </v>
          </cell>
          <cell r="J154">
            <v>7425</v>
          </cell>
          <cell r="K154">
            <v>0</v>
          </cell>
          <cell r="L154">
            <v>0</v>
          </cell>
          <cell r="M154">
            <v>7425</v>
          </cell>
          <cell r="O154" t="e">
            <v>#DIV/0!</v>
          </cell>
          <cell r="P154">
            <v>346.79148369947387</v>
          </cell>
        </row>
        <row r="155">
          <cell r="A155">
            <v>40000019</v>
          </cell>
          <cell r="B155" t="str">
            <v xml:space="preserve">IBUPROFEN BP/Ph.Eur SN                  </v>
          </cell>
          <cell r="C155" t="str">
            <v xml:space="preserve">01.01.2009     </v>
          </cell>
          <cell r="D155" t="str">
            <v xml:space="preserve">31.01.2009     </v>
          </cell>
          <cell r="E155">
            <v>20.95</v>
          </cell>
          <cell r="F155">
            <v>123601.1</v>
          </cell>
          <cell r="G155">
            <v>119050.7</v>
          </cell>
          <cell r="H155">
            <v>4571.3500000000004</v>
          </cell>
          <cell r="I155" t="str">
            <v xml:space="preserve">KG </v>
          </cell>
          <cell r="J155">
            <v>9888.4</v>
          </cell>
          <cell r="K155">
            <v>58339719.200000003</v>
          </cell>
          <cell r="L155">
            <v>56191930.399999999</v>
          </cell>
          <cell r="M155">
            <v>2157677.2000000002</v>
          </cell>
          <cell r="O155">
            <v>472</v>
          </cell>
          <cell r="P155">
            <v>314.6258872560125</v>
          </cell>
        </row>
        <row r="156">
          <cell r="A156">
            <v>40000020</v>
          </cell>
          <cell r="B156" t="str">
            <v xml:space="preserve">IBUPROFEN BP/Ph.Eur S -250              </v>
          </cell>
          <cell r="C156" t="str">
            <v xml:space="preserve">01.01.2009     </v>
          </cell>
          <cell r="D156" t="str">
            <v xml:space="preserve">31.01.2009     </v>
          </cell>
          <cell r="E156">
            <v>18.2</v>
          </cell>
          <cell r="F156">
            <v>20032.8</v>
          </cell>
          <cell r="G156">
            <v>20038.05</v>
          </cell>
          <cell r="H156">
            <v>12.95</v>
          </cell>
          <cell r="I156" t="str">
            <v xml:space="preserve">KG </v>
          </cell>
          <cell r="J156">
            <v>9081.7999999999993</v>
          </cell>
          <cell r="K156">
            <v>9996367.1999999993</v>
          </cell>
          <cell r="L156">
            <v>9998986.9499999993</v>
          </cell>
          <cell r="M156">
            <v>6462.05</v>
          </cell>
          <cell r="O156">
            <v>499</v>
          </cell>
          <cell r="P156">
            <v>331.24021945839286</v>
          </cell>
        </row>
        <row r="157">
          <cell r="A157">
            <v>40000021</v>
          </cell>
          <cell r="B157" t="str">
            <v xml:space="preserve">IBUPROFEN BP/Ph.Eur S -380              </v>
          </cell>
          <cell r="C157" t="str">
            <v xml:space="preserve">01.01.2009     </v>
          </cell>
          <cell r="D157" t="str">
            <v xml:space="preserve">31.01.2009     </v>
          </cell>
          <cell r="E157">
            <v>0</v>
          </cell>
          <cell r="F157">
            <v>5828</v>
          </cell>
          <cell r="G157">
            <v>5816</v>
          </cell>
          <cell r="H157">
            <v>12</v>
          </cell>
          <cell r="I157" t="str">
            <v xml:space="preserve">KG </v>
          </cell>
          <cell r="J157">
            <v>0</v>
          </cell>
          <cell r="K157">
            <v>2762472</v>
          </cell>
          <cell r="L157">
            <v>2756784</v>
          </cell>
          <cell r="M157">
            <v>5688</v>
          </cell>
          <cell r="O157">
            <v>474</v>
          </cell>
          <cell r="P157">
            <v>331.48665883041861</v>
          </cell>
        </row>
        <row r="158">
          <cell r="A158">
            <v>40000022</v>
          </cell>
          <cell r="B158" t="str">
            <v xml:space="preserve">IBUPROFEN BP/Ph.Eur S - 500             </v>
          </cell>
          <cell r="C158" t="str">
            <v xml:space="preserve">01.01.2009     </v>
          </cell>
          <cell r="D158" t="str">
            <v xml:space="preserve">31.01.2009     </v>
          </cell>
          <cell r="E158">
            <v>0</v>
          </cell>
          <cell r="F158">
            <v>24101.8</v>
          </cell>
          <cell r="G158">
            <v>24101.8</v>
          </cell>
          <cell r="H158">
            <v>0</v>
          </cell>
          <cell r="I158" t="str">
            <v xml:space="preserve">KG </v>
          </cell>
          <cell r="J158">
            <v>0</v>
          </cell>
          <cell r="K158">
            <v>11376049.6</v>
          </cell>
          <cell r="L158">
            <v>11376049.6</v>
          </cell>
          <cell r="M158">
            <v>0</v>
          </cell>
          <cell r="O158">
            <v>472</v>
          </cell>
          <cell r="P158">
            <v>310.36177980947224</v>
          </cell>
        </row>
        <row r="159">
          <cell r="A159">
            <v>40000023</v>
          </cell>
          <cell r="B159" t="str">
            <v xml:space="preserve">IBUPROFEN BP/Ph.Eur SHD                 </v>
          </cell>
          <cell r="C159" t="str">
            <v xml:space="preserve">01.01.2009     </v>
          </cell>
          <cell r="D159" t="str">
            <v xml:space="preserve">31.01.2009     </v>
          </cell>
          <cell r="E159">
            <v>61.2</v>
          </cell>
          <cell r="F159">
            <v>5039</v>
          </cell>
          <cell r="G159">
            <v>3098.6</v>
          </cell>
          <cell r="H159">
            <v>2001.6</v>
          </cell>
          <cell r="I159" t="str">
            <v xml:space="preserve">KG </v>
          </cell>
          <cell r="J159">
            <v>30294</v>
          </cell>
          <cell r="K159">
            <v>2494305</v>
          </cell>
          <cell r="L159">
            <v>1533807</v>
          </cell>
          <cell r="M159">
            <v>990792</v>
          </cell>
          <cell r="O159">
            <v>495</v>
          </cell>
          <cell r="P159">
            <v>346.79148369947387</v>
          </cell>
        </row>
        <row r="160">
          <cell r="A160">
            <v>40000025</v>
          </cell>
          <cell r="B160" t="str">
            <v xml:space="preserve">IBUPROFEN IP SN                         </v>
          </cell>
          <cell r="C160" t="str">
            <v xml:space="preserve">01.01.2009     </v>
          </cell>
          <cell r="D160" t="str">
            <v xml:space="preserve">31.01.2009     </v>
          </cell>
          <cell r="E160">
            <v>758.4</v>
          </cell>
          <cell r="F160">
            <v>100494.9</v>
          </cell>
          <cell r="G160">
            <v>70144.100000000006</v>
          </cell>
          <cell r="H160">
            <v>31109.200000000001</v>
          </cell>
          <cell r="I160" t="str">
            <v xml:space="preserve">KG </v>
          </cell>
          <cell r="J160">
            <v>357964.79999999999</v>
          </cell>
          <cell r="K160">
            <v>47433592.799999997</v>
          </cell>
          <cell r="L160">
            <v>33108015.199999999</v>
          </cell>
          <cell r="M160">
            <v>14683542.4</v>
          </cell>
          <cell r="O160">
            <v>471.99999999999994</v>
          </cell>
          <cell r="P160">
            <v>314.6258872560125</v>
          </cell>
        </row>
        <row r="161">
          <cell r="A161">
            <v>40000031</v>
          </cell>
          <cell r="B161" t="str">
            <v>IBUPROFEN LYSINATE - GRANULATED ( VIFOR)</v>
          </cell>
          <cell r="C161" t="str">
            <v xml:space="preserve">01.01.2009     </v>
          </cell>
          <cell r="D161" t="str">
            <v xml:space="preserve">31.01.2009     </v>
          </cell>
          <cell r="E161">
            <v>228.5</v>
          </cell>
          <cell r="F161">
            <v>450</v>
          </cell>
          <cell r="G161">
            <v>0</v>
          </cell>
          <cell r="H161">
            <v>678.5</v>
          </cell>
          <cell r="I161" t="str">
            <v xml:space="preserve">KG </v>
          </cell>
          <cell r="J161">
            <v>361030</v>
          </cell>
          <cell r="K161">
            <v>711000</v>
          </cell>
          <cell r="L161">
            <v>0</v>
          </cell>
          <cell r="M161">
            <v>1072030</v>
          </cell>
          <cell r="O161" t="e">
            <v>#DIV/0!</v>
          </cell>
          <cell r="P161">
            <v>1287.1413999409992</v>
          </cell>
        </row>
        <row r="162">
          <cell r="A162">
            <v>120000002</v>
          </cell>
          <cell r="B162" t="str">
            <v>AQUEOUS LAYER ( Crude aldehyde)</v>
          </cell>
          <cell r="C162" t="str">
            <v>01.01.2009</v>
          </cell>
          <cell r="D162" t="str">
            <v>31.01.2009</v>
          </cell>
          <cell r="E162">
            <v>44269.1</v>
          </cell>
          <cell r="F162">
            <v>1958898</v>
          </cell>
          <cell r="G162">
            <v>1932733.25</v>
          </cell>
          <cell r="H162">
            <v>70433.850000000006</v>
          </cell>
          <cell r="I162" t="str">
            <v>L</v>
          </cell>
          <cell r="J162">
            <v>42055.65</v>
          </cell>
          <cell r="K162">
            <v>1860953.1</v>
          </cell>
          <cell r="L162">
            <v>1836096.6</v>
          </cell>
          <cell r="M162">
            <v>66912.149999999994</v>
          </cell>
          <cell r="O162">
            <v>0.95000000646752469</v>
          </cell>
          <cell r="P162">
            <v>0</v>
          </cell>
        </row>
        <row r="163">
          <cell r="A163">
            <v>120000005</v>
          </cell>
          <cell r="B163" t="str">
            <v>Filterate I from DS1</v>
          </cell>
          <cell r="C163" t="str">
            <v>01.01.2009</v>
          </cell>
          <cell r="D163" t="str">
            <v>31.01.2009</v>
          </cell>
          <cell r="E163">
            <v>2500</v>
          </cell>
          <cell r="F163">
            <v>64650</v>
          </cell>
          <cell r="G163">
            <v>64650</v>
          </cell>
          <cell r="H163">
            <v>2500</v>
          </cell>
          <cell r="I163" t="str">
            <v>L</v>
          </cell>
          <cell r="J163">
            <v>72350</v>
          </cell>
          <cell r="K163">
            <v>1870971</v>
          </cell>
          <cell r="L163">
            <v>1870971</v>
          </cell>
          <cell r="M163">
            <v>72350</v>
          </cell>
          <cell r="O163">
            <v>28.94</v>
          </cell>
          <cell r="P163">
            <v>0</v>
          </cell>
        </row>
        <row r="164">
          <cell r="A164">
            <v>120000006</v>
          </cell>
          <cell r="B164" t="str">
            <v>Filterate II from DS2</v>
          </cell>
          <cell r="C164" t="str">
            <v>01.01.2009</v>
          </cell>
          <cell r="D164" t="str">
            <v>31.01.2009</v>
          </cell>
          <cell r="E164">
            <v>0</v>
          </cell>
          <cell r="F164">
            <v>91000</v>
          </cell>
          <cell r="G164">
            <v>91000</v>
          </cell>
          <cell r="H164">
            <v>0</v>
          </cell>
          <cell r="I164" t="str">
            <v>L</v>
          </cell>
          <cell r="J164">
            <v>0</v>
          </cell>
          <cell r="K164">
            <v>2633540</v>
          </cell>
          <cell r="L164">
            <v>2633540</v>
          </cell>
          <cell r="M164">
            <v>0</v>
          </cell>
          <cell r="O164">
            <v>28.94</v>
          </cell>
          <cell r="P164">
            <v>0</v>
          </cell>
        </row>
        <row r="165">
          <cell r="A165">
            <v>120000007</v>
          </cell>
          <cell r="B165" t="str">
            <v>ML from ibuprofen (MLRII)</v>
          </cell>
          <cell r="C165" t="str">
            <v>01.01.2009</v>
          </cell>
          <cell r="D165" t="str">
            <v>31.01.2009</v>
          </cell>
          <cell r="E165">
            <v>9410.5480000000007</v>
          </cell>
          <cell r="F165">
            <v>1429266.058</v>
          </cell>
          <cell r="G165">
            <v>1422676.6059999999</v>
          </cell>
          <cell r="H165">
            <v>16000</v>
          </cell>
          <cell r="I165" t="str">
            <v>L</v>
          </cell>
          <cell r="J165">
            <v>144451.91</v>
          </cell>
          <cell r="K165">
            <v>21939234.030000001</v>
          </cell>
          <cell r="L165">
            <v>21838085.940000001</v>
          </cell>
          <cell r="M165">
            <v>245600</v>
          </cell>
          <cell r="O165">
            <v>15.350000026639929</v>
          </cell>
          <cell r="P165">
            <v>15.35</v>
          </cell>
        </row>
        <row r="166">
          <cell r="A166">
            <v>120000008</v>
          </cell>
          <cell r="B166" t="str">
            <v>Rec. Methanol (Ibu stage)</v>
          </cell>
          <cell r="C166" t="str">
            <v>01.01.2009</v>
          </cell>
          <cell r="D166" t="str">
            <v>31.01.2009</v>
          </cell>
          <cell r="E166">
            <v>1369</v>
          </cell>
          <cell r="F166">
            <v>2212</v>
          </cell>
          <cell r="G166">
            <v>2449</v>
          </cell>
          <cell r="H166">
            <v>1132</v>
          </cell>
          <cell r="I166" t="str">
            <v>L</v>
          </cell>
          <cell r="J166">
            <v>14374.5</v>
          </cell>
          <cell r="K166">
            <v>23226</v>
          </cell>
          <cell r="L166">
            <v>25714.5</v>
          </cell>
          <cell r="M166">
            <v>11886</v>
          </cell>
          <cell r="O166">
            <v>10.5</v>
          </cell>
          <cell r="P166">
            <v>10.5</v>
          </cell>
        </row>
        <row r="167">
          <cell r="A167">
            <v>120000009</v>
          </cell>
          <cell r="B167" t="str">
            <v>Rec.Methanol S+Ibu (METXS)</v>
          </cell>
          <cell r="C167" t="str">
            <v>01.01.2009</v>
          </cell>
          <cell r="D167" t="str">
            <v>31.01.2009</v>
          </cell>
          <cell r="E167">
            <v>0</v>
          </cell>
          <cell r="F167">
            <v>1300</v>
          </cell>
          <cell r="G167">
            <v>1300</v>
          </cell>
          <cell r="H167">
            <v>0</v>
          </cell>
          <cell r="I167" t="str">
            <v>L</v>
          </cell>
          <cell r="J167">
            <v>0</v>
          </cell>
          <cell r="K167">
            <v>10010</v>
          </cell>
          <cell r="L167">
            <v>10010</v>
          </cell>
          <cell r="M167">
            <v>0</v>
          </cell>
          <cell r="O167">
            <v>7.7</v>
          </cell>
          <cell r="P167">
            <v>7.7</v>
          </cell>
        </row>
        <row r="168">
          <cell r="A168">
            <v>120000010</v>
          </cell>
          <cell r="B168" t="str">
            <v>Rec.distil Hexane S+ibu (HEXXS)</v>
          </cell>
          <cell r="C168" t="str">
            <v>01.01.2009</v>
          </cell>
          <cell r="D168" t="str">
            <v>31.01.2009</v>
          </cell>
          <cell r="E168">
            <v>11920</v>
          </cell>
          <cell r="F168">
            <v>118890</v>
          </cell>
          <cell r="G168">
            <v>127495</v>
          </cell>
          <cell r="H168">
            <v>3315</v>
          </cell>
          <cell r="I168" t="str">
            <v>L</v>
          </cell>
          <cell r="J168">
            <v>312780.79999999999</v>
          </cell>
          <cell r="K168">
            <v>3119673.6</v>
          </cell>
          <cell r="L168">
            <v>3345468.8</v>
          </cell>
          <cell r="M168">
            <v>86985.600000000006</v>
          </cell>
          <cell r="O168">
            <v>26.24</v>
          </cell>
          <cell r="P168">
            <v>26.240000000000002</v>
          </cell>
        </row>
        <row r="169">
          <cell r="A169">
            <v>120000012</v>
          </cell>
          <cell r="B169" t="str">
            <v>IPA Recovery ( IPAXI)</v>
          </cell>
          <cell r="C169" t="str">
            <v>01.01.2009</v>
          </cell>
          <cell r="D169" t="str">
            <v>31.01.2009</v>
          </cell>
          <cell r="E169">
            <v>4487.5200000000004</v>
          </cell>
          <cell r="F169">
            <v>1053360</v>
          </cell>
          <cell r="G169">
            <v>1057500</v>
          </cell>
          <cell r="H169">
            <v>347.52</v>
          </cell>
          <cell r="I169" t="str">
            <v>L</v>
          </cell>
          <cell r="J169">
            <v>225722.26</v>
          </cell>
          <cell r="K169">
            <v>52984008</v>
          </cell>
          <cell r="L169">
            <v>53192250</v>
          </cell>
          <cell r="M169">
            <v>17480.259999999998</v>
          </cell>
          <cell r="O169">
            <v>50.3</v>
          </cell>
          <cell r="P169">
            <v>50.300011510128911</v>
          </cell>
        </row>
        <row r="170">
          <cell r="A170">
            <v>120000013</v>
          </cell>
          <cell r="B170" t="str">
            <v>IPA REC. S+IBU(IPAXS) DS1</v>
          </cell>
          <cell r="C170" t="str">
            <v>01.01.2009</v>
          </cell>
          <cell r="D170" t="str">
            <v>31.01.2009</v>
          </cell>
          <cell r="E170">
            <v>22</v>
          </cell>
          <cell r="F170">
            <v>56300</v>
          </cell>
          <cell r="G170">
            <v>54120</v>
          </cell>
          <cell r="H170">
            <v>2202</v>
          </cell>
          <cell r="I170" t="str">
            <v>L</v>
          </cell>
          <cell r="J170">
            <v>1099.56</v>
          </cell>
          <cell r="K170">
            <v>2813874</v>
          </cell>
          <cell r="L170">
            <v>2704917.6</v>
          </cell>
          <cell r="M170">
            <v>110055.96</v>
          </cell>
          <cell r="O170">
            <v>49.980000000000004</v>
          </cell>
          <cell r="P170">
            <v>49.980000000000004</v>
          </cell>
        </row>
        <row r="171">
          <cell r="A171">
            <v>120000014</v>
          </cell>
          <cell r="B171" t="str">
            <v>Acetone Recovery (ACEXI)</v>
          </cell>
          <cell r="C171" t="str">
            <v>01.01.2009</v>
          </cell>
          <cell r="D171" t="str">
            <v>31.01.2009</v>
          </cell>
          <cell r="E171">
            <v>5331.7039999999997</v>
          </cell>
          <cell r="F171">
            <v>921490</v>
          </cell>
          <cell r="G171">
            <v>915130</v>
          </cell>
          <cell r="H171">
            <v>11691.704</v>
          </cell>
          <cell r="I171" t="str">
            <v>L</v>
          </cell>
          <cell r="J171">
            <v>237207.51</v>
          </cell>
          <cell r="K171">
            <v>40997090.100000001</v>
          </cell>
          <cell r="L171">
            <v>40714133.700000003</v>
          </cell>
          <cell r="M171">
            <v>520163.91</v>
          </cell>
          <cell r="O171">
            <v>44.49</v>
          </cell>
          <cell r="P171">
            <v>44.489999917890493</v>
          </cell>
        </row>
        <row r="172">
          <cell r="A172">
            <v>120000015</v>
          </cell>
          <cell r="B172" t="str">
            <v>ACID LAYER (SIBFS)</v>
          </cell>
          <cell r="C172" t="str">
            <v>01.01.2009</v>
          </cell>
          <cell r="D172" t="str">
            <v>31.01.2009</v>
          </cell>
          <cell r="E172">
            <v>0</v>
          </cell>
          <cell r="F172">
            <v>65600</v>
          </cell>
          <cell r="G172">
            <v>65600</v>
          </cell>
          <cell r="H172">
            <v>0</v>
          </cell>
          <cell r="I172" t="str">
            <v>L</v>
          </cell>
          <cell r="J172">
            <v>0</v>
          </cell>
          <cell r="K172">
            <v>14569760</v>
          </cell>
          <cell r="L172">
            <v>14569760</v>
          </cell>
          <cell r="M172">
            <v>0</v>
          </cell>
          <cell r="O172">
            <v>222.1</v>
          </cell>
          <cell r="P172">
            <v>0</v>
          </cell>
        </row>
        <row r="173">
          <cell r="A173">
            <v>120000019</v>
          </cell>
          <cell r="B173" t="str">
            <v>AQ.LAYER  (REBFS)</v>
          </cell>
          <cell r="C173" t="str">
            <v>01.01.2009</v>
          </cell>
          <cell r="D173" t="str">
            <v>31.01.2009</v>
          </cell>
          <cell r="E173">
            <v>0</v>
          </cell>
          <cell r="F173">
            <v>98800</v>
          </cell>
          <cell r="G173">
            <v>98800</v>
          </cell>
          <cell r="H173">
            <v>0</v>
          </cell>
          <cell r="I173" t="str">
            <v>L</v>
          </cell>
          <cell r="J173">
            <v>0</v>
          </cell>
          <cell r="K173">
            <v>21943480</v>
          </cell>
          <cell r="L173">
            <v>21943480</v>
          </cell>
          <cell r="M173">
            <v>0</v>
          </cell>
          <cell r="O173">
            <v>222.1</v>
          </cell>
          <cell r="P173">
            <v>0</v>
          </cell>
        </row>
        <row r="174">
          <cell r="A174">
            <v>120000028</v>
          </cell>
          <cell r="B174" t="str">
            <v>FILTERATE 1 FROM RPBA</v>
          </cell>
          <cell r="C174" t="str">
            <v>01.01.2009</v>
          </cell>
          <cell r="D174" t="str">
            <v>31.01.2009</v>
          </cell>
          <cell r="E174">
            <v>500</v>
          </cell>
          <cell r="F174">
            <v>3000</v>
          </cell>
          <cell r="G174">
            <v>3500</v>
          </cell>
          <cell r="H174">
            <v>0</v>
          </cell>
          <cell r="I174" t="str">
            <v>L</v>
          </cell>
          <cell r="J174">
            <v>44420</v>
          </cell>
          <cell r="K174">
            <v>266520</v>
          </cell>
          <cell r="L174">
            <v>310940</v>
          </cell>
          <cell r="M174">
            <v>0</v>
          </cell>
          <cell r="O174">
            <v>88.84</v>
          </cell>
          <cell r="P174">
            <v>88.84</v>
          </cell>
        </row>
        <row r="175">
          <cell r="A175">
            <v>120000029</v>
          </cell>
          <cell r="B175" t="str">
            <v>FILTERATE 2 FROM RPBA</v>
          </cell>
          <cell r="C175" t="str">
            <v>01.01.2009</v>
          </cell>
          <cell r="D175" t="str">
            <v>31.01.2009</v>
          </cell>
          <cell r="E175">
            <v>0</v>
          </cell>
          <cell r="F175">
            <v>2300</v>
          </cell>
          <cell r="G175">
            <v>2300</v>
          </cell>
          <cell r="H175">
            <v>0</v>
          </cell>
          <cell r="I175" t="str">
            <v>L</v>
          </cell>
          <cell r="J175">
            <v>0</v>
          </cell>
          <cell r="K175">
            <v>102166</v>
          </cell>
          <cell r="L175">
            <v>102166</v>
          </cell>
          <cell r="M175">
            <v>0</v>
          </cell>
          <cell r="O175">
            <v>44.42</v>
          </cell>
          <cell r="P175">
            <v>44.42</v>
          </cell>
        </row>
        <row r="176">
          <cell r="A176">
            <v>120000030</v>
          </cell>
          <cell r="B176" t="str">
            <v>FILTERATE 3 FROM RPBA</v>
          </cell>
          <cell r="C176" t="str">
            <v>01.01.2009</v>
          </cell>
          <cell r="D176" t="str">
            <v>31.01.2009</v>
          </cell>
          <cell r="E176">
            <v>0</v>
          </cell>
          <cell r="F176">
            <v>2300</v>
          </cell>
          <cell r="G176">
            <v>2300</v>
          </cell>
          <cell r="H176">
            <v>0</v>
          </cell>
          <cell r="I176" t="str">
            <v>L</v>
          </cell>
          <cell r="J176">
            <v>0</v>
          </cell>
          <cell r="K176">
            <v>102166</v>
          </cell>
          <cell r="L176">
            <v>102166</v>
          </cell>
          <cell r="M176">
            <v>0</v>
          </cell>
          <cell r="O176">
            <v>44.42</v>
          </cell>
          <cell r="P176">
            <v>44.42</v>
          </cell>
        </row>
        <row r="177">
          <cell r="A177">
            <v>120000031</v>
          </cell>
          <cell r="B177" t="str">
            <v>FILTERATE 4 FROM SPBA SALT</v>
          </cell>
          <cell r="C177" t="str">
            <v>01.01.2009</v>
          </cell>
          <cell r="D177" t="str">
            <v>31.01.2009</v>
          </cell>
          <cell r="E177">
            <v>0</v>
          </cell>
          <cell r="F177">
            <v>2300</v>
          </cell>
          <cell r="G177">
            <v>2300</v>
          </cell>
          <cell r="H177">
            <v>0</v>
          </cell>
          <cell r="I177" t="str">
            <v>L</v>
          </cell>
          <cell r="J177">
            <v>0</v>
          </cell>
          <cell r="K177">
            <v>102166</v>
          </cell>
          <cell r="L177">
            <v>102166</v>
          </cell>
          <cell r="M177">
            <v>0</v>
          </cell>
          <cell r="O177">
            <v>44.42</v>
          </cell>
          <cell r="P177">
            <v>44.42</v>
          </cell>
        </row>
        <row r="178">
          <cell r="A178">
            <v>120000034</v>
          </cell>
          <cell r="B178" t="str">
            <v>120 IPA From degassing</v>
          </cell>
          <cell r="C178" t="str">
            <v>01.01.2009</v>
          </cell>
          <cell r="D178" t="str">
            <v>31.01.2009</v>
          </cell>
          <cell r="E178">
            <v>0</v>
          </cell>
          <cell r="F178">
            <v>84790</v>
          </cell>
          <cell r="G178">
            <v>84790</v>
          </cell>
          <cell r="H178">
            <v>0</v>
          </cell>
          <cell r="I178" t="str">
            <v>L</v>
          </cell>
          <cell r="J178">
            <v>0</v>
          </cell>
          <cell r="K178">
            <v>1454148.5</v>
          </cell>
          <cell r="L178">
            <v>1454148.5</v>
          </cell>
          <cell r="M178">
            <v>0</v>
          </cell>
          <cell r="O178">
            <v>17.149999999999999</v>
          </cell>
          <cell r="P178">
            <v>17.149999999999999</v>
          </cell>
        </row>
        <row r="179">
          <cell r="A179">
            <v>120000035</v>
          </cell>
          <cell r="B179" t="str">
            <v>WEAK IPA</v>
          </cell>
          <cell r="C179" t="str">
            <v>01.01.2009</v>
          </cell>
          <cell r="D179" t="str">
            <v>31.01.2009</v>
          </cell>
          <cell r="E179">
            <v>0</v>
          </cell>
          <cell r="F179">
            <v>780737.05</v>
          </cell>
          <cell r="G179">
            <v>771732.55</v>
          </cell>
          <cell r="H179">
            <v>9004.5</v>
          </cell>
          <cell r="I179" t="str">
            <v>L</v>
          </cell>
          <cell r="J179">
            <v>0</v>
          </cell>
          <cell r="K179">
            <v>7807.38</v>
          </cell>
          <cell r="L179">
            <v>7717.33</v>
          </cell>
          <cell r="M179">
            <v>90.05</v>
          </cell>
          <cell r="O179">
            <v>1.0000005831035635E-2</v>
          </cell>
          <cell r="P179">
            <v>1.0000555277916597E-2</v>
          </cell>
        </row>
        <row r="180">
          <cell r="A180">
            <v>120000038</v>
          </cell>
          <cell r="B180" t="str">
            <v>Waste sodium dichromate layer</v>
          </cell>
          <cell r="C180" t="str">
            <v>01.01.2009</v>
          </cell>
          <cell r="D180" t="str">
            <v>31.01.2009</v>
          </cell>
          <cell r="E180">
            <v>1032781.923</v>
          </cell>
          <cell r="F180">
            <v>1622729.8389999999</v>
          </cell>
          <cell r="G180">
            <v>1313834.6839999999</v>
          </cell>
          <cell r="H180">
            <v>1341677.078</v>
          </cell>
          <cell r="I180" t="str">
            <v>L</v>
          </cell>
          <cell r="J180">
            <v>10327.85</v>
          </cell>
          <cell r="K180">
            <v>16227.31</v>
          </cell>
          <cell r="L180">
            <v>13138.33</v>
          </cell>
          <cell r="M180">
            <v>13416.83</v>
          </cell>
          <cell r="O180">
            <v>9.9999871825578943E-3</v>
          </cell>
          <cell r="P180">
            <v>1.0000044138787918E-2</v>
          </cell>
        </row>
        <row r="181">
          <cell r="A181">
            <v>120000039</v>
          </cell>
          <cell r="B181" t="str">
            <v>Hexane layer from Ibuprofen</v>
          </cell>
          <cell r="C181" t="str">
            <v>01.01.2009</v>
          </cell>
          <cell r="D181" t="str">
            <v>31.01.2009</v>
          </cell>
          <cell r="E181">
            <v>13293.075999999999</v>
          </cell>
          <cell r="F181">
            <v>1407040</v>
          </cell>
          <cell r="G181">
            <v>1407600</v>
          </cell>
          <cell r="H181">
            <v>12733.075999999999</v>
          </cell>
          <cell r="I181" t="str">
            <v>L</v>
          </cell>
          <cell r="J181">
            <v>396931.25</v>
          </cell>
          <cell r="K181">
            <v>42014214.399999999</v>
          </cell>
          <cell r="L181">
            <v>42030936</v>
          </cell>
          <cell r="M181">
            <v>380209.65</v>
          </cell>
          <cell r="O181">
            <v>29.86</v>
          </cell>
          <cell r="P181">
            <v>29.860000050262801</v>
          </cell>
        </row>
        <row r="182">
          <cell r="A182">
            <v>120000041</v>
          </cell>
          <cell r="B182" t="str">
            <v>ML Sent for IPA Rec from Ibu lysniate</v>
          </cell>
          <cell r="C182" t="str">
            <v>01.01.2009</v>
          </cell>
          <cell r="D182" t="str">
            <v>31.01.2009</v>
          </cell>
          <cell r="E182">
            <v>2300</v>
          </cell>
          <cell r="F182">
            <v>36600</v>
          </cell>
          <cell r="G182">
            <v>33800</v>
          </cell>
          <cell r="H182">
            <v>5100</v>
          </cell>
          <cell r="I182" t="str">
            <v>L</v>
          </cell>
          <cell r="J182">
            <v>0</v>
          </cell>
          <cell r="K182">
            <v>0</v>
          </cell>
          <cell r="L182">
            <v>0</v>
          </cell>
          <cell r="M182">
            <v>0</v>
          </cell>
          <cell r="O182">
            <v>0</v>
          </cell>
          <cell r="P182">
            <v>0</v>
          </cell>
        </row>
        <row r="183">
          <cell r="A183">
            <v>120000042</v>
          </cell>
          <cell r="B183" t="str">
            <v>ML for Toluene Recovery</v>
          </cell>
          <cell r="C183" t="str">
            <v>01.01.2009</v>
          </cell>
          <cell r="D183" t="str">
            <v>31.01.2009</v>
          </cell>
          <cell r="E183">
            <v>100</v>
          </cell>
          <cell r="F183">
            <v>0</v>
          </cell>
          <cell r="G183">
            <v>0</v>
          </cell>
          <cell r="H183">
            <v>100</v>
          </cell>
          <cell r="I183" t="str">
            <v>L</v>
          </cell>
          <cell r="J183">
            <v>2583</v>
          </cell>
          <cell r="K183">
            <v>0</v>
          </cell>
          <cell r="L183">
            <v>0</v>
          </cell>
          <cell r="M183">
            <v>2583</v>
          </cell>
          <cell r="O183" t="e">
            <v>#DIV/0!</v>
          </cell>
          <cell r="P183">
            <v>25.83</v>
          </cell>
        </row>
        <row r="184">
          <cell r="A184">
            <v>120000051</v>
          </cell>
          <cell r="B184" t="str">
            <v>ML from High Bulk</v>
          </cell>
          <cell r="C184" t="str">
            <v>01.01.2009</v>
          </cell>
          <cell r="D184" t="str">
            <v>31.01.2009</v>
          </cell>
          <cell r="E184">
            <v>0</v>
          </cell>
          <cell r="F184">
            <v>14200</v>
          </cell>
          <cell r="G184">
            <v>12400</v>
          </cell>
          <cell r="H184">
            <v>1800</v>
          </cell>
          <cell r="I184" t="str">
            <v>L</v>
          </cell>
          <cell r="J184">
            <v>0</v>
          </cell>
          <cell r="K184">
            <v>3834</v>
          </cell>
          <cell r="L184">
            <v>3348</v>
          </cell>
          <cell r="M184">
            <v>486</v>
          </cell>
          <cell r="O184">
            <v>0.27</v>
          </cell>
          <cell r="P184">
            <v>0</v>
          </cell>
        </row>
        <row r="185">
          <cell r="A185">
            <v>120000135</v>
          </cell>
          <cell r="B185" t="str">
            <v>IPA REC. S+IBU(IPAXS) DS2</v>
          </cell>
          <cell r="C185" t="str">
            <v>01.01.2009</v>
          </cell>
          <cell r="D185" t="str">
            <v>31.01.2009</v>
          </cell>
          <cell r="E185">
            <v>2100</v>
          </cell>
          <cell r="F185">
            <v>69150</v>
          </cell>
          <cell r="G185">
            <v>70100</v>
          </cell>
          <cell r="H185">
            <v>1150</v>
          </cell>
          <cell r="I185" t="str">
            <v>L</v>
          </cell>
          <cell r="J185">
            <v>104958</v>
          </cell>
          <cell r="K185">
            <v>3456117</v>
          </cell>
          <cell r="L185">
            <v>3503598</v>
          </cell>
          <cell r="M185">
            <v>57477</v>
          </cell>
          <cell r="O185">
            <v>49.98</v>
          </cell>
          <cell r="P185">
            <v>49.98</v>
          </cell>
        </row>
        <row r="186">
          <cell r="A186">
            <v>120000137</v>
          </cell>
          <cell r="B186" t="str">
            <v>ML from S+Ibu</v>
          </cell>
          <cell r="C186" t="str">
            <v>01.01.2009</v>
          </cell>
          <cell r="D186" t="str">
            <v>31.01.2009</v>
          </cell>
          <cell r="E186">
            <v>0</v>
          </cell>
          <cell r="F186">
            <v>6400</v>
          </cell>
          <cell r="G186">
            <v>6400</v>
          </cell>
          <cell r="H186">
            <v>0</v>
          </cell>
          <cell r="I186" t="str">
            <v>L</v>
          </cell>
          <cell r="J186">
            <v>0</v>
          </cell>
          <cell r="K186">
            <v>44736</v>
          </cell>
          <cell r="L186">
            <v>44736</v>
          </cell>
          <cell r="M186">
            <v>0</v>
          </cell>
          <cell r="O186">
            <v>6.99</v>
          </cell>
          <cell r="P186">
            <v>6.99</v>
          </cell>
        </row>
        <row r="187">
          <cell r="A187">
            <v>120000143</v>
          </cell>
          <cell r="B187" t="str">
            <v>ML FROM IBU CONVERSION IN IBU DERI</v>
          </cell>
          <cell r="C187" t="str">
            <v>01.01.2009</v>
          </cell>
          <cell r="D187" t="str">
            <v>31.01.2009</v>
          </cell>
          <cell r="E187">
            <v>12652</v>
          </cell>
          <cell r="F187">
            <v>47500</v>
          </cell>
          <cell r="G187">
            <v>55000</v>
          </cell>
          <cell r="H187">
            <v>5152</v>
          </cell>
          <cell r="I187" t="str">
            <v>L</v>
          </cell>
          <cell r="J187">
            <v>88437.48</v>
          </cell>
          <cell r="K187">
            <v>332025</v>
          </cell>
          <cell r="L187">
            <v>384450</v>
          </cell>
          <cell r="M187">
            <v>36012.480000000003</v>
          </cell>
          <cell r="O187">
            <v>6.99</v>
          </cell>
          <cell r="P187">
            <v>6.99</v>
          </cell>
        </row>
        <row r="188">
          <cell r="A188">
            <v>120000146</v>
          </cell>
          <cell r="B188" t="str">
            <v>Toluene Recovery  from ML</v>
          </cell>
          <cell r="C188" t="str">
            <v>01.01.2009</v>
          </cell>
          <cell r="D188" t="str">
            <v>31.01.2009</v>
          </cell>
          <cell r="E188">
            <v>1000</v>
          </cell>
          <cell r="F188">
            <v>0</v>
          </cell>
          <cell r="G188">
            <v>0</v>
          </cell>
          <cell r="H188">
            <v>1000</v>
          </cell>
          <cell r="I188" t="str">
            <v>L</v>
          </cell>
          <cell r="J188">
            <v>51670</v>
          </cell>
          <cell r="K188">
            <v>0</v>
          </cell>
          <cell r="L188">
            <v>0</v>
          </cell>
          <cell r="M188">
            <v>51670</v>
          </cell>
          <cell r="O188" t="e">
            <v>#DIV/0!</v>
          </cell>
          <cell r="P188">
            <v>51.67</v>
          </cell>
        </row>
        <row r="189">
          <cell r="A189">
            <v>120000152</v>
          </cell>
          <cell r="B189" t="str">
            <v>REC.DISTIL HEX (SMLFS) S+IBU (HEXXS)</v>
          </cell>
          <cell r="C189" t="str">
            <v>01.01.2009</v>
          </cell>
          <cell r="D189" t="str">
            <v>31.01.2009</v>
          </cell>
          <cell r="E189">
            <v>0</v>
          </cell>
          <cell r="F189">
            <v>63800</v>
          </cell>
          <cell r="G189">
            <v>63800</v>
          </cell>
          <cell r="H189">
            <v>0</v>
          </cell>
          <cell r="I189" t="str">
            <v>L</v>
          </cell>
          <cell r="J189">
            <v>0</v>
          </cell>
          <cell r="K189">
            <v>111650</v>
          </cell>
          <cell r="L189">
            <v>111650</v>
          </cell>
          <cell r="M189">
            <v>0</v>
          </cell>
          <cell r="O189">
            <v>1.75</v>
          </cell>
          <cell r="P189">
            <v>1.75</v>
          </cell>
        </row>
        <row r="190">
          <cell r="A190">
            <v>120000156</v>
          </cell>
          <cell r="B190" t="str">
            <v>Solvent M (SP2BISO7) FROM RSPBA PURE</v>
          </cell>
          <cell r="C190" t="str">
            <v>01.01.2009</v>
          </cell>
          <cell r="D190" t="str">
            <v>31.01.2009</v>
          </cell>
          <cell r="E190">
            <v>5000</v>
          </cell>
          <cell r="F190">
            <v>0</v>
          </cell>
          <cell r="G190">
            <v>0</v>
          </cell>
          <cell r="H190">
            <v>5000</v>
          </cell>
          <cell r="I190" t="str">
            <v>L</v>
          </cell>
          <cell r="J190">
            <v>44000</v>
          </cell>
          <cell r="K190">
            <v>0</v>
          </cell>
          <cell r="L190">
            <v>0</v>
          </cell>
          <cell r="M190">
            <v>44000</v>
          </cell>
          <cell r="O190" t="e">
            <v>#DIV/0!</v>
          </cell>
          <cell r="P190">
            <v>8.8000000000000007</v>
          </cell>
        </row>
        <row r="191">
          <cell r="A191">
            <v>120000180</v>
          </cell>
          <cell r="B191" t="str">
            <v>TOLUENE REC. RSPBN (SPB01SO7)</v>
          </cell>
          <cell r="C191" t="str">
            <v>01.01.2009</v>
          </cell>
          <cell r="D191" t="str">
            <v>31.01.2009</v>
          </cell>
          <cell r="E191">
            <v>2500</v>
          </cell>
          <cell r="F191">
            <v>0</v>
          </cell>
          <cell r="G191">
            <v>0</v>
          </cell>
          <cell r="H191">
            <v>2500</v>
          </cell>
          <cell r="I191" t="str">
            <v>L</v>
          </cell>
          <cell r="J191">
            <v>129175</v>
          </cell>
          <cell r="K191">
            <v>0</v>
          </cell>
          <cell r="L191">
            <v>0</v>
          </cell>
          <cell r="M191">
            <v>129175</v>
          </cell>
          <cell r="O191" t="e">
            <v>#DIV/0!</v>
          </cell>
          <cell r="P191">
            <v>51.67</v>
          </cell>
        </row>
        <row r="192">
          <cell r="A192">
            <v>120000182</v>
          </cell>
          <cell r="B192" t="str">
            <v>TOLUENE RECOVERY SPBA (SPB04FSO7)</v>
          </cell>
          <cell r="C192" t="str">
            <v>01.01.2009</v>
          </cell>
          <cell r="D192" t="str">
            <v>31.01.2009</v>
          </cell>
          <cell r="E192">
            <v>3929</v>
          </cell>
          <cell r="F192">
            <v>2400</v>
          </cell>
          <cell r="G192">
            <v>1706</v>
          </cell>
          <cell r="H192">
            <v>4623</v>
          </cell>
          <cell r="I192" t="str">
            <v>L</v>
          </cell>
          <cell r="J192">
            <v>203011.43</v>
          </cell>
          <cell r="K192">
            <v>124008</v>
          </cell>
          <cell r="L192">
            <v>88149.02</v>
          </cell>
          <cell r="M192">
            <v>238870.41</v>
          </cell>
          <cell r="O192">
            <v>51.67</v>
          </cell>
          <cell r="P192">
            <v>51.67</v>
          </cell>
        </row>
        <row r="193">
          <cell r="A193">
            <v>120000183</v>
          </cell>
          <cell r="B193" t="str">
            <v>TOLUENE REC. RPBA (SPB05SO7)</v>
          </cell>
          <cell r="C193" t="str">
            <v>01.01.2009</v>
          </cell>
          <cell r="D193" t="str">
            <v>31.01.2009</v>
          </cell>
          <cell r="E193">
            <v>9550</v>
          </cell>
          <cell r="F193">
            <v>7500</v>
          </cell>
          <cell r="G193">
            <v>7850</v>
          </cell>
          <cell r="H193">
            <v>9200</v>
          </cell>
          <cell r="I193" t="str">
            <v>L</v>
          </cell>
          <cell r="J193">
            <v>322217</v>
          </cell>
          <cell r="K193">
            <v>253050</v>
          </cell>
          <cell r="L193">
            <v>264859</v>
          </cell>
          <cell r="M193">
            <v>310408</v>
          </cell>
          <cell r="O193">
            <v>33.74</v>
          </cell>
          <cell r="P193">
            <v>33.74</v>
          </cell>
        </row>
        <row r="194">
          <cell r="A194">
            <v>120000191</v>
          </cell>
          <cell r="B194" t="str">
            <v>AQ.LAYER (SPBAZS07,SPB04) (AQ3ISO7)</v>
          </cell>
          <cell r="C194" t="str">
            <v>01.01.2009</v>
          </cell>
          <cell r="D194" t="str">
            <v>31.01.2009</v>
          </cell>
          <cell r="E194">
            <v>0</v>
          </cell>
          <cell r="F194">
            <v>3000</v>
          </cell>
          <cell r="G194">
            <v>3000</v>
          </cell>
          <cell r="H194">
            <v>0</v>
          </cell>
          <cell r="I194" t="str">
            <v>L</v>
          </cell>
          <cell r="J194">
            <v>0</v>
          </cell>
          <cell r="K194">
            <v>322350</v>
          </cell>
          <cell r="L194">
            <v>322350</v>
          </cell>
          <cell r="M194">
            <v>0</v>
          </cell>
          <cell r="O194">
            <v>107.45</v>
          </cell>
          <cell r="P194">
            <v>0</v>
          </cell>
        </row>
        <row r="195">
          <cell r="A195">
            <v>120000198</v>
          </cell>
          <cell r="B195" t="str">
            <v>AQ.LAYER  (SPBA, SPBA1ZS07)</v>
          </cell>
          <cell r="C195" t="str">
            <v>01.01.2009</v>
          </cell>
          <cell r="D195" t="str">
            <v>31.01.2009</v>
          </cell>
          <cell r="E195">
            <v>440</v>
          </cell>
          <cell r="F195">
            <v>3120</v>
          </cell>
          <cell r="G195">
            <v>3560</v>
          </cell>
          <cell r="H195">
            <v>0</v>
          </cell>
          <cell r="I195" t="str">
            <v>L</v>
          </cell>
          <cell r="J195">
            <v>1856.8</v>
          </cell>
          <cell r="K195">
            <v>13166.4</v>
          </cell>
          <cell r="L195">
            <v>15023.2</v>
          </cell>
          <cell r="M195">
            <v>0</v>
          </cell>
          <cell r="O195">
            <v>4.2200000000000006</v>
          </cell>
          <cell r="P195">
            <v>0</v>
          </cell>
        </row>
        <row r="196">
          <cell r="A196">
            <v>120000223</v>
          </cell>
          <cell r="B196" t="str">
            <v>CRUDE ALD FROM LOW VAC.DISTIL (CALII)</v>
          </cell>
          <cell r="C196" t="str">
            <v>01.01.2009</v>
          </cell>
          <cell r="D196" t="str">
            <v>31.01.2009</v>
          </cell>
          <cell r="E196">
            <v>528</v>
          </cell>
          <cell r="F196">
            <v>4780</v>
          </cell>
          <cell r="G196">
            <v>4750</v>
          </cell>
          <cell r="H196">
            <v>558</v>
          </cell>
          <cell r="I196" t="str">
            <v>L</v>
          </cell>
          <cell r="J196">
            <v>116688</v>
          </cell>
          <cell r="K196">
            <v>1056380</v>
          </cell>
          <cell r="L196">
            <v>1049750</v>
          </cell>
          <cell r="M196">
            <v>123318</v>
          </cell>
          <cell r="O196">
            <v>221</v>
          </cell>
          <cell r="P196">
            <v>103.96326233819603</v>
          </cell>
        </row>
      </sheetData>
      <sheetData sheetId="11" refreshError="1"/>
      <sheetData sheetId="12" refreshError="1"/>
      <sheetData sheetId="13"/>
      <sheetData sheetId="14"/>
      <sheetData sheetId="15"/>
    </sheetDataSet>
  </externalBook>
</externalLink>
</file>

<file path=xl/externalLinks/externalLink1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cessCalc"/>
      <sheetName val="Guidance"/>
      <sheetName val="Leadsheet"/>
      <sheetName val="Analytical"/>
      <sheetName val="Detail"/>
      <sheetName val="Sample"/>
      <sheetName val="Excess Calc"/>
      <sheetName val="Tickmarks"/>
      <sheetName val="Threshold Calc"/>
      <sheetName val="Lead"/>
      <sheetName val="Sub Lead"/>
      <sheetName val="Other SAP"/>
      <sheetName val="Rent"/>
      <sheetName val="Professional"/>
      <sheetName val="Rates &amp; Taxes"/>
      <sheetName val="SCM"/>
      <sheetName val="Insurance"/>
      <sheetName val="Audit Fees"/>
      <sheetName val="Legal Consultancy"/>
      <sheetName val="Software"/>
      <sheetName val="Testing"/>
      <sheetName val="Int Link Chgs"/>
      <sheetName val="Sub-lead"/>
      <sheetName val="variance"/>
      <sheetName val="expectation"/>
      <sheetName val="TOD"/>
      <sheetName val="CMA"/>
      <sheetName val="Prof fees(PBC)"/>
      <sheetName val="Rates&amp;Taxes(PBC)"/>
      <sheetName val="Consultancy"/>
      <sheetName val="Rates &amp; Taxes (PBC)"/>
      <sheetName val="sub lead sheet"/>
      <sheetName val="ARP"/>
      <sheetName val="Exp GL Review"/>
      <sheetName val="Customs &amp; Octroi"/>
      <sheetName val="Pending"/>
      <sheetName val="Query"/>
      <sheetName val="Planning"/>
      <sheetName val="Detail Vouching"/>
      <sheetName val="Rent Expectation"/>
      <sheetName val="Professional Fees"/>
      <sheetName val="Security"/>
      <sheetName val="Leave Accural"/>
      <sheetName val="Sample-det"/>
      <sheetName val="Repairs &amp; Maintenance"/>
      <sheetName val="Regulatory Exps"/>
      <sheetName val="Legal Fees"/>
      <sheetName val="Miscellaneous Exps"/>
      <sheetName val="LS"/>
      <sheetName val="Variance analysis"/>
      <sheetName val="Methodology Sheet"/>
      <sheetName val="Test of Details"/>
      <sheetName val="ED(pbc)"/>
      <sheetName val="Fab-chg(PBC)"/>
      <sheetName val="Stich-chg(PBC)"/>
      <sheetName val="Err-chg(PBC)"/>
      <sheetName val="Rent-ARP"/>
      <sheetName val="Rates(PBC)"/>
      <sheetName val="Sec-ARP"/>
      <sheetName val="Prof-chg(PBC)"/>
      <sheetName val="Repair(PBC)"/>
      <sheetName val="Comm-ARP"/>
      <sheetName val="Gen-exp(PBC)"/>
      <sheetName val="Adv-exp(PBC)"/>
      <sheetName val="Postage Telephone &amp; Telex(PBC)"/>
      <sheetName val="Printing &amp; Sta(PBC)"/>
      <sheetName val="Loss on sale of FA(PBC)"/>
      <sheetName val="Prior period exp(PBC) "/>
      <sheetName val="CMA-Template"/>
      <sheetName val="Leadsheet "/>
      <sheetName val="Sub- Lead"/>
      <sheetName val="SCH"/>
      <sheetName val="SPM"/>
      <sheetName val="Exp.Variance"/>
      <sheetName val="Building related"/>
      <sheetName val="Communication"/>
      <sheetName val="SCM(2)"/>
      <sheetName val="Workings"/>
      <sheetName val="Disclosure"/>
      <sheetName val="Unusual Transactions"/>
      <sheetName val="Reperformance Test"/>
      <sheetName val="Analytical-CY"/>
      <sheetName val="Watch &amp; ward-Project"/>
      <sheetName val="Watch &amp; ward-Hydel"/>
      <sheetName val="Watch &amp; ward-plant"/>
      <sheetName val="Rent - HO"/>
      <sheetName val="Rent - Plant"/>
      <sheetName val="Rent - Hydel"/>
      <sheetName val="Rent - Mines"/>
      <sheetName val="Details"/>
      <sheetName val="Methodology"/>
      <sheetName val="XREF"/>
      <sheetName val="Sheet3"/>
      <sheetName val="Sheet2"/>
      <sheetName val="Sheet1"/>
      <sheetName val="Tel-Diesel"/>
      <sheetName val="Entries to Be Passed"/>
      <sheetName val="Focussed"/>
      <sheetName val="Sales Incentive"/>
      <sheetName val="Guarantee Fee"/>
      <sheetName val="Cash Discount"/>
      <sheetName val="Forex Loss"/>
      <sheetName val="Potential Errors"/>
      <sheetName val="Testg-Rent &amp; Maint"/>
      <sheetName val="Tested separately"/>
      <sheetName val="Bank charges"/>
      <sheetName val="Sample -Spares &amp; Components"/>
      <sheetName val="Detail-spares &amp; components"/>
      <sheetName val="Extract of TB"/>
      <sheetName val="Testing-Rent"/>
      <sheetName val="SCH VI"/>
      <sheetName val="Power"/>
      <sheetName val="Eff Charges"/>
      <sheetName val="Legal &amp; Prof"/>
      <sheetName val="R&amp;M"/>
      <sheetName val="TOD Opex"/>
      <sheetName val="Methdology"/>
      <sheetName val="Samples"/>
      <sheetName val="Contract Engg "/>
      <sheetName val="review"/>
      <sheetName val="Asset Woff-Blore"/>
      <sheetName val="Asset Woff-Chen- PBC"/>
      <sheetName val="Lead Sheet"/>
      <sheetName val="Diesel,energy&amp;water"/>
      <sheetName val="Sample "/>
      <sheetName val="Professional Charges"/>
      <sheetName val="Prof charges"/>
      <sheetName val="Repair - P &amp; M"/>
      <sheetName val="Repairs - Buildings"/>
      <sheetName val="Repairs -Others"/>
      <sheetName val="Compliance"/>
      <sheetName val="SCH IV"/>
      <sheetName val="Methodology Testing"/>
      <sheetName val="Electricity"/>
      <sheetName val="AJE"/>
      <sheetName val="RJE"/>
      <sheetName val="CMA "/>
      <sheetName val="Royalty Analytical"/>
      <sheetName val="Rent Analytical"/>
      <sheetName val="L&amp;P fees"/>
      <sheetName val="Consultation (Trainees)"/>
      <sheetName val="Computer Maintain"/>
      <sheetName val="Maintainance Cost-office"/>
      <sheetName val="Forex"/>
      <sheetName val="TOD Samples"/>
      <sheetName val="Trainee(PBE)"/>
      <sheetName val="Sub Schedule- Groupings (2)"/>
      <sheetName val="Transport"/>
      <sheetName val="Satelite Exp"/>
      <sheetName val="Sch VI."/>
      <sheetName val="1% criteria"/>
      <sheetName val="SPM "/>
      <sheetName val="Repairs"/>
      <sheetName val="Proff fees"/>
      <sheetName val="Issue Exp"/>
      <sheetName val="Schedule VI"/>
      <sheetName val="Gen exps-sch VI req"/>
      <sheetName val="Interest"/>
      <sheetName val="Interest paid"/>
      <sheetName val="Rent "/>
      <sheetName val="Auditor's Remuneration"/>
      <sheetName val="Electricity "/>
      <sheetName val="R&amp;M-Tally dump"/>
      <sheetName val="PRIOR PERIOD"/>
      <sheetName val="Pro Charges Unit I"/>
      <sheetName val="Professional Cha Unit II"/>
      <sheetName val="Pro. Charges (consultancy)"/>
      <sheetName val="SA Procedures"/>
      <sheetName val="CMA Sample selection"/>
      <sheetName val="Schedule"/>
      <sheetName val="SPM-old"/>
      <sheetName val="Analytical-PY"/>
      <sheetName val="Unusual Transaction"/>
      <sheetName val="Watch &amp; ward-Mines"/>
      <sheetName val="Watch &amp; ward-PY"/>
      <sheetName val="Checking Criterion"/>
      <sheetName val="Directors fees expectation"/>
      <sheetName val="Insurance-Analy"/>
      <sheetName val="Power and fuel-Analy"/>
      <sheetName val="Rates &amp; Taxes-Analy"/>
      <sheetName val="Repairs to Plant &amp; Machinery"/>
      <sheetName val="Audit fee schedule"/>
      <sheetName val="Prof exp"/>
      <sheetName val="legal exp"/>
      <sheetName val="General expenses"/>
      <sheetName val="Rates and taxes"/>
      <sheetName val="stores and spares"/>
      <sheetName val="power and fuel"/>
      <sheetName val="Repairs to buildings"/>
      <sheetName val="Legal charges"/>
      <sheetName val="software expenses"/>
      <sheetName val="CMA Sample selection (2)"/>
      <sheetName val="Stores &amp; Spare Parts"/>
      <sheetName val="Selling Commision"/>
      <sheetName val="Power&amp;Fuel"/>
      <sheetName val="Power &amp; Fuel"/>
      <sheetName val="Legal &amp; Proff."/>
      <sheetName val="Warranty expenses"/>
      <sheetName val="AJE (2)"/>
      <sheetName val="RJE (2)"/>
      <sheetName val="Stamp Duty"/>
      <sheetName val="Office Rent"/>
      <sheetName val="Disclosure (2)"/>
      <sheetName val="Brokerage"/>
      <sheetName val="Entry Tax-PBC"/>
      <sheetName val="Legal &amp; Proff"/>
      <sheetName val="Accounting analytical"/>
      <sheetName val="Others"/>
      <sheetName val="SCH- All Exp"/>
      <sheetName val="Sample- Test of details"/>
      <sheetName val="Sample - Staff welfare"/>
      <sheetName val="Risks"/>
      <sheetName val="AS 19 workings"/>
      <sheetName val="SI"/>
      <sheetName val="Interest on Term Loan"/>
      <sheetName val="Prof chrgs"/>
      <sheetName val="FBT"/>
      <sheetName val="Mar 05"/>
      <sheetName val="SCM "/>
      <sheetName val="Lead "/>
      <sheetName val="SCM123"/>
      <sheetName val="Comparision"/>
      <sheetName val="Expectations"/>
      <sheetName val="Focussed Testing"/>
      <sheetName val="R &amp; M - F T"/>
      <sheetName val="Legal And Prof Charges - FT"/>
      <sheetName val="Exchange Differences - FT"/>
      <sheetName val="Audit Fee Summary - FT"/>
      <sheetName val="Rates And Taxes - FT"/>
      <sheetName val="Others - FT"/>
      <sheetName val="Rollforward"/>
      <sheetName val="MOT"/>
      <sheetName val="Fees - Focussed"/>
      <sheetName val="Variance (2)"/>
      <sheetName val="Variance PBE"/>
      <sheetName val="AP (realised) Restatement "/>
      <sheetName val="Rev Sch VI"/>
      <sheetName val="tables"/>
      <sheetName val="Lease on cars"/>
      <sheetName val="Commission expense"/>
      <sheetName val="Mgt Fee"/>
      <sheetName val="Management Fee"/>
      <sheetName val="Workings-Mgt Fee"/>
      <sheetName val="Audit Fee"/>
      <sheetName val="Focus"/>
      <sheetName val="R&amp;M-Tools"/>
      <sheetName val="R&amp;M-Plnt"/>
      <sheetName val="R&amp;M-Bldg"/>
      <sheetName val="R&amp;M-Elctrl"/>
      <sheetName val="R&amp;M-Fur"/>
      <sheetName val="Sbscrpn"/>
      <sheetName val="Donations"/>
      <sheetName val="CMA Sample"/>
      <sheetName val="Commission"/>
      <sheetName val="Legal and Professional Charges"/>
      <sheetName val="Bad Debts"/>
      <sheetName val="Security and Safety"/>
      <sheetName val="Exchange variance"/>
      <sheetName val="Management fees"/>
      <sheetName val="RATES &amp; TAXES - TOT"/>
      <sheetName val="Agency labour"/>
      <sheetName val="Rates &amp; taxes others"/>
      <sheetName val="Legal"/>
      <sheetName val="Sample GLs"/>
      <sheetName val="R&amp;M building and flat"/>
      <sheetName val="R&amp;M plant and machinery"/>
      <sheetName val="R&amp;M furniture &amp; equipment"/>
      <sheetName val="R&amp;M electricals"/>
      <sheetName val="R&amp;M tools"/>
      <sheetName val="octroi "/>
      <sheetName val="legal expense"/>
      <sheetName val="Professional expenses"/>
      <sheetName val="Service chargers"/>
      <sheetName val="Leads"/>
      <sheetName val="Sheet4"/>
      <sheetName val="Summary DTA and EOU"/>
      <sheetName val="CMA-Bangalore"/>
      <sheetName val="CMA-Coimbatore"/>
      <sheetName val="CMA-Bangaloreold"/>
      <sheetName val="Related party"/>
      <sheetName val="Discussion"/>
      <sheetName val="Focused"/>
      <sheetName val="Sales commission"/>
      <sheetName val="InsuranceExpectation"/>
      <sheetName val="Rent-Expectation"/>
      <sheetName val="mgmt fees"/>
      <sheetName val="Sub-Leadsheet"/>
      <sheetName val="Sample-MiscEx"/>
      <sheetName val="Worksheet in 8340 Operating Exp"/>
      <sheetName val="Method of Testing"/>
      <sheetName val="Analytical - Rent"/>
      <sheetName val="cellphonecharges"/>
      <sheetName val="courier charges"/>
      <sheetName val="electrcity charges"/>
      <sheetName val="ergistration&amp; filing"/>
      <sheetName val="professional fee RKK"/>
      <sheetName val="software maint"/>
      <sheetName val="temporaryworkes"/>
      <sheetName val="R&amp;M office"/>
      <sheetName val="r&amp;m-computers"/>
      <sheetName val="R&amp;M Office Equipments"/>
      <sheetName val="security charges"/>
      <sheetName val="Registration&amp; filling Fees"/>
      <sheetName val="General Exps"/>
      <sheetName val="festival celebration"/>
      <sheetName val="Invoices raised "/>
      <sheetName val="generalexp"/>
      <sheetName val="printing&amp;staionery"/>
      <sheetName val="recruitment chrges"/>
      <sheetName val="Rent office"/>
      <sheetName val="staff entertainment"/>
      <sheetName val="staff games"/>
      <sheetName val="staff welfare"/>
      <sheetName val="staffgifts"/>
      <sheetName val="telephone charges"/>
      <sheetName val="training"/>
      <sheetName val="car maint"/>
      <sheetName val="conveyance"/>
      <sheetName val="travel external"/>
      <sheetName val="travel internal"/>
      <sheetName val="Sample Payroll related"/>
      <sheetName val="CMA- TOD"/>
      <sheetName val="CMA- Focus"/>
      <sheetName val="Audit"/>
      <sheetName val="Legal &amp; Prof chgs"/>
      <sheetName val="Samples for TOD(CMA)"/>
      <sheetName val="Sch VI Grouping"/>
      <sheetName val="Rates"/>
      <sheetName val="Test Sep"/>
      <sheetName val="Sitting Fee"/>
      <sheetName val=" A7"/>
      <sheetName val="Power and fuel expectation"/>
      <sheetName val="Flux Analysis"/>
      <sheetName val="Rent-exp"/>
      <sheetName val="Bonus ( PBC)"/>
      <sheetName val="Prof Exps  Testing"/>
      <sheetName val="Test of Details "/>
      <sheetName val="Prof Testing"/>
      <sheetName val="Summary"/>
      <sheetName val="July03"/>
      <sheetName val="Ageing"/>
      <sheetName val="other Expenses Analytical"/>
      <sheetName val="CMA_Calculations"/>
      <sheetName val="CMA_Selections"/>
      <sheetName val="TOD - Customs duty"/>
      <sheetName val="Interest 30-11-01 not PA 7%"/>
      <sheetName val="x-rate"/>
      <sheetName val="77S(O)"/>
      <sheetName val="TAX COM"/>
      <sheetName val="Excess_Calc4"/>
      <sheetName val="Threshold_Calc4"/>
      <sheetName val="Sub_Lead4"/>
      <sheetName val="Other_SAP4"/>
      <sheetName val="Rates_&amp;_Taxes4"/>
      <sheetName val="Audit_Fees4"/>
      <sheetName val="Legal_Consultancy4"/>
      <sheetName val="Int_Link_Chgs4"/>
      <sheetName val="Prof_fees(PBC)4"/>
      <sheetName val="Rates_&amp;_Taxes_(PBC)4"/>
      <sheetName val="sub_lead_sheet4"/>
      <sheetName val="Exp_GL_Review4"/>
      <sheetName val="Customs_&amp;_Octroi4"/>
      <sheetName val="Detail_Vouching4"/>
      <sheetName val="Rent_Expectation4"/>
      <sheetName val="Professional_Fees4"/>
      <sheetName val="Leave_Accural4"/>
      <sheetName val="Repairs_&amp;_Maintenance4"/>
      <sheetName val="Regulatory_Exps4"/>
      <sheetName val="Legal_Fees4"/>
      <sheetName val="Miscellaneous_Exps4"/>
      <sheetName val="Variance_analysis4"/>
      <sheetName val="Methodology_Sheet4"/>
      <sheetName val="Test_of_Details4"/>
      <sheetName val="Postage_Telephone_&amp;_Telex(PBC)4"/>
      <sheetName val="Printing_&amp;_Sta(PBC)4"/>
      <sheetName val="Loss_on_sale_of_FA(PBC)4"/>
      <sheetName val="Prior_period_exp(PBC)_4"/>
      <sheetName val="Leadsheet_4"/>
      <sheetName val="Sub-_Lead4"/>
      <sheetName val="Exp_Variance4"/>
      <sheetName val="Building_related4"/>
      <sheetName val="Unusual_Transactions4"/>
      <sheetName val="Reperformance_Test4"/>
      <sheetName val="Watch_&amp;_ward-Project4"/>
      <sheetName val="Watch_&amp;_ward-Hydel4"/>
      <sheetName val="Watch_&amp;_ward-plant4"/>
      <sheetName val="Rent_-_HO4"/>
      <sheetName val="Rent_-_Plant4"/>
      <sheetName val="Rent_-_Hydel4"/>
      <sheetName val="Rent_-_Mines4"/>
      <sheetName val="Entries_to_Be_Passed4"/>
      <sheetName val="Sales_Incentive4"/>
      <sheetName val="Guarantee_Fee4"/>
      <sheetName val="Cash_Discount4"/>
      <sheetName val="Forex_Loss4"/>
      <sheetName val="Potential_Errors4"/>
      <sheetName val="Testg-Rent_&amp;_Maint4"/>
      <sheetName val="Tested_separately4"/>
      <sheetName val="Bank_charges4"/>
      <sheetName val="Sample_-Spares_&amp;_Components4"/>
      <sheetName val="Detail-spares_&amp;_components4"/>
      <sheetName val="Extract_of_TB4"/>
      <sheetName val="SCH_VI4"/>
      <sheetName val="Eff_Charges4"/>
      <sheetName val="Legal_&amp;_Prof4"/>
      <sheetName val="TOD_Opex4"/>
      <sheetName val="Contract_Engg_4"/>
      <sheetName val="Asset_Woff-Blore4"/>
      <sheetName val="Asset_Woff-Chen-_PBC4"/>
      <sheetName val="Lead_Sheet4"/>
      <sheetName val="Sample_4"/>
      <sheetName val="Professional_Charges4"/>
      <sheetName val="Prof_charges4"/>
      <sheetName val="Repair_-_P_&amp;_M4"/>
      <sheetName val="Repairs_-_Buildings4"/>
      <sheetName val="Repairs_-Others4"/>
      <sheetName val="SCH_IV4"/>
      <sheetName val="Methodology_Testing4"/>
      <sheetName val="CMA_4"/>
      <sheetName val="Royalty_Analytical4"/>
      <sheetName val="Rent_Analytical4"/>
      <sheetName val="L&amp;P_fees4"/>
      <sheetName val="Consultation_(Trainees)4"/>
      <sheetName val="Computer_Maintain4"/>
      <sheetName val="Maintainance_Cost-office4"/>
      <sheetName val="TOD_Samples4"/>
      <sheetName val="Sub_Schedule-_Groupings_(2)4"/>
      <sheetName val="Satelite_Exp4"/>
      <sheetName val="Sch_VI_4"/>
      <sheetName val="1%_criteria4"/>
      <sheetName val="SPM_4"/>
      <sheetName val="Proff_fees4"/>
      <sheetName val="Issue_Exp4"/>
      <sheetName val="Schedule_VI4"/>
      <sheetName val="Gen_exps-sch_VI_req4"/>
      <sheetName val="Interest_paid4"/>
      <sheetName val="Rent_4"/>
      <sheetName val="Auditor's_Remuneration4"/>
      <sheetName val="Electricity_4"/>
      <sheetName val="R&amp;M-Tally_dump4"/>
      <sheetName val="PRIOR_PERIOD4"/>
      <sheetName val="Pro_Charges_Unit_I4"/>
      <sheetName val="Professional_Cha_Unit_II4"/>
      <sheetName val="Pro__Charges_(consultancy)4"/>
      <sheetName val="SA_Procedures4"/>
      <sheetName val="CMA_Sample_selection4"/>
      <sheetName val="Unusual_Transaction4"/>
      <sheetName val="Watch_&amp;_ward-Mines4"/>
      <sheetName val="Watch_&amp;_ward-PY4"/>
      <sheetName val="Checking_Criterion4"/>
      <sheetName val="Directors_fees_expectation4"/>
      <sheetName val="Power_and_fuel-Analy4"/>
      <sheetName val="Rates_&amp;_Taxes-Analy4"/>
      <sheetName val="Repairs_to_Plant_&amp;_Machinery4"/>
      <sheetName val="Audit_fee_schedule4"/>
      <sheetName val="Prof_exp4"/>
      <sheetName val="legal_exp4"/>
      <sheetName val="General_expenses4"/>
      <sheetName val="Rates_and_taxes4"/>
      <sheetName val="stores_and_spares4"/>
      <sheetName val="power_and_fuel4"/>
      <sheetName val="Repairs_to_buildings4"/>
      <sheetName val="Legal_charges4"/>
      <sheetName val="software_expenses4"/>
      <sheetName val="CMA_Sample_selection_(2)4"/>
      <sheetName val="Stores_&amp;_Spare_Parts4"/>
      <sheetName val="Selling_Commision4"/>
      <sheetName val="Power_&amp;_Fuel4"/>
      <sheetName val="Legal_&amp;_Proff_4"/>
      <sheetName val="Warranty_expenses4"/>
      <sheetName val="AJE_(2)4"/>
      <sheetName val="RJE_(2)4"/>
      <sheetName val="Disclosure_(2)4"/>
      <sheetName val="Entry_Tax-PBC4"/>
      <sheetName val="Legal_&amp;_Proff4"/>
      <sheetName val="Accounting_analytical4"/>
      <sheetName val="SCH-_All_Exp4"/>
      <sheetName val="Sample-_Test_of_details4"/>
      <sheetName val="Sample_-_Staff_welfare4"/>
      <sheetName val="Stamp_Duty4"/>
      <sheetName val="Office_Rent4"/>
      <sheetName val="AS_19_workings4"/>
      <sheetName val="Interest_on_Term_Loan4"/>
      <sheetName val="Prof_chrgs4"/>
      <sheetName val="Mar_054"/>
      <sheetName val="SCM_4"/>
      <sheetName val="Lead_4"/>
      <sheetName val="Focussed_Testing4"/>
      <sheetName val="R_&amp;_M_-_F_T4"/>
      <sheetName val="Legal_And_Prof_Charges_-_FT4"/>
      <sheetName val="Exchange_Differences_-_FT4"/>
      <sheetName val="Audit_Fee_Summary_-_FT4"/>
      <sheetName val="Rates_And_Taxes_-_FT4"/>
      <sheetName val="Others_-_FT4"/>
      <sheetName val="Fees_-_Focussed4"/>
      <sheetName val="Variance_(2)4"/>
      <sheetName val="Variance_PBE4"/>
      <sheetName val="AP_(realised)_Restatement_4"/>
      <sheetName val="Rev_Sch_VI4"/>
      <sheetName val="Lease_on_cars4"/>
      <sheetName val="Commission_expense4"/>
      <sheetName val="Mgt_Fee4"/>
      <sheetName val="Management_Fee4"/>
      <sheetName val="Workings-Mgt_Fee4"/>
      <sheetName val="Audit_Fee4"/>
      <sheetName val="CMA_Sample4"/>
      <sheetName val="Legal_and_Professional_Charges4"/>
      <sheetName val="Bad_Debts4"/>
      <sheetName val="Security_and_Safety4"/>
      <sheetName val="Exchange_variance4"/>
      <sheetName val="Management_fees4"/>
      <sheetName val="RATES_&amp;_TAXES_-_TOT4"/>
      <sheetName val="Agency_labour4"/>
      <sheetName val="Rates_&amp;_taxes_others4"/>
      <sheetName val="Sample_GLs4"/>
      <sheetName val="R&amp;M_building_and_flat4"/>
      <sheetName val="R&amp;M_plant_and_machinery4"/>
      <sheetName val="R&amp;M_furniture_&amp;_equipment4"/>
      <sheetName val="R&amp;M_electricals4"/>
      <sheetName val="R&amp;M_tools4"/>
      <sheetName val="octroi_4"/>
      <sheetName val="legal_expense4"/>
      <sheetName val="Professional_expenses4"/>
      <sheetName val="Service_chargers4"/>
      <sheetName val="Summary_DTA_and_EOU4"/>
      <sheetName val="Related_party4"/>
      <sheetName val="Sales_commission4"/>
      <sheetName val="mgmt_fees4"/>
      <sheetName val="Worksheet_in_8340_Operating_Ex4"/>
      <sheetName val="Method_of_Testing4"/>
      <sheetName val="Analytical_-_Rent4"/>
      <sheetName val="courier_charges4"/>
      <sheetName val="electrcity_charges4"/>
      <sheetName val="ergistration&amp;_filing4"/>
      <sheetName val="professional_fee_RKK4"/>
      <sheetName val="software_maint4"/>
      <sheetName val="R&amp;M_office4"/>
      <sheetName val="R&amp;M_Office_Equipments4"/>
      <sheetName val="security_charges4"/>
      <sheetName val="Registration&amp;_filling_Fees4"/>
      <sheetName val="General_Exps4"/>
      <sheetName val="festival_celebration4"/>
      <sheetName val="Invoices_raised_4"/>
      <sheetName val="recruitment_chrges4"/>
      <sheetName val="Rent_office4"/>
      <sheetName val="staff_entertainment4"/>
      <sheetName val="staff_games4"/>
      <sheetName val="staff_welfare4"/>
      <sheetName val="telephone_charges4"/>
      <sheetName val="car_maint4"/>
      <sheetName val="travel_external4"/>
      <sheetName val="travel_internal4"/>
      <sheetName val="Sample_Payroll_related4"/>
      <sheetName val="CMA-_TOD4"/>
      <sheetName val="CMA-_Focus4"/>
      <sheetName val="Legal_&amp;_Prof_chgs4"/>
      <sheetName val="Samples_for_TOD(CMA)4"/>
      <sheetName val="Sch_VI_Grouping4"/>
      <sheetName val="Test_Sep4"/>
      <sheetName val="Sitting_Fee4"/>
      <sheetName val="_A74"/>
      <sheetName val="Power_and_fuel_expectation4"/>
      <sheetName val="Flux_Analysis4"/>
      <sheetName val="Bonus_(_PBC)4"/>
      <sheetName val="Prof_Exps__Testing4"/>
      <sheetName val="Test_of_Details_4"/>
      <sheetName val="Prof_Testing4"/>
      <sheetName val="Excess_Calc"/>
      <sheetName val="Threshold_Calc"/>
      <sheetName val="Sub_Lead"/>
      <sheetName val="Other_SAP"/>
      <sheetName val="Rates_&amp;_Taxes"/>
      <sheetName val="Audit_Fees"/>
      <sheetName val="Legal_Consultancy"/>
      <sheetName val="Int_Link_Chgs"/>
      <sheetName val="Prof_fees(PBC)"/>
      <sheetName val="Rates_&amp;_Taxes_(PBC)"/>
      <sheetName val="sub_lead_sheet"/>
      <sheetName val="Exp_GL_Review"/>
      <sheetName val="Customs_&amp;_Octroi"/>
      <sheetName val="Detail_Vouching"/>
      <sheetName val="Rent_Expectation"/>
      <sheetName val="Professional_Fees"/>
      <sheetName val="Leave_Accural"/>
      <sheetName val="Repairs_&amp;_Maintenance"/>
      <sheetName val="Regulatory_Exps"/>
      <sheetName val="Legal_Fees"/>
      <sheetName val="Miscellaneous_Exps"/>
      <sheetName val="Variance_analysis"/>
      <sheetName val="Methodology_Sheet"/>
      <sheetName val="Test_of_Details"/>
      <sheetName val="Postage_Telephone_&amp;_Telex(PBC)"/>
      <sheetName val="Printing_&amp;_Sta(PBC)"/>
      <sheetName val="Loss_on_sale_of_FA(PBC)"/>
      <sheetName val="Prior_period_exp(PBC)_"/>
      <sheetName val="Leadsheet_"/>
      <sheetName val="Sub-_Lead"/>
      <sheetName val="Exp_Variance"/>
      <sheetName val="Building_related"/>
      <sheetName val="Unusual_Transactions"/>
      <sheetName val="Reperformance_Test"/>
      <sheetName val="Watch_&amp;_ward-Project"/>
      <sheetName val="Watch_&amp;_ward-Hydel"/>
      <sheetName val="Watch_&amp;_ward-plant"/>
      <sheetName val="Rent_-_HO"/>
      <sheetName val="Rent_-_Plant"/>
      <sheetName val="Rent_-_Hydel"/>
      <sheetName val="Rent_-_Mines"/>
      <sheetName val="Entries_to_Be_Passed"/>
      <sheetName val="Sales_Incentive"/>
      <sheetName val="Guarantee_Fee"/>
      <sheetName val="Cash_Discount"/>
      <sheetName val="Forex_Loss"/>
      <sheetName val="Potential_Errors"/>
      <sheetName val="Testg-Rent_&amp;_Maint"/>
      <sheetName val="Tested_separately"/>
      <sheetName val="Bank_charges"/>
      <sheetName val="Sample_-Spares_&amp;_Components"/>
      <sheetName val="Detail-spares_&amp;_components"/>
      <sheetName val="Extract_of_TB"/>
      <sheetName val="SCH_VI"/>
      <sheetName val="Eff_Charges"/>
      <sheetName val="Legal_&amp;_Prof"/>
      <sheetName val="TOD_Opex"/>
      <sheetName val="Contract_Engg_"/>
      <sheetName val="Asset_Woff-Blore"/>
      <sheetName val="Asset_Woff-Chen-_PBC"/>
      <sheetName val="Lead_Sheet"/>
      <sheetName val="Sample_"/>
      <sheetName val="Professional_Charges"/>
      <sheetName val="Prof_charges"/>
      <sheetName val="Repair_-_P_&amp;_M"/>
      <sheetName val="Repairs_-_Buildings"/>
      <sheetName val="Repairs_-Others"/>
      <sheetName val="SCH_IV"/>
      <sheetName val="Methodology_Testing"/>
      <sheetName val="CMA_"/>
      <sheetName val="Royalty_Analytical"/>
      <sheetName val="Rent_Analytical"/>
      <sheetName val="L&amp;P_fees"/>
      <sheetName val="Consultation_(Trainees)"/>
      <sheetName val="Computer_Maintain"/>
      <sheetName val="Maintainance_Cost-office"/>
      <sheetName val="TOD_Samples"/>
      <sheetName val="Sub_Schedule-_Groupings_(2)"/>
      <sheetName val="Satelite_Exp"/>
      <sheetName val="Sch_VI_"/>
      <sheetName val="1%_criteria"/>
      <sheetName val="SPM_"/>
      <sheetName val="Proff_fees"/>
      <sheetName val="Issue_Exp"/>
      <sheetName val="Schedule_VI"/>
      <sheetName val="Gen_exps-sch_VI_req"/>
      <sheetName val="Interest_paid"/>
      <sheetName val="Rent_"/>
      <sheetName val="Auditor's_Remuneration"/>
      <sheetName val="Electricity_"/>
      <sheetName val="R&amp;M-Tally_dump"/>
      <sheetName val="PRIOR_PERIOD"/>
      <sheetName val="Pro_Charges_Unit_I"/>
      <sheetName val="Professional_Cha_Unit_II"/>
      <sheetName val="Pro__Charges_(consultancy)"/>
      <sheetName val="SA_Procedures"/>
      <sheetName val="CMA_Sample_selection"/>
      <sheetName val="Unusual_Transaction"/>
      <sheetName val="Watch_&amp;_ward-Mines"/>
      <sheetName val="Watch_&amp;_ward-PY"/>
      <sheetName val="Checking_Criterion"/>
      <sheetName val="Directors_fees_expectation"/>
      <sheetName val="Power_and_fuel-Analy"/>
      <sheetName val="Rates_&amp;_Taxes-Analy"/>
      <sheetName val="Repairs_to_Plant_&amp;_Machinery"/>
      <sheetName val="Audit_fee_schedule"/>
      <sheetName val="Prof_exp"/>
      <sheetName val="legal_exp"/>
      <sheetName val="General_expenses"/>
      <sheetName val="Rates_and_taxes"/>
      <sheetName val="stores_and_spares"/>
      <sheetName val="power_and_fuel"/>
      <sheetName val="Repairs_to_buildings"/>
      <sheetName val="Legal_charges"/>
      <sheetName val="software_expenses"/>
      <sheetName val="CMA_Sample_selection_(2)"/>
      <sheetName val="Stores_&amp;_Spare_Parts"/>
      <sheetName val="Selling_Commision"/>
      <sheetName val="Power_&amp;_Fuel"/>
      <sheetName val="Legal_&amp;_Proff_"/>
      <sheetName val="Warranty_expenses"/>
      <sheetName val="AJE_(2)"/>
      <sheetName val="RJE_(2)"/>
      <sheetName val="Disclosure_(2)"/>
      <sheetName val="Entry_Tax-PBC"/>
      <sheetName val="Legal_&amp;_Proff"/>
      <sheetName val="Accounting_analytical"/>
      <sheetName val="SCH-_All_Exp"/>
      <sheetName val="Sample-_Test_of_details"/>
      <sheetName val="Sample_-_Staff_welfare"/>
      <sheetName val="Stamp_Duty"/>
      <sheetName val="Office_Rent"/>
      <sheetName val="AS_19_workings"/>
      <sheetName val="Interest_on_Term_Loan"/>
      <sheetName val="Prof_chrgs"/>
      <sheetName val="Mar_05"/>
      <sheetName val="SCM_"/>
      <sheetName val="Lead_"/>
      <sheetName val="Focussed_Testing"/>
      <sheetName val="R_&amp;_M_-_F_T"/>
      <sheetName val="Legal_And_Prof_Charges_-_FT"/>
      <sheetName val="Exchange_Differences_-_FT"/>
      <sheetName val="Audit_Fee_Summary_-_FT"/>
      <sheetName val="Rates_And_Taxes_-_FT"/>
      <sheetName val="Others_-_FT"/>
      <sheetName val="Fees_-_Focussed"/>
      <sheetName val="Variance_(2)"/>
      <sheetName val="Variance_PBE"/>
      <sheetName val="AP_(realised)_Restatement_"/>
      <sheetName val="Rev_Sch_VI"/>
      <sheetName val="Lease_on_cars"/>
      <sheetName val="Commission_expense"/>
      <sheetName val="Mgt_Fee"/>
      <sheetName val="Management_Fee"/>
      <sheetName val="Workings-Mgt_Fee"/>
      <sheetName val="Audit_Fee"/>
      <sheetName val="CMA_Sample"/>
      <sheetName val="Legal_and_Professional_Charges"/>
      <sheetName val="Bad_Debts"/>
      <sheetName val="Security_and_Safety"/>
      <sheetName val="Exchange_variance"/>
      <sheetName val="Management_fees"/>
      <sheetName val="RATES_&amp;_TAXES_-_TOT"/>
      <sheetName val="Agency_labour"/>
      <sheetName val="Rates_&amp;_taxes_others"/>
      <sheetName val="Sample_GLs"/>
      <sheetName val="R&amp;M_building_and_flat"/>
      <sheetName val="R&amp;M_plant_and_machinery"/>
      <sheetName val="R&amp;M_furniture_&amp;_equipment"/>
      <sheetName val="R&amp;M_electricals"/>
      <sheetName val="R&amp;M_tools"/>
      <sheetName val="octroi_"/>
      <sheetName val="legal_expense"/>
      <sheetName val="Professional_expenses"/>
      <sheetName val="Service_chargers"/>
      <sheetName val="Summary_DTA_and_EOU"/>
      <sheetName val="Related_party"/>
      <sheetName val="Sales_commission"/>
      <sheetName val="mgmt_fees"/>
      <sheetName val="Worksheet_in_8340_Operating_Exp"/>
      <sheetName val="Method_of_Testing"/>
      <sheetName val="Analytical_-_Rent"/>
      <sheetName val="courier_charges"/>
      <sheetName val="electrcity_charges"/>
      <sheetName val="ergistration&amp;_filing"/>
      <sheetName val="professional_fee_RKK"/>
      <sheetName val="software_maint"/>
      <sheetName val="R&amp;M_office"/>
      <sheetName val="R&amp;M_Office_Equipments"/>
      <sheetName val="security_charges"/>
      <sheetName val="Registration&amp;_filling_Fees"/>
      <sheetName val="General_Exps"/>
      <sheetName val="festival_celebration"/>
      <sheetName val="Invoices_raised_"/>
      <sheetName val="recruitment_chrges"/>
      <sheetName val="Rent_office"/>
      <sheetName val="staff_entertainment"/>
      <sheetName val="staff_games"/>
      <sheetName val="staff_welfare"/>
      <sheetName val="telephone_charges"/>
      <sheetName val="car_maint"/>
      <sheetName val="travel_external"/>
      <sheetName val="travel_internal"/>
      <sheetName val="Sample_Payroll_related"/>
      <sheetName val="CMA-_TOD"/>
      <sheetName val="CMA-_Focus"/>
      <sheetName val="Legal_&amp;_Prof_chgs"/>
      <sheetName val="Samples_for_TOD(CMA)"/>
      <sheetName val="Sch_VI_Grouping"/>
      <sheetName val="Test_Sep"/>
      <sheetName val="Sitting_Fee"/>
      <sheetName val="_A7"/>
      <sheetName val="Power_and_fuel_expectation"/>
      <sheetName val="Flux_Analysis"/>
      <sheetName val="Bonus_(_PBC)"/>
      <sheetName val="Prof_Exps__Testing"/>
      <sheetName val="Test_of_Details_"/>
      <sheetName val="Prof_Testing"/>
      <sheetName val="other_Expenses_Analytical3"/>
      <sheetName val="TOD_-_Customs_duty3"/>
      <sheetName val="Interest_30-11-01_not_PA_7%3"/>
      <sheetName val="TAX_COM3"/>
      <sheetName val="Excess_Calc1"/>
      <sheetName val="Threshold_Calc1"/>
      <sheetName val="Sub_Lead1"/>
      <sheetName val="Other_SAP1"/>
      <sheetName val="Rates_&amp;_Taxes1"/>
      <sheetName val="Audit_Fees1"/>
      <sheetName val="Legal_Consultancy1"/>
      <sheetName val="Int_Link_Chgs1"/>
      <sheetName val="Prof_fees(PBC)1"/>
      <sheetName val="Rates_&amp;_Taxes_(PBC)1"/>
      <sheetName val="sub_lead_sheet1"/>
      <sheetName val="Exp_GL_Review1"/>
      <sheetName val="Customs_&amp;_Octroi1"/>
      <sheetName val="Detail_Vouching1"/>
      <sheetName val="Rent_Expectation1"/>
      <sheetName val="Professional_Fees1"/>
      <sheetName val="Leave_Accural1"/>
      <sheetName val="Repairs_&amp;_Maintenance1"/>
      <sheetName val="Regulatory_Exps1"/>
      <sheetName val="Legal_Fees1"/>
      <sheetName val="Miscellaneous_Exps1"/>
      <sheetName val="Variance_analysis1"/>
      <sheetName val="Methodology_Sheet1"/>
      <sheetName val="Test_of_Details1"/>
      <sheetName val="Postage_Telephone_&amp;_Telex(PBC)1"/>
      <sheetName val="Printing_&amp;_Sta(PBC)1"/>
      <sheetName val="Loss_on_sale_of_FA(PBC)1"/>
      <sheetName val="Prior_period_exp(PBC)_1"/>
      <sheetName val="Leadsheet_1"/>
      <sheetName val="Sub-_Lead1"/>
      <sheetName val="Exp_Variance1"/>
      <sheetName val="Building_related1"/>
      <sheetName val="Unusual_Transactions1"/>
      <sheetName val="Reperformance_Test1"/>
      <sheetName val="Watch_&amp;_ward-Project1"/>
      <sheetName val="Watch_&amp;_ward-Hydel1"/>
      <sheetName val="Watch_&amp;_ward-plant1"/>
      <sheetName val="Rent_-_HO1"/>
      <sheetName val="Rent_-_Plant1"/>
      <sheetName val="Rent_-_Hydel1"/>
      <sheetName val="Rent_-_Mines1"/>
      <sheetName val="Entries_to_Be_Passed1"/>
      <sheetName val="Sales_Incentive1"/>
      <sheetName val="Guarantee_Fee1"/>
      <sheetName val="Cash_Discount1"/>
      <sheetName val="Forex_Loss1"/>
      <sheetName val="Potential_Errors1"/>
      <sheetName val="Testg-Rent_&amp;_Maint1"/>
      <sheetName val="Tested_separately1"/>
      <sheetName val="Bank_charges1"/>
      <sheetName val="Sample_-Spares_&amp;_Components1"/>
      <sheetName val="Detail-spares_&amp;_components1"/>
      <sheetName val="Extract_of_TB1"/>
      <sheetName val="SCH_VI1"/>
      <sheetName val="Eff_Charges1"/>
      <sheetName val="Legal_&amp;_Prof1"/>
      <sheetName val="TOD_Opex1"/>
      <sheetName val="Contract_Engg_1"/>
      <sheetName val="Asset_Woff-Blore1"/>
      <sheetName val="Asset_Woff-Chen-_PBC1"/>
      <sheetName val="Lead_Sheet1"/>
      <sheetName val="Sample_1"/>
      <sheetName val="Professional_Charges1"/>
      <sheetName val="Prof_charges1"/>
      <sheetName val="Repair_-_P_&amp;_M1"/>
      <sheetName val="Repairs_-_Buildings1"/>
      <sheetName val="Repairs_-Others1"/>
      <sheetName val="SCH_IV1"/>
      <sheetName val="Methodology_Testing1"/>
      <sheetName val="CMA_1"/>
      <sheetName val="Royalty_Analytical1"/>
      <sheetName val="Rent_Analytical1"/>
      <sheetName val="L&amp;P_fees1"/>
      <sheetName val="Consultation_(Trainees)1"/>
      <sheetName val="Computer_Maintain1"/>
      <sheetName val="Maintainance_Cost-office1"/>
      <sheetName val="TOD_Samples1"/>
      <sheetName val="Sub_Schedule-_Groupings_(2)1"/>
      <sheetName val="Satelite_Exp1"/>
      <sheetName val="Sch_VI_1"/>
      <sheetName val="1%_criteria1"/>
      <sheetName val="SPM_1"/>
      <sheetName val="Proff_fees1"/>
      <sheetName val="Issue_Exp1"/>
      <sheetName val="Schedule_VI1"/>
      <sheetName val="Gen_exps-sch_VI_req1"/>
      <sheetName val="Interest_paid1"/>
      <sheetName val="Rent_1"/>
      <sheetName val="Auditor's_Remuneration1"/>
      <sheetName val="Electricity_1"/>
      <sheetName val="R&amp;M-Tally_dump1"/>
      <sheetName val="PRIOR_PERIOD1"/>
      <sheetName val="Pro_Charges_Unit_I1"/>
      <sheetName val="Professional_Cha_Unit_II1"/>
      <sheetName val="Pro__Charges_(consultancy)1"/>
      <sheetName val="SA_Procedures1"/>
      <sheetName val="CMA_Sample_selection1"/>
      <sheetName val="Unusual_Transaction1"/>
      <sheetName val="Watch_&amp;_ward-Mines1"/>
      <sheetName val="Watch_&amp;_ward-PY1"/>
      <sheetName val="Checking_Criterion1"/>
      <sheetName val="Directors_fees_expectation1"/>
      <sheetName val="Power_and_fuel-Analy1"/>
      <sheetName val="Rates_&amp;_Taxes-Analy1"/>
      <sheetName val="Repairs_to_Plant_&amp;_Machinery1"/>
      <sheetName val="Audit_fee_schedule1"/>
      <sheetName val="Prof_exp1"/>
      <sheetName val="legal_exp1"/>
      <sheetName val="General_expenses1"/>
      <sheetName val="Rates_and_taxes1"/>
      <sheetName val="stores_and_spares1"/>
      <sheetName val="power_and_fuel1"/>
      <sheetName val="Repairs_to_buildings1"/>
      <sheetName val="Legal_charges1"/>
      <sheetName val="software_expenses1"/>
      <sheetName val="CMA_Sample_selection_(2)1"/>
      <sheetName val="Stores_&amp;_Spare_Parts1"/>
      <sheetName val="Selling_Commision1"/>
      <sheetName val="Power_&amp;_Fuel1"/>
      <sheetName val="Legal_&amp;_Proff_1"/>
      <sheetName val="Warranty_expenses1"/>
      <sheetName val="AJE_(2)1"/>
      <sheetName val="RJE_(2)1"/>
      <sheetName val="Disclosure_(2)1"/>
      <sheetName val="Entry_Tax-PBC1"/>
      <sheetName val="Legal_&amp;_Proff1"/>
      <sheetName val="Accounting_analytical1"/>
      <sheetName val="SCH-_All_Exp1"/>
      <sheetName val="Sample-_Test_of_details1"/>
      <sheetName val="Sample_-_Staff_welfare1"/>
      <sheetName val="Stamp_Duty1"/>
      <sheetName val="Office_Rent1"/>
      <sheetName val="AS_19_workings1"/>
      <sheetName val="Interest_on_Term_Loan1"/>
      <sheetName val="Prof_chrgs1"/>
      <sheetName val="Mar_051"/>
      <sheetName val="SCM_1"/>
      <sheetName val="Lead_1"/>
      <sheetName val="Focussed_Testing1"/>
      <sheetName val="R_&amp;_M_-_F_T1"/>
      <sheetName val="Legal_And_Prof_Charges_-_FT1"/>
      <sheetName val="Exchange_Differences_-_FT1"/>
      <sheetName val="Audit_Fee_Summary_-_FT1"/>
      <sheetName val="Rates_And_Taxes_-_FT1"/>
      <sheetName val="Others_-_FT1"/>
      <sheetName val="Fees_-_Focussed1"/>
      <sheetName val="Variance_(2)1"/>
      <sheetName val="Variance_PBE1"/>
      <sheetName val="AP_(realised)_Restatement_1"/>
      <sheetName val="Rev_Sch_VI1"/>
      <sheetName val="Lease_on_cars1"/>
      <sheetName val="Commission_expense1"/>
      <sheetName val="Mgt_Fee1"/>
      <sheetName val="Management_Fee1"/>
      <sheetName val="Workings-Mgt_Fee1"/>
      <sheetName val="Audit_Fee1"/>
      <sheetName val="CMA_Sample1"/>
      <sheetName val="Legal_and_Professional_Charges1"/>
      <sheetName val="Bad_Debts1"/>
      <sheetName val="Security_and_Safety1"/>
      <sheetName val="Exchange_variance1"/>
      <sheetName val="Management_fees1"/>
      <sheetName val="RATES_&amp;_TAXES_-_TOT1"/>
      <sheetName val="Agency_labour1"/>
      <sheetName val="Rates_&amp;_taxes_others1"/>
      <sheetName val="Sample_GLs1"/>
      <sheetName val="R&amp;M_building_and_flat1"/>
      <sheetName val="R&amp;M_plant_and_machinery1"/>
      <sheetName val="R&amp;M_furniture_&amp;_equipment1"/>
      <sheetName val="R&amp;M_electricals1"/>
      <sheetName val="R&amp;M_tools1"/>
      <sheetName val="octroi_1"/>
      <sheetName val="legal_expense1"/>
      <sheetName val="Professional_expenses1"/>
      <sheetName val="Service_chargers1"/>
      <sheetName val="Summary_DTA_and_EOU1"/>
      <sheetName val="Related_party1"/>
      <sheetName val="Sales_commission1"/>
      <sheetName val="mgmt_fees1"/>
      <sheetName val="Worksheet_in_8340_Operating_Ex1"/>
      <sheetName val="Method_of_Testing1"/>
      <sheetName val="Analytical_-_Rent1"/>
      <sheetName val="courier_charges1"/>
      <sheetName val="electrcity_charges1"/>
      <sheetName val="ergistration&amp;_filing1"/>
      <sheetName val="professional_fee_RKK1"/>
      <sheetName val="software_maint1"/>
      <sheetName val="R&amp;M_office1"/>
      <sheetName val="R&amp;M_Office_Equipments1"/>
      <sheetName val="security_charges1"/>
      <sheetName val="Registration&amp;_filling_Fees1"/>
      <sheetName val="General_Exps1"/>
      <sheetName val="festival_celebration1"/>
      <sheetName val="Invoices_raised_1"/>
      <sheetName val="recruitment_chrges1"/>
      <sheetName val="Rent_office1"/>
      <sheetName val="staff_entertainment1"/>
      <sheetName val="staff_games1"/>
      <sheetName val="staff_welfare1"/>
      <sheetName val="telephone_charges1"/>
      <sheetName val="car_maint1"/>
      <sheetName val="travel_external1"/>
      <sheetName val="travel_internal1"/>
      <sheetName val="Sample_Payroll_related1"/>
      <sheetName val="CMA-_TOD1"/>
      <sheetName val="CMA-_Focus1"/>
      <sheetName val="Legal_&amp;_Prof_chgs1"/>
      <sheetName val="Samples_for_TOD(CMA)1"/>
      <sheetName val="Sch_VI_Grouping1"/>
      <sheetName val="Test_Sep1"/>
      <sheetName val="Sitting_Fee1"/>
      <sheetName val="_A71"/>
      <sheetName val="Power_and_fuel_expectation1"/>
      <sheetName val="Flux_Analysis1"/>
      <sheetName val="Bonus_(_PBC)1"/>
      <sheetName val="Prof_Exps__Testing1"/>
      <sheetName val="Test_of_Details_1"/>
      <sheetName val="Prof_Testing1"/>
      <sheetName val="other_Expenses_Analytical"/>
      <sheetName val="TOD_-_Customs_duty"/>
      <sheetName val="Interest_30-11-01_not_PA_7%"/>
      <sheetName val="TAX_COM"/>
      <sheetName val="Excess_Calc2"/>
      <sheetName val="Threshold_Calc2"/>
      <sheetName val="Sub_Lead2"/>
      <sheetName val="Other_SAP2"/>
      <sheetName val="Rates_&amp;_Taxes2"/>
      <sheetName val="Audit_Fees2"/>
      <sheetName val="Legal_Consultancy2"/>
      <sheetName val="Int_Link_Chgs2"/>
      <sheetName val="Prof_fees(PBC)2"/>
      <sheetName val="Rates_&amp;_Taxes_(PBC)2"/>
      <sheetName val="sub_lead_sheet2"/>
      <sheetName val="Exp_GL_Review2"/>
      <sheetName val="Customs_&amp;_Octroi2"/>
      <sheetName val="Detail_Vouching2"/>
      <sheetName val="Rent_Expectation2"/>
      <sheetName val="Professional_Fees2"/>
      <sheetName val="Leave_Accural2"/>
      <sheetName val="Repairs_&amp;_Maintenance2"/>
      <sheetName val="Regulatory_Exps2"/>
      <sheetName val="Legal_Fees2"/>
      <sheetName val="Miscellaneous_Exps2"/>
      <sheetName val="Variance_analysis2"/>
      <sheetName val="Methodology_Sheet2"/>
      <sheetName val="Test_of_Details2"/>
      <sheetName val="Postage_Telephone_&amp;_Telex(PBC)2"/>
      <sheetName val="Printing_&amp;_Sta(PBC)2"/>
      <sheetName val="Loss_on_sale_of_FA(PBC)2"/>
      <sheetName val="Prior_period_exp(PBC)_2"/>
      <sheetName val="Leadsheet_2"/>
      <sheetName val="Sub-_Lead2"/>
      <sheetName val="Exp_Variance2"/>
      <sheetName val="Building_related2"/>
      <sheetName val="Unusual_Transactions2"/>
      <sheetName val="Reperformance_Test2"/>
      <sheetName val="Watch_&amp;_ward-Project2"/>
      <sheetName val="Watch_&amp;_ward-Hydel2"/>
      <sheetName val="Watch_&amp;_ward-plant2"/>
      <sheetName val="Rent_-_HO2"/>
      <sheetName val="Rent_-_Plant2"/>
      <sheetName val="Rent_-_Hydel2"/>
      <sheetName val="Rent_-_Mines2"/>
      <sheetName val="Entries_to_Be_Passed2"/>
      <sheetName val="Sales_Incentive2"/>
      <sheetName val="Guarantee_Fee2"/>
      <sheetName val="Cash_Discount2"/>
      <sheetName val="Forex_Loss2"/>
      <sheetName val="Potential_Errors2"/>
      <sheetName val="Testg-Rent_&amp;_Maint2"/>
      <sheetName val="Tested_separately2"/>
      <sheetName val="Bank_charges2"/>
      <sheetName val="Sample_-Spares_&amp;_Components2"/>
      <sheetName val="Detail-spares_&amp;_components2"/>
      <sheetName val="Extract_of_TB2"/>
      <sheetName val="SCH_VI2"/>
      <sheetName val="Eff_Charges2"/>
      <sheetName val="Legal_&amp;_Prof2"/>
      <sheetName val="TOD_Opex2"/>
      <sheetName val="Contract_Engg_2"/>
      <sheetName val="Asset_Woff-Blore2"/>
      <sheetName val="Asset_Woff-Chen-_PBC2"/>
      <sheetName val="Lead_Sheet2"/>
      <sheetName val="Sample_2"/>
      <sheetName val="Professional_Charges2"/>
      <sheetName val="Prof_charges2"/>
      <sheetName val="Repair_-_P_&amp;_M2"/>
      <sheetName val="Repairs_-_Buildings2"/>
      <sheetName val="Repairs_-Others2"/>
      <sheetName val="SCH_IV2"/>
      <sheetName val="Methodology_Testing2"/>
      <sheetName val="CMA_2"/>
      <sheetName val="Royalty_Analytical2"/>
      <sheetName val="Rent_Analytical2"/>
      <sheetName val="L&amp;P_fees2"/>
      <sheetName val="Consultation_(Trainees)2"/>
      <sheetName val="Computer_Maintain2"/>
      <sheetName val="Maintainance_Cost-office2"/>
      <sheetName val="TOD_Samples2"/>
      <sheetName val="Sub_Schedule-_Groupings_(2)2"/>
      <sheetName val="Satelite_Exp2"/>
      <sheetName val="Sch_VI_2"/>
      <sheetName val="1%_criteria2"/>
      <sheetName val="SPM_2"/>
      <sheetName val="Proff_fees2"/>
      <sheetName val="Issue_Exp2"/>
      <sheetName val="Schedule_VI2"/>
      <sheetName val="Gen_exps-sch_VI_req2"/>
      <sheetName val="Interest_paid2"/>
      <sheetName val="Rent_2"/>
      <sheetName val="Auditor's_Remuneration2"/>
      <sheetName val="Electricity_2"/>
      <sheetName val="R&amp;M-Tally_dump2"/>
      <sheetName val="PRIOR_PERIOD2"/>
      <sheetName val="Pro_Charges_Unit_I2"/>
      <sheetName val="Professional_Cha_Unit_II2"/>
      <sheetName val="Pro__Charges_(consultancy)2"/>
      <sheetName val="SA_Procedures2"/>
      <sheetName val="CMA_Sample_selection2"/>
      <sheetName val="Unusual_Transaction2"/>
      <sheetName val="Watch_&amp;_ward-Mines2"/>
      <sheetName val="Watch_&amp;_ward-PY2"/>
      <sheetName val="Checking_Criterion2"/>
      <sheetName val="Directors_fees_expectation2"/>
      <sheetName val="Power_and_fuel-Analy2"/>
      <sheetName val="Rates_&amp;_Taxes-Analy2"/>
      <sheetName val="Repairs_to_Plant_&amp;_Machinery2"/>
      <sheetName val="Audit_fee_schedule2"/>
      <sheetName val="Prof_exp2"/>
      <sheetName val="legal_exp2"/>
      <sheetName val="General_expenses2"/>
      <sheetName val="Rates_and_taxes2"/>
      <sheetName val="stores_and_spares2"/>
      <sheetName val="power_and_fuel2"/>
      <sheetName val="Repairs_to_buildings2"/>
      <sheetName val="Legal_charges2"/>
      <sheetName val="software_expenses2"/>
      <sheetName val="CMA_Sample_selection_(2)2"/>
      <sheetName val="Stores_&amp;_Spare_Parts2"/>
      <sheetName val="Selling_Commision2"/>
      <sheetName val="Power_&amp;_Fuel2"/>
      <sheetName val="Legal_&amp;_Proff_2"/>
      <sheetName val="Warranty_expenses2"/>
      <sheetName val="AJE_(2)2"/>
      <sheetName val="RJE_(2)2"/>
      <sheetName val="Disclosure_(2)2"/>
      <sheetName val="Entry_Tax-PBC2"/>
      <sheetName val="Legal_&amp;_Proff2"/>
      <sheetName val="Accounting_analytical2"/>
      <sheetName val="SCH-_All_Exp2"/>
      <sheetName val="Sample-_Test_of_details2"/>
      <sheetName val="Sample_-_Staff_welfare2"/>
      <sheetName val="Stamp_Duty2"/>
      <sheetName val="Office_Rent2"/>
      <sheetName val="AS_19_workings2"/>
      <sheetName val="Interest_on_Term_Loan2"/>
      <sheetName val="Prof_chrgs2"/>
      <sheetName val="Mar_052"/>
      <sheetName val="SCM_2"/>
      <sheetName val="Lead_2"/>
      <sheetName val="Focussed_Testing2"/>
      <sheetName val="R_&amp;_M_-_F_T2"/>
      <sheetName val="Legal_And_Prof_Charges_-_FT2"/>
      <sheetName val="Exchange_Differences_-_FT2"/>
      <sheetName val="Audit_Fee_Summary_-_FT2"/>
      <sheetName val="Rates_And_Taxes_-_FT2"/>
      <sheetName val="Others_-_FT2"/>
      <sheetName val="Fees_-_Focussed2"/>
      <sheetName val="Variance_(2)2"/>
      <sheetName val="Variance_PBE2"/>
      <sheetName val="AP_(realised)_Restatement_2"/>
      <sheetName val="Rev_Sch_VI2"/>
      <sheetName val="Lease_on_cars2"/>
      <sheetName val="Commission_expense2"/>
      <sheetName val="Mgt_Fee2"/>
      <sheetName val="Management_Fee2"/>
      <sheetName val="Workings-Mgt_Fee2"/>
      <sheetName val="Audit_Fee2"/>
      <sheetName val="CMA_Sample2"/>
      <sheetName val="Legal_and_Professional_Charges2"/>
      <sheetName val="Bad_Debts2"/>
      <sheetName val="Security_and_Safety2"/>
      <sheetName val="Exchange_variance2"/>
      <sheetName val="Management_fees2"/>
      <sheetName val="RATES_&amp;_TAXES_-_TOT2"/>
      <sheetName val="Agency_labour2"/>
      <sheetName val="Rates_&amp;_taxes_others2"/>
      <sheetName val="Sample_GLs2"/>
      <sheetName val="R&amp;M_building_and_flat2"/>
      <sheetName val="R&amp;M_plant_and_machinery2"/>
      <sheetName val="R&amp;M_furniture_&amp;_equipment2"/>
      <sheetName val="R&amp;M_electricals2"/>
      <sheetName val="R&amp;M_tools2"/>
      <sheetName val="octroi_2"/>
      <sheetName val="legal_expense2"/>
      <sheetName val="Professional_expenses2"/>
      <sheetName val="Service_chargers2"/>
      <sheetName val="Summary_DTA_and_EOU2"/>
      <sheetName val="Related_party2"/>
      <sheetName val="Sales_commission2"/>
      <sheetName val="mgmt_fees2"/>
      <sheetName val="Worksheet_in_8340_Operating_Ex2"/>
      <sheetName val="Method_of_Testing2"/>
      <sheetName val="Analytical_-_Rent2"/>
      <sheetName val="courier_charges2"/>
      <sheetName val="electrcity_charges2"/>
      <sheetName val="ergistration&amp;_filing2"/>
      <sheetName val="professional_fee_RKK2"/>
      <sheetName val="software_maint2"/>
      <sheetName val="R&amp;M_office2"/>
      <sheetName val="R&amp;M_Office_Equipments2"/>
      <sheetName val="security_charges2"/>
      <sheetName val="Registration&amp;_filling_Fees2"/>
      <sheetName val="General_Exps2"/>
      <sheetName val="festival_celebration2"/>
      <sheetName val="Invoices_raised_2"/>
      <sheetName val="recruitment_chrges2"/>
      <sheetName val="Rent_office2"/>
      <sheetName val="staff_entertainment2"/>
      <sheetName val="staff_games2"/>
      <sheetName val="staff_welfare2"/>
      <sheetName val="telephone_charges2"/>
      <sheetName val="car_maint2"/>
      <sheetName val="travel_external2"/>
      <sheetName val="travel_internal2"/>
      <sheetName val="Sample_Payroll_related2"/>
      <sheetName val="CMA-_TOD2"/>
      <sheetName val="CMA-_Focus2"/>
      <sheetName val="Legal_&amp;_Prof_chgs2"/>
      <sheetName val="Samples_for_TOD(CMA)2"/>
      <sheetName val="Sch_VI_Grouping2"/>
      <sheetName val="Test_Sep2"/>
      <sheetName val="Sitting_Fee2"/>
      <sheetName val="_A72"/>
      <sheetName val="Power_and_fuel_expectation2"/>
      <sheetName val="Flux_Analysis2"/>
      <sheetName val="Bonus_(_PBC)2"/>
      <sheetName val="Prof_Exps__Testing2"/>
      <sheetName val="Test_of_Details_2"/>
      <sheetName val="Prof_Testing2"/>
      <sheetName val="other_Expenses_Analytical1"/>
      <sheetName val="TOD_-_Customs_duty1"/>
      <sheetName val="Interest_30-11-01_not_PA_7%1"/>
      <sheetName val="TAX_COM1"/>
      <sheetName val="Excess_Calc3"/>
      <sheetName val="Threshold_Calc3"/>
      <sheetName val="Sub_Lead3"/>
      <sheetName val="Other_SAP3"/>
      <sheetName val="Rates_&amp;_Taxes3"/>
      <sheetName val="Audit_Fees3"/>
      <sheetName val="Legal_Consultancy3"/>
      <sheetName val="Int_Link_Chgs3"/>
      <sheetName val="Prof_fees(PBC)3"/>
      <sheetName val="Rates_&amp;_Taxes_(PBC)3"/>
      <sheetName val="sub_lead_sheet3"/>
      <sheetName val="Exp_GL_Review3"/>
      <sheetName val="Customs_&amp;_Octroi3"/>
      <sheetName val="Detail_Vouching3"/>
      <sheetName val="Rent_Expectation3"/>
      <sheetName val="Professional_Fees3"/>
      <sheetName val="Leave_Accural3"/>
      <sheetName val="Repairs_&amp;_Maintenance3"/>
      <sheetName val="Regulatory_Exps3"/>
      <sheetName val="Legal_Fees3"/>
      <sheetName val="Miscellaneous_Exps3"/>
      <sheetName val="Variance_analysis3"/>
      <sheetName val="Methodology_Sheet3"/>
      <sheetName val="Test_of_Details3"/>
      <sheetName val="Postage_Telephone_&amp;_Telex(PBC)3"/>
      <sheetName val="Printing_&amp;_Sta(PBC)3"/>
      <sheetName val="Loss_on_sale_of_FA(PBC)3"/>
      <sheetName val="Prior_period_exp(PBC)_3"/>
      <sheetName val="Leadsheet_3"/>
      <sheetName val="Sub-_Lead3"/>
      <sheetName val="Exp_Variance3"/>
      <sheetName val="Building_related3"/>
      <sheetName val="Unusual_Transactions3"/>
      <sheetName val="Reperformance_Test3"/>
      <sheetName val="Watch_&amp;_ward-Project3"/>
      <sheetName val="Watch_&amp;_ward-Hydel3"/>
      <sheetName val="Watch_&amp;_ward-plant3"/>
      <sheetName val="Rent_-_HO3"/>
      <sheetName val="Rent_-_Plant3"/>
      <sheetName val="Rent_-_Hydel3"/>
      <sheetName val="Rent_-_Mines3"/>
      <sheetName val="Entries_to_Be_Passed3"/>
      <sheetName val="Sales_Incentive3"/>
      <sheetName val="Guarantee_Fee3"/>
      <sheetName val="Cash_Discount3"/>
      <sheetName val="Forex_Loss3"/>
      <sheetName val="Potential_Errors3"/>
      <sheetName val="Testg-Rent_&amp;_Maint3"/>
      <sheetName val="Tested_separately3"/>
      <sheetName val="Bank_charges3"/>
      <sheetName val="Sample_-Spares_&amp;_Components3"/>
      <sheetName val="Detail-spares_&amp;_components3"/>
      <sheetName val="Extract_of_TB3"/>
      <sheetName val="SCH_VI3"/>
      <sheetName val="Eff_Charges3"/>
      <sheetName val="Legal_&amp;_Prof3"/>
      <sheetName val="TOD_Opex3"/>
      <sheetName val="Contract_Engg_3"/>
      <sheetName val="Asset_Woff-Blore3"/>
      <sheetName val="Asset_Woff-Chen-_PBC3"/>
      <sheetName val="Lead_Sheet3"/>
      <sheetName val="Sample_3"/>
      <sheetName val="Professional_Charges3"/>
      <sheetName val="Prof_charges3"/>
      <sheetName val="Repair_-_P_&amp;_M3"/>
      <sheetName val="Repairs_-_Buildings3"/>
      <sheetName val="Repairs_-Others3"/>
      <sheetName val="SCH_IV3"/>
      <sheetName val="Methodology_Testing3"/>
      <sheetName val="CMA_3"/>
      <sheetName val="Royalty_Analytical3"/>
      <sheetName val="Rent_Analytical3"/>
      <sheetName val="L&amp;P_fees3"/>
      <sheetName val="Consultation_(Trainees)3"/>
      <sheetName val="Computer_Maintain3"/>
      <sheetName val="Maintainance_Cost-office3"/>
      <sheetName val="TOD_Samples3"/>
      <sheetName val="Sub_Schedule-_Groupings_(2)3"/>
      <sheetName val="Satelite_Exp3"/>
      <sheetName val="Sch_VI_3"/>
      <sheetName val="1%_criteria3"/>
      <sheetName val="SPM_3"/>
      <sheetName val="Proff_fees3"/>
      <sheetName val="Issue_Exp3"/>
      <sheetName val="Schedule_VI3"/>
      <sheetName val="Gen_exps-sch_VI_req3"/>
      <sheetName val="Interest_paid3"/>
      <sheetName val="Rent_3"/>
      <sheetName val="Auditor's_Remuneration3"/>
      <sheetName val="Electricity_3"/>
      <sheetName val="R&amp;M-Tally_dump3"/>
      <sheetName val="PRIOR_PERIOD3"/>
      <sheetName val="Pro_Charges_Unit_I3"/>
      <sheetName val="Professional_Cha_Unit_II3"/>
      <sheetName val="Pro__Charges_(consultancy)3"/>
      <sheetName val="SA_Procedures3"/>
      <sheetName val="CMA_Sample_selection3"/>
      <sheetName val="Unusual_Transaction3"/>
      <sheetName val="Watch_&amp;_ward-Mines3"/>
      <sheetName val="Watch_&amp;_ward-PY3"/>
      <sheetName val="Checking_Criterion3"/>
      <sheetName val="Directors_fees_expectation3"/>
      <sheetName val="Power_and_fuel-Analy3"/>
      <sheetName val="Rates_&amp;_Taxes-Analy3"/>
      <sheetName val="Repairs_to_Plant_&amp;_Machinery3"/>
      <sheetName val="Audit_fee_schedule3"/>
      <sheetName val="Prof_exp3"/>
      <sheetName val="legal_exp3"/>
      <sheetName val="General_expenses3"/>
      <sheetName val="Rates_and_taxes3"/>
      <sheetName val="stores_and_spares3"/>
      <sheetName val="power_and_fuel3"/>
      <sheetName val="Repairs_to_buildings3"/>
      <sheetName val="Legal_charges3"/>
      <sheetName val="software_expenses3"/>
      <sheetName val="CMA_Sample_selection_(2)3"/>
      <sheetName val="Stores_&amp;_Spare_Parts3"/>
      <sheetName val="Selling_Commision3"/>
      <sheetName val="Power_&amp;_Fuel3"/>
      <sheetName val="Legal_&amp;_Proff_3"/>
      <sheetName val="Warranty_expenses3"/>
      <sheetName val="AJE_(2)3"/>
      <sheetName val="RJE_(2)3"/>
      <sheetName val="Disclosure_(2)3"/>
      <sheetName val="Entry_Tax-PBC3"/>
      <sheetName val="Legal_&amp;_Proff3"/>
      <sheetName val="Accounting_analytical3"/>
      <sheetName val="SCH-_All_Exp3"/>
      <sheetName val="Sample-_Test_of_details3"/>
      <sheetName val="Sample_-_Staff_welfare3"/>
      <sheetName val="Stamp_Duty3"/>
      <sheetName val="Office_Rent3"/>
      <sheetName val="AS_19_workings3"/>
      <sheetName val="Interest_on_Term_Loan3"/>
      <sheetName val="Prof_chrgs3"/>
      <sheetName val="Mar_053"/>
      <sheetName val="SCM_3"/>
      <sheetName val="Lead_3"/>
      <sheetName val="Focussed_Testing3"/>
      <sheetName val="R_&amp;_M_-_F_T3"/>
      <sheetName val="Legal_And_Prof_Charges_-_FT3"/>
      <sheetName val="Exchange_Differences_-_FT3"/>
      <sheetName val="Audit_Fee_Summary_-_FT3"/>
      <sheetName val="Rates_And_Taxes_-_FT3"/>
      <sheetName val="Others_-_FT3"/>
      <sheetName val="Fees_-_Focussed3"/>
      <sheetName val="Variance_(2)3"/>
      <sheetName val="Variance_PBE3"/>
      <sheetName val="AP_(realised)_Restatement_3"/>
      <sheetName val="Rev_Sch_VI3"/>
      <sheetName val="Lease_on_cars3"/>
      <sheetName val="Commission_expense3"/>
      <sheetName val="Mgt_Fee3"/>
      <sheetName val="Management_Fee3"/>
      <sheetName val="Workings-Mgt_Fee3"/>
      <sheetName val="Audit_Fee3"/>
      <sheetName val="CMA_Sample3"/>
      <sheetName val="Legal_and_Professional_Charges3"/>
      <sheetName val="Bad_Debts3"/>
      <sheetName val="Security_and_Safety3"/>
      <sheetName val="Exchange_variance3"/>
      <sheetName val="Management_fees3"/>
      <sheetName val="RATES_&amp;_TAXES_-_TOT3"/>
      <sheetName val="Agency_labour3"/>
      <sheetName val="Rates_&amp;_taxes_others3"/>
      <sheetName val="Sample_GLs3"/>
      <sheetName val="R&amp;M_building_and_flat3"/>
      <sheetName val="R&amp;M_plant_and_machinery3"/>
      <sheetName val="R&amp;M_furniture_&amp;_equipment3"/>
      <sheetName val="R&amp;M_electricals3"/>
      <sheetName val="R&amp;M_tools3"/>
      <sheetName val="octroi_3"/>
      <sheetName val="legal_expense3"/>
      <sheetName val="Professional_expenses3"/>
      <sheetName val="Service_chargers3"/>
      <sheetName val="Summary_DTA_and_EOU3"/>
      <sheetName val="Related_party3"/>
      <sheetName val="Sales_commission3"/>
      <sheetName val="mgmt_fees3"/>
      <sheetName val="Worksheet_in_8340_Operating_Ex3"/>
      <sheetName val="Method_of_Testing3"/>
      <sheetName val="Analytical_-_Rent3"/>
      <sheetName val="courier_charges3"/>
      <sheetName val="electrcity_charges3"/>
      <sheetName val="ergistration&amp;_filing3"/>
      <sheetName val="professional_fee_RKK3"/>
      <sheetName val="software_maint3"/>
      <sheetName val="R&amp;M_office3"/>
      <sheetName val="R&amp;M_Office_Equipments3"/>
      <sheetName val="security_charges3"/>
      <sheetName val="Registration&amp;_filling_Fees3"/>
      <sheetName val="General_Exps3"/>
      <sheetName val="festival_celebration3"/>
      <sheetName val="Invoices_raised_3"/>
      <sheetName val="recruitment_chrges3"/>
      <sheetName val="Rent_office3"/>
      <sheetName val="staff_entertainment3"/>
      <sheetName val="staff_games3"/>
      <sheetName val="staff_welfare3"/>
      <sheetName val="telephone_charges3"/>
      <sheetName val="car_maint3"/>
      <sheetName val="travel_external3"/>
      <sheetName val="travel_internal3"/>
      <sheetName val="Sample_Payroll_related3"/>
      <sheetName val="CMA-_TOD3"/>
      <sheetName val="CMA-_Focus3"/>
      <sheetName val="Legal_&amp;_Prof_chgs3"/>
      <sheetName val="Samples_for_TOD(CMA)3"/>
      <sheetName val="Sch_VI_Grouping3"/>
      <sheetName val="Test_Sep3"/>
      <sheetName val="Sitting_Fee3"/>
      <sheetName val="_A73"/>
      <sheetName val="Power_and_fuel_expectation3"/>
      <sheetName val="Flux_Analysis3"/>
      <sheetName val="Bonus_(_PBC)3"/>
      <sheetName val="Prof_Exps__Testing3"/>
      <sheetName val="Test_of_Details_3"/>
      <sheetName val="Prof_Testing3"/>
      <sheetName val="other_Expenses_Analytical2"/>
      <sheetName val="TOD_-_Customs_duty2"/>
      <sheetName val="Interest_30-11-01_not_PA_7%2"/>
      <sheetName val="TAX_COM2"/>
      <sheetName val="Excess_Calc5"/>
      <sheetName val="Threshold_Calc5"/>
      <sheetName val="Sub_Lead5"/>
      <sheetName val="Other_SAP5"/>
      <sheetName val="Rates_&amp;_Taxes5"/>
      <sheetName val="Audit_Fees5"/>
      <sheetName val="Legal_Consultancy5"/>
      <sheetName val="Int_Link_Chgs5"/>
      <sheetName val="Prof_fees(PBC)5"/>
      <sheetName val="Rates_&amp;_Taxes_(PBC)5"/>
      <sheetName val="sub_lead_sheet5"/>
      <sheetName val="Exp_GL_Review5"/>
      <sheetName val="Customs_&amp;_Octroi5"/>
      <sheetName val="Detail_Vouching5"/>
      <sheetName val="Rent_Expectation5"/>
      <sheetName val="Professional_Fees5"/>
      <sheetName val="Leave_Accural5"/>
      <sheetName val="Repairs_&amp;_Maintenance5"/>
      <sheetName val="Regulatory_Exps5"/>
      <sheetName val="Legal_Fees5"/>
      <sheetName val="Miscellaneous_Exps5"/>
      <sheetName val="Variance_analysis5"/>
      <sheetName val="Methodology_Sheet5"/>
      <sheetName val="Test_of_Details5"/>
      <sheetName val="Postage_Telephone_&amp;_Telex(PBC)5"/>
      <sheetName val="Printing_&amp;_Sta(PBC)5"/>
      <sheetName val="Loss_on_sale_of_FA(PBC)5"/>
      <sheetName val="Prior_period_exp(PBC)_5"/>
      <sheetName val="Leadsheet_5"/>
      <sheetName val="Sub-_Lead5"/>
      <sheetName val="Exp_Variance5"/>
      <sheetName val="Building_related5"/>
      <sheetName val="Unusual_Transactions5"/>
      <sheetName val="Reperformance_Test5"/>
      <sheetName val="Watch_&amp;_ward-Project5"/>
      <sheetName val="Watch_&amp;_ward-Hydel5"/>
      <sheetName val="Watch_&amp;_ward-plant5"/>
      <sheetName val="Rent_-_HO5"/>
      <sheetName val="Rent_-_Plant5"/>
      <sheetName val="Rent_-_Hydel5"/>
      <sheetName val="Rent_-_Mines5"/>
      <sheetName val="Entries_to_Be_Passed5"/>
      <sheetName val="Sales_Incentive5"/>
      <sheetName val="Guarantee_Fee5"/>
      <sheetName val="Cash_Discount5"/>
      <sheetName val="Forex_Loss5"/>
      <sheetName val="Potential_Errors5"/>
      <sheetName val="Testg-Rent_&amp;_Maint5"/>
      <sheetName val="Tested_separately5"/>
      <sheetName val="Bank_charges5"/>
      <sheetName val="Sample_-Spares_&amp;_Components5"/>
      <sheetName val="Detail-spares_&amp;_components5"/>
      <sheetName val="Extract_of_TB5"/>
      <sheetName val="SCH_VI5"/>
      <sheetName val="Eff_Charges5"/>
      <sheetName val="Legal_&amp;_Prof5"/>
      <sheetName val="TOD_Opex5"/>
      <sheetName val="Contract_Engg_5"/>
      <sheetName val="Asset_Woff-Blore5"/>
      <sheetName val="Asset_Woff-Chen-_PBC5"/>
      <sheetName val="Lead_Sheet5"/>
      <sheetName val="Sample_5"/>
      <sheetName val="Professional_Charges5"/>
      <sheetName val="Prof_charges5"/>
      <sheetName val="Repair_-_P_&amp;_M5"/>
      <sheetName val="Repairs_-_Buildings5"/>
      <sheetName val="Repairs_-Others5"/>
      <sheetName val="SCH_IV5"/>
      <sheetName val="Methodology_Testing5"/>
      <sheetName val="CMA_5"/>
      <sheetName val="Royalty_Analytical5"/>
      <sheetName val="Rent_Analytical5"/>
      <sheetName val="L&amp;P_fees5"/>
      <sheetName val="Consultation_(Trainees)5"/>
      <sheetName val="Computer_Maintain5"/>
      <sheetName val="Maintainance_Cost-office5"/>
      <sheetName val="TOD_Samples5"/>
      <sheetName val="Sub_Schedule-_Groupings_(2)5"/>
      <sheetName val="Satelite_Exp5"/>
      <sheetName val="Sch_VI_5"/>
      <sheetName val="1%_criteria5"/>
      <sheetName val="SPM_5"/>
      <sheetName val="Proff_fees5"/>
      <sheetName val="Issue_Exp5"/>
      <sheetName val="Schedule_VI5"/>
      <sheetName val="Gen_exps-sch_VI_req5"/>
      <sheetName val="Interest_paid5"/>
      <sheetName val="Rent_5"/>
      <sheetName val="Auditor's_Remuneration5"/>
      <sheetName val="Electricity_5"/>
      <sheetName val="R&amp;M-Tally_dump5"/>
      <sheetName val="PRIOR_PERIOD5"/>
      <sheetName val="Pro_Charges_Unit_I5"/>
      <sheetName val="Professional_Cha_Unit_II5"/>
      <sheetName val="Pro__Charges_(consultancy)5"/>
      <sheetName val="SA_Procedures5"/>
      <sheetName val="CMA_Sample_selection5"/>
      <sheetName val="Unusual_Transaction5"/>
      <sheetName val="Watch_&amp;_ward-Mines5"/>
      <sheetName val="Watch_&amp;_ward-PY5"/>
      <sheetName val="Checking_Criterion5"/>
      <sheetName val="Directors_fees_expectation5"/>
      <sheetName val="Power_and_fuel-Analy5"/>
      <sheetName val="Rates_&amp;_Taxes-Analy5"/>
      <sheetName val="Repairs_to_Plant_&amp;_Machinery5"/>
      <sheetName val="Audit_fee_schedule5"/>
      <sheetName val="Prof_exp5"/>
      <sheetName val="legal_exp5"/>
      <sheetName val="General_expenses5"/>
      <sheetName val="Rates_and_taxes5"/>
      <sheetName val="stores_and_spares5"/>
      <sheetName val="power_and_fuel5"/>
      <sheetName val="Repairs_to_buildings5"/>
      <sheetName val="Legal_charges5"/>
      <sheetName val="software_expenses5"/>
      <sheetName val="CMA_Sample_selection_(2)5"/>
      <sheetName val="Stores_&amp;_Spare_Parts5"/>
      <sheetName val="Selling_Commision5"/>
      <sheetName val="Power_&amp;_Fuel5"/>
      <sheetName val="Legal_&amp;_Proff_5"/>
      <sheetName val="Warranty_expenses5"/>
      <sheetName val="AJE_(2)5"/>
      <sheetName val="RJE_(2)5"/>
      <sheetName val="Disclosure_(2)5"/>
      <sheetName val="Entry_Tax-PBC5"/>
      <sheetName val="Legal_&amp;_Proff5"/>
      <sheetName val="Accounting_analytical5"/>
      <sheetName val="SCH-_All_Exp5"/>
      <sheetName val="Sample-_Test_of_details5"/>
      <sheetName val="Sample_-_Staff_welfare5"/>
      <sheetName val="Stamp_Duty5"/>
      <sheetName val="Office_Rent5"/>
      <sheetName val="AS_19_workings5"/>
      <sheetName val="Interest_on_Term_Loan5"/>
      <sheetName val="Prof_chrgs5"/>
      <sheetName val="Mar_055"/>
      <sheetName val="SCM_5"/>
      <sheetName val="Lead_5"/>
      <sheetName val="Focussed_Testing5"/>
      <sheetName val="R_&amp;_M_-_F_T5"/>
      <sheetName val="Legal_And_Prof_Charges_-_FT5"/>
      <sheetName val="Exchange_Differences_-_FT5"/>
      <sheetName val="Audit_Fee_Summary_-_FT5"/>
      <sheetName val="Rates_And_Taxes_-_FT5"/>
      <sheetName val="Others_-_FT5"/>
      <sheetName val="Fees_-_Focussed5"/>
      <sheetName val="Variance_(2)5"/>
      <sheetName val="Variance_PBE5"/>
      <sheetName val="AP_(realised)_Restatement_5"/>
      <sheetName val="Rev_Sch_VI5"/>
      <sheetName val="Lease_on_cars5"/>
      <sheetName val="Commission_expense5"/>
      <sheetName val="Mgt_Fee5"/>
      <sheetName val="Management_Fee5"/>
      <sheetName val="Workings-Mgt_Fee5"/>
      <sheetName val="Audit_Fee5"/>
      <sheetName val="CMA_Sample5"/>
      <sheetName val="Legal_and_Professional_Charges5"/>
      <sheetName val="Bad_Debts5"/>
      <sheetName val="Security_and_Safety5"/>
      <sheetName val="Exchange_variance5"/>
      <sheetName val="Management_fees5"/>
      <sheetName val="RATES_&amp;_TAXES_-_TOT5"/>
      <sheetName val="Agency_labour5"/>
      <sheetName val="Rates_&amp;_taxes_others5"/>
      <sheetName val="Sample_GLs5"/>
      <sheetName val="R&amp;M_building_and_flat5"/>
      <sheetName val="R&amp;M_plant_and_machinery5"/>
      <sheetName val="R&amp;M_furniture_&amp;_equipment5"/>
      <sheetName val="R&amp;M_electricals5"/>
      <sheetName val="R&amp;M_tools5"/>
      <sheetName val="octroi_5"/>
      <sheetName val="legal_expense5"/>
      <sheetName val="Professional_expenses5"/>
      <sheetName val="Service_chargers5"/>
      <sheetName val="Summary_DTA_and_EOU5"/>
      <sheetName val="Related_party5"/>
      <sheetName val="Sales_commission5"/>
      <sheetName val="mgmt_fees5"/>
      <sheetName val="Worksheet_in_8340_Operating_Ex5"/>
      <sheetName val="Method_of_Testing5"/>
      <sheetName val="Analytical_-_Rent5"/>
      <sheetName val="courier_charges5"/>
      <sheetName val="electrcity_charges5"/>
      <sheetName val="ergistration&amp;_filing5"/>
      <sheetName val="professional_fee_RKK5"/>
      <sheetName val="software_maint5"/>
      <sheetName val="R&amp;M_office5"/>
      <sheetName val="R&amp;M_Office_Equipments5"/>
      <sheetName val="security_charges5"/>
      <sheetName val="Registration&amp;_filling_Fees5"/>
      <sheetName val="General_Exps5"/>
      <sheetName val="festival_celebration5"/>
      <sheetName val="Invoices_raised_5"/>
      <sheetName val="recruitment_chrges5"/>
      <sheetName val="Rent_office5"/>
      <sheetName val="staff_entertainment5"/>
      <sheetName val="staff_games5"/>
      <sheetName val="staff_welfare5"/>
      <sheetName val="telephone_charges5"/>
      <sheetName val="car_maint5"/>
      <sheetName val="travel_external5"/>
      <sheetName val="travel_internal5"/>
      <sheetName val="Sample_Payroll_related5"/>
      <sheetName val="CMA-_TOD5"/>
      <sheetName val="CMA-_Focus5"/>
      <sheetName val="Legal_&amp;_Prof_chgs5"/>
      <sheetName val="Samples_for_TOD(CMA)5"/>
      <sheetName val="Sch_VI_Grouping5"/>
      <sheetName val="Test_Sep5"/>
      <sheetName val="Sitting_Fee5"/>
      <sheetName val="_A75"/>
      <sheetName val="Power_and_fuel_expectation5"/>
      <sheetName val="Flux_Analysis5"/>
      <sheetName val="Bonus_(_PBC)5"/>
      <sheetName val="Prof_Exps__Testing5"/>
      <sheetName val="Test_of_Details_5"/>
      <sheetName val="Prof_Testing5"/>
      <sheetName val="other_Expenses_Analytical4"/>
      <sheetName val="TOD_-_Customs_duty4"/>
      <sheetName val="Interest_30-11-01_not_PA_7%4"/>
      <sheetName val="TAX_COM4"/>
      <sheetName val="Excess_Calc6"/>
      <sheetName val="Threshold_Calc6"/>
      <sheetName val="Sub_Lead6"/>
      <sheetName val="Other_SAP6"/>
      <sheetName val="Rates_&amp;_Taxes6"/>
      <sheetName val="Audit_Fees6"/>
      <sheetName val="Legal_Consultancy6"/>
      <sheetName val="Int_Link_Chgs6"/>
      <sheetName val="Prof_fees(PBC)6"/>
      <sheetName val="Rates_&amp;_Taxes_(PBC)6"/>
      <sheetName val="sub_lead_sheet6"/>
      <sheetName val="Exp_GL_Review6"/>
      <sheetName val="Customs_&amp;_Octroi6"/>
      <sheetName val="Detail_Vouching6"/>
      <sheetName val="Rent_Expectation6"/>
      <sheetName val="Professional_Fees6"/>
      <sheetName val="Leave_Accural6"/>
      <sheetName val="Repairs_&amp;_Maintenance6"/>
      <sheetName val="Regulatory_Exps6"/>
      <sheetName val="Legal_Fees6"/>
      <sheetName val="Miscellaneous_Exps6"/>
      <sheetName val="Variance_analysis6"/>
      <sheetName val="Methodology_Sheet6"/>
      <sheetName val="Test_of_Details6"/>
      <sheetName val="Postage_Telephone_&amp;_Telex(PBC)6"/>
      <sheetName val="Printing_&amp;_Sta(PBC)6"/>
      <sheetName val="Loss_on_sale_of_FA(PBC)6"/>
      <sheetName val="Prior_period_exp(PBC)_6"/>
      <sheetName val="Leadsheet_6"/>
      <sheetName val="Sub-_Lead6"/>
      <sheetName val="Exp_Variance6"/>
      <sheetName val="Building_related6"/>
      <sheetName val="Unusual_Transactions6"/>
      <sheetName val="Reperformance_Test6"/>
      <sheetName val="Watch_&amp;_ward-Project6"/>
      <sheetName val="Watch_&amp;_ward-Hydel6"/>
      <sheetName val="Watch_&amp;_ward-plant6"/>
      <sheetName val="Rent_-_HO6"/>
      <sheetName val="Rent_-_Plant6"/>
      <sheetName val="Rent_-_Hydel6"/>
      <sheetName val="Rent_-_Mines6"/>
      <sheetName val="Entries_to_Be_Passed6"/>
      <sheetName val="Sales_Incentive6"/>
      <sheetName val="Guarantee_Fee6"/>
      <sheetName val="Cash_Discount6"/>
      <sheetName val="Forex_Loss6"/>
      <sheetName val="Potential_Errors6"/>
      <sheetName val="Testg-Rent_&amp;_Maint6"/>
      <sheetName val="Tested_separately6"/>
      <sheetName val="Bank_charges6"/>
      <sheetName val="Sample_-Spares_&amp;_Components6"/>
      <sheetName val="Detail-spares_&amp;_components6"/>
      <sheetName val="Extract_of_TB6"/>
      <sheetName val="SCH_VI6"/>
      <sheetName val="Eff_Charges6"/>
      <sheetName val="Legal_&amp;_Prof6"/>
      <sheetName val="TOD_Opex6"/>
      <sheetName val="Contract_Engg_6"/>
      <sheetName val="Asset_Woff-Blore6"/>
      <sheetName val="Asset_Woff-Chen-_PBC6"/>
      <sheetName val="Lead_Sheet6"/>
      <sheetName val="Sample_6"/>
      <sheetName val="Professional_Charges6"/>
      <sheetName val="Prof_charges6"/>
      <sheetName val="Repair_-_P_&amp;_M6"/>
      <sheetName val="Repairs_-_Buildings6"/>
      <sheetName val="Repairs_-Others6"/>
      <sheetName val="SCH_IV6"/>
      <sheetName val="Methodology_Testing6"/>
      <sheetName val="CMA_6"/>
      <sheetName val="Royalty_Analytical6"/>
      <sheetName val="Rent_Analytical6"/>
      <sheetName val="L&amp;P_fees6"/>
      <sheetName val="Consultation_(Trainees)6"/>
      <sheetName val="Computer_Maintain6"/>
      <sheetName val="Maintainance_Cost-office6"/>
      <sheetName val="TOD_Samples6"/>
      <sheetName val="Sub_Schedule-_Groupings_(2)6"/>
      <sheetName val="Satelite_Exp6"/>
      <sheetName val="Sch_VI_6"/>
      <sheetName val="1%_criteria6"/>
      <sheetName val="SPM_6"/>
      <sheetName val="Proff_fees6"/>
      <sheetName val="Issue_Exp6"/>
      <sheetName val="Schedule_VI6"/>
      <sheetName val="Gen_exps-sch_VI_req6"/>
      <sheetName val="Interest_paid6"/>
      <sheetName val="Rent_6"/>
      <sheetName val="Auditor's_Remuneration6"/>
      <sheetName val="Electricity_6"/>
      <sheetName val="R&amp;M-Tally_dump6"/>
      <sheetName val="PRIOR_PERIOD6"/>
      <sheetName val="Pro_Charges_Unit_I6"/>
      <sheetName val="Professional_Cha_Unit_II6"/>
      <sheetName val="Pro__Charges_(consultancy)6"/>
      <sheetName val="SA_Procedures6"/>
      <sheetName val="CMA_Sample_selection6"/>
      <sheetName val="Unusual_Transaction6"/>
      <sheetName val="Watch_&amp;_ward-Mines6"/>
      <sheetName val="Watch_&amp;_ward-PY6"/>
      <sheetName val="Checking_Criterion6"/>
      <sheetName val="Directors_fees_expectation6"/>
      <sheetName val="Power_and_fuel-Analy6"/>
      <sheetName val="Rates_&amp;_Taxes-Analy6"/>
      <sheetName val="Repairs_to_Plant_&amp;_Machinery6"/>
      <sheetName val="Audit_fee_schedule6"/>
      <sheetName val="Prof_exp6"/>
      <sheetName val="legal_exp6"/>
      <sheetName val="General_expenses6"/>
      <sheetName val="Rates_and_taxes6"/>
      <sheetName val="stores_and_spares6"/>
      <sheetName val="power_and_fuel6"/>
      <sheetName val="Repairs_to_buildings6"/>
      <sheetName val="Legal_charges6"/>
      <sheetName val="software_expenses6"/>
      <sheetName val="CMA_Sample_selection_(2)6"/>
      <sheetName val="Stores_&amp;_Spare_Parts6"/>
      <sheetName val="Selling_Commision6"/>
      <sheetName val="Power_&amp;_Fuel6"/>
      <sheetName val="Legal_&amp;_Proff_6"/>
      <sheetName val="Warranty_expenses6"/>
      <sheetName val="AJE_(2)6"/>
      <sheetName val="RJE_(2)6"/>
      <sheetName val="Disclosure_(2)6"/>
      <sheetName val="Entry_Tax-PBC6"/>
      <sheetName val="Legal_&amp;_Proff6"/>
      <sheetName val="Accounting_analytical6"/>
      <sheetName val="SCH-_All_Exp6"/>
      <sheetName val="Sample-_Test_of_details6"/>
      <sheetName val="Sample_-_Staff_welfare6"/>
      <sheetName val="Stamp_Duty6"/>
      <sheetName val="Office_Rent6"/>
      <sheetName val="AS_19_workings6"/>
      <sheetName val="Interest_on_Term_Loan6"/>
      <sheetName val="Prof_chrgs6"/>
      <sheetName val="Mar_056"/>
      <sheetName val="SCM_6"/>
      <sheetName val="Lead_6"/>
      <sheetName val="Focussed_Testing6"/>
      <sheetName val="R_&amp;_M_-_F_T6"/>
      <sheetName val="Legal_And_Prof_Charges_-_FT6"/>
      <sheetName val="Exchange_Differences_-_FT6"/>
      <sheetName val="Audit_Fee_Summary_-_FT6"/>
      <sheetName val="Rates_And_Taxes_-_FT6"/>
      <sheetName val="Others_-_FT6"/>
      <sheetName val="Fees_-_Focussed6"/>
      <sheetName val="Variance_(2)6"/>
      <sheetName val="Variance_PBE6"/>
      <sheetName val="AP_(realised)_Restatement_6"/>
      <sheetName val="Rev_Sch_VI6"/>
      <sheetName val="Lease_on_cars6"/>
      <sheetName val="Commission_expense6"/>
      <sheetName val="Mgt_Fee6"/>
      <sheetName val="Management_Fee6"/>
      <sheetName val="Workings-Mgt_Fee6"/>
      <sheetName val="Audit_Fee6"/>
      <sheetName val="CMA_Sample6"/>
      <sheetName val="Legal_and_Professional_Charges6"/>
      <sheetName val="Bad_Debts6"/>
      <sheetName val="Security_and_Safety6"/>
      <sheetName val="Exchange_variance6"/>
      <sheetName val="Management_fees6"/>
      <sheetName val="RATES_&amp;_TAXES_-_TOT6"/>
      <sheetName val="Agency_labour6"/>
      <sheetName val="Rates_&amp;_taxes_others6"/>
      <sheetName val="Sample_GLs6"/>
      <sheetName val="R&amp;M_building_and_flat6"/>
      <sheetName val="R&amp;M_plant_and_machinery6"/>
      <sheetName val="R&amp;M_furniture_&amp;_equipment6"/>
      <sheetName val="R&amp;M_electricals6"/>
      <sheetName val="R&amp;M_tools6"/>
      <sheetName val="octroi_6"/>
      <sheetName val="legal_expense6"/>
      <sheetName val="Professional_expenses6"/>
      <sheetName val="Service_chargers6"/>
      <sheetName val="Summary_DTA_and_EOU6"/>
      <sheetName val="Related_party6"/>
      <sheetName val="Sales_commission6"/>
      <sheetName val="mgmt_fees6"/>
      <sheetName val="Worksheet_in_8340_Operating_Ex6"/>
      <sheetName val="Method_of_Testing6"/>
      <sheetName val="Analytical_-_Rent6"/>
      <sheetName val="courier_charges6"/>
      <sheetName val="electrcity_charges6"/>
      <sheetName val="ergistration&amp;_filing6"/>
      <sheetName val="professional_fee_RKK6"/>
      <sheetName val="software_maint6"/>
      <sheetName val="R&amp;M_office6"/>
      <sheetName val="R&amp;M_Office_Equipments6"/>
      <sheetName val="security_charges6"/>
      <sheetName val="Registration&amp;_filling_Fees6"/>
      <sheetName val="General_Exps6"/>
      <sheetName val="festival_celebration6"/>
      <sheetName val="Invoices_raised_6"/>
      <sheetName val="recruitment_chrges6"/>
      <sheetName val="Rent_office6"/>
      <sheetName val="staff_entertainment6"/>
      <sheetName val="staff_games6"/>
      <sheetName val="staff_welfare6"/>
      <sheetName val="telephone_charges6"/>
      <sheetName val="car_maint6"/>
      <sheetName val="travel_external6"/>
      <sheetName val="travel_internal6"/>
      <sheetName val="Sample_Payroll_related6"/>
      <sheetName val="CMA-_TOD6"/>
      <sheetName val="CMA-_Focus6"/>
      <sheetName val="Legal_&amp;_Prof_chgs6"/>
      <sheetName val="Samples_for_TOD(CMA)6"/>
      <sheetName val="Sch_VI_Grouping6"/>
      <sheetName val="Test_Sep6"/>
      <sheetName val="Sitting_Fee6"/>
      <sheetName val="_A76"/>
      <sheetName val="Power_and_fuel_expectation6"/>
      <sheetName val="Flux_Analysis6"/>
      <sheetName val="Bonus_(_PBC)6"/>
      <sheetName val="Prof_Exps__Testing6"/>
      <sheetName val="Test_of_Details_6"/>
      <sheetName val="Prof_Testing6"/>
      <sheetName val="other_Expenses_Analytical5"/>
      <sheetName val="TOD_-_Customs_duty5"/>
      <sheetName val="Interest_30-11-01_not_PA_7%5"/>
      <sheetName val="TAX_COM5"/>
      <sheetName val="Mode of Testing"/>
      <sheetName val="Software Maintenance"/>
      <sheetName val="operational support"/>
      <sheetName val="Marketing Support"/>
      <sheetName val="Product Mngt support"/>
      <sheetName val="regn &amp; Renewal Charges"/>
      <sheetName val="Sample-Other exps"/>
      <sheetName val="Sample-Exps"/>
      <sheetName val="sample test"/>
      <sheetName val="72410"/>
      <sheetName val="72520, 22, 25"/>
      <sheetName val="72065, 100, 300, 405, 700,74500"/>
      <sheetName val="72510, 198, 74038, 41"/>
      <sheetName val="75000, 005, 72402"/>
      <sheetName val="72805, 052,  74510, 20"/>
      <sheetName val="72402"/>
      <sheetName val="74181"/>
      <sheetName val="74200"/>
      <sheetName val="72200"/>
      <sheetName val="72811"/>
      <sheetName val="72820"/>
      <sheetName val="72320"/>
      <sheetName val="72500"/>
      <sheetName val="SCM - Operating Expenses"/>
      <sheetName val="HO. Format"/>
      <sheetName val="Variance "/>
      <sheetName val="Consultancy Charges"/>
      <sheetName val="Legal &amp; Professional Fees"/>
      <sheetName val="4.Rent"/>
      <sheetName val=".2 Expense testing "/>
      <sheetName val="Testing - Rent"/>
      <sheetName val="Testing - Credit charges"/>
      <sheetName val="Exchange fluctuation"/>
      <sheetName val="Variance Analysis PBE"/>
      <sheetName val="Links"/>
      <sheetName val="Focused Testing"/>
      <sheetName val="Manpower consultant"/>
      <sheetName val="TOD - Manp Cons"/>
      <sheetName val="Excess_Calc8"/>
      <sheetName val="Threshold_Calc8"/>
      <sheetName val="Sub_Lead8"/>
      <sheetName val="Other_SAP8"/>
      <sheetName val="Rates_&amp;_Taxes8"/>
      <sheetName val="Audit_Fees8"/>
      <sheetName val="Legal_Consultancy8"/>
      <sheetName val="Int_Link_Chgs8"/>
      <sheetName val="Prof_fees(PBC)8"/>
      <sheetName val="Rates_&amp;_Taxes_(PBC)8"/>
      <sheetName val="sub_lead_sheet8"/>
      <sheetName val="Exp_GL_Review8"/>
      <sheetName val="Customs_&amp;_Octroi8"/>
      <sheetName val="Detail_Vouching8"/>
      <sheetName val="Rent_Expectation8"/>
      <sheetName val="Professional_Fees8"/>
      <sheetName val="Leave_Accural8"/>
      <sheetName val="Repairs_&amp;_Maintenance8"/>
      <sheetName val="Regulatory_Exps8"/>
      <sheetName val="Legal_Fees8"/>
      <sheetName val="Miscellaneous_Exps8"/>
      <sheetName val="Variance_analysis8"/>
      <sheetName val="Methodology_Sheet8"/>
      <sheetName val="Test_of_Details8"/>
      <sheetName val="Postage_Telephone_&amp;_Telex(PBC)8"/>
      <sheetName val="Printing_&amp;_Sta(PBC)8"/>
      <sheetName val="Loss_on_sale_of_FA(PBC)8"/>
      <sheetName val="Prior_period_exp(PBC)_8"/>
      <sheetName val="Leadsheet_8"/>
      <sheetName val="Sub-_Lead8"/>
      <sheetName val="Exp_Variance8"/>
      <sheetName val="Building_related8"/>
      <sheetName val="Unusual_Transactions8"/>
      <sheetName val="Reperformance_Test8"/>
      <sheetName val="Watch_&amp;_ward-Project8"/>
      <sheetName val="Watch_&amp;_ward-Hydel8"/>
      <sheetName val="Watch_&amp;_ward-plant8"/>
      <sheetName val="Rent_-_HO8"/>
      <sheetName val="Rent_-_Plant8"/>
      <sheetName val="Rent_-_Hydel8"/>
      <sheetName val="Rent_-_Mines8"/>
      <sheetName val="Entries_to_Be_Passed8"/>
      <sheetName val="Sales_Incentive8"/>
      <sheetName val="Guarantee_Fee8"/>
      <sheetName val="Cash_Discount8"/>
      <sheetName val="Forex_Loss8"/>
      <sheetName val="Potential_Errors8"/>
      <sheetName val="Testg-Rent_&amp;_Maint8"/>
      <sheetName val="Tested_separately8"/>
      <sheetName val="Bank_charges8"/>
      <sheetName val="Sample_-Spares_&amp;_Components8"/>
      <sheetName val="Detail-spares_&amp;_components8"/>
      <sheetName val="Extract_of_TB8"/>
      <sheetName val="SCH_VI8"/>
      <sheetName val="Eff_Charges8"/>
      <sheetName val="Legal_&amp;_Prof8"/>
      <sheetName val="TOD_Opex8"/>
      <sheetName val="Contract_Engg_8"/>
      <sheetName val="Asset_Woff-Blore8"/>
      <sheetName val="Asset_Woff-Chen-_PBC8"/>
      <sheetName val="Lead_Sheet8"/>
      <sheetName val="Sample_8"/>
      <sheetName val="Professional_Charges8"/>
      <sheetName val="Prof_charges8"/>
      <sheetName val="Repair_-_P_&amp;_M8"/>
      <sheetName val="Repairs_-_Buildings8"/>
      <sheetName val="Repairs_-Others8"/>
      <sheetName val="SCH_IV8"/>
      <sheetName val="Methodology_Testing8"/>
      <sheetName val="CMA_8"/>
      <sheetName val="Royalty_Analytical8"/>
      <sheetName val="Rent_Analytical8"/>
      <sheetName val="L&amp;P_fees8"/>
      <sheetName val="Consultation_(Trainees)8"/>
      <sheetName val="Computer_Maintain8"/>
      <sheetName val="Maintainance_Cost-office8"/>
      <sheetName val="TOD_Samples8"/>
      <sheetName val="Sub_Schedule-_Groupings_(2)8"/>
      <sheetName val="Satelite_Exp8"/>
      <sheetName val="Sch_VI_8"/>
      <sheetName val="1%_criteria8"/>
      <sheetName val="SPM_8"/>
      <sheetName val="Proff_fees8"/>
      <sheetName val="Issue_Exp8"/>
      <sheetName val="Schedule_VI8"/>
      <sheetName val="Gen_exps-sch_VI_req8"/>
      <sheetName val="Interest_paid8"/>
      <sheetName val="Rent_8"/>
      <sheetName val="Auditor's_Remuneration8"/>
      <sheetName val="Electricity_8"/>
      <sheetName val="R&amp;M-Tally_dump8"/>
      <sheetName val="PRIOR_PERIOD8"/>
      <sheetName val="Pro_Charges_Unit_I8"/>
      <sheetName val="Professional_Cha_Unit_II8"/>
      <sheetName val="Pro__Charges_(consultancy)8"/>
      <sheetName val="SA_Procedures8"/>
      <sheetName val="CMA_Sample_selection8"/>
      <sheetName val="Unusual_Transaction8"/>
      <sheetName val="Watch_&amp;_ward-Mines8"/>
      <sheetName val="Watch_&amp;_ward-PY8"/>
      <sheetName val="Checking_Criterion8"/>
      <sheetName val="Directors_fees_expectation8"/>
      <sheetName val="Power_and_fuel-Analy8"/>
      <sheetName val="Rates_&amp;_Taxes-Analy8"/>
      <sheetName val="Repairs_to_Plant_&amp;_Machinery8"/>
      <sheetName val="Audit_fee_schedule8"/>
      <sheetName val="Prof_exp8"/>
      <sheetName val="legal_exp8"/>
      <sheetName val="General_expenses8"/>
      <sheetName val="Rates_and_taxes8"/>
      <sheetName val="stores_and_spares8"/>
      <sheetName val="power_and_fuel8"/>
      <sheetName val="Repairs_to_buildings8"/>
      <sheetName val="Legal_charges8"/>
      <sheetName val="software_expenses8"/>
      <sheetName val="CMA_Sample_selection_(2)8"/>
      <sheetName val="Stores_&amp;_Spare_Parts8"/>
      <sheetName val="Selling_Commision8"/>
      <sheetName val="Power_&amp;_Fuel8"/>
      <sheetName val="Legal_&amp;_Proff_8"/>
      <sheetName val="Warranty_expenses8"/>
      <sheetName val="AJE_(2)8"/>
      <sheetName val="RJE_(2)8"/>
      <sheetName val="Disclosure_(2)8"/>
      <sheetName val="Entry_Tax-PBC8"/>
      <sheetName val="Legal_&amp;_Proff8"/>
      <sheetName val="Accounting_analytical8"/>
      <sheetName val="SCH-_All_Exp8"/>
      <sheetName val="Sample-_Test_of_details8"/>
      <sheetName val="Sample_-_Staff_welfare8"/>
      <sheetName val="Stamp_Duty8"/>
      <sheetName val="Office_Rent8"/>
      <sheetName val="AS_19_workings8"/>
      <sheetName val="Interest_on_Term_Loan8"/>
      <sheetName val="Prof_chrgs8"/>
      <sheetName val="Mar_058"/>
      <sheetName val="SCM_8"/>
      <sheetName val="Lead_8"/>
      <sheetName val="Focussed_Testing8"/>
      <sheetName val="R_&amp;_M_-_F_T8"/>
      <sheetName val="Legal_And_Prof_Charges_-_FT8"/>
      <sheetName val="Exchange_Differences_-_FT8"/>
      <sheetName val="Audit_Fee_Summary_-_FT8"/>
      <sheetName val="Rates_And_Taxes_-_FT8"/>
      <sheetName val="Others_-_FT8"/>
      <sheetName val="Fees_-_Focussed8"/>
      <sheetName val="Variance_(2)8"/>
      <sheetName val="Variance_PBE8"/>
      <sheetName val="AP_(realised)_Restatement_8"/>
      <sheetName val="Rev_Sch_VI8"/>
      <sheetName val="Lease_on_cars8"/>
      <sheetName val="Commission_expense8"/>
      <sheetName val="Mgt_Fee8"/>
      <sheetName val="Management_Fee8"/>
      <sheetName val="Workings-Mgt_Fee8"/>
      <sheetName val="Audit_Fee8"/>
      <sheetName val="CMA_Sample8"/>
      <sheetName val="Legal_and_Professional_Charges8"/>
      <sheetName val="Bad_Debts8"/>
      <sheetName val="Security_and_Safety8"/>
      <sheetName val="Exchange_variance8"/>
      <sheetName val="Management_fees8"/>
      <sheetName val="RATES_&amp;_TAXES_-_TOT8"/>
      <sheetName val="Agency_labour8"/>
      <sheetName val="Rates_&amp;_taxes_others8"/>
      <sheetName val="Sample_GLs8"/>
      <sheetName val="R&amp;M_building_and_flat8"/>
      <sheetName val="R&amp;M_plant_and_machinery8"/>
      <sheetName val="R&amp;M_furniture_&amp;_equipment8"/>
      <sheetName val="R&amp;M_electricals8"/>
      <sheetName val="R&amp;M_tools8"/>
      <sheetName val="octroi_8"/>
      <sheetName val="legal_expense8"/>
      <sheetName val="Professional_expenses8"/>
      <sheetName val="Service_chargers8"/>
      <sheetName val="Summary_DTA_and_EOU8"/>
      <sheetName val="Related_party8"/>
      <sheetName val="Sales_commission8"/>
      <sheetName val="mgmt_fees8"/>
      <sheetName val="Worksheet_in_8340_Operating_Ex8"/>
      <sheetName val="Method_of_Testing8"/>
      <sheetName val="Analytical_-_Rent8"/>
      <sheetName val="courier_charges8"/>
      <sheetName val="electrcity_charges8"/>
      <sheetName val="ergistration&amp;_filing8"/>
      <sheetName val="professional_fee_RKK8"/>
      <sheetName val="software_maint8"/>
      <sheetName val="R&amp;M_office8"/>
      <sheetName val="R&amp;M_Office_Equipments8"/>
      <sheetName val="security_charges8"/>
      <sheetName val="Registration&amp;_filling_Fees8"/>
      <sheetName val="General_Exps8"/>
      <sheetName val="festival_celebration8"/>
      <sheetName val="Invoices_raised_8"/>
      <sheetName val="recruitment_chrges8"/>
      <sheetName val="Rent_office8"/>
      <sheetName val="staff_entertainment8"/>
      <sheetName val="staff_games8"/>
      <sheetName val="staff_welfare8"/>
      <sheetName val="telephone_charges8"/>
      <sheetName val="car_maint8"/>
      <sheetName val="travel_external8"/>
      <sheetName val="travel_internal8"/>
      <sheetName val="Sample_Payroll_related8"/>
      <sheetName val="CMA-_TOD8"/>
      <sheetName val="CMA-_Focus8"/>
      <sheetName val="Legal_&amp;_Prof_chgs8"/>
      <sheetName val="Samples_for_TOD(CMA)8"/>
      <sheetName val="Sch_VI_Grouping8"/>
      <sheetName val="Test_Sep8"/>
      <sheetName val="Sitting_Fee8"/>
      <sheetName val="_A78"/>
      <sheetName val="Power_and_fuel_expectation8"/>
      <sheetName val="Flux_Analysis8"/>
      <sheetName val="Bonus_(_PBC)8"/>
      <sheetName val="Prof_Exps__Testing8"/>
      <sheetName val="Test_of_Details_8"/>
      <sheetName val="Prof_Testing8"/>
      <sheetName val="other_Expenses_Analytical7"/>
      <sheetName val="TOD_-_Customs_duty7"/>
      <sheetName val="Interest_30-11-01_not_PA_7%7"/>
      <sheetName val="TAX_COM7"/>
      <sheetName val="Excess_Calc7"/>
      <sheetName val="Threshold_Calc7"/>
      <sheetName val="Sub_Lead7"/>
      <sheetName val="Other_SAP7"/>
      <sheetName val="Rates_&amp;_Taxes7"/>
      <sheetName val="Audit_Fees7"/>
      <sheetName val="Legal_Consultancy7"/>
      <sheetName val="Int_Link_Chgs7"/>
      <sheetName val="Prof_fees(PBC)7"/>
      <sheetName val="Rates_&amp;_Taxes_(PBC)7"/>
      <sheetName val="sub_lead_sheet7"/>
      <sheetName val="Exp_GL_Review7"/>
      <sheetName val="Customs_&amp;_Octroi7"/>
      <sheetName val="Detail_Vouching7"/>
      <sheetName val="Rent_Expectation7"/>
      <sheetName val="Professional_Fees7"/>
      <sheetName val="Leave_Accural7"/>
      <sheetName val="Repairs_&amp;_Maintenance7"/>
      <sheetName val="Regulatory_Exps7"/>
      <sheetName val="Legal_Fees7"/>
      <sheetName val="Miscellaneous_Exps7"/>
      <sheetName val="Variance_analysis7"/>
      <sheetName val="Methodology_Sheet7"/>
      <sheetName val="Test_of_Details7"/>
      <sheetName val="Postage_Telephone_&amp;_Telex(PBC)7"/>
      <sheetName val="Printing_&amp;_Sta(PBC)7"/>
      <sheetName val="Loss_on_sale_of_FA(PBC)7"/>
      <sheetName val="Prior_period_exp(PBC)_7"/>
      <sheetName val="Leadsheet_7"/>
      <sheetName val="Sub-_Lead7"/>
      <sheetName val="Exp_Variance7"/>
      <sheetName val="Building_related7"/>
      <sheetName val="Unusual_Transactions7"/>
      <sheetName val="Reperformance_Test7"/>
      <sheetName val="Watch_&amp;_ward-Project7"/>
      <sheetName val="Watch_&amp;_ward-Hydel7"/>
      <sheetName val="Watch_&amp;_ward-plant7"/>
      <sheetName val="Rent_-_HO7"/>
      <sheetName val="Rent_-_Plant7"/>
      <sheetName val="Rent_-_Hydel7"/>
      <sheetName val="Rent_-_Mines7"/>
      <sheetName val="Entries_to_Be_Passed7"/>
      <sheetName val="Sales_Incentive7"/>
      <sheetName val="Guarantee_Fee7"/>
      <sheetName val="Cash_Discount7"/>
      <sheetName val="Forex_Loss7"/>
      <sheetName val="Potential_Errors7"/>
      <sheetName val="Testg-Rent_&amp;_Maint7"/>
      <sheetName val="Tested_separately7"/>
      <sheetName val="Bank_charges7"/>
      <sheetName val="Sample_-Spares_&amp;_Components7"/>
      <sheetName val="Detail-spares_&amp;_components7"/>
      <sheetName val="Extract_of_TB7"/>
      <sheetName val="SCH_VI7"/>
      <sheetName val="Eff_Charges7"/>
      <sheetName val="Legal_&amp;_Prof7"/>
      <sheetName val="TOD_Opex7"/>
      <sheetName val="Contract_Engg_7"/>
      <sheetName val="Asset_Woff-Blore7"/>
      <sheetName val="Asset_Woff-Chen-_PBC7"/>
      <sheetName val="Lead_Sheet7"/>
      <sheetName val="Sample_7"/>
      <sheetName val="Professional_Charges7"/>
      <sheetName val="Prof_charges7"/>
      <sheetName val="Repair_-_P_&amp;_M7"/>
      <sheetName val="Repairs_-_Buildings7"/>
      <sheetName val="Repairs_-Others7"/>
      <sheetName val="SCH_IV7"/>
      <sheetName val="Methodology_Testing7"/>
      <sheetName val="CMA_7"/>
      <sheetName val="Royalty_Analytical7"/>
      <sheetName val="Rent_Analytical7"/>
      <sheetName val="L&amp;P_fees7"/>
      <sheetName val="Consultation_(Trainees)7"/>
      <sheetName val="Computer_Maintain7"/>
      <sheetName val="Maintainance_Cost-office7"/>
      <sheetName val="TOD_Samples7"/>
      <sheetName val="Sub_Schedule-_Groupings_(2)7"/>
      <sheetName val="Satelite_Exp7"/>
      <sheetName val="Sch_VI_7"/>
      <sheetName val="1%_criteria7"/>
      <sheetName val="SPM_7"/>
      <sheetName val="Proff_fees7"/>
      <sheetName val="Issue_Exp7"/>
      <sheetName val="Schedule_VI7"/>
      <sheetName val="Gen_exps-sch_VI_req7"/>
      <sheetName val="Interest_paid7"/>
      <sheetName val="Rent_7"/>
      <sheetName val="Auditor's_Remuneration7"/>
      <sheetName val="Electricity_7"/>
      <sheetName val="R&amp;M-Tally_dump7"/>
      <sheetName val="PRIOR_PERIOD7"/>
      <sheetName val="Pro_Charges_Unit_I7"/>
      <sheetName val="Professional_Cha_Unit_II7"/>
      <sheetName val="Pro__Charges_(consultancy)7"/>
      <sheetName val="SA_Procedures7"/>
      <sheetName val="CMA_Sample_selection7"/>
      <sheetName val="Unusual_Transaction7"/>
      <sheetName val="Watch_&amp;_ward-Mines7"/>
      <sheetName val="Watch_&amp;_ward-PY7"/>
      <sheetName val="Checking_Criterion7"/>
      <sheetName val="Directors_fees_expectation7"/>
      <sheetName val="Power_and_fuel-Analy7"/>
      <sheetName val="Rates_&amp;_Taxes-Analy7"/>
      <sheetName val="Repairs_to_Plant_&amp;_Machinery7"/>
      <sheetName val="Audit_fee_schedule7"/>
      <sheetName val="Prof_exp7"/>
      <sheetName val="legal_exp7"/>
      <sheetName val="General_expenses7"/>
      <sheetName val="Rates_and_taxes7"/>
      <sheetName val="stores_and_spares7"/>
      <sheetName val="power_and_fuel7"/>
      <sheetName val="Repairs_to_buildings7"/>
      <sheetName val="Legal_charges7"/>
      <sheetName val="software_expenses7"/>
      <sheetName val="CMA_Sample_selection_(2)7"/>
      <sheetName val="Stores_&amp;_Spare_Parts7"/>
      <sheetName val="Selling_Commision7"/>
      <sheetName val="Power_&amp;_Fuel7"/>
      <sheetName val="Legal_&amp;_Proff_7"/>
      <sheetName val="Warranty_expenses7"/>
      <sheetName val="AJE_(2)7"/>
      <sheetName val="RJE_(2)7"/>
      <sheetName val="Disclosure_(2)7"/>
      <sheetName val="Entry_Tax-PBC7"/>
      <sheetName val="Legal_&amp;_Proff7"/>
      <sheetName val="Accounting_analytical7"/>
      <sheetName val="SCH-_All_Exp7"/>
      <sheetName val="Sample-_Test_of_details7"/>
      <sheetName val="Sample_-_Staff_welfare7"/>
      <sheetName val="Stamp_Duty7"/>
      <sheetName val="Office_Rent7"/>
      <sheetName val="AS_19_workings7"/>
      <sheetName val="Interest_on_Term_Loan7"/>
      <sheetName val="Prof_chrgs7"/>
      <sheetName val="Mar_057"/>
      <sheetName val="SCM_7"/>
      <sheetName val="Lead_7"/>
      <sheetName val="Focussed_Testing7"/>
      <sheetName val="R_&amp;_M_-_F_T7"/>
      <sheetName val="Legal_And_Prof_Charges_-_FT7"/>
      <sheetName val="Exchange_Differences_-_FT7"/>
      <sheetName val="Audit_Fee_Summary_-_FT7"/>
      <sheetName val="Rates_And_Taxes_-_FT7"/>
      <sheetName val="Others_-_FT7"/>
      <sheetName val="Fees_-_Focussed7"/>
      <sheetName val="Variance_(2)7"/>
      <sheetName val="Variance_PBE7"/>
      <sheetName val="AP_(realised)_Restatement_7"/>
      <sheetName val="Rev_Sch_VI7"/>
      <sheetName val="Lease_on_cars7"/>
      <sheetName val="Commission_expense7"/>
      <sheetName val="Mgt_Fee7"/>
      <sheetName val="Management_Fee7"/>
      <sheetName val="Workings-Mgt_Fee7"/>
      <sheetName val="Audit_Fee7"/>
      <sheetName val="CMA_Sample7"/>
      <sheetName val="Legal_and_Professional_Charges7"/>
      <sheetName val="Bad_Debts7"/>
      <sheetName val="Security_and_Safety7"/>
      <sheetName val="Exchange_variance7"/>
      <sheetName val="Management_fees7"/>
      <sheetName val="RATES_&amp;_TAXES_-_TOT7"/>
      <sheetName val="Agency_labour7"/>
      <sheetName val="Rates_&amp;_taxes_others7"/>
      <sheetName val="Sample_GLs7"/>
      <sheetName val="R&amp;M_building_and_flat7"/>
      <sheetName val="R&amp;M_plant_and_machinery7"/>
      <sheetName val="R&amp;M_furniture_&amp;_equipment7"/>
      <sheetName val="R&amp;M_electricals7"/>
      <sheetName val="R&amp;M_tools7"/>
      <sheetName val="octroi_7"/>
      <sheetName val="legal_expense7"/>
      <sheetName val="Professional_expenses7"/>
      <sheetName val="Service_chargers7"/>
      <sheetName val="Summary_DTA_and_EOU7"/>
      <sheetName val="Related_party7"/>
      <sheetName val="Sales_commission7"/>
      <sheetName val="mgmt_fees7"/>
      <sheetName val="Worksheet_in_8340_Operating_Ex7"/>
      <sheetName val="Method_of_Testing7"/>
      <sheetName val="Analytical_-_Rent7"/>
      <sheetName val="courier_charges7"/>
      <sheetName val="electrcity_charges7"/>
      <sheetName val="ergistration&amp;_filing7"/>
      <sheetName val="professional_fee_RKK7"/>
      <sheetName val="software_maint7"/>
      <sheetName val="R&amp;M_office7"/>
      <sheetName val="R&amp;M_Office_Equipments7"/>
      <sheetName val="security_charges7"/>
      <sheetName val="Registration&amp;_filling_Fees7"/>
      <sheetName val="General_Exps7"/>
      <sheetName val="festival_celebration7"/>
      <sheetName val="Invoices_raised_7"/>
      <sheetName val="recruitment_chrges7"/>
      <sheetName val="Rent_office7"/>
      <sheetName val="staff_entertainment7"/>
      <sheetName val="staff_games7"/>
      <sheetName val="staff_welfare7"/>
      <sheetName val="telephone_charges7"/>
      <sheetName val="car_maint7"/>
      <sheetName val="travel_external7"/>
      <sheetName val="travel_internal7"/>
      <sheetName val="Sample_Payroll_related7"/>
      <sheetName val="CMA-_TOD7"/>
      <sheetName val="CMA-_Focus7"/>
      <sheetName val="Legal_&amp;_Prof_chgs7"/>
      <sheetName val="Samples_for_TOD(CMA)7"/>
      <sheetName val="Sch_VI_Grouping7"/>
      <sheetName val="Test_Sep7"/>
      <sheetName val="Sitting_Fee7"/>
      <sheetName val="_A77"/>
      <sheetName val="Power_and_fuel_expectation7"/>
      <sheetName val="Flux_Analysis7"/>
      <sheetName val="Bonus_(_PBC)7"/>
      <sheetName val="Prof_Exps__Testing7"/>
      <sheetName val="Test_of_Details_7"/>
      <sheetName val="Prof_Testing7"/>
      <sheetName val="other_Expenses_Analytical6"/>
      <sheetName val="TOD_-_Customs_duty6"/>
      <sheetName val="Interest_30-11-01_not_PA_7%6"/>
      <sheetName val="TAX_COM6"/>
      <sheetName val="Excess_Calc9"/>
      <sheetName val="Threshold_Calc9"/>
      <sheetName val="Sub_Lead9"/>
      <sheetName val="Other_SAP9"/>
      <sheetName val="Rates_&amp;_Taxes9"/>
      <sheetName val="Audit_Fees9"/>
      <sheetName val="Legal_Consultancy9"/>
      <sheetName val="Int_Link_Chgs9"/>
      <sheetName val="Prof_fees(PBC)9"/>
      <sheetName val="Rates_&amp;_Taxes_(PBC)9"/>
      <sheetName val="sub_lead_sheet9"/>
      <sheetName val="Exp_GL_Review9"/>
      <sheetName val="Customs_&amp;_Octroi9"/>
      <sheetName val="Detail_Vouching9"/>
      <sheetName val="Rent_Expectation9"/>
      <sheetName val="Professional_Fees9"/>
      <sheetName val="Leave_Accural9"/>
      <sheetName val="Repairs_&amp;_Maintenance9"/>
      <sheetName val="Regulatory_Exps9"/>
      <sheetName val="Legal_Fees9"/>
      <sheetName val="Miscellaneous_Exps9"/>
      <sheetName val="Variance_analysis9"/>
      <sheetName val="Methodology_Sheet9"/>
      <sheetName val="Test_of_Details9"/>
      <sheetName val="Postage_Telephone_&amp;_Telex(PBC)9"/>
      <sheetName val="Printing_&amp;_Sta(PBC)9"/>
      <sheetName val="Loss_on_sale_of_FA(PBC)9"/>
      <sheetName val="Prior_period_exp(PBC)_9"/>
      <sheetName val="Leadsheet_9"/>
      <sheetName val="Sub-_Lead9"/>
      <sheetName val="Exp_Variance9"/>
      <sheetName val="Building_related9"/>
      <sheetName val="Unusual_Transactions9"/>
      <sheetName val="Reperformance_Test9"/>
      <sheetName val="Watch_&amp;_ward-Project9"/>
      <sheetName val="Watch_&amp;_ward-Hydel9"/>
      <sheetName val="Watch_&amp;_ward-plant9"/>
      <sheetName val="Rent_-_HO9"/>
      <sheetName val="Rent_-_Plant9"/>
      <sheetName val="Rent_-_Hydel9"/>
      <sheetName val="Rent_-_Mines9"/>
      <sheetName val="Entries_to_Be_Passed9"/>
      <sheetName val="Sales_Incentive9"/>
      <sheetName val="Guarantee_Fee9"/>
      <sheetName val="Cash_Discount9"/>
      <sheetName val="Forex_Loss9"/>
      <sheetName val="Potential_Errors9"/>
      <sheetName val="Testg-Rent_&amp;_Maint9"/>
      <sheetName val="Tested_separately9"/>
      <sheetName val="Bank_charges9"/>
      <sheetName val="Sample_-Spares_&amp;_Components9"/>
      <sheetName val="Detail-spares_&amp;_components9"/>
      <sheetName val="Extract_of_TB9"/>
      <sheetName val="SCH_VI9"/>
      <sheetName val="Eff_Charges9"/>
      <sheetName val="Legal_&amp;_Prof9"/>
      <sheetName val="TOD_Opex9"/>
      <sheetName val="Contract_Engg_9"/>
      <sheetName val="Asset_Woff-Blore9"/>
      <sheetName val="Asset_Woff-Chen-_PBC9"/>
      <sheetName val="Lead_Sheet9"/>
      <sheetName val="Sample_9"/>
      <sheetName val="Professional_Charges9"/>
      <sheetName val="Prof_charges9"/>
      <sheetName val="Repair_-_P_&amp;_M9"/>
      <sheetName val="Repairs_-_Buildings9"/>
      <sheetName val="Repairs_-Others9"/>
      <sheetName val="SCH_IV9"/>
      <sheetName val="Methodology_Testing9"/>
      <sheetName val="CMA_9"/>
      <sheetName val="Royalty_Analytical9"/>
      <sheetName val="Rent_Analytical9"/>
      <sheetName val="L&amp;P_fees9"/>
      <sheetName val="Consultation_(Trainees)9"/>
      <sheetName val="Computer_Maintain9"/>
      <sheetName val="Maintainance_Cost-office9"/>
      <sheetName val="TOD_Samples9"/>
      <sheetName val="Sub_Schedule-_Groupings_(2)9"/>
      <sheetName val="Satelite_Exp9"/>
      <sheetName val="Sch_VI_9"/>
      <sheetName val="1%_criteria9"/>
      <sheetName val="SPM_9"/>
      <sheetName val="Proff_fees9"/>
      <sheetName val="Issue_Exp9"/>
      <sheetName val="Schedule_VI9"/>
      <sheetName val="Gen_exps-sch_VI_req9"/>
      <sheetName val="Interest_paid9"/>
      <sheetName val="Rent_9"/>
      <sheetName val="Auditor's_Remuneration9"/>
      <sheetName val="Electricity_9"/>
      <sheetName val="R&amp;M-Tally_dump9"/>
      <sheetName val="PRIOR_PERIOD9"/>
      <sheetName val="Pro_Charges_Unit_I9"/>
      <sheetName val="Professional_Cha_Unit_II9"/>
      <sheetName val="Pro__Charges_(consultancy)9"/>
      <sheetName val="SA_Procedures9"/>
      <sheetName val="CMA_Sample_selection9"/>
      <sheetName val="Unusual_Transaction9"/>
      <sheetName val="Watch_&amp;_ward-Mines9"/>
      <sheetName val="Watch_&amp;_ward-PY9"/>
      <sheetName val="Checking_Criterion9"/>
      <sheetName val="Directors_fees_expectation9"/>
      <sheetName val="Power_and_fuel-Analy9"/>
      <sheetName val="Rates_&amp;_Taxes-Analy9"/>
      <sheetName val="Repairs_to_Plant_&amp;_Machinery9"/>
      <sheetName val="Audit_fee_schedule9"/>
      <sheetName val="Prof_exp9"/>
      <sheetName val="legal_exp9"/>
      <sheetName val="General_expenses9"/>
      <sheetName val="Rates_and_taxes9"/>
      <sheetName val="stores_and_spares9"/>
      <sheetName val="power_and_fuel9"/>
      <sheetName val="Repairs_to_buildings9"/>
      <sheetName val="Legal_charges9"/>
      <sheetName val="software_expenses9"/>
      <sheetName val="CMA_Sample_selection_(2)9"/>
      <sheetName val="Stores_&amp;_Spare_Parts9"/>
      <sheetName val="Selling_Commision9"/>
      <sheetName val="Power_&amp;_Fuel9"/>
      <sheetName val="Legal_&amp;_Proff_9"/>
      <sheetName val="Warranty_expenses9"/>
      <sheetName val="AJE_(2)9"/>
      <sheetName val="RJE_(2)9"/>
      <sheetName val="Stamp_Duty9"/>
      <sheetName val="Office_Rent9"/>
      <sheetName val="Disclosure_(2)9"/>
      <sheetName val="Entry_Tax-PBC9"/>
      <sheetName val="Legal_&amp;_Proff9"/>
      <sheetName val="Accounting_analytical9"/>
      <sheetName val="SCH-_All_Exp9"/>
      <sheetName val="Sample-_Test_of_details9"/>
      <sheetName val="Sample_-_Staff_welfare9"/>
      <sheetName val="AS_19_workings9"/>
      <sheetName val="Interest_on_Term_Loan9"/>
      <sheetName val="Prof_chrgs9"/>
      <sheetName val="Mar_059"/>
      <sheetName val="SCM_9"/>
      <sheetName val="Lead_9"/>
      <sheetName val="Focussed_Testing9"/>
      <sheetName val="R_&amp;_M_-_F_T9"/>
      <sheetName val="Legal_And_Prof_Charges_-_FT9"/>
      <sheetName val="Exchange_Differences_-_FT9"/>
      <sheetName val="Audit_Fee_Summary_-_FT9"/>
      <sheetName val="Rates_And_Taxes_-_FT9"/>
      <sheetName val="Others_-_FT9"/>
      <sheetName val="Fees_-_Focussed9"/>
      <sheetName val="Variance_(2)9"/>
      <sheetName val="Variance_PBE9"/>
      <sheetName val="AP_(realised)_Restatement_9"/>
      <sheetName val="Rev_Sch_VI9"/>
      <sheetName val="Lease_on_cars9"/>
      <sheetName val="Commission_expense9"/>
      <sheetName val="Mgt_Fee9"/>
      <sheetName val="Management_Fee9"/>
      <sheetName val="Workings-Mgt_Fee9"/>
      <sheetName val="Audit_Fee9"/>
      <sheetName val="CMA_Sample9"/>
      <sheetName val="Legal_and_Professional_Charges9"/>
      <sheetName val="Bad_Debts9"/>
      <sheetName val="Security_and_Safety9"/>
      <sheetName val="Exchange_variance9"/>
      <sheetName val="Management_fees9"/>
      <sheetName val="RATES_&amp;_TAXES_-_TOT9"/>
      <sheetName val="Agency_labour9"/>
      <sheetName val="Rates_&amp;_taxes_others9"/>
      <sheetName val="Sample_GLs9"/>
      <sheetName val="R&amp;M_building_and_flat9"/>
      <sheetName val="R&amp;M_plant_and_machinery9"/>
      <sheetName val="R&amp;M_furniture_&amp;_equipment9"/>
      <sheetName val="R&amp;M_electricals9"/>
      <sheetName val="R&amp;M_tools9"/>
      <sheetName val="octroi_9"/>
      <sheetName val="legal_expense9"/>
      <sheetName val="Professional_expenses9"/>
      <sheetName val="Service_chargers9"/>
      <sheetName val="Summary_DTA_and_EOU9"/>
      <sheetName val="Related_party9"/>
      <sheetName val="Sales_commission9"/>
      <sheetName val="mgmt_fees9"/>
      <sheetName val="Worksheet_in_8340_Operating_Ex9"/>
      <sheetName val="Method_of_Testing9"/>
      <sheetName val="Analytical_-_Rent9"/>
      <sheetName val="courier_charges9"/>
      <sheetName val="electrcity_charges9"/>
      <sheetName val="ergistration&amp;_filing9"/>
      <sheetName val="professional_fee_RKK9"/>
      <sheetName val="software_maint9"/>
      <sheetName val="R&amp;M_office9"/>
      <sheetName val="R&amp;M_Office_Equipments9"/>
      <sheetName val="security_charges9"/>
      <sheetName val="Registration&amp;_filling_Fees9"/>
      <sheetName val="General_Exps9"/>
      <sheetName val="festival_celebration9"/>
      <sheetName val="Invoices_raised_9"/>
      <sheetName val="recruitment_chrges9"/>
      <sheetName val="Rent_office9"/>
      <sheetName val="staff_entertainment9"/>
      <sheetName val="staff_games9"/>
      <sheetName val="staff_welfare9"/>
      <sheetName val="telephone_charges9"/>
      <sheetName val="car_maint9"/>
      <sheetName val="travel_external9"/>
      <sheetName val="travel_internal9"/>
      <sheetName val="Sample_Payroll_related9"/>
      <sheetName val="CMA-_TOD9"/>
      <sheetName val="CMA-_Focus9"/>
      <sheetName val="Legal_&amp;_Prof_chgs9"/>
      <sheetName val="Samples_for_TOD(CMA)9"/>
      <sheetName val="Sch_VI_Grouping9"/>
      <sheetName val="Test_Sep9"/>
      <sheetName val="Sitting_Fee9"/>
      <sheetName val="_A79"/>
      <sheetName val="Power_and_fuel_expectation9"/>
      <sheetName val="Flux_Analysis9"/>
      <sheetName val="Bonus_(_PBC)9"/>
      <sheetName val="Prof_Exps__Testing9"/>
      <sheetName val="Test_of_Details_9"/>
      <sheetName val="Prof_Testing9"/>
      <sheetName val="other_Expenses_Analytical8"/>
      <sheetName val="TOD_-_Customs_duty8"/>
      <sheetName val="Interest_30-11-01_not_PA_7%8"/>
      <sheetName val="TAX_COM8"/>
      <sheetName val="Mode_of_Testing"/>
      <sheetName val="Software_Maintenance"/>
      <sheetName val="operational_support"/>
      <sheetName val="Marketing_Support"/>
      <sheetName val="Product_Mngt_support"/>
      <sheetName val="regn_&amp;_Renewal_Charges"/>
      <sheetName val="Sample-Other_exps"/>
      <sheetName val="sample_test"/>
      <sheetName val="72520,_22,_25"/>
      <sheetName val="72065,_100,_300,_405,_700,74500"/>
      <sheetName val="72510,_198,_74038,_41"/>
      <sheetName val="75000,_005,_72402"/>
      <sheetName val="72805,_052,__74510,_20"/>
      <sheetName val="SCM_-_Operating_Expenses"/>
      <sheetName val="HO__Format"/>
      <sheetName val="Variance_"/>
      <sheetName val="Consultancy_Charges"/>
      <sheetName val="Legal_&amp;_Professional_Fees"/>
      <sheetName val="4_Rent"/>
      <sheetName val="_2_Expense_testing_"/>
      <sheetName val="Testing_-_Rent"/>
      <sheetName val="Testing_-_Credit_charges"/>
      <sheetName val="Exchange_fluctuation"/>
      <sheetName val="Sub Lead Sheet - S&amp;A"/>
      <sheetName val="Excess_Calc10"/>
      <sheetName val="Threshold_Calc10"/>
      <sheetName val="Sub_Lead10"/>
      <sheetName val="Other_SAP10"/>
      <sheetName val="Rates_&amp;_Taxes10"/>
      <sheetName val="Audit_Fees10"/>
      <sheetName val="Legal_Consultancy10"/>
      <sheetName val="Int_Link_Chgs10"/>
      <sheetName val="Prof_fees(PBC)10"/>
      <sheetName val="Rates_&amp;_Taxes_(PBC)10"/>
      <sheetName val="sub_lead_sheet10"/>
      <sheetName val="Exp_GL_Review10"/>
      <sheetName val="Customs_&amp;_Octroi10"/>
      <sheetName val="Detail_Vouching10"/>
      <sheetName val="Rent_Expectation10"/>
      <sheetName val="Professional_Fees10"/>
      <sheetName val="Leave_Accural10"/>
      <sheetName val="Repairs_&amp;_Maintenance10"/>
      <sheetName val="Regulatory_Exps10"/>
      <sheetName val="Legal_Fees10"/>
      <sheetName val="Miscellaneous_Exps10"/>
      <sheetName val="Variance_analysis10"/>
      <sheetName val="Methodology_Sheet10"/>
      <sheetName val="Test_of_Details10"/>
      <sheetName val="Postage_Telephone_&amp;_Telex(PBC10"/>
      <sheetName val="Printing_&amp;_Sta(PBC)10"/>
      <sheetName val="Loss_on_sale_of_FA(PBC)10"/>
      <sheetName val="Prior_period_exp(PBC)_10"/>
      <sheetName val="Leadsheet_10"/>
      <sheetName val="Sub-_Lead10"/>
      <sheetName val="Exp_Variance10"/>
      <sheetName val="Building_related10"/>
      <sheetName val="Unusual_Transactions10"/>
      <sheetName val="Reperformance_Test10"/>
      <sheetName val="Watch_&amp;_ward-Project10"/>
      <sheetName val="Watch_&amp;_ward-Hydel10"/>
      <sheetName val="Watch_&amp;_ward-plant10"/>
      <sheetName val="Rent_-_HO10"/>
      <sheetName val="Rent_-_Plant10"/>
      <sheetName val="Rent_-_Hydel10"/>
      <sheetName val="Rent_-_Mines10"/>
      <sheetName val="Entries_to_Be_Passed10"/>
      <sheetName val="Sales_Incentive10"/>
      <sheetName val="Guarantee_Fee10"/>
      <sheetName val="Cash_Discount10"/>
      <sheetName val="Forex_Loss10"/>
      <sheetName val="Potential_Errors10"/>
      <sheetName val="Testg-Rent_&amp;_Maint10"/>
      <sheetName val="Tested_separately10"/>
      <sheetName val="Bank_charges10"/>
      <sheetName val="Sample_-Spares_&amp;_Components10"/>
      <sheetName val="Detail-spares_&amp;_components10"/>
      <sheetName val="Extract_of_TB10"/>
      <sheetName val="SCH_VI10"/>
      <sheetName val="Eff_Charges10"/>
      <sheetName val="Legal_&amp;_Prof10"/>
      <sheetName val="TOD_Opex10"/>
      <sheetName val="Contract_Engg_10"/>
      <sheetName val="Asset_Woff-Blore10"/>
      <sheetName val="Asset_Woff-Chen-_PBC10"/>
      <sheetName val="Lead_Sheet10"/>
      <sheetName val="Sample_10"/>
      <sheetName val="Professional_Charges10"/>
      <sheetName val="Prof_charges10"/>
      <sheetName val="Repair_-_P_&amp;_M10"/>
      <sheetName val="Repairs_-_Buildings10"/>
      <sheetName val="Repairs_-Others10"/>
      <sheetName val="SCH_IV10"/>
      <sheetName val="Methodology_Testing10"/>
      <sheetName val="CMA_10"/>
      <sheetName val="Royalty_Analytical10"/>
      <sheetName val="Rent_Analytical10"/>
      <sheetName val="L&amp;P_fees10"/>
      <sheetName val="Consultation_(Trainees)10"/>
      <sheetName val="Computer_Maintain10"/>
      <sheetName val="Maintainance_Cost-office10"/>
      <sheetName val="TOD_Samples10"/>
      <sheetName val="Sub_Schedule-_Groupings_(2)10"/>
      <sheetName val="Satelite_Exp10"/>
      <sheetName val="Sch_VI_10"/>
      <sheetName val="1%_criteria10"/>
      <sheetName val="SPM_10"/>
      <sheetName val="Proff_fees10"/>
      <sheetName val="Issue_Exp10"/>
      <sheetName val="Schedule_VI10"/>
      <sheetName val="Gen_exps-sch_VI_req10"/>
      <sheetName val="Interest_paid10"/>
      <sheetName val="Rent_10"/>
      <sheetName val="Auditor's_Remuneration10"/>
      <sheetName val="Electricity_10"/>
      <sheetName val="R&amp;M-Tally_dump10"/>
      <sheetName val="PRIOR_PERIOD10"/>
      <sheetName val="Pro_Charges_Unit_I10"/>
      <sheetName val="Professional_Cha_Unit_II10"/>
      <sheetName val="Pro__Charges_(consultancy)10"/>
      <sheetName val="SA_Procedures10"/>
      <sheetName val="CMA_Sample_selection10"/>
      <sheetName val="Unusual_Transaction10"/>
      <sheetName val="Watch_&amp;_ward-Mines10"/>
      <sheetName val="Watch_&amp;_ward-PY10"/>
      <sheetName val="Checking_Criterion10"/>
      <sheetName val="Directors_fees_expectation10"/>
      <sheetName val="Power_and_fuel-Analy10"/>
      <sheetName val="Rates_&amp;_Taxes-Analy10"/>
      <sheetName val="Repairs_to_Plant_&amp;_Machinery10"/>
      <sheetName val="Audit_fee_schedule10"/>
      <sheetName val="Prof_exp10"/>
      <sheetName val="legal_exp10"/>
      <sheetName val="General_expenses10"/>
      <sheetName val="Rates_and_taxes10"/>
      <sheetName val="stores_and_spares10"/>
      <sheetName val="power_and_fuel10"/>
      <sheetName val="Repairs_to_buildings10"/>
      <sheetName val="Legal_charges10"/>
      <sheetName val="software_expenses10"/>
      <sheetName val="CMA_Sample_selection_(2)10"/>
      <sheetName val="Stores_&amp;_Spare_Parts10"/>
      <sheetName val="Selling_Commision10"/>
      <sheetName val="Power_&amp;_Fuel10"/>
      <sheetName val="Legal_&amp;_Proff_10"/>
      <sheetName val="Warranty_expenses10"/>
      <sheetName val="AJE_(2)10"/>
      <sheetName val="RJE_(2)10"/>
      <sheetName val="Stamp_Duty10"/>
      <sheetName val="Office_Rent10"/>
      <sheetName val="Disclosure_(2)10"/>
      <sheetName val="Entry_Tax-PBC10"/>
      <sheetName val="Legal_&amp;_Proff10"/>
      <sheetName val="Accounting_analytical10"/>
      <sheetName val="SCH-_All_Exp10"/>
      <sheetName val="Sample-_Test_of_details10"/>
      <sheetName val="Sample_-_Staff_welfare10"/>
      <sheetName val="AS_19_workings10"/>
      <sheetName val="Interest_on_Term_Loan10"/>
      <sheetName val="Prof_chrgs10"/>
      <sheetName val="Mar_0510"/>
      <sheetName val="SCM_10"/>
      <sheetName val="Lead_10"/>
      <sheetName val="Focussed_Testing10"/>
      <sheetName val="R_&amp;_M_-_F_T10"/>
      <sheetName val="Legal_And_Prof_Charges_-_FT10"/>
      <sheetName val="Exchange_Differences_-_FT10"/>
      <sheetName val="Audit_Fee_Summary_-_FT10"/>
      <sheetName val="Rates_And_Taxes_-_FT10"/>
      <sheetName val="Others_-_FT10"/>
      <sheetName val="Fees_-_Focussed10"/>
      <sheetName val="Variance_(2)10"/>
      <sheetName val="Variance_PBE10"/>
      <sheetName val="AP_(realised)_Restatement_10"/>
      <sheetName val="Rev_Sch_VI10"/>
      <sheetName val="Lease_on_cars10"/>
      <sheetName val="Commission_expense10"/>
      <sheetName val="Mgt_Fee10"/>
      <sheetName val="Management_Fee10"/>
      <sheetName val="Workings-Mgt_Fee10"/>
      <sheetName val="Audit_Fee10"/>
      <sheetName val="CMA_Sample10"/>
      <sheetName val="Legal_and_Professional_Charge10"/>
      <sheetName val="Bad_Debts10"/>
      <sheetName val="Security_and_Safety10"/>
      <sheetName val="Exchange_variance10"/>
      <sheetName val="Management_fees10"/>
      <sheetName val="RATES_&amp;_TAXES_-_TOT10"/>
      <sheetName val="Agency_labour10"/>
      <sheetName val="Rates_&amp;_taxes_others10"/>
      <sheetName val="Sample_GLs10"/>
      <sheetName val="R&amp;M_building_and_flat10"/>
      <sheetName val="R&amp;M_plant_and_machinery10"/>
      <sheetName val="R&amp;M_furniture_&amp;_equipment10"/>
      <sheetName val="R&amp;M_electricals10"/>
      <sheetName val="R&amp;M_tools10"/>
      <sheetName val="octroi_10"/>
      <sheetName val="legal_expense10"/>
      <sheetName val="Professional_expenses10"/>
      <sheetName val="Service_chargers10"/>
      <sheetName val="Summary_DTA_and_EOU10"/>
      <sheetName val="Related_party10"/>
      <sheetName val="Sales_commission10"/>
      <sheetName val="mgmt_fees10"/>
      <sheetName val="Worksheet_in_8340_Operating_E10"/>
      <sheetName val="Method_of_Testing10"/>
      <sheetName val="Analytical_-_Rent10"/>
      <sheetName val="courier_charges10"/>
      <sheetName val="electrcity_charges10"/>
      <sheetName val="ergistration&amp;_filing10"/>
      <sheetName val="professional_fee_RKK10"/>
      <sheetName val="software_maint10"/>
      <sheetName val="R&amp;M_office10"/>
      <sheetName val="R&amp;M_Office_Equipments10"/>
      <sheetName val="security_charges10"/>
      <sheetName val="Registration&amp;_filling_Fees10"/>
      <sheetName val="General_Exps10"/>
      <sheetName val="festival_celebration10"/>
      <sheetName val="Invoices_raised_10"/>
      <sheetName val="recruitment_chrges10"/>
      <sheetName val="Rent_office10"/>
      <sheetName val="staff_entertainment10"/>
      <sheetName val="staff_games10"/>
      <sheetName val="staff_welfare10"/>
      <sheetName val="telephone_charges10"/>
      <sheetName val="car_maint10"/>
      <sheetName val="travel_external10"/>
      <sheetName val="travel_internal10"/>
      <sheetName val="Sample_Payroll_related10"/>
      <sheetName val="CMA-_TOD10"/>
      <sheetName val="CMA-_Focus10"/>
      <sheetName val="Legal_&amp;_Prof_chgs10"/>
      <sheetName val="Samples_for_TOD(CMA)10"/>
      <sheetName val="Sch_VI_Grouping10"/>
      <sheetName val="Test_Sep10"/>
      <sheetName val="Sitting_Fee10"/>
      <sheetName val="_A710"/>
      <sheetName val="Power_and_fuel_expectation10"/>
      <sheetName val="Flux_Analysis10"/>
      <sheetName val="Bonus_(_PBC)10"/>
      <sheetName val="Prof_Exps__Testing10"/>
      <sheetName val="Test_of_Details_10"/>
      <sheetName val="Prof_Testing10"/>
      <sheetName val="other_Expenses_Analytical9"/>
      <sheetName val="TOD_-_Customs_duty9"/>
      <sheetName val="Interest_30-11-01_not_PA_7%9"/>
      <sheetName val="TAX_COM9"/>
      <sheetName val="Mode_of_Testing1"/>
      <sheetName val="Software_Maintenance1"/>
      <sheetName val="operational_support1"/>
      <sheetName val="Marketing_Support1"/>
      <sheetName val="Product_Mngt_support1"/>
      <sheetName val="regn_&amp;_Renewal_Charges1"/>
      <sheetName val="Sample-Other_exps1"/>
      <sheetName val="sample_test1"/>
      <sheetName val="72520,_22,_251"/>
      <sheetName val="72065,_100,_300,_405,_700,74501"/>
      <sheetName val="72510,_198,_74038,_411"/>
      <sheetName val="75000,_005,_724021"/>
      <sheetName val="72805,_052,__74510,_201"/>
      <sheetName val="SCM_-_Operating_Expenses1"/>
      <sheetName val="HO__Format1"/>
      <sheetName val="Variance_1"/>
      <sheetName val="Consultancy_Charges1"/>
      <sheetName val="Legal_&amp;_Professional_Fees1"/>
      <sheetName val="4_Rent1"/>
      <sheetName val="_2_Expense_testing_1"/>
      <sheetName val="Testing_-_Rent1"/>
      <sheetName val="Testing_-_Credit_charges1"/>
      <sheetName val="Exchange_fluctuation1"/>
      <sheetName val="Variance_Analysis_PBE"/>
      <sheetName val="Focused_Testing"/>
      <sheetName val="Manpower_consultant"/>
      <sheetName val="TOD_-_Manp_Cons"/>
      <sheetName val="Sub_Lead_Sheet_-_S&amp;A"/>
      <sheetName val="Exe summ"/>
      <sheetName val=".1 PLA"/>
      <sheetName val="Excess_Calc11"/>
      <sheetName val="Threshold_Calc11"/>
      <sheetName val="Sub_Lead11"/>
      <sheetName val="Other_SAP11"/>
      <sheetName val="Rates_&amp;_Taxes11"/>
      <sheetName val="Audit_Fees11"/>
      <sheetName val="Legal_Consultancy11"/>
      <sheetName val="Int_Link_Chgs11"/>
      <sheetName val="Prof_fees(PBC)11"/>
      <sheetName val="Rates_&amp;_Taxes_(PBC)11"/>
      <sheetName val="sub_lead_sheet11"/>
      <sheetName val="Exp_GL_Review11"/>
      <sheetName val="Customs_&amp;_Octroi11"/>
      <sheetName val="Detail_Vouching11"/>
      <sheetName val="Rent_Expectation11"/>
      <sheetName val="Professional_Fees11"/>
      <sheetName val="Leave_Accural11"/>
      <sheetName val="Repairs_&amp;_Maintenance11"/>
      <sheetName val="Regulatory_Exps11"/>
      <sheetName val="Legal_Fees11"/>
      <sheetName val="Miscellaneous_Exps11"/>
      <sheetName val="Variance_analysis11"/>
      <sheetName val="Methodology_Sheet11"/>
      <sheetName val="Test_of_Details11"/>
      <sheetName val="Postage_Telephone_&amp;_Telex(PBC11"/>
      <sheetName val="Printing_&amp;_Sta(PBC)11"/>
      <sheetName val="Loss_on_sale_of_FA(PBC)11"/>
      <sheetName val="Prior_period_exp(PBC)_11"/>
      <sheetName val="Leadsheet_11"/>
      <sheetName val="Sub-_Lead11"/>
      <sheetName val="Exp_Variance11"/>
      <sheetName val="Building_related11"/>
      <sheetName val="Unusual_Transactions11"/>
      <sheetName val="Reperformance_Test11"/>
      <sheetName val="Watch_&amp;_ward-Project11"/>
      <sheetName val="Watch_&amp;_ward-Hydel11"/>
      <sheetName val="Watch_&amp;_ward-plant11"/>
      <sheetName val="Rent_-_HO11"/>
      <sheetName val="Rent_-_Plant11"/>
      <sheetName val="Rent_-_Hydel11"/>
      <sheetName val="Rent_-_Mines11"/>
      <sheetName val="Entries_to_Be_Passed11"/>
      <sheetName val="Sales_Incentive11"/>
      <sheetName val="Guarantee_Fee11"/>
      <sheetName val="Cash_Discount11"/>
      <sheetName val="Forex_Loss11"/>
      <sheetName val="Potential_Errors11"/>
      <sheetName val="Testg-Rent_&amp;_Maint11"/>
      <sheetName val="Tested_separately11"/>
      <sheetName val="Bank_charges11"/>
      <sheetName val="Sample_-Spares_&amp;_Components11"/>
      <sheetName val="Detail-spares_&amp;_components11"/>
      <sheetName val="Extract_of_TB11"/>
      <sheetName val="SCH_VI11"/>
      <sheetName val="Eff_Charges11"/>
      <sheetName val="Legal_&amp;_Prof11"/>
      <sheetName val="TOD_Opex11"/>
      <sheetName val="Contract_Engg_11"/>
      <sheetName val="Asset_Woff-Blore11"/>
      <sheetName val="Asset_Woff-Chen-_PBC11"/>
      <sheetName val="Lead_Sheet11"/>
      <sheetName val="Sample_11"/>
      <sheetName val="Professional_Charges11"/>
      <sheetName val="Prof_charges11"/>
      <sheetName val="Repair_-_P_&amp;_M11"/>
      <sheetName val="Repairs_-_Buildings11"/>
      <sheetName val="Repairs_-Others11"/>
      <sheetName val="SCH_IV11"/>
      <sheetName val="Methodology_Testing11"/>
      <sheetName val="CMA_11"/>
      <sheetName val="Royalty_Analytical11"/>
      <sheetName val="Rent_Analytical11"/>
      <sheetName val="L&amp;P_fees11"/>
      <sheetName val="Consultation_(Trainees)11"/>
      <sheetName val="Computer_Maintain11"/>
      <sheetName val="Maintainance_Cost-office11"/>
      <sheetName val="TOD_Samples11"/>
      <sheetName val="Sub_Schedule-_Groupings_(2)11"/>
      <sheetName val="Satelite_Exp11"/>
      <sheetName val="Sch_VI_11"/>
      <sheetName val="1%_criteria11"/>
      <sheetName val="SPM_11"/>
      <sheetName val="Proff_fees11"/>
      <sheetName val="Issue_Exp11"/>
      <sheetName val="Schedule_VI11"/>
      <sheetName val="Gen_exps-sch_VI_req11"/>
      <sheetName val="Interest_paid11"/>
      <sheetName val="Rent_11"/>
      <sheetName val="Auditor's_Remuneration11"/>
      <sheetName val="Electricity_11"/>
      <sheetName val="R&amp;M-Tally_dump11"/>
      <sheetName val="PRIOR_PERIOD11"/>
      <sheetName val="Pro_Charges_Unit_I11"/>
      <sheetName val="Professional_Cha_Unit_II11"/>
      <sheetName val="Pro__Charges_(consultancy)11"/>
      <sheetName val="SA_Procedures11"/>
      <sheetName val="CMA_Sample_selection11"/>
      <sheetName val="Unusual_Transaction11"/>
      <sheetName val="Watch_&amp;_ward-Mines11"/>
      <sheetName val="Watch_&amp;_ward-PY11"/>
      <sheetName val="Checking_Criterion11"/>
      <sheetName val="Directors_fees_expectation11"/>
      <sheetName val="Power_and_fuel-Analy11"/>
      <sheetName val="Rates_&amp;_Taxes-Analy11"/>
      <sheetName val="Repairs_to_Plant_&amp;_Machinery11"/>
      <sheetName val="Audit_fee_schedule11"/>
      <sheetName val="Prof_exp11"/>
      <sheetName val="legal_exp11"/>
      <sheetName val="General_expenses11"/>
      <sheetName val="Rates_and_taxes11"/>
      <sheetName val="stores_and_spares11"/>
      <sheetName val="power_and_fuel11"/>
      <sheetName val="Repairs_to_buildings11"/>
      <sheetName val="Legal_charges11"/>
      <sheetName val="software_expenses11"/>
      <sheetName val="CMA_Sample_selection_(2)11"/>
      <sheetName val="Stores_&amp;_Spare_Parts11"/>
      <sheetName val="Selling_Commision11"/>
      <sheetName val="Power_&amp;_Fuel11"/>
      <sheetName val="Legal_&amp;_Proff_11"/>
      <sheetName val="Warranty_expenses11"/>
      <sheetName val="AJE_(2)11"/>
      <sheetName val="RJE_(2)11"/>
      <sheetName val="Stamp_Duty11"/>
      <sheetName val="Office_Rent11"/>
      <sheetName val="Disclosure_(2)11"/>
      <sheetName val="Entry_Tax-PBC11"/>
      <sheetName val="Legal_&amp;_Proff11"/>
      <sheetName val="Accounting_analytical11"/>
      <sheetName val="SCH-_All_Exp11"/>
      <sheetName val="Sample-_Test_of_details11"/>
      <sheetName val="Sample_-_Staff_welfare11"/>
      <sheetName val="AS_19_workings11"/>
      <sheetName val="Interest_on_Term_Loan11"/>
      <sheetName val="Prof_chrgs11"/>
      <sheetName val="Mar_0511"/>
      <sheetName val="SCM_11"/>
      <sheetName val="Lead_11"/>
      <sheetName val="Focussed_Testing11"/>
      <sheetName val="R_&amp;_M_-_F_T11"/>
      <sheetName val="Legal_And_Prof_Charges_-_FT11"/>
      <sheetName val="Exchange_Differences_-_FT11"/>
      <sheetName val="Audit_Fee_Summary_-_FT11"/>
      <sheetName val="Rates_And_Taxes_-_FT11"/>
      <sheetName val="Others_-_FT11"/>
      <sheetName val="Fees_-_Focussed11"/>
      <sheetName val="Variance_(2)11"/>
      <sheetName val="Variance_PBE11"/>
      <sheetName val="AP_(realised)_Restatement_11"/>
      <sheetName val="Rev_Sch_VI11"/>
      <sheetName val="Lease_on_cars11"/>
      <sheetName val="Commission_expense11"/>
      <sheetName val="Mgt_Fee11"/>
      <sheetName val="Management_Fee11"/>
      <sheetName val="Workings-Mgt_Fee11"/>
      <sheetName val="Audit_Fee11"/>
      <sheetName val="CMA_Sample11"/>
      <sheetName val="Legal_and_Professional_Charge11"/>
      <sheetName val="Bad_Debts11"/>
      <sheetName val="Security_and_Safety11"/>
      <sheetName val="Exchange_variance11"/>
      <sheetName val="Management_fees11"/>
      <sheetName val="RATES_&amp;_TAXES_-_TOT11"/>
      <sheetName val="Agency_labour11"/>
      <sheetName val="Rates_&amp;_taxes_others11"/>
      <sheetName val="Sample_GLs11"/>
      <sheetName val="R&amp;M_building_and_flat11"/>
      <sheetName val="R&amp;M_plant_and_machinery11"/>
      <sheetName val="R&amp;M_furniture_&amp;_equipment11"/>
      <sheetName val="R&amp;M_electricals11"/>
      <sheetName val="R&amp;M_tools11"/>
      <sheetName val="octroi_11"/>
      <sheetName val="legal_expense11"/>
      <sheetName val="Professional_expenses11"/>
      <sheetName val="Service_chargers11"/>
      <sheetName val="Summary_DTA_and_EOU11"/>
      <sheetName val="Related_party11"/>
      <sheetName val="Sales_commission11"/>
      <sheetName val="mgmt_fees11"/>
      <sheetName val="Worksheet_in_8340_Operating_E11"/>
      <sheetName val="Method_of_Testing11"/>
      <sheetName val="Analytical_-_Rent11"/>
      <sheetName val="courier_charges11"/>
      <sheetName val="electrcity_charges11"/>
      <sheetName val="ergistration&amp;_filing11"/>
      <sheetName val="professional_fee_RKK11"/>
      <sheetName val="software_maint11"/>
      <sheetName val="R&amp;M_office11"/>
      <sheetName val="R&amp;M_Office_Equipments11"/>
      <sheetName val="security_charges11"/>
      <sheetName val="Registration&amp;_filling_Fees11"/>
      <sheetName val="General_Exps11"/>
      <sheetName val="festival_celebration11"/>
      <sheetName val="Invoices_raised_11"/>
      <sheetName val="recruitment_chrges11"/>
      <sheetName val="Rent_office11"/>
      <sheetName val="staff_entertainment11"/>
      <sheetName val="staff_games11"/>
      <sheetName val="staff_welfare11"/>
      <sheetName val="telephone_charges11"/>
      <sheetName val="car_maint11"/>
      <sheetName val="travel_external11"/>
      <sheetName val="travel_internal11"/>
      <sheetName val="Sample_Payroll_related11"/>
      <sheetName val="CMA-_TOD11"/>
      <sheetName val="CMA-_Focus11"/>
      <sheetName val="Legal_&amp;_Prof_chgs11"/>
      <sheetName val="Samples_for_TOD(CMA)11"/>
      <sheetName val="Sch_VI_Grouping11"/>
      <sheetName val="Test_Sep11"/>
      <sheetName val="Sitting_Fee11"/>
      <sheetName val="_A711"/>
      <sheetName val="Power_and_fuel_expectation11"/>
      <sheetName val="Flux_Analysis11"/>
      <sheetName val="Bonus_(_PBC)11"/>
      <sheetName val="Prof_Exps__Testing11"/>
      <sheetName val="Test_of_Details_11"/>
      <sheetName val="Prof_Testing11"/>
      <sheetName val="other_Expenses_Analytical10"/>
      <sheetName val="TOD_-_Customs_duty10"/>
      <sheetName val="Interest_30-11-01_not_PA_7%10"/>
      <sheetName val="TAX_COM10"/>
      <sheetName val="Mode_of_Testing2"/>
      <sheetName val="Software_Maintenance2"/>
      <sheetName val="operational_support2"/>
      <sheetName val="Marketing_Support2"/>
      <sheetName val="Product_Mngt_support2"/>
      <sheetName val="regn_&amp;_Renewal_Charges2"/>
      <sheetName val="Sample-Other_exps2"/>
      <sheetName val="sample_test2"/>
      <sheetName val="72520,_22,_252"/>
      <sheetName val="72065,_100,_300,_405,_700,74502"/>
      <sheetName val="72510,_198,_74038,_412"/>
      <sheetName val="75000,_005,_724022"/>
      <sheetName val="72805,_052,__74510,_202"/>
      <sheetName val="SCM_-_Operating_Expenses2"/>
      <sheetName val="HO__Format2"/>
      <sheetName val="Variance_2"/>
      <sheetName val="Consultancy_Charges2"/>
      <sheetName val="Legal_&amp;_Professional_Fees2"/>
      <sheetName val="4_Rent2"/>
      <sheetName val="_2_Expense_testing_2"/>
      <sheetName val="Testing_-_Rent2"/>
      <sheetName val="Testing_-_Credit_charges2"/>
      <sheetName val="Exchange_fluctuation2"/>
      <sheetName val="Variance_Analysis_PBE1"/>
      <sheetName val="Focused_Testing1"/>
      <sheetName val="Manpower_consultant1"/>
      <sheetName val="TOD_-_Manp_Cons1"/>
      <sheetName val="Excess_Calc12"/>
      <sheetName val="Threshold_Calc12"/>
      <sheetName val="Sub_Lead12"/>
      <sheetName val="Other_SAP12"/>
      <sheetName val="Rates_&amp;_Taxes12"/>
      <sheetName val="Audit_Fees12"/>
      <sheetName val="Legal_Consultancy12"/>
      <sheetName val="Int_Link_Chgs12"/>
      <sheetName val="Prof_fees(PBC)12"/>
      <sheetName val="Rates_&amp;_Taxes_(PBC)12"/>
      <sheetName val="sub_lead_sheet12"/>
      <sheetName val="Exp_GL_Review12"/>
      <sheetName val="Customs_&amp;_Octroi12"/>
      <sheetName val="Detail_Vouching12"/>
      <sheetName val="Rent_Expectation12"/>
      <sheetName val="Professional_Fees12"/>
      <sheetName val="Leave_Accural12"/>
      <sheetName val="Repairs_&amp;_Maintenance12"/>
      <sheetName val="Regulatory_Exps12"/>
      <sheetName val="Legal_Fees12"/>
      <sheetName val="Miscellaneous_Exps12"/>
      <sheetName val="Variance_analysis12"/>
      <sheetName val="Methodology_Sheet12"/>
      <sheetName val="Test_of_Details12"/>
      <sheetName val="Postage_Telephone_&amp;_Telex(PBC12"/>
      <sheetName val="Printing_&amp;_Sta(PBC)12"/>
      <sheetName val="Loss_on_sale_of_FA(PBC)12"/>
      <sheetName val="Prior_period_exp(PBC)_12"/>
      <sheetName val="Leadsheet_12"/>
      <sheetName val="Sub-_Lead12"/>
      <sheetName val="Exp_Variance12"/>
      <sheetName val="Building_related12"/>
      <sheetName val="Unusual_Transactions12"/>
      <sheetName val="Reperformance_Test12"/>
      <sheetName val="Watch_&amp;_ward-Project12"/>
      <sheetName val="Watch_&amp;_ward-Hydel12"/>
      <sheetName val="Watch_&amp;_ward-plant12"/>
      <sheetName val="Rent_-_HO12"/>
      <sheetName val="Rent_-_Plant12"/>
      <sheetName val="Rent_-_Hydel12"/>
      <sheetName val="Rent_-_Mines12"/>
      <sheetName val="Entries_to_Be_Passed12"/>
      <sheetName val="Sales_Incentive12"/>
      <sheetName val="Guarantee_Fee12"/>
      <sheetName val="Cash_Discount12"/>
      <sheetName val="Forex_Loss12"/>
      <sheetName val="Potential_Errors12"/>
      <sheetName val="Testg-Rent_&amp;_Maint12"/>
      <sheetName val="Tested_separately12"/>
      <sheetName val="Bank_charges12"/>
      <sheetName val="Sample_-Spares_&amp;_Components12"/>
      <sheetName val="Detail-spares_&amp;_components12"/>
      <sheetName val="Extract_of_TB12"/>
      <sheetName val="SCH_VI12"/>
      <sheetName val="Eff_Charges12"/>
      <sheetName val="Legal_&amp;_Prof12"/>
      <sheetName val="TOD_Opex12"/>
      <sheetName val="Contract_Engg_12"/>
      <sheetName val="Asset_Woff-Blore12"/>
      <sheetName val="Asset_Woff-Chen-_PBC12"/>
      <sheetName val="Lead_Sheet12"/>
      <sheetName val="Sample_12"/>
      <sheetName val="Professional_Charges12"/>
      <sheetName val="Prof_charges12"/>
      <sheetName val="Repair_-_P_&amp;_M12"/>
      <sheetName val="Repairs_-_Buildings12"/>
      <sheetName val="Repairs_-Others12"/>
      <sheetName val="SCH_IV12"/>
      <sheetName val="Methodology_Testing12"/>
      <sheetName val="CMA_12"/>
      <sheetName val="Royalty_Analytical12"/>
      <sheetName val="Rent_Analytical12"/>
      <sheetName val="L&amp;P_fees12"/>
      <sheetName val="Consultation_(Trainees)12"/>
      <sheetName val="Computer_Maintain12"/>
      <sheetName val="Maintainance_Cost-office12"/>
      <sheetName val="TOD_Samples12"/>
      <sheetName val="Sub_Schedule-_Groupings_(2)12"/>
      <sheetName val="Satelite_Exp12"/>
      <sheetName val="Sch_VI_12"/>
      <sheetName val="1%_criteria12"/>
      <sheetName val="SPM_12"/>
      <sheetName val="Proff_fees12"/>
      <sheetName val="Issue_Exp12"/>
      <sheetName val="Schedule_VI12"/>
      <sheetName val="Gen_exps-sch_VI_req12"/>
      <sheetName val="Interest_paid12"/>
      <sheetName val="Rent_12"/>
      <sheetName val="Auditor's_Remuneration12"/>
      <sheetName val="Electricity_12"/>
      <sheetName val="R&amp;M-Tally_dump12"/>
      <sheetName val="PRIOR_PERIOD12"/>
      <sheetName val="Pro_Charges_Unit_I12"/>
      <sheetName val="Professional_Cha_Unit_II12"/>
      <sheetName val="Pro__Charges_(consultancy)12"/>
      <sheetName val="SA_Procedures12"/>
      <sheetName val="CMA_Sample_selection12"/>
      <sheetName val="Unusual_Transaction12"/>
      <sheetName val="Watch_&amp;_ward-Mines12"/>
      <sheetName val="Watch_&amp;_ward-PY12"/>
      <sheetName val="Checking_Criterion12"/>
      <sheetName val="Directors_fees_expectation12"/>
      <sheetName val="Power_and_fuel-Analy12"/>
      <sheetName val="Rates_&amp;_Taxes-Analy12"/>
      <sheetName val="Repairs_to_Plant_&amp;_Machinery12"/>
      <sheetName val="Audit_fee_schedule12"/>
      <sheetName val="Prof_exp12"/>
      <sheetName val="legal_exp12"/>
      <sheetName val="General_expenses12"/>
      <sheetName val="Rates_and_taxes12"/>
      <sheetName val="stores_and_spares12"/>
      <sheetName val="power_and_fuel12"/>
      <sheetName val="Repairs_to_buildings12"/>
      <sheetName val="Legal_charges12"/>
      <sheetName val="software_expenses12"/>
      <sheetName val="CMA_Sample_selection_(2)12"/>
      <sheetName val="Stores_&amp;_Spare_Parts12"/>
      <sheetName val="Selling_Commision12"/>
      <sheetName val="Power_&amp;_Fuel12"/>
      <sheetName val="Legal_&amp;_Proff_12"/>
      <sheetName val="Warranty_expenses12"/>
      <sheetName val="AJE_(2)12"/>
      <sheetName val="RJE_(2)12"/>
      <sheetName val="Stamp_Duty12"/>
      <sheetName val="Office_Rent12"/>
      <sheetName val="Disclosure_(2)12"/>
      <sheetName val="Entry_Tax-PBC12"/>
      <sheetName val="Legal_&amp;_Proff12"/>
      <sheetName val="Accounting_analytical12"/>
      <sheetName val="SCH-_All_Exp12"/>
      <sheetName val="Sample-_Test_of_details12"/>
      <sheetName val="Sample_-_Staff_welfare12"/>
      <sheetName val="AS_19_workings12"/>
      <sheetName val="Interest_on_Term_Loan12"/>
      <sheetName val="Prof_chrgs12"/>
      <sheetName val="Mar_0512"/>
      <sheetName val="SCM_12"/>
      <sheetName val="Lead_12"/>
      <sheetName val="Focussed_Testing12"/>
      <sheetName val="R_&amp;_M_-_F_T12"/>
      <sheetName val="Legal_And_Prof_Charges_-_FT12"/>
      <sheetName val="Exchange_Differences_-_FT12"/>
      <sheetName val="Audit_Fee_Summary_-_FT12"/>
      <sheetName val="Rates_And_Taxes_-_FT12"/>
      <sheetName val="Others_-_FT12"/>
      <sheetName val="Fees_-_Focussed12"/>
      <sheetName val="Variance_(2)12"/>
      <sheetName val="Variance_PBE12"/>
      <sheetName val="AP_(realised)_Restatement_12"/>
      <sheetName val="Rev_Sch_VI12"/>
      <sheetName val="Lease_on_cars12"/>
      <sheetName val="Commission_expense12"/>
      <sheetName val="Mgt_Fee12"/>
      <sheetName val="Management_Fee12"/>
      <sheetName val="Workings-Mgt_Fee12"/>
      <sheetName val="Audit_Fee12"/>
      <sheetName val="CMA_Sample12"/>
      <sheetName val="Legal_and_Professional_Charge12"/>
      <sheetName val="Bad_Debts12"/>
      <sheetName val="Security_and_Safety12"/>
      <sheetName val="Exchange_variance12"/>
      <sheetName val="Management_fees12"/>
      <sheetName val="RATES_&amp;_TAXES_-_TOT12"/>
      <sheetName val="Agency_labour12"/>
      <sheetName val="Rates_&amp;_taxes_others12"/>
      <sheetName val="Sample_GLs12"/>
      <sheetName val="R&amp;M_building_and_flat12"/>
      <sheetName val="R&amp;M_plant_and_machinery12"/>
      <sheetName val="R&amp;M_furniture_&amp;_equipment12"/>
      <sheetName val="R&amp;M_electricals12"/>
      <sheetName val="R&amp;M_tools12"/>
      <sheetName val="octroi_12"/>
      <sheetName val="legal_expense12"/>
      <sheetName val="Professional_expenses12"/>
      <sheetName val="Service_chargers12"/>
      <sheetName val="Summary_DTA_and_EOU12"/>
      <sheetName val="Related_party12"/>
      <sheetName val="Sales_commission12"/>
      <sheetName val="mgmt_fees12"/>
      <sheetName val="Worksheet_in_8340_Operating_E12"/>
      <sheetName val="Method_of_Testing12"/>
      <sheetName val="Analytical_-_Rent12"/>
      <sheetName val="courier_charges12"/>
      <sheetName val="electrcity_charges12"/>
      <sheetName val="ergistration&amp;_filing12"/>
      <sheetName val="professional_fee_RKK12"/>
      <sheetName val="software_maint12"/>
      <sheetName val="R&amp;M_office12"/>
      <sheetName val="R&amp;M_Office_Equipments12"/>
      <sheetName val="security_charges12"/>
      <sheetName val="Registration&amp;_filling_Fees12"/>
      <sheetName val="General_Exps12"/>
      <sheetName val="festival_celebration12"/>
      <sheetName val="Invoices_raised_12"/>
      <sheetName val="recruitment_chrges12"/>
      <sheetName val="Rent_office12"/>
      <sheetName val="staff_entertainment12"/>
      <sheetName val="staff_games12"/>
      <sheetName val="staff_welfare12"/>
      <sheetName val="telephone_charges12"/>
      <sheetName val="car_maint12"/>
      <sheetName val="travel_external12"/>
      <sheetName val="travel_internal12"/>
      <sheetName val="Sample_Payroll_related12"/>
      <sheetName val="CMA-_TOD12"/>
      <sheetName val="CMA-_Focus12"/>
      <sheetName val="Legal_&amp;_Prof_chgs12"/>
      <sheetName val="Samples_for_TOD(CMA)12"/>
      <sheetName val="Sch_VI_Grouping12"/>
      <sheetName val="Test_Sep12"/>
      <sheetName val="Sitting_Fee12"/>
      <sheetName val="_A712"/>
      <sheetName val="Power_and_fuel_expectation12"/>
      <sheetName val="Flux_Analysis12"/>
      <sheetName val="Bonus_(_PBC)12"/>
      <sheetName val="Prof_Exps__Testing12"/>
      <sheetName val="Test_of_Details_12"/>
      <sheetName val="Prof_Testing12"/>
      <sheetName val="other_Expenses_Analytical11"/>
      <sheetName val="TOD_-_Customs_duty11"/>
      <sheetName val="Interest_30-11-01_not_PA_7%11"/>
      <sheetName val="TAX_COM11"/>
      <sheetName val="Mode_of_Testing3"/>
      <sheetName val="Software_Maintenance3"/>
      <sheetName val="operational_support3"/>
      <sheetName val="Marketing_Support3"/>
      <sheetName val="Product_Mngt_support3"/>
      <sheetName val="regn_&amp;_Renewal_Charges3"/>
      <sheetName val="Sample-Other_exps3"/>
      <sheetName val="sample_test3"/>
      <sheetName val="72520,_22,_253"/>
      <sheetName val="72065,_100,_300,_405,_700,74503"/>
      <sheetName val="72510,_198,_74038,_413"/>
      <sheetName val="75000,_005,_724023"/>
      <sheetName val="72805,_052,__74510,_203"/>
      <sheetName val="SCM_-_Operating_Expenses3"/>
      <sheetName val="HO__Format3"/>
      <sheetName val="Variance_3"/>
      <sheetName val="Consultancy_Charges3"/>
      <sheetName val="Legal_&amp;_Professional_Fees3"/>
      <sheetName val="4_Rent3"/>
      <sheetName val="_2_Expense_testing_3"/>
      <sheetName val="Testing_-_Rent3"/>
      <sheetName val="Testing_-_Credit_charges3"/>
      <sheetName val="Exchange_fluctuation3"/>
      <sheetName val="Variance_Analysis_PBE2"/>
      <sheetName val="Focused_Testing2"/>
      <sheetName val="Manpower_consultant2"/>
      <sheetName val="TOD_-_Manp_Cons2"/>
      <sheetName val="Sub_Lead_Sheet_-_S&amp;A1"/>
      <sheetName val="Exe_summ"/>
      <sheetName val="_1_PLA"/>
      <sheetName val="Customize Your Invoice"/>
      <sheetName val="存货汇总表10"/>
      <sheetName val="Sub_Lead_Sheet_-_S&amp;A2"/>
      <sheetName val="cf"/>
      <sheetName val="Summary CA &amp; CL"/>
      <sheetName val="fa"/>
      <sheetName val="consol"/>
      <sheetName val="Excess_Calc13"/>
      <sheetName val="Threshold_Calc13"/>
      <sheetName val="Sub_Lead13"/>
      <sheetName val="Other_SAP13"/>
      <sheetName val="Rates_&amp;_Taxes13"/>
      <sheetName val="Audit_Fees13"/>
      <sheetName val="Legal_Consultancy13"/>
      <sheetName val="Int_Link_Chgs13"/>
      <sheetName val="Prof_fees(PBC)13"/>
      <sheetName val="Rates_&amp;_Taxes_(PBC)13"/>
      <sheetName val="sub_lead_sheet13"/>
      <sheetName val="Exp_GL_Review13"/>
      <sheetName val="Customs_&amp;_Octroi13"/>
      <sheetName val="Detail_Vouching13"/>
      <sheetName val="Rent_Expectation13"/>
      <sheetName val="Professional_Fees13"/>
      <sheetName val="Leave_Accural13"/>
      <sheetName val="Repairs_&amp;_Maintenance13"/>
      <sheetName val="Regulatory_Exps13"/>
      <sheetName val="Legal_Fees13"/>
      <sheetName val="Miscellaneous_Exps13"/>
      <sheetName val="Variance_analysis13"/>
      <sheetName val="Methodology_Sheet13"/>
      <sheetName val="Test_of_Details13"/>
      <sheetName val="Postage_Telephone_&amp;_Telex(PBC13"/>
      <sheetName val="Printing_&amp;_Sta(PBC)13"/>
      <sheetName val="Loss_on_sale_of_FA(PBC)13"/>
      <sheetName val="Prior_period_exp(PBC)_13"/>
      <sheetName val="Leadsheet_13"/>
      <sheetName val="Sub-_Lead13"/>
      <sheetName val="Exp_Variance13"/>
      <sheetName val="Building_related13"/>
      <sheetName val="Unusual_Transactions13"/>
      <sheetName val="Reperformance_Test13"/>
      <sheetName val="Watch_&amp;_ward-Project13"/>
      <sheetName val="Watch_&amp;_ward-Hydel13"/>
      <sheetName val="Watch_&amp;_ward-plant13"/>
      <sheetName val="Rent_-_HO13"/>
      <sheetName val="Rent_-_Plant13"/>
      <sheetName val="Rent_-_Hydel13"/>
      <sheetName val="Rent_-_Mines13"/>
      <sheetName val="Summary_DTA_and_EOU13"/>
      <sheetName val="Related_party13"/>
      <sheetName val="Lead_Sheet13"/>
      <sheetName val="Sample_13"/>
      <sheetName val="Professional_Charges13"/>
      <sheetName val="Prof_charges13"/>
      <sheetName val="Repair_-_P_&amp;_M13"/>
      <sheetName val="Repairs_-_Buildings13"/>
      <sheetName val="Repairs_-Others13"/>
      <sheetName val="Entries_to_Be_Passed13"/>
      <sheetName val="Sales_Incentive13"/>
      <sheetName val="Guarantee_Fee13"/>
      <sheetName val="Cash_Discount13"/>
      <sheetName val="Forex_Loss13"/>
      <sheetName val="Potential_Errors13"/>
      <sheetName val="Testg-Rent_&amp;_Maint13"/>
      <sheetName val="Tested_separately13"/>
      <sheetName val="Bank_charges13"/>
      <sheetName val="Sample_-Spares_&amp;_Components13"/>
      <sheetName val="Detail-spares_&amp;_components13"/>
      <sheetName val="Extract_of_TB13"/>
      <sheetName val="SCH_VI13"/>
      <sheetName val="Eff_Charges13"/>
      <sheetName val="Legal_&amp;_Prof13"/>
      <sheetName val="TOD_Opex13"/>
      <sheetName val="Contract_Engg_13"/>
      <sheetName val="Asset_Woff-Blore13"/>
      <sheetName val="Asset_Woff-Chen-_PBC13"/>
      <sheetName val="SCH_IV13"/>
      <sheetName val="Methodology_Testing13"/>
      <sheetName val="CMA_13"/>
      <sheetName val="Royalty_Analytical13"/>
      <sheetName val="Rent_Analytical13"/>
      <sheetName val="L&amp;P_fees13"/>
      <sheetName val="Consultation_(Trainees)13"/>
      <sheetName val="Computer_Maintain13"/>
      <sheetName val="Maintainance_Cost-office13"/>
      <sheetName val="TOD_Samples13"/>
      <sheetName val="Sub_Schedule-_Groupings_(2)13"/>
      <sheetName val="Satelite_Exp13"/>
      <sheetName val="Sch_VI_13"/>
      <sheetName val="1%_criteria13"/>
      <sheetName val="SPM_13"/>
      <sheetName val="Proff_fees13"/>
      <sheetName val="Issue_Exp13"/>
      <sheetName val="Schedule_VI13"/>
      <sheetName val="Gen_exps-sch_VI_req13"/>
      <sheetName val="Interest_paid13"/>
      <sheetName val="Rent_13"/>
      <sheetName val="Auditor's_Remuneration13"/>
      <sheetName val="Electricity_13"/>
      <sheetName val="R&amp;M-Tally_dump13"/>
      <sheetName val="PRIOR_PERIOD13"/>
      <sheetName val="Pro_Charges_Unit_I13"/>
      <sheetName val="Professional_Cha_Unit_II13"/>
      <sheetName val="Pro__Charges_(consultancy)13"/>
      <sheetName val="SA_Procedures13"/>
      <sheetName val="CMA_Sample_selection13"/>
      <sheetName val="Unusual_Transaction13"/>
      <sheetName val="Watch_&amp;_ward-Mines13"/>
      <sheetName val="Watch_&amp;_ward-PY13"/>
      <sheetName val="Checking_Criterion13"/>
      <sheetName val="Directors_fees_expectation13"/>
      <sheetName val="Power_and_fuel-Analy13"/>
      <sheetName val="Rates_&amp;_Taxes-Analy13"/>
      <sheetName val="Repairs_to_Plant_&amp;_Machinery13"/>
      <sheetName val="Audit_fee_schedule13"/>
      <sheetName val="Prof_exp13"/>
      <sheetName val="legal_exp13"/>
      <sheetName val="General_expenses13"/>
      <sheetName val="Rates_and_taxes13"/>
      <sheetName val="stores_and_spares13"/>
      <sheetName val="power_and_fuel13"/>
      <sheetName val="Repairs_to_buildings13"/>
      <sheetName val="Legal_charges13"/>
      <sheetName val="software_expenses13"/>
      <sheetName val="CMA_Sample_selection_(2)13"/>
      <sheetName val="Stores_&amp;_Spare_Parts13"/>
      <sheetName val="Selling_Commision13"/>
      <sheetName val="Power_&amp;_Fuel13"/>
      <sheetName val="Legal_&amp;_Proff_13"/>
      <sheetName val="Warranty_expenses13"/>
      <sheetName val="AJE_(2)13"/>
      <sheetName val="RJE_(2)13"/>
      <sheetName val="Disclosure_(2)13"/>
      <sheetName val="Entry_Tax-PBC13"/>
      <sheetName val="Legal_&amp;_Proff13"/>
      <sheetName val="Accounting_analytical13"/>
      <sheetName val="SCH-_All_Exp13"/>
      <sheetName val="Sample-_Test_of_details13"/>
      <sheetName val="Sample_-_Staff_welfare13"/>
      <sheetName val="Stamp_Duty13"/>
      <sheetName val="Office_Rent13"/>
      <sheetName val="AS_19_workings13"/>
      <sheetName val="Commission_expense13"/>
      <sheetName val="Mgt_Fee13"/>
      <sheetName val="Management_Fee13"/>
      <sheetName val="Workings-Mgt_Fee13"/>
      <sheetName val="Audit_Fee13"/>
      <sheetName val="CMA_Sample13"/>
      <sheetName val="Legal_and_Professional_Charge13"/>
      <sheetName val="Bad_Debts13"/>
      <sheetName val="Security_and_Safety13"/>
      <sheetName val="Exchange_variance13"/>
      <sheetName val="Management_fees13"/>
      <sheetName val="RATES_&amp;_TAXES_-_TOT13"/>
      <sheetName val="Agency_labour13"/>
      <sheetName val="Rates_&amp;_taxes_others13"/>
      <sheetName val="Method_of_Testing13"/>
      <sheetName val="Analytical_-_Rent13"/>
      <sheetName val="courier_charges13"/>
      <sheetName val="electrcity_charges13"/>
      <sheetName val="ergistration&amp;_filing13"/>
      <sheetName val="professional_fee_RKK13"/>
      <sheetName val="software_maint13"/>
      <sheetName val="R&amp;M_office13"/>
      <sheetName val="R&amp;M_Office_Equipments13"/>
      <sheetName val="security_charges13"/>
      <sheetName val="Registration&amp;_filling_Fees13"/>
      <sheetName val="General_Exps13"/>
      <sheetName val="festival_celebration13"/>
      <sheetName val="Invoices_raised_13"/>
      <sheetName val="recruitment_chrges13"/>
      <sheetName val="Rent_office13"/>
      <sheetName val="staff_entertainment13"/>
      <sheetName val="staff_games13"/>
      <sheetName val="staff_welfare13"/>
      <sheetName val="telephone_charges13"/>
      <sheetName val="car_maint13"/>
      <sheetName val="travel_external13"/>
      <sheetName val="travel_internal13"/>
      <sheetName val="Sample_Payroll_related13"/>
      <sheetName val="CMA-_TOD13"/>
      <sheetName val="CMA-_Focus13"/>
      <sheetName val="Legal_&amp;_Prof_chgs13"/>
      <sheetName val="Samples_for_TOD(CMA)13"/>
      <sheetName val="Sch_VI_Grouping13"/>
      <sheetName val="Test_Sep13"/>
      <sheetName val="Sitting_Fee13"/>
      <sheetName val="Interest_on_Term_Loan13"/>
      <sheetName val="Prof_chrgs13"/>
      <sheetName val="Mar_0513"/>
      <sheetName val="SCM_13"/>
      <sheetName val="Lead_13"/>
      <sheetName val="Focussed_Testing13"/>
      <sheetName val="R_&amp;_M_-_F_T13"/>
      <sheetName val="Legal_And_Prof_Charges_-_FT13"/>
      <sheetName val="Exchange_Differences_-_FT13"/>
      <sheetName val="Audit_Fee_Summary_-_FT13"/>
      <sheetName val="Rates_And_Taxes_-_FT13"/>
      <sheetName val="Others_-_FT13"/>
      <sheetName val="Fees_-_Focussed13"/>
      <sheetName val="Variance_(2)13"/>
      <sheetName val="Variance_PBE13"/>
      <sheetName val="AP_(realised)_Restatement_13"/>
      <sheetName val="Rev_Sch_VI13"/>
      <sheetName val="Lease_on_cars13"/>
      <sheetName val="Sample_GLs13"/>
      <sheetName val="R&amp;M_building_and_flat13"/>
      <sheetName val="R&amp;M_plant_and_machinery13"/>
      <sheetName val="R&amp;M_furniture_&amp;_equipment13"/>
      <sheetName val="R&amp;M_electricals13"/>
      <sheetName val="R&amp;M_tools13"/>
      <sheetName val="octroi_13"/>
      <sheetName val="legal_expense13"/>
      <sheetName val="Professional_expenses13"/>
      <sheetName val="Service_chargers13"/>
      <sheetName val="Sales_commission13"/>
      <sheetName val="mgmt_fees13"/>
      <sheetName val="Worksheet_in_8340_Operating_E13"/>
      <sheetName val="_A713"/>
      <sheetName val="Power_and_fuel_expectation13"/>
      <sheetName val="Prof_Exps__Testing13"/>
      <sheetName val="Test_of_Details_13"/>
      <sheetName val="Prof_Testing13"/>
      <sheetName val="Flux_Analysis13"/>
      <sheetName val="Bonus_(_PBC)13"/>
      <sheetName val="other_Expenses_Analytical12"/>
      <sheetName val="TOD_-_Customs_duty12"/>
      <sheetName val="Interest_30-11-01_not_PA_7%12"/>
      <sheetName val="TAX_COM12"/>
      <sheetName val="Mode_of_Testing4"/>
      <sheetName val="Software_Maintenance4"/>
      <sheetName val="operational_support4"/>
      <sheetName val="Marketing_Support4"/>
      <sheetName val="Product_Mngt_support4"/>
      <sheetName val="regn_&amp;_Renewal_Charges4"/>
      <sheetName val="Sample-Other_exps4"/>
      <sheetName val="sample_test4"/>
      <sheetName val="72520,_22,_254"/>
      <sheetName val="72065,_100,_300,_405,_700,74504"/>
      <sheetName val="72510,_198,_74038,_414"/>
      <sheetName val="75000,_005,_724024"/>
      <sheetName val="72805,_052,__74510,_204"/>
      <sheetName val="SCM_-_Operating_Expenses4"/>
      <sheetName val="HO__Format4"/>
      <sheetName val="Variance_4"/>
      <sheetName val="Consultancy_Charges4"/>
      <sheetName val="Legal_&amp;_Professional_Fees4"/>
      <sheetName val="4_Rent4"/>
      <sheetName val="_2_Expense_testing_4"/>
      <sheetName val="Testing_-_Rent4"/>
      <sheetName val="Testing_-_Credit_charges4"/>
      <sheetName val="Exchange_fluctuation4"/>
      <sheetName val="Variance_Analysis_PBE3"/>
      <sheetName val="Focused_Testing3"/>
      <sheetName val="Manpower_consultant3"/>
      <sheetName val="TOD_-_Manp_Cons3"/>
      <sheetName val="Exe_summ1"/>
      <sheetName val="_1_PLA1"/>
      <sheetName val="Customize_Your_Invoice"/>
      <sheetName val="Filati Customer wise"/>
      <sheetName val="Consl LS"/>
      <sheetName val="Reco"/>
      <sheetName val="Filati LS"/>
      <sheetName val="Sub leadsheet"/>
      <sheetName val="HO Operating Exp - CMA Sampling"/>
      <sheetName val="Branch Operating Exp - CMA Samp"/>
      <sheetName val="Expense TOD - Jan 09 to Mar 09"/>
      <sheetName val="Expense TOD - Apr 09 to Dec 09"/>
      <sheetName val="LEGENDS"/>
      <sheetName val="Rent Summary"/>
      <sheetName val="C&amp;F Agents Agreements Summary"/>
      <sheetName val="#REF"/>
      <sheetName val="Operating Expenses - CMA Sample"/>
      <sheetName val="Operating Expense - Testing"/>
      <sheetName val="C&amp;F Agent Comm. Testing Sheet"/>
      <sheetName val="Legal Case of Debtors - CMA "/>
      <sheetName val="ARRT2"/>
      <sheetName val="QTD 1203"/>
      <sheetName val="HIST2004"/>
      <sheetName val="MB5B Jan 09"/>
      <sheetName val="Service Function"/>
      <sheetName val="Words"/>
      <sheetName val="Secondary-CMA"/>
      <sheetName val="Primary-CMA"/>
      <sheetName val="NSR_E"/>
      <sheetName val="TOT_COST"/>
      <sheetName val="MOVEMENT"/>
      <sheetName val="Interest (term loans)"/>
      <sheetName val="REST"/>
      <sheetName val="Sponsorship Fees - dump "/>
      <sheetName val="sample - Legal &amp; prof fee"/>
      <sheetName val="sample -Operation cost"/>
      <sheetName val="expenses tested separately"/>
      <sheetName val="expenses tested as per sampling"/>
      <sheetName val="royalty roaming PSTN"/>
      <sheetName val="PSTN Charges Vs Collection"/>
      <sheetName val="PSTN"/>
      <sheetName val="PSTN prov"/>
      <sheetName val="rent-5105 &amp; 5510"/>
      <sheetName val="external consultants"/>
      <sheetName val="sales prom"/>
      <sheetName val="legal and prof"/>
      <sheetName val="dealer comm "/>
      <sheetName val="Expenditure-Analytical"/>
      <sheetName val="Detail Testing"/>
      <sheetName val="Founders Expenses"/>
      <sheetName val="Scope Of work"/>
      <sheetName val=" communication expense"/>
      <sheetName val=" Summary of consultancy"/>
      <sheetName val=" summary office exp."/>
      <sheetName val=" summary other exp."/>
      <sheetName val=" summary travelling"/>
      <sheetName val=" audit fee tax"/>
      <sheetName val=" audit fee detail"/>
      <sheetName val=" business promotion"/>
      <sheetName val=" CMA business promotion"/>
      <sheetName val=" consultancy"/>
      <sheetName val=" CMA Consultancy DR."/>
      <sheetName val=" legal expense"/>
      <sheetName val=" CMA legal exp."/>
      <sheetName val=" registration expense"/>
      <sheetName val=" office rent "/>
      <sheetName val="  CMA rent "/>
      <sheetName val=" repair detail"/>
      <sheetName val=" DR. repair"/>
      <sheetName val=" Travelling 20 %"/>
      <sheetName val=" CMA travelling 20 %"/>
      <sheetName val=" Travelling 5%"/>
      <sheetName val=" CMA Travelling 5%"/>
      <sheetName val=" Foreign 5%"/>
      <sheetName val=" CMA Foreign 5%"/>
      <sheetName val=" Foreign Travel 20 %"/>
      <sheetName val=" CMA Foreign 20 %"/>
      <sheetName val="Qtr wise break up"/>
      <sheetName val="% Expenses covered"/>
      <sheetName val="samples selected - Judgemental"/>
      <sheetName val="Telephone exp - Mobile Ph"/>
      <sheetName val="Telephonoe exp - Res"/>
      <sheetName val="Car Reimbursement"/>
      <sheetName val="Travel Abroad - Airfare"/>
      <sheetName val="Travel Inland Airfare"/>
      <sheetName val="Conveyance Exp"/>
      <sheetName val="CMA_SampleDesign"/>
      <sheetName val="DialogInsert"/>
      <sheetName val="Service Tax cal"/>
      <sheetName val="Expense dumps"/>
      <sheetName val="Rent- Analytical"/>
      <sheetName val="Security-Jan"/>
      <sheetName val="Rent sch- PBE"/>
      <sheetName val="Building Maint- PBE"/>
      <sheetName val="WDV Workings"/>
      <sheetName val=""/>
      <sheetName val="Excess_Calc14"/>
      <sheetName val="Threshold_Calc14"/>
      <sheetName val="Sub_Lead14"/>
      <sheetName val="Other_SAP14"/>
      <sheetName val="Rates_&amp;_Taxes14"/>
      <sheetName val="Audit_Fees14"/>
      <sheetName val="Legal_Consultancy14"/>
      <sheetName val="Int_Link_Chgs14"/>
      <sheetName val="Prof_fees(PBC)14"/>
      <sheetName val="Rates_&amp;_Taxes_(PBC)14"/>
      <sheetName val="sub_lead_sheet14"/>
      <sheetName val="Exp_GL_Review14"/>
      <sheetName val="Customs_&amp;_Octroi14"/>
      <sheetName val="Detail_Vouching14"/>
      <sheetName val="Rent_Expectation14"/>
      <sheetName val="Professional_Fees14"/>
      <sheetName val="Leave_Accural14"/>
      <sheetName val="Repairs_&amp;_Maintenance14"/>
      <sheetName val="Regulatory_Exps14"/>
      <sheetName val="Legal_Fees14"/>
      <sheetName val="Miscellaneous_Exps14"/>
      <sheetName val="Variance_analysis14"/>
      <sheetName val="Methodology_Sheet14"/>
      <sheetName val="Test_of_Details14"/>
      <sheetName val="Postage_Telephone_&amp;_Telex(PBC14"/>
      <sheetName val="Printing_&amp;_Sta(PBC)14"/>
      <sheetName val="Loss_on_sale_of_FA(PBC)14"/>
      <sheetName val="Prior_period_exp(PBC)_14"/>
      <sheetName val="Leadsheet_14"/>
      <sheetName val="Sub-_Lead14"/>
      <sheetName val="Exp_Variance14"/>
      <sheetName val="Building_related14"/>
      <sheetName val="Unusual_Transactions14"/>
      <sheetName val="Reperformance_Test14"/>
      <sheetName val="Watch_&amp;_ward-Project14"/>
      <sheetName val="Watch_&amp;_ward-Hydel14"/>
      <sheetName val="Watch_&amp;_ward-plant14"/>
      <sheetName val="Rent_-_HO14"/>
      <sheetName val="Rent_-_Plant14"/>
      <sheetName val="Rent_-_Hydel14"/>
      <sheetName val="Rent_-_Mines14"/>
      <sheetName val="Entries_to_Be_Passed14"/>
      <sheetName val="Sales_Incentive14"/>
      <sheetName val="Guarantee_Fee14"/>
      <sheetName val="Cash_Discount14"/>
      <sheetName val="Forex_Loss14"/>
      <sheetName val="Potential_Errors14"/>
      <sheetName val="Testg-Rent_&amp;_Maint14"/>
      <sheetName val="Tested_separately14"/>
      <sheetName val="Bank_charges14"/>
      <sheetName val="Sample_-Spares_&amp;_Components14"/>
      <sheetName val="Detail-spares_&amp;_components14"/>
      <sheetName val="Extract_of_TB14"/>
      <sheetName val="SCH_VI14"/>
      <sheetName val="Eff_Charges14"/>
      <sheetName val="Legal_&amp;_Prof14"/>
      <sheetName val="TOD_Opex14"/>
      <sheetName val="Contract_Engg_14"/>
      <sheetName val="Asset_Woff-Blore14"/>
      <sheetName val="Asset_Woff-Chen-_PBC14"/>
      <sheetName val="Lead_Sheet14"/>
      <sheetName val="Sample_14"/>
      <sheetName val="Professional_Charges14"/>
      <sheetName val="Prof_charges14"/>
      <sheetName val="Repair_-_P_&amp;_M14"/>
      <sheetName val="Repairs_-_Buildings14"/>
      <sheetName val="Repairs_-Others14"/>
      <sheetName val="SCH_IV14"/>
      <sheetName val="Methodology_Testing14"/>
      <sheetName val="CMA_14"/>
      <sheetName val="Royalty_Analytical14"/>
      <sheetName val="Rent_Analytical14"/>
      <sheetName val="L&amp;P_fees14"/>
      <sheetName val="Consultation_(Trainees)14"/>
      <sheetName val="Computer_Maintain14"/>
      <sheetName val="Maintainance_Cost-office14"/>
      <sheetName val="TOD_Samples14"/>
      <sheetName val="Sub_Schedule-_Groupings_(2)14"/>
      <sheetName val="Satelite_Exp14"/>
      <sheetName val="Sch_VI_14"/>
      <sheetName val="1%_criteria14"/>
      <sheetName val="SPM_14"/>
      <sheetName val="Proff_fees14"/>
      <sheetName val="Issue_Exp14"/>
      <sheetName val="Schedule_VI14"/>
      <sheetName val="Gen_exps-sch_VI_req14"/>
      <sheetName val="Interest_paid14"/>
      <sheetName val="Rent_14"/>
      <sheetName val="Auditor's_Remuneration14"/>
      <sheetName val="Electricity_14"/>
      <sheetName val="R&amp;M-Tally_dump14"/>
      <sheetName val="PRIOR_PERIOD14"/>
      <sheetName val="Pro_Charges_Unit_I14"/>
      <sheetName val="Professional_Cha_Unit_II14"/>
      <sheetName val="Pro__Charges_(consultancy)14"/>
      <sheetName val="SA_Procedures14"/>
      <sheetName val="CMA_Sample_selection14"/>
      <sheetName val="Unusual_Transaction14"/>
      <sheetName val="Watch_&amp;_ward-Mines14"/>
      <sheetName val="Watch_&amp;_ward-PY14"/>
      <sheetName val="Checking_Criterion14"/>
      <sheetName val="Directors_fees_expectation14"/>
      <sheetName val="Power_and_fuel-Analy14"/>
      <sheetName val="Rates_&amp;_Taxes-Analy14"/>
      <sheetName val="Repairs_to_Plant_&amp;_Machinery14"/>
      <sheetName val="Audit_fee_schedule14"/>
      <sheetName val="Prof_exp14"/>
      <sheetName val="legal_exp14"/>
      <sheetName val="General_expenses14"/>
      <sheetName val="Rates_and_taxes14"/>
      <sheetName val="stores_and_spares14"/>
      <sheetName val="power_and_fuel14"/>
      <sheetName val="Repairs_to_buildings14"/>
      <sheetName val="Legal_charges14"/>
      <sheetName val="software_expenses14"/>
      <sheetName val="CMA_Sample_selection_(2)14"/>
      <sheetName val="Stores_&amp;_Spare_Parts14"/>
      <sheetName val="Selling_Commision14"/>
      <sheetName val="Power_&amp;_Fuel14"/>
      <sheetName val="Legal_&amp;_Proff_14"/>
      <sheetName val="Warranty_expenses14"/>
      <sheetName val="AJE_(2)14"/>
      <sheetName val="RJE_(2)14"/>
      <sheetName val="Stamp_Duty14"/>
      <sheetName val="Office_Rent14"/>
      <sheetName val="Disclosure_(2)14"/>
      <sheetName val="Entry_Tax-PBC14"/>
      <sheetName val="Legal_&amp;_Proff14"/>
      <sheetName val="Accounting_analytical14"/>
      <sheetName val="SCH-_All_Exp14"/>
      <sheetName val="Sample-_Test_of_details14"/>
      <sheetName val="Sample_-_Staff_welfare14"/>
      <sheetName val="AS_19_workings14"/>
      <sheetName val="Interest_on_Term_Loan14"/>
      <sheetName val="Prof_chrgs14"/>
      <sheetName val="Mar_0514"/>
      <sheetName val="SCM_14"/>
      <sheetName val="Lead_14"/>
      <sheetName val="Focussed_Testing14"/>
      <sheetName val="R_&amp;_M_-_F_T14"/>
      <sheetName val="Legal_And_Prof_Charges_-_FT14"/>
      <sheetName val="Exchange_Differences_-_FT14"/>
      <sheetName val="Audit_Fee_Summary_-_FT14"/>
      <sheetName val="Rates_And_Taxes_-_FT14"/>
      <sheetName val="Others_-_FT14"/>
      <sheetName val="Fees_-_Focussed14"/>
      <sheetName val="Variance_(2)14"/>
      <sheetName val="Variance_PBE14"/>
      <sheetName val="AP_(realised)_Restatement_14"/>
      <sheetName val="Rev_Sch_VI14"/>
      <sheetName val="Lease_on_cars14"/>
      <sheetName val="Commission_expense14"/>
      <sheetName val="Mgt_Fee14"/>
      <sheetName val="Management_Fee14"/>
      <sheetName val="Workings-Mgt_Fee14"/>
      <sheetName val="Audit_Fee14"/>
      <sheetName val="CMA_Sample14"/>
      <sheetName val="Legal_and_Professional_Charge14"/>
      <sheetName val="Bad_Debts14"/>
      <sheetName val="Security_and_Safety14"/>
      <sheetName val="Exchange_variance14"/>
      <sheetName val="Management_fees14"/>
      <sheetName val="RATES_&amp;_TAXES_-_TOT14"/>
      <sheetName val="Agency_labour14"/>
      <sheetName val="Rates_&amp;_taxes_others14"/>
      <sheetName val="Sample_GLs14"/>
      <sheetName val="R&amp;M_building_and_flat14"/>
      <sheetName val="R&amp;M_plant_and_machinery14"/>
      <sheetName val="R&amp;M_furniture_&amp;_equipment14"/>
      <sheetName val="R&amp;M_electricals14"/>
      <sheetName val="R&amp;M_tools14"/>
      <sheetName val="octroi_14"/>
      <sheetName val="legal_expense14"/>
      <sheetName val="Professional_expenses14"/>
      <sheetName val="Service_chargers14"/>
      <sheetName val="Summary_DTA_and_EOU14"/>
      <sheetName val="Related_party14"/>
      <sheetName val="Sales_commission14"/>
      <sheetName val="mgmt_fees14"/>
      <sheetName val="Worksheet_in_8340_Operating_E14"/>
      <sheetName val="Method_of_Testing14"/>
      <sheetName val="Analytical_-_Rent14"/>
      <sheetName val="courier_charges14"/>
      <sheetName val="electrcity_charges14"/>
      <sheetName val="ergistration&amp;_filing14"/>
      <sheetName val="professional_fee_RKK14"/>
      <sheetName val="software_maint14"/>
      <sheetName val="R&amp;M_office14"/>
      <sheetName val="R&amp;M_Office_Equipments14"/>
      <sheetName val="security_charges14"/>
      <sheetName val="Registration&amp;_filling_Fees14"/>
      <sheetName val="General_Exps14"/>
      <sheetName val="festival_celebration14"/>
      <sheetName val="Invoices_raised_14"/>
      <sheetName val="recruitment_chrges14"/>
      <sheetName val="Rent_office14"/>
      <sheetName val="staff_entertainment14"/>
      <sheetName val="staff_games14"/>
      <sheetName val="staff_welfare14"/>
      <sheetName val="telephone_charges14"/>
      <sheetName val="car_maint14"/>
      <sheetName val="travel_external14"/>
      <sheetName val="travel_internal14"/>
      <sheetName val="Sample_Payroll_related14"/>
      <sheetName val="CMA-_TOD14"/>
      <sheetName val="CMA-_Focus14"/>
      <sheetName val="Legal_&amp;_Prof_chgs14"/>
      <sheetName val="Samples_for_TOD(CMA)14"/>
      <sheetName val="Sch_VI_Grouping14"/>
      <sheetName val="Test_Sep14"/>
      <sheetName val="Sitting_Fee14"/>
      <sheetName val="_A714"/>
      <sheetName val="Power_and_fuel_expectation14"/>
      <sheetName val="Flux_Analysis14"/>
      <sheetName val="Bonus_(_PBC)14"/>
      <sheetName val="Prof_Exps__Testing14"/>
      <sheetName val="Test_of_Details_14"/>
      <sheetName val="Prof_Testing14"/>
      <sheetName val="other_Expenses_Analytical13"/>
      <sheetName val="TOD_-_Customs_duty13"/>
      <sheetName val="Interest_30-11-01_not_PA_7%13"/>
      <sheetName val="TAX_COM13"/>
      <sheetName val="Mode_of_Testing5"/>
      <sheetName val="Software_Maintenance5"/>
      <sheetName val="operational_support5"/>
      <sheetName val="Marketing_Support5"/>
      <sheetName val="Product_Mngt_support5"/>
      <sheetName val="regn_&amp;_Renewal_Charges5"/>
      <sheetName val="Sample-Other_exps5"/>
      <sheetName val="sample_test5"/>
      <sheetName val="72520,_22,_255"/>
      <sheetName val="72065,_100,_300,_405,_700,74505"/>
      <sheetName val="72510,_198,_74038,_415"/>
      <sheetName val="75000,_005,_724025"/>
      <sheetName val="72805,_052,__74510,_205"/>
      <sheetName val="SCM_-_Operating_Expenses5"/>
      <sheetName val="HO__Format5"/>
      <sheetName val="Variance_5"/>
      <sheetName val="Consultancy_Charges5"/>
      <sheetName val="Legal_&amp;_Professional_Fees5"/>
      <sheetName val="4_Rent5"/>
      <sheetName val="_2_Expense_testing_5"/>
      <sheetName val="Testing_-_Rent5"/>
      <sheetName val="Testing_-_Credit_charges5"/>
      <sheetName val="Exchange_fluctuation5"/>
      <sheetName val="Variance_Analysis_PBE4"/>
      <sheetName val="Focused_Testing4"/>
      <sheetName val="Manpower_consultant4"/>
      <sheetName val="TOD_-_Manp_Cons4"/>
      <sheetName val="Sub_Lead_Sheet_-_S&amp;A3"/>
      <sheetName val="Exe_summ2"/>
      <sheetName val="_1_PLA2"/>
      <sheetName val="Customize_Your_Invoice1"/>
      <sheetName val="Summary_CA_&amp;_CL"/>
      <sheetName val="Filati_Customer_wise"/>
      <sheetName val="Consl_LS"/>
      <sheetName val="Filati_LS"/>
      <sheetName val="Sub_leadsheet"/>
      <sheetName val="HO_Operating_Exp_-_CMA_Sampling"/>
      <sheetName val="Branch_Operating_Exp_-_CMA_Samp"/>
      <sheetName val="Expense_TOD_-_Jan_09_to_Mar_09"/>
      <sheetName val="Expense_TOD_-_Apr_09_to_Dec_09"/>
      <sheetName val="Rent_Summary"/>
      <sheetName val="C&amp;F_Agents_Agreements_Summary"/>
      <sheetName val="Operating_Expenses_-_CMA_Sample"/>
      <sheetName val="Operating_Expense_-_Testing"/>
      <sheetName val="C&amp;F_Agent_Comm__Testing_Sheet"/>
      <sheetName val="Legal_Case_of_Debtors_-_CMA_"/>
      <sheetName val="QTD_1203"/>
      <sheetName val="MB5B_Jan_09"/>
      <sheetName val="Service_Function"/>
      <sheetName val="Excess_Calc15"/>
      <sheetName val="Threshold_Calc15"/>
      <sheetName val="Sub_Lead15"/>
      <sheetName val="Other_SAP15"/>
      <sheetName val="Rates_&amp;_Taxes15"/>
      <sheetName val="Audit_Fees15"/>
      <sheetName val="Legal_Consultancy15"/>
      <sheetName val="Int_Link_Chgs15"/>
      <sheetName val="Prof_fees(PBC)15"/>
      <sheetName val="Rates_&amp;_Taxes_(PBC)15"/>
      <sheetName val="sub_lead_sheet15"/>
      <sheetName val="Exp_GL_Review15"/>
      <sheetName val="Customs_&amp;_Octroi15"/>
      <sheetName val="Detail_Vouching15"/>
      <sheetName val="Rent_Expectation15"/>
      <sheetName val="Professional_Fees15"/>
      <sheetName val="Leave_Accural15"/>
      <sheetName val="Repairs_&amp;_Maintenance15"/>
      <sheetName val="Regulatory_Exps15"/>
      <sheetName val="Legal_Fees15"/>
      <sheetName val="Miscellaneous_Exps15"/>
      <sheetName val="Variance_analysis15"/>
      <sheetName val="Methodology_Sheet15"/>
      <sheetName val="Test_of_Details15"/>
      <sheetName val="Postage_Telephone_&amp;_Telex(PBC15"/>
      <sheetName val="Printing_&amp;_Sta(PBC)15"/>
      <sheetName val="Loss_on_sale_of_FA(PBC)15"/>
      <sheetName val="Prior_period_exp(PBC)_15"/>
      <sheetName val="Leadsheet_15"/>
      <sheetName val="Sub-_Lead15"/>
      <sheetName val="Exp_Variance15"/>
      <sheetName val="Building_related15"/>
      <sheetName val="Unusual_Transactions15"/>
      <sheetName val="Reperformance_Test15"/>
      <sheetName val="Watch_&amp;_ward-Project15"/>
      <sheetName val="Watch_&amp;_ward-Hydel15"/>
      <sheetName val="Watch_&amp;_ward-plant15"/>
      <sheetName val="Rent_-_HO15"/>
      <sheetName val="Rent_-_Plant15"/>
      <sheetName val="Rent_-_Hydel15"/>
      <sheetName val="Rent_-_Mines15"/>
      <sheetName val="Summary_DTA_and_EOU15"/>
      <sheetName val="Related_party15"/>
      <sheetName val="Lead_Sheet15"/>
      <sheetName val="Sample_15"/>
      <sheetName val="Professional_Charges15"/>
      <sheetName val="Prof_charges15"/>
      <sheetName val="Repair_-_P_&amp;_M15"/>
      <sheetName val="Repairs_-_Buildings15"/>
      <sheetName val="Repairs_-Others15"/>
      <sheetName val="Entries_to_Be_Passed15"/>
      <sheetName val="Sales_Incentive15"/>
      <sheetName val="Guarantee_Fee15"/>
      <sheetName val="Cash_Discount15"/>
      <sheetName val="Forex_Loss15"/>
      <sheetName val="Potential_Errors15"/>
      <sheetName val="Testg-Rent_&amp;_Maint15"/>
      <sheetName val="Tested_separately15"/>
      <sheetName val="Bank_charges15"/>
      <sheetName val="Sample_-Spares_&amp;_Components15"/>
      <sheetName val="Detail-spares_&amp;_components15"/>
      <sheetName val="Extract_of_TB15"/>
      <sheetName val="SCH_VI15"/>
      <sheetName val="Eff_Charges15"/>
      <sheetName val="Legal_&amp;_Prof15"/>
      <sheetName val="TOD_Opex15"/>
      <sheetName val="Contract_Engg_15"/>
      <sheetName val="Asset_Woff-Blore15"/>
      <sheetName val="Asset_Woff-Chen-_PBC15"/>
      <sheetName val="SCH_IV15"/>
      <sheetName val="Methodology_Testing15"/>
      <sheetName val="CMA_15"/>
      <sheetName val="Royalty_Analytical15"/>
      <sheetName val="Rent_Analytical15"/>
      <sheetName val="L&amp;P_fees15"/>
      <sheetName val="Consultation_(Trainees)15"/>
      <sheetName val="Computer_Maintain15"/>
      <sheetName val="Maintainance_Cost-office15"/>
      <sheetName val="TOD_Samples15"/>
      <sheetName val="Sub_Schedule-_Groupings_(2)15"/>
      <sheetName val="Satelite_Exp15"/>
      <sheetName val="Sch_VI_15"/>
      <sheetName val="1%_criteria15"/>
      <sheetName val="SPM_15"/>
      <sheetName val="Proff_fees15"/>
      <sheetName val="Issue_Exp15"/>
      <sheetName val="Schedule_VI15"/>
      <sheetName val="Gen_exps-sch_VI_req15"/>
      <sheetName val="Interest_paid15"/>
      <sheetName val="Rent_15"/>
      <sheetName val="Auditor's_Remuneration15"/>
      <sheetName val="Electricity_15"/>
      <sheetName val="R&amp;M-Tally_dump15"/>
      <sheetName val="PRIOR_PERIOD15"/>
      <sheetName val="Pro_Charges_Unit_I15"/>
      <sheetName val="Professional_Cha_Unit_II15"/>
      <sheetName val="Pro__Charges_(consultancy)15"/>
      <sheetName val="SA_Procedures15"/>
      <sheetName val="CMA_Sample_selection15"/>
      <sheetName val="Unusual_Transaction15"/>
      <sheetName val="Watch_&amp;_ward-Mines15"/>
      <sheetName val="Watch_&amp;_ward-PY15"/>
      <sheetName val="Checking_Criterion15"/>
      <sheetName val="Directors_fees_expectation15"/>
      <sheetName val="Power_and_fuel-Analy15"/>
      <sheetName val="Rates_&amp;_Taxes-Analy15"/>
      <sheetName val="Repairs_to_Plant_&amp;_Machinery15"/>
      <sheetName val="Audit_fee_schedule15"/>
      <sheetName val="Prof_exp15"/>
      <sheetName val="legal_exp15"/>
      <sheetName val="General_expenses15"/>
      <sheetName val="Rates_and_taxes15"/>
      <sheetName val="stores_and_spares15"/>
      <sheetName val="power_and_fuel15"/>
      <sheetName val="Repairs_to_buildings15"/>
      <sheetName val="Legal_charges15"/>
      <sheetName val="software_expenses15"/>
      <sheetName val="CMA_Sample_selection_(2)15"/>
      <sheetName val="Stores_&amp;_Spare_Parts15"/>
      <sheetName val="Selling_Commision15"/>
      <sheetName val="Power_&amp;_Fuel15"/>
      <sheetName val="Legal_&amp;_Proff_15"/>
      <sheetName val="Warranty_expenses15"/>
      <sheetName val="AJE_(2)15"/>
      <sheetName val="RJE_(2)15"/>
      <sheetName val="Disclosure_(2)15"/>
      <sheetName val="Entry_Tax-PBC15"/>
      <sheetName val="Legal_&amp;_Proff15"/>
      <sheetName val="Accounting_analytical15"/>
      <sheetName val="SCH-_All_Exp15"/>
      <sheetName val="Sample-_Test_of_details15"/>
      <sheetName val="Sample_-_Staff_welfare15"/>
      <sheetName val="Stamp_Duty15"/>
      <sheetName val="Office_Rent15"/>
      <sheetName val="AS_19_workings15"/>
      <sheetName val="Commission_expense15"/>
      <sheetName val="Mgt_Fee15"/>
      <sheetName val="Management_Fee15"/>
      <sheetName val="Workings-Mgt_Fee15"/>
      <sheetName val="Audit_Fee15"/>
      <sheetName val="CMA_Sample15"/>
      <sheetName val="Legal_and_Professional_Charge15"/>
      <sheetName val="Bad_Debts15"/>
      <sheetName val="Security_and_Safety15"/>
      <sheetName val="Exchange_variance15"/>
      <sheetName val="Management_fees15"/>
      <sheetName val="RATES_&amp;_TAXES_-_TOT15"/>
      <sheetName val="Agency_labour15"/>
      <sheetName val="Rates_&amp;_taxes_others15"/>
      <sheetName val="Method_of_Testing15"/>
      <sheetName val="Analytical_-_Rent15"/>
      <sheetName val="courier_charges15"/>
      <sheetName val="electrcity_charges15"/>
      <sheetName val="ergistration&amp;_filing15"/>
      <sheetName val="professional_fee_RKK15"/>
      <sheetName val="software_maint15"/>
      <sheetName val="R&amp;M_office15"/>
      <sheetName val="R&amp;M_Office_Equipments15"/>
      <sheetName val="security_charges15"/>
      <sheetName val="Registration&amp;_filling_Fees15"/>
      <sheetName val="General_Exps15"/>
      <sheetName val="festival_celebration15"/>
      <sheetName val="Invoices_raised_15"/>
      <sheetName val="recruitment_chrges15"/>
      <sheetName val="Rent_office15"/>
      <sheetName val="staff_entertainment15"/>
      <sheetName val="staff_games15"/>
      <sheetName val="staff_welfare15"/>
      <sheetName val="telephone_charges15"/>
      <sheetName val="car_maint15"/>
      <sheetName val="travel_external15"/>
      <sheetName val="travel_internal15"/>
      <sheetName val="Sample_Payroll_related15"/>
      <sheetName val="CMA-_TOD15"/>
      <sheetName val="CMA-_Focus15"/>
      <sheetName val="Legal_&amp;_Prof_chgs15"/>
      <sheetName val="Samples_for_TOD(CMA)15"/>
      <sheetName val="Sch_VI_Grouping15"/>
      <sheetName val="Test_Sep15"/>
      <sheetName val="Sitting_Fee15"/>
      <sheetName val="Interest_on_Term_Loan15"/>
      <sheetName val="Prof_chrgs15"/>
      <sheetName val="Mar_0515"/>
      <sheetName val="SCM_15"/>
      <sheetName val="Lead_15"/>
      <sheetName val="Focussed_Testing15"/>
      <sheetName val="R_&amp;_M_-_F_T15"/>
      <sheetName val="Legal_And_Prof_Charges_-_FT15"/>
      <sheetName val="Exchange_Differences_-_FT15"/>
      <sheetName val="Audit_Fee_Summary_-_FT15"/>
      <sheetName val="Rates_And_Taxes_-_FT15"/>
      <sheetName val="Others_-_FT15"/>
      <sheetName val="Fees_-_Focussed15"/>
      <sheetName val="Variance_(2)15"/>
      <sheetName val="Variance_PBE15"/>
      <sheetName val="AP_(realised)_Restatement_15"/>
      <sheetName val="Rev_Sch_VI15"/>
      <sheetName val="Lease_on_cars15"/>
      <sheetName val="Sample_GLs15"/>
      <sheetName val="R&amp;M_building_and_flat15"/>
      <sheetName val="R&amp;M_plant_and_machinery15"/>
      <sheetName val="R&amp;M_furniture_&amp;_equipment15"/>
      <sheetName val="R&amp;M_electricals15"/>
      <sheetName val="R&amp;M_tools15"/>
      <sheetName val="octroi_15"/>
      <sheetName val="legal_expense15"/>
      <sheetName val="Professional_expenses15"/>
      <sheetName val="Service_chargers15"/>
      <sheetName val="Sales_commission15"/>
      <sheetName val="mgmt_fees15"/>
      <sheetName val="Worksheet_in_8340_Operating_E15"/>
      <sheetName val="_A715"/>
      <sheetName val="Power_and_fuel_expectation15"/>
      <sheetName val="Prof_Exps__Testing15"/>
      <sheetName val="Test_of_Details_15"/>
      <sheetName val="Prof_Testing15"/>
      <sheetName val="Flux_Analysis15"/>
      <sheetName val="Bonus_(_PBC)15"/>
      <sheetName val="other_Expenses_Analytical14"/>
      <sheetName val="TOD_-_Customs_duty14"/>
      <sheetName val="Interest_30-11-01_not_PA_7%14"/>
      <sheetName val="TAX_COM14"/>
      <sheetName val="Mode_of_Testing6"/>
      <sheetName val="Software_Maintenance6"/>
      <sheetName val="operational_support6"/>
      <sheetName val="Marketing_Support6"/>
      <sheetName val="Product_Mngt_support6"/>
      <sheetName val="regn_&amp;_Renewal_Charges6"/>
      <sheetName val="Sample-Other_exps6"/>
      <sheetName val="sample_test6"/>
      <sheetName val="72520,_22,_256"/>
      <sheetName val="72065,_100,_300,_405,_700,74506"/>
      <sheetName val="72510,_198,_74038,_416"/>
      <sheetName val="75000,_005,_724026"/>
      <sheetName val="72805,_052,__74510,_206"/>
      <sheetName val="SCM_-_Operating_Expenses6"/>
      <sheetName val="HO__Format6"/>
      <sheetName val="Variance_6"/>
      <sheetName val="Consultancy_Charges6"/>
      <sheetName val="Legal_&amp;_Professional_Fees6"/>
      <sheetName val="4_Rent6"/>
      <sheetName val="_2_Expense_testing_6"/>
      <sheetName val="Testing_-_Rent6"/>
      <sheetName val="Testing_-_Credit_charges6"/>
      <sheetName val="Exchange_fluctuation6"/>
      <sheetName val="Variance_Analysis_PBE5"/>
      <sheetName val="Focused_Testing5"/>
      <sheetName val="Manpower_consultant5"/>
      <sheetName val="TOD_-_Manp_Cons5"/>
      <sheetName val="Sub_Lead_Sheet_-_S&amp;A4"/>
      <sheetName val="Exe_summ3"/>
      <sheetName val="_1_PLA3"/>
      <sheetName val="Customize_Your_Invoice2"/>
      <sheetName val="Summary_CA_&amp;_CL1"/>
      <sheetName val="Excess_Calc16"/>
      <sheetName val="Threshold_Calc16"/>
      <sheetName val="Sub_Lead16"/>
      <sheetName val="Other_SAP16"/>
      <sheetName val="Rates_&amp;_Taxes16"/>
      <sheetName val="Audit_Fees16"/>
      <sheetName val="Legal_Consultancy16"/>
      <sheetName val="Int_Link_Chgs16"/>
      <sheetName val="Prof_fees(PBC)16"/>
      <sheetName val="Rates_&amp;_Taxes_(PBC)16"/>
      <sheetName val="sub_lead_sheet16"/>
      <sheetName val="Exp_GL_Review16"/>
      <sheetName val="Customs_&amp;_Octroi16"/>
      <sheetName val="Detail_Vouching16"/>
      <sheetName val="Rent_Expectation16"/>
      <sheetName val="Professional_Fees16"/>
      <sheetName val="Leave_Accural16"/>
      <sheetName val="Repairs_&amp;_Maintenance16"/>
      <sheetName val="Regulatory_Exps16"/>
      <sheetName val="Legal_Fees16"/>
      <sheetName val="Miscellaneous_Exps16"/>
      <sheetName val="Variance_analysis16"/>
      <sheetName val="Methodology_Sheet16"/>
      <sheetName val="Test_of_Details16"/>
      <sheetName val="Postage_Telephone_&amp;_Telex(PBC16"/>
      <sheetName val="Printing_&amp;_Sta(PBC)16"/>
      <sheetName val="Loss_on_sale_of_FA(PBC)16"/>
      <sheetName val="Prior_period_exp(PBC)_16"/>
      <sheetName val="Leadsheet_16"/>
      <sheetName val="Sub-_Lead16"/>
      <sheetName val="Exp_Variance16"/>
      <sheetName val="Building_related16"/>
      <sheetName val="Unusual_Transactions16"/>
      <sheetName val="Reperformance_Test16"/>
      <sheetName val="Watch_&amp;_ward-Project16"/>
      <sheetName val="Watch_&amp;_ward-Hydel16"/>
      <sheetName val="Watch_&amp;_ward-plant16"/>
      <sheetName val="Rent_-_HO16"/>
      <sheetName val="Rent_-_Plant16"/>
      <sheetName val="Rent_-_Hydel16"/>
      <sheetName val="Rent_-_Mines16"/>
      <sheetName val="Entries_to_Be_Passed16"/>
      <sheetName val="Sales_Incentive16"/>
      <sheetName val="Guarantee_Fee16"/>
      <sheetName val="Cash_Discount16"/>
      <sheetName val="Forex_Loss16"/>
      <sheetName val="Potential_Errors16"/>
      <sheetName val="Testg-Rent_&amp;_Maint16"/>
      <sheetName val="Tested_separately16"/>
      <sheetName val="Bank_charges16"/>
      <sheetName val="Sample_-Spares_&amp;_Components16"/>
      <sheetName val="Detail-spares_&amp;_components16"/>
      <sheetName val="Extract_of_TB16"/>
      <sheetName val="SCH_VI16"/>
      <sheetName val="Eff_Charges16"/>
      <sheetName val="Legal_&amp;_Prof16"/>
      <sheetName val="TOD_Opex16"/>
      <sheetName val="Contract_Engg_16"/>
      <sheetName val="Asset_Woff-Blore16"/>
      <sheetName val="Asset_Woff-Chen-_PBC16"/>
      <sheetName val="Lead_Sheet16"/>
      <sheetName val="Sample_16"/>
      <sheetName val="Professional_Charges16"/>
      <sheetName val="Prof_charges16"/>
      <sheetName val="Repair_-_P_&amp;_M16"/>
      <sheetName val="Repairs_-_Buildings16"/>
      <sheetName val="Repairs_-Others16"/>
      <sheetName val="SCH_IV16"/>
      <sheetName val="Methodology_Testing16"/>
      <sheetName val="CMA_16"/>
      <sheetName val="Royalty_Analytical16"/>
      <sheetName val="Rent_Analytical16"/>
      <sheetName val="L&amp;P_fees16"/>
      <sheetName val="Consultation_(Trainees)16"/>
      <sheetName val="Computer_Maintain16"/>
      <sheetName val="Maintainance_Cost-office16"/>
      <sheetName val="TOD_Samples16"/>
      <sheetName val="Sub_Schedule-_Groupings_(2)16"/>
      <sheetName val="Satelite_Exp16"/>
      <sheetName val="Sch_VI_16"/>
      <sheetName val="1%_criteria16"/>
      <sheetName val="SPM_16"/>
      <sheetName val="Proff_fees16"/>
      <sheetName val="Issue_Exp16"/>
      <sheetName val="Schedule_VI16"/>
      <sheetName val="Gen_exps-sch_VI_req16"/>
      <sheetName val="Interest_paid16"/>
      <sheetName val="Rent_16"/>
      <sheetName val="Auditor's_Remuneration16"/>
      <sheetName val="Electricity_16"/>
      <sheetName val="R&amp;M-Tally_dump16"/>
      <sheetName val="PRIOR_PERIOD16"/>
      <sheetName val="Pro_Charges_Unit_I16"/>
      <sheetName val="Professional_Cha_Unit_II16"/>
      <sheetName val="Pro__Charges_(consultancy)16"/>
      <sheetName val="SA_Procedures16"/>
      <sheetName val="CMA_Sample_selection16"/>
      <sheetName val="Unusual_Transaction16"/>
      <sheetName val="Watch_&amp;_ward-Mines16"/>
      <sheetName val="Watch_&amp;_ward-PY16"/>
      <sheetName val="Checking_Criterion16"/>
      <sheetName val="Directors_fees_expectation16"/>
      <sheetName val="Power_and_fuel-Analy16"/>
      <sheetName val="Rates_&amp;_Taxes-Analy16"/>
      <sheetName val="Repairs_to_Plant_&amp;_Machinery16"/>
      <sheetName val="Audit_fee_schedule16"/>
      <sheetName val="Prof_exp16"/>
      <sheetName val="legal_exp16"/>
      <sheetName val="General_expenses16"/>
      <sheetName val="Rates_and_taxes16"/>
      <sheetName val="stores_and_spares16"/>
      <sheetName val="power_and_fuel16"/>
      <sheetName val="Repairs_to_buildings16"/>
      <sheetName val="Legal_charges16"/>
      <sheetName val="software_expenses16"/>
      <sheetName val="CMA_Sample_selection_(2)16"/>
      <sheetName val="Stores_&amp;_Spare_Parts16"/>
      <sheetName val="Selling_Commision16"/>
      <sheetName val="Power_&amp;_Fuel16"/>
      <sheetName val="Legal_&amp;_Proff_16"/>
      <sheetName val="Warranty_expenses16"/>
      <sheetName val="AJE_(2)16"/>
      <sheetName val="RJE_(2)16"/>
      <sheetName val="Stamp_Duty16"/>
      <sheetName val="Office_Rent16"/>
      <sheetName val="Disclosure_(2)16"/>
      <sheetName val="Entry_Tax-PBC16"/>
      <sheetName val="Legal_&amp;_Proff16"/>
      <sheetName val="Accounting_analytical16"/>
      <sheetName val="SCH-_All_Exp16"/>
      <sheetName val="Sample-_Test_of_details16"/>
      <sheetName val="Sample_-_Staff_welfare16"/>
      <sheetName val="AS_19_workings16"/>
      <sheetName val="Interest_on_Term_Loan16"/>
      <sheetName val="Prof_chrgs16"/>
      <sheetName val="Mar_0516"/>
      <sheetName val="SCM_16"/>
      <sheetName val="Lead_16"/>
      <sheetName val="Focussed_Testing16"/>
      <sheetName val="R_&amp;_M_-_F_T16"/>
      <sheetName val="Legal_And_Prof_Charges_-_FT16"/>
      <sheetName val="Exchange_Differences_-_FT16"/>
      <sheetName val="Audit_Fee_Summary_-_FT16"/>
      <sheetName val="Rates_And_Taxes_-_FT16"/>
      <sheetName val="Others_-_FT16"/>
      <sheetName val="Fees_-_Focussed16"/>
      <sheetName val="Variance_(2)16"/>
      <sheetName val="Variance_PBE16"/>
      <sheetName val="AP_(realised)_Restatement_16"/>
      <sheetName val="Rev_Sch_VI16"/>
      <sheetName val="Lease_on_cars16"/>
      <sheetName val="Commission_expense16"/>
      <sheetName val="Mgt_Fee16"/>
      <sheetName val="Management_Fee16"/>
      <sheetName val="Workings-Mgt_Fee16"/>
      <sheetName val="Audit_Fee16"/>
      <sheetName val="CMA_Sample16"/>
      <sheetName val="Legal_and_Professional_Charge16"/>
      <sheetName val="Bad_Debts16"/>
      <sheetName val="Security_and_Safety16"/>
      <sheetName val="Exchange_variance16"/>
      <sheetName val="Management_fees16"/>
      <sheetName val="RATES_&amp;_TAXES_-_TOT16"/>
      <sheetName val="Agency_labour16"/>
      <sheetName val="Rates_&amp;_taxes_others16"/>
      <sheetName val="Sample_GLs16"/>
      <sheetName val="R&amp;M_building_and_flat16"/>
      <sheetName val="R&amp;M_plant_and_machinery16"/>
      <sheetName val="R&amp;M_furniture_&amp;_equipment16"/>
      <sheetName val="R&amp;M_electricals16"/>
      <sheetName val="R&amp;M_tools16"/>
      <sheetName val="octroi_16"/>
      <sheetName val="legal_expense16"/>
      <sheetName val="Professional_expenses16"/>
      <sheetName val="Service_chargers16"/>
      <sheetName val="Summary_DTA_and_EOU16"/>
      <sheetName val="Related_party16"/>
      <sheetName val="Sales_commission16"/>
      <sheetName val="mgmt_fees16"/>
      <sheetName val="Worksheet_in_8340_Operating_E16"/>
      <sheetName val="Method_of_Testing16"/>
      <sheetName val="Analytical_-_Rent16"/>
      <sheetName val="courier_charges16"/>
      <sheetName val="electrcity_charges16"/>
      <sheetName val="ergistration&amp;_filing16"/>
      <sheetName val="professional_fee_RKK16"/>
      <sheetName val="software_maint16"/>
      <sheetName val="R&amp;M_office16"/>
      <sheetName val="R&amp;M_Office_Equipments16"/>
      <sheetName val="security_charges16"/>
      <sheetName val="Registration&amp;_filling_Fees16"/>
      <sheetName val="General_Exps16"/>
      <sheetName val="festival_celebration16"/>
      <sheetName val="Invoices_raised_16"/>
      <sheetName val="recruitment_chrges16"/>
      <sheetName val="Rent_office16"/>
      <sheetName val="staff_entertainment16"/>
      <sheetName val="staff_games16"/>
      <sheetName val="staff_welfare16"/>
      <sheetName val="telephone_charges16"/>
      <sheetName val="car_maint16"/>
      <sheetName val="travel_external16"/>
      <sheetName val="travel_internal16"/>
      <sheetName val="Sample_Payroll_related16"/>
      <sheetName val="CMA-_TOD16"/>
      <sheetName val="CMA-_Focus16"/>
      <sheetName val="Legal_&amp;_Prof_chgs16"/>
      <sheetName val="Samples_for_TOD(CMA)16"/>
      <sheetName val="Sch_VI_Grouping16"/>
      <sheetName val="Test_Sep16"/>
      <sheetName val="Sitting_Fee16"/>
      <sheetName val="_A716"/>
      <sheetName val="Power_and_fuel_expectation16"/>
      <sheetName val="Flux_Analysis16"/>
      <sheetName val="Bonus_(_PBC)16"/>
      <sheetName val="Prof_Exps__Testing16"/>
      <sheetName val="Test_of_Details_16"/>
      <sheetName val="Prof_Testing16"/>
      <sheetName val="other_Expenses_Analytical15"/>
      <sheetName val="TOD_-_Customs_duty15"/>
      <sheetName val="Interest_30-11-01_not_PA_7%15"/>
      <sheetName val="TAX_COM15"/>
      <sheetName val="Mode_of_Testing7"/>
      <sheetName val="Software_Maintenance7"/>
      <sheetName val="operational_support7"/>
      <sheetName val="Marketing_Support7"/>
      <sheetName val="Product_Mngt_support7"/>
      <sheetName val="regn_&amp;_Renewal_Charges7"/>
      <sheetName val="Sample-Other_exps7"/>
      <sheetName val="sample_test7"/>
      <sheetName val="72520,_22,_257"/>
      <sheetName val="72065,_100,_300,_405,_700,74507"/>
      <sheetName val="72510,_198,_74038,_417"/>
      <sheetName val="75000,_005,_724027"/>
      <sheetName val="72805,_052,__74510,_207"/>
      <sheetName val="SCM_-_Operating_Expenses7"/>
      <sheetName val="HO__Format7"/>
      <sheetName val="Variance_7"/>
      <sheetName val="Consultancy_Charges7"/>
      <sheetName val="Legal_&amp;_Professional_Fees7"/>
      <sheetName val="4_Rent7"/>
      <sheetName val="_2_Expense_testing_7"/>
      <sheetName val="Testing_-_Rent7"/>
      <sheetName val="Testing_-_Credit_charges7"/>
      <sheetName val="Exchange_fluctuation7"/>
      <sheetName val="Variance_Analysis_PBE6"/>
      <sheetName val="Focused_Testing6"/>
      <sheetName val="Manpower_consultant6"/>
      <sheetName val="TOD_-_Manp_Cons6"/>
      <sheetName val="Sub_Lead_Sheet_-_S&amp;A5"/>
      <sheetName val="Exe_summ4"/>
      <sheetName val="_1_PLA4"/>
      <sheetName val="Customize_Your_Invoice3"/>
      <sheetName val="Summary_CA_&amp;_CL2"/>
      <sheetName val="Subschedule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sheetData sheetId="254"/>
      <sheetData sheetId="255"/>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refreshError="1"/>
      <sheetData sheetId="311" refreshError="1"/>
      <sheetData sheetId="312"/>
      <sheetData sheetId="313" refreshError="1"/>
      <sheetData sheetId="314"/>
      <sheetData sheetId="315"/>
      <sheetData sheetId="316"/>
      <sheetData sheetId="317"/>
      <sheetData sheetId="318"/>
      <sheetData sheetId="319"/>
      <sheetData sheetId="320"/>
      <sheetData sheetId="32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sheetData sheetId="333"/>
      <sheetData sheetId="334"/>
      <sheetData sheetId="335"/>
      <sheetData sheetId="336"/>
      <sheetData sheetId="337" refreshError="1"/>
      <sheetData sheetId="338" refreshError="1"/>
      <sheetData sheetId="339" refreshError="1"/>
      <sheetData sheetId="340" refreshError="1"/>
      <sheetData sheetId="341"/>
      <sheetData sheetId="342" refreshError="1"/>
      <sheetData sheetId="343" refreshError="1"/>
      <sheetData sheetId="344" refreshError="1"/>
      <sheetData sheetId="345" refreshError="1"/>
      <sheetData sheetId="346" refreshError="1"/>
      <sheetData sheetId="347" refreshError="1"/>
      <sheetData sheetId="348" refreshError="1"/>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 sheetId="855"/>
      <sheetData sheetId="856"/>
      <sheetData sheetId="857"/>
      <sheetData sheetId="858"/>
      <sheetData sheetId="859"/>
      <sheetData sheetId="860"/>
      <sheetData sheetId="861"/>
      <sheetData sheetId="862"/>
      <sheetData sheetId="863"/>
      <sheetData sheetId="864"/>
      <sheetData sheetId="865"/>
      <sheetData sheetId="866"/>
      <sheetData sheetId="867"/>
      <sheetData sheetId="868"/>
      <sheetData sheetId="869"/>
      <sheetData sheetId="870"/>
      <sheetData sheetId="871"/>
      <sheetData sheetId="872"/>
      <sheetData sheetId="873"/>
      <sheetData sheetId="874"/>
      <sheetData sheetId="875"/>
      <sheetData sheetId="876"/>
      <sheetData sheetId="877"/>
      <sheetData sheetId="878"/>
      <sheetData sheetId="879"/>
      <sheetData sheetId="880"/>
      <sheetData sheetId="881"/>
      <sheetData sheetId="882"/>
      <sheetData sheetId="883"/>
      <sheetData sheetId="884"/>
      <sheetData sheetId="885"/>
      <sheetData sheetId="886"/>
      <sheetData sheetId="887"/>
      <sheetData sheetId="888"/>
      <sheetData sheetId="889"/>
      <sheetData sheetId="890"/>
      <sheetData sheetId="891"/>
      <sheetData sheetId="892"/>
      <sheetData sheetId="893"/>
      <sheetData sheetId="894"/>
      <sheetData sheetId="895"/>
      <sheetData sheetId="896"/>
      <sheetData sheetId="897"/>
      <sheetData sheetId="898"/>
      <sheetData sheetId="899"/>
      <sheetData sheetId="900"/>
      <sheetData sheetId="901"/>
      <sheetData sheetId="902"/>
      <sheetData sheetId="903"/>
      <sheetData sheetId="904"/>
      <sheetData sheetId="905"/>
      <sheetData sheetId="906"/>
      <sheetData sheetId="907"/>
      <sheetData sheetId="908"/>
      <sheetData sheetId="909"/>
      <sheetData sheetId="910"/>
      <sheetData sheetId="911"/>
      <sheetData sheetId="912"/>
      <sheetData sheetId="913"/>
      <sheetData sheetId="914"/>
      <sheetData sheetId="915"/>
      <sheetData sheetId="916"/>
      <sheetData sheetId="917"/>
      <sheetData sheetId="918"/>
      <sheetData sheetId="919"/>
      <sheetData sheetId="920"/>
      <sheetData sheetId="921"/>
      <sheetData sheetId="922"/>
      <sheetData sheetId="923"/>
      <sheetData sheetId="924"/>
      <sheetData sheetId="925"/>
      <sheetData sheetId="926"/>
      <sheetData sheetId="927"/>
      <sheetData sheetId="928"/>
      <sheetData sheetId="929"/>
      <sheetData sheetId="930"/>
      <sheetData sheetId="931"/>
      <sheetData sheetId="932"/>
      <sheetData sheetId="933"/>
      <sheetData sheetId="934"/>
      <sheetData sheetId="935"/>
      <sheetData sheetId="936"/>
      <sheetData sheetId="937"/>
      <sheetData sheetId="938"/>
      <sheetData sheetId="939"/>
      <sheetData sheetId="940"/>
      <sheetData sheetId="941"/>
      <sheetData sheetId="942"/>
      <sheetData sheetId="943"/>
      <sheetData sheetId="944"/>
      <sheetData sheetId="945"/>
      <sheetData sheetId="946"/>
      <sheetData sheetId="947"/>
      <sheetData sheetId="948"/>
      <sheetData sheetId="949"/>
      <sheetData sheetId="950"/>
      <sheetData sheetId="951"/>
      <sheetData sheetId="952"/>
      <sheetData sheetId="953"/>
      <sheetData sheetId="954"/>
      <sheetData sheetId="955"/>
      <sheetData sheetId="956"/>
      <sheetData sheetId="957"/>
      <sheetData sheetId="958"/>
      <sheetData sheetId="959"/>
      <sheetData sheetId="960"/>
      <sheetData sheetId="961"/>
      <sheetData sheetId="962"/>
      <sheetData sheetId="963"/>
      <sheetData sheetId="964"/>
      <sheetData sheetId="965"/>
      <sheetData sheetId="966"/>
      <sheetData sheetId="967"/>
      <sheetData sheetId="968"/>
      <sheetData sheetId="969"/>
      <sheetData sheetId="970"/>
      <sheetData sheetId="971"/>
      <sheetData sheetId="972"/>
      <sheetData sheetId="973"/>
      <sheetData sheetId="974"/>
      <sheetData sheetId="975"/>
      <sheetData sheetId="976"/>
      <sheetData sheetId="977"/>
      <sheetData sheetId="978"/>
      <sheetData sheetId="979"/>
      <sheetData sheetId="980"/>
      <sheetData sheetId="981"/>
      <sheetData sheetId="982"/>
      <sheetData sheetId="983"/>
      <sheetData sheetId="984"/>
      <sheetData sheetId="985"/>
      <sheetData sheetId="986"/>
      <sheetData sheetId="987"/>
      <sheetData sheetId="988"/>
      <sheetData sheetId="989"/>
      <sheetData sheetId="990"/>
      <sheetData sheetId="991"/>
      <sheetData sheetId="992"/>
      <sheetData sheetId="993"/>
      <sheetData sheetId="994"/>
      <sheetData sheetId="995"/>
      <sheetData sheetId="996"/>
      <sheetData sheetId="997"/>
      <sheetData sheetId="998"/>
      <sheetData sheetId="999"/>
      <sheetData sheetId="1000"/>
      <sheetData sheetId="1001"/>
      <sheetData sheetId="1002"/>
      <sheetData sheetId="1003"/>
      <sheetData sheetId="1004"/>
      <sheetData sheetId="1005"/>
      <sheetData sheetId="1006"/>
      <sheetData sheetId="1007"/>
      <sheetData sheetId="1008"/>
      <sheetData sheetId="1009"/>
      <sheetData sheetId="1010"/>
      <sheetData sheetId="1011"/>
      <sheetData sheetId="1012"/>
      <sheetData sheetId="1013"/>
      <sheetData sheetId="1014"/>
      <sheetData sheetId="1015"/>
      <sheetData sheetId="1016"/>
      <sheetData sheetId="1017"/>
      <sheetData sheetId="1018"/>
      <sheetData sheetId="1019"/>
      <sheetData sheetId="1020"/>
      <sheetData sheetId="1021"/>
      <sheetData sheetId="1022"/>
      <sheetData sheetId="1023"/>
      <sheetData sheetId="1024"/>
      <sheetData sheetId="1025"/>
      <sheetData sheetId="1026"/>
      <sheetData sheetId="1027"/>
      <sheetData sheetId="1028"/>
      <sheetData sheetId="1029"/>
      <sheetData sheetId="1030"/>
      <sheetData sheetId="1031"/>
      <sheetData sheetId="1032"/>
      <sheetData sheetId="1033"/>
      <sheetData sheetId="1034"/>
      <sheetData sheetId="1035"/>
      <sheetData sheetId="1036"/>
      <sheetData sheetId="1037"/>
      <sheetData sheetId="1038"/>
      <sheetData sheetId="1039"/>
      <sheetData sheetId="1040"/>
      <sheetData sheetId="1041"/>
      <sheetData sheetId="1042"/>
      <sheetData sheetId="1043"/>
      <sheetData sheetId="1044"/>
      <sheetData sheetId="1045"/>
      <sheetData sheetId="1046"/>
      <sheetData sheetId="1047"/>
      <sheetData sheetId="1048"/>
      <sheetData sheetId="1049"/>
      <sheetData sheetId="1050"/>
      <sheetData sheetId="1051"/>
      <sheetData sheetId="1052"/>
      <sheetData sheetId="1053"/>
      <sheetData sheetId="1054"/>
      <sheetData sheetId="1055"/>
      <sheetData sheetId="1056"/>
      <sheetData sheetId="1057"/>
      <sheetData sheetId="1058"/>
      <sheetData sheetId="1059"/>
      <sheetData sheetId="1060"/>
      <sheetData sheetId="1061"/>
      <sheetData sheetId="1062"/>
      <sheetData sheetId="1063"/>
      <sheetData sheetId="1064"/>
      <sheetData sheetId="1065"/>
      <sheetData sheetId="1066"/>
      <sheetData sheetId="1067"/>
      <sheetData sheetId="1068"/>
      <sheetData sheetId="1069"/>
      <sheetData sheetId="1070"/>
      <sheetData sheetId="1071"/>
      <sheetData sheetId="1072"/>
      <sheetData sheetId="1073"/>
      <sheetData sheetId="1074"/>
      <sheetData sheetId="1075"/>
      <sheetData sheetId="1076"/>
      <sheetData sheetId="1077"/>
      <sheetData sheetId="1078"/>
      <sheetData sheetId="1079"/>
      <sheetData sheetId="1080"/>
      <sheetData sheetId="1081"/>
      <sheetData sheetId="1082"/>
      <sheetData sheetId="1083"/>
      <sheetData sheetId="1084"/>
      <sheetData sheetId="1085"/>
      <sheetData sheetId="1086"/>
      <sheetData sheetId="1087"/>
      <sheetData sheetId="1088"/>
      <sheetData sheetId="1089"/>
      <sheetData sheetId="1090"/>
      <sheetData sheetId="1091"/>
      <sheetData sheetId="1092"/>
      <sheetData sheetId="1093"/>
      <sheetData sheetId="1094"/>
      <sheetData sheetId="1095"/>
      <sheetData sheetId="1096"/>
      <sheetData sheetId="1097"/>
      <sheetData sheetId="1098"/>
      <sheetData sheetId="1099"/>
      <sheetData sheetId="1100"/>
      <sheetData sheetId="1101"/>
      <sheetData sheetId="1102"/>
      <sheetData sheetId="1103"/>
      <sheetData sheetId="1104"/>
      <sheetData sheetId="1105"/>
      <sheetData sheetId="1106"/>
      <sheetData sheetId="1107"/>
      <sheetData sheetId="1108"/>
      <sheetData sheetId="1109"/>
      <sheetData sheetId="1110"/>
      <sheetData sheetId="1111"/>
      <sheetData sheetId="1112"/>
      <sheetData sheetId="1113"/>
      <sheetData sheetId="1114"/>
      <sheetData sheetId="1115"/>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sheetData sheetId="1155"/>
      <sheetData sheetId="1156"/>
      <sheetData sheetId="1157"/>
      <sheetData sheetId="1158"/>
      <sheetData sheetId="1159"/>
      <sheetData sheetId="1160"/>
      <sheetData sheetId="1161"/>
      <sheetData sheetId="1162"/>
      <sheetData sheetId="1163"/>
      <sheetData sheetId="1164"/>
      <sheetData sheetId="1165"/>
      <sheetData sheetId="1166"/>
      <sheetData sheetId="1167"/>
      <sheetData sheetId="1168"/>
      <sheetData sheetId="1169"/>
      <sheetData sheetId="1170"/>
      <sheetData sheetId="1171"/>
      <sheetData sheetId="1172"/>
      <sheetData sheetId="1173"/>
      <sheetData sheetId="1174"/>
      <sheetData sheetId="1175"/>
      <sheetData sheetId="1176"/>
      <sheetData sheetId="1177"/>
      <sheetData sheetId="1178"/>
      <sheetData sheetId="1179"/>
      <sheetData sheetId="1180"/>
      <sheetData sheetId="1181"/>
      <sheetData sheetId="1182"/>
      <sheetData sheetId="1183"/>
      <sheetData sheetId="1184"/>
      <sheetData sheetId="1185"/>
      <sheetData sheetId="1186"/>
      <sheetData sheetId="1187"/>
      <sheetData sheetId="1188"/>
      <sheetData sheetId="1189"/>
      <sheetData sheetId="1190"/>
      <sheetData sheetId="1191"/>
      <sheetData sheetId="1192"/>
      <sheetData sheetId="1193"/>
      <sheetData sheetId="1194"/>
      <sheetData sheetId="1195"/>
      <sheetData sheetId="1196"/>
      <sheetData sheetId="1197"/>
      <sheetData sheetId="1198"/>
      <sheetData sheetId="1199"/>
      <sheetData sheetId="1200"/>
      <sheetData sheetId="1201"/>
      <sheetData sheetId="1202"/>
      <sheetData sheetId="1203"/>
      <sheetData sheetId="1204"/>
      <sheetData sheetId="1205"/>
      <sheetData sheetId="1206"/>
      <sheetData sheetId="1207"/>
      <sheetData sheetId="1208"/>
      <sheetData sheetId="1209"/>
      <sheetData sheetId="1210"/>
      <sheetData sheetId="1211"/>
      <sheetData sheetId="1212"/>
      <sheetData sheetId="1213"/>
      <sheetData sheetId="1214"/>
      <sheetData sheetId="1215"/>
      <sheetData sheetId="1216"/>
      <sheetData sheetId="1217"/>
      <sheetData sheetId="1218"/>
      <sheetData sheetId="1219"/>
      <sheetData sheetId="1220"/>
      <sheetData sheetId="1221"/>
      <sheetData sheetId="1222"/>
      <sheetData sheetId="1223"/>
      <sheetData sheetId="1224"/>
      <sheetData sheetId="1225"/>
      <sheetData sheetId="1226"/>
      <sheetData sheetId="1227"/>
      <sheetData sheetId="1228"/>
      <sheetData sheetId="1229"/>
      <sheetData sheetId="1230"/>
      <sheetData sheetId="1231"/>
      <sheetData sheetId="1232"/>
      <sheetData sheetId="1233"/>
      <sheetData sheetId="1234"/>
      <sheetData sheetId="1235"/>
      <sheetData sheetId="1236"/>
      <sheetData sheetId="1237"/>
      <sheetData sheetId="1238"/>
      <sheetData sheetId="1239"/>
      <sheetData sheetId="1240"/>
      <sheetData sheetId="1241"/>
      <sheetData sheetId="1242"/>
      <sheetData sheetId="1243"/>
      <sheetData sheetId="1244"/>
      <sheetData sheetId="1245"/>
      <sheetData sheetId="1246"/>
      <sheetData sheetId="1247"/>
      <sheetData sheetId="1248"/>
      <sheetData sheetId="1249"/>
      <sheetData sheetId="1250"/>
      <sheetData sheetId="1251"/>
      <sheetData sheetId="1252"/>
      <sheetData sheetId="1253"/>
      <sheetData sheetId="1254"/>
      <sheetData sheetId="1255"/>
      <sheetData sheetId="1256"/>
      <sheetData sheetId="1257"/>
      <sheetData sheetId="1258"/>
      <sheetData sheetId="1259"/>
      <sheetData sheetId="1260"/>
      <sheetData sheetId="1261"/>
      <sheetData sheetId="1262"/>
      <sheetData sheetId="1263"/>
      <sheetData sheetId="1264"/>
      <sheetData sheetId="1265"/>
      <sheetData sheetId="1266"/>
      <sheetData sheetId="1267"/>
      <sheetData sheetId="1268"/>
      <sheetData sheetId="1269"/>
      <sheetData sheetId="1270"/>
      <sheetData sheetId="1271"/>
      <sheetData sheetId="1272"/>
      <sheetData sheetId="1273"/>
      <sheetData sheetId="1274"/>
      <sheetData sheetId="1275"/>
      <sheetData sheetId="1276"/>
      <sheetData sheetId="1277"/>
      <sheetData sheetId="1278"/>
      <sheetData sheetId="1279"/>
      <sheetData sheetId="1280"/>
      <sheetData sheetId="1281"/>
      <sheetData sheetId="1282"/>
      <sheetData sheetId="1283"/>
      <sheetData sheetId="1284"/>
      <sheetData sheetId="1285"/>
      <sheetData sheetId="1286"/>
      <sheetData sheetId="1287"/>
      <sheetData sheetId="1288"/>
      <sheetData sheetId="1289"/>
      <sheetData sheetId="1290"/>
      <sheetData sheetId="1291"/>
      <sheetData sheetId="1292"/>
      <sheetData sheetId="1293"/>
      <sheetData sheetId="1294"/>
      <sheetData sheetId="1295"/>
      <sheetData sheetId="1296"/>
      <sheetData sheetId="1297"/>
      <sheetData sheetId="1298"/>
      <sheetData sheetId="1299"/>
      <sheetData sheetId="1300"/>
      <sheetData sheetId="1301"/>
      <sheetData sheetId="1302"/>
      <sheetData sheetId="1303"/>
      <sheetData sheetId="1304"/>
      <sheetData sheetId="1305"/>
      <sheetData sheetId="1306"/>
      <sheetData sheetId="1307"/>
      <sheetData sheetId="1308"/>
      <sheetData sheetId="1309"/>
      <sheetData sheetId="1310"/>
      <sheetData sheetId="1311"/>
      <sheetData sheetId="1312"/>
      <sheetData sheetId="1313"/>
      <sheetData sheetId="1314"/>
      <sheetData sheetId="1315"/>
      <sheetData sheetId="1316"/>
      <sheetData sheetId="1317"/>
      <sheetData sheetId="1318"/>
      <sheetData sheetId="1319"/>
      <sheetData sheetId="1320"/>
      <sheetData sheetId="1321"/>
      <sheetData sheetId="1322"/>
      <sheetData sheetId="1323"/>
      <sheetData sheetId="1324"/>
      <sheetData sheetId="1325"/>
      <sheetData sheetId="1326"/>
      <sheetData sheetId="1327"/>
      <sheetData sheetId="1328"/>
      <sheetData sheetId="1329"/>
      <sheetData sheetId="1330"/>
      <sheetData sheetId="1331"/>
      <sheetData sheetId="1332"/>
      <sheetData sheetId="1333"/>
      <sheetData sheetId="1334"/>
      <sheetData sheetId="1335"/>
      <sheetData sheetId="1336"/>
      <sheetData sheetId="1337"/>
      <sheetData sheetId="1338"/>
      <sheetData sheetId="1339"/>
      <sheetData sheetId="1340"/>
      <sheetData sheetId="1341"/>
      <sheetData sheetId="1342"/>
      <sheetData sheetId="1343"/>
      <sheetData sheetId="1344"/>
      <sheetData sheetId="1345"/>
      <sheetData sheetId="1346"/>
      <sheetData sheetId="1347"/>
      <sheetData sheetId="1348"/>
      <sheetData sheetId="1349"/>
      <sheetData sheetId="1350"/>
      <sheetData sheetId="1351"/>
      <sheetData sheetId="1352"/>
      <sheetData sheetId="1353"/>
      <sheetData sheetId="1354"/>
      <sheetData sheetId="1355"/>
      <sheetData sheetId="1356"/>
      <sheetData sheetId="1357"/>
      <sheetData sheetId="1358"/>
      <sheetData sheetId="1359"/>
      <sheetData sheetId="1360"/>
      <sheetData sheetId="1361"/>
      <sheetData sheetId="1362"/>
      <sheetData sheetId="1363"/>
      <sheetData sheetId="1364"/>
      <sheetData sheetId="1365"/>
      <sheetData sheetId="1366"/>
      <sheetData sheetId="1367"/>
      <sheetData sheetId="1368"/>
      <sheetData sheetId="1369"/>
      <sheetData sheetId="1370"/>
      <sheetData sheetId="1371"/>
      <sheetData sheetId="1372"/>
      <sheetData sheetId="1373"/>
      <sheetData sheetId="1374"/>
      <sheetData sheetId="1375"/>
      <sheetData sheetId="1376"/>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sheetData sheetId="1487"/>
      <sheetData sheetId="1488"/>
      <sheetData sheetId="1489"/>
      <sheetData sheetId="1490"/>
      <sheetData sheetId="1491"/>
      <sheetData sheetId="1492"/>
      <sheetData sheetId="1493"/>
      <sheetData sheetId="1494"/>
      <sheetData sheetId="1495"/>
      <sheetData sheetId="1496"/>
      <sheetData sheetId="1497"/>
      <sheetData sheetId="1498"/>
      <sheetData sheetId="1499"/>
      <sheetData sheetId="1500"/>
      <sheetData sheetId="1501"/>
      <sheetData sheetId="1502"/>
      <sheetData sheetId="1503"/>
      <sheetData sheetId="1504"/>
      <sheetData sheetId="1505"/>
      <sheetData sheetId="1506"/>
      <sheetData sheetId="1507"/>
      <sheetData sheetId="1508"/>
      <sheetData sheetId="1509"/>
      <sheetData sheetId="1510"/>
      <sheetData sheetId="1511"/>
      <sheetData sheetId="1512"/>
      <sheetData sheetId="1513"/>
      <sheetData sheetId="1514"/>
      <sheetData sheetId="1515"/>
      <sheetData sheetId="1516"/>
      <sheetData sheetId="1517"/>
      <sheetData sheetId="1518"/>
      <sheetData sheetId="1519"/>
      <sheetData sheetId="1520"/>
      <sheetData sheetId="1521"/>
      <sheetData sheetId="1522"/>
      <sheetData sheetId="1523"/>
      <sheetData sheetId="1524"/>
      <sheetData sheetId="1525"/>
      <sheetData sheetId="1526"/>
      <sheetData sheetId="1527"/>
      <sheetData sheetId="1528"/>
      <sheetData sheetId="1529"/>
      <sheetData sheetId="1530"/>
      <sheetData sheetId="1531"/>
      <sheetData sheetId="1532"/>
      <sheetData sheetId="1533"/>
      <sheetData sheetId="1534"/>
      <sheetData sheetId="1535"/>
      <sheetData sheetId="1536"/>
      <sheetData sheetId="1537"/>
      <sheetData sheetId="1538"/>
      <sheetData sheetId="1539"/>
      <sheetData sheetId="1540"/>
      <sheetData sheetId="1541"/>
      <sheetData sheetId="1542"/>
      <sheetData sheetId="1543"/>
      <sheetData sheetId="1544"/>
      <sheetData sheetId="1545"/>
      <sheetData sheetId="1546"/>
      <sheetData sheetId="1547"/>
      <sheetData sheetId="1548"/>
      <sheetData sheetId="1549"/>
      <sheetData sheetId="1550"/>
      <sheetData sheetId="1551"/>
      <sheetData sheetId="1552"/>
      <sheetData sheetId="1553"/>
      <sheetData sheetId="1554"/>
      <sheetData sheetId="1555"/>
      <sheetData sheetId="1556"/>
      <sheetData sheetId="1557"/>
      <sheetData sheetId="1558"/>
      <sheetData sheetId="1559"/>
      <sheetData sheetId="1560"/>
      <sheetData sheetId="1561"/>
      <sheetData sheetId="1562"/>
      <sheetData sheetId="1563"/>
      <sheetData sheetId="1564"/>
      <sheetData sheetId="1565"/>
      <sheetData sheetId="1566"/>
      <sheetData sheetId="1567"/>
      <sheetData sheetId="1568"/>
      <sheetData sheetId="1569"/>
      <sheetData sheetId="1570"/>
      <sheetData sheetId="1571"/>
      <sheetData sheetId="1572"/>
      <sheetData sheetId="1573"/>
      <sheetData sheetId="1574"/>
      <sheetData sheetId="1575"/>
      <sheetData sheetId="1576"/>
      <sheetData sheetId="1577"/>
      <sheetData sheetId="1578"/>
      <sheetData sheetId="1579"/>
      <sheetData sheetId="1580"/>
      <sheetData sheetId="1581"/>
      <sheetData sheetId="1582"/>
      <sheetData sheetId="1583"/>
      <sheetData sheetId="1584"/>
      <sheetData sheetId="1585"/>
      <sheetData sheetId="1586"/>
      <sheetData sheetId="1587"/>
      <sheetData sheetId="1588"/>
      <sheetData sheetId="1589"/>
      <sheetData sheetId="1590"/>
      <sheetData sheetId="1591"/>
      <sheetData sheetId="1592"/>
      <sheetData sheetId="1593"/>
      <sheetData sheetId="1594"/>
      <sheetData sheetId="1595"/>
      <sheetData sheetId="1596"/>
      <sheetData sheetId="1597"/>
      <sheetData sheetId="1598"/>
      <sheetData sheetId="1599"/>
      <sheetData sheetId="1600"/>
      <sheetData sheetId="1601"/>
      <sheetData sheetId="1602"/>
      <sheetData sheetId="1603"/>
      <sheetData sheetId="1604"/>
      <sheetData sheetId="1605"/>
      <sheetData sheetId="1606"/>
      <sheetData sheetId="1607"/>
      <sheetData sheetId="1608"/>
      <sheetData sheetId="1609"/>
      <sheetData sheetId="1610"/>
      <sheetData sheetId="1611"/>
      <sheetData sheetId="1612"/>
      <sheetData sheetId="1613"/>
      <sheetData sheetId="1614"/>
      <sheetData sheetId="1615"/>
      <sheetData sheetId="1616"/>
      <sheetData sheetId="1617"/>
      <sheetData sheetId="1618"/>
      <sheetData sheetId="1619"/>
      <sheetData sheetId="1620"/>
      <sheetData sheetId="1621"/>
      <sheetData sheetId="1622"/>
      <sheetData sheetId="1623"/>
      <sheetData sheetId="1624"/>
      <sheetData sheetId="1625"/>
      <sheetData sheetId="1626"/>
      <sheetData sheetId="1627"/>
      <sheetData sheetId="1628"/>
      <sheetData sheetId="1629"/>
      <sheetData sheetId="1630"/>
      <sheetData sheetId="1631"/>
      <sheetData sheetId="1632"/>
      <sheetData sheetId="1633"/>
      <sheetData sheetId="1634"/>
      <sheetData sheetId="1635"/>
      <sheetData sheetId="1636"/>
      <sheetData sheetId="1637"/>
      <sheetData sheetId="1638"/>
      <sheetData sheetId="1639"/>
      <sheetData sheetId="1640"/>
      <sheetData sheetId="1641"/>
      <sheetData sheetId="1642"/>
      <sheetData sheetId="1643"/>
      <sheetData sheetId="1644"/>
      <sheetData sheetId="1645"/>
      <sheetData sheetId="1646"/>
      <sheetData sheetId="1647"/>
      <sheetData sheetId="1648"/>
      <sheetData sheetId="1649"/>
      <sheetData sheetId="1650"/>
      <sheetData sheetId="1651"/>
      <sheetData sheetId="1652"/>
      <sheetData sheetId="1653"/>
      <sheetData sheetId="1654"/>
      <sheetData sheetId="1655"/>
      <sheetData sheetId="1656"/>
      <sheetData sheetId="1657"/>
      <sheetData sheetId="1658"/>
      <sheetData sheetId="1659"/>
      <sheetData sheetId="1660"/>
      <sheetData sheetId="1661"/>
      <sheetData sheetId="1662"/>
      <sheetData sheetId="1663"/>
      <sheetData sheetId="1664"/>
      <sheetData sheetId="1665"/>
      <sheetData sheetId="1666"/>
      <sheetData sheetId="1667"/>
      <sheetData sheetId="1668"/>
      <sheetData sheetId="1669"/>
      <sheetData sheetId="1670"/>
      <sheetData sheetId="1671"/>
      <sheetData sheetId="1672"/>
      <sheetData sheetId="1673"/>
      <sheetData sheetId="1674"/>
      <sheetData sheetId="1675"/>
      <sheetData sheetId="1676"/>
      <sheetData sheetId="1677"/>
      <sheetData sheetId="1678"/>
      <sheetData sheetId="1679"/>
      <sheetData sheetId="1680"/>
      <sheetData sheetId="1681"/>
      <sheetData sheetId="1682"/>
      <sheetData sheetId="1683"/>
      <sheetData sheetId="1684"/>
      <sheetData sheetId="1685"/>
      <sheetData sheetId="1686"/>
      <sheetData sheetId="1687"/>
      <sheetData sheetId="1688"/>
      <sheetData sheetId="1689"/>
      <sheetData sheetId="1690"/>
      <sheetData sheetId="1691"/>
      <sheetData sheetId="1692"/>
      <sheetData sheetId="1693"/>
      <sheetData sheetId="1694"/>
      <sheetData sheetId="1695"/>
      <sheetData sheetId="1696"/>
      <sheetData sheetId="1697"/>
      <sheetData sheetId="1698"/>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sheetData sheetId="1851"/>
      <sheetData sheetId="1852"/>
      <sheetData sheetId="1853"/>
      <sheetData sheetId="1854"/>
      <sheetData sheetId="1855"/>
      <sheetData sheetId="1856"/>
      <sheetData sheetId="1857"/>
      <sheetData sheetId="1858"/>
      <sheetData sheetId="1859"/>
      <sheetData sheetId="1860"/>
      <sheetData sheetId="1861"/>
      <sheetData sheetId="1862"/>
      <sheetData sheetId="1863"/>
      <sheetData sheetId="1864"/>
      <sheetData sheetId="1865"/>
      <sheetData sheetId="1866"/>
      <sheetData sheetId="1867"/>
      <sheetData sheetId="1868"/>
      <sheetData sheetId="1869"/>
      <sheetData sheetId="1870"/>
      <sheetData sheetId="1871"/>
      <sheetData sheetId="1872"/>
      <sheetData sheetId="1873"/>
      <sheetData sheetId="1874"/>
      <sheetData sheetId="1875"/>
      <sheetData sheetId="1876"/>
      <sheetData sheetId="1877"/>
      <sheetData sheetId="1878"/>
      <sheetData sheetId="1879"/>
      <sheetData sheetId="1880"/>
      <sheetData sheetId="1881"/>
      <sheetData sheetId="1882"/>
      <sheetData sheetId="1883"/>
      <sheetData sheetId="1884"/>
      <sheetData sheetId="1885"/>
      <sheetData sheetId="1886"/>
      <sheetData sheetId="1887"/>
      <sheetData sheetId="1888"/>
      <sheetData sheetId="1889"/>
      <sheetData sheetId="1890"/>
      <sheetData sheetId="1891"/>
      <sheetData sheetId="1892"/>
      <sheetData sheetId="1893"/>
      <sheetData sheetId="1894"/>
      <sheetData sheetId="1895"/>
      <sheetData sheetId="1896"/>
      <sheetData sheetId="1897"/>
      <sheetData sheetId="1898"/>
      <sheetData sheetId="1899" refreshError="1"/>
      <sheetData sheetId="1900"/>
      <sheetData sheetId="1901" refreshError="1"/>
      <sheetData sheetId="1902" refreshError="1"/>
      <sheetData sheetId="1903" refreshError="1"/>
      <sheetData sheetId="1904" refreshError="1"/>
      <sheetData sheetId="1905" refreshError="1"/>
      <sheetData sheetId="1906" refreshError="1"/>
      <sheetData sheetId="1907" refreshError="1"/>
      <sheetData sheetId="1908"/>
      <sheetData sheetId="1909"/>
      <sheetData sheetId="1910"/>
      <sheetData sheetId="1911"/>
      <sheetData sheetId="1912"/>
      <sheetData sheetId="1913"/>
      <sheetData sheetId="1914"/>
      <sheetData sheetId="1915"/>
      <sheetData sheetId="1916"/>
      <sheetData sheetId="1917"/>
      <sheetData sheetId="1918"/>
      <sheetData sheetId="1919"/>
      <sheetData sheetId="1920"/>
      <sheetData sheetId="1921"/>
      <sheetData sheetId="1922" refreshError="1"/>
      <sheetData sheetId="1923" refreshError="1"/>
      <sheetData sheetId="1924" refreshError="1"/>
      <sheetData sheetId="1925" refreshError="1"/>
      <sheetData sheetId="1926" refreshError="1"/>
      <sheetData sheetId="1927" refreshError="1"/>
      <sheetData sheetId="1928" refreshError="1"/>
      <sheetData sheetId="1929" refreshError="1"/>
      <sheetData sheetId="1930" refreshError="1"/>
      <sheetData sheetId="1931" refreshError="1"/>
      <sheetData sheetId="1932" refreshError="1"/>
      <sheetData sheetId="1933" refreshError="1"/>
      <sheetData sheetId="1934" refreshError="1"/>
      <sheetData sheetId="1935" refreshError="1"/>
      <sheetData sheetId="1936" refreshError="1"/>
      <sheetData sheetId="1937"/>
      <sheetData sheetId="1938"/>
      <sheetData sheetId="1939"/>
      <sheetData sheetId="1940"/>
      <sheetData sheetId="1941"/>
      <sheetData sheetId="1942"/>
      <sheetData sheetId="1943"/>
      <sheetData sheetId="1944"/>
      <sheetData sheetId="1945"/>
      <sheetData sheetId="1946"/>
      <sheetData sheetId="1947"/>
      <sheetData sheetId="1948"/>
      <sheetData sheetId="1949"/>
      <sheetData sheetId="1950"/>
      <sheetData sheetId="1951"/>
      <sheetData sheetId="1952"/>
      <sheetData sheetId="1953"/>
      <sheetData sheetId="1954"/>
      <sheetData sheetId="1955"/>
      <sheetData sheetId="1956"/>
      <sheetData sheetId="1957"/>
      <sheetData sheetId="1958"/>
      <sheetData sheetId="1959"/>
      <sheetData sheetId="1960"/>
      <sheetData sheetId="1961"/>
      <sheetData sheetId="1962"/>
      <sheetData sheetId="1963"/>
      <sheetData sheetId="1964"/>
      <sheetData sheetId="1965"/>
      <sheetData sheetId="1966"/>
      <sheetData sheetId="1967"/>
      <sheetData sheetId="1968"/>
      <sheetData sheetId="1969"/>
      <sheetData sheetId="1970"/>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sheetData sheetId="2021"/>
      <sheetData sheetId="2022"/>
      <sheetData sheetId="2023"/>
      <sheetData sheetId="2024"/>
      <sheetData sheetId="2025"/>
      <sheetData sheetId="2026"/>
      <sheetData sheetId="2027"/>
      <sheetData sheetId="2028"/>
      <sheetData sheetId="2029"/>
      <sheetData sheetId="2030"/>
      <sheetData sheetId="2031"/>
      <sheetData sheetId="2032"/>
      <sheetData sheetId="2033"/>
      <sheetData sheetId="2034"/>
      <sheetData sheetId="2035"/>
      <sheetData sheetId="2036"/>
      <sheetData sheetId="2037"/>
      <sheetData sheetId="2038"/>
      <sheetData sheetId="2039"/>
      <sheetData sheetId="2040"/>
      <sheetData sheetId="2041"/>
      <sheetData sheetId="2042"/>
      <sheetData sheetId="2043"/>
      <sheetData sheetId="2044"/>
      <sheetData sheetId="2045"/>
      <sheetData sheetId="2046"/>
      <sheetData sheetId="2047"/>
      <sheetData sheetId="2048"/>
      <sheetData sheetId="2049"/>
      <sheetData sheetId="2050"/>
      <sheetData sheetId="2051"/>
      <sheetData sheetId="2052"/>
      <sheetData sheetId="2053"/>
      <sheetData sheetId="2054"/>
      <sheetData sheetId="2055"/>
      <sheetData sheetId="2056"/>
      <sheetData sheetId="2057"/>
      <sheetData sheetId="2058"/>
      <sheetData sheetId="2059"/>
      <sheetData sheetId="2060"/>
      <sheetData sheetId="2061"/>
      <sheetData sheetId="2062"/>
      <sheetData sheetId="2063"/>
      <sheetData sheetId="2064"/>
      <sheetData sheetId="2065"/>
      <sheetData sheetId="2066"/>
      <sheetData sheetId="2067"/>
      <sheetData sheetId="2068"/>
      <sheetData sheetId="2069"/>
      <sheetData sheetId="2070"/>
      <sheetData sheetId="2071"/>
      <sheetData sheetId="2072"/>
      <sheetData sheetId="2073"/>
      <sheetData sheetId="2074"/>
      <sheetData sheetId="2075"/>
      <sheetData sheetId="2076"/>
      <sheetData sheetId="2077"/>
      <sheetData sheetId="2078"/>
      <sheetData sheetId="2079"/>
      <sheetData sheetId="2080"/>
      <sheetData sheetId="2081"/>
      <sheetData sheetId="2082"/>
      <sheetData sheetId="2083"/>
      <sheetData sheetId="2084"/>
      <sheetData sheetId="2085"/>
      <sheetData sheetId="2086"/>
      <sheetData sheetId="2087"/>
      <sheetData sheetId="2088"/>
      <sheetData sheetId="2089"/>
      <sheetData sheetId="2090"/>
      <sheetData sheetId="2091"/>
      <sheetData sheetId="2092"/>
      <sheetData sheetId="2093"/>
      <sheetData sheetId="2094"/>
      <sheetData sheetId="2095"/>
      <sheetData sheetId="2096"/>
      <sheetData sheetId="2097"/>
      <sheetData sheetId="2098"/>
      <sheetData sheetId="2099"/>
      <sheetData sheetId="2100"/>
      <sheetData sheetId="2101"/>
      <sheetData sheetId="2102"/>
      <sheetData sheetId="2103"/>
      <sheetData sheetId="2104"/>
      <sheetData sheetId="2105"/>
      <sheetData sheetId="2106"/>
      <sheetData sheetId="2107"/>
      <sheetData sheetId="2108"/>
      <sheetData sheetId="2109"/>
      <sheetData sheetId="2110"/>
      <sheetData sheetId="2111"/>
      <sheetData sheetId="2112"/>
      <sheetData sheetId="2113"/>
      <sheetData sheetId="2114"/>
      <sheetData sheetId="2115"/>
      <sheetData sheetId="2116"/>
      <sheetData sheetId="2117"/>
      <sheetData sheetId="2118"/>
      <sheetData sheetId="2119"/>
      <sheetData sheetId="2120"/>
      <sheetData sheetId="2121"/>
      <sheetData sheetId="2122"/>
      <sheetData sheetId="2123"/>
      <sheetData sheetId="2124"/>
      <sheetData sheetId="2125"/>
      <sheetData sheetId="2126"/>
      <sheetData sheetId="2127"/>
      <sheetData sheetId="2128"/>
      <sheetData sheetId="2129"/>
      <sheetData sheetId="2130"/>
      <sheetData sheetId="2131"/>
      <sheetData sheetId="2132"/>
      <sheetData sheetId="2133"/>
      <sheetData sheetId="2134"/>
      <sheetData sheetId="2135"/>
      <sheetData sheetId="2136"/>
      <sheetData sheetId="2137"/>
      <sheetData sheetId="2138"/>
      <sheetData sheetId="2139"/>
      <sheetData sheetId="2140"/>
      <sheetData sheetId="2141"/>
      <sheetData sheetId="2142"/>
      <sheetData sheetId="2143"/>
      <sheetData sheetId="2144"/>
      <sheetData sheetId="2145"/>
      <sheetData sheetId="2146"/>
      <sheetData sheetId="2147"/>
      <sheetData sheetId="2148"/>
      <sheetData sheetId="2149"/>
      <sheetData sheetId="2150"/>
      <sheetData sheetId="2151"/>
      <sheetData sheetId="2152"/>
      <sheetData sheetId="2153"/>
      <sheetData sheetId="2154"/>
      <sheetData sheetId="2155"/>
      <sheetData sheetId="2156"/>
      <sheetData sheetId="2157"/>
      <sheetData sheetId="2158"/>
      <sheetData sheetId="2159"/>
      <sheetData sheetId="2160"/>
      <sheetData sheetId="2161"/>
      <sheetData sheetId="2162"/>
      <sheetData sheetId="2163"/>
      <sheetData sheetId="2164"/>
      <sheetData sheetId="2165"/>
      <sheetData sheetId="2166"/>
      <sheetData sheetId="2167"/>
      <sheetData sheetId="2168"/>
      <sheetData sheetId="2169"/>
      <sheetData sheetId="2170"/>
      <sheetData sheetId="2171"/>
      <sheetData sheetId="2172"/>
      <sheetData sheetId="2173"/>
      <sheetData sheetId="2174"/>
      <sheetData sheetId="2175"/>
      <sheetData sheetId="2176"/>
      <sheetData sheetId="2177"/>
      <sheetData sheetId="2178"/>
      <sheetData sheetId="2179"/>
      <sheetData sheetId="2180"/>
      <sheetData sheetId="2181"/>
      <sheetData sheetId="2182"/>
      <sheetData sheetId="2183"/>
      <sheetData sheetId="2184"/>
      <sheetData sheetId="2185"/>
      <sheetData sheetId="2186"/>
      <sheetData sheetId="2187"/>
      <sheetData sheetId="2188"/>
      <sheetData sheetId="2189"/>
      <sheetData sheetId="2190"/>
      <sheetData sheetId="2191"/>
      <sheetData sheetId="2192"/>
      <sheetData sheetId="2193"/>
      <sheetData sheetId="2194"/>
      <sheetData sheetId="2195"/>
      <sheetData sheetId="2196"/>
      <sheetData sheetId="2197"/>
      <sheetData sheetId="2198"/>
      <sheetData sheetId="2199"/>
      <sheetData sheetId="2200"/>
      <sheetData sheetId="2201"/>
      <sheetData sheetId="2202"/>
      <sheetData sheetId="2203"/>
      <sheetData sheetId="2204"/>
      <sheetData sheetId="2205"/>
      <sheetData sheetId="2206"/>
      <sheetData sheetId="2207"/>
      <sheetData sheetId="2208"/>
      <sheetData sheetId="2209"/>
      <sheetData sheetId="2210"/>
      <sheetData sheetId="2211"/>
      <sheetData sheetId="2212"/>
      <sheetData sheetId="2213"/>
      <sheetData sheetId="2214"/>
      <sheetData sheetId="2215"/>
      <sheetData sheetId="2216"/>
      <sheetData sheetId="2217"/>
      <sheetData sheetId="2218"/>
      <sheetData sheetId="2219"/>
      <sheetData sheetId="2220"/>
      <sheetData sheetId="2221"/>
      <sheetData sheetId="2222"/>
      <sheetData sheetId="2223"/>
      <sheetData sheetId="2224"/>
      <sheetData sheetId="2225"/>
      <sheetData sheetId="2226"/>
      <sheetData sheetId="2227"/>
      <sheetData sheetId="2228"/>
      <sheetData sheetId="2229"/>
      <sheetData sheetId="2230"/>
      <sheetData sheetId="2231"/>
      <sheetData sheetId="2232"/>
      <sheetData sheetId="2233"/>
      <sheetData sheetId="2234"/>
      <sheetData sheetId="2235"/>
      <sheetData sheetId="2236"/>
      <sheetData sheetId="2237"/>
      <sheetData sheetId="2238"/>
      <sheetData sheetId="2239"/>
      <sheetData sheetId="2240"/>
      <sheetData sheetId="2241"/>
      <sheetData sheetId="2242"/>
      <sheetData sheetId="2243"/>
      <sheetData sheetId="2244"/>
      <sheetData sheetId="2245"/>
      <sheetData sheetId="2246"/>
      <sheetData sheetId="2247"/>
      <sheetData sheetId="2248"/>
      <sheetData sheetId="2249"/>
      <sheetData sheetId="2250"/>
      <sheetData sheetId="2251"/>
      <sheetData sheetId="2252"/>
      <sheetData sheetId="2253"/>
      <sheetData sheetId="2254"/>
      <sheetData sheetId="2255"/>
      <sheetData sheetId="2256"/>
      <sheetData sheetId="2257"/>
      <sheetData sheetId="2258"/>
      <sheetData sheetId="2259"/>
      <sheetData sheetId="2260"/>
      <sheetData sheetId="2261"/>
      <sheetData sheetId="2262"/>
      <sheetData sheetId="2263"/>
      <sheetData sheetId="2264"/>
      <sheetData sheetId="2265"/>
      <sheetData sheetId="2266"/>
      <sheetData sheetId="2267"/>
      <sheetData sheetId="2268"/>
      <sheetData sheetId="2269"/>
      <sheetData sheetId="2270"/>
      <sheetData sheetId="2271"/>
      <sheetData sheetId="2272"/>
      <sheetData sheetId="2273"/>
      <sheetData sheetId="2274"/>
      <sheetData sheetId="2275"/>
      <sheetData sheetId="2276"/>
      <sheetData sheetId="2277"/>
      <sheetData sheetId="2278"/>
      <sheetData sheetId="2279"/>
      <sheetData sheetId="2280"/>
      <sheetData sheetId="2281"/>
      <sheetData sheetId="2282"/>
      <sheetData sheetId="2283"/>
      <sheetData sheetId="2284"/>
      <sheetData sheetId="2285"/>
      <sheetData sheetId="2286"/>
      <sheetData sheetId="2287"/>
      <sheetData sheetId="2288"/>
      <sheetData sheetId="2289"/>
      <sheetData sheetId="2290"/>
      <sheetData sheetId="2291"/>
      <sheetData sheetId="2292"/>
      <sheetData sheetId="2293"/>
      <sheetData sheetId="2294"/>
      <sheetData sheetId="2295"/>
      <sheetData sheetId="2296"/>
      <sheetData sheetId="2297"/>
      <sheetData sheetId="2298"/>
      <sheetData sheetId="2299"/>
      <sheetData sheetId="2300"/>
      <sheetData sheetId="2301"/>
      <sheetData sheetId="2302"/>
      <sheetData sheetId="2303"/>
      <sheetData sheetId="2304"/>
      <sheetData sheetId="2305"/>
      <sheetData sheetId="2306"/>
      <sheetData sheetId="2307"/>
      <sheetData sheetId="2308"/>
      <sheetData sheetId="2309"/>
      <sheetData sheetId="2310"/>
      <sheetData sheetId="2311"/>
      <sheetData sheetId="2312"/>
      <sheetData sheetId="2313"/>
      <sheetData sheetId="2314"/>
      <sheetData sheetId="2315"/>
      <sheetData sheetId="2316"/>
      <sheetData sheetId="2317"/>
      <sheetData sheetId="2318"/>
      <sheetData sheetId="2319"/>
      <sheetData sheetId="2320"/>
      <sheetData sheetId="2321"/>
      <sheetData sheetId="2322"/>
      <sheetData sheetId="2323"/>
      <sheetData sheetId="2324"/>
      <sheetData sheetId="2325"/>
      <sheetData sheetId="2326"/>
      <sheetData sheetId="2327"/>
      <sheetData sheetId="2328"/>
      <sheetData sheetId="2329"/>
      <sheetData sheetId="2330"/>
      <sheetData sheetId="2331"/>
      <sheetData sheetId="2332"/>
      <sheetData sheetId="2333"/>
      <sheetData sheetId="2334"/>
      <sheetData sheetId="2335"/>
      <sheetData sheetId="2336"/>
      <sheetData sheetId="2337"/>
      <sheetData sheetId="2338"/>
      <sheetData sheetId="2339"/>
      <sheetData sheetId="2340"/>
      <sheetData sheetId="2341"/>
      <sheetData sheetId="2342"/>
      <sheetData sheetId="2343"/>
      <sheetData sheetId="2344"/>
      <sheetData sheetId="2345"/>
      <sheetData sheetId="2346"/>
      <sheetData sheetId="2347"/>
      <sheetData sheetId="2348"/>
      <sheetData sheetId="2349"/>
      <sheetData sheetId="2350"/>
      <sheetData sheetId="2351"/>
      <sheetData sheetId="2352"/>
      <sheetData sheetId="2353"/>
      <sheetData sheetId="2354"/>
      <sheetData sheetId="2355"/>
      <sheetData sheetId="2356"/>
      <sheetData sheetId="2357"/>
      <sheetData sheetId="2358"/>
      <sheetData sheetId="2359"/>
      <sheetData sheetId="2360"/>
      <sheetData sheetId="2361"/>
      <sheetData sheetId="2362"/>
      <sheetData sheetId="2363"/>
      <sheetData sheetId="2364"/>
      <sheetData sheetId="2365"/>
      <sheetData sheetId="2366"/>
      <sheetData sheetId="2367"/>
      <sheetData sheetId="2368"/>
      <sheetData sheetId="2369"/>
      <sheetData sheetId="2370"/>
      <sheetData sheetId="2371"/>
      <sheetData sheetId="2372"/>
      <sheetData sheetId="2373"/>
      <sheetData sheetId="2374"/>
      <sheetData sheetId="2375"/>
      <sheetData sheetId="2376"/>
      <sheetData sheetId="2377"/>
      <sheetData sheetId="2378"/>
      <sheetData sheetId="2379"/>
      <sheetData sheetId="2380"/>
      <sheetData sheetId="2381"/>
      <sheetData sheetId="2382"/>
      <sheetData sheetId="2383"/>
      <sheetData sheetId="2384"/>
      <sheetData sheetId="2385"/>
      <sheetData sheetId="2386"/>
      <sheetData sheetId="2387"/>
      <sheetData sheetId="2388"/>
      <sheetData sheetId="2389"/>
      <sheetData sheetId="2390"/>
      <sheetData sheetId="2391"/>
      <sheetData sheetId="2392"/>
      <sheetData sheetId="2393"/>
      <sheetData sheetId="2394"/>
      <sheetData sheetId="2395"/>
      <sheetData sheetId="2396"/>
      <sheetData sheetId="2397"/>
      <sheetData sheetId="2398"/>
      <sheetData sheetId="2399"/>
      <sheetData sheetId="2400"/>
      <sheetData sheetId="2401"/>
      <sheetData sheetId="2402"/>
      <sheetData sheetId="2403"/>
      <sheetData sheetId="2404"/>
      <sheetData sheetId="2405"/>
      <sheetData sheetId="2406"/>
      <sheetData sheetId="2407"/>
      <sheetData sheetId="2408"/>
      <sheetData sheetId="2409"/>
      <sheetData sheetId="2410"/>
      <sheetData sheetId="2411"/>
      <sheetData sheetId="2412"/>
      <sheetData sheetId="2413"/>
      <sheetData sheetId="2414"/>
      <sheetData sheetId="2415"/>
      <sheetData sheetId="2416"/>
      <sheetData sheetId="2417"/>
      <sheetData sheetId="2418"/>
      <sheetData sheetId="2419"/>
      <sheetData sheetId="2420"/>
      <sheetData sheetId="2421"/>
      <sheetData sheetId="2422"/>
      <sheetData sheetId="2423"/>
      <sheetData sheetId="2424"/>
      <sheetData sheetId="2425"/>
      <sheetData sheetId="2426"/>
      <sheetData sheetId="2427"/>
      <sheetData sheetId="2428"/>
      <sheetData sheetId="2429"/>
      <sheetData sheetId="2430"/>
      <sheetData sheetId="2431"/>
      <sheetData sheetId="2432"/>
      <sheetData sheetId="2433"/>
      <sheetData sheetId="2434"/>
      <sheetData sheetId="2435"/>
      <sheetData sheetId="2436"/>
      <sheetData sheetId="2437"/>
      <sheetData sheetId="2438"/>
      <sheetData sheetId="2439"/>
      <sheetData sheetId="2440"/>
      <sheetData sheetId="2441"/>
      <sheetData sheetId="2442"/>
      <sheetData sheetId="2443"/>
      <sheetData sheetId="2444"/>
      <sheetData sheetId="2445"/>
      <sheetData sheetId="2446"/>
      <sheetData sheetId="2447"/>
      <sheetData sheetId="2448"/>
      <sheetData sheetId="2449"/>
      <sheetData sheetId="2450"/>
      <sheetData sheetId="2451"/>
      <sheetData sheetId="2452"/>
      <sheetData sheetId="2453"/>
      <sheetData sheetId="2454"/>
      <sheetData sheetId="2455"/>
      <sheetData sheetId="2456"/>
      <sheetData sheetId="2457"/>
      <sheetData sheetId="2458"/>
      <sheetData sheetId="2459"/>
      <sheetData sheetId="2460"/>
      <sheetData sheetId="2461"/>
      <sheetData sheetId="2462"/>
      <sheetData sheetId="2463"/>
      <sheetData sheetId="2464"/>
      <sheetData sheetId="2465"/>
      <sheetData sheetId="2466"/>
      <sheetData sheetId="2467"/>
      <sheetData sheetId="2468"/>
      <sheetData sheetId="2469"/>
      <sheetData sheetId="2470"/>
      <sheetData sheetId="2471"/>
      <sheetData sheetId="2472"/>
      <sheetData sheetId="2473"/>
      <sheetData sheetId="2474"/>
      <sheetData sheetId="2475"/>
      <sheetData sheetId="2476"/>
      <sheetData sheetId="2477"/>
      <sheetData sheetId="2478"/>
      <sheetData sheetId="2479"/>
      <sheetData sheetId="2480"/>
      <sheetData sheetId="2481"/>
      <sheetData sheetId="2482"/>
      <sheetData sheetId="2483"/>
      <sheetData sheetId="2484"/>
      <sheetData sheetId="2485"/>
      <sheetData sheetId="2486"/>
      <sheetData sheetId="2487"/>
      <sheetData sheetId="2488"/>
      <sheetData sheetId="2489"/>
      <sheetData sheetId="2490"/>
      <sheetData sheetId="2491"/>
      <sheetData sheetId="2492"/>
      <sheetData sheetId="2493"/>
      <sheetData sheetId="2494"/>
      <sheetData sheetId="2495"/>
      <sheetData sheetId="2496"/>
      <sheetData sheetId="2497"/>
      <sheetData sheetId="2498"/>
      <sheetData sheetId="2499"/>
      <sheetData sheetId="2500"/>
      <sheetData sheetId="2501"/>
      <sheetData sheetId="2502"/>
      <sheetData sheetId="2503"/>
      <sheetData sheetId="2504"/>
      <sheetData sheetId="2505"/>
      <sheetData sheetId="2506"/>
      <sheetData sheetId="2507"/>
      <sheetData sheetId="2508"/>
      <sheetData sheetId="2509"/>
      <sheetData sheetId="2510"/>
      <sheetData sheetId="2511"/>
      <sheetData sheetId="2512"/>
      <sheetData sheetId="2513"/>
      <sheetData sheetId="2514"/>
      <sheetData sheetId="2515"/>
      <sheetData sheetId="2516"/>
      <sheetData sheetId="2517"/>
      <sheetData sheetId="2518"/>
      <sheetData sheetId="2519"/>
      <sheetData sheetId="2520"/>
      <sheetData sheetId="2521"/>
      <sheetData sheetId="2522"/>
      <sheetData sheetId="2523"/>
      <sheetData sheetId="2524"/>
      <sheetData sheetId="2525"/>
      <sheetData sheetId="2526"/>
      <sheetData sheetId="2527"/>
      <sheetData sheetId="2528"/>
      <sheetData sheetId="2529"/>
      <sheetData sheetId="2530"/>
      <sheetData sheetId="2531"/>
      <sheetData sheetId="2532"/>
      <sheetData sheetId="2533"/>
      <sheetData sheetId="2534"/>
      <sheetData sheetId="2535"/>
      <sheetData sheetId="2536"/>
      <sheetData sheetId="2537"/>
      <sheetData sheetId="2538"/>
      <sheetData sheetId="2539"/>
      <sheetData sheetId="2540"/>
      <sheetData sheetId="2541"/>
      <sheetData sheetId="2542"/>
      <sheetData sheetId="2543"/>
      <sheetData sheetId="2544"/>
      <sheetData sheetId="2545"/>
      <sheetData sheetId="2546"/>
      <sheetData sheetId="2547"/>
      <sheetData sheetId="2548"/>
      <sheetData sheetId="2549"/>
      <sheetData sheetId="2550"/>
      <sheetData sheetId="2551"/>
      <sheetData sheetId="2552"/>
      <sheetData sheetId="2553"/>
      <sheetData sheetId="2554"/>
      <sheetData sheetId="2555"/>
      <sheetData sheetId="2556"/>
      <sheetData sheetId="2557"/>
      <sheetData sheetId="2558"/>
      <sheetData sheetId="2559"/>
      <sheetData sheetId="2560"/>
      <sheetData sheetId="2561"/>
      <sheetData sheetId="2562"/>
      <sheetData sheetId="2563"/>
      <sheetData sheetId="2564"/>
      <sheetData sheetId="2565"/>
      <sheetData sheetId="2566"/>
      <sheetData sheetId="2567"/>
      <sheetData sheetId="2568"/>
      <sheetData sheetId="2569"/>
      <sheetData sheetId="2570"/>
      <sheetData sheetId="2571"/>
      <sheetData sheetId="2572"/>
      <sheetData sheetId="2573"/>
      <sheetData sheetId="2574"/>
      <sheetData sheetId="2575"/>
      <sheetData sheetId="2576"/>
      <sheetData sheetId="2577"/>
      <sheetData sheetId="2578"/>
      <sheetData sheetId="2579"/>
      <sheetData sheetId="2580"/>
      <sheetData sheetId="2581"/>
      <sheetData sheetId="2582"/>
      <sheetData sheetId="2583"/>
      <sheetData sheetId="2584"/>
      <sheetData sheetId="2585"/>
      <sheetData sheetId="2586"/>
      <sheetData sheetId="2587"/>
      <sheetData sheetId="2588"/>
      <sheetData sheetId="2589"/>
      <sheetData sheetId="2590"/>
      <sheetData sheetId="2591"/>
      <sheetData sheetId="2592"/>
      <sheetData sheetId="2593"/>
      <sheetData sheetId="2594"/>
      <sheetData sheetId="2595"/>
      <sheetData sheetId="2596"/>
      <sheetData sheetId="2597"/>
      <sheetData sheetId="2598"/>
      <sheetData sheetId="2599"/>
      <sheetData sheetId="2600"/>
      <sheetData sheetId="2601"/>
      <sheetData sheetId="2602"/>
      <sheetData sheetId="2603"/>
      <sheetData sheetId="2604"/>
      <sheetData sheetId="2605"/>
      <sheetData sheetId="2606"/>
      <sheetData sheetId="2607"/>
      <sheetData sheetId="2608"/>
      <sheetData sheetId="2609"/>
      <sheetData sheetId="2610"/>
      <sheetData sheetId="2611"/>
      <sheetData sheetId="2612"/>
      <sheetData sheetId="2613"/>
      <sheetData sheetId="2614"/>
      <sheetData sheetId="2615"/>
      <sheetData sheetId="2616"/>
      <sheetData sheetId="2617"/>
      <sheetData sheetId="2618"/>
      <sheetData sheetId="2619"/>
      <sheetData sheetId="2620"/>
      <sheetData sheetId="2621"/>
      <sheetData sheetId="2622"/>
      <sheetData sheetId="2623"/>
      <sheetData sheetId="2624">
        <row r="4">
          <cell r="B4">
            <v>3</v>
          </cell>
        </row>
      </sheetData>
      <sheetData sheetId="2625"/>
      <sheetData sheetId="2626" refreshError="1"/>
      <sheetData sheetId="2627">
        <row r="4">
          <cell r="B4">
            <v>3</v>
          </cell>
        </row>
      </sheetData>
      <sheetData sheetId="2628">
        <row r="4">
          <cell r="B4">
            <v>3</v>
          </cell>
        </row>
      </sheetData>
      <sheetData sheetId="2629">
        <row r="4">
          <cell r="B4">
            <v>3</v>
          </cell>
        </row>
      </sheetData>
      <sheetData sheetId="2630">
        <row r="4">
          <cell r="B4">
            <v>3</v>
          </cell>
        </row>
      </sheetData>
      <sheetData sheetId="2631"/>
      <sheetData sheetId="2632"/>
      <sheetData sheetId="2633"/>
      <sheetData sheetId="2634"/>
      <sheetData sheetId="2635"/>
      <sheetData sheetId="2636"/>
      <sheetData sheetId="2637"/>
      <sheetData sheetId="2638"/>
      <sheetData sheetId="2639"/>
      <sheetData sheetId="2640"/>
      <sheetData sheetId="2641"/>
      <sheetData sheetId="2642"/>
      <sheetData sheetId="2643"/>
      <sheetData sheetId="2644"/>
      <sheetData sheetId="2645"/>
      <sheetData sheetId="2646"/>
      <sheetData sheetId="2647"/>
      <sheetData sheetId="2648"/>
      <sheetData sheetId="2649"/>
      <sheetData sheetId="2650"/>
      <sheetData sheetId="2651"/>
      <sheetData sheetId="2652"/>
      <sheetData sheetId="2653"/>
      <sheetData sheetId="2654"/>
      <sheetData sheetId="2655"/>
      <sheetData sheetId="2656"/>
      <sheetData sheetId="2657"/>
      <sheetData sheetId="2658"/>
      <sheetData sheetId="2659"/>
      <sheetData sheetId="2660"/>
      <sheetData sheetId="2661"/>
      <sheetData sheetId="2662"/>
      <sheetData sheetId="2663"/>
      <sheetData sheetId="2664"/>
      <sheetData sheetId="2665"/>
      <sheetData sheetId="2666"/>
      <sheetData sheetId="2667"/>
      <sheetData sheetId="2668"/>
      <sheetData sheetId="2669"/>
      <sheetData sheetId="2670"/>
      <sheetData sheetId="2671"/>
      <sheetData sheetId="2672"/>
      <sheetData sheetId="2673"/>
      <sheetData sheetId="2674"/>
      <sheetData sheetId="2675"/>
      <sheetData sheetId="2676"/>
      <sheetData sheetId="2677"/>
      <sheetData sheetId="2678"/>
      <sheetData sheetId="2679"/>
      <sheetData sheetId="2680"/>
      <sheetData sheetId="2681"/>
      <sheetData sheetId="2682"/>
      <sheetData sheetId="2683"/>
      <sheetData sheetId="2684"/>
      <sheetData sheetId="2685"/>
      <sheetData sheetId="2686"/>
      <sheetData sheetId="2687"/>
      <sheetData sheetId="2688"/>
      <sheetData sheetId="2689"/>
      <sheetData sheetId="2690"/>
      <sheetData sheetId="2691"/>
      <sheetData sheetId="2692"/>
      <sheetData sheetId="2693"/>
      <sheetData sheetId="2694"/>
      <sheetData sheetId="2695"/>
      <sheetData sheetId="2696"/>
      <sheetData sheetId="2697"/>
      <sheetData sheetId="2698"/>
      <sheetData sheetId="2699"/>
      <sheetData sheetId="2700"/>
      <sheetData sheetId="2701"/>
      <sheetData sheetId="2702"/>
      <sheetData sheetId="2703"/>
      <sheetData sheetId="2704"/>
      <sheetData sheetId="2705"/>
      <sheetData sheetId="2706"/>
      <sheetData sheetId="2707"/>
      <sheetData sheetId="2708"/>
      <sheetData sheetId="2709"/>
      <sheetData sheetId="2710"/>
      <sheetData sheetId="2711"/>
      <sheetData sheetId="2712"/>
      <sheetData sheetId="2713"/>
      <sheetData sheetId="2714"/>
      <sheetData sheetId="2715"/>
      <sheetData sheetId="2716"/>
      <sheetData sheetId="2717"/>
      <sheetData sheetId="2718"/>
      <sheetData sheetId="2719"/>
      <sheetData sheetId="2720"/>
      <sheetData sheetId="2721"/>
      <sheetData sheetId="2722"/>
      <sheetData sheetId="2723"/>
      <sheetData sheetId="2724"/>
      <sheetData sheetId="2725"/>
      <sheetData sheetId="2726"/>
      <sheetData sheetId="2727"/>
      <sheetData sheetId="2728"/>
      <sheetData sheetId="2729"/>
      <sheetData sheetId="2730"/>
      <sheetData sheetId="2731"/>
      <sheetData sheetId="2732"/>
      <sheetData sheetId="2733"/>
      <sheetData sheetId="2734"/>
      <sheetData sheetId="2735"/>
      <sheetData sheetId="2736"/>
      <sheetData sheetId="2737"/>
      <sheetData sheetId="2738"/>
      <sheetData sheetId="2739"/>
      <sheetData sheetId="2740"/>
      <sheetData sheetId="2741"/>
      <sheetData sheetId="2742"/>
      <sheetData sheetId="2743"/>
      <sheetData sheetId="2744"/>
      <sheetData sheetId="2745"/>
      <sheetData sheetId="2746"/>
      <sheetData sheetId="2747"/>
      <sheetData sheetId="2748"/>
      <sheetData sheetId="2749"/>
      <sheetData sheetId="2750"/>
      <sheetData sheetId="2751"/>
      <sheetData sheetId="2752"/>
      <sheetData sheetId="2753"/>
      <sheetData sheetId="2754"/>
      <sheetData sheetId="2755"/>
      <sheetData sheetId="2756"/>
      <sheetData sheetId="2757"/>
      <sheetData sheetId="2758"/>
      <sheetData sheetId="2759"/>
      <sheetData sheetId="2760"/>
      <sheetData sheetId="2761"/>
      <sheetData sheetId="2762"/>
      <sheetData sheetId="2763"/>
      <sheetData sheetId="2764"/>
      <sheetData sheetId="2765"/>
      <sheetData sheetId="2766"/>
      <sheetData sheetId="2767"/>
      <sheetData sheetId="2768"/>
      <sheetData sheetId="2769"/>
      <sheetData sheetId="2770"/>
      <sheetData sheetId="2771"/>
      <sheetData sheetId="2772"/>
      <sheetData sheetId="2773"/>
      <sheetData sheetId="2774"/>
      <sheetData sheetId="2775"/>
      <sheetData sheetId="2776"/>
      <sheetData sheetId="2777"/>
      <sheetData sheetId="2778"/>
      <sheetData sheetId="2779"/>
      <sheetData sheetId="2780"/>
      <sheetData sheetId="2781"/>
      <sheetData sheetId="2782"/>
      <sheetData sheetId="2783"/>
      <sheetData sheetId="2784"/>
      <sheetData sheetId="2785"/>
      <sheetData sheetId="2786"/>
      <sheetData sheetId="2787"/>
      <sheetData sheetId="2788"/>
      <sheetData sheetId="2789"/>
      <sheetData sheetId="2790"/>
      <sheetData sheetId="2791"/>
      <sheetData sheetId="2792"/>
      <sheetData sheetId="2793"/>
      <sheetData sheetId="2794"/>
      <sheetData sheetId="2795"/>
      <sheetData sheetId="2796"/>
      <sheetData sheetId="2797"/>
      <sheetData sheetId="2798"/>
      <sheetData sheetId="2799"/>
      <sheetData sheetId="2800"/>
      <sheetData sheetId="2801"/>
      <sheetData sheetId="2802"/>
      <sheetData sheetId="2803"/>
      <sheetData sheetId="2804"/>
      <sheetData sheetId="2805"/>
      <sheetData sheetId="2806"/>
      <sheetData sheetId="2807"/>
      <sheetData sheetId="2808"/>
      <sheetData sheetId="2809"/>
      <sheetData sheetId="2810"/>
      <sheetData sheetId="2811"/>
      <sheetData sheetId="2812"/>
      <sheetData sheetId="2813"/>
      <sheetData sheetId="2814"/>
      <sheetData sheetId="2815"/>
      <sheetData sheetId="2816"/>
      <sheetData sheetId="2817"/>
      <sheetData sheetId="2818"/>
      <sheetData sheetId="2819"/>
      <sheetData sheetId="2820"/>
      <sheetData sheetId="2821"/>
      <sheetData sheetId="2822"/>
      <sheetData sheetId="2823"/>
      <sheetData sheetId="2824"/>
      <sheetData sheetId="2825"/>
      <sheetData sheetId="2826"/>
      <sheetData sheetId="2827"/>
      <sheetData sheetId="2828"/>
      <sheetData sheetId="2829"/>
      <sheetData sheetId="2830"/>
      <sheetData sheetId="2831"/>
      <sheetData sheetId="2832"/>
      <sheetData sheetId="2833"/>
      <sheetData sheetId="2834"/>
      <sheetData sheetId="2835"/>
      <sheetData sheetId="2836"/>
      <sheetData sheetId="2837"/>
      <sheetData sheetId="2838"/>
      <sheetData sheetId="2839"/>
      <sheetData sheetId="2840"/>
      <sheetData sheetId="2841"/>
      <sheetData sheetId="2842"/>
      <sheetData sheetId="2843"/>
      <sheetData sheetId="2844"/>
      <sheetData sheetId="2845"/>
      <sheetData sheetId="2846"/>
      <sheetData sheetId="2847"/>
      <sheetData sheetId="2848"/>
      <sheetData sheetId="2849"/>
      <sheetData sheetId="2850"/>
      <sheetData sheetId="2851"/>
      <sheetData sheetId="2852"/>
      <sheetData sheetId="2853"/>
      <sheetData sheetId="2854"/>
      <sheetData sheetId="2855"/>
      <sheetData sheetId="2856"/>
      <sheetData sheetId="2857"/>
      <sheetData sheetId="2858"/>
      <sheetData sheetId="2859"/>
      <sheetData sheetId="2860"/>
      <sheetData sheetId="2861"/>
      <sheetData sheetId="2862"/>
      <sheetData sheetId="2863"/>
      <sheetData sheetId="2864"/>
      <sheetData sheetId="2865"/>
      <sheetData sheetId="2866"/>
      <sheetData sheetId="2867"/>
      <sheetData sheetId="2868"/>
      <sheetData sheetId="2869"/>
      <sheetData sheetId="2870"/>
      <sheetData sheetId="2871"/>
      <sheetData sheetId="2872"/>
      <sheetData sheetId="2873"/>
      <sheetData sheetId="2874"/>
      <sheetData sheetId="2875"/>
      <sheetData sheetId="2876"/>
      <sheetData sheetId="2877" refreshError="1"/>
      <sheetData sheetId="2878" refreshError="1"/>
      <sheetData sheetId="2879">
        <row r="4">
          <cell r="B4">
            <v>3</v>
          </cell>
        </row>
      </sheetData>
      <sheetData sheetId="2880"/>
      <sheetData sheetId="2881"/>
      <sheetData sheetId="2882"/>
      <sheetData sheetId="2883">
        <row r="4">
          <cell r="B4">
            <v>3</v>
          </cell>
        </row>
      </sheetData>
      <sheetData sheetId="2884"/>
      <sheetData sheetId="2885"/>
      <sheetData sheetId="2886"/>
      <sheetData sheetId="2887"/>
      <sheetData sheetId="2888"/>
      <sheetData sheetId="2889"/>
      <sheetData sheetId="2890"/>
      <sheetData sheetId="2891"/>
      <sheetData sheetId="2892"/>
      <sheetData sheetId="2893"/>
      <sheetData sheetId="2894"/>
      <sheetData sheetId="2895"/>
      <sheetData sheetId="2896"/>
      <sheetData sheetId="2897"/>
      <sheetData sheetId="2898"/>
      <sheetData sheetId="2899"/>
      <sheetData sheetId="2900"/>
      <sheetData sheetId="2901"/>
      <sheetData sheetId="2902"/>
      <sheetData sheetId="2903"/>
      <sheetData sheetId="2904"/>
      <sheetData sheetId="2905"/>
      <sheetData sheetId="2906"/>
      <sheetData sheetId="2907"/>
      <sheetData sheetId="2908"/>
      <sheetData sheetId="2909"/>
      <sheetData sheetId="2910"/>
      <sheetData sheetId="2911"/>
      <sheetData sheetId="2912"/>
      <sheetData sheetId="2913"/>
      <sheetData sheetId="2914"/>
      <sheetData sheetId="2915"/>
      <sheetData sheetId="2916"/>
      <sheetData sheetId="2917"/>
      <sheetData sheetId="2918"/>
      <sheetData sheetId="2919"/>
      <sheetData sheetId="2920"/>
      <sheetData sheetId="2921"/>
      <sheetData sheetId="2922"/>
      <sheetData sheetId="2923"/>
      <sheetData sheetId="2924"/>
      <sheetData sheetId="2925"/>
      <sheetData sheetId="2926"/>
      <sheetData sheetId="2927"/>
      <sheetData sheetId="2928"/>
      <sheetData sheetId="2929"/>
      <sheetData sheetId="2930"/>
      <sheetData sheetId="2931"/>
      <sheetData sheetId="2932"/>
      <sheetData sheetId="2933"/>
      <sheetData sheetId="2934"/>
      <sheetData sheetId="2935"/>
      <sheetData sheetId="2936"/>
      <sheetData sheetId="2937"/>
      <sheetData sheetId="2938"/>
      <sheetData sheetId="2939"/>
      <sheetData sheetId="2940"/>
      <sheetData sheetId="2941"/>
      <sheetData sheetId="2942"/>
      <sheetData sheetId="2943"/>
      <sheetData sheetId="2944"/>
      <sheetData sheetId="2945"/>
      <sheetData sheetId="2946"/>
      <sheetData sheetId="2947"/>
      <sheetData sheetId="2948"/>
      <sheetData sheetId="2949"/>
      <sheetData sheetId="2950"/>
      <sheetData sheetId="2951"/>
      <sheetData sheetId="2952"/>
      <sheetData sheetId="2953"/>
      <sheetData sheetId="2954"/>
      <sheetData sheetId="2955"/>
      <sheetData sheetId="2956"/>
      <sheetData sheetId="2957"/>
      <sheetData sheetId="2958"/>
      <sheetData sheetId="2959"/>
      <sheetData sheetId="2960"/>
      <sheetData sheetId="2961"/>
      <sheetData sheetId="2962"/>
      <sheetData sheetId="2963"/>
      <sheetData sheetId="2964"/>
      <sheetData sheetId="2965"/>
      <sheetData sheetId="2966"/>
      <sheetData sheetId="2967"/>
      <sheetData sheetId="2968"/>
      <sheetData sheetId="2969"/>
      <sheetData sheetId="2970"/>
      <sheetData sheetId="2971"/>
      <sheetData sheetId="2972"/>
      <sheetData sheetId="2973"/>
      <sheetData sheetId="2974"/>
      <sheetData sheetId="2975"/>
      <sheetData sheetId="2976"/>
      <sheetData sheetId="2977"/>
      <sheetData sheetId="2978"/>
      <sheetData sheetId="2979"/>
      <sheetData sheetId="2980"/>
      <sheetData sheetId="2981"/>
      <sheetData sheetId="2982"/>
      <sheetData sheetId="2983"/>
      <sheetData sheetId="2984"/>
      <sheetData sheetId="2985"/>
      <sheetData sheetId="2986"/>
      <sheetData sheetId="2987"/>
      <sheetData sheetId="2988"/>
      <sheetData sheetId="2989"/>
      <sheetData sheetId="2990"/>
      <sheetData sheetId="2991"/>
      <sheetData sheetId="2992"/>
      <sheetData sheetId="2993"/>
      <sheetData sheetId="2994"/>
      <sheetData sheetId="2995"/>
      <sheetData sheetId="2996"/>
      <sheetData sheetId="2997"/>
      <sheetData sheetId="2998"/>
      <sheetData sheetId="2999"/>
      <sheetData sheetId="3000"/>
      <sheetData sheetId="3001"/>
      <sheetData sheetId="3002"/>
      <sheetData sheetId="3003"/>
      <sheetData sheetId="3004"/>
      <sheetData sheetId="3005"/>
      <sheetData sheetId="3006"/>
      <sheetData sheetId="3007"/>
      <sheetData sheetId="3008"/>
      <sheetData sheetId="3009"/>
      <sheetData sheetId="3010"/>
      <sheetData sheetId="3011"/>
      <sheetData sheetId="3012"/>
      <sheetData sheetId="3013"/>
      <sheetData sheetId="3014"/>
      <sheetData sheetId="3015"/>
      <sheetData sheetId="3016"/>
      <sheetData sheetId="3017"/>
      <sheetData sheetId="3018"/>
      <sheetData sheetId="3019"/>
      <sheetData sheetId="3020"/>
      <sheetData sheetId="3021"/>
      <sheetData sheetId="3022"/>
      <sheetData sheetId="3023"/>
      <sheetData sheetId="3024"/>
      <sheetData sheetId="3025"/>
      <sheetData sheetId="3026"/>
      <sheetData sheetId="3027"/>
      <sheetData sheetId="3028"/>
      <sheetData sheetId="3029"/>
      <sheetData sheetId="3030"/>
      <sheetData sheetId="3031"/>
      <sheetData sheetId="3032"/>
      <sheetData sheetId="3033"/>
      <sheetData sheetId="3034"/>
      <sheetData sheetId="3035"/>
      <sheetData sheetId="3036"/>
      <sheetData sheetId="3037"/>
      <sheetData sheetId="3038"/>
      <sheetData sheetId="3039"/>
      <sheetData sheetId="3040"/>
      <sheetData sheetId="3041"/>
      <sheetData sheetId="3042"/>
      <sheetData sheetId="3043"/>
      <sheetData sheetId="3044"/>
      <sheetData sheetId="3045"/>
      <sheetData sheetId="3046"/>
      <sheetData sheetId="3047"/>
      <sheetData sheetId="3048"/>
      <sheetData sheetId="3049"/>
      <sheetData sheetId="3050"/>
      <sheetData sheetId="3051"/>
      <sheetData sheetId="3052"/>
      <sheetData sheetId="3053"/>
      <sheetData sheetId="3054"/>
      <sheetData sheetId="3055"/>
      <sheetData sheetId="3056"/>
      <sheetData sheetId="3057"/>
      <sheetData sheetId="3058"/>
      <sheetData sheetId="3059"/>
      <sheetData sheetId="3060"/>
      <sheetData sheetId="3061"/>
      <sheetData sheetId="3062"/>
      <sheetData sheetId="3063"/>
      <sheetData sheetId="3064"/>
      <sheetData sheetId="3065"/>
      <sheetData sheetId="3066"/>
      <sheetData sheetId="3067"/>
      <sheetData sheetId="3068"/>
      <sheetData sheetId="3069"/>
      <sheetData sheetId="3070"/>
      <sheetData sheetId="3071"/>
      <sheetData sheetId="3072"/>
      <sheetData sheetId="3073"/>
      <sheetData sheetId="3074"/>
      <sheetData sheetId="3075"/>
      <sheetData sheetId="3076"/>
      <sheetData sheetId="3077"/>
      <sheetData sheetId="3078"/>
      <sheetData sheetId="3079"/>
      <sheetData sheetId="3080"/>
      <sheetData sheetId="3081"/>
      <sheetData sheetId="3082"/>
      <sheetData sheetId="3083"/>
      <sheetData sheetId="3084"/>
      <sheetData sheetId="3085"/>
      <sheetData sheetId="3086"/>
      <sheetData sheetId="3087"/>
      <sheetData sheetId="3088"/>
      <sheetData sheetId="3089"/>
      <sheetData sheetId="3090"/>
      <sheetData sheetId="3091"/>
      <sheetData sheetId="3092"/>
      <sheetData sheetId="3093"/>
      <sheetData sheetId="3094"/>
      <sheetData sheetId="3095"/>
      <sheetData sheetId="3096"/>
      <sheetData sheetId="3097"/>
      <sheetData sheetId="3098"/>
      <sheetData sheetId="3099"/>
      <sheetData sheetId="3100"/>
      <sheetData sheetId="3101"/>
      <sheetData sheetId="3102"/>
      <sheetData sheetId="3103"/>
      <sheetData sheetId="3104"/>
      <sheetData sheetId="3105"/>
      <sheetData sheetId="3106"/>
      <sheetData sheetId="3107"/>
      <sheetData sheetId="3108"/>
      <sheetData sheetId="3109"/>
      <sheetData sheetId="3110"/>
      <sheetData sheetId="3111"/>
      <sheetData sheetId="3112"/>
      <sheetData sheetId="3113"/>
      <sheetData sheetId="3114"/>
      <sheetData sheetId="3115"/>
      <sheetData sheetId="3116"/>
      <sheetData sheetId="3117"/>
      <sheetData sheetId="3118"/>
      <sheetData sheetId="3119"/>
      <sheetData sheetId="3120"/>
      <sheetData sheetId="3121"/>
      <sheetData sheetId="3122"/>
      <sheetData sheetId="3123"/>
      <sheetData sheetId="3124"/>
      <sheetData sheetId="3125"/>
      <sheetData sheetId="3126"/>
      <sheetData sheetId="3127"/>
      <sheetData sheetId="3128">
        <row r="4">
          <cell r="B4">
            <v>3</v>
          </cell>
        </row>
      </sheetData>
      <sheetData sheetId="3129"/>
      <sheetData sheetId="3130"/>
      <sheetData sheetId="3131"/>
      <sheetData sheetId="3132"/>
      <sheetData sheetId="3133"/>
      <sheetData sheetId="3134"/>
      <sheetData sheetId="3135"/>
      <sheetData sheetId="3136"/>
      <sheetData sheetId="3137"/>
      <sheetData sheetId="3138"/>
      <sheetData sheetId="3139"/>
      <sheetData sheetId="3140"/>
      <sheetData sheetId="3141"/>
      <sheetData sheetId="3142"/>
      <sheetData sheetId="3143"/>
      <sheetData sheetId="3144"/>
      <sheetData sheetId="3145"/>
      <sheetData sheetId="3146"/>
      <sheetData sheetId="3147"/>
      <sheetData sheetId="3148"/>
      <sheetData sheetId="3149"/>
      <sheetData sheetId="3150"/>
      <sheetData sheetId="3151"/>
      <sheetData sheetId="3152"/>
      <sheetData sheetId="3153"/>
      <sheetData sheetId="3154"/>
      <sheetData sheetId="3155"/>
      <sheetData sheetId="3156"/>
      <sheetData sheetId="3157"/>
      <sheetData sheetId="3158"/>
      <sheetData sheetId="3159"/>
      <sheetData sheetId="3160"/>
      <sheetData sheetId="3161"/>
      <sheetData sheetId="3162"/>
      <sheetData sheetId="3163"/>
      <sheetData sheetId="3164"/>
      <sheetData sheetId="3165"/>
      <sheetData sheetId="3166"/>
      <sheetData sheetId="3167"/>
      <sheetData sheetId="3168"/>
      <sheetData sheetId="3169"/>
      <sheetData sheetId="3170"/>
      <sheetData sheetId="3171"/>
      <sheetData sheetId="3172"/>
      <sheetData sheetId="3173"/>
      <sheetData sheetId="3174"/>
      <sheetData sheetId="3175"/>
      <sheetData sheetId="3176"/>
      <sheetData sheetId="3177"/>
      <sheetData sheetId="3178"/>
      <sheetData sheetId="3179"/>
      <sheetData sheetId="3180"/>
      <sheetData sheetId="3181"/>
      <sheetData sheetId="3182"/>
      <sheetData sheetId="3183"/>
      <sheetData sheetId="3184"/>
      <sheetData sheetId="3185"/>
      <sheetData sheetId="3186"/>
      <sheetData sheetId="3187"/>
      <sheetData sheetId="3188"/>
      <sheetData sheetId="3189"/>
      <sheetData sheetId="3190"/>
      <sheetData sheetId="3191"/>
      <sheetData sheetId="3192"/>
      <sheetData sheetId="3193"/>
      <sheetData sheetId="3194"/>
      <sheetData sheetId="3195"/>
      <sheetData sheetId="3196"/>
      <sheetData sheetId="3197"/>
      <sheetData sheetId="3198"/>
      <sheetData sheetId="3199"/>
      <sheetData sheetId="3200"/>
      <sheetData sheetId="3201"/>
      <sheetData sheetId="3202"/>
      <sheetData sheetId="3203"/>
      <sheetData sheetId="3204"/>
      <sheetData sheetId="3205"/>
      <sheetData sheetId="3206"/>
      <sheetData sheetId="3207"/>
      <sheetData sheetId="3208"/>
      <sheetData sheetId="3209"/>
      <sheetData sheetId="3210"/>
      <sheetData sheetId="3211"/>
      <sheetData sheetId="3212"/>
      <sheetData sheetId="3213"/>
      <sheetData sheetId="3214"/>
      <sheetData sheetId="3215"/>
      <sheetData sheetId="3216"/>
      <sheetData sheetId="3217"/>
      <sheetData sheetId="3218"/>
      <sheetData sheetId="3219"/>
      <sheetData sheetId="3220"/>
      <sheetData sheetId="3221"/>
      <sheetData sheetId="3222"/>
      <sheetData sheetId="3223"/>
      <sheetData sheetId="3224"/>
      <sheetData sheetId="3225"/>
      <sheetData sheetId="3226"/>
      <sheetData sheetId="3227"/>
      <sheetData sheetId="3228"/>
      <sheetData sheetId="3229"/>
      <sheetData sheetId="3230"/>
      <sheetData sheetId="3231"/>
      <sheetData sheetId="3232"/>
      <sheetData sheetId="3233"/>
      <sheetData sheetId="3234"/>
      <sheetData sheetId="3235"/>
      <sheetData sheetId="3236"/>
      <sheetData sheetId="3237"/>
      <sheetData sheetId="3238"/>
      <sheetData sheetId="3239"/>
      <sheetData sheetId="3240"/>
      <sheetData sheetId="3241"/>
      <sheetData sheetId="3242"/>
      <sheetData sheetId="3243"/>
      <sheetData sheetId="3244"/>
      <sheetData sheetId="3245"/>
      <sheetData sheetId="3246"/>
      <sheetData sheetId="3247"/>
      <sheetData sheetId="3248"/>
      <sheetData sheetId="3249"/>
      <sheetData sheetId="3250"/>
      <sheetData sheetId="3251"/>
      <sheetData sheetId="3252"/>
      <sheetData sheetId="3253"/>
      <sheetData sheetId="3254"/>
      <sheetData sheetId="3255"/>
      <sheetData sheetId="3256"/>
      <sheetData sheetId="3257"/>
      <sheetData sheetId="3258"/>
      <sheetData sheetId="3259"/>
      <sheetData sheetId="3260"/>
      <sheetData sheetId="3261"/>
      <sheetData sheetId="3262"/>
      <sheetData sheetId="3263"/>
      <sheetData sheetId="3264"/>
      <sheetData sheetId="3265"/>
      <sheetData sheetId="3266"/>
      <sheetData sheetId="3267"/>
      <sheetData sheetId="3268"/>
      <sheetData sheetId="3269"/>
      <sheetData sheetId="3270"/>
      <sheetData sheetId="3271"/>
      <sheetData sheetId="3272"/>
      <sheetData sheetId="3273"/>
      <sheetData sheetId="3274"/>
      <sheetData sheetId="3275"/>
      <sheetData sheetId="3276"/>
      <sheetData sheetId="3277"/>
      <sheetData sheetId="3278"/>
      <sheetData sheetId="3279"/>
      <sheetData sheetId="3280"/>
      <sheetData sheetId="3281"/>
      <sheetData sheetId="3282"/>
      <sheetData sheetId="3283"/>
      <sheetData sheetId="3284"/>
      <sheetData sheetId="3285"/>
      <sheetData sheetId="3286"/>
      <sheetData sheetId="3287"/>
      <sheetData sheetId="3288"/>
      <sheetData sheetId="3289"/>
      <sheetData sheetId="3290"/>
      <sheetData sheetId="3291"/>
      <sheetData sheetId="3292"/>
      <sheetData sheetId="3293"/>
      <sheetData sheetId="3294"/>
      <sheetData sheetId="3295"/>
      <sheetData sheetId="3296"/>
      <sheetData sheetId="3297"/>
      <sheetData sheetId="3298"/>
      <sheetData sheetId="3299"/>
      <sheetData sheetId="3300"/>
      <sheetData sheetId="3301"/>
      <sheetData sheetId="3302"/>
      <sheetData sheetId="3303"/>
      <sheetData sheetId="3304"/>
      <sheetData sheetId="3305"/>
      <sheetData sheetId="3306"/>
      <sheetData sheetId="3307"/>
      <sheetData sheetId="3308"/>
      <sheetData sheetId="3309"/>
      <sheetData sheetId="3310"/>
      <sheetData sheetId="3311"/>
      <sheetData sheetId="3312"/>
      <sheetData sheetId="3313"/>
      <sheetData sheetId="3314"/>
      <sheetData sheetId="3315"/>
      <sheetData sheetId="3316"/>
      <sheetData sheetId="3317"/>
      <sheetData sheetId="3318"/>
      <sheetData sheetId="3319"/>
      <sheetData sheetId="3320"/>
      <sheetData sheetId="3321"/>
      <sheetData sheetId="3322"/>
      <sheetData sheetId="3323"/>
      <sheetData sheetId="3324"/>
      <sheetData sheetId="3325"/>
      <sheetData sheetId="3326"/>
      <sheetData sheetId="3327"/>
      <sheetData sheetId="3328"/>
      <sheetData sheetId="3329"/>
      <sheetData sheetId="3330"/>
      <sheetData sheetId="3331"/>
      <sheetData sheetId="3332"/>
      <sheetData sheetId="3333"/>
      <sheetData sheetId="3334"/>
      <sheetData sheetId="3335"/>
      <sheetData sheetId="3336"/>
      <sheetData sheetId="3337"/>
      <sheetData sheetId="3338"/>
      <sheetData sheetId="3339"/>
      <sheetData sheetId="3340"/>
      <sheetData sheetId="3341"/>
      <sheetData sheetId="3342"/>
      <sheetData sheetId="3343"/>
      <sheetData sheetId="3344"/>
      <sheetData sheetId="3345"/>
      <sheetData sheetId="3346"/>
      <sheetData sheetId="3347"/>
      <sheetData sheetId="3348"/>
      <sheetData sheetId="3349"/>
      <sheetData sheetId="3350"/>
      <sheetData sheetId="3351"/>
      <sheetData sheetId="3352"/>
      <sheetData sheetId="3353"/>
      <sheetData sheetId="3354"/>
      <sheetData sheetId="3355"/>
      <sheetData sheetId="3356"/>
      <sheetData sheetId="3357"/>
      <sheetData sheetId="3358"/>
      <sheetData sheetId="3359"/>
      <sheetData sheetId="3360"/>
      <sheetData sheetId="3361"/>
      <sheetData sheetId="3362"/>
      <sheetData sheetId="3363"/>
      <sheetData sheetId="3364"/>
      <sheetData sheetId="3365"/>
      <sheetData sheetId="3366"/>
      <sheetData sheetId="3367"/>
      <sheetData sheetId="3368"/>
      <sheetData sheetId="3369"/>
      <sheetData sheetId="3370"/>
      <sheetData sheetId="3371"/>
      <sheetData sheetId="3372"/>
      <sheetData sheetId="3373"/>
      <sheetData sheetId="3374"/>
      <sheetData sheetId="3375"/>
      <sheetData sheetId="3376"/>
      <sheetData sheetId="3377"/>
      <sheetData sheetId="3378"/>
      <sheetData sheetId="3379"/>
      <sheetData sheetId="3380" refreshError="1"/>
      <sheetData sheetId="3381" refreshError="1"/>
      <sheetData sheetId="3382"/>
      <sheetData sheetId="3383" refreshError="1"/>
      <sheetData sheetId="3384" refreshError="1"/>
      <sheetData sheetId="3385" refreshError="1"/>
      <sheetData sheetId="3386" refreshError="1"/>
      <sheetData sheetId="3387"/>
      <sheetData sheetId="3388"/>
      <sheetData sheetId="3389"/>
      <sheetData sheetId="3390"/>
      <sheetData sheetId="3391"/>
      <sheetData sheetId="3392"/>
      <sheetData sheetId="3393"/>
      <sheetData sheetId="3394"/>
      <sheetData sheetId="3395"/>
      <sheetData sheetId="3396"/>
      <sheetData sheetId="3397"/>
      <sheetData sheetId="3398"/>
      <sheetData sheetId="3399"/>
      <sheetData sheetId="3400"/>
      <sheetData sheetId="3401"/>
      <sheetData sheetId="3402"/>
      <sheetData sheetId="3403"/>
      <sheetData sheetId="3404"/>
      <sheetData sheetId="3405"/>
      <sheetData sheetId="3406"/>
      <sheetData sheetId="3407"/>
      <sheetData sheetId="3408"/>
      <sheetData sheetId="3409"/>
      <sheetData sheetId="3410"/>
      <sheetData sheetId="3411"/>
      <sheetData sheetId="3412"/>
      <sheetData sheetId="3413"/>
      <sheetData sheetId="3414"/>
      <sheetData sheetId="3415"/>
      <sheetData sheetId="3416"/>
      <sheetData sheetId="3417"/>
      <sheetData sheetId="3418"/>
      <sheetData sheetId="3419"/>
      <sheetData sheetId="3420"/>
      <sheetData sheetId="3421"/>
      <sheetData sheetId="3422"/>
      <sheetData sheetId="3423"/>
      <sheetData sheetId="3424"/>
      <sheetData sheetId="3425"/>
      <sheetData sheetId="3426"/>
      <sheetData sheetId="3427"/>
      <sheetData sheetId="3428"/>
      <sheetData sheetId="3429"/>
      <sheetData sheetId="3430"/>
      <sheetData sheetId="3431"/>
      <sheetData sheetId="3432"/>
      <sheetData sheetId="3433"/>
      <sheetData sheetId="3434"/>
      <sheetData sheetId="3435"/>
      <sheetData sheetId="3436"/>
      <sheetData sheetId="3437"/>
      <sheetData sheetId="3438"/>
      <sheetData sheetId="3439"/>
      <sheetData sheetId="3440"/>
      <sheetData sheetId="3441"/>
      <sheetData sheetId="3442"/>
      <sheetData sheetId="3443"/>
      <sheetData sheetId="3444"/>
      <sheetData sheetId="3445"/>
      <sheetData sheetId="3446"/>
      <sheetData sheetId="3447"/>
      <sheetData sheetId="3448"/>
      <sheetData sheetId="3449"/>
      <sheetData sheetId="3450"/>
      <sheetData sheetId="3451"/>
      <sheetData sheetId="3452"/>
      <sheetData sheetId="3453"/>
      <sheetData sheetId="3454"/>
      <sheetData sheetId="3455"/>
      <sheetData sheetId="3456"/>
      <sheetData sheetId="3457"/>
      <sheetData sheetId="3458"/>
      <sheetData sheetId="3459"/>
      <sheetData sheetId="3460"/>
      <sheetData sheetId="3461"/>
      <sheetData sheetId="3462"/>
      <sheetData sheetId="3463"/>
      <sheetData sheetId="3464"/>
      <sheetData sheetId="3465"/>
      <sheetData sheetId="3466"/>
      <sheetData sheetId="3467"/>
      <sheetData sheetId="3468"/>
      <sheetData sheetId="3469"/>
      <sheetData sheetId="3470"/>
      <sheetData sheetId="3471"/>
      <sheetData sheetId="3472"/>
      <sheetData sheetId="3473"/>
      <sheetData sheetId="3474"/>
      <sheetData sheetId="3475"/>
      <sheetData sheetId="3476"/>
      <sheetData sheetId="3477"/>
      <sheetData sheetId="3478"/>
      <sheetData sheetId="3479"/>
      <sheetData sheetId="3480"/>
      <sheetData sheetId="3481"/>
      <sheetData sheetId="3482"/>
      <sheetData sheetId="3483"/>
      <sheetData sheetId="3484"/>
      <sheetData sheetId="3485"/>
      <sheetData sheetId="3486"/>
      <sheetData sheetId="3487"/>
      <sheetData sheetId="3488"/>
      <sheetData sheetId="3489"/>
      <sheetData sheetId="3490"/>
      <sheetData sheetId="3491"/>
      <sheetData sheetId="3492"/>
      <sheetData sheetId="3493"/>
      <sheetData sheetId="3494"/>
      <sheetData sheetId="3495"/>
      <sheetData sheetId="3496"/>
      <sheetData sheetId="3497"/>
      <sheetData sheetId="3498"/>
      <sheetData sheetId="3499"/>
      <sheetData sheetId="3500"/>
      <sheetData sheetId="3501"/>
      <sheetData sheetId="3502"/>
      <sheetData sheetId="3503"/>
      <sheetData sheetId="3504"/>
      <sheetData sheetId="3505"/>
      <sheetData sheetId="3506"/>
      <sheetData sheetId="3507"/>
      <sheetData sheetId="3508"/>
      <sheetData sheetId="3509"/>
      <sheetData sheetId="3510"/>
      <sheetData sheetId="3511"/>
      <sheetData sheetId="3512"/>
      <sheetData sheetId="3513"/>
      <sheetData sheetId="3514"/>
      <sheetData sheetId="3515"/>
      <sheetData sheetId="3516"/>
      <sheetData sheetId="3517"/>
      <sheetData sheetId="3518"/>
      <sheetData sheetId="3519"/>
      <sheetData sheetId="3520"/>
      <sheetData sheetId="3521"/>
      <sheetData sheetId="3522"/>
      <sheetData sheetId="3523"/>
      <sheetData sheetId="3524"/>
      <sheetData sheetId="3525"/>
      <sheetData sheetId="3526"/>
      <sheetData sheetId="3527"/>
      <sheetData sheetId="3528"/>
      <sheetData sheetId="3529"/>
      <sheetData sheetId="3530"/>
      <sheetData sheetId="3531"/>
      <sheetData sheetId="3532"/>
      <sheetData sheetId="3533"/>
      <sheetData sheetId="3534"/>
      <sheetData sheetId="3535"/>
      <sheetData sheetId="3536"/>
      <sheetData sheetId="3537"/>
      <sheetData sheetId="3538"/>
      <sheetData sheetId="3539"/>
      <sheetData sheetId="3540"/>
      <sheetData sheetId="3541"/>
      <sheetData sheetId="3542"/>
      <sheetData sheetId="3543"/>
      <sheetData sheetId="3544"/>
      <sheetData sheetId="3545"/>
      <sheetData sheetId="3546"/>
      <sheetData sheetId="3547"/>
      <sheetData sheetId="3548"/>
      <sheetData sheetId="3549"/>
      <sheetData sheetId="3550"/>
      <sheetData sheetId="3551"/>
      <sheetData sheetId="3552"/>
      <sheetData sheetId="3553"/>
      <sheetData sheetId="3554"/>
      <sheetData sheetId="3555"/>
      <sheetData sheetId="3556"/>
      <sheetData sheetId="3557"/>
      <sheetData sheetId="3558"/>
      <sheetData sheetId="3559"/>
      <sheetData sheetId="3560"/>
      <sheetData sheetId="3561"/>
      <sheetData sheetId="3562"/>
      <sheetData sheetId="3563"/>
      <sheetData sheetId="3564"/>
      <sheetData sheetId="3565"/>
      <sheetData sheetId="3566"/>
      <sheetData sheetId="3567"/>
      <sheetData sheetId="3568"/>
      <sheetData sheetId="3569"/>
      <sheetData sheetId="3570"/>
      <sheetData sheetId="3571"/>
      <sheetData sheetId="3572"/>
      <sheetData sheetId="3573"/>
      <sheetData sheetId="3574"/>
      <sheetData sheetId="3575"/>
      <sheetData sheetId="3576"/>
      <sheetData sheetId="3577"/>
      <sheetData sheetId="3578"/>
      <sheetData sheetId="3579"/>
      <sheetData sheetId="3580"/>
      <sheetData sheetId="3581"/>
      <sheetData sheetId="3582"/>
      <sheetData sheetId="3583"/>
      <sheetData sheetId="3584"/>
      <sheetData sheetId="3585"/>
      <sheetData sheetId="3586"/>
      <sheetData sheetId="3587"/>
      <sheetData sheetId="3588"/>
      <sheetData sheetId="3589"/>
      <sheetData sheetId="3590"/>
      <sheetData sheetId="3591"/>
      <sheetData sheetId="3592"/>
      <sheetData sheetId="3593"/>
      <sheetData sheetId="3594"/>
      <sheetData sheetId="3595"/>
      <sheetData sheetId="3596"/>
      <sheetData sheetId="3597"/>
      <sheetData sheetId="3598"/>
      <sheetData sheetId="3599"/>
      <sheetData sheetId="3600"/>
      <sheetData sheetId="3601"/>
      <sheetData sheetId="3602"/>
      <sheetData sheetId="3603"/>
      <sheetData sheetId="3604"/>
      <sheetData sheetId="3605"/>
      <sheetData sheetId="3606"/>
      <sheetData sheetId="3607"/>
      <sheetData sheetId="3608"/>
      <sheetData sheetId="3609"/>
      <sheetData sheetId="3610"/>
      <sheetData sheetId="3611"/>
      <sheetData sheetId="3612"/>
      <sheetData sheetId="3613"/>
      <sheetData sheetId="3614"/>
      <sheetData sheetId="3615"/>
      <sheetData sheetId="3616"/>
      <sheetData sheetId="3617"/>
      <sheetData sheetId="3618"/>
      <sheetData sheetId="3619"/>
      <sheetData sheetId="3620"/>
      <sheetData sheetId="3621"/>
      <sheetData sheetId="3622"/>
      <sheetData sheetId="3623"/>
      <sheetData sheetId="3624"/>
      <sheetData sheetId="3625"/>
      <sheetData sheetId="3626"/>
      <sheetData sheetId="3627"/>
      <sheetData sheetId="3628"/>
      <sheetData sheetId="3629"/>
      <sheetData sheetId="3630"/>
      <sheetData sheetId="3631"/>
      <sheetData sheetId="3632"/>
      <sheetData sheetId="3633"/>
      <sheetData sheetId="3634"/>
      <sheetData sheetId="3635"/>
      <sheetData sheetId="3636"/>
      <sheetData sheetId="3637"/>
      <sheetData sheetId="3638"/>
      <sheetData sheetId="3639"/>
      <sheetData sheetId="3640"/>
      <sheetData sheetId="3641"/>
      <sheetData sheetId="3642" refreshError="1"/>
      <sheetData sheetId="3643" refreshError="1"/>
      <sheetData sheetId="3644"/>
      <sheetData sheetId="3645"/>
      <sheetData sheetId="3646"/>
      <sheetData sheetId="3647"/>
      <sheetData sheetId="3648"/>
      <sheetData sheetId="3649"/>
      <sheetData sheetId="3650"/>
      <sheetData sheetId="3651" refreshError="1"/>
      <sheetData sheetId="3652" refreshError="1"/>
      <sheetData sheetId="3653" refreshError="1"/>
      <sheetData sheetId="3654" refreshError="1"/>
      <sheetData sheetId="3655"/>
      <sheetData sheetId="3656" refreshError="1"/>
      <sheetData sheetId="3657" refreshError="1"/>
      <sheetData sheetId="3658" refreshError="1"/>
      <sheetData sheetId="3659" refreshError="1"/>
      <sheetData sheetId="3660" refreshError="1"/>
      <sheetData sheetId="3661" refreshError="1"/>
      <sheetData sheetId="3662"/>
      <sheetData sheetId="3663"/>
      <sheetData sheetId="3664" refreshError="1"/>
      <sheetData sheetId="3665" refreshError="1"/>
      <sheetData sheetId="3666" refreshError="1"/>
      <sheetData sheetId="3667" refreshError="1"/>
      <sheetData sheetId="3668" refreshError="1"/>
      <sheetData sheetId="3669" refreshError="1"/>
      <sheetData sheetId="3670" refreshError="1"/>
      <sheetData sheetId="3671" refreshError="1"/>
      <sheetData sheetId="3672" refreshError="1"/>
      <sheetData sheetId="3673" refreshError="1"/>
      <sheetData sheetId="3674" refreshError="1"/>
      <sheetData sheetId="3675"/>
      <sheetData sheetId="3676"/>
      <sheetData sheetId="3677"/>
      <sheetData sheetId="3678" refreshError="1"/>
      <sheetData sheetId="3679" refreshError="1"/>
      <sheetData sheetId="3680" refreshError="1"/>
      <sheetData sheetId="3681" refreshError="1"/>
      <sheetData sheetId="3682"/>
      <sheetData sheetId="3683" refreshError="1"/>
      <sheetData sheetId="3684" refreshError="1"/>
      <sheetData sheetId="3685" refreshError="1"/>
      <sheetData sheetId="3686"/>
      <sheetData sheetId="3687"/>
      <sheetData sheetId="3688"/>
      <sheetData sheetId="3689"/>
      <sheetData sheetId="3690"/>
      <sheetData sheetId="3691"/>
      <sheetData sheetId="3692"/>
      <sheetData sheetId="3693"/>
      <sheetData sheetId="3694"/>
      <sheetData sheetId="3695"/>
      <sheetData sheetId="3696"/>
      <sheetData sheetId="3697"/>
      <sheetData sheetId="3698"/>
      <sheetData sheetId="3699"/>
      <sheetData sheetId="3700"/>
      <sheetData sheetId="3701"/>
      <sheetData sheetId="3702"/>
      <sheetData sheetId="3703"/>
      <sheetData sheetId="3704"/>
      <sheetData sheetId="3705"/>
      <sheetData sheetId="3706"/>
      <sheetData sheetId="3707"/>
      <sheetData sheetId="3708"/>
      <sheetData sheetId="3709"/>
      <sheetData sheetId="3710"/>
      <sheetData sheetId="3711"/>
      <sheetData sheetId="3712"/>
      <sheetData sheetId="3713" refreshError="1"/>
      <sheetData sheetId="3714" refreshError="1"/>
      <sheetData sheetId="3715" refreshError="1"/>
      <sheetData sheetId="3716" refreshError="1"/>
      <sheetData sheetId="3717" refreshError="1"/>
      <sheetData sheetId="3718" refreshError="1"/>
      <sheetData sheetId="3719" refreshError="1"/>
      <sheetData sheetId="3720" refreshError="1"/>
      <sheetData sheetId="3721"/>
      <sheetData sheetId="3722" refreshError="1"/>
      <sheetData sheetId="3723" refreshError="1"/>
      <sheetData sheetId="3724" refreshError="1"/>
      <sheetData sheetId="3725" refreshError="1"/>
      <sheetData sheetId="3726"/>
      <sheetData sheetId="3727"/>
      <sheetData sheetId="3728"/>
      <sheetData sheetId="3729"/>
      <sheetData sheetId="3730" refreshError="1"/>
      <sheetData sheetId="3731" refreshError="1"/>
      <sheetData sheetId="3732">
        <row r="4">
          <cell r="B4">
            <v>3</v>
          </cell>
        </row>
      </sheetData>
      <sheetData sheetId="3733"/>
      <sheetData sheetId="3734"/>
      <sheetData sheetId="3735"/>
      <sheetData sheetId="3736"/>
      <sheetData sheetId="3737"/>
      <sheetData sheetId="3738"/>
      <sheetData sheetId="3739"/>
      <sheetData sheetId="3740"/>
      <sheetData sheetId="3741"/>
      <sheetData sheetId="3742"/>
      <sheetData sheetId="3743"/>
      <sheetData sheetId="3744"/>
      <sheetData sheetId="3745"/>
      <sheetData sheetId="3746"/>
      <sheetData sheetId="3747"/>
      <sheetData sheetId="3748"/>
      <sheetData sheetId="3749"/>
      <sheetData sheetId="3750"/>
      <sheetData sheetId="3751"/>
      <sheetData sheetId="3752"/>
      <sheetData sheetId="3753"/>
      <sheetData sheetId="3754"/>
      <sheetData sheetId="3755"/>
      <sheetData sheetId="3756"/>
      <sheetData sheetId="3757"/>
      <sheetData sheetId="3758"/>
      <sheetData sheetId="3759"/>
      <sheetData sheetId="3760"/>
      <sheetData sheetId="3761"/>
      <sheetData sheetId="3762"/>
      <sheetData sheetId="3763"/>
      <sheetData sheetId="3764"/>
      <sheetData sheetId="3765"/>
      <sheetData sheetId="3766"/>
      <sheetData sheetId="3767"/>
      <sheetData sheetId="3768"/>
      <sheetData sheetId="3769"/>
      <sheetData sheetId="3770"/>
      <sheetData sheetId="3771"/>
      <sheetData sheetId="3772"/>
      <sheetData sheetId="3773"/>
      <sheetData sheetId="3774"/>
      <sheetData sheetId="3775"/>
      <sheetData sheetId="3776"/>
      <sheetData sheetId="3777"/>
      <sheetData sheetId="3778"/>
      <sheetData sheetId="3779"/>
      <sheetData sheetId="3780"/>
      <sheetData sheetId="3781"/>
      <sheetData sheetId="3782"/>
      <sheetData sheetId="3783"/>
      <sheetData sheetId="3784"/>
      <sheetData sheetId="3785"/>
      <sheetData sheetId="3786"/>
      <sheetData sheetId="3787"/>
      <sheetData sheetId="3788"/>
      <sheetData sheetId="3789"/>
      <sheetData sheetId="3790"/>
      <sheetData sheetId="3791"/>
      <sheetData sheetId="3792"/>
      <sheetData sheetId="3793"/>
      <sheetData sheetId="3794"/>
      <sheetData sheetId="3795"/>
      <sheetData sheetId="3796"/>
      <sheetData sheetId="3797"/>
      <sheetData sheetId="3798"/>
      <sheetData sheetId="3799"/>
      <sheetData sheetId="3800"/>
      <sheetData sheetId="3801"/>
      <sheetData sheetId="3802"/>
      <sheetData sheetId="3803"/>
      <sheetData sheetId="3804"/>
      <sheetData sheetId="3805"/>
      <sheetData sheetId="3806"/>
      <sheetData sheetId="3807"/>
      <sheetData sheetId="3808"/>
      <sheetData sheetId="3809"/>
      <sheetData sheetId="3810"/>
      <sheetData sheetId="3811"/>
      <sheetData sheetId="3812"/>
      <sheetData sheetId="3813"/>
      <sheetData sheetId="3814"/>
      <sheetData sheetId="3815"/>
      <sheetData sheetId="3816"/>
      <sheetData sheetId="3817"/>
      <sheetData sheetId="3818"/>
      <sheetData sheetId="3819"/>
      <sheetData sheetId="3820"/>
      <sheetData sheetId="3821"/>
      <sheetData sheetId="3822"/>
      <sheetData sheetId="3823"/>
      <sheetData sheetId="3824"/>
      <sheetData sheetId="3825"/>
      <sheetData sheetId="3826"/>
      <sheetData sheetId="3827"/>
      <sheetData sheetId="3828"/>
      <sheetData sheetId="3829"/>
      <sheetData sheetId="3830"/>
      <sheetData sheetId="3831"/>
      <sheetData sheetId="3832"/>
      <sheetData sheetId="3833"/>
      <sheetData sheetId="3834"/>
      <sheetData sheetId="3835"/>
      <sheetData sheetId="3836"/>
      <sheetData sheetId="3837"/>
      <sheetData sheetId="3838"/>
      <sheetData sheetId="3839"/>
      <sheetData sheetId="3840"/>
      <sheetData sheetId="3841"/>
      <sheetData sheetId="3842"/>
      <sheetData sheetId="3843"/>
      <sheetData sheetId="3844"/>
      <sheetData sheetId="3845"/>
      <sheetData sheetId="3846"/>
      <sheetData sheetId="3847"/>
      <sheetData sheetId="3848"/>
      <sheetData sheetId="3849"/>
      <sheetData sheetId="3850"/>
      <sheetData sheetId="3851"/>
      <sheetData sheetId="3852"/>
      <sheetData sheetId="3853"/>
      <sheetData sheetId="3854"/>
      <sheetData sheetId="3855"/>
      <sheetData sheetId="3856"/>
      <sheetData sheetId="3857"/>
      <sheetData sheetId="3858"/>
      <sheetData sheetId="3859"/>
      <sheetData sheetId="3860"/>
      <sheetData sheetId="3861"/>
      <sheetData sheetId="3862"/>
      <sheetData sheetId="3863"/>
      <sheetData sheetId="3864"/>
      <sheetData sheetId="3865"/>
      <sheetData sheetId="3866"/>
      <sheetData sheetId="3867"/>
      <sheetData sheetId="3868"/>
      <sheetData sheetId="3869"/>
      <sheetData sheetId="3870"/>
      <sheetData sheetId="3871"/>
      <sheetData sheetId="3872"/>
      <sheetData sheetId="3873"/>
      <sheetData sheetId="3874"/>
      <sheetData sheetId="3875"/>
      <sheetData sheetId="3876"/>
      <sheetData sheetId="3877"/>
      <sheetData sheetId="3878"/>
      <sheetData sheetId="3879"/>
      <sheetData sheetId="3880"/>
      <sheetData sheetId="3881"/>
      <sheetData sheetId="3882"/>
      <sheetData sheetId="3883"/>
      <sheetData sheetId="3884"/>
      <sheetData sheetId="3885"/>
      <sheetData sheetId="3886"/>
      <sheetData sheetId="3887"/>
      <sheetData sheetId="3888"/>
      <sheetData sheetId="3889"/>
      <sheetData sheetId="3890"/>
      <sheetData sheetId="3891"/>
      <sheetData sheetId="3892"/>
      <sheetData sheetId="3893"/>
      <sheetData sheetId="3894"/>
      <sheetData sheetId="3895"/>
      <sheetData sheetId="3896"/>
      <sheetData sheetId="3897"/>
      <sheetData sheetId="3898"/>
      <sheetData sheetId="3899"/>
      <sheetData sheetId="3900"/>
      <sheetData sheetId="3901"/>
      <sheetData sheetId="3902"/>
      <sheetData sheetId="3903"/>
      <sheetData sheetId="3904"/>
      <sheetData sheetId="3905"/>
      <sheetData sheetId="3906"/>
      <sheetData sheetId="3907"/>
      <sheetData sheetId="3908"/>
      <sheetData sheetId="3909"/>
      <sheetData sheetId="3910"/>
      <sheetData sheetId="3911"/>
      <sheetData sheetId="3912"/>
      <sheetData sheetId="3913"/>
      <sheetData sheetId="3914"/>
      <sheetData sheetId="3915"/>
      <sheetData sheetId="3916"/>
      <sheetData sheetId="3917"/>
      <sheetData sheetId="3918"/>
      <sheetData sheetId="3919"/>
      <sheetData sheetId="3920"/>
      <sheetData sheetId="3921"/>
      <sheetData sheetId="3922"/>
      <sheetData sheetId="3923"/>
      <sheetData sheetId="3924"/>
      <sheetData sheetId="3925"/>
      <sheetData sheetId="3926"/>
      <sheetData sheetId="3927"/>
      <sheetData sheetId="3928"/>
      <sheetData sheetId="3929"/>
      <sheetData sheetId="3930"/>
      <sheetData sheetId="3931"/>
      <sheetData sheetId="3932"/>
      <sheetData sheetId="3933"/>
      <sheetData sheetId="3934"/>
      <sheetData sheetId="3935"/>
      <sheetData sheetId="3936"/>
      <sheetData sheetId="3937"/>
      <sheetData sheetId="3938"/>
      <sheetData sheetId="3939"/>
      <sheetData sheetId="3940"/>
      <sheetData sheetId="3941"/>
      <sheetData sheetId="3942"/>
      <sheetData sheetId="3943"/>
      <sheetData sheetId="3944"/>
      <sheetData sheetId="3945"/>
      <sheetData sheetId="3946"/>
      <sheetData sheetId="3947"/>
      <sheetData sheetId="3948"/>
      <sheetData sheetId="3949"/>
      <sheetData sheetId="3950"/>
      <sheetData sheetId="3951"/>
      <sheetData sheetId="3952"/>
      <sheetData sheetId="3953"/>
      <sheetData sheetId="3954"/>
      <sheetData sheetId="3955"/>
      <sheetData sheetId="3956"/>
      <sheetData sheetId="3957"/>
      <sheetData sheetId="3958"/>
      <sheetData sheetId="3959"/>
      <sheetData sheetId="3960"/>
      <sheetData sheetId="3961"/>
      <sheetData sheetId="3962"/>
      <sheetData sheetId="3963"/>
      <sheetData sheetId="3964"/>
      <sheetData sheetId="3965"/>
      <sheetData sheetId="3966"/>
      <sheetData sheetId="3967"/>
      <sheetData sheetId="3968"/>
      <sheetData sheetId="3969"/>
      <sheetData sheetId="3970"/>
      <sheetData sheetId="3971"/>
      <sheetData sheetId="3972"/>
      <sheetData sheetId="3973"/>
      <sheetData sheetId="3974"/>
      <sheetData sheetId="3975"/>
      <sheetData sheetId="3976"/>
      <sheetData sheetId="3977"/>
      <sheetData sheetId="3978"/>
      <sheetData sheetId="3979"/>
      <sheetData sheetId="3980"/>
      <sheetData sheetId="3981"/>
      <sheetData sheetId="3982"/>
      <sheetData sheetId="3983"/>
      <sheetData sheetId="3984"/>
      <sheetData sheetId="3985"/>
      <sheetData sheetId="3986"/>
      <sheetData sheetId="3987"/>
      <sheetData sheetId="3988"/>
      <sheetData sheetId="3989"/>
      <sheetData sheetId="3990"/>
      <sheetData sheetId="3991"/>
      <sheetData sheetId="3992"/>
      <sheetData sheetId="3993"/>
      <sheetData sheetId="3994"/>
      <sheetData sheetId="3995"/>
      <sheetData sheetId="3996"/>
      <sheetData sheetId="3997"/>
      <sheetData sheetId="3998"/>
      <sheetData sheetId="3999"/>
      <sheetData sheetId="4000"/>
      <sheetData sheetId="4001"/>
      <sheetData sheetId="4002"/>
      <sheetData sheetId="4003"/>
      <sheetData sheetId="4004"/>
      <sheetData sheetId="4005"/>
      <sheetData sheetId="4006"/>
      <sheetData sheetId="4007"/>
      <sheetData sheetId="4008"/>
      <sheetData sheetId="4009"/>
      <sheetData sheetId="4010"/>
      <sheetData sheetId="4011"/>
      <sheetData sheetId="4012"/>
      <sheetData sheetId="4013"/>
      <sheetData sheetId="4014"/>
      <sheetData sheetId="4015"/>
      <sheetData sheetId="4016"/>
      <sheetData sheetId="4017"/>
      <sheetData sheetId="4018"/>
      <sheetData sheetId="4019"/>
      <sheetData sheetId="4020"/>
      <sheetData sheetId="4021"/>
      <sheetData sheetId="4022"/>
      <sheetData sheetId="4023"/>
      <sheetData sheetId="4024"/>
      <sheetData sheetId="4025"/>
      <sheetData sheetId="4026"/>
      <sheetData sheetId="4027"/>
      <sheetData sheetId="4028"/>
      <sheetData sheetId="4029"/>
      <sheetData sheetId="4030"/>
      <sheetData sheetId="4031"/>
      <sheetData sheetId="4032"/>
      <sheetData sheetId="4033"/>
      <sheetData sheetId="4034"/>
      <sheetData sheetId="4035"/>
      <sheetData sheetId="4036"/>
      <sheetData sheetId="4037"/>
      <sheetData sheetId="4038"/>
      <sheetData sheetId="4039"/>
      <sheetData sheetId="4040"/>
      <sheetData sheetId="4041"/>
      <sheetData sheetId="4042"/>
      <sheetData sheetId="4043"/>
      <sheetData sheetId="4044"/>
      <sheetData sheetId="4045"/>
      <sheetData sheetId="4046"/>
      <sheetData sheetId="4047"/>
      <sheetData sheetId="4048"/>
      <sheetData sheetId="4049"/>
      <sheetData sheetId="4050"/>
      <sheetData sheetId="4051"/>
      <sheetData sheetId="4052"/>
      <sheetData sheetId="4053"/>
      <sheetData sheetId="4054"/>
      <sheetData sheetId="4055"/>
      <sheetData sheetId="4056"/>
      <sheetData sheetId="4057"/>
      <sheetData sheetId="4058"/>
      <sheetData sheetId="4059"/>
      <sheetData sheetId="4060"/>
      <sheetData sheetId="4061"/>
      <sheetData sheetId="4062"/>
      <sheetData sheetId="4063"/>
      <sheetData sheetId="4064"/>
      <sheetData sheetId="4065"/>
      <sheetData sheetId="4066"/>
      <sheetData sheetId="4067"/>
      <sheetData sheetId="4068"/>
      <sheetData sheetId="4069"/>
      <sheetData sheetId="4070"/>
      <sheetData sheetId="4071"/>
      <sheetData sheetId="4072"/>
      <sheetData sheetId="4073"/>
      <sheetData sheetId="4074"/>
      <sheetData sheetId="4075"/>
      <sheetData sheetId="4076"/>
      <sheetData sheetId="4077"/>
      <sheetData sheetId="4078"/>
      <sheetData sheetId="4079"/>
      <sheetData sheetId="4080"/>
      <sheetData sheetId="4081"/>
      <sheetData sheetId="4082"/>
      <sheetData sheetId="4083"/>
      <sheetData sheetId="4084"/>
      <sheetData sheetId="4085"/>
      <sheetData sheetId="4086"/>
      <sheetData sheetId="4087"/>
      <sheetData sheetId="4088"/>
      <sheetData sheetId="4089"/>
      <sheetData sheetId="4090"/>
      <sheetData sheetId="4091"/>
      <sheetData sheetId="4092"/>
      <sheetData sheetId="4093"/>
      <sheetData sheetId="4094"/>
      <sheetData sheetId="4095"/>
      <sheetData sheetId="4096"/>
      <sheetData sheetId="4097"/>
      <sheetData sheetId="4098"/>
      <sheetData sheetId="4099"/>
      <sheetData sheetId="4100"/>
      <sheetData sheetId="4101"/>
      <sheetData sheetId="4102"/>
      <sheetData sheetId="4103"/>
      <sheetData sheetId="4104"/>
      <sheetData sheetId="4105"/>
      <sheetData sheetId="4106"/>
      <sheetData sheetId="4107"/>
      <sheetData sheetId="4108"/>
      <sheetData sheetId="4109"/>
      <sheetData sheetId="4110"/>
      <sheetData sheetId="4111"/>
      <sheetData sheetId="4112"/>
      <sheetData sheetId="4113"/>
      <sheetData sheetId="4114"/>
      <sheetData sheetId="4115"/>
      <sheetData sheetId="4116"/>
      <sheetData sheetId="4117"/>
      <sheetData sheetId="4118"/>
      <sheetData sheetId="4119"/>
      <sheetData sheetId="4120"/>
      <sheetData sheetId="4121"/>
      <sheetData sheetId="4122"/>
      <sheetData sheetId="4123"/>
      <sheetData sheetId="4124"/>
      <sheetData sheetId="4125"/>
      <sheetData sheetId="4126"/>
      <sheetData sheetId="4127"/>
      <sheetData sheetId="4128"/>
      <sheetData sheetId="4129"/>
      <sheetData sheetId="4130"/>
      <sheetData sheetId="4131"/>
      <sheetData sheetId="4132"/>
      <sheetData sheetId="4133"/>
      <sheetData sheetId="4134"/>
      <sheetData sheetId="4135"/>
      <sheetData sheetId="4136"/>
      <sheetData sheetId="4137"/>
      <sheetData sheetId="4138"/>
      <sheetData sheetId="4139"/>
      <sheetData sheetId="4140"/>
      <sheetData sheetId="4141"/>
      <sheetData sheetId="4142"/>
      <sheetData sheetId="4143"/>
      <sheetData sheetId="4144"/>
      <sheetData sheetId="4145"/>
      <sheetData sheetId="4146"/>
      <sheetData sheetId="4147"/>
      <sheetData sheetId="4148"/>
      <sheetData sheetId="4149"/>
      <sheetData sheetId="4150"/>
      <sheetData sheetId="4151"/>
      <sheetData sheetId="4152"/>
      <sheetData sheetId="4153"/>
      <sheetData sheetId="4154"/>
      <sheetData sheetId="4155"/>
      <sheetData sheetId="4156"/>
      <sheetData sheetId="4157"/>
      <sheetData sheetId="4158"/>
      <sheetData sheetId="4159"/>
      <sheetData sheetId="4160"/>
      <sheetData sheetId="4161"/>
      <sheetData sheetId="4162"/>
      <sheetData sheetId="4163"/>
      <sheetData sheetId="4164"/>
      <sheetData sheetId="4165"/>
      <sheetData sheetId="4166"/>
      <sheetData sheetId="4167"/>
      <sheetData sheetId="4168"/>
      <sheetData sheetId="4169"/>
      <sheetData sheetId="4170"/>
      <sheetData sheetId="4171"/>
      <sheetData sheetId="4172"/>
      <sheetData sheetId="4173"/>
      <sheetData sheetId="4174"/>
      <sheetData sheetId="4175"/>
      <sheetData sheetId="4176"/>
      <sheetData sheetId="4177"/>
      <sheetData sheetId="4178"/>
      <sheetData sheetId="4179"/>
      <sheetData sheetId="4180"/>
      <sheetData sheetId="4181"/>
      <sheetData sheetId="4182"/>
      <sheetData sheetId="4183"/>
      <sheetData sheetId="4184"/>
      <sheetData sheetId="4185"/>
      <sheetData sheetId="4186"/>
      <sheetData sheetId="4187"/>
      <sheetData sheetId="4188"/>
      <sheetData sheetId="4189"/>
      <sheetData sheetId="4190"/>
      <sheetData sheetId="4191"/>
      <sheetData sheetId="4192"/>
      <sheetData sheetId="4193"/>
      <sheetData sheetId="4194"/>
      <sheetData sheetId="4195"/>
      <sheetData sheetId="4196"/>
      <sheetData sheetId="4197"/>
      <sheetData sheetId="4198"/>
      <sheetData sheetId="4199"/>
      <sheetData sheetId="4200"/>
      <sheetData sheetId="4201"/>
      <sheetData sheetId="4202"/>
      <sheetData sheetId="4203"/>
      <sheetData sheetId="4204"/>
      <sheetData sheetId="4205"/>
      <sheetData sheetId="4206"/>
      <sheetData sheetId="4207"/>
      <sheetData sheetId="4208"/>
      <sheetData sheetId="4209"/>
      <sheetData sheetId="4210"/>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sheetData sheetId="4227"/>
      <sheetData sheetId="4228"/>
      <sheetData sheetId="4229"/>
      <sheetData sheetId="4230"/>
      <sheetData sheetId="4231"/>
      <sheetData sheetId="4232"/>
      <sheetData sheetId="4233"/>
      <sheetData sheetId="4234"/>
      <sheetData sheetId="4235"/>
      <sheetData sheetId="4236"/>
      <sheetData sheetId="4237"/>
      <sheetData sheetId="4238"/>
      <sheetData sheetId="4239"/>
      <sheetData sheetId="4240"/>
      <sheetData sheetId="4241"/>
      <sheetData sheetId="4242"/>
      <sheetData sheetId="4243"/>
      <sheetData sheetId="4244"/>
      <sheetData sheetId="4245"/>
      <sheetData sheetId="4246"/>
      <sheetData sheetId="4247"/>
      <sheetData sheetId="4248"/>
      <sheetData sheetId="4249"/>
      <sheetData sheetId="4250"/>
      <sheetData sheetId="4251"/>
      <sheetData sheetId="4252"/>
      <sheetData sheetId="4253"/>
      <sheetData sheetId="4254"/>
      <sheetData sheetId="4255"/>
      <sheetData sheetId="4256"/>
      <sheetData sheetId="4257"/>
      <sheetData sheetId="4258"/>
      <sheetData sheetId="4259"/>
      <sheetData sheetId="4260"/>
      <sheetData sheetId="4261"/>
      <sheetData sheetId="4262"/>
      <sheetData sheetId="4263"/>
      <sheetData sheetId="4264"/>
      <sheetData sheetId="4265"/>
      <sheetData sheetId="4266"/>
      <sheetData sheetId="4267"/>
      <sheetData sheetId="4268"/>
      <sheetData sheetId="4269"/>
      <sheetData sheetId="4270"/>
      <sheetData sheetId="4271"/>
      <sheetData sheetId="4272"/>
      <sheetData sheetId="4273"/>
      <sheetData sheetId="4274"/>
      <sheetData sheetId="4275"/>
      <sheetData sheetId="4276"/>
      <sheetData sheetId="4277"/>
      <sheetData sheetId="4278"/>
      <sheetData sheetId="4279"/>
      <sheetData sheetId="4280"/>
      <sheetData sheetId="4281"/>
      <sheetData sheetId="4282"/>
      <sheetData sheetId="4283"/>
      <sheetData sheetId="4284"/>
      <sheetData sheetId="4285"/>
      <sheetData sheetId="4286"/>
      <sheetData sheetId="4287"/>
      <sheetData sheetId="4288"/>
      <sheetData sheetId="4289"/>
      <sheetData sheetId="4290"/>
      <sheetData sheetId="4291"/>
      <sheetData sheetId="4292"/>
      <sheetData sheetId="4293"/>
      <sheetData sheetId="4294"/>
      <sheetData sheetId="4295"/>
      <sheetData sheetId="4296"/>
      <sheetData sheetId="4297"/>
      <sheetData sheetId="4298"/>
      <sheetData sheetId="4299"/>
      <sheetData sheetId="4300"/>
      <sheetData sheetId="4301"/>
      <sheetData sheetId="4302"/>
      <sheetData sheetId="4303"/>
      <sheetData sheetId="4304"/>
      <sheetData sheetId="4305"/>
      <sheetData sheetId="4306"/>
      <sheetData sheetId="4307"/>
      <sheetData sheetId="4308"/>
      <sheetData sheetId="4309"/>
      <sheetData sheetId="4310"/>
      <sheetData sheetId="4311"/>
      <sheetData sheetId="4312"/>
      <sheetData sheetId="4313"/>
      <sheetData sheetId="4314"/>
      <sheetData sheetId="4315"/>
      <sheetData sheetId="4316"/>
      <sheetData sheetId="4317"/>
      <sheetData sheetId="4318"/>
      <sheetData sheetId="4319"/>
      <sheetData sheetId="4320"/>
      <sheetData sheetId="4321"/>
      <sheetData sheetId="4322"/>
      <sheetData sheetId="4323"/>
      <sheetData sheetId="4324"/>
      <sheetData sheetId="4325"/>
      <sheetData sheetId="4326"/>
      <sheetData sheetId="4327"/>
      <sheetData sheetId="4328"/>
      <sheetData sheetId="4329"/>
      <sheetData sheetId="4330"/>
      <sheetData sheetId="4331"/>
      <sheetData sheetId="4332"/>
      <sheetData sheetId="4333"/>
      <sheetData sheetId="4334"/>
      <sheetData sheetId="4335"/>
      <sheetData sheetId="4336"/>
      <sheetData sheetId="4337"/>
      <sheetData sheetId="4338"/>
      <sheetData sheetId="4339"/>
      <sheetData sheetId="4340"/>
      <sheetData sheetId="4341"/>
      <sheetData sheetId="4342"/>
      <sheetData sheetId="4343"/>
      <sheetData sheetId="4344"/>
      <sheetData sheetId="4345"/>
      <sheetData sheetId="4346"/>
      <sheetData sheetId="4347"/>
      <sheetData sheetId="4348"/>
      <sheetData sheetId="4349"/>
      <sheetData sheetId="4350"/>
      <sheetData sheetId="4351"/>
      <sheetData sheetId="4352"/>
      <sheetData sheetId="4353"/>
      <sheetData sheetId="4354"/>
      <sheetData sheetId="4355"/>
      <sheetData sheetId="4356"/>
      <sheetData sheetId="4357"/>
      <sheetData sheetId="4358"/>
      <sheetData sheetId="4359"/>
      <sheetData sheetId="4360"/>
      <sheetData sheetId="4361"/>
      <sheetData sheetId="4362"/>
      <sheetData sheetId="4363"/>
      <sheetData sheetId="4364"/>
      <sheetData sheetId="4365"/>
      <sheetData sheetId="4366"/>
      <sheetData sheetId="4367"/>
      <sheetData sheetId="4368"/>
      <sheetData sheetId="4369"/>
      <sheetData sheetId="4370"/>
      <sheetData sheetId="4371"/>
      <sheetData sheetId="4372"/>
      <sheetData sheetId="4373"/>
      <sheetData sheetId="4374"/>
      <sheetData sheetId="4375"/>
      <sheetData sheetId="4376"/>
      <sheetData sheetId="4377"/>
      <sheetData sheetId="4378"/>
      <sheetData sheetId="4379"/>
      <sheetData sheetId="4380"/>
      <sheetData sheetId="4381"/>
      <sheetData sheetId="4382"/>
      <sheetData sheetId="4383"/>
      <sheetData sheetId="4384"/>
      <sheetData sheetId="4385"/>
      <sheetData sheetId="4386"/>
      <sheetData sheetId="4387"/>
      <sheetData sheetId="4388"/>
      <sheetData sheetId="4389"/>
      <sheetData sheetId="4390"/>
      <sheetData sheetId="4391"/>
      <sheetData sheetId="4392"/>
      <sheetData sheetId="4393"/>
      <sheetData sheetId="4394"/>
      <sheetData sheetId="4395"/>
      <sheetData sheetId="4396"/>
      <sheetData sheetId="4397"/>
      <sheetData sheetId="4398"/>
      <sheetData sheetId="4399"/>
      <sheetData sheetId="4400"/>
      <sheetData sheetId="4401"/>
      <sheetData sheetId="4402"/>
      <sheetData sheetId="4403"/>
      <sheetData sheetId="4404"/>
      <sheetData sheetId="4405"/>
      <sheetData sheetId="4406"/>
      <sheetData sheetId="4407"/>
      <sheetData sheetId="4408"/>
      <sheetData sheetId="4409"/>
      <sheetData sheetId="4410"/>
      <sheetData sheetId="4411"/>
      <sheetData sheetId="4412"/>
      <sheetData sheetId="4413"/>
      <sheetData sheetId="4414"/>
      <sheetData sheetId="4415"/>
      <sheetData sheetId="4416"/>
      <sheetData sheetId="4417"/>
      <sheetData sheetId="4418"/>
      <sheetData sheetId="4419"/>
      <sheetData sheetId="4420"/>
      <sheetData sheetId="4421"/>
      <sheetData sheetId="4422"/>
      <sheetData sheetId="4423"/>
      <sheetData sheetId="4424"/>
      <sheetData sheetId="4425"/>
      <sheetData sheetId="4426"/>
      <sheetData sheetId="4427"/>
      <sheetData sheetId="4428"/>
      <sheetData sheetId="4429"/>
      <sheetData sheetId="4430"/>
      <sheetData sheetId="4431"/>
      <sheetData sheetId="4432"/>
      <sheetData sheetId="4433"/>
      <sheetData sheetId="4434"/>
      <sheetData sheetId="4435"/>
      <sheetData sheetId="4436"/>
      <sheetData sheetId="4437"/>
      <sheetData sheetId="4438"/>
      <sheetData sheetId="4439"/>
      <sheetData sheetId="4440"/>
      <sheetData sheetId="4441"/>
      <sheetData sheetId="4442"/>
      <sheetData sheetId="4443"/>
      <sheetData sheetId="4444"/>
      <sheetData sheetId="4445"/>
      <sheetData sheetId="4446"/>
      <sheetData sheetId="4447"/>
      <sheetData sheetId="4448"/>
      <sheetData sheetId="4449"/>
      <sheetData sheetId="4450"/>
      <sheetData sheetId="4451"/>
      <sheetData sheetId="4452"/>
      <sheetData sheetId="4453"/>
      <sheetData sheetId="4454"/>
      <sheetData sheetId="4455"/>
      <sheetData sheetId="4456"/>
      <sheetData sheetId="4457"/>
      <sheetData sheetId="4458"/>
      <sheetData sheetId="4459"/>
      <sheetData sheetId="4460"/>
      <sheetData sheetId="4461"/>
      <sheetData sheetId="4462"/>
      <sheetData sheetId="4463"/>
      <sheetData sheetId="4464"/>
      <sheetData sheetId="4465"/>
      <sheetData sheetId="4466"/>
      <sheetData sheetId="4467"/>
      <sheetData sheetId="4468"/>
      <sheetData sheetId="4469"/>
      <sheetData sheetId="4470"/>
      <sheetData sheetId="4471"/>
      <sheetData sheetId="4472"/>
      <sheetData sheetId="4473"/>
      <sheetData sheetId="4474"/>
      <sheetData sheetId="4475"/>
      <sheetData sheetId="4476"/>
      <sheetData sheetId="4477"/>
      <sheetData sheetId="4478"/>
      <sheetData sheetId="4479"/>
      <sheetData sheetId="4480"/>
      <sheetData sheetId="4481"/>
      <sheetData sheetId="4482"/>
      <sheetData sheetId="4483"/>
      <sheetData sheetId="4484"/>
      <sheetData sheetId="4485"/>
      <sheetData sheetId="4486"/>
      <sheetData sheetId="4487"/>
      <sheetData sheetId="4488"/>
      <sheetData sheetId="4489"/>
      <sheetData sheetId="4490"/>
      <sheetData sheetId="4491"/>
      <sheetData sheetId="4492"/>
      <sheetData sheetId="4493"/>
      <sheetData sheetId="4494"/>
      <sheetData sheetId="4495"/>
      <sheetData sheetId="4496"/>
      <sheetData sheetId="4497"/>
      <sheetData sheetId="4498"/>
      <sheetData sheetId="4499"/>
      <sheetData sheetId="4500"/>
      <sheetData sheetId="4501"/>
      <sheetData sheetId="4502"/>
      <sheetData sheetId="4503"/>
      <sheetData sheetId="4504"/>
      <sheetData sheetId="4505"/>
      <sheetData sheetId="4506"/>
      <sheetData sheetId="4507"/>
      <sheetData sheetId="4508"/>
      <sheetData sheetId="4509"/>
      <sheetData sheetId="4510"/>
      <sheetData sheetId="4511" refreshError="1"/>
    </sheetDataSet>
  </externalBook>
</externalLink>
</file>

<file path=xl/externalLinks/externalLink1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1. Policy"/>
      <sheetName val="2. Balance Test"/>
      <sheetName val="3. list of samples"/>
      <sheetName val="4. Depreciation Test"/>
      <sheetName val="5. Repairs &amp; Maintenance"/>
      <sheetName val="Tickmarks "/>
    </sheetNames>
    <sheetDataSet>
      <sheetData sheetId="0" refreshError="1">
        <row r="28">
          <cell r="F28">
            <v>585389.05000000005</v>
          </cell>
        </row>
        <row r="34">
          <cell r="F34">
            <v>1766229.43</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1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IOS2009"/>
      <sheetName val="Checklist"/>
      <sheetName val="Cov"/>
      <sheetName val="New Ratios"/>
      <sheetName val="Ratios"/>
      <sheetName val="Reco"/>
      <sheetName val="SEBI_ FORMAT NEW"/>
      <sheetName val="BALANCE SHEET"/>
      <sheetName val="P&amp;L"/>
      <sheetName val="CFS"/>
      <sheetName val="CFS Workings"/>
      <sheetName val="Sheet4"/>
      <sheetName val="BS_SCH_1"/>
      <sheetName val="Fixed Assets"/>
      <sheetName val="investment"/>
      <sheetName val="BS_SCH_2"/>
      <sheetName val="PNL_SCH"/>
      <sheetName val="GROUPINGS"/>
      <sheetName val="TBSAP"/>
      <sheetName val="sheet for consol"/>
      <sheetName val="Ratios_New"/>
      <sheetName val="EPS_2008_OLD"/>
      <sheetName val="cflowworkings"/>
      <sheetName val="CFS_DHS"/>
      <sheetName val="EPS"/>
      <sheetName val="PNL_MGMT"/>
      <sheetName val="PNL_SCH_MGMT"/>
    </sheetNames>
    <sheetDataSet>
      <sheetData sheetId="0"/>
      <sheetData sheetId="1"/>
      <sheetData sheetId="2"/>
      <sheetData sheetId="3"/>
      <sheetData sheetId="4"/>
      <sheetData sheetId="5"/>
      <sheetData sheetId="6"/>
      <sheetData sheetId="7">
        <row r="95">
          <cell r="E95">
            <v>1961554893</v>
          </cell>
        </row>
        <row r="96">
          <cell r="E96">
            <v>19175825.983333334</v>
          </cell>
        </row>
        <row r="97">
          <cell r="E97">
            <v>102.29311085242874</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1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lock"/>
      <sheetName val="LDCOMP"/>
      <sheetName val="V_Prperf"/>
      <sheetName val="TarPrice ML"/>
      <sheetName val="Tarprice1999"/>
      <sheetName val="CLEC"/>
      <sheetName val="Long Distance"/>
      <sheetName val="Sum of the Parts No FRO"/>
      <sheetName val="DATABOX"/>
      <sheetName val="ATT"/>
      <sheetName val="BEL"/>
      <sheetName val="BLS"/>
      <sheetName val="FON"/>
      <sheetName val="GC"/>
      <sheetName val="GTE"/>
      <sheetName val="MCI"/>
      <sheetName val="QWST"/>
      <sheetName val="SBC"/>
      <sheetName val="USW"/>
      <sheetName val="Intern.New"/>
      <sheetName val="Q-CAPX"/>
      <sheetName val="V_Inpu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3">
          <cell r="AD3" t="str">
            <v>SHARES OUT</v>
          </cell>
        </row>
        <row r="4">
          <cell r="AD4" t="str">
            <v>LAST RPTD</v>
          </cell>
        </row>
        <row r="6">
          <cell r="AD6">
            <v>1111.9000000000001</v>
          </cell>
        </row>
        <row r="7">
          <cell r="AD7">
            <v>35.636000000000003</v>
          </cell>
        </row>
        <row r="8">
          <cell r="AD8">
            <v>23.028000000000002</v>
          </cell>
        </row>
        <row r="9">
          <cell r="AD9">
            <v>282.5</v>
          </cell>
        </row>
        <row r="10">
          <cell r="AD10">
            <v>1581</v>
          </cell>
        </row>
        <row r="11">
          <cell r="AD11">
            <v>1909</v>
          </cell>
        </row>
        <row r="12">
          <cell r="AD12">
            <v>140.9</v>
          </cell>
        </row>
        <row r="13">
          <cell r="AD13">
            <v>224.01297858900466</v>
          </cell>
        </row>
        <row r="14">
          <cell r="AD14">
            <v>142</v>
          </cell>
        </row>
        <row r="15">
          <cell r="AD15">
            <v>260.10000000000002</v>
          </cell>
        </row>
        <row r="16">
          <cell r="AD16">
            <v>49.822000000000003</v>
          </cell>
        </row>
        <row r="17">
          <cell r="AD17">
            <v>49.695999999999998</v>
          </cell>
        </row>
        <row r="18">
          <cell r="AD18">
            <v>887.1</v>
          </cell>
        </row>
        <row r="19">
          <cell r="AD19">
            <v>179.23599999999999</v>
          </cell>
        </row>
        <row r="20">
          <cell r="AD20">
            <v>456.5</v>
          </cell>
        </row>
        <row r="21">
          <cell r="AD21">
            <v>791.17711075</v>
          </cell>
        </row>
        <row r="22">
          <cell r="AD22">
            <v>978</v>
          </cell>
        </row>
        <row r="23">
          <cell r="AD23">
            <v>46.988</v>
          </cell>
        </row>
        <row r="24">
          <cell r="AD24">
            <v>50.009</v>
          </cell>
        </row>
        <row r="25">
          <cell r="AD25">
            <v>36.945999999999998</v>
          </cell>
        </row>
        <row r="26">
          <cell r="AD26">
            <v>55.19</v>
          </cell>
        </row>
        <row r="28">
          <cell r="AD28">
            <v>124.9</v>
          </cell>
        </row>
        <row r="29">
          <cell r="AD29">
            <v>718.5</v>
          </cell>
        </row>
        <row r="30">
          <cell r="AD30">
            <v>1976.0249999999999</v>
          </cell>
        </row>
        <row r="31">
          <cell r="AD31">
            <v>69.477999999999994</v>
          </cell>
        </row>
        <row r="32">
          <cell r="AD32">
            <v>53.393999999999998</v>
          </cell>
        </row>
        <row r="33">
          <cell r="AD33">
            <v>66.294353000000001</v>
          </cell>
        </row>
        <row r="34">
          <cell r="AD34">
            <v>1964</v>
          </cell>
        </row>
        <row r="35">
          <cell r="AD35">
            <v>53.942</v>
          </cell>
        </row>
        <row r="36">
          <cell r="AD36">
            <v>3278</v>
          </cell>
        </row>
        <row r="38">
          <cell r="AD38">
            <v>52.828000000000003</v>
          </cell>
        </row>
        <row r="40">
          <cell r="AD40">
            <v>527</v>
          </cell>
        </row>
        <row r="41">
          <cell r="AD41">
            <v>1930</v>
          </cell>
        </row>
        <row r="43">
          <cell r="AD43">
            <v>31.7</v>
          </cell>
        </row>
        <row r="45">
          <cell r="AD45">
            <v>45.421999999999997</v>
          </cell>
        </row>
        <row r="46">
          <cell r="AD46">
            <v>176.50199999999998</v>
          </cell>
        </row>
        <row r="47">
          <cell r="AD47">
            <v>50.575000000000003</v>
          </cell>
        </row>
        <row r="48">
          <cell r="AD48">
            <v>2794.8</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1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_04_05"/>
    </sheetNames>
    <sheetDataSet>
      <sheetData sheetId="0" refreshError="1"/>
    </sheetDataSet>
  </externalBook>
</externalLink>
</file>

<file path=xl/externalLinks/externalLink1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e_04_05"/>
    </sheetNames>
    <sheetDataSet>
      <sheetData sheetId="0" refreshError="1"/>
    </sheetDataSet>
  </externalBook>
</externalLink>
</file>

<file path=xl/externalLinks/externalLink17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sheetName val="Customer Summary"/>
      <sheetName val="As Sold Financial Plan"/>
      <sheetName val="Parts"/>
      <sheetName val="Services"/>
      <sheetName val="repair-replace "/>
      <sheetName val="Parts Cost"/>
      <sheetName val="Services Cost"/>
      <sheetName val="OpTrack"/>
      <sheetName val="RAW DATA"/>
      <sheetName val="Module1"/>
      <sheetName val="Module2"/>
      <sheetName val="Sheet5"/>
      <sheetName val="Sheet6"/>
      <sheetName val="Sheet7"/>
      <sheetName val="Sheet8"/>
      <sheetName val="Sheet9"/>
      <sheetName val="Sheet10"/>
      <sheetName val="Sheet11"/>
      <sheetName val="Sheet12"/>
      <sheetName val="Sheet13"/>
      <sheetName val="Sheet14"/>
      <sheetName val="Sheet15"/>
      <sheetName val="Sheet16"/>
      <sheetName val="Module3"/>
      <sheetName val="Module5"/>
      <sheetName val="CRITERIA1"/>
      <sheetName val="Audit"/>
      <sheetName val="Customer_Summary"/>
      <sheetName val="As_Sold_Financial_Plan"/>
      <sheetName val="repair-replace_"/>
      <sheetName val="Parts_Cost"/>
      <sheetName val="Services_Cost"/>
      <sheetName val="RAW_DATA"/>
      <sheetName val="Schedules"/>
      <sheetName val="PLAN_FEB97"/>
      <sheetName val="#REF"/>
      <sheetName val="Rates"/>
      <sheetName val="Sheet1"/>
      <sheetName val="BS Rec Control Sheet"/>
      <sheetName val="Master"/>
      <sheetName val="Invoice"/>
      <sheetName val="Customer_Summary1"/>
      <sheetName val="As_Sold_Financial_Plan1"/>
      <sheetName val="repair-replace_1"/>
      <sheetName val="Parts_Cost1"/>
      <sheetName val="Services_Cost1"/>
      <sheetName val="RAW_DATA1"/>
      <sheetName val="BS_Rec_Control_Sheet"/>
      <sheetName val="MAPPING-Mnth"/>
      <sheetName val="Inc. Stat from Tral balance"/>
      <sheetName val="Publicbuilding"/>
    </sheetNames>
    <sheetDataSet>
      <sheetData sheetId="0">
        <row r="11">
          <cell r="A11" t="str">
            <v>Description</v>
          </cell>
        </row>
      </sheetData>
      <sheetData sheetId="1"/>
      <sheetData sheetId="2" refreshError="1"/>
      <sheetData sheetId="3"/>
      <sheetData sheetId="4"/>
      <sheetData sheetId="5"/>
      <sheetData sheetId="6"/>
      <sheetData sheetId="7"/>
      <sheetData sheetId="8" refreshError="1">
        <row r="11">
          <cell r="A11" t="str">
            <v>Description</v>
          </cell>
          <cell r="B11" t="str">
            <v>CUMULATV</v>
          </cell>
          <cell r="D11">
            <v>1</v>
          </cell>
          <cell r="E11">
            <v>2</v>
          </cell>
          <cell r="F11">
            <v>3</v>
          </cell>
          <cell r="G11">
            <v>4</v>
          </cell>
          <cell r="H11">
            <v>5</v>
          </cell>
          <cell r="I11">
            <v>6</v>
          </cell>
          <cell r="J11">
            <v>7</v>
          </cell>
          <cell r="K11">
            <v>8</v>
          </cell>
          <cell r="L11">
            <v>9</v>
          </cell>
          <cell r="M11">
            <v>10</v>
          </cell>
          <cell r="N11">
            <v>11</v>
          </cell>
          <cell r="O11">
            <v>12</v>
          </cell>
          <cell r="P11">
            <v>13</v>
          </cell>
          <cell r="Q11">
            <v>14</v>
          </cell>
          <cell r="R11">
            <v>15</v>
          </cell>
          <cell r="S11">
            <v>16</v>
          </cell>
          <cell r="T11">
            <v>17</v>
          </cell>
          <cell r="U11">
            <v>18</v>
          </cell>
          <cell r="V11">
            <v>19</v>
          </cell>
          <cell r="W11">
            <v>20</v>
          </cell>
          <cell r="X11">
            <v>21</v>
          </cell>
          <cell r="Y11">
            <v>22</v>
          </cell>
          <cell r="Z11">
            <v>23</v>
          </cell>
          <cell r="AA11">
            <v>24</v>
          </cell>
          <cell r="AB11">
            <v>25</v>
          </cell>
        </row>
        <row r="12">
          <cell r="C12" t="str">
            <v>MOBIL</v>
          </cell>
          <cell r="D12">
            <v>1999</v>
          </cell>
          <cell r="E12">
            <v>2000</v>
          </cell>
          <cell r="F12">
            <v>2001</v>
          </cell>
          <cell r="G12">
            <v>2002</v>
          </cell>
          <cell r="H12">
            <v>2003</v>
          </cell>
          <cell r="I12">
            <v>2004</v>
          </cell>
          <cell r="J12">
            <v>2005</v>
          </cell>
          <cell r="K12">
            <v>2006</v>
          </cell>
          <cell r="L12">
            <v>2007</v>
          </cell>
          <cell r="M12">
            <v>2008</v>
          </cell>
          <cell r="N12">
            <v>2009</v>
          </cell>
          <cell r="O12">
            <v>2010</v>
          </cell>
          <cell r="P12" t="str">
            <v>Quantities</v>
          </cell>
          <cell r="Q12">
            <v>0</v>
          </cell>
          <cell r="R12">
            <v>0</v>
          </cell>
          <cell r="S12">
            <v>0</v>
          </cell>
          <cell r="T12">
            <v>0</v>
          </cell>
          <cell r="U12">
            <v>0</v>
          </cell>
          <cell r="V12">
            <v>0</v>
          </cell>
          <cell r="W12">
            <v>0</v>
          </cell>
          <cell r="X12">
            <v>0</v>
          </cell>
          <cell r="Y12">
            <v>0</v>
          </cell>
          <cell r="Z12">
            <v>0</v>
          </cell>
          <cell r="AA12">
            <v>0</v>
          </cell>
          <cell r="AB12">
            <v>0</v>
          </cell>
        </row>
        <row r="13">
          <cell r="A13" t="str">
            <v>PARTS</v>
          </cell>
          <cell r="B13">
            <v>6003624.0636500753</v>
          </cell>
          <cell r="C13">
            <v>0</v>
          </cell>
          <cell r="D13">
            <v>225516.71987999999</v>
          </cell>
          <cell r="E13">
            <v>53384.219880000004</v>
          </cell>
          <cell r="F13">
            <v>97576.454880000019</v>
          </cell>
          <cell r="G13">
            <v>53384.219880000004</v>
          </cell>
          <cell r="H13">
            <v>294673.82298</v>
          </cell>
          <cell r="I13">
            <v>320305.31928000005</v>
          </cell>
          <cell r="J13">
            <v>53384.219880000004</v>
          </cell>
          <cell r="K13">
            <v>642024.79007999995</v>
          </cell>
          <cell r="L13">
            <v>1568294.03568</v>
          </cell>
          <cell r="M13">
            <v>53384.219880000004</v>
          </cell>
          <cell r="N13">
            <v>1437485.0200800002</v>
          </cell>
          <cell r="O13">
            <v>1204150.0192800001</v>
          </cell>
          <cell r="P13">
            <v>61.00199007391646</v>
          </cell>
          <cell r="Q13">
            <v>0</v>
          </cell>
          <cell r="R13">
            <v>0</v>
          </cell>
          <cell r="S13">
            <v>0</v>
          </cell>
          <cell r="T13">
            <v>0</v>
          </cell>
          <cell r="U13">
            <v>0</v>
          </cell>
          <cell r="V13">
            <v>0</v>
          </cell>
          <cell r="W13">
            <v>0</v>
          </cell>
          <cell r="X13">
            <v>0</v>
          </cell>
          <cell r="Y13">
            <v>0</v>
          </cell>
          <cell r="Z13">
            <v>0</v>
          </cell>
          <cell r="AA13">
            <v>0</v>
          </cell>
          <cell r="AB13">
            <v>0</v>
          </cell>
        </row>
        <row r="14">
          <cell r="A14" t="str">
            <v>SERVICES</v>
          </cell>
          <cell r="B14">
            <v>2230890.6177445394</v>
          </cell>
          <cell r="C14">
            <v>0</v>
          </cell>
          <cell r="D14">
            <v>100139.02168626848</v>
          </cell>
          <cell r="E14">
            <v>0</v>
          </cell>
          <cell r="F14">
            <v>271466.1404983995</v>
          </cell>
          <cell r="G14">
            <v>0</v>
          </cell>
          <cell r="H14">
            <v>100074.90777717408</v>
          </cell>
          <cell r="I14">
            <v>643797.29586497473</v>
          </cell>
          <cell r="J14">
            <v>0</v>
          </cell>
          <cell r="K14">
            <v>100074.90777717408</v>
          </cell>
          <cell r="L14">
            <v>271466.1404983995</v>
          </cell>
          <cell r="M14">
            <v>0</v>
          </cell>
          <cell r="N14">
            <v>100074.90777717408</v>
          </cell>
          <cell r="O14">
            <v>643797.29586497473</v>
          </cell>
          <cell r="P14">
            <v>0</v>
          </cell>
          <cell r="Q14">
            <v>0</v>
          </cell>
          <cell r="R14">
            <v>0</v>
          </cell>
          <cell r="S14">
            <v>0</v>
          </cell>
          <cell r="T14">
            <v>0</v>
          </cell>
          <cell r="U14">
            <v>0</v>
          </cell>
          <cell r="V14">
            <v>0</v>
          </cell>
          <cell r="W14">
            <v>0</v>
          </cell>
          <cell r="X14">
            <v>0</v>
          </cell>
          <cell r="Y14">
            <v>0</v>
          </cell>
          <cell r="Z14">
            <v>0</v>
          </cell>
          <cell r="AA14">
            <v>0</v>
          </cell>
          <cell r="AB14">
            <v>0</v>
          </cell>
        </row>
        <row r="15">
          <cell r="A15" t="str">
            <v xml:space="preserve">   FES Subtotal</v>
          </cell>
          <cell r="B15">
            <v>588351.28565755638</v>
          </cell>
          <cell r="C15">
            <v>0</v>
          </cell>
          <cell r="D15">
            <v>0</v>
          </cell>
          <cell r="E15">
            <v>30671.203917754068</v>
          </cell>
          <cell r="F15">
            <v>46303.787072245374</v>
          </cell>
          <cell r="G15">
            <v>0</v>
          </cell>
          <cell r="H15">
            <v>30671.203917754068</v>
          </cell>
          <cell r="I15">
            <v>186529.44792102469</v>
          </cell>
          <cell r="J15">
            <v>0</v>
          </cell>
          <cell r="K15">
            <v>30671.203917754068</v>
          </cell>
          <cell r="L15">
            <v>46303.787072245374</v>
          </cell>
          <cell r="M15">
            <v>0</v>
          </cell>
          <cell r="N15">
            <v>30671.203917754068</v>
          </cell>
          <cell r="O15">
            <v>186529.44792102469</v>
          </cell>
          <cell r="P15">
            <v>0</v>
          </cell>
          <cell r="Q15">
            <v>0</v>
          </cell>
          <cell r="R15">
            <v>0</v>
          </cell>
          <cell r="S15">
            <v>0</v>
          </cell>
          <cell r="T15">
            <v>0</v>
          </cell>
          <cell r="U15">
            <v>0</v>
          </cell>
          <cell r="V15">
            <v>0</v>
          </cell>
          <cell r="W15">
            <v>0</v>
          </cell>
          <cell r="X15">
            <v>0</v>
          </cell>
          <cell r="Y15">
            <v>0</v>
          </cell>
          <cell r="Z15">
            <v>0</v>
          </cell>
          <cell r="AA15">
            <v>0</v>
          </cell>
          <cell r="AB15">
            <v>0</v>
          </cell>
        </row>
        <row r="16">
          <cell r="A16" t="str">
            <v xml:space="preserve">   PL&amp;M Subtotal</v>
          </cell>
          <cell r="B16">
            <v>1642539.3320869827</v>
          </cell>
          <cell r="C16">
            <v>0</v>
          </cell>
          <cell r="D16">
            <v>100139.02168626848</v>
          </cell>
          <cell r="E16">
            <v>-30671.203917754068</v>
          </cell>
          <cell r="F16">
            <v>225162.35342615412</v>
          </cell>
          <cell r="G16">
            <v>0</v>
          </cell>
          <cell r="H16">
            <v>69403.703859420013</v>
          </cell>
          <cell r="I16">
            <v>457267.84794395004</v>
          </cell>
          <cell r="J16">
            <v>0</v>
          </cell>
          <cell r="K16">
            <v>69403.703859420013</v>
          </cell>
          <cell r="L16">
            <v>225162.35342615412</v>
          </cell>
          <cell r="M16">
            <v>0</v>
          </cell>
          <cell r="N16">
            <v>69403.703859420013</v>
          </cell>
          <cell r="O16">
            <v>457267.84794395004</v>
          </cell>
          <cell r="P16">
            <v>0</v>
          </cell>
          <cell r="Q16">
            <v>0</v>
          </cell>
          <cell r="R16">
            <v>0</v>
          </cell>
          <cell r="S16">
            <v>0</v>
          </cell>
          <cell r="T16">
            <v>0</v>
          </cell>
          <cell r="U16">
            <v>0</v>
          </cell>
          <cell r="V16">
            <v>0</v>
          </cell>
          <cell r="W16">
            <v>0</v>
          </cell>
          <cell r="X16">
            <v>0</v>
          </cell>
          <cell r="Y16">
            <v>0</v>
          </cell>
          <cell r="Z16">
            <v>0</v>
          </cell>
          <cell r="AA16">
            <v>0</v>
          </cell>
          <cell r="AB16">
            <v>0</v>
          </cell>
        </row>
        <row r="17">
          <cell r="A17" t="str">
            <v>REPAIRS</v>
          </cell>
          <cell r="B17">
            <v>3313916.0008160169</v>
          </cell>
          <cell r="C17">
            <v>0</v>
          </cell>
          <cell r="D17">
            <v>442021.90934502834</v>
          </cell>
          <cell r="E17">
            <v>0</v>
          </cell>
          <cell r="F17">
            <v>659385.27094754437</v>
          </cell>
          <cell r="G17">
            <v>0</v>
          </cell>
          <cell r="H17">
            <v>93529.825666318357</v>
          </cell>
          <cell r="I17">
            <v>698098.2010890902</v>
          </cell>
          <cell r="J17">
            <v>0</v>
          </cell>
          <cell r="K17">
            <v>93529.825666318357</v>
          </cell>
          <cell r="L17">
            <v>629252.76701262663</v>
          </cell>
          <cell r="M17">
            <v>0</v>
          </cell>
          <cell r="N17">
            <v>0</v>
          </cell>
          <cell r="O17">
            <v>698098.2010890902</v>
          </cell>
          <cell r="P17">
            <v>0</v>
          </cell>
          <cell r="Q17">
            <v>0</v>
          </cell>
          <cell r="R17">
            <v>0</v>
          </cell>
          <cell r="S17">
            <v>0</v>
          </cell>
          <cell r="T17">
            <v>0</v>
          </cell>
          <cell r="U17">
            <v>0</v>
          </cell>
          <cell r="V17">
            <v>0</v>
          </cell>
          <cell r="W17">
            <v>0</v>
          </cell>
          <cell r="X17">
            <v>0</v>
          </cell>
          <cell r="Y17">
            <v>0</v>
          </cell>
          <cell r="Z17">
            <v>0</v>
          </cell>
          <cell r="AA17">
            <v>0</v>
          </cell>
          <cell r="AB17">
            <v>0</v>
          </cell>
        </row>
        <row r="18">
          <cell r="A18" t="str">
            <v>O&amp;M</v>
          </cell>
          <cell r="B18">
            <v>840000</v>
          </cell>
          <cell r="C18">
            <v>0</v>
          </cell>
          <cell r="D18">
            <v>70000</v>
          </cell>
          <cell r="E18">
            <v>70000</v>
          </cell>
          <cell r="F18">
            <v>70000</v>
          </cell>
          <cell r="G18">
            <v>70000</v>
          </cell>
          <cell r="H18">
            <v>70000</v>
          </cell>
          <cell r="I18">
            <v>70000</v>
          </cell>
          <cell r="J18">
            <v>70000</v>
          </cell>
          <cell r="K18">
            <v>70000</v>
          </cell>
          <cell r="L18">
            <v>70000</v>
          </cell>
          <cell r="M18">
            <v>70000</v>
          </cell>
          <cell r="N18">
            <v>70000</v>
          </cell>
          <cell r="O18">
            <v>70000</v>
          </cell>
          <cell r="P18">
            <v>0</v>
          </cell>
          <cell r="Q18">
            <v>0</v>
          </cell>
          <cell r="R18">
            <v>0</v>
          </cell>
          <cell r="S18">
            <v>0</v>
          </cell>
          <cell r="T18">
            <v>0</v>
          </cell>
          <cell r="U18">
            <v>0</v>
          </cell>
          <cell r="V18">
            <v>0</v>
          </cell>
          <cell r="W18">
            <v>0</v>
          </cell>
          <cell r="X18">
            <v>0</v>
          </cell>
          <cell r="Y18">
            <v>0</v>
          </cell>
          <cell r="Z18">
            <v>0</v>
          </cell>
          <cell r="AA18">
            <v>0</v>
          </cell>
          <cell r="AB18">
            <v>0</v>
          </cell>
        </row>
        <row r="19">
          <cell r="A19" t="str">
            <v xml:space="preserve">   M&amp;D</v>
          </cell>
          <cell r="B19">
            <v>0</v>
          </cell>
          <cell r="C19">
            <v>0</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row>
        <row r="20">
          <cell r="A20" t="str">
            <v xml:space="preserve">   Serv Dir</v>
          </cell>
          <cell r="B20">
            <v>840000</v>
          </cell>
          <cell r="C20">
            <v>0</v>
          </cell>
          <cell r="D20">
            <v>70000</v>
          </cell>
          <cell r="E20">
            <v>70000</v>
          </cell>
          <cell r="F20">
            <v>70000</v>
          </cell>
          <cell r="G20">
            <v>70000</v>
          </cell>
          <cell r="H20">
            <v>70000</v>
          </cell>
          <cell r="I20">
            <v>70000</v>
          </cell>
          <cell r="J20">
            <v>70000</v>
          </cell>
          <cell r="K20">
            <v>70000</v>
          </cell>
          <cell r="L20">
            <v>70000</v>
          </cell>
          <cell r="M20">
            <v>70000</v>
          </cell>
          <cell r="N20">
            <v>70000</v>
          </cell>
          <cell r="O20">
            <v>70000</v>
          </cell>
          <cell r="P20">
            <v>0</v>
          </cell>
          <cell r="Q20">
            <v>0</v>
          </cell>
          <cell r="R20">
            <v>0</v>
          </cell>
          <cell r="S20">
            <v>0</v>
          </cell>
          <cell r="T20">
            <v>0</v>
          </cell>
          <cell r="U20">
            <v>0</v>
          </cell>
          <cell r="V20">
            <v>0</v>
          </cell>
          <cell r="W20">
            <v>0</v>
          </cell>
          <cell r="X20">
            <v>0</v>
          </cell>
          <cell r="Y20">
            <v>0</v>
          </cell>
          <cell r="Z20">
            <v>0</v>
          </cell>
          <cell r="AA20">
            <v>0</v>
          </cell>
          <cell r="AB20">
            <v>0</v>
          </cell>
        </row>
        <row r="21">
          <cell r="A21" t="str">
            <v xml:space="preserve">   LDs &amp; Contingencies</v>
          </cell>
          <cell r="B21">
            <v>0</v>
          </cell>
          <cell r="C21">
            <v>0</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row>
        <row r="22">
          <cell r="A22" t="str">
            <v>TOTAL PLANNED</v>
          </cell>
          <cell r="B22">
            <v>12388430.68221063</v>
          </cell>
          <cell r="C22">
            <v>0</v>
          </cell>
          <cell r="D22">
            <v>837677.65091129683</v>
          </cell>
          <cell r="E22">
            <v>123384.21988</v>
          </cell>
          <cell r="F22">
            <v>1098427.866325944</v>
          </cell>
          <cell r="G22">
            <v>123384.21988</v>
          </cell>
          <cell r="H22">
            <v>558278.5564234925</v>
          </cell>
          <cell r="I22">
            <v>1732200.8162340648</v>
          </cell>
          <cell r="J22">
            <v>123384.21988</v>
          </cell>
          <cell r="K22">
            <v>905629.52352349239</v>
          </cell>
          <cell r="L22">
            <v>2539012.9431910263</v>
          </cell>
          <cell r="M22">
            <v>123384.21988</v>
          </cell>
          <cell r="N22">
            <v>1607559.9278571743</v>
          </cell>
          <cell r="O22">
            <v>2616045.5162340649</v>
          </cell>
          <cell r="P22">
            <v>61.00199007391646</v>
          </cell>
          <cell r="Q22">
            <v>0</v>
          </cell>
          <cell r="R22">
            <v>0</v>
          </cell>
          <cell r="S22">
            <v>0</v>
          </cell>
          <cell r="T22">
            <v>0</v>
          </cell>
          <cell r="U22">
            <v>0</v>
          </cell>
          <cell r="V22">
            <v>0</v>
          </cell>
          <cell r="W22">
            <v>0</v>
          </cell>
          <cell r="X22">
            <v>0</v>
          </cell>
          <cell r="Y22">
            <v>0</v>
          </cell>
          <cell r="Z22">
            <v>0</v>
          </cell>
          <cell r="AA22">
            <v>0</v>
          </cell>
          <cell r="AB22">
            <v>0</v>
          </cell>
        </row>
        <row r="23">
          <cell r="A23" t="str">
            <v xml:space="preserve">   Unplanned</v>
          </cell>
          <cell r="B23">
            <v>1711630.0740011157</v>
          </cell>
          <cell r="C23">
            <v>0</v>
          </cell>
          <cell r="D23">
            <v>51160</v>
          </cell>
          <cell r="E23">
            <v>85058.111105686694</v>
          </cell>
          <cell r="F23">
            <v>150069.925920851</v>
          </cell>
          <cell r="G23">
            <v>51160</v>
          </cell>
          <cell r="H23">
            <v>100858.111105687</v>
          </cell>
          <cell r="I23">
            <v>276308.88886833302</v>
          </cell>
          <cell r="J23">
            <v>51160</v>
          </cell>
          <cell r="K23">
            <v>100858.111105687</v>
          </cell>
          <cell r="L23">
            <v>297369.925920851</v>
          </cell>
          <cell r="M23">
            <v>51160</v>
          </cell>
          <cell r="N23">
            <v>220158.11110568701</v>
          </cell>
          <cell r="O23">
            <v>276308.88886833302</v>
          </cell>
          <cell r="P23">
            <v>0</v>
          </cell>
          <cell r="Q23">
            <v>0</v>
          </cell>
          <cell r="R23">
            <v>0</v>
          </cell>
          <cell r="S23">
            <v>0</v>
          </cell>
          <cell r="T23">
            <v>0</v>
          </cell>
          <cell r="U23">
            <v>0</v>
          </cell>
          <cell r="V23">
            <v>0</v>
          </cell>
          <cell r="W23">
            <v>0</v>
          </cell>
          <cell r="X23">
            <v>0</v>
          </cell>
          <cell r="Y23">
            <v>0</v>
          </cell>
          <cell r="Z23">
            <v>0</v>
          </cell>
          <cell r="AA23">
            <v>0</v>
          </cell>
          <cell r="AB23">
            <v>0</v>
          </cell>
        </row>
        <row r="24">
          <cell r="A24" t="str">
            <v>TOTAL SALES</v>
          </cell>
          <cell r="B24">
            <v>14100060.756211746</v>
          </cell>
          <cell r="C24">
            <v>0</v>
          </cell>
          <cell r="D24">
            <v>888837.65091129683</v>
          </cell>
          <cell r="E24">
            <v>208442.33098568668</v>
          </cell>
          <cell r="F24">
            <v>1248497.792246795</v>
          </cell>
          <cell r="G24">
            <v>174544.21987999999</v>
          </cell>
          <cell r="H24">
            <v>659136.66752917948</v>
          </cell>
          <cell r="I24">
            <v>2008509.7051023978</v>
          </cell>
          <cell r="J24">
            <v>174544.21987999999</v>
          </cell>
          <cell r="K24">
            <v>1006487.6346291794</v>
          </cell>
          <cell r="L24">
            <v>2836382.8691118774</v>
          </cell>
          <cell r="M24">
            <v>174544.21987999999</v>
          </cell>
          <cell r="N24">
            <v>1827718.0389628613</v>
          </cell>
          <cell r="O24">
            <v>2892354.4051023978</v>
          </cell>
          <cell r="P24">
            <v>61.00199007391646</v>
          </cell>
          <cell r="Q24">
            <v>0</v>
          </cell>
          <cell r="R24">
            <v>0</v>
          </cell>
          <cell r="S24">
            <v>0</v>
          </cell>
          <cell r="T24">
            <v>0</v>
          </cell>
          <cell r="U24">
            <v>0</v>
          </cell>
          <cell r="V24">
            <v>0</v>
          </cell>
          <cell r="W24">
            <v>0</v>
          </cell>
          <cell r="X24">
            <v>0</v>
          </cell>
          <cell r="Y24">
            <v>0</v>
          </cell>
          <cell r="Z24">
            <v>0</v>
          </cell>
          <cell r="AA24">
            <v>0</v>
          </cell>
          <cell r="AB24">
            <v>0</v>
          </cell>
        </row>
        <row r="31">
          <cell r="A31" t="str">
            <v>Description</v>
          </cell>
          <cell r="B31" t="str">
            <v>CUMULATV</v>
          </cell>
          <cell r="D31">
            <v>1</v>
          </cell>
          <cell r="E31">
            <v>2</v>
          </cell>
          <cell r="F31">
            <v>3</v>
          </cell>
          <cell r="G31">
            <v>4</v>
          </cell>
          <cell r="H31">
            <v>5</v>
          </cell>
          <cell r="I31">
            <v>6</v>
          </cell>
          <cell r="J31">
            <v>7</v>
          </cell>
          <cell r="K31">
            <v>8</v>
          </cell>
          <cell r="L31">
            <v>9</v>
          </cell>
          <cell r="M31">
            <v>10</v>
          </cell>
          <cell r="N31">
            <v>11</v>
          </cell>
          <cell r="O31">
            <v>12</v>
          </cell>
          <cell r="P31">
            <v>13</v>
          </cell>
          <cell r="Q31">
            <v>14</v>
          </cell>
          <cell r="R31">
            <v>15</v>
          </cell>
          <cell r="S31">
            <v>16</v>
          </cell>
          <cell r="T31">
            <v>17</v>
          </cell>
          <cell r="U31">
            <v>18</v>
          </cell>
          <cell r="V31">
            <v>19</v>
          </cell>
          <cell r="W31">
            <v>20</v>
          </cell>
          <cell r="X31">
            <v>21</v>
          </cell>
          <cell r="Y31">
            <v>22</v>
          </cell>
          <cell r="Z31">
            <v>23</v>
          </cell>
          <cell r="AA31">
            <v>24</v>
          </cell>
          <cell r="AB31">
            <v>25</v>
          </cell>
        </row>
        <row r="32">
          <cell r="C32" t="str">
            <v>MOBIL</v>
          </cell>
          <cell r="D32">
            <v>1999</v>
          </cell>
          <cell r="E32">
            <v>2000</v>
          </cell>
          <cell r="F32">
            <v>2001</v>
          </cell>
          <cell r="G32">
            <v>2002</v>
          </cell>
          <cell r="H32">
            <v>2003</v>
          </cell>
          <cell r="I32">
            <v>2004</v>
          </cell>
          <cell r="J32">
            <v>2005</v>
          </cell>
          <cell r="K32">
            <v>2006</v>
          </cell>
          <cell r="L32">
            <v>2007</v>
          </cell>
          <cell r="M32">
            <v>2008</v>
          </cell>
          <cell r="N32">
            <v>2009</v>
          </cell>
          <cell r="O32">
            <v>2010</v>
          </cell>
          <cell r="P32">
            <v>0</v>
          </cell>
          <cell r="Q32">
            <v>0</v>
          </cell>
          <cell r="R32">
            <v>0</v>
          </cell>
          <cell r="S32">
            <v>0</v>
          </cell>
          <cell r="T32">
            <v>0</v>
          </cell>
          <cell r="U32">
            <v>0</v>
          </cell>
          <cell r="V32">
            <v>0</v>
          </cell>
          <cell r="W32">
            <v>0</v>
          </cell>
          <cell r="X32">
            <v>0</v>
          </cell>
          <cell r="Y32">
            <v>0</v>
          </cell>
          <cell r="Z32">
            <v>0</v>
          </cell>
          <cell r="AA32">
            <v>0</v>
          </cell>
          <cell r="AB32">
            <v>0</v>
          </cell>
        </row>
        <row r="33">
          <cell r="A33" t="str">
            <v>PARTS</v>
          </cell>
          <cell r="B33">
            <v>2229150</v>
          </cell>
          <cell r="C33">
            <v>0</v>
          </cell>
          <cell r="D33">
            <v>122840</v>
          </cell>
          <cell r="E33">
            <v>21890</v>
          </cell>
          <cell r="F33">
            <v>51760</v>
          </cell>
          <cell r="G33">
            <v>21890</v>
          </cell>
          <cell r="H33">
            <v>138490</v>
          </cell>
          <cell r="I33">
            <v>205480</v>
          </cell>
          <cell r="J33">
            <v>21890</v>
          </cell>
          <cell r="K33">
            <v>279970</v>
          </cell>
          <cell r="L33">
            <v>407480</v>
          </cell>
          <cell r="M33">
            <v>21890</v>
          </cell>
          <cell r="N33">
            <v>459970</v>
          </cell>
          <cell r="O33">
            <v>475600</v>
          </cell>
          <cell r="P33">
            <v>0</v>
          </cell>
          <cell r="Q33">
            <v>0</v>
          </cell>
          <cell r="R33">
            <v>0</v>
          </cell>
          <cell r="S33">
            <v>0</v>
          </cell>
          <cell r="T33">
            <v>0</v>
          </cell>
          <cell r="U33">
            <v>0</v>
          </cell>
          <cell r="V33">
            <v>0</v>
          </cell>
          <cell r="W33">
            <v>0</v>
          </cell>
          <cell r="X33">
            <v>0</v>
          </cell>
          <cell r="Y33">
            <v>0</v>
          </cell>
          <cell r="Z33">
            <v>0</v>
          </cell>
          <cell r="AA33">
            <v>0</v>
          </cell>
          <cell r="AB33">
            <v>0</v>
          </cell>
        </row>
        <row r="34">
          <cell r="A34" t="str">
            <v>SERVICES</v>
          </cell>
          <cell r="B34">
            <v>1543434</v>
          </cell>
          <cell r="C34">
            <v>0</v>
          </cell>
          <cell r="D34">
            <v>69238</v>
          </cell>
          <cell r="E34">
            <v>0</v>
          </cell>
          <cell r="F34">
            <v>187818</v>
          </cell>
          <cell r="G34">
            <v>0</v>
          </cell>
          <cell r="H34">
            <v>69238</v>
          </cell>
          <cell r="I34">
            <v>445423</v>
          </cell>
          <cell r="J34">
            <v>0</v>
          </cell>
          <cell r="K34">
            <v>69238</v>
          </cell>
          <cell r="L34">
            <v>187818</v>
          </cell>
          <cell r="M34">
            <v>0</v>
          </cell>
          <cell r="N34">
            <v>69238</v>
          </cell>
          <cell r="O34">
            <v>445423</v>
          </cell>
          <cell r="P34">
            <v>0</v>
          </cell>
          <cell r="Q34">
            <v>0</v>
          </cell>
          <cell r="R34">
            <v>0</v>
          </cell>
          <cell r="S34">
            <v>0</v>
          </cell>
          <cell r="T34">
            <v>0</v>
          </cell>
          <cell r="U34">
            <v>0</v>
          </cell>
          <cell r="V34">
            <v>0</v>
          </cell>
          <cell r="W34">
            <v>0</v>
          </cell>
          <cell r="X34">
            <v>0</v>
          </cell>
          <cell r="Y34">
            <v>0</v>
          </cell>
          <cell r="Z34">
            <v>0</v>
          </cell>
          <cell r="AA34">
            <v>0</v>
          </cell>
          <cell r="AB34">
            <v>0</v>
          </cell>
        </row>
        <row r="35">
          <cell r="A35" t="str">
            <v xml:space="preserve">   FES Subtotal</v>
          </cell>
          <cell r="B35">
            <v>344436.71026397683</v>
          </cell>
          <cell r="C35">
            <v>0</v>
          </cell>
          <cell r="D35">
            <v>0</v>
          </cell>
          <cell r="E35">
            <v>17955.749965702704</v>
          </cell>
          <cell r="F35">
            <v>27107.485749951502</v>
          </cell>
          <cell r="G35">
            <v>0</v>
          </cell>
          <cell r="H35">
            <v>17955.749965702704</v>
          </cell>
          <cell r="I35">
            <v>109199.36945063151</v>
          </cell>
          <cell r="J35">
            <v>0</v>
          </cell>
          <cell r="K35">
            <v>17955.749965702704</v>
          </cell>
          <cell r="L35">
            <v>27107.485749951502</v>
          </cell>
          <cell r="M35">
            <v>0</v>
          </cell>
          <cell r="N35">
            <v>17955.749965702704</v>
          </cell>
          <cell r="O35">
            <v>109199.36945063151</v>
          </cell>
          <cell r="P35">
            <v>0</v>
          </cell>
          <cell r="Q35">
            <v>0</v>
          </cell>
          <cell r="R35">
            <v>0</v>
          </cell>
          <cell r="S35">
            <v>0</v>
          </cell>
          <cell r="T35">
            <v>0</v>
          </cell>
          <cell r="U35">
            <v>0</v>
          </cell>
          <cell r="V35">
            <v>0</v>
          </cell>
          <cell r="W35">
            <v>0</v>
          </cell>
          <cell r="X35">
            <v>0</v>
          </cell>
          <cell r="Y35">
            <v>0</v>
          </cell>
          <cell r="Z35">
            <v>0</v>
          </cell>
          <cell r="AA35">
            <v>0</v>
          </cell>
          <cell r="AB35">
            <v>0</v>
          </cell>
        </row>
        <row r="36">
          <cell r="A36" t="str">
            <v xml:space="preserve">   PL&amp;M Subtotal</v>
          </cell>
          <cell r="B36">
            <v>1198997.2897360232</v>
          </cell>
          <cell r="C36">
            <v>0</v>
          </cell>
          <cell r="D36">
            <v>69238</v>
          </cell>
          <cell r="E36">
            <v>-17955.749965702704</v>
          </cell>
          <cell r="F36">
            <v>160710.51425004849</v>
          </cell>
          <cell r="G36">
            <v>0</v>
          </cell>
          <cell r="H36">
            <v>51282.250034297293</v>
          </cell>
          <cell r="I36">
            <v>336223.63054936851</v>
          </cell>
          <cell r="J36">
            <v>0</v>
          </cell>
          <cell r="K36">
            <v>51282.250034297293</v>
          </cell>
          <cell r="L36">
            <v>160710.51425004849</v>
          </cell>
          <cell r="M36">
            <v>0</v>
          </cell>
          <cell r="N36">
            <v>51282.250034297293</v>
          </cell>
          <cell r="O36">
            <v>336223.63054936851</v>
          </cell>
          <cell r="P36">
            <v>0</v>
          </cell>
          <cell r="Q36">
            <v>0</v>
          </cell>
          <cell r="R36">
            <v>0</v>
          </cell>
          <cell r="S36">
            <v>0</v>
          </cell>
          <cell r="T36">
            <v>0</v>
          </cell>
          <cell r="U36">
            <v>0</v>
          </cell>
          <cell r="V36">
            <v>0</v>
          </cell>
          <cell r="W36">
            <v>0</v>
          </cell>
          <cell r="X36">
            <v>0</v>
          </cell>
          <cell r="Y36">
            <v>0</v>
          </cell>
          <cell r="Z36">
            <v>0</v>
          </cell>
          <cell r="AA36">
            <v>0</v>
          </cell>
          <cell r="AB36">
            <v>0</v>
          </cell>
        </row>
        <row r="37">
          <cell r="A37" t="str">
            <v>REPAIRS</v>
          </cell>
          <cell r="B37">
            <v>2217045</v>
          </cell>
          <cell r="C37">
            <v>0</v>
          </cell>
          <cell r="D37">
            <v>306979</v>
          </cell>
          <cell r="E37">
            <v>0</v>
          </cell>
          <cell r="F37">
            <v>458250</v>
          </cell>
          <cell r="G37">
            <v>0</v>
          </cell>
          <cell r="H37">
            <v>65000</v>
          </cell>
          <cell r="I37">
            <v>485154</v>
          </cell>
          <cell r="J37">
            <v>0</v>
          </cell>
          <cell r="K37">
            <v>65000</v>
          </cell>
          <cell r="L37">
            <v>351508</v>
          </cell>
          <cell r="M37">
            <v>0</v>
          </cell>
          <cell r="N37">
            <v>0</v>
          </cell>
          <cell r="O37">
            <v>485154</v>
          </cell>
          <cell r="P37">
            <v>0</v>
          </cell>
          <cell r="Q37">
            <v>0</v>
          </cell>
          <cell r="R37">
            <v>0</v>
          </cell>
          <cell r="S37">
            <v>0</v>
          </cell>
          <cell r="T37">
            <v>0</v>
          </cell>
          <cell r="U37">
            <v>0</v>
          </cell>
          <cell r="V37">
            <v>0</v>
          </cell>
          <cell r="W37">
            <v>0</v>
          </cell>
          <cell r="X37">
            <v>0</v>
          </cell>
          <cell r="Y37">
            <v>0</v>
          </cell>
          <cell r="Z37">
            <v>0</v>
          </cell>
          <cell r="AA37">
            <v>0</v>
          </cell>
          <cell r="AB37">
            <v>0</v>
          </cell>
        </row>
        <row r="38">
          <cell r="A38" t="str">
            <v>O&amp;M</v>
          </cell>
          <cell r="B38">
            <v>294000</v>
          </cell>
          <cell r="C38">
            <v>0</v>
          </cell>
          <cell r="D38">
            <v>24500</v>
          </cell>
          <cell r="E38">
            <v>24500</v>
          </cell>
          <cell r="F38">
            <v>24500</v>
          </cell>
          <cell r="G38">
            <v>24500</v>
          </cell>
          <cell r="H38">
            <v>24500</v>
          </cell>
          <cell r="I38">
            <v>24500</v>
          </cell>
          <cell r="J38">
            <v>24500</v>
          </cell>
          <cell r="K38">
            <v>24500</v>
          </cell>
          <cell r="L38">
            <v>24500</v>
          </cell>
          <cell r="M38">
            <v>24500</v>
          </cell>
          <cell r="N38">
            <v>24500</v>
          </cell>
          <cell r="O38">
            <v>24500</v>
          </cell>
          <cell r="P38">
            <v>0</v>
          </cell>
          <cell r="Q38">
            <v>0</v>
          </cell>
          <cell r="R38">
            <v>0</v>
          </cell>
          <cell r="S38">
            <v>0</v>
          </cell>
          <cell r="T38">
            <v>0</v>
          </cell>
          <cell r="U38">
            <v>0</v>
          </cell>
          <cell r="V38">
            <v>0</v>
          </cell>
          <cell r="W38">
            <v>0</v>
          </cell>
          <cell r="X38">
            <v>0</v>
          </cell>
          <cell r="Y38">
            <v>0</v>
          </cell>
          <cell r="Z38">
            <v>0</v>
          </cell>
          <cell r="AA38">
            <v>0</v>
          </cell>
          <cell r="AB38">
            <v>0</v>
          </cell>
        </row>
        <row r="39">
          <cell r="A39" t="str">
            <v xml:space="preserve">   M&amp;D</v>
          </cell>
          <cell r="B39">
            <v>0</v>
          </cell>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row>
        <row r="40">
          <cell r="A40" t="str">
            <v xml:space="preserve">   Serv Dir</v>
          </cell>
          <cell r="B40">
            <v>294000</v>
          </cell>
          <cell r="C40">
            <v>0</v>
          </cell>
          <cell r="D40">
            <v>24500</v>
          </cell>
          <cell r="E40">
            <v>24500</v>
          </cell>
          <cell r="F40">
            <v>24500</v>
          </cell>
          <cell r="G40">
            <v>24500</v>
          </cell>
          <cell r="H40">
            <v>24500</v>
          </cell>
          <cell r="I40">
            <v>24500</v>
          </cell>
          <cell r="J40">
            <v>24500</v>
          </cell>
          <cell r="K40">
            <v>24500</v>
          </cell>
          <cell r="L40">
            <v>24500</v>
          </cell>
          <cell r="M40">
            <v>24500</v>
          </cell>
          <cell r="N40">
            <v>24500</v>
          </cell>
          <cell r="O40">
            <v>24500</v>
          </cell>
          <cell r="P40">
            <v>0</v>
          </cell>
          <cell r="Q40">
            <v>0</v>
          </cell>
          <cell r="R40">
            <v>0</v>
          </cell>
          <cell r="S40">
            <v>0</v>
          </cell>
          <cell r="T40">
            <v>0</v>
          </cell>
          <cell r="U40">
            <v>0</v>
          </cell>
          <cell r="V40">
            <v>0</v>
          </cell>
          <cell r="W40">
            <v>0</v>
          </cell>
          <cell r="X40">
            <v>0</v>
          </cell>
          <cell r="Y40">
            <v>0</v>
          </cell>
          <cell r="Z40">
            <v>0</v>
          </cell>
          <cell r="AA40">
            <v>0</v>
          </cell>
          <cell r="AB40">
            <v>0</v>
          </cell>
        </row>
        <row r="41">
          <cell r="A41" t="str">
            <v xml:space="preserve">   LDs &amp; Contingencies</v>
          </cell>
          <cell r="B41">
            <v>0</v>
          </cell>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row>
        <row r="42">
          <cell r="A42" t="str">
            <v>TOTAL PLANNED</v>
          </cell>
          <cell r="B42">
            <v>6283629</v>
          </cell>
          <cell r="C42">
            <v>0</v>
          </cell>
          <cell r="D42">
            <v>523557</v>
          </cell>
          <cell r="E42">
            <v>46390</v>
          </cell>
          <cell r="F42">
            <v>722328</v>
          </cell>
          <cell r="G42">
            <v>46390</v>
          </cell>
          <cell r="H42">
            <v>297228</v>
          </cell>
          <cell r="I42">
            <v>1160557</v>
          </cell>
          <cell r="J42">
            <v>46390</v>
          </cell>
          <cell r="K42">
            <v>438708</v>
          </cell>
          <cell r="L42">
            <v>971306</v>
          </cell>
          <cell r="M42">
            <v>46390</v>
          </cell>
          <cell r="N42">
            <v>553708</v>
          </cell>
          <cell r="O42">
            <v>1430677</v>
          </cell>
          <cell r="P42">
            <v>0</v>
          </cell>
          <cell r="Q42">
            <v>0</v>
          </cell>
          <cell r="R42">
            <v>0</v>
          </cell>
          <cell r="S42">
            <v>0</v>
          </cell>
          <cell r="T42">
            <v>0</v>
          </cell>
          <cell r="U42">
            <v>0</v>
          </cell>
          <cell r="V42">
            <v>0</v>
          </cell>
          <cell r="W42">
            <v>0</v>
          </cell>
          <cell r="X42">
            <v>0</v>
          </cell>
          <cell r="Y42">
            <v>0</v>
          </cell>
          <cell r="Z42">
            <v>0</v>
          </cell>
          <cell r="AA42">
            <v>0</v>
          </cell>
          <cell r="AB42">
            <v>0</v>
          </cell>
        </row>
        <row r="43">
          <cell r="A43" t="str">
            <v xml:space="preserve">   Unplanned</v>
          </cell>
          <cell r="B43">
            <v>889239.76292283647</v>
          </cell>
          <cell r="C43">
            <v>0</v>
          </cell>
          <cell r="D43">
            <v>28436</v>
          </cell>
          <cell r="E43">
            <v>50789.4055525722</v>
          </cell>
          <cell r="F43">
            <v>93651.237034245598</v>
          </cell>
          <cell r="G43">
            <v>28436</v>
          </cell>
          <cell r="H43">
            <v>55159.4055525722</v>
          </cell>
          <cell r="I43">
            <v>161846.33332202799</v>
          </cell>
          <cell r="J43">
            <v>28436</v>
          </cell>
          <cell r="K43">
            <v>55159.4055525722</v>
          </cell>
          <cell r="L43">
            <v>116236.23703424601</v>
          </cell>
          <cell r="M43">
            <v>28436</v>
          </cell>
          <cell r="N43">
            <v>80807.405552572207</v>
          </cell>
          <cell r="O43">
            <v>161846.33332202799</v>
          </cell>
          <cell r="P43">
            <v>0</v>
          </cell>
          <cell r="Q43">
            <v>0</v>
          </cell>
          <cell r="R43">
            <v>0</v>
          </cell>
          <cell r="S43">
            <v>0</v>
          </cell>
          <cell r="T43">
            <v>0</v>
          </cell>
          <cell r="U43">
            <v>0</v>
          </cell>
          <cell r="V43">
            <v>0</v>
          </cell>
          <cell r="W43">
            <v>0</v>
          </cell>
          <cell r="X43">
            <v>0</v>
          </cell>
          <cell r="Y43">
            <v>0</v>
          </cell>
          <cell r="Z43">
            <v>0</v>
          </cell>
          <cell r="AA43">
            <v>0</v>
          </cell>
          <cell r="AB43">
            <v>0</v>
          </cell>
        </row>
        <row r="44">
          <cell r="A44" t="str">
            <v>TOTAL COST</v>
          </cell>
          <cell r="B44">
            <v>7172868.7629228365</v>
          </cell>
          <cell r="C44">
            <v>0</v>
          </cell>
          <cell r="D44">
            <v>551993</v>
          </cell>
          <cell r="E44">
            <v>97179.405552572192</v>
          </cell>
          <cell r="F44">
            <v>815979.23703424563</v>
          </cell>
          <cell r="G44">
            <v>74826</v>
          </cell>
          <cell r="H44">
            <v>352387.40555257222</v>
          </cell>
          <cell r="I44">
            <v>1322403.3333220279</v>
          </cell>
          <cell r="J44">
            <v>74826</v>
          </cell>
          <cell r="K44">
            <v>493867.40555257222</v>
          </cell>
          <cell r="L44">
            <v>1087542.2370342461</v>
          </cell>
          <cell r="M44">
            <v>74826</v>
          </cell>
          <cell r="N44">
            <v>634515.40555257222</v>
          </cell>
          <cell r="O44">
            <v>1592523.3333220279</v>
          </cell>
          <cell r="P44">
            <v>0</v>
          </cell>
          <cell r="Q44">
            <v>0</v>
          </cell>
          <cell r="R44">
            <v>0</v>
          </cell>
          <cell r="S44">
            <v>0</v>
          </cell>
          <cell r="T44">
            <v>0</v>
          </cell>
          <cell r="U44">
            <v>0</v>
          </cell>
          <cell r="V44">
            <v>0</v>
          </cell>
          <cell r="W44">
            <v>0</v>
          </cell>
          <cell r="X44">
            <v>0</v>
          </cell>
          <cell r="Y44">
            <v>0</v>
          </cell>
          <cell r="Z44">
            <v>0</v>
          </cell>
          <cell r="AA44">
            <v>0</v>
          </cell>
          <cell r="AB44">
            <v>0</v>
          </cell>
        </row>
        <row r="47">
          <cell r="A47" t="str">
            <v>Description</v>
          </cell>
          <cell r="B47" t="str">
            <v>% of List</v>
          </cell>
        </row>
        <row r="49">
          <cell r="A49" t="str">
            <v>PARTS</v>
          </cell>
          <cell r="B49">
            <v>0.88384470000000004</v>
          </cell>
        </row>
        <row r="50">
          <cell r="A50" t="str">
            <v>SERVICES</v>
          </cell>
          <cell r="B50">
            <v>0.93948524494864005</v>
          </cell>
        </row>
        <row r="51">
          <cell r="A51" t="str">
            <v xml:space="preserve">   FES Subtotal</v>
          </cell>
          <cell r="B51">
            <v>0.92219568940633123</v>
          </cell>
        </row>
        <row r="52">
          <cell r="A52" t="str">
            <v xml:space="preserve">   PL&amp;M Subtotal</v>
          </cell>
          <cell r="B52">
            <v>0.94583731186774456</v>
          </cell>
        </row>
        <row r="53">
          <cell r="A53" t="str">
            <v>REPAIRS</v>
          </cell>
          <cell r="B53">
            <v>0.93529825666318356</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17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IOS2009"/>
      <sheetName val="Checklist"/>
      <sheetName val="Cov"/>
      <sheetName val="New Ratios"/>
      <sheetName val="Ratios"/>
      <sheetName val="Reco"/>
      <sheetName val="BRR"/>
      <sheetName val="SEBI_ FORMAT NEW"/>
      <sheetName val="BALANCE SHEET"/>
      <sheetName val="P&amp;L"/>
      <sheetName val="BS_SCH_1"/>
      <sheetName val="Fixed Assets"/>
      <sheetName val="investment"/>
      <sheetName val="BS_SCH_2"/>
      <sheetName val="PNL_SCH"/>
      <sheetName val="CFS"/>
      <sheetName val="CFS Workings CY"/>
      <sheetName val="GROUPINGS"/>
      <sheetName val="sheet for consol"/>
      <sheetName val="inter co eliminations"/>
      <sheetName val="TBSAP"/>
      <sheetName val="Ratios_New"/>
      <sheetName val="EPS_2008_OLD"/>
      <sheetName val="RPT"/>
      <sheetName val="FINAL TB"/>
      <sheetName val="cashflow"/>
      <sheetName val="Cashflow working"/>
      <sheetName val="cflowworkings-SAL"/>
      <sheetName val="Sheet1"/>
      <sheetName val="CFS_DHS"/>
      <sheetName val="EPS"/>
      <sheetName val="Regrouping details"/>
      <sheetName val="PNL_MGMT"/>
      <sheetName val="PNL_SCH_MGM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
          <cell r="G1">
            <v>1</v>
          </cell>
        </row>
      </sheetData>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7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_(2)"/>
      <sheetName val="Book2"/>
      <sheetName val="Sheet1 (2)"/>
    </sheetNames>
    <definedNames>
      <definedName name="macro06"/>
    </definedNames>
    <sheetDataSet>
      <sheetData sheetId="0"/>
      <sheetData sheetId="1" refreshError="1"/>
      <sheetData sheetId="2" refreshError="1"/>
    </sheetDataSet>
  </externalBook>
</externalLink>
</file>

<file path=xl/externalLinks/externalLink17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mp;L Stand alone"/>
      <sheetName val="BS Stand alone"/>
      <sheetName val="SCh 2"/>
      <sheetName val="SCH 4"/>
      <sheetName val="Consol"/>
      <sheetName val="Cons P&amp;L"/>
      <sheetName val="Con Sch 2"/>
      <sheetName val="SCH con 4"/>
      <sheetName val="For SPSL"/>
      <sheetName val="For%20SPSL"/>
    </sheetNames>
    <definedNames>
      <definedName name="Macro1"/>
    </definedNames>
    <sheetDataSet>
      <sheetData sheetId="0"/>
      <sheetData sheetId="1"/>
      <sheetData sheetId="2"/>
      <sheetData sheetId="3"/>
      <sheetData sheetId="4"/>
      <sheetData sheetId="5"/>
      <sheetData sheetId="6"/>
      <sheetData sheetId="7"/>
      <sheetData sheetId="8" refreshError="1"/>
      <sheetData sheetId="9"/>
    </sheetDataSet>
  </externalBook>
</externalLink>
</file>

<file path=xl/externalLinks/externalLink17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RA"/>
      <sheetName val="Example"/>
      <sheetName val="Steve Bonus Weightage"/>
      <sheetName val="Steve Bonus Weightage.xlsx"/>
      <sheetName val="Steve%20Bonus%20Weightage"/>
    </sheetNames>
    <definedNames>
      <definedName name="Macro1.1" refersTo="#REF!"/>
      <definedName name="Macro2.1" refersTo="#REF!"/>
    </definedNames>
    <sheetDataSet>
      <sheetData sheetId="0"/>
      <sheetData sheetId="1"/>
      <sheetData sheetId="2" refreshError="1"/>
      <sheetData sheetId="3" refreshError="1"/>
      <sheetData sheetId="4"/>
    </sheetDataSet>
  </externalBook>
</externalLink>
</file>

<file path=xl/externalLinks/externalLink17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Questions"/>
      <sheetName val="Target pricing"/>
      <sheetName val="divisional profitability"/>
      <sheetName val="carotenoids"/>
      <sheetName val="Datasheet"/>
      <sheetName val="Schedules"/>
      <sheetName val="DCF"/>
      <sheetName val="NextGen_Data"/>
      <sheetName val="sales break-up value"/>
      <sheetName val="P &amp; L"/>
      <sheetName val="B S"/>
      <sheetName val="Cash flow"/>
      <sheetName val="Dupont"/>
      <sheetName val="P &amp; L (ML)"/>
      <sheetName val="BS (ML)"/>
      <sheetName val="CF (ML)"/>
      <sheetName val="iQ_Measure_Validations_Errors"/>
      <sheetName val="iQ_APR_CoreIndustrials"/>
      <sheetName val="Cover (K)"/>
      <sheetName val="Table 1 and Cover p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8">
          <cell r="L18" t="str">
            <v>Break-up of revenues - FY05 (Rs mn)</v>
          </cell>
        </row>
        <row r="19">
          <cell r="L19" t="str">
            <v>Generics (API / intermediates)</v>
          </cell>
          <cell r="M19">
            <v>0.71930189259333277</v>
          </cell>
        </row>
        <row r="20">
          <cell r="L20" t="str">
            <v>Custom manufacturing (API / intermediates)</v>
          </cell>
          <cell r="M20">
            <v>0.28069810740666723</v>
          </cell>
        </row>
      </sheetData>
      <sheetData sheetId="8" refreshError="1">
        <row r="2">
          <cell r="A2" t="str">
            <v>Name</v>
          </cell>
          <cell r="B2">
            <v>1996</v>
          </cell>
          <cell r="C2">
            <v>1997</v>
          </cell>
          <cell r="D2">
            <v>1998</v>
          </cell>
          <cell r="E2">
            <v>1999</v>
          </cell>
          <cell r="F2">
            <v>2000</v>
          </cell>
          <cell r="G2">
            <v>2001</v>
          </cell>
          <cell r="H2">
            <v>2002</v>
          </cell>
          <cell r="I2">
            <v>2003</v>
          </cell>
          <cell r="J2">
            <v>2004</v>
          </cell>
          <cell r="K2">
            <v>2005</v>
          </cell>
          <cell r="L2" t="str">
            <v>2006E</v>
          </cell>
          <cell r="M2" t="str">
            <v>2007E</v>
          </cell>
          <cell r="N2" t="str">
            <v>2008E</v>
          </cell>
          <cell r="O2" t="str">
            <v>% CAGR (FY05-08E)</v>
          </cell>
        </row>
        <row r="3">
          <cell r="A3" t="str">
            <v>Generic Products</v>
          </cell>
        </row>
        <row r="4">
          <cell r="A4" t="str">
            <v xml:space="preserve">Diltiazem/ CIS(+) Lactam (Hypertension) </v>
          </cell>
          <cell r="B4">
            <v>0</v>
          </cell>
          <cell r="C4">
            <v>19.989153000000002</v>
          </cell>
          <cell r="D4">
            <v>258.66412400000002</v>
          </cell>
          <cell r="E4">
            <v>140.94494500000002</v>
          </cell>
          <cell r="F4">
            <v>312.35419999999999</v>
          </cell>
          <cell r="G4">
            <v>688.23947599999997</v>
          </cell>
          <cell r="H4">
            <v>643.50391005999995</v>
          </cell>
          <cell r="I4">
            <v>711.07182061629999</v>
          </cell>
          <cell r="J4">
            <v>782.17900267793004</v>
          </cell>
          <cell r="K4">
            <v>797.82258273148864</v>
          </cell>
          <cell r="L4">
            <v>805.80080855880351</v>
          </cell>
          <cell r="M4">
            <v>846.09084898674371</v>
          </cell>
          <cell r="N4">
            <v>854.5517574766111</v>
          </cell>
          <cell r="O4">
            <v>2.2926843353521908</v>
          </cell>
        </row>
        <row r="5">
          <cell r="A5" t="str">
            <v>Naproxen / DL-Naproxen/ Naproxen sodium (NSAID)</v>
          </cell>
          <cell r="B5">
            <v>395.76467400000001</v>
          </cell>
          <cell r="C5">
            <v>761.42230700000005</v>
          </cell>
          <cell r="D5">
            <v>537.75334299999997</v>
          </cell>
          <cell r="E5">
            <v>541.17074100000002</v>
          </cell>
          <cell r="F5">
            <v>576.13959999999997</v>
          </cell>
          <cell r="G5">
            <v>348.10441600000001</v>
          </cell>
          <cell r="H5">
            <v>313.29397440000002</v>
          </cell>
          <cell r="I5">
            <v>346.18984171200003</v>
          </cell>
          <cell r="J5">
            <v>380.80882588320009</v>
          </cell>
          <cell r="K5">
            <v>388.42500240086412</v>
          </cell>
          <cell r="L5">
            <v>407.84625252090734</v>
          </cell>
          <cell r="M5">
            <v>530.2001282771796</v>
          </cell>
          <cell r="N5">
            <v>556.71013469103866</v>
          </cell>
          <cell r="O5">
            <v>12.612407616867927</v>
          </cell>
        </row>
        <row r="6">
          <cell r="A6" t="str">
            <v>Dextromethorphan (Cough preparation)</v>
          </cell>
          <cell r="B6">
            <v>8.68872</v>
          </cell>
          <cell r="C6">
            <v>116.899613</v>
          </cell>
          <cell r="D6">
            <v>73.986244999999997</v>
          </cell>
          <cell r="E6">
            <v>100.36574</v>
          </cell>
          <cell r="F6">
            <v>241.23788999999999</v>
          </cell>
          <cell r="G6">
            <v>223.282916</v>
          </cell>
          <cell r="H6">
            <v>279.10364500000003</v>
          </cell>
          <cell r="I6">
            <v>308.40952772500003</v>
          </cell>
          <cell r="J6">
            <v>354.67095688375002</v>
          </cell>
          <cell r="K6">
            <v>361.76437602142505</v>
          </cell>
          <cell r="L6">
            <v>379.85259482249631</v>
          </cell>
          <cell r="M6">
            <v>493.80837326924524</v>
          </cell>
          <cell r="N6">
            <v>518.49879193270749</v>
          </cell>
          <cell r="O6">
            <v>12.612407616867905</v>
          </cell>
        </row>
        <row r="7">
          <cell r="A7" t="str">
            <v>Iopamidol/ Atipa/ Atipa dichloride (X-ray contrast media)</v>
          </cell>
          <cell r="B7">
            <v>0</v>
          </cell>
          <cell r="C7">
            <v>0</v>
          </cell>
          <cell r="D7">
            <v>7.379988</v>
          </cell>
          <cell r="E7">
            <v>79.186808999999997</v>
          </cell>
          <cell r="F7">
            <v>44.990099999999998</v>
          </cell>
          <cell r="G7">
            <v>279.61421000000001</v>
          </cell>
          <cell r="H7">
            <v>223.69136800000001</v>
          </cell>
          <cell r="I7">
            <v>257.24507319999998</v>
          </cell>
          <cell r="J7">
            <v>270.10732686</v>
          </cell>
          <cell r="K7">
            <v>297.11805954600004</v>
          </cell>
          <cell r="L7">
            <v>311.97396252330003</v>
          </cell>
          <cell r="M7">
            <v>343.17135877563004</v>
          </cell>
          <cell r="N7">
            <v>360.32992671441156</v>
          </cell>
          <cell r="O7">
            <v>6.5723453589525471</v>
          </cell>
        </row>
        <row r="8">
          <cell r="A8" t="str">
            <v>Nabumetone</v>
          </cell>
          <cell r="F8">
            <v>8.6338100000000004</v>
          </cell>
          <cell r="G8">
            <v>26.739296</v>
          </cell>
          <cell r="H8">
            <v>12.627866666666666</v>
          </cell>
          <cell r="I8">
            <v>14.522046666666665</v>
          </cell>
          <cell r="J8">
            <v>15.974251333333333</v>
          </cell>
          <cell r="K8">
            <v>20.766526733333333</v>
          </cell>
          <cell r="L8">
            <v>21.181857267999998</v>
          </cell>
          <cell r="M8">
            <v>23.300042994799998</v>
          </cell>
          <cell r="N8">
            <v>25.630047294280001</v>
          </cell>
          <cell r="O8">
            <v>7.1907300696377519</v>
          </cell>
        </row>
        <row r="9">
          <cell r="A9" t="str">
            <v>Others (new generics)</v>
          </cell>
          <cell r="F9">
            <v>6.7279999999999998</v>
          </cell>
          <cell r="G9">
            <v>27.830549999999999</v>
          </cell>
          <cell r="H9">
            <v>140</v>
          </cell>
          <cell r="I9">
            <v>294</v>
          </cell>
          <cell r="J9">
            <v>426.3</v>
          </cell>
          <cell r="K9">
            <v>660.76499999999999</v>
          </cell>
          <cell r="L9">
            <v>759.87974999999994</v>
          </cell>
          <cell r="M9">
            <v>1139.8196249999999</v>
          </cell>
          <cell r="N9">
            <v>1196.8106062499999</v>
          </cell>
          <cell r="O9">
            <v>21.655814716269937</v>
          </cell>
        </row>
        <row r="10">
          <cell r="A10" t="str">
            <v>Total Generics</v>
          </cell>
          <cell r="B10">
            <v>404.453394</v>
          </cell>
          <cell r="C10">
            <v>898.31107300000008</v>
          </cell>
          <cell r="D10">
            <v>877.78370000000007</v>
          </cell>
          <cell r="E10">
            <v>861.6682350000001</v>
          </cell>
          <cell r="F10">
            <v>1190.0836000000002</v>
          </cell>
          <cell r="G10">
            <v>1593.8108639999998</v>
          </cell>
          <cell r="H10">
            <v>1612.2207641266666</v>
          </cell>
          <cell r="I10">
            <v>1931.4383099199667</v>
          </cell>
          <cell r="J10">
            <v>2230.0403636382134</v>
          </cell>
          <cell r="K10">
            <v>2526.6615474331111</v>
          </cell>
          <cell r="L10">
            <v>2686.5352256935071</v>
          </cell>
          <cell r="M10">
            <v>3376.3903773035981</v>
          </cell>
          <cell r="N10">
            <v>3512.5312643590487</v>
          </cell>
          <cell r="O10">
            <v>11.48440801452697</v>
          </cell>
        </row>
        <row r="11">
          <cell r="A11" t="str">
            <v>% of revenues</v>
          </cell>
          <cell r="B11">
            <v>0.97794685836150241</v>
          </cell>
          <cell r="C11">
            <v>0.8504261289568279</v>
          </cell>
          <cell r="D11">
            <v>0.94167139585154835</v>
          </cell>
          <cell r="E11">
            <v>0.79190358713116726</v>
          </cell>
          <cell r="F11">
            <v>0.74428605174971596</v>
          </cell>
          <cell r="G11">
            <v>0.81049178687252266</v>
          </cell>
          <cell r="H11">
            <v>0.7338005475249797</v>
          </cell>
          <cell r="I11">
            <v>0.77725970967723057</v>
          </cell>
          <cell r="J11">
            <v>0.72600451664505161</v>
          </cell>
          <cell r="K11">
            <v>0.71930189259333277</v>
          </cell>
          <cell r="L11">
            <v>0.68902295786532186</v>
          </cell>
          <cell r="M11">
            <v>0.66611690386945288</v>
          </cell>
          <cell r="N11">
            <v>0.60258755629978433</v>
          </cell>
        </row>
        <row r="12">
          <cell r="A12" t="str">
            <v>Custom synthesis revenues</v>
          </cell>
          <cell r="E12">
            <v>226.4291659999999</v>
          </cell>
          <cell r="F12">
            <v>408.87636599999996</v>
          </cell>
          <cell r="G12">
            <v>372.66293600000017</v>
          </cell>
          <cell r="H12">
            <v>584.86231187333328</v>
          </cell>
          <cell r="I12">
            <v>553.49470008003345</v>
          </cell>
          <cell r="J12">
            <v>841.62146836178636</v>
          </cell>
          <cell r="K12">
            <v>985.99645256688882</v>
          </cell>
          <cell r="L12">
            <v>1212.5151543064931</v>
          </cell>
          <cell r="M12">
            <v>1692.3751166964021</v>
          </cell>
          <cell r="N12">
            <v>2016.5490537409514</v>
          </cell>
          <cell r="O12">
            <v>26.631582637788888</v>
          </cell>
        </row>
        <row r="13">
          <cell r="A13" t="str">
            <v>% of revenues</v>
          </cell>
          <cell r="E13">
            <v>0.20809641286883276</v>
          </cell>
          <cell r="F13">
            <v>0.25571394825028404</v>
          </cell>
          <cell r="G13">
            <v>0.18950821312747732</v>
          </cell>
          <cell r="H13">
            <v>0.26619945247502025</v>
          </cell>
          <cell r="I13">
            <v>0.22274029032276946</v>
          </cell>
          <cell r="J13">
            <v>0.27399548335494844</v>
          </cell>
          <cell r="K13">
            <v>0.28069810740666723</v>
          </cell>
          <cell r="L13">
            <v>0.31097704213467819</v>
          </cell>
          <cell r="M13">
            <v>0.33388309613054706</v>
          </cell>
          <cell r="N13">
            <v>0.34594634894278647</v>
          </cell>
        </row>
        <row r="14">
          <cell r="A14" t="str">
            <v>Carotenoid revenues</v>
          </cell>
          <cell r="N14">
            <v>300</v>
          </cell>
        </row>
        <row r="15">
          <cell r="A15" t="str">
            <v>% of revenues</v>
          </cell>
          <cell r="K15">
            <v>0</v>
          </cell>
          <cell r="L15">
            <v>0</v>
          </cell>
          <cell r="M15">
            <v>0</v>
          </cell>
          <cell r="N15">
            <v>5.1466094757429172E-2</v>
          </cell>
        </row>
        <row r="16">
          <cell r="A16" t="str">
            <v>Net Sales</v>
          </cell>
          <cell r="E16">
            <v>1088.097401</v>
          </cell>
          <cell r="F16">
            <v>1598.9599660000001</v>
          </cell>
          <cell r="G16">
            <v>1966.4738</v>
          </cell>
          <cell r="H16">
            <v>2197.0830759999999</v>
          </cell>
          <cell r="I16">
            <v>2484.9330100000002</v>
          </cell>
          <cell r="J16">
            <v>3071.6618319999998</v>
          </cell>
          <cell r="K16">
            <v>3512.6579999999999</v>
          </cell>
          <cell r="L16">
            <v>3899.0503800000001</v>
          </cell>
          <cell r="M16">
            <v>5068.7654940000002</v>
          </cell>
          <cell r="N16">
            <v>5829.0803181000001</v>
          </cell>
          <cell r="O16">
            <v>18.192025826938551</v>
          </cell>
        </row>
        <row r="17">
          <cell r="B17">
            <v>413.57400000000001</v>
          </cell>
          <cell r="C17">
            <v>1056.307</v>
          </cell>
          <cell r="D17">
            <v>932.15499999999997</v>
          </cell>
          <cell r="E17">
            <v>1088.097401</v>
          </cell>
          <cell r="F17">
            <v>1598.9599660000001</v>
          </cell>
          <cell r="G17">
            <v>1966.4738</v>
          </cell>
          <cell r="H17">
            <v>2197.0830759999999</v>
          </cell>
          <cell r="I17">
            <v>2484.9330100000002</v>
          </cell>
          <cell r="J17">
            <v>3071.6618319999998</v>
          </cell>
          <cell r="K17">
            <v>3512.6579999999999</v>
          </cell>
          <cell r="L17">
            <v>3899.0503800000001</v>
          </cell>
          <cell r="M17">
            <v>5068.7654940000002</v>
          </cell>
          <cell r="N17">
            <v>5829.0803181000001</v>
          </cell>
        </row>
        <row r="18">
          <cell r="A18" t="str">
            <v>% growth</v>
          </cell>
          <cell r="F18">
            <v>46.950076760637359</v>
          </cell>
          <cell r="G18">
            <v>22.984555074220037</v>
          </cell>
          <cell r="H18">
            <v>11.727045435337091</v>
          </cell>
          <cell r="I18">
            <v>13.10145879982192</v>
          </cell>
          <cell r="J18">
            <v>23.611454298319281</v>
          </cell>
          <cell r="K18">
            <v>14.35692443112664</v>
          </cell>
          <cell r="L18">
            <v>11.000000000000011</v>
          </cell>
          <cell r="M18">
            <v>30.000000000000004</v>
          </cell>
          <cell r="N18">
            <v>14.999999999999991</v>
          </cell>
        </row>
        <row r="20">
          <cell r="E20">
            <v>1999</v>
          </cell>
          <cell r="F20">
            <v>2000</v>
          </cell>
          <cell r="G20">
            <v>2001</v>
          </cell>
          <cell r="H20">
            <v>2002</v>
          </cell>
          <cell r="I20">
            <v>2003</v>
          </cell>
          <cell r="J20">
            <v>2004</v>
          </cell>
          <cell r="K20">
            <v>2005</v>
          </cell>
          <cell r="L20" t="str">
            <v>2006E</v>
          </cell>
          <cell r="M20" t="str">
            <v>2007E</v>
          </cell>
          <cell r="N20" t="str">
            <v>2008E</v>
          </cell>
        </row>
        <row r="21">
          <cell r="A21" t="str">
            <v>Generics</v>
          </cell>
        </row>
        <row r="22">
          <cell r="A22" t="str">
            <v>EBITDA (Rs mn)</v>
          </cell>
          <cell r="E22">
            <v>430.83411750000005</v>
          </cell>
          <cell r="F22">
            <v>606.94263600000011</v>
          </cell>
          <cell r="G22">
            <v>828.7816492799999</v>
          </cell>
          <cell r="H22">
            <v>854.47700498713334</v>
          </cell>
          <cell r="I22">
            <v>582.36688596798638</v>
          </cell>
          <cell r="J22">
            <v>793.63148823719575</v>
          </cell>
          <cell r="K22">
            <v>807.27941897324433</v>
          </cell>
          <cell r="L22">
            <v>782.55619706740254</v>
          </cell>
          <cell r="M22">
            <v>882.24307428143891</v>
          </cell>
          <cell r="N22">
            <v>981.11860481756912</v>
          </cell>
        </row>
        <row r="23">
          <cell r="A23" t="str">
            <v>Margin (%)</v>
          </cell>
          <cell r="E23">
            <v>50</v>
          </cell>
          <cell r="F23">
            <v>51</v>
          </cell>
          <cell r="G23">
            <v>52</v>
          </cell>
          <cell r="H23">
            <v>53</v>
          </cell>
          <cell r="I23">
            <v>23.435918941250907</v>
          </cell>
          <cell r="J23">
            <v>25.837202519147485</v>
          </cell>
          <cell r="K23">
            <v>22.982010175008337</v>
          </cell>
          <cell r="L23">
            <v>20.070430509990036</v>
          </cell>
          <cell r="M23">
            <v>17.405482169687428</v>
          </cell>
          <cell r="N23">
            <v>16.831447694605906</v>
          </cell>
        </row>
        <row r="24">
          <cell r="A24" t="str">
            <v>Custom Manufacturing</v>
          </cell>
        </row>
        <row r="25">
          <cell r="A25" t="str">
            <v>EBITDA (Rs mn)</v>
          </cell>
          <cell r="E25">
            <v>113.21458299999995</v>
          </cell>
          <cell r="F25">
            <v>208.52694665999999</v>
          </cell>
          <cell r="G25">
            <v>193.78472672000009</v>
          </cell>
          <cell r="H25">
            <v>309.97702529286664</v>
          </cell>
          <cell r="I25">
            <v>221.3978800320134</v>
          </cell>
          <cell r="J25">
            <v>378.72966076280386</v>
          </cell>
          <cell r="K25">
            <v>394.39858102675555</v>
          </cell>
          <cell r="L25">
            <v>485.00606172259722</v>
          </cell>
          <cell r="M25">
            <v>676.95004667856085</v>
          </cell>
          <cell r="N25">
            <v>806.61962149638066</v>
          </cell>
        </row>
        <row r="26">
          <cell r="A26" t="str">
            <v>Margin (%)</v>
          </cell>
          <cell r="E26">
            <v>50</v>
          </cell>
          <cell r="F26">
            <v>51</v>
          </cell>
          <cell r="G26">
            <v>52</v>
          </cell>
          <cell r="H26">
            <v>53</v>
          </cell>
          <cell r="I26">
            <v>40</v>
          </cell>
          <cell r="J26">
            <v>45</v>
          </cell>
          <cell r="K26">
            <v>40</v>
          </cell>
          <cell r="L26">
            <v>40</v>
          </cell>
          <cell r="M26">
            <v>40</v>
          </cell>
          <cell r="N26">
            <v>40</v>
          </cell>
        </row>
        <row r="27">
          <cell r="A27" t="str">
            <v>Total</v>
          </cell>
        </row>
        <row r="28">
          <cell r="A28" t="str">
            <v>EBITDA (Rs mn)</v>
          </cell>
          <cell r="E28">
            <v>199.14540100000011</v>
          </cell>
          <cell r="F28">
            <v>318.60787400000004</v>
          </cell>
          <cell r="G28">
            <v>441.26229999999987</v>
          </cell>
          <cell r="H28">
            <v>567.62971999999968</v>
          </cell>
          <cell r="I28">
            <v>803.76476599999978</v>
          </cell>
          <cell r="J28">
            <v>1172.3611489999996</v>
          </cell>
          <cell r="K28">
            <v>1201.6779999999999</v>
          </cell>
          <cell r="L28">
            <v>1267.5622587899998</v>
          </cell>
          <cell r="M28">
            <v>1559.1931209599998</v>
          </cell>
          <cell r="N28">
            <v>1787.7382263139498</v>
          </cell>
        </row>
        <row r="29">
          <cell r="A29" t="str">
            <v>Margin (%)</v>
          </cell>
          <cell r="E29">
            <v>0.18302166774498169</v>
          </cell>
          <cell r="F29">
            <v>0.19925944412294311</v>
          </cell>
          <cell r="G29">
            <v>0.22439266671134894</v>
          </cell>
          <cell r="H29">
            <v>0.25835605681029772</v>
          </cell>
          <cell r="I29">
            <v>32.345530554161691</v>
          </cell>
          <cell r="J29">
            <v>38.166999270120165</v>
          </cell>
          <cell r="K29">
            <v>34.209934471275027</v>
          </cell>
          <cell r="L29">
            <v>32.50951219537717</v>
          </cell>
          <cell r="M29">
            <v>30.760806014909313</v>
          </cell>
          <cell r="N29">
            <v>30.669301652317365</v>
          </cell>
        </row>
      </sheetData>
      <sheetData sheetId="9" refreshError="1">
        <row r="17">
          <cell r="A17" t="str">
            <v>Cost of raw materials</v>
          </cell>
          <cell r="C17">
            <v>245.90300000000002</v>
          </cell>
          <cell r="D17">
            <v>687.68700000000001</v>
          </cell>
          <cell r="E17">
            <v>626.98500000000001</v>
          </cell>
          <cell r="F17">
            <v>672.91300000000001</v>
          </cell>
          <cell r="G17">
            <v>922.24783400000001</v>
          </cell>
          <cell r="H17">
            <v>1110.6110000000001</v>
          </cell>
          <cell r="I17">
            <v>1089.3382650000001</v>
          </cell>
        </row>
        <row r="18">
          <cell r="A18" t="str">
            <v>(% net sales)</v>
          </cell>
          <cell r="C18">
            <v>59.458041366236756</v>
          </cell>
          <cell r="D18">
            <v>65.10294829060112</v>
          </cell>
          <cell r="E18">
            <v>67.261882412259766</v>
          </cell>
          <cell r="F18">
            <v>63.127095810870514</v>
          </cell>
          <cell r="G18">
            <v>60.39436849720078</v>
          </cell>
          <cell r="H18">
            <v>59.078547624731847</v>
          </cell>
          <cell r="I18">
            <v>52.612324065283431</v>
          </cell>
        </row>
        <row r="19">
          <cell r="A19" t="str">
            <v>Manufacturing Expenses</v>
          </cell>
          <cell r="C19">
            <v>15.311999999999999</v>
          </cell>
          <cell r="D19">
            <v>56.817</v>
          </cell>
          <cell r="E19">
            <v>54.795000000000002</v>
          </cell>
          <cell r="F19">
            <v>64.116</v>
          </cell>
          <cell r="G19">
            <v>103.78025</v>
          </cell>
          <cell r="H19">
            <v>133.92099999999999</v>
          </cell>
          <cell r="I19">
            <v>150.90131700000001</v>
          </cell>
        </row>
        <row r="20">
          <cell r="A20" t="str">
            <v>(% net sales)</v>
          </cell>
          <cell r="C20">
            <v>3.7023603998317105</v>
          </cell>
          <cell r="D20">
            <v>5.378833994283859</v>
          </cell>
          <cell r="E20">
            <v>5.8783142288567891</v>
          </cell>
          <cell r="F20">
            <v>6.0148293687442118</v>
          </cell>
          <cell r="G20">
            <v>6.7961587223761599</v>
          </cell>
          <cell r="H20">
            <v>7.1238788166619216</v>
          </cell>
          <cell r="I20">
            <v>7.288157633829254</v>
          </cell>
        </row>
        <row r="21">
          <cell r="A21" t="str">
            <v>Staff costs (excl.VRS/incr. gratuity liab.)</v>
          </cell>
          <cell r="C21">
            <v>5.1369999999999996</v>
          </cell>
          <cell r="D21">
            <v>21.861000000000001</v>
          </cell>
          <cell r="E21">
            <v>22.058</v>
          </cell>
          <cell r="F21">
            <v>33.896000000000001</v>
          </cell>
          <cell r="G21">
            <v>44.738317000000002</v>
          </cell>
          <cell r="H21">
            <v>60.694000000000003</v>
          </cell>
          <cell r="I21">
            <v>68.817752999999996</v>
          </cell>
        </row>
        <row r="22">
          <cell r="A22" t="str">
            <v>(% net op. revenue)</v>
          </cell>
          <cell r="C22">
            <v>1.242099358276874</v>
          </cell>
          <cell r="D22">
            <v>2.0547385121779516</v>
          </cell>
          <cell r="E22">
            <v>2.3663446529815322</v>
          </cell>
          <cell r="F22">
            <v>3.1151622978649134</v>
          </cell>
          <cell r="G22">
            <v>2.797963548263096</v>
          </cell>
          <cell r="H22">
            <v>3.0864382734211868</v>
          </cell>
          <cell r="I22">
            <v>3.1322326293318548</v>
          </cell>
        </row>
        <row r="23">
          <cell r="A23" t="str">
            <v>R &amp; D Expenses</v>
          </cell>
          <cell r="C23">
            <v>0.38200000000000001</v>
          </cell>
          <cell r="D23">
            <v>3.9340000000000002</v>
          </cell>
          <cell r="E23">
            <v>10.555</v>
          </cell>
          <cell r="F23">
            <v>16.905000000000001</v>
          </cell>
          <cell r="G23">
            <v>22.773147999999999</v>
          </cell>
          <cell r="H23">
            <v>29.858699999999999</v>
          </cell>
          <cell r="I23">
            <v>112.725206</v>
          </cell>
        </row>
        <row r="24">
          <cell r="A24" t="str">
            <v>(% net op. revenue)</v>
          </cell>
          <cell r="C24">
            <v>9.2365574238225806E-2</v>
          </cell>
          <cell r="D24">
            <v>0.36976082095549428</v>
          </cell>
          <cell r="E24">
            <v>1.1323224141907731</v>
          </cell>
          <cell r="F24">
            <v>1.5536292968316723</v>
          </cell>
          <cell r="G24">
            <v>1.4242475411670186</v>
          </cell>
          <cell r="H24">
            <v>1.5183878880054238</v>
          </cell>
          <cell r="I24">
            <v>5.1306756322217471</v>
          </cell>
        </row>
      </sheetData>
      <sheetData sheetId="10" refreshError="1"/>
      <sheetData sheetId="11" refreshError="1"/>
      <sheetData sheetId="12" refreshError="1">
        <row r="3">
          <cell r="A3" t="str">
            <v>Year to Mar (Rs mn)</v>
          </cell>
          <cell r="B3">
            <v>1995</v>
          </cell>
          <cell r="C3" t="str">
            <v>1996</v>
          </cell>
          <cell r="D3" t="str">
            <v>1997</v>
          </cell>
          <cell r="E3">
            <v>1998</v>
          </cell>
          <cell r="F3">
            <v>1999</v>
          </cell>
          <cell r="G3">
            <v>2000</v>
          </cell>
          <cell r="H3">
            <v>2001</v>
          </cell>
          <cell r="I3">
            <v>2002</v>
          </cell>
          <cell r="J3">
            <v>2003</v>
          </cell>
          <cell r="K3">
            <v>2004</v>
          </cell>
          <cell r="L3">
            <v>2005</v>
          </cell>
          <cell r="M3" t="str">
            <v>2006E</v>
          </cell>
          <cell r="N3" t="str">
            <v>2007E</v>
          </cell>
          <cell r="O3" t="str">
            <v>2008E</v>
          </cell>
        </row>
        <row r="4">
          <cell r="A4" t="str">
            <v>ROE DUPONT ANALYSIS</v>
          </cell>
        </row>
        <row r="5">
          <cell r="A5" t="str">
            <v>Net Profit</v>
          </cell>
          <cell r="C5">
            <v>82.388999999999982</v>
          </cell>
          <cell r="D5">
            <v>82.826000000000064</v>
          </cell>
          <cell r="E5">
            <v>2.8550000000000595</v>
          </cell>
          <cell r="F5">
            <v>44.985495850580968</v>
          </cell>
          <cell r="G5">
            <v>161.57657100000009</v>
          </cell>
          <cell r="H5">
            <v>262.81085099999979</v>
          </cell>
          <cell r="I5">
            <v>365.7272389999996</v>
          </cell>
          <cell r="J5">
            <v>549.0338119999999</v>
          </cell>
          <cell r="K5">
            <v>731.86839799999962</v>
          </cell>
          <cell r="L5">
            <v>665.69399999999996</v>
          </cell>
          <cell r="M5">
            <v>706.8782557134997</v>
          </cell>
          <cell r="N5">
            <v>937.37916085213783</v>
          </cell>
          <cell r="O5">
            <v>1137.327621114041</v>
          </cell>
        </row>
        <row r="6">
          <cell r="A6" t="str">
            <v>Average Equity</v>
          </cell>
          <cell r="C6">
            <v>269.94399999999996</v>
          </cell>
          <cell r="D6">
            <v>531.02800000000002</v>
          </cell>
          <cell r="E6">
            <v>535.63400000000001</v>
          </cell>
          <cell r="F6">
            <v>575.86479299999996</v>
          </cell>
          <cell r="G6">
            <v>711.59464100000002</v>
          </cell>
          <cell r="H6">
            <v>929.85926300000006</v>
          </cell>
          <cell r="I6">
            <v>1066.6033689999999</v>
          </cell>
          <cell r="J6">
            <v>1679.2901327</v>
          </cell>
          <cell r="K6">
            <v>2291.9608330000001</v>
          </cell>
          <cell r="L6">
            <v>2836.5989999999997</v>
          </cell>
          <cell r="M6">
            <v>3440.9276557134995</v>
          </cell>
          <cell r="N6">
            <v>4275.7572165656366</v>
          </cell>
          <cell r="O6">
            <v>5310.5352376796773</v>
          </cell>
        </row>
        <row r="7">
          <cell r="A7" t="str">
            <v>Return on Yearend  Equity (%)</v>
          </cell>
          <cell r="C7">
            <v>0.30520774679192719</v>
          </cell>
          <cell r="D7">
            <v>0.15597294304631781</v>
          </cell>
          <cell r="E7">
            <v>5.3301321424705289E-3</v>
          </cell>
          <cell r="F7">
            <v>7.8118156201608543E-2</v>
          </cell>
          <cell r="G7">
            <v>0.22706265855647453</v>
          </cell>
          <cell r="H7">
            <v>0.28263508410089344</v>
          </cell>
          <cell r="I7">
            <v>0.3428896341691563</v>
          </cell>
          <cell r="J7">
            <v>0.32694398740809077</v>
          </cell>
          <cell r="K7">
            <v>0.31931976649096583</v>
          </cell>
          <cell r="L7">
            <v>0.23468033373769082</v>
          </cell>
          <cell r="M7">
            <v>0.20543246660235981</v>
          </cell>
          <cell r="N7">
            <v>0.21923114746095365</v>
          </cell>
          <cell r="O7">
            <v>0.21416440532102965</v>
          </cell>
        </row>
        <row r="8">
          <cell r="A8" t="str">
            <v>Dupont Analysis</v>
          </cell>
        </row>
        <row r="9">
          <cell r="A9" t="str">
            <v>EBIT margin (EBIT/sales) (%)</v>
          </cell>
          <cell r="C9">
            <v>26.691216082248882</v>
          </cell>
          <cell r="D9">
            <v>17.831325527689302</v>
          </cell>
          <cell r="E9">
            <v>11.796106870638473</v>
          </cell>
          <cell r="F9">
            <v>16.162376717229204</v>
          </cell>
          <cell r="G9">
            <v>16.498639028464581</v>
          </cell>
          <cell r="H9">
            <v>19.09898565645776</v>
          </cell>
          <cell r="I9">
            <v>22.46239390722063</v>
          </cell>
          <cell r="J9">
            <v>28.655995427834558</v>
          </cell>
          <cell r="K9">
            <v>33.33636741602912</v>
          </cell>
          <cell r="L9">
            <v>29.368972490494134</v>
          </cell>
          <cell r="M9">
            <v>28.242174656607734</v>
          </cell>
          <cell r="N9">
            <v>26.816576406268101</v>
          </cell>
          <cell r="O9">
            <v>27.129863502323019</v>
          </cell>
        </row>
        <row r="10">
          <cell r="A10" t="str">
            <v>Asset turnover (sales/assets) (x)</v>
          </cell>
          <cell r="C10">
            <v>0.46533246471813328</v>
          </cell>
          <cell r="D10">
            <v>1.0309718605888356</v>
          </cell>
          <cell r="E10">
            <v>0.829513489366284</v>
          </cell>
          <cell r="F10">
            <v>0.97581496427076952</v>
          </cell>
          <cell r="G10">
            <v>1.2441323614812929</v>
          </cell>
          <cell r="H10">
            <v>1.3893893369372201</v>
          </cell>
          <cell r="I10">
            <v>1.4470141074826279</v>
          </cell>
          <cell r="J10">
            <v>1.2183839449846232</v>
          </cell>
          <cell r="K10">
            <v>1.0705742722771037</v>
          </cell>
          <cell r="L10">
            <v>1.0379196243720163</v>
          </cell>
          <cell r="M10">
            <v>0.86045328722692205</v>
          </cell>
          <cell r="N10">
            <v>0.89355379656114631</v>
          </cell>
          <cell r="O10">
            <v>0.84792924116388357</v>
          </cell>
        </row>
        <row r="11">
          <cell r="A11" t="str">
            <v>Financial leverage (assets/equity) (x)</v>
          </cell>
          <cell r="C11">
            <v>3.2924273182586021</v>
          </cell>
          <cell r="D11">
            <v>1.9433419706682133</v>
          </cell>
          <cell r="E11">
            <v>2.0979568137944939</v>
          </cell>
          <cell r="F11">
            <v>1.9363317718921564</v>
          </cell>
          <cell r="G11">
            <v>1.8060856194671651</v>
          </cell>
          <cell r="H11">
            <v>1.5221133017846808</v>
          </cell>
          <cell r="I11">
            <v>1.4235435646744148</v>
          </cell>
          <cell r="J11">
            <v>1.2583153336955233</v>
          </cell>
          <cell r="K11">
            <v>1.2876418337991729</v>
          </cell>
          <cell r="L11">
            <v>1.2329916918112147</v>
          </cell>
          <cell r="M11">
            <v>1.3571118381287794</v>
          </cell>
          <cell r="N11">
            <v>1.3577836445140259</v>
          </cell>
          <cell r="O11">
            <v>1.3221513319149909</v>
          </cell>
        </row>
        <row r="12">
          <cell r="A12" t="str">
            <v>Interest burden (pretax/EBIT) (x)</v>
          </cell>
          <cell r="C12">
            <v>0.74640343378121132</v>
          </cell>
          <cell r="D12">
            <v>0.50647557099408069</v>
          </cell>
          <cell r="E12">
            <v>2.6191818694411121E-2</v>
          </cell>
          <cell r="F12">
            <v>0.36088669686705843</v>
          </cell>
          <cell r="G12">
            <v>0.61718483780504507</v>
          </cell>
          <cell r="H12">
            <v>0.73294765004084406</v>
          </cell>
          <cell r="I12">
            <v>0.8572310497102883</v>
          </cell>
          <cell r="J12">
            <v>0.93969053102360156</v>
          </cell>
          <cell r="K12">
            <v>0.9680625447902792</v>
          </cell>
          <cell r="L12">
            <v>0.95967756307620744</v>
          </cell>
          <cell r="M12">
            <v>0.95832904873328661</v>
          </cell>
          <cell r="N12">
            <v>0.96260831242162637</v>
          </cell>
          <cell r="O12">
            <v>0.96457509327162438</v>
          </cell>
        </row>
        <row r="13">
          <cell r="A13" t="str">
            <v>Tax burden (net/pretax) (%)</v>
          </cell>
          <cell r="C13">
            <v>0.99994016549520093</v>
          </cell>
          <cell r="D13">
            <v>0.86200759743976696</v>
          </cell>
          <cell r="E13">
            <v>0.99131944444444464</v>
          </cell>
          <cell r="F13">
            <v>0.70880804869620528</v>
          </cell>
          <cell r="G13">
            <v>0.99237868564140552</v>
          </cell>
          <cell r="H13">
            <v>0.95471087297297452</v>
          </cell>
          <cell r="I13">
            <v>0.86448387422253459</v>
          </cell>
          <cell r="J13">
            <v>0.79195289132314939</v>
          </cell>
          <cell r="K13">
            <v>0.71778145178839137</v>
          </cell>
          <cell r="L13">
            <v>0.65063695948362987</v>
          </cell>
          <cell r="M13">
            <v>0.64999999999999991</v>
          </cell>
          <cell r="N13">
            <v>0.7</v>
          </cell>
          <cell r="O13">
            <v>0.73</v>
          </cell>
        </row>
        <row r="14">
          <cell r="A14" t="str">
            <v>Return on year end equity (%)</v>
          </cell>
          <cell r="C14">
            <v>0.30520774679192719</v>
          </cell>
          <cell r="D14">
            <v>0.15597294304631784</v>
          </cell>
          <cell r="E14">
            <v>5.330132142470528E-3</v>
          </cell>
          <cell r="F14">
            <v>7.811815620160853E-2</v>
          </cell>
          <cell r="G14">
            <v>0.22706265855647451</v>
          </cell>
          <cell r="H14">
            <v>0.28263508410089339</v>
          </cell>
          <cell r="I14">
            <v>0.3428896341691563</v>
          </cell>
          <cell r="J14">
            <v>0.32694398740809083</v>
          </cell>
          <cell r="K14">
            <v>0.31931976649096588</v>
          </cell>
          <cell r="L14">
            <v>0.23468033373769084</v>
          </cell>
          <cell r="M14">
            <v>0.20543246660235984</v>
          </cell>
          <cell r="N14">
            <v>0.21923114746095357</v>
          </cell>
          <cell r="O14">
            <v>0.21416440532102965</v>
          </cell>
        </row>
        <row r="15">
          <cell r="A15" t="str">
            <v>Ratios</v>
          </cell>
        </row>
        <row r="16">
          <cell r="A16" t="str">
            <v>ROE (%)</v>
          </cell>
          <cell r="C16">
            <v>30.520774679192719</v>
          </cell>
          <cell r="D16">
            <v>15.597294304631781</v>
          </cell>
          <cell r="E16">
            <v>0.53301321424705284</v>
          </cell>
          <cell r="F16">
            <v>7.8118156201608544</v>
          </cell>
          <cell r="G16">
            <v>22.706265855647452</v>
          </cell>
          <cell r="H16">
            <v>28.263508410089344</v>
          </cell>
          <cell r="I16">
            <v>34.288963416915628</v>
          </cell>
          <cell r="J16">
            <v>32.694398740809078</v>
          </cell>
          <cell r="K16">
            <v>31.931976649096583</v>
          </cell>
          <cell r="L16">
            <v>23.468033373769082</v>
          </cell>
          <cell r="M16">
            <v>20.54324666023598</v>
          </cell>
          <cell r="N16">
            <v>21.923114746095365</v>
          </cell>
          <cell r="O16">
            <v>21.416440532102964</v>
          </cell>
        </row>
        <row r="17">
          <cell r="A17" t="str">
            <v>ROCE (%)</v>
          </cell>
          <cell r="C17">
            <v>13.955813017283139</v>
          </cell>
          <cell r="D17">
            <v>21.454454124538653</v>
          </cell>
          <cell r="E17">
            <v>13.571094033675802</v>
          </cell>
          <cell r="F17">
            <v>17.233087021116777</v>
          </cell>
          <cell r="G17">
            <v>22.635618773417722</v>
          </cell>
          <cell r="H17">
            <v>27.55314685335949</v>
          </cell>
          <cell r="I17">
            <v>30.597619184967389</v>
          </cell>
          <cell r="J17">
            <v>32.536143566144396</v>
          </cell>
          <cell r="K17">
            <v>33.900586800094779</v>
          </cell>
          <cell r="L17">
            <v>28.861757570524933</v>
          </cell>
          <cell r="M17">
            <v>23.024242856089838</v>
          </cell>
          <cell r="N17">
            <v>22.806078981846188</v>
          </cell>
          <cell r="O17">
            <v>21.907278423202303</v>
          </cell>
        </row>
        <row r="18">
          <cell r="A18" t="str">
            <v>Working Capital (days)</v>
          </cell>
          <cell r="C18">
            <v>194.46297397805466</v>
          </cell>
          <cell r="D18">
            <v>104.03657743440118</v>
          </cell>
          <cell r="E18">
            <v>135.4375130745423</v>
          </cell>
          <cell r="F18">
            <v>104.89367502463621</v>
          </cell>
          <cell r="G18">
            <v>80.46542018452601</v>
          </cell>
          <cell r="H18">
            <v>74.944763972209401</v>
          </cell>
          <cell r="I18">
            <v>123.54862871417447</v>
          </cell>
          <cell r="J18">
            <v>115.54702232792295</v>
          </cell>
          <cell r="K18">
            <v>175.37606757587136</v>
          </cell>
          <cell r="L18">
            <v>201.89764156252716</v>
          </cell>
          <cell r="M18">
            <v>197.02431894166281</v>
          </cell>
          <cell r="N18">
            <v>198.8975006429454</v>
          </cell>
          <cell r="O18">
            <v>199.34543539759994</v>
          </cell>
        </row>
        <row r="19">
          <cell r="A19" t="str">
            <v>Valuation parameters</v>
          </cell>
        </row>
        <row r="20">
          <cell r="A20" t="str">
            <v>EPS (Rs) YE</v>
          </cell>
          <cell r="C20">
            <v>12.855270815293279</v>
          </cell>
          <cell r="D20">
            <v>6.4613416337070104</v>
          </cell>
          <cell r="E20">
            <v>0.22272149281908923</v>
          </cell>
          <cell r="F20">
            <v>4.9030245656735936</v>
          </cell>
          <cell r="G20">
            <v>12.604754850335842</v>
          </cell>
          <cell r="H20">
            <v>20.502145381356904</v>
          </cell>
          <cell r="I20">
            <v>28.530758891307197</v>
          </cell>
          <cell r="J20">
            <v>42.830693596074475</v>
          </cell>
          <cell r="K20">
            <v>57.09380810846649</v>
          </cell>
          <cell r="L20">
            <v>51.931475110580628</v>
          </cell>
          <cell r="M20">
            <v>55.144301349863852</v>
          </cell>
          <cell r="N20">
            <v>73.125914550784216</v>
          </cell>
          <cell r="O20">
            <v>88.724100034640088</v>
          </cell>
        </row>
        <row r="21">
          <cell r="A21" t="str">
            <v>CEPS (Rs) YE</v>
          </cell>
          <cell r="C21">
            <v>7.3897509107787815</v>
          </cell>
          <cell r="D21">
            <v>9.5874776693424479</v>
          </cell>
          <cell r="E21">
            <v>3.7156653950868694</v>
          </cell>
          <cell r="F21">
            <v>7.4318375381732125</v>
          </cell>
          <cell r="G21">
            <v>17.262191563887139</v>
          </cell>
          <cell r="H21">
            <v>26.192037570112394</v>
          </cell>
          <cell r="I21">
            <v>34.735058391256487</v>
          </cell>
          <cell r="J21">
            <v>49.74821019292127</v>
          </cell>
          <cell r="K21">
            <v>67.424102054030399</v>
          </cell>
          <cell r="L21">
            <v>63.685241093090553</v>
          </cell>
          <cell r="M21">
            <v>66.79934047239577</v>
          </cell>
          <cell r="N21">
            <v>87.901394903706134</v>
          </cell>
          <cell r="O21">
            <v>105.6448837334551</v>
          </cell>
        </row>
        <row r="22">
          <cell r="A22" t="str">
            <v>Growth (%)</v>
          </cell>
        </row>
        <row r="23">
          <cell r="A23" t="str">
            <v>Net revenues</v>
          </cell>
          <cell r="C23">
            <v>0</v>
          </cell>
          <cell r="D23">
            <v>157.25287372997335</v>
          </cell>
          <cell r="E23">
            <v>-12.385765618259082</v>
          </cell>
          <cell r="F23">
            <v>16.729235052110436</v>
          </cell>
          <cell r="G23">
            <v>46.950076760637359</v>
          </cell>
          <cell r="H23">
            <v>22.984555074220037</v>
          </cell>
          <cell r="I23">
            <v>11.727045435337091</v>
          </cell>
          <cell r="J23">
            <v>17.179843544523287</v>
          </cell>
          <cell r="K23">
            <v>22.721224347612811</v>
          </cell>
          <cell r="L23">
            <v>14.89542795122405</v>
          </cell>
          <cell r="M23">
            <v>10.687010950305599</v>
          </cell>
          <cell r="N23">
            <v>29.10582463475513</v>
          </cell>
          <cell r="O23">
            <v>14.766400115568112</v>
          </cell>
        </row>
        <row r="24">
          <cell r="A24" t="str">
            <v xml:space="preserve">EPS </v>
          </cell>
          <cell r="C24">
            <v>0</v>
          </cell>
          <cell r="D24">
            <v>-49.737802287134457</v>
          </cell>
          <cell r="E24">
            <v>-96.553014753821202</v>
          </cell>
          <cell r="F24">
            <v>2101.4150963221991</v>
          </cell>
          <cell r="G24">
            <v>157.08120939435187</v>
          </cell>
          <cell r="H24">
            <v>62.654058922936073</v>
          </cell>
          <cell r="I24">
            <v>39.159870153154344</v>
          </cell>
          <cell r="J24">
            <v>50.121115807838557</v>
          </cell>
          <cell r="K24">
            <v>33.301152315915949</v>
          </cell>
          <cell r="L24">
            <v>-9.0418438862555632</v>
          </cell>
          <cell r="M24">
            <v>6.1866647008234743</v>
          </cell>
          <cell r="N24">
            <v>32.608289090174061</v>
          </cell>
          <cell r="O24">
            <v>21.330585168987248</v>
          </cell>
        </row>
        <row r="25">
          <cell r="A25" t="str">
            <v>Valuation metrics</v>
          </cell>
        </row>
        <row r="26">
          <cell r="A26" t="str">
            <v>Price (Rs)</v>
          </cell>
          <cell r="C26">
            <v>1682.25</v>
          </cell>
          <cell r="D26">
            <v>1682.25</v>
          </cell>
          <cell r="E26">
            <v>1682.25</v>
          </cell>
          <cell r="F26">
            <v>1682.25</v>
          </cell>
          <cell r="G26">
            <v>1682.25</v>
          </cell>
          <cell r="H26">
            <v>1682.25</v>
          </cell>
          <cell r="I26">
            <v>1682.25</v>
          </cell>
          <cell r="J26">
            <v>1682.25</v>
          </cell>
          <cell r="K26">
            <v>1682.25</v>
          </cell>
          <cell r="L26">
            <v>1682.25</v>
          </cell>
          <cell r="M26">
            <v>1682.25</v>
          </cell>
          <cell r="N26">
            <v>1682.25</v>
          </cell>
          <cell r="O26">
            <v>1682.25</v>
          </cell>
        </row>
        <row r="27">
          <cell r="A27" t="str">
            <v>Fully-diluted shares (mn)-Rs 10 FV</v>
          </cell>
          <cell r="C27">
            <v>12.818700000000002</v>
          </cell>
          <cell r="D27">
            <v>12.818700000000002</v>
          </cell>
          <cell r="E27">
            <v>12.818700000000002</v>
          </cell>
          <cell r="F27">
            <v>12.818700000000002</v>
          </cell>
          <cell r="G27">
            <v>12.818700000000002</v>
          </cell>
          <cell r="H27">
            <v>12.818700000000002</v>
          </cell>
          <cell r="I27">
            <v>12.818700000000002</v>
          </cell>
          <cell r="J27">
            <v>12.818700000000002</v>
          </cell>
          <cell r="K27">
            <v>12.818700000000002</v>
          </cell>
          <cell r="L27">
            <v>12.818700000000002</v>
          </cell>
          <cell r="M27">
            <v>12.818700000000002</v>
          </cell>
          <cell r="N27">
            <v>12.818700000000002</v>
          </cell>
          <cell r="O27">
            <v>12.818700000000002</v>
          </cell>
        </row>
        <row r="28">
          <cell r="A28" t="str">
            <v>P/E</v>
          </cell>
          <cell r="C28">
            <v>130.86072041350621</v>
          </cell>
          <cell r="D28">
            <v>260.35614511143825</v>
          </cell>
          <cell r="E28">
            <v>7553.1551926443271</v>
          </cell>
          <cell r="F28">
            <v>343.1045424037942</v>
          </cell>
          <cell r="G28">
            <v>133.46154050391371</v>
          </cell>
          <cell r="H28">
            <v>82.052388601717283</v>
          </cell>
          <cell r="I28">
            <v>58.962679766381925</v>
          </cell>
          <cell r="J28">
            <v>39.276739617267879</v>
          </cell>
          <cell r="K28">
            <v>29.464666234980701</v>
          </cell>
          <cell r="L28">
            <v>32.393649447043238</v>
          </cell>
          <cell r="M28">
            <v>30.506325383051632</v>
          </cell>
          <cell r="N28">
            <v>23.004840491009752</v>
          </cell>
          <cell r="O28">
            <v>18.96046282062267</v>
          </cell>
        </row>
        <row r="29">
          <cell r="A29" t="str">
            <v>EV/EBITDA</v>
          </cell>
          <cell r="C29">
            <v>180.30076413164826</v>
          </cell>
          <cell r="D29">
            <v>96.171384146527672</v>
          </cell>
          <cell r="E29">
            <v>143.60682161863963</v>
          </cell>
          <cell r="F29">
            <v>106.01837486548328</v>
          </cell>
          <cell r="G29">
            <v>68.312613750921741</v>
          </cell>
          <cell r="H29">
            <v>49.066051424040552</v>
          </cell>
          <cell r="I29">
            <v>38.334570428138072</v>
          </cell>
          <cell r="J29">
            <v>26.563702296193316</v>
          </cell>
          <cell r="K29">
            <v>18.682531571122475</v>
          </cell>
          <cell r="L29">
            <v>18.228387823297027</v>
          </cell>
          <cell r="M29">
            <v>17.721567790282304</v>
          </cell>
          <cell r="N29">
            <v>14.568122677805084</v>
          </cell>
          <cell r="O29">
            <v>12.660902029709391</v>
          </cell>
        </row>
        <row r="30">
          <cell r="A30" t="str">
            <v>EV/Sales</v>
          </cell>
          <cell r="C30">
            <v>53.501163213838396</v>
          </cell>
          <cell r="D30">
            <v>20.717870872265213</v>
          </cell>
          <cell r="E30">
            <v>23.737403194747657</v>
          </cell>
          <cell r="F30">
            <v>20.276479254268526</v>
          </cell>
          <cell r="G30">
            <v>13.821321460152181</v>
          </cell>
          <cell r="H30">
            <v>11.19099064020075</v>
          </cell>
          <cell r="I30">
            <v>9.9985151526423213</v>
          </cell>
          <cell r="J30">
            <v>8.5270139138345957</v>
          </cell>
          <cell r="K30">
            <v>7.0110981982874305</v>
          </cell>
          <cell r="L30">
            <v>6.1100573271954399</v>
          </cell>
          <cell r="M30">
            <v>5.659478856142222</v>
          </cell>
          <cell r="N30">
            <v>4.4385654749795131</v>
          </cell>
          <cell r="O30">
            <v>3.8961499389663756</v>
          </cell>
        </row>
      </sheetData>
      <sheetData sheetId="13" refreshError="1">
        <row r="2">
          <cell r="A2" t="str">
            <v>Year to Mar (Rs mn)</v>
          </cell>
          <cell r="C2">
            <v>1996</v>
          </cell>
          <cell r="D2">
            <v>1997</v>
          </cell>
          <cell r="E2">
            <v>1998</v>
          </cell>
          <cell r="F2">
            <v>1999</v>
          </cell>
          <cell r="G2">
            <v>2000</v>
          </cell>
          <cell r="H2">
            <v>2001</v>
          </cell>
          <cell r="I2">
            <v>2002</v>
          </cell>
          <cell r="J2">
            <v>2003</v>
          </cell>
          <cell r="K2">
            <v>2004</v>
          </cell>
          <cell r="L2">
            <v>2005</v>
          </cell>
          <cell r="M2" t="str">
            <v>2006E</v>
          </cell>
          <cell r="N2" t="str">
            <v>2007E</v>
          </cell>
          <cell r="O2" t="str">
            <v>2008E</v>
          </cell>
        </row>
        <row r="3">
          <cell r="A3" t="str">
            <v xml:space="preserve">Domestic sales </v>
          </cell>
          <cell r="C3">
            <v>20.678700000000003</v>
          </cell>
          <cell r="D3">
            <v>52.815350000000002</v>
          </cell>
          <cell r="E3">
            <v>46.607750000000003</v>
          </cell>
          <cell r="F3">
            <v>53.298270049999999</v>
          </cell>
          <cell r="G3">
            <v>76.352138199999999</v>
          </cell>
          <cell r="H3">
            <v>106.7</v>
          </cell>
          <cell r="I3">
            <v>207.00018099999988</v>
          </cell>
          <cell r="J3">
            <v>202.06653499999993</v>
          </cell>
          <cell r="K3">
            <v>457.4558320000001</v>
          </cell>
          <cell r="L3">
            <v>430.69700000000012</v>
          </cell>
          <cell r="M3">
            <v>389.90503800000005</v>
          </cell>
          <cell r="N3">
            <v>506.87654940000004</v>
          </cell>
          <cell r="O3">
            <v>582.90803181000001</v>
          </cell>
        </row>
        <row r="4">
          <cell r="A4" t="str">
            <v>Export sales</v>
          </cell>
          <cell r="C4">
            <v>392.89530000000002</v>
          </cell>
          <cell r="D4">
            <v>1003.49165</v>
          </cell>
          <cell r="E4">
            <v>885.54724999999996</v>
          </cell>
          <cell r="F4">
            <v>1012.6671309499999</v>
          </cell>
          <cell r="G4">
            <v>1450.6906258000001</v>
          </cell>
          <cell r="H4">
            <v>1773.1887999999999</v>
          </cell>
          <cell r="I4">
            <v>1863.5</v>
          </cell>
          <cell r="J4">
            <v>2282.8664750000003</v>
          </cell>
          <cell r="K4">
            <v>2614.2059999999997</v>
          </cell>
          <cell r="L4">
            <v>3081.9609999999998</v>
          </cell>
          <cell r="M4">
            <v>3509.1453420000003</v>
          </cell>
          <cell r="N4">
            <v>4561.8889446000003</v>
          </cell>
          <cell r="O4">
            <v>5246.1722862900006</v>
          </cell>
        </row>
        <row r="5">
          <cell r="A5" t="str">
            <v>Total sales</v>
          </cell>
          <cell r="C5">
            <v>413.57400000000001</v>
          </cell>
          <cell r="D5">
            <v>1056.307</v>
          </cell>
          <cell r="E5">
            <v>932.15499999999997</v>
          </cell>
          <cell r="F5">
            <v>1065.9654009999999</v>
          </cell>
          <cell r="G5">
            <v>1527.042764</v>
          </cell>
          <cell r="H5">
            <v>1879.8887999999999</v>
          </cell>
          <cell r="I5">
            <v>2070.5001809999999</v>
          </cell>
          <cell r="J5">
            <v>2484.9330100000002</v>
          </cell>
          <cell r="K5">
            <v>3071.6618319999998</v>
          </cell>
          <cell r="L5">
            <v>3512.6579999999999</v>
          </cell>
          <cell r="M5">
            <v>3899.0503800000001</v>
          </cell>
          <cell r="N5">
            <v>5068.7654940000002</v>
          </cell>
          <cell r="O5">
            <v>5829.0803181000001</v>
          </cell>
        </row>
        <row r="6">
          <cell r="A6" t="str">
            <v>Gross sales</v>
          </cell>
          <cell r="C6">
            <v>413.57400000000001</v>
          </cell>
          <cell r="D6">
            <v>1056.307</v>
          </cell>
          <cell r="E6">
            <v>932.15499999999997</v>
          </cell>
          <cell r="F6">
            <v>1065.9654009999999</v>
          </cell>
          <cell r="G6">
            <v>1527.042764</v>
          </cell>
          <cell r="H6">
            <v>1879.8887999999999</v>
          </cell>
          <cell r="I6">
            <v>2070.5001809999999</v>
          </cell>
          <cell r="J6">
            <v>2484.9330100000002</v>
          </cell>
          <cell r="K6">
            <v>3071.6618319999998</v>
          </cell>
          <cell r="L6">
            <v>3512.6579999999999</v>
          </cell>
          <cell r="M6">
            <v>3899.0503800000001</v>
          </cell>
          <cell r="N6">
            <v>5068.7654940000002</v>
          </cell>
          <cell r="O6">
            <v>5829.0803181000001</v>
          </cell>
        </row>
        <row r="7">
          <cell r="A7" t="str">
            <v>Less: Excise duty</v>
          </cell>
          <cell r="C7">
            <v>0</v>
          </cell>
          <cell r="D7">
            <v>0</v>
          </cell>
          <cell r="E7">
            <v>0</v>
          </cell>
          <cell r="F7">
            <v>0</v>
          </cell>
          <cell r="G7">
            <v>0</v>
          </cell>
          <cell r="H7">
            <v>0</v>
          </cell>
          <cell r="I7">
            <v>0</v>
          </cell>
          <cell r="J7">
            <v>19.735547</v>
          </cell>
          <cell r="K7">
            <v>43.347791999999998</v>
          </cell>
          <cell r="L7">
            <v>38.875</v>
          </cell>
          <cell r="M7">
            <v>43.151250000000005</v>
          </cell>
          <cell r="N7">
            <v>56.096625000000003</v>
          </cell>
          <cell r="O7">
            <v>64.511118750000009</v>
          </cell>
        </row>
        <row r="8">
          <cell r="A8" t="str">
            <v xml:space="preserve">Net sales </v>
          </cell>
          <cell r="C8">
            <v>413.57400000000001</v>
          </cell>
          <cell r="D8">
            <v>1056.307</v>
          </cell>
          <cell r="E8">
            <v>932.15499999999997</v>
          </cell>
          <cell r="F8">
            <v>1065.9654009999999</v>
          </cell>
          <cell r="G8">
            <v>1527.042764</v>
          </cell>
          <cell r="H8">
            <v>1879.8887999999999</v>
          </cell>
          <cell r="I8">
            <v>2070.5001809999999</v>
          </cell>
          <cell r="J8">
            <v>2465.197463</v>
          </cell>
          <cell r="K8">
            <v>3028.3140399999997</v>
          </cell>
          <cell r="L8">
            <v>3473.7829999999999</v>
          </cell>
          <cell r="M8">
            <v>3855.8991300000002</v>
          </cell>
          <cell r="N8">
            <v>5012.6688690000001</v>
          </cell>
          <cell r="O8">
            <v>5764.5691993500004</v>
          </cell>
        </row>
        <row r="9">
          <cell r="A9" t="str">
            <v>Other operating income</v>
          </cell>
          <cell r="C9">
            <v>0</v>
          </cell>
          <cell r="D9">
            <v>7.6239999999999997</v>
          </cell>
          <cell r="E9">
            <v>0</v>
          </cell>
          <cell r="F9">
            <v>22.132000000000001</v>
          </cell>
          <cell r="G9">
            <v>71.917202000000003</v>
          </cell>
          <cell r="H9">
            <v>86.584999999999994</v>
          </cell>
          <cell r="I9">
            <v>126.58289500000001</v>
          </cell>
          <cell r="J9">
            <v>109.341048</v>
          </cell>
          <cell r="K9">
            <v>131.19114200000001</v>
          </cell>
          <cell r="L9">
            <v>156.34399999999999</v>
          </cell>
          <cell r="M9">
            <v>162.17994000000002</v>
          </cell>
          <cell r="N9">
            <v>174.90524880000004</v>
          </cell>
          <cell r="O9">
            <v>189.02286897600004</v>
          </cell>
        </row>
        <row r="10">
          <cell r="A10" t="str">
            <v>Net operating revenue</v>
          </cell>
          <cell r="C10">
            <v>413.57400000000001</v>
          </cell>
          <cell r="D10">
            <v>1063.931</v>
          </cell>
          <cell r="E10">
            <v>932.15499999999997</v>
          </cell>
          <cell r="F10">
            <v>1088.097401</v>
          </cell>
          <cell r="G10">
            <v>1598.9599660000001</v>
          </cell>
          <cell r="H10">
            <v>1966.4738</v>
          </cell>
          <cell r="I10">
            <v>2197.0830759999999</v>
          </cell>
          <cell r="J10">
            <v>2574.5385109999997</v>
          </cell>
          <cell r="K10">
            <v>3159.5051819999999</v>
          </cell>
          <cell r="L10">
            <v>3630.127</v>
          </cell>
          <cell r="M10">
            <v>4018.0790700000002</v>
          </cell>
          <cell r="N10">
            <v>5187.5741177999998</v>
          </cell>
          <cell r="O10">
            <v>5953.5920683260001</v>
          </cell>
        </row>
        <row r="11">
          <cell r="A11" t="str">
            <v>Expenditure</v>
          </cell>
        </row>
        <row r="12">
          <cell r="A12" t="str">
            <v>Cost of raw materials</v>
          </cell>
          <cell r="C12">
            <v>245.90300000000002</v>
          </cell>
          <cell r="D12">
            <v>687.68700000000001</v>
          </cell>
          <cell r="E12">
            <v>626.98500000000001</v>
          </cell>
          <cell r="F12">
            <v>672.91300000000001</v>
          </cell>
          <cell r="G12">
            <v>922.24783400000001</v>
          </cell>
          <cell r="H12">
            <v>1110.6110000000001</v>
          </cell>
          <cell r="I12">
            <v>1089.3382650000001</v>
          </cell>
          <cell r="J12">
            <v>1247.674544</v>
          </cell>
          <cell r="K12">
            <v>1258.179533</v>
          </cell>
          <cell r="L12">
            <v>1583.826</v>
          </cell>
          <cell r="M12">
            <v>1792.9930954500003</v>
          </cell>
          <cell r="N12">
            <v>2330.891024085</v>
          </cell>
          <cell r="O12">
            <v>2651.7018317010002</v>
          </cell>
        </row>
        <row r="13">
          <cell r="A13" t="str">
            <v>Manufacturing Expenses</v>
          </cell>
          <cell r="C13">
            <v>15.311999999999999</v>
          </cell>
          <cell r="D13">
            <v>56.817</v>
          </cell>
          <cell r="E13">
            <v>54.795000000000002</v>
          </cell>
          <cell r="F13">
            <v>64.116</v>
          </cell>
          <cell r="G13">
            <v>103.78025</v>
          </cell>
          <cell r="H13">
            <v>133.92099999999999</v>
          </cell>
          <cell r="I13">
            <v>150.90131700000001</v>
          </cell>
          <cell r="J13">
            <v>167.96601899999999</v>
          </cell>
          <cell r="K13">
            <v>228.6387152177042</v>
          </cell>
          <cell r="L13">
            <v>237.66082499999999</v>
          </cell>
          <cell r="M13">
            <v>269.91293910000002</v>
          </cell>
          <cell r="N13">
            <v>310.39987996499997</v>
          </cell>
          <cell r="O13">
            <v>356.95986195974996</v>
          </cell>
        </row>
        <row r="14">
          <cell r="A14" t="str">
            <v xml:space="preserve">Staff costs </v>
          </cell>
          <cell r="C14">
            <v>5.1369999999999996</v>
          </cell>
          <cell r="D14">
            <v>21.861000000000001</v>
          </cell>
          <cell r="E14">
            <v>22.058</v>
          </cell>
          <cell r="F14">
            <v>33.896000000000001</v>
          </cell>
          <cell r="G14">
            <v>44.738317000000002</v>
          </cell>
          <cell r="H14">
            <v>60.694000000000003</v>
          </cell>
          <cell r="I14">
            <v>68.817752999999996</v>
          </cell>
          <cell r="J14">
            <v>81.121453000000002</v>
          </cell>
          <cell r="K14">
            <v>125.41126199999999</v>
          </cell>
          <cell r="L14">
            <v>150.96299999999999</v>
          </cell>
          <cell r="M14">
            <v>188.70374999999999</v>
          </cell>
          <cell r="N14">
            <v>226.44449999999998</v>
          </cell>
          <cell r="O14">
            <v>283.05562499999996</v>
          </cell>
        </row>
        <row r="15">
          <cell r="A15" t="str">
            <v>R &amp; D Expenses</v>
          </cell>
          <cell r="C15">
            <v>0.38200000000000001</v>
          </cell>
          <cell r="D15">
            <v>3.9340000000000002</v>
          </cell>
          <cell r="E15">
            <v>10.555</v>
          </cell>
          <cell r="F15">
            <v>16.905000000000001</v>
          </cell>
          <cell r="G15">
            <v>22.773147999999999</v>
          </cell>
          <cell r="H15">
            <v>29.858699999999999</v>
          </cell>
          <cell r="I15">
            <v>112.725206</v>
          </cell>
          <cell r="J15">
            <v>59.286945000000003</v>
          </cell>
          <cell r="K15">
            <v>72.757664782295819</v>
          </cell>
          <cell r="L15">
            <v>90.753174999999999</v>
          </cell>
          <cell r="M15">
            <v>132.59660931000002</v>
          </cell>
          <cell r="N15">
            <v>259.37870588999999</v>
          </cell>
          <cell r="O15">
            <v>297.67960341630004</v>
          </cell>
        </row>
        <row r="16">
          <cell r="A16" t="str">
            <v>Other expenses</v>
          </cell>
          <cell r="C16">
            <v>28.963999999999999</v>
          </cell>
          <cell r="D16">
            <v>80.335999999999999</v>
          </cell>
          <cell r="E16">
            <v>71.990000000000009</v>
          </cell>
          <cell r="F16">
            <v>101.122</v>
          </cell>
          <cell r="G16">
            <v>186.81254300000001</v>
          </cell>
          <cell r="H16">
            <v>190.1268</v>
          </cell>
          <cell r="I16">
            <v>207.670815</v>
          </cell>
          <cell r="J16">
            <v>214.724784</v>
          </cell>
          <cell r="K16">
            <v>302.156858</v>
          </cell>
          <cell r="L16">
            <v>365.24599999999998</v>
          </cell>
          <cell r="M16">
            <v>366.31041735000002</v>
          </cell>
          <cell r="N16">
            <v>501.26688690000003</v>
          </cell>
          <cell r="O16">
            <v>576.45691993500009</v>
          </cell>
        </row>
        <row r="17">
          <cell r="A17" t="str">
            <v>Total expenditure</v>
          </cell>
          <cell r="C17">
            <v>295.69800000000004</v>
          </cell>
          <cell r="D17">
            <v>850.63499999999999</v>
          </cell>
          <cell r="E17">
            <v>786.38299999999992</v>
          </cell>
          <cell r="F17">
            <v>888.95199999999988</v>
          </cell>
          <cell r="G17">
            <v>1280.3520920000001</v>
          </cell>
          <cell r="H17">
            <v>1525.2115000000001</v>
          </cell>
          <cell r="I17">
            <v>1629.4533560000002</v>
          </cell>
          <cell r="J17">
            <v>1770.773745</v>
          </cell>
          <cell r="K17">
            <v>1987.1440330000003</v>
          </cell>
          <cell r="L17">
            <v>2428.4490000000001</v>
          </cell>
          <cell r="M17">
            <v>2750.5168112100005</v>
          </cell>
          <cell r="N17">
            <v>3628.3809968400001</v>
          </cell>
          <cell r="O17">
            <v>4165.8538420120503</v>
          </cell>
        </row>
        <row r="18">
          <cell r="A18" t="str">
            <v>EBITDA</v>
          </cell>
          <cell r="C18">
            <v>117.87599999999998</v>
          </cell>
          <cell r="D18">
            <v>213.29600000000005</v>
          </cell>
          <cell r="E18">
            <v>145.77200000000005</v>
          </cell>
          <cell r="F18">
            <v>199.14540100000011</v>
          </cell>
          <cell r="G18">
            <v>318.60787400000004</v>
          </cell>
          <cell r="H18">
            <v>441.26229999999987</v>
          </cell>
          <cell r="I18">
            <v>567.62971999999968</v>
          </cell>
          <cell r="J18">
            <v>803.76476599999978</v>
          </cell>
          <cell r="K18">
            <v>1172.3611489999996</v>
          </cell>
          <cell r="L18">
            <v>1201.6779999999999</v>
          </cell>
          <cell r="M18">
            <v>1267.5622587899998</v>
          </cell>
          <cell r="N18">
            <v>1559.1931209599998</v>
          </cell>
          <cell r="O18">
            <v>1787.7382263139498</v>
          </cell>
        </row>
        <row r="19">
          <cell r="A19" t="str">
            <v>(% net operating revenue)</v>
          </cell>
          <cell r="C19">
            <v>28.501791698704459</v>
          </cell>
          <cell r="D19">
            <v>20.047916641210758</v>
          </cell>
          <cell r="E19">
            <v>15.638171763279718</v>
          </cell>
          <cell r="F19">
            <v>18.302166774498168</v>
          </cell>
          <cell r="G19">
            <v>19.92594441229431</v>
          </cell>
          <cell r="H19">
            <v>22.439266671134895</v>
          </cell>
          <cell r="I19">
            <v>25.835605681029772</v>
          </cell>
          <cell r="J19">
            <v>31.219760845131123</v>
          </cell>
          <cell r="K19">
            <v>37.105846690141611</v>
          </cell>
          <cell r="L19">
            <v>33.102918988784687</v>
          </cell>
          <cell r="M19">
            <v>31.546473742986837</v>
          </cell>
          <cell r="N19">
            <v>30.056305424340398</v>
          </cell>
          <cell r="O19">
            <v>30.027892502494158</v>
          </cell>
        </row>
        <row r="20">
          <cell r="A20" t="str">
            <v>Finance cost</v>
          </cell>
          <cell r="C20">
            <v>27.994000000000003</v>
          </cell>
          <cell r="D20">
            <v>93.628</v>
          </cell>
          <cell r="E20">
            <v>107.078</v>
          </cell>
          <cell r="F20">
            <v>112.396</v>
          </cell>
          <cell r="G20">
            <v>100.98917899999998</v>
          </cell>
          <cell r="H20">
            <v>100.29860000000001</v>
          </cell>
          <cell r="I20">
            <v>70.458968999999996</v>
          </cell>
          <cell r="J20">
            <v>44.493892000000002</v>
          </cell>
          <cell r="K20">
            <v>33.638579999999997</v>
          </cell>
          <cell r="L20">
            <v>42.988999999999997</v>
          </cell>
          <cell r="M20">
            <v>47.2879</v>
          </cell>
          <cell r="N20">
            <v>52.016690000000004</v>
          </cell>
          <cell r="O20">
            <v>57.218359000000007</v>
          </cell>
        </row>
        <row r="21">
          <cell r="A21" t="str">
            <v>Non-operating income</v>
          </cell>
          <cell r="C21">
            <v>4.8449999999999998</v>
          </cell>
          <cell r="D21">
            <v>16.490000000000002</v>
          </cell>
          <cell r="E21">
            <v>8.9610000000000003</v>
          </cell>
          <cell r="F21">
            <v>8.9580000000000002</v>
          </cell>
          <cell r="G21">
            <v>4.9010430000000005</v>
          </cell>
          <cell r="H21">
            <v>7.2512699999999999</v>
          </cell>
          <cell r="I21">
            <v>5.4187890000000003</v>
          </cell>
          <cell r="J21">
            <v>22.668441999999999</v>
          </cell>
          <cell r="K21">
            <v>13.324045999999981</v>
          </cell>
          <cell r="L21">
            <v>15.121000000000009</v>
          </cell>
          <cell r="M21">
            <v>16.633100000000013</v>
          </cell>
          <cell r="N21">
            <v>21.339105971625706</v>
          </cell>
          <cell r="O21">
            <v>44.365625308024121</v>
          </cell>
        </row>
        <row r="22">
          <cell r="A22" t="str">
            <v>Depreciation</v>
          </cell>
          <cell r="C22">
            <v>12.338000000000001</v>
          </cell>
          <cell r="D22">
            <v>40.073</v>
          </cell>
          <cell r="E22">
            <v>44.774999999999999</v>
          </cell>
          <cell r="F22">
            <v>50.280999999999999</v>
          </cell>
          <cell r="G22">
            <v>59.702283999999999</v>
          </cell>
          <cell r="H22">
            <v>72.937021000000001</v>
          </cell>
          <cell r="I22">
            <v>79.531053999999997</v>
          </cell>
          <cell r="J22">
            <v>88.673569999999998</v>
          </cell>
          <cell r="K22">
            <v>132.420939</v>
          </cell>
          <cell r="L22">
            <v>150.66800000000001</v>
          </cell>
          <cell r="M22">
            <v>149.40245000000002</v>
          </cell>
          <cell r="N22">
            <v>189.40245000000002</v>
          </cell>
          <cell r="O22">
            <v>216.90245000000002</v>
          </cell>
        </row>
        <row r="23">
          <cell r="A23" t="str">
            <v>PBT before extraordinary items</v>
          </cell>
          <cell r="C23">
            <v>82.388999999999982</v>
          </cell>
          <cell r="D23">
            <v>96.085000000000065</v>
          </cell>
          <cell r="E23">
            <v>2.8800000000000594</v>
          </cell>
          <cell r="F23">
            <v>45.426401000000105</v>
          </cell>
          <cell r="G23">
            <v>162.81745400000008</v>
          </cell>
          <cell r="H23">
            <v>275.27794899999981</v>
          </cell>
          <cell r="I23">
            <v>423.05848599999962</v>
          </cell>
          <cell r="J23">
            <v>693.26574599999981</v>
          </cell>
          <cell r="K23">
            <v>1019.6256759999995</v>
          </cell>
          <cell r="L23">
            <v>1023.1419999999999</v>
          </cell>
          <cell r="M23">
            <v>1087.5050087899997</v>
          </cell>
          <cell r="N23">
            <v>1339.1130869316255</v>
          </cell>
          <cell r="O23">
            <v>1557.9830426219739</v>
          </cell>
        </row>
        <row r="24">
          <cell r="A24" t="str">
            <v>Extraordinary Income*</v>
          </cell>
          <cell r="C24">
            <v>0</v>
          </cell>
          <cell r="D24">
            <v>0</v>
          </cell>
          <cell r="E24">
            <v>0</v>
          </cell>
          <cell r="F24">
            <v>18.04</v>
          </cell>
          <cell r="G24">
            <v>0</v>
          </cell>
          <cell r="H24">
            <v>0</v>
          </cell>
          <cell r="I24">
            <v>0</v>
          </cell>
          <cell r="J24">
            <v>0</v>
          </cell>
          <cell r="K24">
            <v>0</v>
          </cell>
          <cell r="L24">
            <v>0</v>
          </cell>
          <cell r="M24">
            <v>0</v>
          </cell>
          <cell r="N24">
            <v>0</v>
          </cell>
          <cell r="O24">
            <v>0</v>
          </cell>
        </row>
        <row r="25">
          <cell r="A25" t="str">
            <v xml:space="preserve">Pretax profits </v>
          </cell>
          <cell r="C25">
            <v>82.393929999999983</v>
          </cell>
          <cell r="D25">
            <v>96.085000000000065</v>
          </cell>
          <cell r="E25">
            <v>2.8800000000000594</v>
          </cell>
          <cell r="F25">
            <v>63.466401000000104</v>
          </cell>
          <cell r="G25">
            <v>162.81745400000008</v>
          </cell>
          <cell r="H25">
            <v>275.27794899999981</v>
          </cell>
          <cell r="I25">
            <v>423.05848599999962</v>
          </cell>
          <cell r="J25">
            <v>693.26574599999981</v>
          </cell>
          <cell r="K25">
            <v>1019.6256759999995</v>
          </cell>
          <cell r="L25">
            <v>1023.1419999999999</v>
          </cell>
          <cell r="M25">
            <v>1087.5050087899997</v>
          </cell>
          <cell r="N25">
            <v>1339.1130869316255</v>
          </cell>
          <cell r="O25">
            <v>1557.9830426219739</v>
          </cell>
        </row>
        <row r="26">
          <cell r="A26" t="str">
            <v>Tax</v>
          </cell>
          <cell r="C26">
            <v>0</v>
          </cell>
          <cell r="D26">
            <v>13.259</v>
          </cell>
          <cell r="E26">
            <v>2.5000000000000001E-2</v>
          </cell>
          <cell r="F26">
            <v>0.61599999999999999</v>
          </cell>
          <cell r="G26">
            <v>1.240883</v>
          </cell>
          <cell r="H26">
            <v>12.467098</v>
          </cell>
          <cell r="I26">
            <v>57.331246999999998</v>
          </cell>
          <cell r="J26">
            <v>144.231934</v>
          </cell>
          <cell r="K26">
            <v>287.75727799999999</v>
          </cell>
          <cell r="L26">
            <v>357.44799999999998</v>
          </cell>
          <cell r="M26">
            <v>380.62675307649994</v>
          </cell>
          <cell r="N26">
            <v>401.73392607948767</v>
          </cell>
          <cell r="O26">
            <v>420.65542150793294</v>
          </cell>
        </row>
        <row r="27">
          <cell r="A27" t="str">
            <v>Net profits after extra-ordinary items</v>
          </cell>
          <cell r="C27">
            <v>82.393929999999983</v>
          </cell>
          <cell r="D27">
            <v>82.826000000000064</v>
          </cell>
          <cell r="E27">
            <v>2.8550000000000595</v>
          </cell>
          <cell r="F27">
            <v>62.850401000000105</v>
          </cell>
          <cell r="G27">
            <v>161.57657100000009</v>
          </cell>
          <cell r="H27">
            <v>262.81085099999979</v>
          </cell>
          <cell r="I27">
            <v>365.7272389999996</v>
          </cell>
          <cell r="J27">
            <v>549.0338119999999</v>
          </cell>
          <cell r="K27">
            <v>731.8683979999995</v>
          </cell>
          <cell r="L27">
            <v>665.69399999999996</v>
          </cell>
          <cell r="M27">
            <v>706.87825571349981</v>
          </cell>
          <cell r="N27">
            <v>937.37916085213783</v>
          </cell>
          <cell r="O27">
            <v>1137.327621114041</v>
          </cell>
        </row>
        <row r="28">
          <cell r="A28" t="str">
            <v>Adjusted net profits (annualized)</v>
          </cell>
          <cell r="C28">
            <v>82.388999999999982</v>
          </cell>
          <cell r="D28">
            <v>82.826000000000064</v>
          </cell>
          <cell r="E28">
            <v>2.8550000000000595</v>
          </cell>
          <cell r="F28">
            <v>44.985495850580968</v>
          </cell>
          <cell r="G28">
            <v>161.57657100000009</v>
          </cell>
          <cell r="H28">
            <v>262.81085099999979</v>
          </cell>
          <cell r="I28">
            <v>365.7272389999996</v>
          </cell>
          <cell r="J28">
            <v>549.0338119999999</v>
          </cell>
          <cell r="K28">
            <v>731.86839799999962</v>
          </cell>
          <cell r="L28">
            <v>665.69399999999996</v>
          </cell>
          <cell r="M28">
            <v>706.8782557134997</v>
          </cell>
          <cell r="N28">
            <v>937.37916085213783</v>
          </cell>
          <cell r="O28">
            <v>1137.327621114041</v>
          </cell>
        </row>
        <row r="30">
          <cell r="A30" t="str">
            <v>Key parameters</v>
          </cell>
        </row>
        <row r="31">
          <cell r="A31" t="str">
            <v>Fully-diluted shares (mn)</v>
          </cell>
          <cell r="C31">
            <v>12.818700000000002</v>
          </cell>
          <cell r="D31">
            <v>12.818700000000002</v>
          </cell>
          <cell r="E31">
            <v>12.818700000000002</v>
          </cell>
          <cell r="F31">
            <v>12.818700000000002</v>
          </cell>
          <cell r="G31">
            <v>12.818700000000002</v>
          </cell>
          <cell r="H31">
            <v>12.818700000000002</v>
          </cell>
          <cell r="I31">
            <v>12.818700000000002</v>
          </cell>
          <cell r="J31">
            <v>12.818700000000002</v>
          </cell>
          <cell r="K31">
            <v>12.818700000000002</v>
          </cell>
          <cell r="L31">
            <v>12.818700000000002</v>
          </cell>
          <cell r="M31">
            <v>12.818700000000002</v>
          </cell>
          <cell r="N31">
            <v>12.818700000000002</v>
          </cell>
          <cell r="O31">
            <v>12.818700000000002</v>
          </cell>
        </row>
        <row r="32">
          <cell r="A32" t="str">
            <v>Dividends</v>
          </cell>
          <cell r="C32">
            <v>16.2</v>
          </cell>
          <cell r="D32">
            <v>22.218</v>
          </cell>
          <cell r="E32">
            <v>0</v>
          </cell>
          <cell r="F32">
            <v>20.788</v>
          </cell>
          <cell r="G32">
            <v>23.098054000000001</v>
          </cell>
          <cell r="H32">
            <v>40.421595000000003</v>
          </cell>
          <cell r="I32">
            <v>57.745134999999998</v>
          </cell>
          <cell r="J32">
            <v>76.912199999999999</v>
          </cell>
          <cell r="K32">
            <v>102.54960000000001</v>
          </cell>
          <cell r="L32">
            <v>102.54960000000001</v>
          </cell>
          <cell r="M32">
            <v>102.54960000000001</v>
          </cell>
          <cell r="N32">
            <v>102.54960000000001</v>
          </cell>
          <cell r="O32">
            <v>102.54960000000001</v>
          </cell>
        </row>
        <row r="33">
          <cell r="A33" t="str">
            <v xml:space="preserve">EPS (Rs) Diluted </v>
          </cell>
          <cell r="C33">
            <v>12.855270815293279</v>
          </cell>
          <cell r="D33">
            <v>6.4613416337070104</v>
          </cell>
          <cell r="E33">
            <v>0.22272149281908923</v>
          </cell>
          <cell r="F33">
            <v>4.9030245656735936</v>
          </cell>
          <cell r="G33">
            <v>12.604754850335842</v>
          </cell>
          <cell r="H33">
            <v>20.502145381356904</v>
          </cell>
          <cell r="I33">
            <v>28.530758891307197</v>
          </cell>
          <cell r="J33">
            <v>42.830693596074475</v>
          </cell>
          <cell r="K33">
            <v>57.09380810846649</v>
          </cell>
          <cell r="L33">
            <v>51.931475110580628</v>
          </cell>
          <cell r="M33">
            <v>55.144301349863852</v>
          </cell>
          <cell r="N33">
            <v>73.125914550784216</v>
          </cell>
          <cell r="O33">
            <v>88.724100034640088</v>
          </cell>
        </row>
        <row r="34">
          <cell r="A34" t="str">
            <v xml:space="preserve">CEPS (Rs) Diluted </v>
          </cell>
          <cell r="C34">
            <v>7.3897509107787815</v>
          </cell>
          <cell r="D34">
            <v>9.5874776693424479</v>
          </cell>
          <cell r="E34">
            <v>3.7156653950868694</v>
          </cell>
          <cell r="F34">
            <v>7.4318375381732125</v>
          </cell>
          <cell r="G34">
            <v>17.262191563887139</v>
          </cell>
          <cell r="H34">
            <v>26.192037570112394</v>
          </cell>
          <cell r="I34">
            <v>34.735058391256487</v>
          </cell>
          <cell r="J34">
            <v>49.74821019292127</v>
          </cell>
          <cell r="K34">
            <v>67.424102054030399</v>
          </cell>
          <cell r="L34">
            <v>63.685241093090553</v>
          </cell>
          <cell r="M34">
            <v>66.79934047239577</v>
          </cell>
          <cell r="N34">
            <v>87.901394903706134</v>
          </cell>
          <cell r="O34">
            <v>105.6448837334551</v>
          </cell>
        </row>
        <row r="35">
          <cell r="A35" t="str">
            <v>DPS (Rs)</v>
          </cell>
          <cell r="C35">
            <v>4</v>
          </cell>
          <cell r="D35">
            <v>2</v>
          </cell>
          <cell r="E35">
            <v>0</v>
          </cell>
          <cell r="F35">
            <v>1.8</v>
          </cell>
          <cell r="G35">
            <v>2</v>
          </cell>
          <cell r="H35">
            <v>3.5</v>
          </cell>
          <cell r="I35">
            <v>5</v>
          </cell>
          <cell r="J35">
            <v>6</v>
          </cell>
          <cell r="K35">
            <v>8</v>
          </cell>
          <cell r="L35">
            <v>8</v>
          </cell>
          <cell r="M35">
            <v>8</v>
          </cell>
          <cell r="N35">
            <v>8</v>
          </cell>
          <cell r="O35">
            <v>8</v>
          </cell>
        </row>
        <row r="37">
          <cell r="A37" t="str">
            <v>Margins (%)</v>
          </cell>
        </row>
        <row r="38">
          <cell r="A38" t="str">
            <v>Operating profit margin (on total income)</v>
          </cell>
          <cell r="C38">
            <v>28.501791698704459</v>
          </cell>
          <cell r="D38">
            <v>20.047916641210758</v>
          </cell>
          <cell r="E38">
            <v>15.638171763279718</v>
          </cell>
          <cell r="F38">
            <v>18.302166774498168</v>
          </cell>
          <cell r="G38">
            <v>19.92594441229431</v>
          </cell>
          <cell r="H38">
            <v>22.439266671134895</v>
          </cell>
          <cell r="I38">
            <v>25.835605681029772</v>
          </cell>
          <cell r="J38">
            <v>31.219760845131123</v>
          </cell>
          <cell r="K38">
            <v>37.105846690141611</v>
          </cell>
          <cell r="L38">
            <v>33.102918988784687</v>
          </cell>
          <cell r="M38">
            <v>31.546473742986837</v>
          </cell>
          <cell r="N38">
            <v>30.056305424340398</v>
          </cell>
          <cell r="O38">
            <v>30.027892502494158</v>
          </cell>
        </row>
        <row r="39">
          <cell r="A39" t="str">
            <v>Gross profit margin</v>
          </cell>
          <cell r="C39">
            <v>22.639268293265832</v>
          </cell>
          <cell r="D39">
            <v>12.554800089643415</v>
          </cell>
          <cell r="E39">
            <v>4.997751107699087</v>
          </cell>
          <cell r="F39">
            <v>8.7240262353897382</v>
          </cell>
          <cell r="G39">
            <v>13.874003841438858</v>
          </cell>
          <cell r="H39">
            <v>17.642526575395824</v>
          </cell>
          <cell r="I39">
            <v>50.418885981168962</v>
          </cell>
          <cell r="J39">
            <v>51.537934326125914</v>
          </cell>
          <cell r="K39">
            <v>60.177956340506491</v>
          </cell>
          <cell r="L39">
            <v>56.369956202634228</v>
          </cell>
          <cell r="M39">
            <v>55.376858836926765</v>
          </cell>
          <cell r="N39">
            <v>55.067802962331292</v>
          </cell>
          <cell r="O39">
            <v>55.460471572977767</v>
          </cell>
        </row>
        <row r="40">
          <cell r="A40" t="str">
            <v>Net profit margin</v>
          </cell>
          <cell r="C40">
            <v>19.690549425336798</v>
          </cell>
          <cell r="D40">
            <v>7.6702530203716552</v>
          </cell>
          <cell r="E40">
            <v>0.30357387797287716</v>
          </cell>
          <cell r="F40">
            <v>4.1005673742251565</v>
          </cell>
          <cell r="G40">
            <v>10.074225265987501</v>
          </cell>
          <cell r="H40">
            <v>13.31547412527925</v>
          </cell>
          <cell r="I40">
            <v>16.646035964458889</v>
          </cell>
          <cell r="J40">
            <v>21.325523376488345</v>
          </cell>
          <cell r="K40">
            <v>23.164019548678798</v>
          </cell>
          <cell r="L40">
            <v>18.338036107276686</v>
          </cell>
          <cell r="M40">
            <v>17.592442642337041</v>
          </cell>
          <cell r="N40">
            <v>18.069701551554338</v>
          </cell>
          <cell r="O40">
            <v>19.103217151285758</v>
          </cell>
        </row>
        <row r="42">
          <cell r="A42" t="str">
            <v>Growth (% YoY)</v>
          </cell>
        </row>
        <row r="43">
          <cell r="A43" t="str">
            <v xml:space="preserve">Gross sales </v>
          </cell>
          <cell r="D43">
            <v>155.4094309603602</v>
          </cell>
          <cell r="E43">
            <v>-11.753401236572325</v>
          </cell>
          <cell r="F43">
            <v>14.354951805225525</v>
          </cell>
          <cell r="G43">
            <v>43.254439831485691</v>
          </cell>
          <cell r="H43">
            <v>23.106493434128872</v>
          </cell>
          <cell r="I43">
            <v>10.13950298549573</v>
          </cell>
          <cell r="J43">
            <v>20.016073063072113</v>
          </cell>
          <cell r="K43">
            <v>23.611454298319281</v>
          </cell>
          <cell r="L43">
            <v>14.35692443112664</v>
          </cell>
          <cell r="M43">
            <v>11.000000000000011</v>
          </cell>
          <cell r="N43">
            <v>30.000000000000004</v>
          </cell>
          <cell r="O43">
            <v>14.999999999999991</v>
          </cell>
        </row>
        <row r="44">
          <cell r="A44" t="str">
            <v xml:space="preserve">Net sales </v>
          </cell>
          <cell r="D44">
            <v>155.4094309603602</v>
          </cell>
          <cell r="E44">
            <v>-11.753401236572325</v>
          </cell>
          <cell r="F44">
            <v>14.354951805225525</v>
          </cell>
          <cell r="G44">
            <v>43.254439831485691</v>
          </cell>
          <cell r="H44">
            <v>23.106493434128872</v>
          </cell>
          <cell r="I44">
            <v>10.13950298549573</v>
          </cell>
          <cell r="J44">
            <v>19.062895314955796</v>
          </cell>
          <cell r="K44">
            <v>22.842656032702546</v>
          </cell>
          <cell r="L44">
            <v>14.710130921560571</v>
          </cell>
          <cell r="M44">
            <v>11.000000000000011</v>
          </cell>
          <cell r="N44">
            <v>30.000000000000004</v>
          </cell>
          <cell r="O44">
            <v>15.000000000000014</v>
          </cell>
        </row>
        <row r="45">
          <cell r="A45" t="str">
            <v>Operating profits</v>
          </cell>
          <cell r="D45">
            <v>80.949472326852032</v>
          </cell>
          <cell r="E45">
            <v>-31.657415047633329</v>
          </cell>
          <cell r="F45">
            <v>36.614302472354112</v>
          </cell>
          <cell r="G45">
            <v>59.987563057004699</v>
          </cell>
          <cell r="H45">
            <v>38.496985168671571</v>
          </cell>
          <cell r="I45">
            <v>28.637710495548752</v>
          </cell>
          <cell r="J45">
            <v>41.600190701783603</v>
          </cell>
          <cell r="K45">
            <v>45.858738600144108</v>
          </cell>
          <cell r="L45">
            <v>2.5006672240040606</v>
          </cell>
          <cell r="M45">
            <v>5.4826882733976845</v>
          </cell>
          <cell r="N45">
            <v>23.007221944931324</v>
          </cell>
          <cell r="O45">
            <v>14.657908778691509</v>
          </cell>
        </row>
        <row r="46">
          <cell r="A46" t="str">
            <v>Gross profits</v>
          </cell>
          <cell r="D46">
            <v>109.65417205416159</v>
          </cell>
          <cell r="E46">
            <v>-21.617458762095897</v>
          </cell>
          <cell r="F46">
            <v>40.217034847728428</v>
          </cell>
          <cell r="G46">
            <v>63.196653520520087</v>
          </cell>
          <cell r="H46">
            <v>26.008313148822062</v>
          </cell>
          <cell r="I46">
            <v>32.537483492436635</v>
          </cell>
          <cell r="J46">
            <v>21.116771474855224</v>
          </cell>
          <cell r="K46">
            <v>44.334273493967387</v>
          </cell>
          <cell r="L46">
            <v>8.1278354288501387</v>
          </cell>
          <cell r="M46">
            <v>8.1018249221407537</v>
          </cell>
          <cell r="N46">
            <v>30.233138836427887</v>
          </cell>
          <cell r="O46">
            <v>15.656041667421139</v>
          </cell>
        </row>
        <row r="47">
          <cell r="A47" t="str">
            <v>Net profits</v>
          </cell>
          <cell r="D47">
            <v>0.53041061306737802</v>
          </cell>
          <cell r="E47">
            <v>-96.553014753821202</v>
          </cell>
          <cell r="F47">
            <v>1475.6741103530658</v>
          </cell>
          <cell r="G47">
            <v>259.17481389262804</v>
          </cell>
          <cell r="H47">
            <v>62.654058922936073</v>
          </cell>
          <cell r="I47">
            <v>39.159870153154316</v>
          </cell>
          <cell r="J47">
            <v>50.121115807838557</v>
          </cell>
          <cell r="K47">
            <v>33.301152315915971</v>
          </cell>
          <cell r="L47">
            <v>-9.0418438862555846</v>
          </cell>
          <cell r="M47">
            <v>6.1866647008234521</v>
          </cell>
          <cell r="N47">
            <v>32.608289090174104</v>
          </cell>
          <cell r="O47">
            <v>21.330585168987248</v>
          </cell>
        </row>
      </sheetData>
      <sheetData sheetId="14" refreshError="1">
        <row r="2">
          <cell r="A2" t="str">
            <v>Year to Mar (Rs mn)</v>
          </cell>
          <cell r="C2">
            <v>1996</v>
          </cell>
          <cell r="D2">
            <v>1997</v>
          </cell>
          <cell r="E2">
            <v>1998</v>
          </cell>
          <cell r="F2">
            <v>1999</v>
          </cell>
          <cell r="G2">
            <v>2000</v>
          </cell>
          <cell r="H2">
            <v>2001</v>
          </cell>
          <cell r="I2">
            <v>2002</v>
          </cell>
          <cell r="J2">
            <v>2003</v>
          </cell>
          <cell r="K2">
            <v>2004</v>
          </cell>
          <cell r="L2">
            <v>2005</v>
          </cell>
          <cell r="M2" t="str">
            <v>2006E</v>
          </cell>
          <cell r="N2" t="str">
            <v>2007E</v>
          </cell>
          <cell r="O2" t="str">
            <v>2008E</v>
          </cell>
        </row>
        <row r="3">
          <cell r="A3" t="str">
            <v>Inventories</v>
          </cell>
          <cell r="C3">
            <v>239.61600000000001</v>
          </cell>
          <cell r="D3">
            <v>416.858</v>
          </cell>
          <cell r="E3">
            <v>507.36799999999999</v>
          </cell>
          <cell r="F3">
            <v>403.079339</v>
          </cell>
          <cell r="G3">
            <v>414.27754199999998</v>
          </cell>
          <cell r="H3">
            <v>504.81023099999999</v>
          </cell>
          <cell r="I3">
            <v>444.83141699999999</v>
          </cell>
          <cell r="J3">
            <v>671.17883600000005</v>
          </cell>
          <cell r="K3">
            <v>1075.952554</v>
          </cell>
          <cell r="L3">
            <v>1390.4880000000001</v>
          </cell>
          <cell r="M3">
            <v>1531.7955447945205</v>
          </cell>
          <cell r="N3">
            <v>1991.3342082328766</v>
          </cell>
          <cell r="O3">
            <v>2290.0343394678084</v>
          </cell>
        </row>
        <row r="4">
          <cell r="A4" t="str">
            <v>Sundry debtors</v>
          </cell>
          <cell r="C4">
            <v>77.460999999999999</v>
          </cell>
          <cell r="D4">
            <v>75.048000000000002</v>
          </cell>
          <cell r="E4">
            <v>77.978999999999999</v>
          </cell>
          <cell r="F4">
            <v>66.106262999999998</v>
          </cell>
          <cell r="G4">
            <v>109.17355000000001</v>
          </cell>
          <cell r="H4">
            <v>232.01151100000001</v>
          </cell>
          <cell r="I4">
            <v>520.52291500000001</v>
          </cell>
          <cell r="J4">
            <v>566.472353</v>
          </cell>
          <cell r="K4">
            <v>867.48859100000004</v>
          </cell>
          <cell r="L4">
            <v>1021.692</v>
          </cell>
          <cell r="M4">
            <v>1109.2312565753425</v>
          </cell>
          <cell r="N4">
            <v>1442.0006335479452</v>
          </cell>
          <cell r="O4">
            <v>1658.300728580137</v>
          </cell>
        </row>
        <row r="5">
          <cell r="A5" t="str">
            <v>Cash/bank balance</v>
          </cell>
          <cell r="C5">
            <v>56.395000000000003</v>
          </cell>
          <cell r="D5">
            <v>22.814</v>
          </cell>
          <cell r="E5">
            <v>25.422000000000001</v>
          </cell>
          <cell r="F5">
            <v>40.674199000000002</v>
          </cell>
          <cell r="G5">
            <v>38.124589999999998</v>
          </cell>
          <cell r="H5">
            <v>42.960075000000003</v>
          </cell>
          <cell r="I5">
            <v>48.442641000000002</v>
          </cell>
          <cell r="J5">
            <v>44.918761000000003</v>
          </cell>
          <cell r="K5">
            <v>71.920803000000006</v>
          </cell>
          <cell r="L5">
            <v>44.878</v>
          </cell>
          <cell r="M5">
            <v>52.82053602739726</v>
          </cell>
          <cell r="N5">
            <v>68.666696835616435</v>
          </cell>
          <cell r="O5">
            <v>78.966701360958908</v>
          </cell>
        </row>
        <row r="6">
          <cell r="A6" t="str">
            <v>Other current assets</v>
          </cell>
          <cell r="C6">
            <v>1.4810000000000001</v>
          </cell>
          <cell r="D6">
            <v>0.61</v>
          </cell>
          <cell r="E6">
            <v>1.093</v>
          </cell>
          <cell r="F6">
            <v>0.78070700000000004</v>
          </cell>
          <cell r="G6">
            <v>1.1853959999999999</v>
          </cell>
          <cell r="H6">
            <v>1.3644449999999999</v>
          </cell>
          <cell r="I6">
            <v>1.250915</v>
          </cell>
          <cell r="J6">
            <v>1.250059</v>
          </cell>
          <cell r="K6">
            <v>0.93901400000000002</v>
          </cell>
          <cell r="L6">
            <v>1.371</v>
          </cell>
          <cell r="M6">
            <v>2.1128214410958908</v>
          </cell>
          <cell r="N6">
            <v>2.7466678734246579</v>
          </cell>
          <cell r="O6">
            <v>3.158668054438357</v>
          </cell>
        </row>
        <row r="7">
          <cell r="A7" t="str">
            <v>Loans/advances</v>
          </cell>
          <cell r="C7">
            <v>76.491</v>
          </cell>
          <cell r="D7">
            <v>40.564</v>
          </cell>
          <cell r="E7">
            <v>25.626999999999999</v>
          </cell>
          <cell r="F7">
            <v>46.685927999999997</v>
          </cell>
          <cell r="G7">
            <v>99.191947999999996</v>
          </cell>
          <cell r="H7">
            <v>118.420821</v>
          </cell>
          <cell r="I7">
            <v>62.846904000000002</v>
          </cell>
          <cell r="J7">
            <v>130.632642</v>
          </cell>
          <cell r="K7">
            <v>98.888880999999998</v>
          </cell>
          <cell r="L7">
            <v>258.22199999999998</v>
          </cell>
          <cell r="M7">
            <v>274.66678734246574</v>
          </cell>
          <cell r="N7">
            <v>357.06682354520547</v>
          </cell>
          <cell r="O7">
            <v>410.62684707698634</v>
          </cell>
        </row>
        <row r="8">
          <cell r="A8" t="str">
            <v>Current assets, loans/advances</v>
          </cell>
          <cell r="C8">
            <v>451.44399999999996</v>
          </cell>
          <cell r="D8">
            <v>555.89400000000001</v>
          </cell>
          <cell r="E8">
            <v>637.48899999999992</v>
          </cell>
          <cell r="F8">
            <v>557.32643600000006</v>
          </cell>
          <cell r="G8">
            <v>661.95302600000002</v>
          </cell>
          <cell r="H8">
            <v>899.56708300000003</v>
          </cell>
          <cell r="I8">
            <v>1077.8947920000001</v>
          </cell>
          <cell r="J8">
            <v>1414.4526510000001</v>
          </cell>
          <cell r="K8">
            <v>2115.1898430000001</v>
          </cell>
          <cell r="L8">
            <v>2716.6510000000007</v>
          </cell>
          <cell r="M8">
            <v>2970.6269461808224</v>
          </cell>
          <cell r="N8">
            <v>3861.815030035068</v>
          </cell>
          <cell r="O8">
            <v>4441.0872845403283</v>
          </cell>
        </row>
        <row r="9">
          <cell r="A9" t="str">
            <v>Investments</v>
          </cell>
          <cell r="C9">
            <v>2.9449999999999998</v>
          </cell>
          <cell r="D9">
            <v>0.86599999999999999</v>
          </cell>
          <cell r="E9">
            <v>0.53100000000000003</v>
          </cell>
          <cell r="F9">
            <v>0.26700000000000002</v>
          </cell>
          <cell r="G9">
            <v>0.26700000000000002</v>
          </cell>
          <cell r="H9">
            <v>0.32972000000000001</v>
          </cell>
          <cell r="I9">
            <v>0.24818399999999999</v>
          </cell>
          <cell r="J9">
            <v>0.249752</v>
          </cell>
          <cell r="K9">
            <v>0.57550400000000002</v>
          </cell>
          <cell r="L9">
            <v>0</v>
          </cell>
          <cell r="M9">
            <v>276.7077783271975</v>
          </cell>
          <cell r="N9">
            <v>256.76987096344516</v>
          </cell>
          <cell r="O9">
            <v>852.37076173715786</v>
          </cell>
        </row>
        <row r="10">
          <cell r="A10" t="str">
            <v xml:space="preserve">Gross block </v>
          </cell>
          <cell r="C10">
            <v>647.596</v>
          </cell>
          <cell r="D10">
            <v>765.45799999999997</v>
          </cell>
          <cell r="E10">
            <v>785.69799999999998</v>
          </cell>
          <cell r="F10">
            <v>899.38838399999997</v>
          </cell>
          <cell r="G10">
            <v>1088.3678399999999</v>
          </cell>
          <cell r="H10">
            <v>1235.4816699999999</v>
          </cell>
          <cell r="I10">
            <v>1313.158604</v>
          </cell>
          <cell r="J10">
            <v>1900.497517</v>
          </cell>
          <cell r="K10">
            <v>2236.0318000000002</v>
          </cell>
          <cell r="L10">
            <v>2538.049</v>
          </cell>
          <cell r="M10">
            <v>3438.049</v>
          </cell>
          <cell r="N10">
            <v>4138.049</v>
          </cell>
          <cell r="O10">
            <v>4538.049</v>
          </cell>
        </row>
        <row r="11">
          <cell r="A11" t="str">
            <v>Less: Acc. dep.</v>
          </cell>
          <cell r="C11">
            <v>13.587</v>
          </cell>
          <cell r="D11">
            <v>53.661000000000001</v>
          </cell>
          <cell r="E11">
            <v>98.387</v>
          </cell>
          <cell r="F11">
            <v>148.66831999999999</v>
          </cell>
          <cell r="G11">
            <v>207.86303100000001</v>
          </cell>
          <cell r="H11">
            <v>280.79520600000001</v>
          </cell>
          <cell r="I11">
            <v>354.49689999999998</v>
          </cell>
          <cell r="J11">
            <v>441.24204099999997</v>
          </cell>
          <cell r="K11">
            <v>572.78874399999995</v>
          </cell>
          <cell r="L11">
            <v>722.61</v>
          </cell>
          <cell r="M11">
            <v>912.01245000000006</v>
          </cell>
          <cell r="N11">
            <v>1128.9149</v>
          </cell>
          <cell r="O11">
            <v>1345.81735</v>
          </cell>
        </row>
        <row r="12">
          <cell r="A12" t="str">
            <v>Net block</v>
          </cell>
          <cell r="C12">
            <v>634.00900000000001</v>
          </cell>
          <cell r="D12">
            <v>711.79700000000003</v>
          </cell>
          <cell r="E12">
            <v>687.31099999999992</v>
          </cell>
          <cell r="F12">
            <v>750.72006399999998</v>
          </cell>
          <cell r="G12">
            <v>880.50480899999991</v>
          </cell>
          <cell r="H12">
            <v>954.68646399999989</v>
          </cell>
          <cell r="I12">
            <v>958.66170399999999</v>
          </cell>
          <cell r="J12">
            <v>1459.255476</v>
          </cell>
          <cell r="K12">
            <v>1663.2430560000003</v>
          </cell>
          <cell r="L12">
            <v>1815.4389999999999</v>
          </cell>
          <cell r="M12">
            <v>2526.0365499999998</v>
          </cell>
          <cell r="N12">
            <v>3009.1341000000002</v>
          </cell>
          <cell r="O12">
            <v>3192.2316499999997</v>
          </cell>
        </row>
        <row r="13">
          <cell r="A13" t="str">
            <v>Capital – WIP</v>
          </cell>
          <cell r="C13">
            <v>22.239000000000001</v>
          </cell>
          <cell r="D13">
            <v>0</v>
          </cell>
          <cell r="E13">
            <v>44.819000000000003</v>
          </cell>
          <cell r="F13">
            <v>2.2551709999999998</v>
          </cell>
          <cell r="G13">
            <v>2.2473480000000001</v>
          </cell>
          <cell r="H13">
            <v>0.49367800000000001</v>
          </cell>
          <cell r="I13">
            <v>0</v>
          </cell>
          <cell r="J13">
            <v>14.271966000000001</v>
          </cell>
          <cell r="K13">
            <v>26.47749</v>
          </cell>
          <cell r="L13">
            <v>4.157</v>
          </cell>
          <cell r="M13">
            <v>4.157</v>
          </cell>
          <cell r="N13">
            <v>4.157</v>
          </cell>
          <cell r="O13">
            <v>4.157</v>
          </cell>
        </row>
        <row r="14">
          <cell r="A14" t="str">
            <v>Stock of capital stores</v>
          </cell>
          <cell r="D14">
            <v>0</v>
          </cell>
          <cell r="E14">
            <v>0</v>
          </cell>
          <cell r="F14">
            <v>0</v>
          </cell>
          <cell r="G14">
            <v>0</v>
          </cell>
          <cell r="H14">
            <v>0</v>
          </cell>
          <cell r="I14">
            <v>0</v>
          </cell>
          <cell r="J14">
            <v>0</v>
          </cell>
          <cell r="K14">
            <v>0</v>
          </cell>
          <cell r="L14">
            <v>0</v>
          </cell>
          <cell r="M14">
            <v>0</v>
          </cell>
          <cell r="N14">
            <v>0</v>
          </cell>
          <cell r="O14">
            <v>0</v>
          </cell>
        </row>
        <row r="15">
          <cell r="A15" t="str">
            <v>Unallocated expenditure pending capitalisation</v>
          </cell>
          <cell r="D15">
            <v>0</v>
          </cell>
          <cell r="E15">
            <v>7.4489999999999998</v>
          </cell>
          <cell r="F15">
            <v>0</v>
          </cell>
          <cell r="G15">
            <v>0</v>
          </cell>
          <cell r="H15">
            <v>0</v>
          </cell>
          <cell r="I15">
            <v>0</v>
          </cell>
          <cell r="J15">
            <v>0</v>
          </cell>
          <cell r="K15">
            <v>0</v>
          </cell>
          <cell r="L15">
            <v>0</v>
          </cell>
          <cell r="M15">
            <v>0</v>
          </cell>
          <cell r="N15">
            <v>0</v>
          </cell>
          <cell r="O15">
            <v>0</v>
          </cell>
        </row>
        <row r="16">
          <cell r="A16" t="str">
            <v>Advances for capital works</v>
          </cell>
          <cell r="D16">
            <v>3.633</v>
          </cell>
          <cell r="E16">
            <v>0.6</v>
          </cell>
          <cell r="F16">
            <v>1.5880669999999999</v>
          </cell>
          <cell r="G16">
            <v>3.926574</v>
          </cell>
          <cell r="H16">
            <v>6.0077480000000003</v>
          </cell>
          <cell r="I16">
            <v>14.753363999999999</v>
          </cell>
          <cell r="J16">
            <v>36.944293999999999</v>
          </cell>
          <cell r="K16">
            <v>28.751740000000002</v>
          </cell>
          <cell r="L16">
            <v>6.7270000000000003</v>
          </cell>
          <cell r="M16">
            <v>6.7270000000000003</v>
          </cell>
          <cell r="N16">
            <v>6.7270000000000003</v>
          </cell>
          <cell r="O16">
            <v>6.7270000000000003</v>
          </cell>
        </row>
        <row r="17">
          <cell r="A17" t="str">
            <v>Fixed Assets</v>
          </cell>
          <cell r="C17">
            <v>664.71699999999998</v>
          </cell>
          <cell r="D17">
            <v>715.43000000000006</v>
          </cell>
          <cell r="E17">
            <v>740.17899999999986</v>
          </cell>
          <cell r="F17">
            <v>754.56330200000002</v>
          </cell>
          <cell r="G17">
            <v>886.67873099999986</v>
          </cell>
          <cell r="H17">
            <v>961.18788999999992</v>
          </cell>
          <cell r="I17">
            <v>973.41506800000002</v>
          </cell>
          <cell r="J17">
            <v>1510.471736</v>
          </cell>
          <cell r="K17">
            <v>1718.4722860000002</v>
          </cell>
          <cell r="L17">
            <v>1826.3229999999999</v>
          </cell>
          <cell r="M17">
            <v>2536.9205499999998</v>
          </cell>
          <cell r="N17">
            <v>3020.0181000000002</v>
          </cell>
          <cell r="O17">
            <v>3203.1156499999997</v>
          </cell>
        </row>
        <row r="18">
          <cell r="A18" t="str">
            <v>Miscellaneous expenditure</v>
          </cell>
          <cell r="C18">
            <v>0.76500000000000001</v>
          </cell>
          <cell r="D18">
            <v>14.589</v>
          </cell>
          <cell r="E18">
            <v>37.139000000000003</v>
          </cell>
          <cell r="F18">
            <v>0</v>
          </cell>
          <cell r="G18">
            <v>0</v>
          </cell>
          <cell r="H18">
            <v>0</v>
          </cell>
          <cell r="I18">
            <v>0</v>
          </cell>
          <cell r="J18">
            <v>0</v>
          </cell>
          <cell r="K18">
            <v>0</v>
          </cell>
          <cell r="L18">
            <v>0</v>
          </cell>
          <cell r="M18">
            <v>0</v>
          </cell>
          <cell r="N18">
            <v>0</v>
          </cell>
          <cell r="O18">
            <v>0</v>
          </cell>
        </row>
        <row r="19">
          <cell r="A19" t="str">
            <v>Total assets</v>
          </cell>
          <cell r="C19">
            <v>1119.8710000000001</v>
          </cell>
          <cell r="D19">
            <v>1286.779</v>
          </cell>
          <cell r="E19">
            <v>1415.3379999999997</v>
          </cell>
          <cell r="F19">
            <v>1312.1567380000001</v>
          </cell>
          <cell r="G19">
            <v>1548.8987569999999</v>
          </cell>
          <cell r="H19">
            <v>1861.0846929999998</v>
          </cell>
          <cell r="I19">
            <v>2051.5580440000003</v>
          </cell>
          <cell r="J19">
            <v>2925.1741389999997</v>
          </cell>
          <cell r="K19">
            <v>3834.2376330000002</v>
          </cell>
          <cell r="L19">
            <v>4542.9740000000002</v>
          </cell>
          <cell r="M19">
            <v>5784.2552745080193</v>
          </cell>
          <cell r="N19">
            <v>7138.6030009985134</v>
          </cell>
          <cell r="O19">
            <v>8496.5736962774863</v>
          </cell>
        </row>
        <row r="21">
          <cell r="A21" t="str">
            <v>Current liabilities/provisions</v>
          </cell>
          <cell r="C21">
            <v>231.102</v>
          </cell>
          <cell r="D21">
            <v>254.81299999999999</v>
          </cell>
          <cell r="E21">
            <v>291.60199999999998</v>
          </cell>
          <cell r="F21">
            <v>250.989372</v>
          </cell>
          <cell r="G21">
            <v>325.311553</v>
          </cell>
          <cell r="H21">
            <v>513.57304900000008</v>
          </cell>
          <cell r="I21">
            <v>377.05244100000004</v>
          </cell>
          <cell r="J21">
            <v>634.05203100000006</v>
          </cell>
          <cell r="K21">
            <v>660.13831500000015</v>
          </cell>
          <cell r="L21">
            <v>795.14800000000002</v>
          </cell>
          <cell r="M21">
            <v>889.24091879452044</v>
          </cell>
          <cell r="N21">
            <v>1130.2881544328766</v>
          </cell>
          <cell r="O21">
            <v>1292.7569915978083</v>
          </cell>
        </row>
        <row r="22">
          <cell r="A22" t="str">
            <v>Loan Funds</v>
          </cell>
          <cell r="C22">
            <v>618.827</v>
          </cell>
          <cell r="D22">
            <v>500.94099999999997</v>
          </cell>
          <cell r="E22">
            <v>588.10299999999995</v>
          </cell>
          <cell r="F22">
            <v>539.20050200000003</v>
          </cell>
          <cell r="G22">
            <v>573.60620699999993</v>
          </cell>
          <cell r="H22">
            <v>485.49188999999996</v>
          </cell>
          <cell r="I22">
            <v>451.752993</v>
          </cell>
          <cell r="J22">
            <v>433.78639099999998</v>
          </cell>
          <cell r="K22">
            <v>659.26381700000002</v>
          </cell>
          <cell r="L22">
            <v>660.904</v>
          </cell>
          <cell r="M22">
            <v>1228.796</v>
          </cell>
          <cell r="N22">
            <v>1529.796</v>
          </cell>
          <cell r="O22">
            <v>1710.796</v>
          </cell>
        </row>
        <row r="23">
          <cell r="A23" t="str">
            <v>Total Liabilities</v>
          </cell>
          <cell r="C23">
            <v>849.92899999999997</v>
          </cell>
          <cell r="D23">
            <v>755.75399999999991</v>
          </cell>
          <cell r="E23">
            <v>879.70499999999993</v>
          </cell>
          <cell r="F23">
            <v>790.18987400000003</v>
          </cell>
          <cell r="G23">
            <v>898.91775999999993</v>
          </cell>
          <cell r="H23">
            <v>999.06493900000009</v>
          </cell>
          <cell r="I23">
            <v>828.8054340000001</v>
          </cell>
          <cell r="J23">
            <v>1067.838422</v>
          </cell>
          <cell r="K23">
            <v>1319.4021320000002</v>
          </cell>
          <cell r="L23">
            <v>1456.0520000000001</v>
          </cell>
          <cell r="M23">
            <v>2118.0369187945207</v>
          </cell>
          <cell r="N23">
            <v>2660.0841544328769</v>
          </cell>
          <cell r="O23">
            <v>3003.5529915978086</v>
          </cell>
        </row>
        <row r="24">
          <cell r="A24" t="str">
            <v xml:space="preserve">Equity </v>
          </cell>
          <cell r="C24">
            <v>90</v>
          </cell>
          <cell r="D24">
            <v>115.49</v>
          </cell>
          <cell r="E24">
            <v>115.49</v>
          </cell>
          <cell r="F24">
            <v>115.49027</v>
          </cell>
          <cell r="G24">
            <v>115.49027</v>
          </cell>
          <cell r="H24">
            <v>115.49027</v>
          </cell>
          <cell r="I24">
            <v>115.49027</v>
          </cell>
          <cell r="J24">
            <v>128.18700000000001</v>
          </cell>
          <cell r="K24">
            <v>128.18700000000001</v>
          </cell>
          <cell r="L24">
            <v>128.18700000000001</v>
          </cell>
          <cell r="M24">
            <v>128.18700000000001</v>
          </cell>
          <cell r="N24">
            <v>128.18700000000001</v>
          </cell>
          <cell r="O24">
            <v>128.18700000000001</v>
          </cell>
        </row>
        <row r="25">
          <cell r="A25" t="str">
            <v>Reserves/surplus</v>
          </cell>
          <cell r="C25">
            <v>179.94399999999999</v>
          </cell>
          <cell r="D25">
            <v>415.53800000000001</v>
          </cell>
          <cell r="E25">
            <v>420.14400000000001</v>
          </cell>
          <cell r="F25">
            <v>460.37452300000001</v>
          </cell>
          <cell r="G25">
            <v>596.10437100000001</v>
          </cell>
          <cell r="H25">
            <v>814.36899300000005</v>
          </cell>
          <cell r="I25">
            <v>1107.26334</v>
          </cell>
          <cell r="J25">
            <v>1372.9857427000002</v>
          </cell>
          <cell r="K25">
            <v>2386.6485010000001</v>
          </cell>
          <cell r="L25">
            <v>2958.7349999999997</v>
          </cell>
          <cell r="M25">
            <v>3538.0313557134996</v>
          </cell>
          <cell r="N25">
            <v>4350.3318465656366</v>
          </cell>
          <cell r="O25">
            <v>5364.8337046796778</v>
          </cell>
        </row>
        <row r="26">
          <cell r="A26" t="str">
            <v>Total shareholders' funds</v>
          </cell>
          <cell r="C26">
            <v>269.94399999999996</v>
          </cell>
          <cell r="D26">
            <v>531.02800000000002</v>
          </cell>
          <cell r="E26">
            <v>535.63400000000001</v>
          </cell>
          <cell r="F26">
            <v>575.86479299999996</v>
          </cell>
          <cell r="G26">
            <v>711.59464100000002</v>
          </cell>
          <cell r="H26">
            <v>929.85926300000006</v>
          </cell>
          <cell r="I26">
            <v>1222.75361</v>
          </cell>
          <cell r="J26">
            <v>1857.4075226999998</v>
          </cell>
          <cell r="K26">
            <v>2514.835501</v>
          </cell>
          <cell r="L26">
            <v>3086.9219999999996</v>
          </cell>
          <cell r="M26">
            <v>3666.2183557134995</v>
          </cell>
          <cell r="N26">
            <v>4478.5188465656365</v>
          </cell>
          <cell r="O26">
            <v>5493.0207046796777</v>
          </cell>
        </row>
        <row r="27">
          <cell r="A27" t="str">
            <v>Miscellaneous expenditure</v>
          </cell>
          <cell r="F27">
            <v>53.897928999999998</v>
          </cell>
          <cell r="G27">
            <v>61.613644000000001</v>
          </cell>
          <cell r="H27">
            <v>67.840176</v>
          </cell>
          <cell r="I27">
            <v>0</v>
          </cell>
          <cell r="J27">
            <v>0</v>
          </cell>
          <cell r="K27">
            <v>0</v>
          </cell>
          <cell r="L27">
            <v>0</v>
          </cell>
          <cell r="M27">
            <v>0</v>
          </cell>
          <cell r="N27">
            <v>0</v>
          </cell>
          <cell r="O27">
            <v>0</v>
          </cell>
        </row>
        <row r="28">
          <cell r="A28" t="str">
            <v>Total capital</v>
          </cell>
          <cell r="C28">
            <v>1119.873</v>
          </cell>
          <cell r="D28">
            <v>1286.7819999999999</v>
          </cell>
          <cell r="E28">
            <v>1415.3389999999999</v>
          </cell>
          <cell r="F28">
            <v>1312.1567379999999</v>
          </cell>
          <cell r="G28">
            <v>1548.8987569999999</v>
          </cell>
          <cell r="H28">
            <v>1861.0840260000002</v>
          </cell>
          <cell r="I28">
            <v>2051.5590440000001</v>
          </cell>
          <cell r="J28">
            <v>2925.2459447000001</v>
          </cell>
          <cell r="K28">
            <v>3834.2376330000002</v>
          </cell>
          <cell r="L28">
            <v>4542.9740000000002</v>
          </cell>
          <cell r="M28">
            <v>5784.2552745080202</v>
          </cell>
          <cell r="N28">
            <v>7138.6030009985134</v>
          </cell>
          <cell r="O28">
            <v>8496.5736962774863</v>
          </cell>
        </row>
      </sheetData>
      <sheetData sheetId="15" refreshError="1">
        <row r="2">
          <cell r="A2" t="str">
            <v>Year to Mar (Rs mn)</v>
          </cell>
          <cell r="C2">
            <v>1996</v>
          </cell>
          <cell r="D2">
            <v>1997</v>
          </cell>
          <cell r="E2">
            <v>1998</v>
          </cell>
          <cell r="F2">
            <v>1999</v>
          </cell>
          <cell r="G2">
            <v>2000</v>
          </cell>
          <cell r="H2">
            <v>2001</v>
          </cell>
          <cell r="I2">
            <v>2002</v>
          </cell>
          <cell r="J2">
            <v>2003</v>
          </cell>
          <cell r="K2">
            <v>2004</v>
          </cell>
          <cell r="L2">
            <v>2005</v>
          </cell>
          <cell r="M2" t="str">
            <v>2006E</v>
          </cell>
          <cell r="N2" t="str">
            <v>2007E</v>
          </cell>
          <cell r="O2" t="str">
            <v>2008E</v>
          </cell>
        </row>
        <row r="3">
          <cell r="A3" t="str">
            <v>Operating</v>
          </cell>
        </row>
        <row r="4">
          <cell r="A4" t="str">
            <v>Operating profits (a)</v>
          </cell>
          <cell r="C4">
            <v>117.87599999999998</v>
          </cell>
          <cell r="D4">
            <v>213.29600000000005</v>
          </cell>
          <cell r="E4">
            <v>145.77200000000005</v>
          </cell>
          <cell r="F4">
            <v>199.14540100000011</v>
          </cell>
          <cell r="G4">
            <v>318.60787400000004</v>
          </cell>
          <cell r="H4">
            <v>441.26229999999987</v>
          </cell>
          <cell r="I4">
            <v>567.62971999999968</v>
          </cell>
          <cell r="J4">
            <v>803.76476599999978</v>
          </cell>
          <cell r="K4">
            <v>1172.3611489999996</v>
          </cell>
          <cell r="L4">
            <v>1201.6779999999999</v>
          </cell>
          <cell r="M4">
            <v>1267.5622587899998</v>
          </cell>
          <cell r="N4">
            <v>1559.1931209599998</v>
          </cell>
          <cell r="O4">
            <v>1787.7382263139498</v>
          </cell>
        </row>
        <row r="5">
          <cell r="A5" t="str">
            <v>Working capital (b)</v>
          </cell>
          <cell r="C5">
            <v>-188.09799999999996</v>
          </cell>
          <cell r="D5">
            <v>-114.32000000000005</v>
          </cell>
          <cell r="E5">
            <v>-42.197999999999922</v>
          </cell>
          <cell r="F5">
            <v>54.802134999999851</v>
          </cell>
          <cell r="G5">
            <v>-32.85401799999994</v>
          </cell>
          <cell r="H5">
            <v>-44.517075999999918</v>
          </cell>
          <cell r="I5">
            <v>-309.3657510000001</v>
          </cell>
          <cell r="J5">
            <v>-83.082148999999959</v>
          </cell>
          <cell r="K5">
            <v>-647.648866</v>
          </cell>
          <cell r="L5">
            <v>-493.4942750000007</v>
          </cell>
          <cell r="M5">
            <v>-151.94049135890396</v>
          </cell>
          <cell r="N5">
            <v>-634.29468740767061</v>
          </cell>
          <cell r="O5">
            <v>-406.50341281498595</v>
          </cell>
        </row>
        <row r="6">
          <cell r="A6" t="str">
            <v>Other operating</v>
          </cell>
          <cell r="C6">
            <v>-0.62000000000000044</v>
          </cell>
          <cell r="D6">
            <v>-13.823000000000002</v>
          </cell>
          <cell r="E6">
            <v>-22.599000000000004</v>
          </cell>
          <cell r="F6">
            <v>-16.758609</v>
          </cell>
          <cell r="G6">
            <v>-8.2232879999999895</v>
          </cell>
          <cell r="H6">
            <v>-6.2313779999999994</v>
          </cell>
          <cell r="I6">
            <v>52.812062999999966</v>
          </cell>
          <cell r="J6">
            <v>20.038720000000012</v>
          </cell>
          <cell r="K6">
            <v>43.883041999999989</v>
          </cell>
          <cell r="L6">
            <v>26.601588000000049</v>
          </cell>
          <cell r="M6">
            <v>14.967700000000008</v>
          </cell>
          <cell r="N6">
            <v>4.9709299999999246</v>
          </cell>
          <cell r="O6">
            <v>-20.276162999999968</v>
          </cell>
        </row>
        <row r="7">
          <cell r="A7" t="str">
            <v>Total operating</v>
          </cell>
          <cell r="C7">
            <v>-70.841999999999985</v>
          </cell>
          <cell r="D7">
            <v>85.152999999999992</v>
          </cell>
          <cell r="E7">
            <v>80.975000000000122</v>
          </cell>
          <cell r="F7">
            <v>237.18892699999995</v>
          </cell>
          <cell r="G7">
            <v>277.53056800000013</v>
          </cell>
          <cell r="H7">
            <v>390.51384599999994</v>
          </cell>
          <cell r="I7">
            <v>311.07603199999954</v>
          </cell>
          <cell r="J7">
            <v>740.72133699999983</v>
          </cell>
          <cell r="K7">
            <v>568.59532499999955</v>
          </cell>
          <cell r="L7">
            <v>734.78531299999918</v>
          </cell>
          <cell r="M7">
            <v>1130.5894674310957</v>
          </cell>
          <cell r="N7">
            <v>929.86936355232911</v>
          </cell>
          <cell r="O7">
            <v>1360.9586504989638</v>
          </cell>
        </row>
        <row r="8">
          <cell r="A8" t="str">
            <v>Investing</v>
          </cell>
        </row>
        <row r="9">
          <cell r="A9" t="str">
            <v>Capex (c)</v>
          </cell>
          <cell r="C9">
            <v>-468.62899999999996</v>
          </cell>
          <cell r="D9">
            <v>-90.786999999999949</v>
          </cell>
          <cell r="E9">
            <v>-69.475000000000009</v>
          </cell>
          <cell r="F9">
            <v>-64.665621999999999</v>
          </cell>
          <cell r="G9">
            <v>-191.3101399999999</v>
          </cell>
          <cell r="H9">
            <v>-147.44133400000001</v>
          </cell>
          <cell r="I9">
            <v>-85.928872000000069</v>
          </cell>
          <cell r="J9">
            <v>-623.80180900000005</v>
          </cell>
          <cell r="K9">
            <v>-339.54725300000024</v>
          </cell>
          <cell r="L9">
            <v>-257.67196999999976</v>
          </cell>
          <cell r="M9">
            <v>-900</v>
          </cell>
          <cell r="N9">
            <v>-700</v>
          </cell>
          <cell r="O9">
            <v>-400</v>
          </cell>
        </row>
        <row r="10">
          <cell r="A10" t="str">
            <v>Other investing</v>
          </cell>
          <cell r="C10">
            <v>-2.9449999999999998</v>
          </cell>
          <cell r="D10">
            <v>2.0789999999999997</v>
          </cell>
          <cell r="E10">
            <v>0.33499999999999996</v>
          </cell>
          <cell r="F10">
            <v>0.26400000000000001</v>
          </cell>
          <cell r="G10">
            <v>0</v>
          </cell>
          <cell r="H10">
            <v>-6.2719999999999998E-2</v>
          </cell>
          <cell r="I10">
            <v>8.1536000000000025E-2</v>
          </cell>
          <cell r="J10">
            <v>-1.5680000000000138E-3</v>
          </cell>
          <cell r="K10">
            <v>-0.32575200000000004</v>
          </cell>
          <cell r="L10">
            <v>0.57550400000000002</v>
          </cell>
          <cell r="M10">
            <v>-276.7077783271975</v>
          </cell>
          <cell r="N10">
            <v>19.937907363752345</v>
          </cell>
          <cell r="O10">
            <v>-595.60089077371276</v>
          </cell>
        </row>
        <row r="11">
          <cell r="A11" t="str">
            <v>Total investing</v>
          </cell>
          <cell r="C11">
            <v>-471.57399999999996</v>
          </cell>
          <cell r="D11">
            <v>-88.707999999999956</v>
          </cell>
          <cell r="E11">
            <v>-69.140000000000015</v>
          </cell>
          <cell r="F11">
            <v>-64.401622000000003</v>
          </cell>
          <cell r="G11">
            <v>-191.3101399999999</v>
          </cell>
          <cell r="H11">
            <v>-147.50405400000002</v>
          </cell>
          <cell r="I11">
            <v>-85.84733600000007</v>
          </cell>
          <cell r="J11">
            <v>-623.80337700000007</v>
          </cell>
          <cell r="K11">
            <v>-339.87300500000026</v>
          </cell>
          <cell r="L11">
            <v>-257.09646599999974</v>
          </cell>
          <cell r="M11">
            <v>-1176.7077783271975</v>
          </cell>
          <cell r="N11">
            <v>-680.0620926362476</v>
          </cell>
          <cell r="O11">
            <v>-995.60089077371276</v>
          </cell>
        </row>
        <row r="12">
          <cell r="A12" t="str">
            <v>Financing</v>
          </cell>
        </row>
        <row r="13">
          <cell r="A13" t="str">
            <v>Dividends paid (d)</v>
          </cell>
          <cell r="C13">
            <v>-16.2</v>
          </cell>
          <cell r="D13">
            <v>-22.218</v>
          </cell>
          <cell r="E13">
            <v>0</v>
          </cell>
          <cell r="F13">
            <v>-20.788</v>
          </cell>
          <cell r="G13">
            <v>-23.098054000000001</v>
          </cell>
          <cell r="H13">
            <v>-40.421595000000003</v>
          </cell>
          <cell r="I13">
            <v>-57.745134999999998</v>
          </cell>
          <cell r="J13">
            <v>-76.912199999999999</v>
          </cell>
          <cell r="K13">
            <v>-102.54960000000001</v>
          </cell>
          <cell r="L13">
            <v>-102.54960000000001</v>
          </cell>
          <cell r="M13">
            <v>-102.54960000000001</v>
          </cell>
          <cell r="N13">
            <v>-102.54960000000001</v>
          </cell>
          <cell r="O13">
            <v>-102.54960000000001</v>
          </cell>
        </row>
        <row r="14">
          <cell r="A14" t="str">
            <v>Share capital</v>
          </cell>
          <cell r="C14">
            <v>0</v>
          </cell>
          <cell r="D14">
            <v>25.489999999999995</v>
          </cell>
          <cell r="E14">
            <v>0</v>
          </cell>
          <cell r="F14">
            <v>2.7000000000043656E-4</v>
          </cell>
          <cell r="G14">
            <v>0</v>
          </cell>
          <cell r="H14">
            <v>0</v>
          </cell>
          <cell r="I14">
            <v>0</v>
          </cell>
          <cell r="J14">
            <v>12.696730000000017</v>
          </cell>
          <cell r="K14">
            <v>0</v>
          </cell>
          <cell r="L14">
            <v>0</v>
          </cell>
          <cell r="M14">
            <v>0</v>
          </cell>
          <cell r="N14">
            <v>0</v>
          </cell>
          <cell r="O14">
            <v>0</v>
          </cell>
        </row>
        <row r="15">
          <cell r="A15" t="str">
            <v>Premium/reserves</v>
          </cell>
          <cell r="C15">
            <v>0</v>
          </cell>
          <cell r="D15">
            <v>177.20972999999998</v>
          </cell>
          <cell r="E15">
            <v>1.75</v>
          </cell>
          <cell r="F15">
            <v>0.25</v>
          </cell>
          <cell r="G15">
            <v>0</v>
          </cell>
          <cell r="H15">
            <v>0</v>
          </cell>
          <cell r="I15">
            <v>0</v>
          </cell>
          <cell r="J15">
            <v>127.80000000000001</v>
          </cell>
          <cell r="K15">
            <v>-17</v>
          </cell>
          <cell r="L15">
            <v>-18</v>
          </cell>
          <cell r="M15">
            <v>0</v>
          </cell>
          <cell r="N15">
            <v>0</v>
          </cell>
          <cell r="O15">
            <v>0</v>
          </cell>
        </row>
        <row r="16">
          <cell r="A16" t="str">
            <v>Borrowings</v>
          </cell>
          <cell r="C16">
            <v>508.24</v>
          </cell>
          <cell r="D16">
            <v>-117.88600000000002</v>
          </cell>
          <cell r="E16">
            <v>87.161999999999978</v>
          </cell>
          <cell r="F16">
            <v>-48.902497999999923</v>
          </cell>
          <cell r="G16">
            <v>34.405704999999898</v>
          </cell>
          <cell r="H16">
            <v>-88.114316999999971</v>
          </cell>
          <cell r="I16">
            <v>-33.738896999999952</v>
          </cell>
          <cell r="J16">
            <v>-17.966602000000023</v>
          </cell>
          <cell r="K16">
            <v>225.47742600000004</v>
          </cell>
          <cell r="L16">
            <v>1.6401829999999791</v>
          </cell>
          <cell r="M16">
            <v>567.89200000000005</v>
          </cell>
          <cell r="N16">
            <v>301</v>
          </cell>
          <cell r="O16">
            <v>181</v>
          </cell>
        </row>
        <row r="17">
          <cell r="A17" t="str">
            <v>Other income</v>
          </cell>
          <cell r="C17">
            <v>4.8449999999999998</v>
          </cell>
          <cell r="D17">
            <v>16.490000000000002</v>
          </cell>
          <cell r="E17">
            <v>8.9610000000000003</v>
          </cell>
          <cell r="F17">
            <v>8.9580000000000002</v>
          </cell>
          <cell r="G17">
            <v>4.9010430000000005</v>
          </cell>
          <cell r="H17">
            <v>7.2512699999999999</v>
          </cell>
          <cell r="I17">
            <v>5.4187890000000003</v>
          </cell>
          <cell r="J17">
            <v>22.668441999999999</v>
          </cell>
          <cell r="K17">
            <v>13.324045999999981</v>
          </cell>
          <cell r="L17">
            <v>15.121000000000009</v>
          </cell>
          <cell r="M17">
            <v>16.633100000000013</v>
          </cell>
          <cell r="N17">
            <v>21.339105971625706</v>
          </cell>
          <cell r="O17">
            <v>44.365625308024121</v>
          </cell>
        </row>
        <row r="18">
          <cell r="A18" t="str">
            <v>Net extraordinary income</v>
          </cell>
          <cell r="C18">
            <v>4.9300000000000004E-3</v>
          </cell>
          <cell r="D18">
            <v>0</v>
          </cell>
          <cell r="E18">
            <v>0</v>
          </cell>
          <cell r="F18">
            <v>18.04</v>
          </cell>
          <cell r="G18">
            <v>0</v>
          </cell>
          <cell r="H18">
            <v>0</v>
          </cell>
          <cell r="I18">
            <v>0</v>
          </cell>
          <cell r="J18">
            <v>0</v>
          </cell>
          <cell r="K18">
            <v>0</v>
          </cell>
          <cell r="L18">
            <v>0</v>
          </cell>
          <cell r="M18">
            <v>0</v>
          </cell>
          <cell r="N18">
            <v>0</v>
          </cell>
          <cell r="O18">
            <v>0</v>
          </cell>
        </row>
        <row r="19">
          <cell r="A19" t="str">
            <v>Finance cost</v>
          </cell>
          <cell r="C19">
            <v>-27.994000000000003</v>
          </cell>
          <cell r="D19">
            <v>-93.628</v>
          </cell>
          <cell r="E19">
            <v>-107.078</v>
          </cell>
          <cell r="F19">
            <v>-112.396</v>
          </cell>
          <cell r="G19">
            <v>-100.98917899999998</v>
          </cell>
          <cell r="H19">
            <v>-100.29860000000001</v>
          </cell>
          <cell r="I19">
            <v>-70.458968999999996</v>
          </cell>
          <cell r="J19">
            <v>-44.493892000000002</v>
          </cell>
          <cell r="K19">
            <v>-33.638579999999997</v>
          </cell>
          <cell r="L19">
            <v>-42.988999999999997</v>
          </cell>
          <cell r="M19">
            <v>-47.2879</v>
          </cell>
          <cell r="N19">
            <v>-52.016690000000004</v>
          </cell>
          <cell r="O19">
            <v>-57.218359000000007</v>
          </cell>
        </row>
        <row r="20">
          <cell r="A20" t="str">
            <v>Tax paid (e)</v>
          </cell>
          <cell r="C20">
            <v>0</v>
          </cell>
          <cell r="D20">
            <v>-15.4808</v>
          </cell>
          <cell r="E20">
            <v>-2.5000000000000001E-2</v>
          </cell>
          <cell r="F20">
            <v>-2.6948000000000003</v>
          </cell>
          <cell r="G20">
            <v>-3.9888830000000004</v>
          </cell>
          <cell r="H20">
            <v>-16.590098000000001</v>
          </cell>
          <cell r="I20">
            <v>-63.221286999999997</v>
          </cell>
          <cell r="J20">
            <v>-144.231934</v>
          </cell>
          <cell r="K20">
            <v>-287.75727799999999</v>
          </cell>
          <cell r="L20">
            <v>-357.44799999999998</v>
          </cell>
          <cell r="M20">
            <v>-380.62675307649994</v>
          </cell>
          <cell r="N20">
            <v>-401.73392607948767</v>
          </cell>
          <cell r="O20">
            <v>-420.65542150793294</v>
          </cell>
        </row>
        <row r="21">
          <cell r="A21" t="str">
            <v>Total financing</v>
          </cell>
          <cell r="C21">
            <v>480.89593000000002</v>
          </cell>
          <cell r="D21">
            <v>-30.023070000000047</v>
          </cell>
          <cell r="E21">
            <v>-9.2300000000000271</v>
          </cell>
          <cell r="F21">
            <v>-157.53302799999992</v>
          </cell>
          <cell r="G21">
            <v>-88.769368000000085</v>
          </cell>
          <cell r="H21">
            <v>-238.17334</v>
          </cell>
          <cell r="I21">
            <v>-219.74549899999994</v>
          </cell>
          <cell r="J21">
            <v>-120.43945599999999</v>
          </cell>
          <cell r="K21">
            <v>-202.14398599999998</v>
          </cell>
          <cell r="L21">
            <v>-504.22541699999999</v>
          </cell>
          <cell r="M21">
            <v>54.060846923500151</v>
          </cell>
          <cell r="N21">
            <v>-233.96111010786197</v>
          </cell>
          <cell r="O21">
            <v>-355.05775519990885</v>
          </cell>
        </row>
        <row r="22">
          <cell r="A22" t="str">
            <v>Net change in cash</v>
          </cell>
          <cell r="C22">
            <v>-61.520069999999919</v>
          </cell>
          <cell r="D22">
            <v>-33.578070000000011</v>
          </cell>
          <cell r="E22">
            <v>2.605000000000075</v>
          </cell>
          <cell r="F22">
            <v>15.25427700000003</v>
          </cell>
          <cell r="G22">
            <v>-2.5489399999998454</v>
          </cell>
          <cell r="H22">
            <v>4.8364519999998947</v>
          </cell>
          <cell r="I22">
            <v>5.4831969999995067</v>
          </cell>
          <cell r="J22">
            <v>-3.5214960000001838</v>
          </cell>
          <cell r="K22">
            <v>26.578333999999359</v>
          </cell>
          <cell r="L22">
            <v>-26.536570000000552</v>
          </cell>
          <cell r="M22">
            <v>7.9425360273983188</v>
          </cell>
          <cell r="N22">
            <v>15.846160808219565</v>
          </cell>
          <cell r="O22">
            <v>10.300004525342274</v>
          </cell>
        </row>
        <row r="23">
          <cell r="A23" t="str">
            <v>Net cash at beginning</v>
          </cell>
          <cell r="C23">
            <v>117.92</v>
          </cell>
          <cell r="D23">
            <v>56.395000000000003</v>
          </cell>
          <cell r="E23">
            <v>22.814</v>
          </cell>
          <cell r="F23">
            <v>25.422000000000001</v>
          </cell>
          <cell r="G23">
            <v>40.674199000000002</v>
          </cell>
          <cell r="H23">
            <v>38.124589999999998</v>
          </cell>
          <cell r="I23">
            <v>42.960075000000003</v>
          </cell>
          <cell r="J23">
            <v>48.442641000000002</v>
          </cell>
          <cell r="K23">
            <v>44.918761000000003</v>
          </cell>
          <cell r="L23">
            <v>71.920803000000006</v>
          </cell>
          <cell r="M23">
            <v>44.878</v>
          </cell>
          <cell r="N23">
            <v>52.82053602739726</v>
          </cell>
          <cell r="O23">
            <v>68.666696835616435</v>
          </cell>
        </row>
        <row r="24">
          <cell r="A24" t="str">
            <v>Net cash at end</v>
          </cell>
          <cell r="C24">
            <v>56.395000000000003</v>
          </cell>
          <cell r="D24">
            <v>22.814</v>
          </cell>
          <cell r="E24">
            <v>25.422000000000001</v>
          </cell>
          <cell r="F24">
            <v>40.674199000000002</v>
          </cell>
          <cell r="G24">
            <v>38.124589999999998</v>
          </cell>
          <cell r="H24">
            <v>42.960075000000003</v>
          </cell>
          <cell r="I24">
            <v>48.442641000000002</v>
          </cell>
          <cell r="J24">
            <v>44.918761000000003</v>
          </cell>
          <cell r="K24">
            <v>71.920803000000006</v>
          </cell>
          <cell r="L24">
            <v>44.878</v>
          </cell>
          <cell r="M24">
            <v>52.82053602739726</v>
          </cell>
          <cell r="N24">
            <v>68.666696835616435</v>
          </cell>
          <cell r="O24">
            <v>78.966701360958908</v>
          </cell>
        </row>
        <row r="25">
          <cell r="A25" t="str">
            <v>Gross cash flow (a+e)</v>
          </cell>
          <cell r="C25">
            <v>117.87599999999998</v>
          </cell>
          <cell r="D25">
            <v>197.81520000000006</v>
          </cell>
          <cell r="E25">
            <v>145.74700000000004</v>
          </cell>
          <cell r="F25">
            <v>196.45060100000012</v>
          </cell>
          <cell r="G25">
            <v>314.61899100000005</v>
          </cell>
          <cell r="H25">
            <v>424.67220199999986</v>
          </cell>
          <cell r="I25">
            <v>504.40843299999966</v>
          </cell>
          <cell r="J25">
            <v>659.53283199999976</v>
          </cell>
          <cell r="K25">
            <v>884.60387099999957</v>
          </cell>
          <cell r="L25">
            <v>844.2299999999999</v>
          </cell>
          <cell r="M25">
            <v>886.93550571349988</v>
          </cell>
          <cell r="N25">
            <v>1157.4591948805121</v>
          </cell>
          <cell r="O25">
            <v>1367.0828048060168</v>
          </cell>
        </row>
        <row r="26">
          <cell r="A26" t="str">
            <v>Free cash flow (a+b+c+e)</v>
          </cell>
          <cell r="C26">
            <v>-538.85099999999989</v>
          </cell>
          <cell r="D26">
            <v>-7.2917999999999505</v>
          </cell>
          <cell r="E26">
            <v>34.074000000000119</v>
          </cell>
          <cell r="F26">
            <v>186.58711399999999</v>
          </cell>
          <cell r="G26">
            <v>90.454833000000193</v>
          </cell>
          <cell r="H26">
            <v>232.71379199999993</v>
          </cell>
          <cell r="I26">
            <v>109.11380999999952</v>
          </cell>
          <cell r="J26">
            <v>-47.351126000000221</v>
          </cell>
          <cell r="K26">
            <v>-102.59224800000061</v>
          </cell>
          <cell r="L26">
            <v>93.063754999999446</v>
          </cell>
          <cell r="M26">
            <v>-165.00498564540413</v>
          </cell>
          <cell r="N26">
            <v>-176.83549252715852</v>
          </cell>
          <cell r="O26">
            <v>560.57939199103089</v>
          </cell>
        </row>
        <row r="27">
          <cell r="A27" t="str">
            <v>Disc. cash flow (a+b+c+d+e)</v>
          </cell>
          <cell r="C27">
            <v>-555.05099999999993</v>
          </cell>
          <cell r="D27">
            <v>-29.509799999999949</v>
          </cell>
          <cell r="E27">
            <v>34.074000000000119</v>
          </cell>
          <cell r="F27">
            <v>165.79911399999997</v>
          </cell>
          <cell r="G27">
            <v>67.356779000000188</v>
          </cell>
          <cell r="H27">
            <v>192.29219699999993</v>
          </cell>
          <cell r="I27">
            <v>51.36867499999952</v>
          </cell>
          <cell r="J27">
            <v>-124.26332600000022</v>
          </cell>
          <cell r="K27">
            <v>-205.14184800000061</v>
          </cell>
          <cell r="L27">
            <v>-9.4858450000005661</v>
          </cell>
          <cell r="M27">
            <v>-267.55458564540413</v>
          </cell>
          <cell r="N27">
            <v>-279.38509252715852</v>
          </cell>
          <cell r="O27">
            <v>458.02979199103089</v>
          </cell>
        </row>
        <row r="28">
          <cell r="A28" t="str">
            <v>Free cash flow per share (Rs)wtd</v>
          </cell>
          <cell r="C28">
            <v>-42.036321935921727</v>
          </cell>
          <cell r="D28">
            <v>-0.56884083409393693</v>
          </cell>
          <cell r="E28">
            <v>2.658147862107711</v>
          </cell>
          <cell r="F28">
            <v>14.55585308962687</v>
          </cell>
          <cell r="G28">
            <v>7.056474759531012</v>
          </cell>
          <cell r="H28">
            <v>18.154242785929924</v>
          </cell>
          <cell r="I28">
            <v>8.5120807882234164</v>
          </cell>
          <cell r="J28">
            <v>-3.6939101468947877</v>
          </cell>
          <cell r="K28">
            <v>-8.003327014439888</v>
          </cell>
          <cell r="L28">
            <v>7.2599994539227408</v>
          </cell>
          <cell r="M28">
            <v>-12.872209010695633</v>
          </cell>
          <cell r="N28">
            <v>-13.795119046951601</v>
          </cell>
          <cell r="O28">
            <v>43.731376191893936</v>
          </cell>
        </row>
      </sheetData>
      <sheetData sheetId="16" refreshError="1"/>
      <sheetData sheetId="17" refreshError="1"/>
      <sheetData sheetId="18" refreshError="1"/>
      <sheetData sheetId="19" refreshError="1"/>
    </sheetDataSet>
  </externalBook>
</externalLink>
</file>

<file path=xl/externalLinks/externalLink17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mestic formulations"/>
      <sheetName val="sales break-up"/>
      <sheetName val="Custom Mfg."/>
      <sheetName val="P &amp; L"/>
      <sheetName val="B S"/>
      <sheetName val="Cash flow"/>
      <sheetName val="Dupont"/>
      <sheetName val="NextGen_Data"/>
      <sheetName val="Schedules"/>
      <sheetName val="P&amp;L (ML)"/>
      <sheetName val="BS (ML)"/>
      <sheetName val="CF (ML)"/>
      <sheetName val="DCF"/>
      <sheetName val="WACC"/>
      <sheetName val="Dupont (Formatted)"/>
      <sheetName val="Morgan model-NPL"/>
      <sheetName val="NPL datasheet"/>
      <sheetName val="iQ_Measure_Validations_Errors"/>
      <sheetName val="iQ_APR_CoreIndustria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8">
          <cell r="L18" t="str">
            <v>Break-up of revenues - FY05 (Rs mn)</v>
          </cell>
        </row>
        <row r="19">
          <cell r="L19" t="str">
            <v>Domestic formulations</v>
          </cell>
          <cell r="M19">
            <v>0.72865354920576686</v>
          </cell>
        </row>
        <row r="20">
          <cell r="L20" t="str">
            <v>Other domestic</v>
          </cell>
          <cell r="M20">
            <v>0.14701340794080325</v>
          </cell>
        </row>
        <row r="21">
          <cell r="L21" t="str">
            <v>Exports incl. CRAMS</v>
          </cell>
          <cell r="M21">
            <v>0.12433304285342998</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7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arnmodl"/>
      <sheetName val="Dom Cell (IS)"/>
      <sheetName val="Ratios"/>
    </sheetNames>
    <sheetDataSet>
      <sheetData sheetId="0" refreshError="1"/>
      <sheetData sheetId="1" refreshError="1"/>
      <sheetData sheetId="2" refreshError="1"/>
    </sheetDataSet>
  </externalBook>
</externalLink>
</file>

<file path=xl/externalLinks/externalLink17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ork Done"/>
      <sheetName val="Legends (2)"/>
      <sheetName val="Samples For FA Additions (2)"/>
      <sheetName val="Guidance"/>
      <sheetName val="FA Schedule Dec 07"/>
      <sheetName val="Additions Dec 07"/>
      <sheetName val="FA SHEDULE-Audited Mar 07"/>
      <sheetName val="Reco- FAMS &amp; Tally"/>
      <sheetName val="FA Additions Apr- Dec 07"/>
      <sheetName val="FA register Dec 07"/>
      <sheetName val="Reco-FAMS &amp; Tally"/>
      <sheetName val="Sheet1"/>
      <sheetName val="Total Additions Apr to Nov 07"/>
      <sheetName val="Samples For FA Additions"/>
      <sheetName val="Sampling-CMA-DP"/>
      <sheetName val="Sampling-CMA-OE"/>
      <sheetName val="FA Register-Additions"/>
      <sheetName val="Additions"/>
      <sheetName val="Disposals"/>
      <sheetName val="Fixed Asset Register Dec 07"/>
      <sheetName val="Schedule Dec 06"/>
      <sheetName val="Expectation"/>
      <sheetName val="Audited MArch 07"/>
      <sheetName val="FA register Nov 07"/>
      <sheetName val="Retirements"/>
      <sheetName val="XREF"/>
      <sheetName val="Tickmarks"/>
      <sheetName val="IAA"/>
    </sheetNames>
    <sheetDataSet>
      <sheetData sheetId="0" refreshError="1"/>
      <sheetData sheetId="1" refreshError="1"/>
      <sheetData sheetId="2" refreshError="1"/>
      <sheetData sheetId="3" refreshError="1"/>
      <sheetData sheetId="4" refreshError="1">
        <row r="12">
          <cell r="M12" t="str">
            <v>!</v>
          </cell>
        </row>
        <row r="15">
          <cell r="M15" t="str">
            <v>!</v>
          </cell>
        </row>
        <row r="21">
          <cell r="M21" t="str">
            <v>!</v>
          </cell>
        </row>
        <row r="25">
          <cell r="M25" t="str">
            <v>!</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18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3 (2)"/>
      <sheetName val="Sheet3 _2_"/>
      <sheetName val="BBEuros"/>
      <sheetName val="DEPRE"/>
      <sheetName val="InvoiceList"/>
      <sheetName val="Income &amp; Occupancy Customer"/>
      <sheetName val="Summary"/>
      <sheetName val="노무비"/>
      <sheetName val="Set"/>
      <sheetName val="Income Statements"/>
      <sheetName val="Sheet3_(2)"/>
      <sheetName val="Sheet3__2_"/>
      <sheetName val="QoQ Forecast"/>
      <sheetName val="Main Sheet (MTD)"/>
      <sheetName val="Consl Daily Report"/>
      <sheetName val="Calculation (2)"/>
      <sheetName val="Global Assm."/>
      <sheetName val="Analysis"/>
      <sheetName val="Sheet2"/>
      <sheetName val="van khuon"/>
      <sheetName val="Names"/>
      <sheetName val="Introduction"/>
      <sheetName val="IDC macro"/>
      <sheetName val="SALE"/>
      <sheetName val="sheet6"/>
      <sheetName val="Aladdin Macro1"/>
      <sheetName val="BalSht"/>
      <sheetName val="Acc_10.5"/>
      <sheetName val="ABP inputs"/>
      <sheetName val="Synergy Sales Budget"/>
      <sheetName val="Project Budget Worksheet"/>
      <sheetName val="JCF"/>
      <sheetName val="Multiple output"/>
      <sheetName val="유통망계획"/>
      <sheetName val="Builtup Area"/>
      <sheetName val="Headings"/>
      <sheetName val="RCC,Ret. Wall"/>
      <sheetName val="BOQ T4B"/>
      <sheetName val="F1a-Pile"/>
      <sheetName val="CV"/>
      <sheetName val="ES(Kor)"/>
      <sheetName val="INDIGINEOUS ITEMS "/>
      <sheetName val="fco"/>
      <sheetName val="Formulas"/>
      <sheetName val="Acc_10_5"/>
      <sheetName val="Sheet1"/>
      <sheetName val="Input"/>
      <sheetName val="Portfolio Summary"/>
      <sheetName val="Master Price List"/>
      <sheetName val="reference"/>
      <sheetName val="Rollup Summary"/>
      <sheetName val="new_data"/>
      <sheetName val="earnmodl"/>
      <sheetName val="Dom Cell (IS)"/>
      <sheetName val="compu"/>
      <sheetName val="P &amp; L"/>
      <sheetName val="Assumptions"/>
      <sheetName val="EBITDA"/>
      <sheetName val="Depreciation"/>
      <sheetName val="Current Bill MB ref"/>
      <sheetName val="Meas.-Hotel Part"/>
      <sheetName val="Income_Statements"/>
      <sheetName val="QoQ_Forecast"/>
      <sheetName val="Aladdin_Macro1"/>
      <sheetName val="TB_FOR_MIS"/>
      <sheetName val="Area"/>
      <sheetName val="TB FOR MIS"/>
      <sheetName val="INPUT SHEET"/>
      <sheetName val="Approved MTD Proj #'s"/>
      <sheetName val="CapitalOutlay"/>
      <sheetName val="Assum"/>
      <sheetName val="Material "/>
      <sheetName val="Labour &amp; Plant"/>
      <sheetName val="Lead"/>
      <sheetName val="Main-Material"/>
      <sheetName val="GBW"/>
      <sheetName val="Design"/>
      <sheetName val="BOQ"/>
      <sheetName val=" B3"/>
      <sheetName val=" B1"/>
      <sheetName val="beam-reinft-IIInd floor"/>
      <sheetName val="TIll_Q_sal"/>
      <sheetName val="tiller"/>
      <sheetName val="MN T.B."/>
      <sheetName val="CFForecast detail"/>
      <sheetName val="Site Dev BOQ"/>
      <sheetName val="Break up Sheet"/>
      <sheetName val="Load Details-220kV"/>
      <sheetName val="Block A - BOQ"/>
      <sheetName val="March Analysts"/>
      <sheetName val="IMPORT T12"/>
      <sheetName val="Company"/>
      <sheetName val="SCH-E-1"/>
      <sheetName val="Inputs"/>
      <sheetName val="BIPR"/>
      <sheetName val="BPCA"/>
      <sheetName val="BBRS"/>
      <sheetName val="KPM DT"/>
      <sheetName val="PLAN_FEB97"/>
      <sheetName val="Fin Sum"/>
      <sheetName val="Index"/>
      <sheetName val="Rates"/>
      <sheetName val="CARO"/>
      <sheetName val="LISTS"/>
      <sheetName val="M-2 Adjusted"/>
      <sheetName val="Preside"/>
      <sheetName val="balance sheet"/>
      <sheetName val="Factor_Sheet"/>
      <sheetName val="download"/>
      <sheetName val="170810-lease tax"/>
      <sheetName val="q-details"/>
      <sheetName val="International"/>
      <sheetName val="Internet"/>
      <sheetName val="Main workings"/>
      <sheetName val="Balance Sheet "/>
      <sheetName val="Macro1"/>
      <sheetName val="Licences"/>
      <sheetName val="F"/>
      <sheetName val="EXHIBIT&quot; T&quot;"/>
      <sheetName val="Turnover"/>
      <sheetName val="02022005"/>
      <sheetName val="16022005"/>
      <sheetName val="05012005"/>
      <sheetName val="19012005"/>
      <sheetName val="02032005"/>
      <sheetName val="16032005"/>
      <sheetName val="30032005"/>
      <sheetName val="ras"/>
      <sheetName val="97-98"/>
      <sheetName val="LBO Financials"/>
      <sheetName val="TB"/>
      <sheetName val="Summary Excise"/>
      <sheetName val="BS"/>
      <sheetName val="Other BS Sch 5-9"/>
      <sheetName val="Excess Calc"/>
      <sheetName val="Grouping Master"/>
      <sheetName val="Occ"/>
      <sheetName val="Demand"/>
      <sheetName val="Ref"/>
      <sheetName val="strand"/>
      <sheetName val="Vind-BtB"/>
      <sheetName val="ABP_inputs"/>
      <sheetName val="Synergy_Sales_Budget"/>
      <sheetName val="Project_Budget_Worksheet"/>
      <sheetName val="Income_&amp;_Occupancy_Customer"/>
      <sheetName val="RCC,Ret__Wall"/>
      <sheetName val="Calculation_(2)"/>
      <sheetName val="Multiple_output"/>
      <sheetName val="Builtup_Area"/>
      <sheetName val="BOQ_T4B"/>
      <sheetName val="INDIGINEOUS_ITEMS_"/>
      <sheetName val="Material_"/>
      <sheetName val="Labour_&amp;_Plant"/>
      <sheetName val="Approved_MTD_Proj_#'s"/>
      <sheetName val="_B3"/>
      <sheetName val="_B1"/>
      <sheetName val="beam-reinft-IIInd_floor"/>
      <sheetName val="Global_Assm_"/>
      <sheetName val="MN_T_B_"/>
      <sheetName val="CFForecast_detail"/>
      <sheetName val="Site_Dev_BOQ"/>
      <sheetName val="Break_up_Sheet"/>
      <sheetName val="Load_Details-220kV"/>
      <sheetName val="Block_A_-_BOQ"/>
      <sheetName val="Sheet3_(2)1"/>
      <sheetName val="ABP_inputs1"/>
      <sheetName val="Synergy_Sales_Budget1"/>
      <sheetName val="Project_Budget_Worksheet1"/>
      <sheetName val="QoQ_Forecast1"/>
      <sheetName val="Income_Statements1"/>
      <sheetName val="Sheet3__2_1"/>
      <sheetName val="Income_&amp;_Occupancy_Customer1"/>
      <sheetName val="RCC,Ret__Wall1"/>
      <sheetName val="Calculation_(2)1"/>
      <sheetName val="Multiple_output1"/>
      <sheetName val="Builtup_Area1"/>
      <sheetName val="BOQ_T4B1"/>
      <sheetName val="INDIGINEOUS_ITEMS_1"/>
      <sheetName val="Material_1"/>
      <sheetName val="Labour_&amp;_Plant1"/>
      <sheetName val="Approved_MTD_Proj_#'s1"/>
      <sheetName val="_B31"/>
      <sheetName val="_B11"/>
      <sheetName val="beam-reinft-IIInd_floor1"/>
      <sheetName val="Aladdin_Macro11"/>
      <sheetName val="Acc_10_51"/>
      <sheetName val="Global_Assm_1"/>
      <sheetName val="MN_T_B_1"/>
      <sheetName val="CFForecast_detail1"/>
      <sheetName val="Site_Dev_BOQ1"/>
      <sheetName val="Break_up_Sheet1"/>
      <sheetName val="Load_Details-220kV1"/>
      <sheetName val="Block_A_-_BOQ1"/>
      <sheetName val="Sheet3_(2)2"/>
      <sheetName val="ABP_inputs2"/>
      <sheetName val="Synergy_Sales_Budget2"/>
      <sheetName val="Project_Budget_Worksheet2"/>
      <sheetName val="QoQ_Forecast2"/>
      <sheetName val="Income_Statements2"/>
      <sheetName val="Sheet3__2_2"/>
      <sheetName val="Income_&amp;_Occupancy_Customer2"/>
      <sheetName val="RCC,Ret__Wall2"/>
      <sheetName val="Calculation_(2)2"/>
      <sheetName val="Multiple_output2"/>
      <sheetName val="Builtup_Area2"/>
      <sheetName val="BOQ_T4B2"/>
      <sheetName val="INDIGINEOUS_ITEMS_2"/>
      <sheetName val="Material_2"/>
      <sheetName val="Labour_&amp;_Plant2"/>
      <sheetName val="Approved_MTD_Proj_#'s2"/>
      <sheetName val="_B32"/>
      <sheetName val="_B12"/>
      <sheetName val="beam-reinft-IIInd_floor2"/>
      <sheetName val="Aladdin_Macro12"/>
      <sheetName val="Acc_10_52"/>
      <sheetName val="Global_Assm_2"/>
      <sheetName val="MN_T_B_2"/>
      <sheetName val="CFForecast_detail2"/>
      <sheetName val="Site_Dev_BOQ2"/>
      <sheetName val="Break_up_Sheet2"/>
      <sheetName val="Load_Details-220kV2"/>
      <sheetName val="Block_A_-_BOQ2"/>
      <sheetName val="Sheet3_(2)3"/>
      <sheetName val="ABP_inputs3"/>
      <sheetName val="Synergy_Sales_Budget3"/>
      <sheetName val="Project_Budget_Worksheet3"/>
      <sheetName val="QoQ_Forecast3"/>
      <sheetName val="Income_Statements3"/>
      <sheetName val="Sheet3__2_3"/>
      <sheetName val="Income_&amp;_Occupancy_Customer3"/>
      <sheetName val="RCC,Ret__Wall3"/>
      <sheetName val="Calculation_(2)3"/>
      <sheetName val="Multiple_output3"/>
      <sheetName val="Builtup_Area3"/>
      <sheetName val="BOQ_T4B3"/>
      <sheetName val="INDIGINEOUS_ITEMS_3"/>
      <sheetName val="Material_3"/>
      <sheetName val="Labour_&amp;_Plant3"/>
      <sheetName val="Approved_MTD_Proj_#'s3"/>
      <sheetName val="_B33"/>
      <sheetName val="_B13"/>
      <sheetName val="beam-reinft-IIInd_floor3"/>
      <sheetName val="Aladdin_Macro13"/>
      <sheetName val="Acc_10_53"/>
      <sheetName val="Global_Assm_3"/>
      <sheetName val="MN_T_B_3"/>
      <sheetName val="CFForecast_detail3"/>
      <sheetName val="Site_Dev_BOQ3"/>
      <sheetName val="Break_up_Sheet3"/>
      <sheetName val="Load_Details-220kV3"/>
      <sheetName val="Block_A_-_BOQ3"/>
      <sheetName val="Sheet3_(2)4"/>
      <sheetName val="ABP_inputs4"/>
      <sheetName val="Synergy_Sales_Budget4"/>
      <sheetName val="Project_Budget_Worksheet4"/>
      <sheetName val="QoQ_Forecast4"/>
      <sheetName val="Income_Statements4"/>
      <sheetName val="Sheet3__2_4"/>
      <sheetName val="Income_&amp;_Occupancy_Customer4"/>
      <sheetName val="RCC,Ret__Wall4"/>
      <sheetName val="Calculation_(2)4"/>
      <sheetName val="Multiple_output4"/>
      <sheetName val="Builtup_Area4"/>
      <sheetName val="BOQ_T4B4"/>
      <sheetName val="INDIGINEOUS_ITEMS_4"/>
      <sheetName val="Material_4"/>
      <sheetName val="Labour_&amp;_Plant4"/>
      <sheetName val="Approved_MTD_Proj_#'s4"/>
      <sheetName val="_B34"/>
      <sheetName val="_B14"/>
      <sheetName val="beam-reinft-IIInd_floor4"/>
      <sheetName val="Aladdin_Macro14"/>
      <sheetName val="Acc_10_54"/>
      <sheetName val="Global_Assm_4"/>
      <sheetName val="MN_T_B_4"/>
      <sheetName val="CFForecast_detail4"/>
      <sheetName val="Site_Dev_BOQ4"/>
      <sheetName val="Break_up_Sheet4"/>
      <sheetName val="Load_Details-220kV4"/>
      <sheetName val="Block_A_-_BOQ4"/>
      <sheetName val="CABLE DATA"/>
      <sheetName val="1st flr"/>
      <sheetName val="Civil Boq"/>
      <sheetName val="final abstract"/>
      <sheetName val="Rate analysis"/>
      <sheetName val="02"/>
      <sheetName val="03"/>
      <sheetName val="04"/>
      <sheetName val="01"/>
      <sheetName val=" Acc. Sched."/>
      <sheetName val="EDS  Bestshore Migration"/>
      <sheetName val="NewCo"/>
      <sheetName val="sept-plan"/>
      <sheetName val="van_khuon"/>
      <sheetName val="IDC_macro"/>
      <sheetName val="Portfolio_Summary"/>
      <sheetName val="Current_Bill_MB_ref"/>
      <sheetName val="Meas_-Hotel_Part"/>
      <sheetName val="Fin_Sum"/>
      <sheetName val="classes"/>
      <sheetName val="IT Block"/>
      <sheetName val="Location CODE"/>
      <sheetName val="Location TYPE"/>
      <sheetName val="sub class"/>
      <sheetName val=" sub Loc "/>
      <sheetName val="LBO"/>
      <sheetName val="CashFlow"/>
      <sheetName val="OpRes"/>
      <sheetName val="master"/>
      <sheetName val="Training Deposits coding"/>
      <sheetName val="IMPORT_T12"/>
      <sheetName val="KPM_DT"/>
      <sheetName val="Task"/>
      <sheetName val="SODA02"/>
      <sheetName val="Hot"/>
      <sheetName val="Mico"/>
      <sheetName val="Pay_Sep06"/>
      <sheetName val="PLGroupings"/>
      <sheetName val="Results"/>
      <sheetName val="03 (2)"/>
      <sheetName val="#REF"/>
      <sheetName val="IO LIST"/>
      <sheetName val="Master list"/>
      <sheetName val="Labour List"/>
      <sheetName val="Material List"/>
      <sheetName val="WIng F(Typical)"/>
      <sheetName val="Summ"/>
      <sheetName val="Fossil_DCF"/>
      <sheetName val="SOPMA DD"/>
      <sheetName val="Architectural Summary"/>
      <sheetName val="Legal Risk Analysis"/>
      <sheetName val="Data"/>
      <sheetName val="Cash Flow Working"/>
      <sheetName val="OpTrack"/>
      <sheetName val="AOR"/>
      <sheetName val="Sheet3"/>
      <sheetName val="RNT"/>
      <sheetName val="Combi"/>
      <sheetName val="Retail Mall"/>
      <sheetName val="DET0900"/>
      <sheetName val="Params"/>
      <sheetName val="Sensitivity"/>
      <sheetName val=""/>
      <sheetName val="MASTER_RATE ANALYSIS"/>
      <sheetName val="Valuation - block 2"/>
      <sheetName val="Base Assumptions"/>
      <sheetName val="Code"/>
      <sheetName val="RES-PLANNING"/>
      <sheetName val="Cost_any"/>
      <sheetName val="10. &amp; 11. Rate Code &amp; BQ"/>
      <sheetName val="FlashMgtMo"/>
      <sheetName val="FlashMgtYTD"/>
      <sheetName val="FITZ MORT 94"/>
      <sheetName val="QoQ In Lakhs"/>
      <sheetName val="GENERAL2"/>
      <sheetName val="YTD"/>
      <sheetName val="vb 9&amp;10"/>
      <sheetName val="Goldberg Portfolio Combined"/>
      <sheetName val="Portfolio_Summary1"/>
      <sheetName val="Current_Bill_MB_ref1"/>
      <sheetName val="Meas_-Hotel_Part1"/>
      <sheetName val="Labor abs-NMR"/>
      <sheetName val="Beam at Ground flr lvl(Steel)"/>
      <sheetName val="AREAS"/>
      <sheetName val="sumary"/>
      <sheetName val="1st -vpd"/>
      <sheetName val="Leasing Commision"/>
      <sheetName val="Rev Opt - Rollup"/>
      <sheetName val="Open Items-311208"/>
      <sheetName val="Debtors analysis"/>
      <sheetName val="A1-Continuous"/>
      <sheetName val="MIS - kINR"/>
      <sheetName val="pile Fabrication"/>
      <sheetName val="Improvements"/>
      <sheetName val="conc-foot-gradeslab"/>
      <sheetName val="Material List "/>
      <sheetName val="SCHEDULE"/>
      <sheetName val="Database"/>
      <sheetName val="schedule nos"/>
      <sheetName val="Checks"/>
      <sheetName val="Theatre mgmt cont"/>
      <sheetName val="A-Mum"/>
      <sheetName val="GenAssump"/>
      <sheetName val="BKCSTOCKVAL"/>
      <sheetName val="MAHSTOCKVAL"/>
      <sheetName val="Commercial Research"/>
      <sheetName val="Intaccrual"/>
      <sheetName val="SBU"/>
      <sheetName val="Fill this out first..."/>
      <sheetName val="AOP13"/>
      <sheetName val="CAP"/>
      <sheetName val="ANN.K"/>
      <sheetName val="exp"/>
      <sheetName val="Contribution"/>
      <sheetName val="Rx"/>
      <sheetName val="Sheet4"/>
      <sheetName val="Trial Balance"/>
      <sheetName val="269T(final)"/>
      <sheetName val="9. Package split - Cost "/>
      <sheetName val="Menu"/>
      <sheetName val="Operating Statistics"/>
      <sheetName val="Variables_x"/>
      <sheetName val="Notes-pivot1 "/>
      <sheetName val="WT-LIST"/>
      <sheetName val="Material"/>
      <sheetName val="horizontal"/>
      <sheetName val="FA Schedule Dec 07"/>
      <sheetName val="P.R. TAXES"/>
      <sheetName val="BILLING SUM"/>
      <sheetName val="Scope"/>
      <sheetName val="Estimate"/>
      <sheetName val="12-ACTPL"/>
      <sheetName val="Control"/>
      <sheetName val="CASHFLOWS"/>
      <sheetName val="170810-lease_tax"/>
      <sheetName val="Main_Sheet_(MTD)"/>
      <sheetName val="Consl_Daily_Report"/>
      <sheetName val="balance_sheet"/>
      <sheetName val="drop-dwn list"/>
      <sheetName val="tngst1"/>
      <sheetName val="Boiler&amp;TG"/>
      <sheetName val="Variables"/>
      <sheetName val="Publicbuilding"/>
      <sheetName val="Non-Factory"/>
      <sheetName val="extra work elec bill "/>
      <sheetName val="MIS AC wise"/>
      <sheetName val="소상 &quot;1&quot;"/>
      <sheetName val="CrRajWMM"/>
      <sheetName val="Cost summary"/>
      <sheetName val="NEW-IDs Fun &amp; Group"/>
      <sheetName val="XZLC003_PART1"/>
      <sheetName val="Service Invoice"/>
      <sheetName val="15-21"/>
      <sheetName val="apr-aug"/>
      <sheetName val="Cover"/>
      <sheetName val="Timeline"/>
      <sheetName val="Sheet3_(2)5"/>
      <sheetName val="Sheet3__2_5"/>
      <sheetName val="Calculation_(2)5"/>
      <sheetName val="Multiple_output5"/>
      <sheetName val="QoQ_Forecast5"/>
      <sheetName val="Income_Statements5"/>
      <sheetName val="Income_&amp;_Occupancy_Customer5"/>
      <sheetName val="ABP_inputs5"/>
      <sheetName val="Synergy_Sales_Budget5"/>
      <sheetName val="Project_Budget_Worksheet5"/>
      <sheetName val="INDIGINEOUS_ITEMS_5"/>
      <sheetName val="Builtup_Area5"/>
      <sheetName val="RCC,Ret__Wall5"/>
      <sheetName val="BOQ_T4B5"/>
      <sheetName val="Material_5"/>
      <sheetName val="Labour_&amp;_Plant5"/>
      <sheetName val="_B35"/>
      <sheetName val="_B15"/>
      <sheetName val="CFForecast_detail5"/>
      <sheetName val="Site_Dev_BOQ5"/>
      <sheetName val="beam-reinft-IIInd_floor5"/>
      <sheetName val="Global_Assm_5"/>
      <sheetName val="Aladdin_Macro15"/>
      <sheetName val="Acc_10_55"/>
      <sheetName val="MIS_-_kINR"/>
      <sheetName val="Break_up_Sheet5"/>
      <sheetName val="Approved_MTD_Proj_#'s5"/>
      <sheetName val="MN_T_B_5"/>
      <sheetName val="Load_Details-220kV5"/>
      <sheetName val="Block_A_-_BOQ5"/>
      <sheetName val="CABLE_DATA"/>
      <sheetName val="1st_flr"/>
      <sheetName val="final_abstract"/>
      <sheetName val="Rate_analysis"/>
      <sheetName val="Rollup_Summary"/>
      <sheetName val="Civil_Boq"/>
      <sheetName val="Related party - P&amp;L"/>
      <sheetName val="A-1"/>
      <sheetName val="Rs in lacs"/>
      <sheetName val="Kontensalden"/>
      <sheetName val="Gen_Ass"/>
      <sheetName val="Op_Ass"/>
      <sheetName val="Staff Costs"/>
      <sheetName val="General_Assumptions"/>
      <sheetName val="?????"/>
      <sheetName val="Budget Summary"/>
      <sheetName val="Settings"/>
      <sheetName val="PERHW"/>
      <sheetName val="Loss 3004"/>
      <sheetName val="Reconciliation of GL &amp; FAR"/>
      <sheetName val="FY2001-02"/>
      <sheetName val="Recon"/>
      <sheetName val="ADV-TK-HORT"/>
      <sheetName val="Base"/>
      <sheetName val="DYN PP"/>
      <sheetName val="TXN97"/>
      <sheetName val="June Reserve - Far East"/>
      <sheetName val="XLR_NoRangeSheet"/>
      <sheetName val="notes"/>
      <sheetName val="Sheet3_(2)6"/>
      <sheetName val="Sheet3__2_6"/>
      <sheetName val="Income_Statements6"/>
      <sheetName val="Main_Sheet_(MTD)1"/>
      <sheetName val="Consl_Daily_Report1"/>
      <sheetName val="Calculation_(2)6"/>
      <sheetName val="QoQ_Forecast6"/>
      <sheetName val="Portfolio_Summary2"/>
      <sheetName val="Master_Price_List"/>
      <sheetName val="IDC_macro1"/>
      <sheetName val="van_khuon1"/>
      <sheetName val="Income_&amp;_Occupancy_Customer6"/>
      <sheetName val="Rollup_Summary1"/>
      <sheetName val="Acc_10_56"/>
      <sheetName val="Dom_Cell_(IS)"/>
      <sheetName val="P_&amp;_L"/>
      <sheetName val="M-2_Adjusted"/>
      <sheetName val="balance_sheet1"/>
      <sheetName val="170810-lease_tax1"/>
      <sheetName val="Multiple_output6"/>
      <sheetName val="Main_workings"/>
      <sheetName val="Aladdin_Macro16"/>
      <sheetName val="Global_Assm_6"/>
      <sheetName val="ABP_inputs6"/>
      <sheetName val="Synergy_Sales_Budget6"/>
      <sheetName val="Project_Budget_Worksheet6"/>
      <sheetName val="Builtup_Area6"/>
      <sheetName val="RCC,Ret__Wall6"/>
      <sheetName val="BOQ_T4B6"/>
      <sheetName val="INDIGINEOUS_ITEMS_6"/>
      <sheetName val="Balance_Sheet_"/>
      <sheetName val="Material_6"/>
      <sheetName val="Labour_&amp;_Plant6"/>
      <sheetName val="Summary_Excise"/>
      <sheetName val="Other_BS_Sch_5-9"/>
      <sheetName val="Excess_Calc"/>
      <sheetName val="Grouping_Master"/>
      <sheetName val="Current_Bill_MB_ref2"/>
      <sheetName val="Meas_-Hotel_Part2"/>
      <sheetName val="_B36"/>
      <sheetName val="_B16"/>
      <sheetName val="beam-reinft-IIInd_floor6"/>
      <sheetName val="Approved_MTD_Proj_#'s6"/>
      <sheetName val="MN_T_B_6"/>
      <sheetName val="CFForecast_detail6"/>
      <sheetName val="Site_Dev_BOQ6"/>
      <sheetName val="Break_up_Sheet6"/>
      <sheetName val="Load_Details-220kV6"/>
      <sheetName val="Block_A_-_BOQ6"/>
      <sheetName val="March_Analysts"/>
      <sheetName val="Fin_Sum1"/>
      <sheetName val="LBO_Financials"/>
      <sheetName val="KPM_DT1"/>
      <sheetName val="IMPORT_T121"/>
      <sheetName val="TB_FOR_MIS1"/>
      <sheetName val="INPUT_SHEET"/>
      <sheetName val="CABLE_DATA1"/>
      <sheetName val="1st_flr1"/>
      <sheetName val="Civil_Boq1"/>
      <sheetName val="final_abstract1"/>
      <sheetName val="Rate_analysis1"/>
      <sheetName val="EXHIBIT&quot;_T&quot;"/>
      <sheetName val="_Acc__Sched_"/>
      <sheetName val="EDS__Bestshore_Migration"/>
      <sheetName val="IT_Block"/>
      <sheetName val="Location_CODE"/>
      <sheetName val="Location_TYPE"/>
      <sheetName val="sub_class"/>
      <sheetName val="_sub_Loc_"/>
      <sheetName val="Training_Deposits_coding"/>
      <sheetName val="MIS_-_kINR1"/>
      <sheetName val="QoQ_In_Lakhs"/>
      <sheetName val="Theatre_mgmt_cont"/>
      <sheetName val="Open_Items-311208"/>
      <sheetName val="03_(2)"/>
      <sheetName val="WIng_F(Typical)"/>
      <sheetName val="ES"/>
      <sheetName val="SEW4"/>
      <sheetName val="Tender Summary"/>
      <sheetName val="RA"/>
      <sheetName val="Bill 1-BOQ-Civil Works"/>
      <sheetName val="UNP-NCW "/>
      <sheetName val="Graph (LGEN)"/>
      <sheetName val="out_prog"/>
      <sheetName val="선적schedule (2)"/>
      <sheetName val="RCC Rates"/>
      <sheetName val="FORM7"/>
      <sheetName val="目录"/>
      <sheetName val="PRECAST lightconc-II"/>
      <sheetName val="4.4 External Plaster"/>
      <sheetName val="Night Shift"/>
      <sheetName val="MFG"/>
      <sheetName val="USB 1"/>
      <sheetName val="RA-markate"/>
      <sheetName val="Assump"/>
      <sheetName val="Felix Street Summary"/>
      <sheetName val="Newspapers"/>
      <sheetName val="AccDil"/>
      <sheetName val="Overall Summary"/>
      <sheetName val="HBI NCD"/>
      <sheetName val="CUSTOM Jun99"/>
      <sheetName val="A.O.R."/>
      <sheetName val="BQ"/>
      <sheetName val="BOQ Distribution"/>
      <sheetName val="wordsdata"/>
      <sheetName val="GM &amp; TA"/>
      <sheetName val="steam outlet"/>
      <sheetName val="crs"/>
      <sheetName val="PIMS"/>
      <sheetName val="SCH 10"/>
      <sheetName val="SAP EMP"/>
      <sheetName val="FCIIHyperion"/>
      <sheetName val="final 061106"/>
      <sheetName val="SAB P&amp;L"/>
      <sheetName val="cash flow"/>
      <sheetName val="Standalone"/>
      <sheetName val="RATE LIST (2)"/>
      <sheetName val="EXPENSES"/>
      <sheetName val="Control Sheet"/>
      <sheetName val="FA"/>
      <sheetName val="ITEM  STUDY (2)"/>
      <sheetName val="EVA1"/>
      <sheetName val="schedules"/>
      <sheetName val="Summary_Local"/>
      <sheetName val="HELP"/>
      <sheetName val="BS-2005"/>
      <sheetName val="MAIN_MENU"/>
      <sheetName val="exec summ"/>
      <sheetName val="Ins Erection"/>
      <sheetName val="TH"/>
      <sheetName val="details"/>
      <sheetName val="Phasing"/>
      <sheetName val="TDS Certificate-Format"/>
      <sheetName val="Hardware"/>
      <sheetName val="Power &amp; Fuel (S)"/>
      <sheetName val="concrete"/>
      <sheetName val="CSCCincSKR"/>
      <sheetName val="Assumption"/>
      <sheetName val="Currency"/>
      <sheetName val="IO"/>
      <sheetName val="BOM"/>
      <sheetName val="FA(Apr 07)"/>
      <sheetName val="Reco O.S"/>
      <sheetName val="Accounts"/>
      <sheetName val="Multipliers &amp; KRA"/>
      <sheetName val="ASSETS P&amp;M"/>
      <sheetName val="Assets Land &amp; Mise FA"/>
      <sheetName val="MultipleSecurities"/>
      <sheetName val="Determination of Threshold"/>
      <sheetName val="Misc. Master"/>
      <sheetName val="Tyre1"/>
      <sheetName val="Auto"/>
      <sheetName val="Dep"/>
      <sheetName val="cash_flow"/>
      <sheetName val="sales_value"/>
      <sheetName val="colaw_dep"/>
      <sheetName val="freight"/>
      <sheetName val="gm"/>
      <sheetName val="interest"/>
      <sheetName val="jb_cost"/>
      <sheetName val="c_flow_%"/>
      <sheetName val="consum_cost"/>
      <sheetName val="form26"/>
      <sheetName val="F29B"/>
      <sheetName val="Base data Security Procedures"/>
      <sheetName val="Expansion"/>
      <sheetName val="Customize Your Invoice"/>
      <sheetName val="Sale Charts"/>
      <sheetName val="EXIS-COMBINED"/>
      <sheetName val="Capital Structure"/>
      <sheetName val="GROUPING"/>
      <sheetName val="cl 14 Annex 7 "/>
      <sheetName val="Encl 7A"/>
      <sheetName val="Debt"/>
      <sheetName val="SALES"/>
      <sheetName val="Basework"/>
      <sheetName val="Monthly Inputs"/>
      <sheetName val="2000-1 Monthly Cashflows"/>
      <sheetName val="2002-2 Monthly Cashflows"/>
      <sheetName val="TMasterCurrency"/>
      <sheetName val="TMasterSeg"/>
      <sheetName val="Cash Flow "/>
      <sheetName val="wdr bldg"/>
      <sheetName val="Formated Trial Balance"/>
      <sheetName val="WC analytics (+data pages)"/>
      <sheetName val="Rev_Opt_-_Rollup"/>
      <sheetName val="MASTER_RATE_ANALYSIS"/>
      <sheetName val="Valuation_-_block_2"/>
      <sheetName val="SAP downloaded schedule"/>
      <sheetName val="Basement Budget"/>
      <sheetName val="labour"/>
      <sheetName val="Temp"/>
      <sheetName val="PROV_CONSOLIDATED"/>
      <sheetName val="Molasses-FG"/>
      <sheetName val="800CC_FR_HOSE"/>
      <sheetName val="인원계획"/>
      <sheetName val="Prov for exp-April'08 - June'08"/>
      <sheetName val="Provision for exp-Upto Mar'08"/>
      <sheetName val="creditors to others"/>
      <sheetName val="other amt&amp;recoveries payable"/>
      <sheetName val="other exp.charges recoverable"/>
      <sheetName val="rental deposits"/>
      <sheetName val="other deposits "/>
      <sheetName val="prepaid expenses"/>
      <sheetName val="sal.adv"/>
      <sheetName val="Sch5TO10"/>
      <sheetName val="macroDat"/>
      <sheetName val="Redelvery provision changed"/>
      <sheetName val="Schedule v1"/>
      <sheetName val="labour rates"/>
      <sheetName val="Timesheet"/>
      <sheetName val="Loads"/>
      <sheetName val="old_serial no."/>
      <sheetName val="tot_ass_9697"/>
      <sheetName val="Budget_CF - Overall"/>
      <sheetName val="공사비 내역 (가)"/>
      <sheetName val="4K - (6a) Non Manual Breakdown"/>
      <sheetName val="3. Elemental Summary"/>
      <sheetName val="Financials"/>
      <sheetName val="L"/>
      <sheetName val="p1-costg"/>
      <sheetName val="costing"/>
      <sheetName val="August TB"/>
      <sheetName val="차수"/>
      <sheetName val="P&amp;L"/>
      <sheetName val="DIVBUD99"/>
      <sheetName val="Standalone seg"/>
      <sheetName val="Rollup"/>
      <sheetName val="0. Data Validation List"/>
      <sheetName val="Crest"/>
      <sheetName val="Pinnacle"/>
      <sheetName val="Zenith"/>
      <sheetName val="stacking sheet"/>
      <sheetName val="HRD1"/>
      <sheetName val="Taluka wise dealer (2)"/>
      <sheetName val="Main"/>
      <sheetName val="Sources"/>
      <sheetName val="nela"/>
      <sheetName val="Legal_Risk_Analysis"/>
      <sheetName val="SOPMA_DD"/>
      <sheetName val="Architectural_Summary"/>
      <sheetName val="IO_LIST"/>
      <sheetName val="Fill_this_out_first___"/>
      <sheetName val="extra_work_elec_bill_"/>
      <sheetName val="10__&amp;_11__Rate_Code_&amp;_BQ"/>
      <sheetName val="NEW-IDs_Fun_&amp;_Group"/>
      <sheetName val=" "/>
      <sheetName val="S &amp; A"/>
      <sheetName val="p&amp;m"/>
      <sheetName val="Master_list"/>
      <sheetName val="Labour_List"/>
      <sheetName val="Material_List"/>
      <sheetName val="Labor_abs-NMR"/>
      <sheetName val="Beam_at_Ground_flr_lvl(Steel)"/>
      <sheetName val="1st_-vpd"/>
      <sheetName val="Material_List_"/>
      <sheetName val="schedule_nos"/>
      <sheetName val="Debtors_analysis"/>
      <sheetName val="TBAL9697 -group wise  sdpl"/>
      <sheetName val="Elec Summ"/>
      <sheetName val="ELEC BOQ"/>
      <sheetName val="TRACK BUSWAY"/>
      <sheetName val="BBT"/>
      <sheetName val="LIGHTING"/>
      <sheetName val="LMS"/>
      <sheetName val="STAFFSCHED "/>
      <sheetName val="Basic Rate"/>
      <sheetName val="SP Break Up"/>
      <sheetName val="oresreqsum"/>
      <sheetName val="Micro"/>
      <sheetName val="Macro"/>
      <sheetName val="Scaff-Rose"/>
      <sheetName val="4 Annex 1 Basic rate"/>
      <sheetName val="COST-MTRS"/>
      <sheetName val="FLASH"/>
      <sheetName val="Annexure"/>
      <sheetName val="Schedules 3-8"/>
      <sheetName val="RELACION REFERENCIAS"/>
      <sheetName val="Transaction"/>
      <sheetName val="entitlements"/>
      <sheetName val="Esteem Rear"/>
      <sheetName val="EAST"/>
      <sheetName val="YOEMAGUM"/>
      <sheetName val="Conversion Table"/>
      <sheetName val="NEES"/>
      <sheetName val="3-dep"/>
      <sheetName val="Parameter"/>
      <sheetName val="register"/>
      <sheetName val="Lease Expiry"/>
      <sheetName val="Cash_Flow_Working"/>
      <sheetName val="ANN_K"/>
      <sheetName val="NGS Data Sheet"/>
      <sheetName val="SGS Data Sheet"/>
      <sheetName val="Account title"/>
      <sheetName val="Titel"/>
      <sheetName val="MARCH"/>
      <sheetName val="SEP "/>
      <sheetName val="I"/>
      <sheetName val="CPR"/>
      <sheetName val="Inv_Data"/>
      <sheetName val="HOUSE RENT DEPO."/>
      <sheetName val="Classification"/>
      <sheetName val="XREF"/>
      <sheetName val="Income"/>
      <sheetName val="EPS"/>
      <sheetName val="currency (2)"/>
      <sheetName val="Companies"/>
      <sheetName val="People"/>
      <sheetName val="NW RTU"/>
      <sheetName val="Clause 9"/>
      <sheetName val="Trial_Balance"/>
      <sheetName val="MIS_AC_wise"/>
      <sheetName val="Base_Assumptions"/>
      <sheetName val="FITZ_MORT_94"/>
      <sheetName val="vb_9&amp;10"/>
      <sheetName val="Goldberg_Portfolio_Combined"/>
      <sheetName val="Commercial_Research"/>
      <sheetName val="9__Package_split_-_Cost_"/>
      <sheetName val="Operating_Statistics"/>
      <sheetName val="FA_Schedule_Dec_07"/>
      <sheetName val="P_R__TAXES"/>
      <sheetName val="BILLING_SUM"/>
      <sheetName val="Leasing_Commision"/>
      <sheetName val="Service_Invoice"/>
      <sheetName val="Retail_Mall"/>
      <sheetName val="Related_party_-_P&amp;L"/>
      <sheetName val="pile_Fabrication"/>
      <sheetName val="Notes-pivot1_"/>
      <sheetName val="ASSETS_P&amp;M"/>
      <sheetName val="Assets_Land_&amp;_Mise_FA"/>
      <sheetName val="drop-dwn_list"/>
      <sheetName val="소상_&quot;1&quot;"/>
      <sheetName val="Felix_Street_Summary"/>
      <sheetName val="Overall_Summary"/>
      <sheetName val="RCC_Rates"/>
      <sheetName val="Cost_summary"/>
      <sheetName val="PRECAST_lightconc-II"/>
      <sheetName val="Tender_Summary"/>
      <sheetName val="Bill_1-BOQ-Civil_Works"/>
      <sheetName val="UNP-NCW_"/>
      <sheetName val="4_4_External_Plaster"/>
      <sheetName val="HBI_NCD"/>
      <sheetName val="CUSTOM_Jun99"/>
      <sheetName val="A_O_R_"/>
      <sheetName val="Ins_Erection"/>
      <sheetName val="Staff_Costs"/>
      <sheetName val="0__Data_Validation_List"/>
      <sheetName val="stacking_sheet"/>
      <sheetName val="Basement_Budget"/>
      <sheetName val="Night_Shift"/>
      <sheetName val="ITEM__STUDY_(2)"/>
      <sheetName val="TDS_Certificate-Format"/>
      <sheetName val="Quotation"/>
      <sheetName val="RCC_Ret_ Wall"/>
      <sheetName val="Approval"/>
      <sheetName val="Earnings"/>
      <sheetName val="COSTMAR"/>
      <sheetName val="Jun 2000"/>
      <sheetName val="Sheet2 (2)"/>
      <sheetName val="Audit"/>
      <sheetName val="Coalmine"/>
      <sheetName val="Fin"/>
      <sheetName val="Intro"/>
      <sheetName val="Tickmarks"/>
      <sheetName val="Check Register"/>
      <sheetName val="EBITDA Bridge"/>
      <sheetName val="Detailed"/>
      <sheetName val="2003 Budget-PL-case1"/>
      <sheetName val="STATSUM"/>
      <sheetName val="TB9899"/>
      <sheetName val="Lease-rents"/>
      <sheetName val="Key Assumption"/>
      <sheetName val="Master Information"/>
      <sheetName val="Collection"/>
      <sheetName val="Cases"/>
      <sheetName val="HIDDEN"/>
      <sheetName val="DEP99"/>
      <sheetName val="IGAAP"/>
      <sheetName val="INI"/>
      <sheetName val="Output"/>
      <sheetName val="meeting rectification control"/>
      <sheetName val="Loan Data"/>
      <sheetName val="Challan"/>
      <sheetName val="现金流量分析表"/>
      <sheetName val="边际贡献分析表"/>
      <sheetName val="dlvoid"/>
      <sheetName val="Fin. Assumpt. - Sensitivities"/>
      <sheetName val="1996-97"/>
      <sheetName val="van_khuon2"/>
      <sheetName val="IDC_macro2"/>
      <sheetName val="IMPORT_T122"/>
      <sheetName val="KPM_DT2"/>
      <sheetName val="Portfolio_Summary3"/>
      <sheetName val="Current_Bill_MB_ref3"/>
      <sheetName val="Meas_-Hotel_Part3"/>
      <sheetName val="Fin_Sum2"/>
      <sheetName val="Summary_Excise1"/>
      <sheetName val="Other_BS_Sch_5-91"/>
      <sheetName val="Excess_Calc1"/>
      <sheetName val="Grouping_Master1"/>
      <sheetName val="TB_FOR_MIS2"/>
      <sheetName val="INPUT_SHEET1"/>
      <sheetName val="P_&amp;_L1"/>
      <sheetName val="March_Analysts1"/>
      <sheetName val="Dom_Cell_(IS)1"/>
      <sheetName val="EXHIBIT&quot;_T&quot;1"/>
      <sheetName val="_Acc__Sched_1"/>
      <sheetName val="Training_Deposits_coding1"/>
      <sheetName val="M-2_Adjusted1"/>
      <sheetName val="03_(2)1"/>
      <sheetName val="WIng_F(Typical)1"/>
      <sheetName val="Master_Price_List1"/>
      <sheetName val="Main_workings1"/>
      <sheetName val="Balance_Sheet_1"/>
      <sheetName val="EDS__Bestshore_Migration1"/>
      <sheetName val="IT_Block1"/>
      <sheetName val="Location_CODE1"/>
      <sheetName val="Location_TYPE1"/>
      <sheetName val="sub_class1"/>
      <sheetName val="_sub_Loc_1"/>
      <sheetName val="Open_Items-3112081"/>
      <sheetName val="Legal_Risk_Analysis1"/>
      <sheetName val="LBO_Financials1"/>
      <sheetName val="MASTER_RATE_ANALYSIS1"/>
      <sheetName val="Valuation_-_block_21"/>
      <sheetName val="ANN_K1"/>
      <sheetName val="FA_Schedule_Dec_071"/>
      <sheetName val="NEW-IDs_Fun_&amp;_Group1"/>
      <sheetName val="Rev_Opt_-_Rollup1"/>
      <sheetName val="SOPMA_DD1"/>
      <sheetName val="Debtors_analysis1"/>
      <sheetName val="Architectural_Summary1"/>
      <sheetName val="pile_Fabrication1"/>
      <sheetName val="IO_LIST1"/>
      <sheetName val="Master_list1"/>
      <sheetName val="Labour_List1"/>
      <sheetName val="Material_List1"/>
      <sheetName val="Labor_abs-NMR1"/>
      <sheetName val="Beam_at_Ground_flr_lvl(Steel)1"/>
      <sheetName val="1st_-vpd1"/>
      <sheetName val="Material_List_1"/>
      <sheetName val="schedule_nos1"/>
      <sheetName val="Theatre_mgmt_cont1"/>
      <sheetName val="Base_Assumptions1"/>
      <sheetName val="10__&amp;_11__Rate_Code_&amp;_BQ1"/>
      <sheetName val="FITZ_MORT_941"/>
      <sheetName val="QoQ_In_Lakhs1"/>
      <sheetName val="vb_9&amp;101"/>
      <sheetName val="Goldberg_Portfolio_Combined1"/>
      <sheetName val="Commercial_Research1"/>
      <sheetName val="Fill_this_out_first___1"/>
      <sheetName val="Other notes"/>
      <sheetName val="OHT_Abs"/>
      <sheetName val="1"/>
      <sheetName val="Linked Lead"/>
      <sheetName val="hist&amp;proj"/>
      <sheetName val=" COP"/>
      <sheetName val="Bal_Gr"/>
      <sheetName val="BM"/>
      <sheetName val="Overheads"/>
      <sheetName val="Severity"/>
      <sheetName val="Pur"/>
      <sheetName val="C120102"/>
      <sheetName val="DUMP "/>
      <sheetName val="Bspl Main"/>
      <sheetName val="Sch_BS"/>
      <sheetName val="TASKRSRC (2)"/>
      <sheetName val="TARGET"/>
      <sheetName val="BASELINE"/>
      <sheetName val="G02"/>
      <sheetName val="Power_&amp;_Fuel_(S)"/>
      <sheetName val="Budget_Summary"/>
      <sheetName val="Jul 96 Worksheet"/>
      <sheetName val="GL Master Data"/>
      <sheetName val="MIS"/>
      <sheetName val="INQVAR PY"/>
      <sheetName val="XWR"/>
      <sheetName val="sch"/>
      <sheetName val="grid"/>
      <sheetName val="PetroChina"/>
      <sheetName val="Bgt_Lst"/>
      <sheetName val="Cnt_Lst"/>
      <sheetName val="Trial Balance_Format"/>
      <sheetName val="Jan"/>
      <sheetName val="PARAMETERS"/>
      <sheetName val="Sheet3_(2)7"/>
      <sheetName val="Sheet3__2_7"/>
      <sheetName val="Income_&amp;_Occupancy_Customer7"/>
      <sheetName val="Income_Statements7"/>
      <sheetName val="QoQ_Forecast7"/>
      <sheetName val="Aladdin_Macro17"/>
      <sheetName val="Acc_10_57"/>
      <sheetName val="Global_Assm_7"/>
      <sheetName val="Builtup_Area7"/>
      <sheetName val="Project_Budget_Worksheet7"/>
      <sheetName val="ABP_inputs7"/>
      <sheetName val="Synergy_Sales_Budget7"/>
      <sheetName val="Calculation_(2)7"/>
      <sheetName val="Multiple_output7"/>
      <sheetName val="RCC,Ret__Wall7"/>
      <sheetName val="BOQ_T4B7"/>
      <sheetName val="INDIGINEOUS_ITEMS_7"/>
      <sheetName val="Material_7"/>
      <sheetName val="Labour_&amp;_Plant7"/>
      <sheetName val="_B37"/>
      <sheetName val="_B17"/>
      <sheetName val="beam-reinft-IIInd_floor7"/>
      <sheetName val="Approved_MTD_Proj_#'s7"/>
      <sheetName val="Main_Sheet_(MTD)2"/>
      <sheetName val="Consl_Daily_Report2"/>
      <sheetName val="Rollup_Summary2"/>
      <sheetName val="MN_T_B_7"/>
      <sheetName val="CFForecast_detail7"/>
      <sheetName val="Site_Dev_BOQ7"/>
      <sheetName val="Break_up_Sheet7"/>
      <sheetName val="Load_Details-220kV7"/>
      <sheetName val="Block_A_-_BOQ7"/>
      <sheetName val="170810-lease_tax2"/>
      <sheetName val="ASSETS_P&amp;M1"/>
      <sheetName val="Assets_Land_&amp;_Mise_FA1"/>
      <sheetName val="CABLE_DATA2"/>
      <sheetName val="1st_flr2"/>
      <sheetName val="Civil_Boq2"/>
      <sheetName val="balance_sheet2"/>
      <sheetName val="final_abstract2"/>
      <sheetName val="Rate_analysis2"/>
      <sheetName val="Trial_Balance1"/>
      <sheetName val="MIS_AC_wise1"/>
      <sheetName val="MIS_-_kINR2"/>
      <sheetName val="9__Package_split_-_Cost_1"/>
      <sheetName val="Operating_Statistics1"/>
      <sheetName val="P_R__TAXES1"/>
      <sheetName val="BILLING_SUM1"/>
      <sheetName val="Leasing_Commision1"/>
      <sheetName val="Service_Invoice1"/>
      <sheetName val="Cash_Flow_Working1"/>
      <sheetName val="Retail_Mall1"/>
      <sheetName val="Related_party_-_P&amp;L1"/>
      <sheetName val="Notes-pivot1_1"/>
      <sheetName val="drop-dwn_list1"/>
      <sheetName val="extra_work_elec_bill_1"/>
      <sheetName val="소상_&quot;1&quot;1"/>
      <sheetName val="Felix_Street_Summary1"/>
      <sheetName val="Overall_Summary1"/>
      <sheetName val="RCC_Rates1"/>
      <sheetName val="Cost_summary1"/>
      <sheetName val="PRECAST_lightconc-II1"/>
      <sheetName val="Tender_Summary1"/>
      <sheetName val="Bill_1-BOQ-Civil_Works1"/>
      <sheetName val="UNP-NCW_1"/>
      <sheetName val="4_4_External_Plaster1"/>
      <sheetName val="HBI_NCD1"/>
      <sheetName val="CUSTOM_Jun991"/>
      <sheetName val="A_O_R_1"/>
      <sheetName val="Ins_Erection1"/>
      <sheetName val="0__Data_Validation_List1"/>
      <sheetName val="stacking_sheet1"/>
      <sheetName val="Basement_Budget1"/>
      <sheetName val="Night_Shift1"/>
      <sheetName val="ITEM__STUDY_(2)1"/>
      <sheetName val="TDS_Certificate-Format1"/>
      <sheetName val="Staff_Costs1"/>
      <sheetName val="Taluka_wise_dealer_(2)"/>
      <sheetName val="FA(Apr_07)"/>
      <sheetName val="Reco_O_S"/>
      <sheetName val="Determination_of_Threshold"/>
      <sheetName val="cl_14_Annex_7_"/>
      <sheetName val="Encl_7A"/>
      <sheetName val="Graph_(LGEN)"/>
      <sheetName val="선적schedule_(2)"/>
      <sheetName val="USB_1"/>
      <sheetName val="BOQ_Distribution"/>
      <sheetName val="GM_&amp;_TA"/>
      <sheetName val="steam_outlet"/>
      <sheetName val="SCH_10"/>
      <sheetName val="SAP_EMP"/>
      <sheetName val="RATE_LIST_(2)"/>
      <sheetName val="Control_Sheet"/>
      <sheetName val="Loss_3004"/>
      <sheetName val="Reconciliation_of_GL_&amp;_FAR"/>
      <sheetName val="exec_summ"/>
      <sheetName val="RCC_Ret__Wall"/>
      <sheetName val="wdr_bldg"/>
      <sheetName val="Formated_Trial_Balance"/>
      <sheetName val="Monthly_Inputs"/>
      <sheetName val="2000-1_Monthly_Cashflows"/>
      <sheetName val="2002-2_Monthly_Cashflows"/>
      <sheetName val="SAP_downloaded_schedule"/>
      <sheetName val="S_&amp;_A"/>
      <sheetName val="_"/>
      <sheetName val="Lease_Expiry"/>
      <sheetName val="Customize_Your_Invoice"/>
      <sheetName val="Base_data_Security_Procedures"/>
      <sheetName val="HOUSE_RENT_DEPO_"/>
      <sheetName val="Key_Assumption"/>
      <sheetName val="Master_Information"/>
      <sheetName val="Sale_Charts"/>
      <sheetName val="DYN_PP"/>
      <sheetName val="June_Reserve_-_Far_East"/>
      <sheetName val="Schedule_v1"/>
      <sheetName val="Multipliers_&amp;_KRA"/>
      <sheetName val="WC_analytics_(+data_pages)"/>
      <sheetName val="final_061106"/>
      <sheetName val="SAB_P&amp;L"/>
      <sheetName val="cash_flow1"/>
      <sheetName val="Configurator"/>
      <sheetName val="PriceDB"/>
      <sheetName val="GSTR-3B"/>
      <sheetName val="NOA Data"/>
      <sheetName val="Annexure-I"/>
      <sheetName val="WGSRL"/>
      <sheetName val="HSA"/>
      <sheetName val="B_S"/>
      <sheetName val="PVAs"/>
      <sheetName val="grp "/>
      <sheetName val="Adjusted data"/>
      <sheetName val="JetFuel"/>
      <sheetName val="Block A"/>
      <sheetName val="cs1997"/>
      <sheetName val="Book1"/>
      <sheetName val="Corridor"/>
      <sheetName val="Valuation (F)"/>
      <sheetName val="전체현황"/>
      <sheetName val="SCH4"/>
      <sheetName val="FixedAssets"/>
      <sheetName val="Costs"/>
      <sheetName val="Proforma"/>
      <sheetName val="Grp_PL"/>
      <sheetName val="Unmatched"/>
      <sheetName val="Matched"/>
      <sheetName val="GF Columns"/>
      <sheetName val="Feb_Prfl_28"/>
      <sheetName val="TR-PBT-Final-Detail"/>
      <sheetName val="1612.01AN(7) - Niep Tds Summary"/>
      <sheetName val="BHANDUP"/>
      <sheetName val="Final Summary"/>
      <sheetName val="Figures in"/>
      <sheetName val="LIST OF MAKES"/>
      <sheetName val="Names&amp;Cases"/>
      <sheetName val="complexall"/>
      <sheetName val="OGExp"/>
      <sheetName val="VC_WKG"/>
      <sheetName val="Mthly CFS (Kha)"/>
      <sheetName val="CapStru"/>
      <sheetName val="MktCap"/>
      <sheetName val="TradingVol"/>
      <sheetName val="CAUSTIC"/>
      <sheetName val="Reporting VA"/>
      <sheetName val="Standing Data"/>
      <sheetName val="cost sheet-1999-00"/>
      <sheetName val="Tables"/>
      <sheetName val="Local Data"/>
      <sheetName val="Misc__Master"/>
      <sheetName val="Capital_Structure"/>
      <sheetName val="TBAL9697_-group_wise__sdpl"/>
      <sheetName val="SEP_"/>
      <sheetName val="Account_title"/>
      <sheetName val="Redelvery_provision_changed"/>
      <sheetName val="Total MTH"/>
      <sheetName val="Charts"/>
      <sheetName val="Infinite Studios"/>
      <sheetName val="Neuros &amp; Immunos"/>
      <sheetName val="Nucleos"/>
      <sheetName val="Balance Sheet_US$"/>
      <sheetName val="HONOTES"/>
      <sheetName val="earnings model"/>
      <sheetName val="DB"/>
      <sheetName val="Base Data"/>
      <sheetName val="080 (2)"/>
      <sheetName val="F.01 - June 2005"/>
      <sheetName val="HW SW"/>
      <sheetName val="CRITERIA1"/>
      <sheetName val="PL"/>
      <sheetName val="EMPMAST"/>
      <sheetName val="agrolist"/>
      <sheetName val="BASIS -DEC 08"/>
      <sheetName val="exec_summ1"/>
      <sheetName val="Customize_Your_Invoice1"/>
      <sheetName val="Sale_Charts1"/>
      <sheetName val="Budget_Summary1"/>
      <sheetName val="Loss_30041"/>
      <sheetName val="Reconciliation_of_GL_&amp;_FAR1"/>
      <sheetName val="Power_&amp;_Fuel_(S)1"/>
      <sheetName val="GF_Columns"/>
      <sheetName val="Trial_Balance_Format"/>
      <sheetName val="labour_rates"/>
      <sheetName val="old_serial_no_"/>
      <sheetName val="Budget_CF_-_Overall"/>
      <sheetName val="공사비_내역_(가)"/>
      <sheetName val="4K_-_(6a)_Non_Manual_Breakdown"/>
      <sheetName val="3__Elemental_Summary"/>
      <sheetName val="August_TB"/>
      <sheetName val="_COP"/>
      <sheetName val="HOUSE_RENT_DEPO_1"/>
      <sheetName val="NOA_Data"/>
      <sheetName val="FIFO"/>
      <sheetName val="Links"/>
      <sheetName val="Lookups"/>
      <sheetName val="pri-com"/>
      <sheetName val="Factors"/>
      <sheetName val="NOT FULL RESTRAINT"/>
      <sheetName val="UC"/>
      <sheetName val="BEARING &amp; BUCKLING"/>
      <sheetName val="COM"/>
      <sheetName val="FSA"/>
      <sheetName val="B"/>
      <sheetName val="FF-2 (1)"/>
      <sheetName val="addl cost"/>
      <sheetName val="FF-1"/>
      <sheetName val="accumdeprn"/>
      <sheetName val="TENSCH"/>
      <sheetName val="Sheet1 (2)"/>
      <sheetName val="NEWACNO"/>
      <sheetName val="Detail"/>
      <sheetName val="Rates Basic"/>
      <sheetName val="TB Jan-Dec96"/>
      <sheetName val="Managerial Remuneration-Dec96"/>
      <sheetName val="BS&amp;PL_DEC96"/>
      <sheetName val="exgratia-feb06"/>
      <sheetName val="7 Jan 02"/>
      <sheetName val="Supplier"/>
      <sheetName val="Deno"/>
      <sheetName val="Consolidated CF"/>
      <sheetName val="ANNX-C"/>
      <sheetName val="exp-m"/>
      <sheetName val="Roll-up"/>
      <sheetName val="VAR STORE_CONS"/>
      <sheetName val="Flexi"/>
      <sheetName val="Profit and Loss"/>
      <sheetName val="MPR_PA_1"/>
      <sheetName val="AR Graphs"/>
      <sheetName val="Anlysis"/>
      <sheetName val="BS-203"/>
      <sheetName val="A"/>
      <sheetName val="Maping_Other"/>
      <sheetName val="Indices"/>
      <sheetName val="BOQ CIVIL"/>
      <sheetName val="Price Comparison"/>
      <sheetName val="Measurment"/>
      <sheetName val="EAW Final Accounts - 99"/>
      <sheetName val="Key Assumptions"/>
      <sheetName val="Trading Comps"/>
      <sheetName val="Sheet3_(2)8"/>
      <sheetName val="Income_Statements8"/>
      <sheetName val="Sheet3__2_8"/>
      <sheetName val="Global_Assm_8"/>
      <sheetName val="QoQ_Forecast8"/>
      <sheetName val="Income_&amp;_Occupancy_Customer8"/>
      <sheetName val="Aladdin_Macro18"/>
      <sheetName val="Acc_10_58"/>
      <sheetName val="Portfolio_Summary4"/>
      <sheetName val="Multiple_output8"/>
      <sheetName val="ABP_inputs8"/>
      <sheetName val="Synergy_Sales_Budget8"/>
      <sheetName val="Project_Budget_Worksheet8"/>
      <sheetName val="Calculation_(2)8"/>
      <sheetName val="Builtup_Area8"/>
      <sheetName val="RCC,Ret__Wall8"/>
      <sheetName val="BOQ_T4B8"/>
      <sheetName val="INDIGINEOUS_ITEMS_8"/>
      <sheetName val="Material_8"/>
      <sheetName val="Labour_&amp;_Plant8"/>
      <sheetName val="_B38"/>
      <sheetName val="_B18"/>
      <sheetName val="beam-reinft-IIInd_floor8"/>
      <sheetName val="IMPORT_T123"/>
      <sheetName val="Current_Bill_MB_ref4"/>
      <sheetName val="Meas_-Hotel_Part4"/>
      <sheetName val="van_khuon3"/>
      <sheetName val="TB_FOR_MIS3"/>
      <sheetName val="INPUT_SHEET2"/>
      <sheetName val="Approved_MTD_Proj_#'s8"/>
      <sheetName val="MN_T_B_8"/>
      <sheetName val="CFForecast_detail8"/>
      <sheetName val="Site_Dev_BOQ8"/>
      <sheetName val="Break_up_Sheet8"/>
      <sheetName val="Load_Details-220kV8"/>
      <sheetName val="Block_A_-_BOQ8"/>
      <sheetName val="IDC_macro3"/>
      <sheetName val="March_Analysts2"/>
      <sheetName val="Rollup_Summary3"/>
      <sheetName val="170810-lease_tax3"/>
      <sheetName val="CABLE_DATA3"/>
      <sheetName val="1st_flr3"/>
      <sheetName val="Civil_Boq3"/>
      <sheetName val="KPM_DT3"/>
      <sheetName val="EXHIBIT&quot;_T&quot;2"/>
      <sheetName val="final_abstract3"/>
      <sheetName val="Rate_analysis3"/>
      <sheetName val="_Acc__Sched_2"/>
      <sheetName val="Dom_Cell_(IS)2"/>
      <sheetName val="Summary_Excise2"/>
      <sheetName val="Other_BS_Sch_5-92"/>
      <sheetName val="Excess_Calc2"/>
      <sheetName val="Grouping_Master2"/>
      <sheetName val="Fin_Sum3"/>
      <sheetName val="Main_Sheet_(MTD)3"/>
      <sheetName val="Consl_Daily_Report3"/>
      <sheetName val="balance_sheet3"/>
      <sheetName val="EDS__Bestshore_Migration2"/>
      <sheetName val="MASTER_RATE_ANALYSIS2"/>
      <sheetName val="Valuation_-_block_22"/>
      <sheetName val="IT_Block2"/>
      <sheetName val="Location_CODE2"/>
      <sheetName val="Location_TYPE2"/>
      <sheetName val="sub_class2"/>
      <sheetName val="_sub_Loc_2"/>
      <sheetName val="Master_Price_List2"/>
      <sheetName val="P_&amp;_L2"/>
      <sheetName val="M-2_Adjusted2"/>
      <sheetName val="Main_workings2"/>
      <sheetName val="Balance_Sheet_2"/>
      <sheetName val="Trial_Balance2"/>
      <sheetName val="Base_Assumptions2"/>
      <sheetName val="SOPMA_DD2"/>
      <sheetName val="03_(2)2"/>
      <sheetName val="WIng_F(Typical)2"/>
      <sheetName val="10__&amp;_11__Rate_Code_&amp;_BQ2"/>
      <sheetName val="FITZ_MORT_942"/>
      <sheetName val="QoQ_In_Lakhs2"/>
      <sheetName val="vb_9&amp;102"/>
      <sheetName val="Goldberg_Portfolio_Combined2"/>
      <sheetName val="Commercial_Research2"/>
      <sheetName val="MIS_-_kINR3"/>
      <sheetName val="9__Package_split_-_Cost_2"/>
      <sheetName val="Legal_Risk_Analysis2"/>
      <sheetName val="Operating_Statistics2"/>
      <sheetName val="Theatre_mgmt_cont2"/>
      <sheetName val="IO_LIST2"/>
      <sheetName val="Cash_Flow_Working2"/>
      <sheetName val="Training_Deposits_coding2"/>
      <sheetName val="Notes-pivot1_2"/>
      <sheetName val="Leasing_Commision2"/>
      <sheetName val="Master_list2"/>
      <sheetName val="Labour_List2"/>
      <sheetName val="Material_List2"/>
      <sheetName val="Architectural_Summary2"/>
      <sheetName val="Labor_abs-NMR2"/>
      <sheetName val="Beam_at_Ground_flr_lvl(Steel)2"/>
      <sheetName val="1st_-vpd2"/>
      <sheetName val="Material_List_2"/>
      <sheetName val="schedule_nos2"/>
      <sheetName val="Fill_this_out_first___2"/>
      <sheetName val="FA_Schedule_Dec_072"/>
      <sheetName val="P_R__TAXES2"/>
      <sheetName val="BILLING_SUM2"/>
      <sheetName val="extra_work_elec_bill_2"/>
      <sheetName val="NEW-IDs_Fun_&amp;_Group2"/>
      <sheetName val="RCC_Rates2"/>
      <sheetName val="소상_&quot;1&quot;2"/>
      <sheetName val="Cost_summary2"/>
      <sheetName val="Open_Items-3112082"/>
      <sheetName val="PRECAST_lightconc-II2"/>
      <sheetName val="Debtors_analysis2"/>
      <sheetName val="pile_Fabrication2"/>
      <sheetName val="Tender_Summary2"/>
      <sheetName val="Bill_1-BOQ-Civil_Works2"/>
      <sheetName val="UNP-NCW_2"/>
      <sheetName val="4_4_External_Plaster2"/>
      <sheetName val="MIS_AC_wise2"/>
      <sheetName val="A_O_R_2"/>
      <sheetName val="Service_Invoice2"/>
      <sheetName val="LBO_Financials2"/>
      <sheetName val="ANN_K2"/>
      <sheetName val="drop-dwn_list2"/>
      <sheetName val="Rev_Opt_-_Rollup2"/>
      <sheetName val="Night_Shift2"/>
      <sheetName val="Graph_(LGEN)1"/>
      <sheetName val="선적schedule_(2)1"/>
      <sheetName val="USB_11"/>
      <sheetName val="BOQ_Distribution1"/>
      <sheetName val="GM_&amp;_TA1"/>
      <sheetName val="steam_outlet1"/>
      <sheetName val="FA(Apr_07)1"/>
      <sheetName val="Reco_O_S1"/>
      <sheetName val="Retail_Mall2"/>
      <sheetName val="Multipliers_&amp;_KRA1"/>
      <sheetName val="ASSETS_P&amp;M2"/>
      <sheetName val="Assets_Land_&amp;_Mise_FA2"/>
      <sheetName val="cl_14_Annex_7_1"/>
      <sheetName val="Encl_7A1"/>
      <sheetName val="SCH_101"/>
      <sheetName val="SAP_EMP1"/>
      <sheetName val="RATE_LIST_(2)1"/>
      <sheetName val="Control_Sheet1"/>
      <sheetName val="ITEM__STUDY_(2)2"/>
      <sheetName val="Felix_Street_Summary2"/>
      <sheetName val="Ins_Erection2"/>
      <sheetName val="TDS_Certificate-Format2"/>
      <sheetName val="Related_party_-_P&amp;L2"/>
      <sheetName val="HBI_NCD2"/>
      <sheetName val="CUSTOM_Jun992"/>
      <sheetName val="Overall_Summary2"/>
      <sheetName val="Basement_Budget2"/>
      <sheetName val="Staff_Costs2"/>
      <sheetName val="NGS_Data_Sheet"/>
      <sheetName val="SGS_Data_Sheet"/>
      <sheetName val="0__Data_Validation_List2"/>
      <sheetName val="stacking_sheet2"/>
      <sheetName val="Determination_of_Threshold1"/>
      <sheetName val="Taluka_wise_dealer_(2)1"/>
      <sheetName val="RCC_Ret__Wall1"/>
      <sheetName val="_1"/>
      <sheetName val="SAP_downloaded_schedule1"/>
      <sheetName val="S_&amp;_A1"/>
      <sheetName val="Schedule_v11"/>
      <sheetName val="Lease_Expiry1"/>
      <sheetName val="wdr_bldg1"/>
      <sheetName val="Formated_Trial_Balance1"/>
      <sheetName val="Monthly_Inputs1"/>
      <sheetName val="2000-1_Monthly_Cashflows1"/>
      <sheetName val="2002-2_Monthly_Cashflows1"/>
      <sheetName val="DYN_PP1"/>
      <sheetName val="June_Reserve_-_Far_East1"/>
      <sheetName val="WC_analytics_(+data_pages)1"/>
      <sheetName val="Base_data_Security_Procedures1"/>
      <sheetName val="Rs_in_lacs"/>
      <sheetName val="Esteem_Rear"/>
      <sheetName val="final_0611061"/>
      <sheetName val="SAB_P&amp;L1"/>
      <sheetName val="cash_flow2"/>
      <sheetName val="Key_Assumption1"/>
      <sheetName val="Master_Information1"/>
      <sheetName val="Check_Register"/>
      <sheetName val="EBITDA_Bridge"/>
      <sheetName val="2003_Budget-PL-case1"/>
      <sheetName val="meeting_rectification_control"/>
      <sheetName val="Loan_Data"/>
      <sheetName val="Standalone_seg"/>
      <sheetName val="Cash_Flow_"/>
      <sheetName val="Elec_Summ"/>
      <sheetName val="ELEC_BOQ"/>
      <sheetName val="TRACK_BUSWAY"/>
      <sheetName val="STAFFSCHED_"/>
      <sheetName val="Basic_Rate"/>
      <sheetName val="SP_Break_Up"/>
      <sheetName val="4_Annex_1_Basic_rate"/>
      <sheetName val="Fin__Assumpt__-_Sensitivities"/>
      <sheetName val="currency_(2)"/>
      <sheetName val="NW_RTU"/>
      <sheetName val="Clause_9"/>
      <sheetName val="Other_notes"/>
      <sheetName val="Linked_Lead"/>
      <sheetName val="DUMP_"/>
      <sheetName val="Bspl_Main"/>
      <sheetName val="Manufacturing Statistics"/>
      <sheetName val="curlocal"/>
      <sheetName val="Manualformat"/>
      <sheetName val="MenuData"/>
      <sheetName val="1072"/>
      <sheetName val="인사현황(부서)"/>
      <sheetName val="mltc"/>
      <sheetName val="Dollar_Value"/>
      <sheetName val="Item Sales"/>
      <sheetName val="Product List"/>
      <sheetName val="Resue Hoist"/>
      <sheetName val="P&amp;L and CFlow"/>
      <sheetName val="NOV95"/>
      <sheetName val="Acquisition Assumptions"/>
      <sheetName val="REPV2002"/>
      <sheetName val="RELACION_REFERENCIAS"/>
      <sheetName val="Schedules_3-8"/>
      <sheetName val="Jun_2000"/>
      <sheetName val="Sheet2_(2)"/>
      <sheetName val="INQVAR_PY"/>
      <sheetName val="GL_Master_Data"/>
      <sheetName val="QTY. PROV.LAB"/>
      <sheetName val="List"/>
      <sheetName val="ECR.ECNOI Slide"/>
      <sheetName val="PFC"/>
      <sheetName val="RSJ"/>
      <sheetName val="cover page"/>
      <sheetName val="Structure Bills Qty"/>
      <sheetName val="beam-reinft"/>
      <sheetName val="Appendix B- 3.Structural Steel"/>
      <sheetName val="Appendix A- 1.Variation"/>
      <sheetName val="Contracts Status"/>
      <sheetName val="Cost Status-1"/>
      <sheetName val="Centaurus Contract Sum "/>
      <sheetName val="Payment Status"/>
      <sheetName val="1. Report"/>
      <sheetName val="CANDY BOQ"/>
      <sheetName val="FitOutConfCentre"/>
      <sheetName val="DCF"/>
      <sheetName val="Misc__Master1"/>
      <sheetName val="Capital_Structure1"/>
      <sheetName val="Redelvery_provision_changed1"/>
      <sheetName val="SEP_1"/>
      <sheetName val="TBAL9697_-group_wise__sdpl1"/>
      <sheetName val="TASKRSRC_(2)"/>
      <sheetName val="Account_title1"/>
      <sheetName val="Total_MTH"/>
      <sheetName val="Infinite_Studios"/>
      <sheetName val="Neuros_&amp;_Immunos"/>
      <sheetName val="Leg 1-1"/>
      <sheetName val="Door &amp; Window"/>
      <sheetName val="Sheet5"/>
      <sheetName val="Labour productivity"/>
      <sheetName val="Field Values"/>
      <sheetName val="Old"/>
      <sheetName val="Measurements"/>
      <sheetName val="Flooring"/>
      <sheetName val="Ceilings"/>
      <sheetName val="ACAD Finishes"/>
      <sheetName val="Site Details"/>
      <sheetName val="Chair"/>
      <sheetName val="Site Area Statement"/>
      <sheetName val="Doors"/>
      <sheetName val="Form 6"/>
      <sheetName val="COLUMN"/>
      <sheetName val="except wiring"/>
      <sheetName val="loadcal"/>
      <sheetName val="WXY"/>
      <sheetName val="경비공통"/>
      <sheetName val="SUPPLY -Sanitary Fixtures"/>
      <sheetName val="External"/>
      <sheetName val="ITEMS FOR CIVIL TENDER"/>
      <sheetName val="Périodes"/>
      <sheetName val="MERGER"/>
      <sheetName val="Trial"/>
      <sheetName val="設計時間"/>
      <sheetName val="zpctb-dta"/>
      <sheetName val="mkg"/>
      <sheetName val="2.1. Claimed Not Ack as debts"/>
      <sheetName val="2.4. Service Tax Contingent"/>
      <sheetName val="6. Auditor Payment"/>
      <sheetName val="7. Pauling Joint Venture"/>
      <sheetName val="8. Non Provision"/>
      <sheetName val="5. MR"/>
      <sheetName val="nishanth"/>
      <sheetName val="PX1DATA"/>
      <sheetName val="PX2DATA"/>
      <sheetName val="ADDN0304"/>
      <sheetName val="Last Month Report"/>
      <sheetName val="GL Links"/>
      <sheetName val="Power &amp; Fuel(SMS)"/>
      <sheetName val="IncidentsEAP"/>
      <sheetName val="#REF!"/>
      <sheetName val="PROCTOR"/>
      <sheetName val="Total Debtors Ageing Sheet"/>
      <sheetName val="Sitewise Rev 06-09"/>
      <sheetName val="Budget heads"/>
      <sheetName val="Expenditure Analysis"/>
      <sheetName val="RAZ$"/>
      <sheetName val="Entity Names"/>
      <sheetName val="Column L1 to L2"/>
      <sheetName val="Column L2 to L3"/>
      <sheetName val="BEAM"/>
      <sheetName val="RAMP 3"/>
      <sheetName val="RAMP 1"/>
      <sheetName val="staircase"/>
      <sheetName val="R_Wall"/>
      <sheetName val="Column B1 to L1"/>
      <sheetName val="Slab L1"/>
      <sheetName val="Slab L2"/>
      <sheetName val="Pivot_Weighted_SC_edit"/>
      <sheetName val="lookup"/>
      <sheetName val="BOQ "/>
      <sheetName val="banilad"/>
      <sheetName val="Mactan"/>
      <sheetName val="Mandaue"/>
      <sheetName val="lineby line consolidation"/>
      <sheetName val="GUT (2)"/>
      <sheetName val="ACE-OUT"/>
      <sheetName val="10"/>
      <sheetName val="11A"/>
      <sheetName val="11B "/>
      <sheetName val="12A"/>
      <sheetName val="12B"/>
      <sheetName val="2A"/>
      <sheetName val="2B"/>
      <sheetName val="2C"/>
      <sheetName val="2D"/>
      <sheetName val="2E"/>
      <sheetName val="2F"/>
      <sheetName val="2G"/>
      <sheetName val="2H"/>
      <sheetName val="3A"/>
      <sheetName val="3B"/>
      <sheetName val="4"/>
      <sheetName val="6A"/>
      <sheetName val="6B"/>
      <sheetName val="7A"/>
      <sheetName val="7B"/>
      <sheetName val="8A"/>
      <sheetName val="8B"/>
      <sheetName val="9A"/>
      <sheetName val="9B"/>
      <sheetName val="9C"/>
      <sheetName val="9D"/>
      <sheetName val="9E"/>
      <sheetName val="9F"/>
      <sheetName val="9G"/>
      <sheetName val="9H"/>
      <sheetName val="9I"/>
      <sheetName val="9J"/>
      <sheetName val="9K"/>
      <sheetName val="5"/>
      <sheetName val="13"/>
      <sheetName val="14"/>
      <sheetName val="Pr.-hist."/>
      <sheetName val="Kristal Court"/>
      <sheetName val="Columns &amp; Walls"/>
      <sheetName val="Elec_Summ1"/>
      <sheetName val="ELEC_BOQ1"/>
      <sheetName val="TRACK_BUSWAY1"/>
      <sheetName val="STAFFSCHED_1"/>
      <sheetName val="Basic_Rate1"/>
      <sheetName val="SP_Break_Up1"/>
      <sheetName val="4_Annex_1_Basic_rate1"/>
      <sheetName val="Fin__Assumpt__-_Sensitivities1"/>
      <sheetName val="Other_notes1"/>
      <sheetName val="Linked_Lead1"/>
      <sheetName val="_COP1"/>
      <sheetName val="TASKRSRC_(2)1"/>
      <sheetName val="gl"/>
      <sheetName val="Stacking Plan &amp; LEP"/>
      <sheetName val="Stack Expiry"/>
      <sheetName val="인원계획-미화"/>
      <sheetName val="1 LeadSchedule"/>
      <sheetName val="Collateral"/>
      <sheetName val="Category"/>
      <sheetName val="Budget_Summary2"/>
      <sheetName val="Loss_30042"/>
      <sheetName val="Reconciliation_of_GL_&amp;_FAR2"/>
      <sheetName val="exec_summ2"/>
      <sheetName val="Customize_Your_Invoice2"/>
      <sheetName val="Sale_Charts2"/>
      <sheetName val="Trial_Balance_Format1"/>
      <sheetName val="NOA_Data1"/>
      <sheetName val="BASIS_-DEC_08"/>
      <sheetName val="HOUSE_RENT_DEPO_2"/>
      <sheetName val="grp_"/>
      <sheetName val="Base_Data"/>
      <sheetName val="080_(2)"/>
      <sheetName val="F_01_-_June_2005"/>
      <sheetName val="HW_SW"/>
      <sheetName val="earnings_model"/>
      <sheetName val="Balance_Sheet_US$"/>
      <sheetName val="FF-2_(1)"/>
      <sheetName val="addl_cost"/>
      <sheetName val="Quantity"/>
      <sheetName val="RESOIL-DELETE!!!!!"/>
      <sheetName val="Stacking Plan"/>
      <sheetName val="Calendar"/>
      <sheetName val="Selection "/>
      <sheetName val="재무가정"/>
      <sheetName val="COA"/>
      <sheetName val="beam-reinft-machine rm"/>
      <sheetName val="O2.1"/>
      <sheetName val="Original"/>
      <sheetName val="Fin Chrgs"/>
      <sheetName val="CABLERET"/>
      <sheetName val="Pivot"/>
      <sheetName val="Feiertage"/>
      <sheetName val="Issue Log"/>
      <sheetName val="Background"/>
      <sheetName val="staff acco."/>
      <sheetName val="S1BOQ"/>
      <sheetName val="Internal Data"/>
      <sheetName val="Consignment"/>
      <sheetName val="A-D"/>
      <sheetName val="Ledger Dump"/>
      <sheetName val="BS-Cem"/>
      <sheetName val="Interface"/>
      <sheetName val="Basic assumptions"/>
      <sheetName val="chem"/>
      <sheetName val="Corrupt SSCI"/>
      <sheetName val="Monthly Ship+Prod"/>
      <sheetName val="Perform"/>
      <sheetName val="VALUE2_5"/>
      <sheetName val="s8"/>
      <sheetName val="s7"/>
      <sheetName val="s9"/>
      <sheetName val="15"/>
      <sheetName val="Assm"/>
      <sheetName val="Unit&amp;CK"/>
      <sheetName val="Sheet3_(2)9"/>
      <sheetName val="Sheet3__2_9"/>
      <sheetName val="Income_&amp;_Occupancy_Customer9"/>
      <sheetName val="QoQ_Forecast9"/>
      <sheetName val="Income_Statements9"/>
      <sheetName val="IMPORT_T124"/>
      <sheetName val="Global_Assm_9"/>
      <sheetName val="Acc_10_59"/>
      <sheetName val="Aladdin_Macro19"/>
      <sheetName val="Portfolio_Summary5"/>
      <sheetName val="Rollup_Summary4"/>
      <sheetName val="ABP_inputs9"/>
      <sheetName val="Synergy_Sales_Budget9"/>
      <sheetName val="Project_Budget_Worksheet9"/>
      <sheetName val="Calculation_(2)9"/>
      <sheetName val="Multiple_output9"/>
      <sheetName val="Builtup_Area9"/>
      <sheetName val="RCC,Ret__Wall9"/>
      <sheetName val="BOQ_T4B9"/>
      <sheetName val="INDIGINEOUS_ITEMS_9"/>
      <sheetName val="Material_9"/>
      <sheetName val="Labour_&amp;_Plant9"/>
      <sheetName val="_B39"/>
      <sheetName val="_B19"/>
      <sheetName val="beam-reinft-IIInd_floor9"/>
      <sheetName val="Approved_MTD_Proj_#'s9"/>
      <sheetName val="TB_FOR_MIS4"/>
      <sheetName val="INPUT_SHEET3"/>
      <sheetName val="Current_Bill_MB_ref5"/>
      <sheetName val="Meas_-Hotel_Part5"/>
      <sheetName val="MN_T_B_9"/>
      <sheetName val="CFForecast_detail9"/>
      <sheetName val="Site_Dev_BOQ9"/>
      <sheetName val="Break_up_Sheet9"/>
      <sheetName val="Load_Details-220kV9"/>
      <sheetName val="Block_A_-_BOQ9"/>
      <sheetName val="170810-lease_tax4"/>
      <sheetName val="van_khuon4"/>
      <sheetName val="IDC_macro4"/>
      <sheetName val="Main_Sheet_(MTD)4"/>
      <sheetName val="Consl_Daily_Report4"/>
      <sheetName val="balance_sheet4"/>
      <sheetName val="March_Analysts3"/>
      <sheetName val="CABLE_DATA4"/>
      <sheetName val="1st_flr4"/>
      <sheetName val="Civil_Boq4"/>
      <sheetName val="KPM_DT4"/>
      <sheetName val="EXHIBIT&quot;_T&quot;3"/>
      <sheetName val="Dom_Cell_(IS)3"/>
      <sheetName val="Summary_Excise3"/>
      <sheetName val="Other_BS_Sch_5-93"/>
      <sheetName val="Excess_Calc3"/>
      <sheetName val="Grouping_Master3"/>
      <sheetName val="P_&amp;_L3"/>
      <sheetName val="final_abstract4"/>
      <sheetName val="Rate_analysis4"/>
      <sheetName val="_Acc__Sched_3"/>
      <sheetName val="Fin_Sum4"/>
      <sheetName val="EDS__Bestshore_Migration3"/>
      <sheetName val="MASTER_RATE_ANALYSIS3"/>
      <sheetName val="Valuation_-_block_23"/>
      <sheetName val="IT_Block3"/>
      <sheetName val="Location_CODE3"/>
      <sheetName val="Location_TYPE3"/>
      <sheetName val="sub_class3"/>
      <sheetName val="_sub_Loc_3"/>
      <sheetName val="Master_Price_List3"/>
      <sheetName val="Trial_Balance3"/>
      <sheetName val="Main_workings3"/>
      <sheetName val="Balance_Sheet_3"/>
      <sheetName val="03_(2)3"/>
      <sheetName val="WIng_F(Typical)3"/>
      <sheetName val="Legal_Risk_Analysis3"/>
      <sheetName val="Related_party_-_P&amp;L3"/>
      <sheetName val="M-2_Adjusted3"/>
      <sheetName val="vb_9&amp;103"/>
      <sheetName val="Commercial_Research3"/>
      <sheetName val="Base_Assumptions3"/>
      <sheetName val="SOPMA_DD3"/>
      <sheetName val="10__&amp;_11__Rate_Code_&amp;_BQ3"/>
      <sheetName val="FITZ_MORT_943"/>
      <sheetName val="QoQ_In_Lakhs3"/>
      <sheetName val="IO_LIST3"/>
      <sheetName val="Goldberg_Portfolio_Combined3"/>
      <sheetName val="Cash_Flow_Working3"/>
      <sheetName val="MIS_-_kINR4"/>
      <sheetName val="9__Package_split_-_Cost_3"/>
      <sheetName val="Operating_Statistics3"/>
      <sheetName val="Training_Deposits_coding3"/>
      <sheetName val="Notes-pivot1_3"/>
      <sheetName val="Leasing_Commision3"/>
      <sheetName val="Master_list3"/>
      <sheetName val="Labour_List3"/>
      <sheetName val="Material_List3"/>
      <sheetName val="Architectural_Summary3"/>
      <sheetName val="Labor_abs-NMR3"/>
      <sheetName val="Beam_at_Ground_flr_lvl(Steel)3"/>
      <sheetName val="1st_-vpd3"/>
      <sheetName val="Material_List_3"/>
      <sheetName val="schedule_nos3"/>
      <sheetName val="Fill_this_out_first___3"/>
      <sheetName val="Theatre_mgmt_cont3"/>
      <sheetName val="FA_Schedule_Dec_073"/>
      <sheetName val="P_R__TAXES3"/>
      <sheetName val="BILLING_SUM3"/>
      <sheetName val="Debtors_analysis3"/>
      <sheetName val="pile_Fabrication3"/>
      <sheetName val="LBO_Financials3"/>
      <sheetName val="ANN_K3"/>
      <sheetName val="NEW-IDs_Fun_&amp;_Group3"/>
      <sheetName val="Service_Invoice3"/>
      <sheetName val="MIS_AC_wise3"/>
      <sheetName val="Retail_Mall3"/>
      <sheetName val="Staff_Costs3"/>
      <sheetName val="Rev_Opt_-_Rollup3"/>
      <sheetName val="drop-dwn_list3"/>
      <sheetName val="Tender_Summary3"/>
      <sheetName val="Bill_1-BOQ-Civil_Works3"/>
      <sheetName val="UNP-NCW_3"/>
      <sheetName val="extra_work_elec_bill_3"/>
      <sheetName val="소상_&quot;1&quot;3"/>
      <sheetName val="Graph_(LGEN)2"/>
      <sheetName val="선적schedule_(2)2"/>
      <sheetName val="Cost_summary3"/>
      <sheetName val="RCC_Rates3"/>
      <sheetName val="Open_Items-3112083"/>
      <sheetName val="PRECAST_lightconc-II3"/>
      <sheetName val="4_4_External_Plaster3"/>
      <sheetName val="A_O_R_3"/>
      <sheetName val="HBI_NCD3"/>
      <sheetName val="CUSTOM_Jun993"/>
      <sheetName val="Felix_Street_Summary3"/>
      <sheetName val="Overall_Summary3"/>
      <sheetName val="Night_Shift3"/>
      <sheetName val="ITEM__STUDY_(2)3"/>
      <sheetName val="TDS_Certificate-Format3"/>
      <sheetName val="ASSETS_P&amp;M3"/>
      <sheetName val="Assets_Land_&amp;_Mise_FA3"/>
      <sheetName val="Ins_Erection3"/>
      <sheetName val="Determination_of_Threshold2"/>
      <sheetName val="cl_14_Annex_7_2"/>
      <sheetName val="Encl_7A2"/>
      <sheetName val="0__Data_Validation_List3"/>
      <sheetName val="stacking_sheet3"/>
      <sheetName val="Basement_Budget3"/>
      <sheetName val="USB_12"/>
      <sheetName val="BOQ_Distribution2"/>
      <sheetName val="GM_&amp;_TA2"/>
      <sheetName val="steam_outlet2"/>
      <sheetName val="SCH_102"/>
      <sheetName val="SAP_EMP2"/>
      <sheetName val="SAP_downloaded_schedule2"/>
      <sheetName val="FA(Apr_07)2"/>
      <sheetName val="Reco_O_S2"/>
      <sheetName val="Taluka_wise_dealer_(2)2"/>
      <sheetName val="S_&amp;_A2"/>
      <sheetName val="Schedule_v12"/>
      <sheetName val="_2"/>
      <sheetName val="RATE_LIST_(2)2"/>
      <sheetName val="Control_Sheet2"/>
      <sheetName val="Lease_Expiry2"/>
      <sheetName val="wdr_bldg2"/>
      <sheetName val="Formated_Trial_Balance2"/>
      <sheetName val="Base_data_Security_Procedures2"/>
      <sheetName val="Monthly_Inputs2"/>
      <sheetName val="2000-1_Monthly_Cashflows2"/>
      <sheetName val="2002-2_Monthly_Cashflows2"/>
      <sheetName val="RCC_Ret__Wall2"/>
      <sheetName val="Power_&amp;_Fuel_(S)2"/>
      <sheetName val="Key_Assumption2"/>
      <sheetName val="Master_Information2"/>
      <sheetName val="final_0611062"/>
      <sheetName val="SAB_P&amp;L2"/>
      <sheetName val="cash_flow3"/>
      <sheetName val="Multipliers_&amp;_KRA2"/>
      <sheetName val="WC_analytics_(+data_pages)2"/>
      <sheetName val="DYN_PP2"/>
      <sheetName val="June_Reserve_-_Far_East2"/>
      <sheetName val="Check_Register1"/>
      <sheetName val="EBITDA_Bridge1"/>
      <sheetName val="2003_Budget-PL-case11"/>
      <sheetName val="meeting_rectification_control1"/>
      <sheetName val="Loan_Data1"/>
      <sheetName val="NGS_Data_Sheet1"/>
      <sheetName val="SGS_Data_Sheet1"/>
      <sheetName val="Standalone_seg1"/>
      <sheetName val="Rs_in_lacs1"/>
      <sheetName val="Esteem_Rear1"/>
      <sheetName val="currency_(2)1"/>
      <sheetName val="NW_RTU1"/>
      <sheetName val="Clause_91"/>
      <sheetName val="labour_rates1"/>
      <sheetName val="old_serial_no_1"/>
      <sheetName val="Budget_CF_-_Overall1"/>
      <sheetName val="공사비_내역_(가)1"/>
      <sheetName val="4K_-_(6a)_Non_Manual_Breakdown1"/>
      <sheetName val="3__Elemental_Summary1"/>
      <sheetName val="August_TB1"/>
      <sheetName val="Cash_Flow_1"/>
      <sheetName val="DUMP_1"/>
      <sheetName val="Bspl_Main1"/>
      <sheetName val="GF_Columns1"/>
      <sheetName val="Mthly_CFS_(Kha)"/>
      <sheetName val="Prov_for_exp-April'08_-_June'08"/>
      <sheetName val="Provision_for_exp-Upto_Mar'08"/>
      <sheetName val="creditors_to_others"/>
      <sheetName val="other_amt&amp;recoveries_payable"/>
      <sheetName val="other_exp_charges_recoverable"/>
      <sheetName val="rental_deposits"/>
      <sheetName val="other_deposits_"/>
      <sheetName val="prepaid_expenses"/>
      <sheetName val="sal_adv"/>
      <sheetName val="NOT_FULL_RESTRAINT"/>
      <sheetName val="BEARING_&amp;_BUCKLING"/>
      <sheetName val="BOQ_CIVIL"/>
      <sheetName val="Price_Comparison"/>
      <sheetName val="Final_Summary"/>
      <sheetName val="Figures_in"/>
      <sheetName val="7_Jan_02"/>
      <sheetName val="EAW_Final_Accounts_-_99"/>
      <sheetName val="Consolidated_CF"/>
      <sheetName val="VAR_STORE_CONS"/>
      <sheetName val="Profit_and_Loss"/>
      <sheetName val="AR_Graphs"/>
      <sheetName val="Conversion_Table"/>
      <sheetName val="Key_Assumptions"/>
      <sheetName val="Jul_96_Worksheet"/>
      <sheetName val="Trading_Comps"/>
      <sheetName val="cover_page"/>
      <sheetName val="Structure_Bills_Qty"/>
      <sheetName val="Appendix_B-_3_Structural_Steel"/>
      <sheetName val="Appendix_A-_1_Variation"/>
      <sheetName val="Contracts_Status"/>
      <sheetName val="Cost_Status-1"/>
      <sheetName val="Centaurus_Contract_Sum_"/>
      <sheetName val="Payment_Status"/>
      <sheetName val="1__Report"/>
      <sheetName val="CANDY_BOQ"/>
      <sheetName val="_____"/>
      <sheetName val="ICD"/>
      <sheetName val="Exim FCL"/>
      <sheetName val="IFS_Cr"/>
      <sheetName val="建築面積"/>
      <sheetName val="BPR"/>
      <sheetName val="Q1 Est"/>
      <sheetName val="5-NCA"/>
      <sheetName val="JE"/>
      <sheetName val="Reclass PL 2006"/>
      <sheetName val="Reclass PL 2007"/>
      <sheetName val="Reclass PL 2008"/>
      <sheetName val="Com Act Depreciation1"/>
      <sheetName val="APPENDIX 4.1a"/>
      <sheetName val="Sheet 1"/>
      <sheetName val="VCH-SLC"/>
      <sheetName val="2 BHK"/>
      <sheetName val="tech"/>
      <sheetName val="annexure13_Corporate"/>
      <sheetName val="NOPAT_VDF"/>
      <sheetName val="Invested capital_VDF"/>
      <sheetName val="Abstract"/>
      <sheetName val="DDETABLE "/>
      <sheetName val="Ignore"/>
      <sheetName val="projections"/>
      <sheetName val="r&amp;m"/>
      <sheetName val="africa"/>
      <sheetName val="row"/>
      <sheetName val="euro"/>
      <sheetName val="group e&amp;p"/>
      <sheetName val="health"/>
      <sheetName val="Physical"/>
      <sheetName val="Basic Rates"/>
      <sheetName val="RateAnalysis"/>
      <sheetName val="Attributes"/>
      <sheetName val="QFC"/>
      <sheetName val="입찰내역 발주처 양식"/>
      <sheetName val="Mechanical"/>
      <sheetName val="DREV"/>
      <sheetName val="CREV"/>
      <sheetName val="Total List"/>
      <sheetName val="loaddata"/>
      <sheetName val="REPAIR&amp; MAINT"/>
      <sheetName val="LE-FTE-Nos"/>
      <sheetName val="Consl LS"/>
      <sheetName val="Seide Customer wise "/>
      <sheetName val="Filati Customer wise"/>
      <sheetName val="Reco"/>
      <sheetName val="Seide LS"/>
      <sheetName val="Filati LS"/>
      <sheetName val="Cost Centre Master"/>
      <sheetName val="HYDERABAD J907"/>
      <sheetName val="Redelvery_provision_changed2"/>
      <sheetName val="SEP_2"/>
      <sheetName val="Capital_Structure2"/>
      <sheetName val="TBAL9697_-group_wise__sdpl2"/>
      <sheetName val="Misc__Master2"/>
      <sheetName val="Account_title2"/>
      <sheetName val="Rates_Basic"/>
      <sheetName val="Jun_20001"/>
      <sheetName val="Sheet2_(2)1"/>
      <sheetName val="Total_MTH1"/>
      <sheetName val="beam-reinft-machine_rm"/>
      <sheetName val="INQVAR_PY1"/>
      <sheetName val="Schedules_3-81"/>
      <sheetName val="O2_1"/>
      <sheetName val="Infinite_Studios1"/>
      <sheetName val="Neuros_&amp;_Immunos1"/>
      <sheetName val="P&amp;L_and_CFlow"/>
      <sheetName val="QTY__PROV_LAB"/>
      <sheetName val="Internal_Data"/>
      <sheetName val="Resue_Hoist"/>
      <sheetName val="Reporting_VA"/>
      <sheetName val="Standing_Data"/>
      <sheetName val="cost_sheet-1999-00"/>
      <sheetName val="Local_Data"/>
      <sheetName val="Manufacturing_Statistics"/>
      <sheetName val="ECR_ECNOI_Slide"/>
      <sheetName val="Leg_1-1"/>
      <sheetName val="Door_&amp;_Window"/>
      <sheetName val="Labour_productivity"/>
      <sheetName val="Field_Values"/>
      <sheetName val="ACAD_Finishes"/>
      <sheetName val="Site_Details"/>
      <sheetName val="Site_Area_Statement"/>
      <sheetName val="Form_6"/>
      <sheetName val="except_wiring"/>
      <sheetName val="SUPPLY_-Sanitary_Fixtures"/>
      <sheetName val="ITEMS_FOR_CIVIL_TENDER"/>
      <sheetName val="2_1__Claimed_Not_Ack_as_debts"/>
      <sheetName val="2_4__Service_Tax_Contingent"/>
      <sheetName val="6__Auditor_Payment"/>
      <sheetName val="7__Pauling_Joint_Venture"/>
      <sheetName val="8__Non_Provision"/>
      <sheetName val="5__MR"/>
      <sheetName val="1612_01AN(7)_-_Niep_Tds_Summary"/>
      <sheetName val="Last_Month_Report"/>
      <sheetName val="Sheet3_(2)10"/>
      <sheetName val="Sheet3__2_10"/>
      <sheetName val="Income_&amp;_Occupancy_Customer10"/>
      <sheetName val="Income_Statements10"/>
      <sheetName val="QoQ_Forecast10"/>
      <sheetName val="Aladdin_Macro110"/>
      <sheetName val="Acc_10_510"/>
      <sheetName val="Global_Assm_10"/>
      <sheetName val="ABP_inputs10"/>
      <sheetName val="Synergy_Sales_Budget10"/>
      <sheetName val="Project_Budget_Worksheet10"/>
      <sheetName val="Calculation_(2)10"/>
      <sheetName val="Multiple_output10"/>
      <sheetName val="Builtup_Area10"/>
      <sheetName val="RCC,Ret__Wall10"/>
      <sheetName val="BOQ_T4B10"/>
      <sheetName val="INDIGINEOUS_ITEMS_10"/>
      <sheetName val="van_khuon5"/>
      <sheetName val="IDC_macro5"/>
      <sheetName val="Portfolio_Summary6"/>
      <sheetName val="Material_10"/>
      <sheetName val="Labour_&amp;_Plant10"/>
      <sheetName val="_B310"/>
      <sheetName val="_B110"/>
      <sheetName val="beam-reinft-IIInd_floor10"/>
      <sheetName val="Summary_Excise4"/>
      <sheetName val="Other_BS_Sch_5-94"/>
      <sheetName val="Excess_Calc4"/>
      <sheetName val="Grouping_Master4"/>
      <sheetName val="Current_Bill_MB_ref6"/>
      <sheetName val="Meas_-Hotel_Part6"/>
      <sheetName val="Approved_MTD_Proj_#'s10"/>
      <sheetName val="M-2_Adjusted4"/>
      <sheetName val="Fin_Sum5"/>
      <sheetName val="IMPORT_T125"/>
      <sheetName val="KPM_DT5"/>
      <sheetName val="TB_FOR_MIS5"/>
      <sheetName val="INPUT_SHEET4"/>
      <sheetName val="MN_T_B_10"/>
      <sheetName val="CFForecast_detail10"/>
      <sheetName val="Site_Dev_BOQ10"/>
      <sheetName val="Break_up_Sheet10"/>
      <sheetName val="Load_Details-220kV10"/>
      <sheetName val="Block_A_-_BOQ10"/>
      <sheetName val="Rollup_Summary5"/>
      <sheetName val="170810-lease_tax5"/>
      <sheetName val="Dom_Cell_(IS)4"/>
      <sheetName val="March_Analysts4"/>
      <sheetName val="CABLE_DATA5"/>
      <sheetName val="1st_flr5"/>
      <sheetName val="Civil_Boq5"/>
      <sheetName val="final_abstract5"/>
      <sheetName val="Rate_analysis5"/>
      <sheetName val="_Acc__Sched_4"/>
      <sheetName val="Main_Sheet_(MTD)5"/>
      <sheetName val="Consl_Daily_Report5"/>
      <sheetName val="Master_Price_List4"/>
      <sheetName val="P_&amp;_L4"/>
      <sheetName val="Training_Deposits_coding4"/>
      <sheetName val="EXHIBIT&quot;_T&quot;4"/>
      <sheetName val="balance_sheet5"/>
      <sheetName val="Balance_Sheet_4"/>
      <sheetName val="EDS__Bestshore_Migration4"/>
      <sheetName val="Main_workings4"/>
      <sheetName val="IT_Block4"/>
      <sheetName val="Location_CODE4"/>
      <sheetName val="Location_TYPE4"/>
      <sheetName val="sub_class4"/>
      <sheetName val="_sub_Loc_4"/>
      <sheetName val="Cash_Flow_Working4"/>
      <sheetName val="MASTER_RATE_ANALYSIS4"/>
      <sheetName val="Valuation_-_block_24"/>
      <sheetName val="MIS_-_kINR5"/>
      <sheetName val="ANN_K4"/>
      <sheetName val="03_(2)4"/>
      <sheetName val="WIng_F(Typical)4"/>
      <sheetName val="Legal_Risk_Analysis4"/>
      <sheetName val="Rev_Opt_-_Rollup4"/>
      <sheetName val="Open_Items-3112084"/>
      <sheetName val="SOPMA_DD4"/>
      <sheetName val="Debtors_analysis4"/>
      <sheetName val="Architectural_Summary4"/>
      <sheetName val="pile_Fabrication4"/>
      <sheetName val="IO_LIST4"/>
      <sheetName val="Master_list4"/>
      <sheetName val="Labour_List4"/>
      <sheetName val="Material_List4"/>
      <sheetName val="Labor_abs-NMR4"/>
      <sheetName val="Beam_at_Ground_flr_lvl(Steel)4"/>
      <sheetName val="1st_-vpd4"/>
      <sheetName val="Material_List_4"/>
      <sheetName val="schedule_nos4"/>
      <sheetName val="LBO_Financials4"/>
      <sheetName val="Theatre_mgmt_cont4"/>
      <sheetName val="Base_Assumptions4"/>
      <sheetName val="10__&amp;_11__Rate_Code_&amp;_BQ4"/>
      <sheetName val="FITZ_MORT_944"/>
      <sheetName val="QoQ_In_Lakhs4"/>
      <sheetName val="vb_9&amp;104"/>
      <sheetName val="Goldberg_Portfolio_Combined4"/>
      <sheetName val="Commercial_Research4"/>
      <sheetName val="Fill_this_out_first___4"/>
      <sheetName val="FA_Schedule_Dec_074"/>
      <sheetName val="SAP_downloaded_schedule3"/>
      <sheetName val="Retail_Mall4"/>
      <sheetName val="NEW-IDs_Fun_&amp;_Group4"/>
      <sheetName val="Operating_Statistics4"/>
      <sheetName val="9__Package_split_-_Cost_4"/>
      <sheetName val="FA(Apr_07)3"/>
      <sheetName val="Reco_O_S3"/>
      <sheetName val="extra_work_elec_bill_4"/>
      <sheetName val="Leasing_Commision4"/>
      <sheetName val="Felix_Street_Summary4"/>
      <sheetName val="ITEM__STUDY_(2)4"/>
      <sheetName val="TDS_Certificate-Format4"/>
      <sheetName val="Trial_Balance4"/>
      <sheetName val="P_R__TAXES4"/>
      <sheetName val="BILLING_SUM4"/>
      <sheetName val="Service_Invoice4"/>
      <sheetName val="MIS_AC_wise4"/>
      <sheetName val="drop-dwn_list4"/>
      <sheetName val="A_O_R_4"/>
      <sheetName val="HBI_NCD4"/>
      <sheetName val="CUSTOM_Jun994"/>
      <sheetName val="Night_Shift4"/>
      <sheetName val="Overall_Summary4"/>
      <sheetName val="소상_&quot;1&quot;4"/>
      <sheetName val="Related_party_-_P&amp;L4"/>
      <sheetName val="Cost_summary4"/>
      <sheetName val="RCC_Rates4"/>
      <sheetName val="PRECAST_lightconc-II4"/>
      <sheetName val="Tender_Summary4"/>
      <sheetName val="Bill_1-BOQ-Civil_Works4"/>
      <sheetName val="UNP-NCW_4"/>
      <sheetName val="4_4_External_Plaster4"/>
      <sheetName val="Lease_Expiry3"/>
      <sheetName val="Customize_Your_Invoice3"/>
      <sheetName val="Budget_Summary3"/>
      <sheetName val="Loss_30043"/>
      <sheetName val="Reconciliation_of_GL_&amp;_FAR3"/>
      <sheetName val="exec_summ3"/>
      <sheetName val="Ins_Erection4"/>
      <sheetName val="Base_data_Security_Procedures3"/>
      <sheetName val="Notes-pivot1_4"/>
      <sheetName val="ASSETS_P&amp;M4"/>
      <sheetName val="Assets_Land_&amp;_Mise_FA4"/>
      <sheetName val="Basement_Budget4"/>
      <sheetName val="0__Data_Validation_List4"/>
      <sheetName val="stacking_sheet4"/>
      <sheetName val="Taluka_wise_dealer_(2)3"/>
      <sheetName val="Graph_(LGEN)3"/>
      <sheetName val="선적schedule_(2)3"/>
      <sheetName val="Monthly_Inputs3"/>
      <sheetName val="2000-1_Monthly_Cashflows3"/>
      <sheetName val="2002-2_Monthly_Cashflows3"/>
      <sheetName val="cl_14_Annex_7_3"/>
      <sheetName val="Encl_7A3"/>
      <sheetName val="wdr_bldg3"/>
      <sheetName val="Formated_Trial_Balance3"/>
      <sheetName val="SEP_3"/>
      <sheetName val="Redelvery_provision_changed3"/>
      <sheetName val="Power_&amp;_Fuel_(S)3"/>
      <sheetName val="S_&amp;_A3"/>
      <sheetName val="Schedule_v13"/>
      <sheetName val="USB_13"/>
      <sheetName val="_3"/>
      <sheetName val="BOQ_Distribution3"/>
      <sheetName val="GM_&amp;_TA3"/>
      <sheetName val="steam_outlet3"/>
      <sheetName val="SCH_103"/>
      <sheetName val="SAP_EMP3"/>
      <sheetName val="Staff_Costs4"/>
      <sheetName val="RATE_LIST_(2)3"/>
      <sheetName val="Control_Sheet3"/>
      <sheetName val="Sale_Charts3"/>
      <sheetName val="HOUSE_RENT_DEPO_3"/>
      <sheetName val="final_0611063"/>
      <sheetName val="SAB_P&amp;L3"/>
      <sheetName val="cash_flow4"/>
      <sheetName val="Determination_of_Threshold3"/>
      <sheetName val="Multipliers_&amp;_KRA3"/>
      <sheetName val="DYN_PP3"/>
      <sheetName val="June_Reserve_-_Far_East3"/>
      <sheetName val="WC_analytics_(+data_pages)3"/>
      <sheetName val="Rs_in_lacs2"/>
      <sheetName val="Esteem_Rear2"/>
      <sheetName val="Jul_96_Worksheet1"/>
      <sheetName val="NGS_Data_Sheet2"/>
      <sheetName val="SGS_Data_Sheet2"/>
      <sheetName val="RCC_Ret__Wall3"/>
      <sheetName val="Capital_Structure3"/>
      <sheetName val="TBAL9697_-group_wise__sdpl3"/>
      <sheetName val="Misc__Master3"/>
      <sheetName val="Account_title3"/>
      <sheetName val="Check_Register2"/>
      <sheetName val="EBITDA_Bridge2"/>
      <sheetName val="2003_Budget-PL-case12"/>
      <sheetName val="Key_Assumption3"/>
      <sheetName val="Master_Information3"/>
      <sheetName val="Fin__Assumpt__-_Sensitivities2"/>
      <sheetName val="NOA_Data2"/>
      <sheetName val="4_Annex_1_Basic_rate2"/>
      <sheetName val="Elec_Summ2"/>
      <sheetName val="ELEC_BOQ2"/>
      <sheetName val="TRACK_BUSWAY2"/>
      <sheetName val="Other_notes2"/>
      <sheetName val="Linked_Lead2"/>
      <sheetName val="STAFFSCHED_2"/>
      <sheetName val="Basic_Rate2"/>
      <sheetName val="_COP2"/>
      <sheetName val="meeting_rectification_control2"/>
      <sheetName val="Loan_Data2"/>
      <sheetName val="Standalone_seg2"/>
      <sheetName val="currency_(2)2"/>
      <sheetName val="NW_RTU2"/>
      <sheetName val="Clause_92"/>
      <sheetName val="labour_rates2"/>
      <sheetName val="old_serial_no_2"/>
      <sheetName val="Budget_CF_-_Overall2"/>
      <sheetName val="공사비_내역_(가)2"/>
      <sheetName val="4K_-_(6a)_Non_Manual_Breakdown2"/>
      <sheetName val="3__Elemental_Summary2"/>
      <sheetName val="August_TB2"/>
      <sheetName val="Trial_Balance_Format2"/>
      <sheetName val="GF_Columns2"/>
      <sheetName val="grp_1"/>
      <sheetName val="Prov_for_exp-April'08_-_June'01"/>
      <sheetName val="Provision_for_exp-Upto_Mar'081"/>
      <sheetName val="creditors_to_others1"/>
      <sheetName val="other_amt&amp;recoveries_payable1"/>
      <sheetName val="other_exp_charges_recoverable1"/>
      <sheetName val="rental_deposits1"/>
      <sheetName val="other_deposits_1"/>
      <sheetName val="prepaid_expenses1"/>
      <sheetName val="sal_adv1"/>
      <sheetName val="SP_Break_Up2"/>
      <sheetName val="Rates_Basic1"/>
      <sheetName val="Cash_Flow_2"/>
      <sheetName val="Mthly_CFS_(Kha)1"/>
      <sheetName val="DUMP_2"/>
      <sheetName val="Bspl_Main2"/>
      <sheetName val="Jun_20002"/>
      <sheetName val="Sheet2_(2)2"/>
      <sheetName val="Total_MTH2"/>
      <sheetName val="TASKRSRC_(2)2"/>
      <sheetName val="GL_Master_Data1"/>
      <sheetName val="INQVAR_PY2"/>
      <sheetName val="Schedules_3-82"/>
      <sheetName val="RELACION_REFERENCIAS1"/>
      <sheetName val="beam-reinft-machine_rm1"/>
      <sheetName val="BASIS_-DEC_081"/>
      <sheetName val="Base_Data1"/>
      <sheetName val="080_(2)1"/>
      <sheetName val="F_01_-_June_20051"/>
      <sheetName val="HW_SW1"/>
      <sheetName val="BOQ_CIVIL1"/>
      <sheetName val="Price_Comparison1"/>
      <sheetName val="Balance_Sheet_US$1"/>
      <sheetName val="earnings_model1"/>
      <sheetName val="Infinite_Studios2"/>
      <sheetName val="Neuros_&amp;_Immunos2"/>
      <sheetName val="NOT_FULL_RESTRAINT1"/>
      <sheetName val="BEARING_&amp;_BUCKLING1"/>
      <sheetName val="FF-2_(1)1"/>
      <sheetName val="addl_cost1"/>
      <sheetName val="7_Jan_021"/>
      <sheetName val="Final_Summary1"/>
      <sheetName val="Figures_in1"/>
      <sheetName val="EAW_Final_Accounts_-_991"/>
      <sheetName val="O2_11"/>
      <sheetName val="Conversion_Table1"/>
      <sheetName val="QTY__PROV_LAB1"/>
      <sheetName val="Consolidated_CF1"/>
      <sheetName val="Key_Assumptions1"/>
      <sheetName val="VAR_STORE_CONS1"/>
      <sheetName val="Profit_and_Loss1"/>
      <sheetName val="Trading_Comps1"/>
      <sheetName val="Internal_Data1"/>
      <sheetName val="P&amp;L_and_CFlow1"/>
      <sheetName val="Resue_Hoist1"/>
      <sheetName val="Reporting_VA1"/>
      <sheetName val="Standing_Data1"/>
      <sheetName val="cost_sheet-1999-001"/>
      <sheetName val="Local_Data1"/>
      <sheetName val="AR_Graphs1"/>
      <sheetName val="Manufacturing_Statistics1"/>
      <sheetName val="ECR_ECNOI_Slide1"/>
      <sheetName val="cover_page1"/>
      <sheetName val="Structure_Bills_Qty1"/>
      <sheetName val="Appendix_B-_3_Structural_Steel1"/>
      <sheetName val="Appendix_A-_1_Variation1"/>
      <sheetName val="Contracts_Status1"/>
      <sheetName val="Cost_Status-11"/>
      <sheetName val="Centaurus_Contract_Sum_1"/>
      <sheetName val="Payment_Status1"/>
      <sheetName val="1__Report1"/>
      <sheetName val="CANDY_BOQ1"/>
      <sheetName val="Leg_1-11"/>
      <sheetName val="Door_&amp;_Window1"/>
      <sheetName val="Labour_productivity1"/>
      <sheetName val="Field_Values1"/>
      <sheetName val="ACAD_Finishes1"/>
      <sheetName val="Site_Details1"/>
      <sheetName val="Site_Area_Statement1"/>
      <sheetName val="Form_61"/>
      <sheetName val="except_wiring1"/>
      <sheetName val="SUPPLY_-Sanitary_Fixtures1"/>
      <sheetName val="ITEMS_FOR_CIVIL_TENDER1"/>
      <sheetName val="2_1__Claimed_Not_Ack_as_debts1"/>
      <sheetName val="2_4__Service_Tax_Contingent1"/>
      <sheetName val="6__Auditor_Payment1"/>
      <sheetName val="7__Pauling_Joint_Venture1"/>
      <sheetName val="8__Non_Provision1"/>
      <sheetName val="5__MR1"/>
      <sheetName val="1612_01AN(7)_-_Niep_Tds_Summar1"/>
      <sheetName val="Last_Month_Report1"/>
      <sheetName val="GL_Links"/>
      <sheetName val="Acquisition_Assumptions"/>
      <sheetName val="Cost_Centre_Master"/>
      <sheetName val="PL- Notes"/>
      <sheetName val="directors"/>
      <sheetName val="TaxComputn"/>
      <sheetName val="BS-P&amp;L"/>
      <sheetName val="comp"/>
      <sheetName val="A3"/>
      <sheetName val="Senario Manager"/>
      <sheetName val="OH_SUMMARY"/>
      <sheetName val="OH_MAR"/>
      <sheetName val="OH_AUG"/>
      <sheetName val="OH_SEPT"/>
      <sheetName val="OH_OCT"/>
      <sheetName val="OH_NOV"/>
      <sheetName val="OH_DEC"/>
      <sheetName val="OH_JAN"/>
      <sheetName val="OH_FEB"/>
      <sheetName val="General"/>
      <sheetName val="Net Trans Sum"/>
      <sheetName val="Zero"/>
      <sheetName val="C_flow 95"/>
      <sheetName val="SCPC Profile"/>
      <sheetName val="SALREGJUNEFIXED"/>
      <sheetName val="hf-4"/>
      <sheetName val="BOQ HT"/>
      <sheetName val="New Tables"/>
      <sheetName val="credit_re-engineering"/>
      <sheetName val="MAIN BS &amp; P&amp;L"/>
      <sheetName val="Invoices for February 2003"/>
      <sheetName val="Input Screen"/>
      <sheetName val="Depreciation Methods"/>
      <sheetName val="SILICATE"/>
      <sheetName val="dBase"/>
      <sheetName val="12a. CFTable"/>
      <sheetName val="s"/>
      <sheetName val="Data sheet"/>
      <sheetName val="ridgewood"/>
      <sheetName val="coa_ramco_168"/>
      <sheetName val="MS of Instal"/>
      <sheetName val="MIR - SUPPLY"/>
      <sheetName val="WIR - INSTALL"/>
      <sheetName val="Angles"/>
      <sheetName val="Allocation"/>
      <sheetName val="Plant &amp;  Machinery"/>
      <sheetName val="Vehicles"/>
      <sheetName val="PARASITIC"/>
      <sheetName val="detail'02"/>
      <sheetName val="model by field"/>
      <sheetName val="IEA_02-99"/>
      <sheetName val="Crude oil"/>
      <sheetName val="Summary model"/>
      <sheetName val="Template"/>
      <sheetName val="Global Assumptions"/>
      <sheetName val="W Natuna"/>
      <sheetName val="WRLD EXPN"/>
    </sheetNames>
    <sheetDataSet>
      <sheetData sheetId="0" refreshError="1">
        <row r="65">
          <cell r="A65" t="str">
            <v>(II)</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ow r="65">
          <cell r="A65" t="str">
            <v>(II)</v>
          </cell>
        </row>
      </sheetData>
      <sheetData sheetId="62">
        <row r="65">
          <cell r="A65" t="str">
            <v>(II)</v>
          </cell>
        </row>
      </sheetData>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ow r="65">
          <cell r="A65" t="str">
            <v>(II)</v>
          </cell>
        </row>
      </sheetData>
      <sheetData sheetId="140" refreshError="1"/>
      <sheetData sheetId="141">
        <row r="65">
          <cell r="A65" t="str">
            <v>(II)</v>
          </cell>
        </row>
      </sheetData>
      <sheetData sheetId="142">
        <row r="65">
          <cell r="A65" t="str">
            <v>(II)</v>
          </cell>
        </row>
      </sheetData>
      <sheetData sheetId="143">
        <row r="65">
          <cell r="A65" t="str">
            <v>(II)</v>
          </cell>
        </row>
      </sheetData>
      <sheetData sheetId="144">
        <row r="65">
          <cell r="A65" t="str">
            <v>(II)</v>
          </cell>
        </row>
      </sheetData>
      <sheetData sheetId="145">
        <row r="65">
          <cell r="A65" t="str">
            <v>(II)</v>
          </cell>
        </row>
      </sheetData>
      <sheetData sheetId="146">
        <row r="65">
          <cell r="A65" t="str">
            <v>(II)</v>
          </cell>
        </row>
      </sheetData>
      <sheetData sheetId="147">
        <row r="65">
          <cell r="A65" t="str">
            <v>(II)</v>
          </cell>
        </row>
      </sheetData>
      <sheetData sheetId="148">
        <row r="65">
          <cell r="A65" t="str">
            <v>(II)</v>
          </cell>
        </row>
      </sheetData>
      <sheetData sheetId="149">
        <row r="65">
          <cell r="A65" t="str">
            <v>(II)</v>
          </cell>
        </row>
      </sheetData>
      <sheetData sheetId="150">
        <row r="65">
          <cell r="A65" t="str">
            <v>(II)</v>
          </cell>
        </row>
      </sheetData>
      <sheetData sheetId="151">
        <row r="65">
          <cell r="A65" t="str">
            <v>(II)</v>
          </cell>
        </row>
      </sheetData>
      <sheetData sheetId="152">
        <row r="65">
          <cell r="A65" t="str">
            <v>(II)</v>
          </cell>
        </row>
      </sheetData>
      <sheetData sheetId="153">
        <row r="65">
          <cell r="A65" t="str">
            <v>(II)</v>
          </cell>
        </row>
      </sheetData>
      <sheetData sheetId="154">
        <row r="65">
          <cell r="A65" t="str">
            <v>(II)</v>
          </cell>
        </row>
      </sheetData>
      <sheetData sheetId="155">
        <row r="65">
          <cell r="A65" t="str">
            <v>(II)</v>
          </cell>
        </row>
      </sheetData>
      <sheetData sheetId="156">
        <row r="65">
          <cell r="A65" t="str">
            <v>(II)</v>
          </cell>
        </row>
      </sheetData>
      <sheetData sheetId="157">
        <row r="65">
          <cell r="A65" t="str">
            <v>(II)</v>
          </cell>
        </row>
      </sheetData>
      <sheetData sheetId="158">
        <row r="65">
          <cell r="A65" t="str">
            <v>(II)</v>
          </cell>
        </row>
      </sheetData>
      <sheetData sheetId="159">
        <row r="65">
          <cell r="A65" t="str">
            <v>(II)</v>
          </cell>
        </row>
      </sheetData>
      <sheetData sheetId="160">
        <row r="65">
          <cell r="A65" t="str">
            <v>(II)</v>
          </cell>
        </row>
      </sheetData>
      <sheetData sheetId="161">
        <row r="65">
          <cell r="A65" t="str">
            <v>(II)</v>
          </cell>
        </row>
      </sheetData>
      <sheetData sheetId="162">
        <row r="65">
          <cell r="A65" t="str">
            <v>(II)</v>
          </cell>
        </row>
      </sheetData>
      <sheetData sheetId="163">
        <row r="65">
          <cell r="A65" t="str">
            <v>(II)</v>
          </cell>
        </row>
      </sheetData>
      <sheetData sheetId="164">
        <row r="65">
          <cell r="A65" t="str">
            <v>(II)</v>
          </cell>
        </row>
      </sheetData>
      <sheetData sheetId="165">
        <row r="65">
          <cell r="A65" t="str">
            <v>(II)</v>
          </cell>
        </row>
      </sheetData>
      <sheetData sheetId="166">
        <row r="65">
          <cell r="A65" t="str">
            <v>(II)</v>
          </cell>
        </row>
      </sheetData>
      <sheetData sheetId="167">
        <row r="65">
          <cell r="A65" t="str">
            <v>(II)</v>
          </cell>
        </row>
      </sheetData>
      <sheetData sheetId="168">
        <row r="65">
          <cell r="A65" t="str">
            <v>(II)</v>
          </cell>
        </row>
      </sheetData>
      <sheetData sheetId="169">
        <row r="65">
          <cell r="A65" t="str">
            <v>(II)</v>
          </cell>
        </row>
      </sheetData>
      <sheetData sheetId="170">
        <row r="65">
          <cell r="A65" t="str">
            <v>(II)</v>
          </cell>
        </row>
      </sheetData>
      <sheetData sheetId="171">
        <row r="65">
          <cell r="A65" t="str">
            <v>(II)</v>
          </cell>
        </row>
      </sheetData>
      <sheetData sheetId="172">
        <row r="65">
          <cell r="A65" t="str">
            <v>(II)</v>
          </cell>
        </row>
      </sheetData>
      <sheetData sheetId="173">
        <row r="65">
          <cell r="A65" t="str">
            <v>(II)</v>
          </cell>
        </row>
      </sheetData>
      <sheetData sheetId="174">
        <row r="65">
          <cell r="A65" t="str">
            <v>(II)</v>
          </cell>
        </row>
      </sheetData>
      <sheetData sheetId="175">
        <row r="65">
          <cell r="A65" t="str">
            <v>(II)</v>
          </cell>
        </row>
      </sheetData>
      <sheetData sheetId="176">
        <row r="65">
          <cell r="A65" t="str">
            <v>(II)</v>
          </cell>
        </row>
      </sheetData>
      <sheetData sheetId="177">
        <row r="65">
          <cell r="A65" t="str">
            <v>(II)</v>
          </cell>
        </row>
      </sheetData>
      <sheetData sheetId="178">
        <row r="65">
          <cell r="A65" t="str">
            <v>(II)</v>
          </cell>
        </row>
      </sheetData>
      <sheetData sheetId="179">
        <row r="65">
          <cell r="A65" t="str">
            <v>(II)</v>
          </cell>
        </row>
      </sheetData>
      <sheetData sheetId="180">
        <row r="65">
          <cell r="A65" t="str">
            <v>(II)</v>
          </cell>
        </row>
      </sheetData>
      <sheetData sheetId="181">
        <row r="65">
          <cell r="A65" t="str">
            <v>(II)</v>
          </cell>
        </row>
      </sheetData>
      <sheetData sheetId="182">
        <row r="65">
          <cell r="A65" t="str">
            <v>(II)</v>
          </cell>
        </row>
      </sheetData>
      <sheetData sheetId="183">
        <row r="65">
          <cell r="A65" t="str">
            <v>(II)</v>
          </cell>
        </row>
      </sheetData>
      <sheetData sheetId="184">
        <row r="65">
          <cell r="A65" t="str">
            <v>(II)</v>
          </cell>
        </row>
      </sheetData>
      <sheetData sheetId="185">
        <row r="65">
          <cell r="A65" t="str">
            <v>(II)</v>
          </cell>
        </row>
      </sheetData>
      <sheetData sheetId="186">
        <row r="65">
          <cell r="A65" t="str">
            <v>(II)</v>
          </cell>
        </row>
      </sheetData>
      <sheetData sheetId="187">
        <row r="65">
          <cell r="A65" t="str">
            <v>(II)</v>
          </cell>
        </row>
      </sheetData>
      <sheetData sheetId="188">
        <row r="65">
          <cell r="A65" t="str">
            <v>(II)</v>
          </cell>
        </row>
      </sheetData>
      <sheetData sheetId="189">
        <row r="65">
          <cell r="A65" t="str">
            <v>(II)</v>
          </cell>
        </row>
      </sheetData>
      <sheetData sheetId="190">
        <row r="65">
          <cell r="A65" t="str">
            <v>(II)</v>
          </cell>
        </row>
      </sheetData>
      <sheetData sheetId="191">
        <row r="65">
          <cell r="A65" t="str">
            <v>(II)</v>
          </cell>
        </row>
      </sheetData>
      <sheetData sheetId="192">
        <row r="65">
          <cell r="A65" t="str">
            <v>(II)</v>
          </cell>
        </row>
      </sheetData>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ow r="65">
          <cell r="A65" t="str">
            <v>(II)</v>
          </cell>
        </row>
      </sheetData>
      <sheetData sheetId="294">
        <row r="65">
          <cell r="A65" t="str">
            <v>(II)</v>
          </cell>
        </row>
      </sheetData>
      <sheetData sheetId="295">
        <row r="65">
          <cell r="A65" t="str">
            <v>(II)</v>
          </cell>
        </row>
      </sheetData>
      <sheetData sheetId="296">
        <row r="65">
          <cell r="A65" t="str">
            <v>(II)</v>
          </cell>
        </row>
      </sheetData>
      <sheetData sheetId="297">
        <row r="65">
          <cell r="A65" t="str">
            <v>(II)</v>
          </cell>
        </row>
      </sheetData>
      <sheetData sheetId="298">
        <row r="65">
          <cell r="A65" t="str">
            <v>(II)</v>
          </cell>
        </row>
      </sheetData>
      <sheetData sheetId="299" refreshError="1"/>
      <sheetData sheetId="300" refreshError="1"/>
      <sheetData sheetId="301" refreshError="1"/>
      <sheetData sheetId="302" refreshError="1"/>
      <sheetData sheetId="303" refreshError="1"/>
      <sheetData sheetId="304">
        <row r="65">
          <cell r="A65" t="str">
            <v>(II)</v>
          </cell>
        </row>
      </sheetData>
      <sheetData sheetId="305" refreshError="1"/>
      <sheetData sheetId="306">
        <row r="65">
          <cell r="A65" t="str">
            <v>(II)</v>
          </cell>
        </row>
      </sheetData>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ow r="65">
          <cell r="A65" t="str">
            <v>(II)</v>
          </cell>
        </row>
      </sheetData>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sheetData sheetId="343" refreshError="1"/>
      <sheetData sheetId="344" refreshError="1"/>
      <sheetData sheetId="345" refreshError="1"/>
      <sheetData sheetId="346" refreshError="1"/>
      <sheetData sheetId="347"/>
      <sheetData sheetId="348"/>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ow r="65">
          <cell r="A65" t="str">
            <v>(II)</v>
          </cell>
        </row>
      </sheetData>
      <sheetData sheetId="359">
        <row r="65">
          <cell r="A65" t="str">
            <v>(II)</v>
          </cell>
        </row>
      </sheetData>
      <sheetData sheetId="360">
        <row r="65">
          <cell r="A65" t="str">
            <v>(II)</v>
          </cell>
        </row>
      </sheetData>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ow r="65">
          <cell r="A65" t="str">
            <v>(II)</v>
          </cell>
        </row>
      </sheetData>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ow r="65">
          <cell r="A65" t="str">
            <v>(II)</v>
          </cell>
        </row>
      </sheetData>
      <sheetData sheetId="414">
        <row r="65">
          <cell r="A65" t="str">
            <v>(II)</v>
          </cell>
        </row>
      </sheetData>
      <sheetData sheetId="415">
        <row r="65">
          <cell r="A65" t="str">
            <v>(II)</v>
          </cell>
        </row>
      </sheetData>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ow r="65">
          <cell r="A65" t="str">
            <v>(II)</v>
          </cell>
        </row>
      </sheetData>
      <sheetData sheetId="437">
        <row r="65">
          <cell r="A65" t="str">
            <v>(II)</v>
          </cell>
        </row>
      </sheetData>
      <sheetData sheetId="438">
        <row r="65">
          <cell r="A65" t="str">
            <v>(II)</v>
          </cell>
        </row>
      </sheetData>
      <sheetData sheetId="439">
        <row r="65">
          <cell r="A65" t="str">
            <v>(II)</v>
          </cell>
        </row>
      </sheetData>
      <sheetData sheetId="440">
        <row r="65">
          <cell r="A65" t="str">
            <v>(II)</v>
          </cell>
        </row>
      </sheetData>
      <sheetData sheetId="441">
        <row r="65">
          <cell r="A65" t="str">
            <v>(II)</v>
          </cell>
        </row>
      </sheetData>
      <sheetData sheetId="442">
        <row r="65">
          <cell r="A65" t="str">
            <v>(II)</v>
          </cell>
        </row>
      </sheetData>
      <sheetData sheetId="443">
        <row r="65">
          <cell r="A65" t="str">
            <v>(II)</v>
          </cell>
        </row>
      </sheetData>
      <sheetData sheetId="444">
        <row r="65">
          <cell r="A65" t="str">
            <v>(II)</v>
          </cell>
        </row>
      </sheetData>
      <sheetData sheetId="445">
        <row r="65">
          <cell r="A65" t="str">
            <v>(II)</v>
          </cell>
        </row>
      </sheetData>
      <sheetData sheetId="446">
        <row r="65">
          <cell r="A65" t="str">
            <v>(II)</v>
          </cell>
        </row>
      </sheetData>
      <sheetData sheetId="447">
        <row r="65">
          <cell r="A65" t="str">
            <v>(II)</v>
          </cell>
        </row>
      </sheetData>
      <sheetData sheetId="448">
        <row r="65">
          <cell r="A65" t="str">
            <v>(II)</v>
          </cell>
        </row>
      </sheetData>
      <sheetData sheetId="449">
        <row r="65">
          <cell r="A65" t="str">
            <v>(II)</v>
          </cell>
        </row>
      </sheetData>
      <sheetData sheetId="450">
        <row r="65">
          <cell r="A65" t="str">
            <v>(II)</v>
          </cell>
        </row>
      </sheetData>
      <sheetData sheetId="451">
        <row r="65">
          <cell r="A65" t="str">
            <v>(II)</v>
          </cell>
        </row>
      </sheetData>
      <sheetData sheetId="452">
        <row r="65">
          <cell r="A65" t="str">
            <v>(II)</v>
          </cell>
        </row>
      </sheetData>
      <sheetData sheetId="453">
        <row r="65">
          <cell r="A65" t="str">
            <v>(II)</v>
          </cell>
        </row>
      </sheetData>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ow r="65">
          <cell r="A65" t="str">
            <v>(II)</v>
          </cell>
        </row>
      </sheetData>
      <sheetData sheetId="496">
        <row r="65">
          <cell r="A65" t="str">
            <v>(II)</v>
          </cell>
        </row>
      </sheetData>
      <sheetData sheetId="497">
        <row r="65">
          <cell r="A65" t="str">
            <v>(II)</v>
          </cell>
        </row>
      </sheetData>
      <sheetData sheetId="498">
        <row r="65">
          <cell r="A65" t="str">
            <v>(II)</v>
          </cell>
        </row>
      </sheetData>
      <sheetData sheetId="499">
        <row r="65">
          <cell r="A65" t="str">
            <v>(II)</v>
          </cell>
        </row>
      </sheetData>
      <sheetData sheetId="500">
        <row r="65">
          <cell r="A65" t="str">
            <v>(II)</v>
          </cell>
        </row>
      </sheetData>
      <sheetData sheetId="501">
        <row r="65">
          <cell r="A65" t="str">
            <v>(II)</v>
          </cell>
        </row>
      </sheetData>
      <sheetData sheetId="502">
        <row r="65">
          <cell r="A65" t="str">
            <v>(II)</v>
          </cell>
        </row>
      </sheetData>
      <sheetData sheetId="503">
        <row r="65">
          <cell r="A65" t="str">
            <v>(II)</v>
          </cell>
        </row>
      </sheetData>
      <sheetData sheetId="504">
        <row r="65">
          <cell r="A65" t="str">
            <v>(II)</v>
          </cell>
        </row>
      </sheetData>
      <sheetData sheetId="505">
        <row r="65">
          <cell r="A65" t="str">
            <v>(II)</v>
          </cell>
        </row>
      </sheetData>
      <sheetData sheetId="506">
        <row r="65">
          <cell r="A65" t="str">
            <v>(II)</v>
          </cell>
        </row>
      </sheetData>
      <sheetData sheetId="507">
        <row r="65">
          <cell r="A65" t="str">
            <v>(II)</v>
          </cell>
        </row>
      </sheetData>
      <sheetData sheetId="508">
        <row r="65">
          <cell r="A65" t="str">
            <v>(II)</v>
          </cell>
        </row>
      </sheetData>
      <sheetData sheetId="509">
        <row r="65">
          <cell r="A65" t="str">
            <v>(II)</v>
          </cell>
        </row>
      </sheetData>
      <sheetData sheetId="510">
        <row r="65">
          <cell r="A65" t="str">
            <v>(II)</v>
          </cell>
        </row>
      </sheetData>
      <sheetData sheetId="511">
        <row r="65">
          <cell r="A65" t="str">
            <v>(II)</v>
          </cell>
        </row>
      </sheetData>
      <sheetData sheetId="512">
        <row r="65">
          <cell r="A65" t="str">
            <v>(II)</v>
          </cell>
        </row>
      </sheetData>
      <sheetData sheetId="513">
        <row r="65">
          <cell r="A65" t="str">
            <v>(II)</v>
          </cell>
        </row>
      </sheetData>
      <sheetData sheetId="514">
        <row r="65">
          <cell r="A65" t="str">
            <v>(II)</v>
          </cell>
        </row>
      </sheetData>
      <sheetData sheetId="515">
        <row r="65">
          <cell r="A65" t="str">
            <v>(II)</v>
          </cell>
        </row>
      </sheetData>
      <sheetData sheetId="516">
        <row r="65">
          <cell r="A65" t="str">
            <v>(II)</v>
          </cell>
        </row>
      </sheetData>
      <sheetData sheetId="517">
        <row r="65">
          <cell r="A65" t="str">
            <v>(II)</v>
          </cell>
        </row>
      </sheetData>
      <sheetData sheetId="518">
        <row r="65">
          <cell r="A65" t="str">
            <v>(II)</v>
          </cell>
        </row>
      </sheetData>
      <sheetData sheetId="519">
        <row r="65">
          <cell r="A65" t="str">
            <v>(II)</v>
          </cell>
        </row>
      </sheetData>
      <sheetData sheetId="520">
        <row r="65">
          <cell r="A65" t="str">
            <v>(II)</v>
          </cell>
        </row>
      </sheetData>
      <sheetData sheetId="521">
        <row r="65">
          <cell r="A65" t="str">
            <v>(II)</v>
          </cell>
        </row>
      </sheetData>
      <sheetData sheetId="522">
        <row r="65">
          <cell r="A65" t="str">
            <v>(II)</v>
          </cell>
        </row>
      </sheetData>
      <sheetData sheetId="523">
        <row r="65">
          <cell r="A65" t="str">
            <v>(II)</v>
          </cell>
        </row>
      </sheetData>
      <sheetData sheetId="524">
        <row r="65">
          <cell r="A65" t="str">
            <v>(II)</v>
          </cell>
        </row>
      </sheetData>
      <sheetData sheetId="525">
        <row r="65">
          <cell r="A65" t="str">
            <v>(II)</v>
          </cell>
        </row>
      </sheetData>
      <sheetData sheetId="526">
        <row r="65">
          <cell r="A65" t="str">
            <v>(II)</v>
          </cell>
        </row>
      </sheetData>
      <sheetData sheetId="527">
        <row r="65">
          <cell r="A65" t="str">
            <v>(II)</v>
          </cell>
        </row>
      </sheetData>
      <sheetData sheetId="528">
        <row r="65">
          <cell r="A65" t="str">
            <v>(II)</v>
          </cell>
        </row>
      </sheetData>
      <sheetData sheetId="529">
        <row r="65">
          <cell r="A65" t="str">
            <v>(II)</v>
          </cell>
        </row>
      </sheetData>
      <sheetData sheetId="530">
        <row r="65">
          <cell r="A65" t="str">
            <v>(II)</v>
          </cell>
        </row>
      </sheetData>
      <sheetData sheetId="531">
        <row r="65">
          <cell r="A65" t="str">
            <v>(II)</v>
          </cell>
        </row>
      </sheetData>
      <sheetData sheetId="532">
        <row r="65">
          <cell r="A65" t="str">
            <v>(II)</v>
          </cell>
        </row>
      </sheetData>
      <sheetData sheetId="533">
        <row r="65">
          <cell r="A65" t="str">
            <v>(II)</v>
          </cell>
        </row>
      </sheetData>
      <sheetData sheetId="534">
        <row r="65">
          <cell r="A65" t="str">
            <v>(II)</v>
          </cell>
        </row>
      </sheetData>
      <sheetData sheetId="535">
        <row r="65">
          <cell r="A65" t="str">
            <v>(II)</v>
          </cell>
        </row>
      </sheetData>
      <sheetData sheetId="536">
        <row r="65">
          <cell r="A65" t="str">
            <v>(II)</v>
          </cell>
        </row>
      </sheetData>
      <sheetData sheetId="537">
        <row r="65">
          <cell r="A65" t="str">
            <v>(II)</v>
          </cell>
        </row>
      </sheetData>
      <sheetData sheetId="538">
        <row r="65">
          <cell r="A65" t="str">
            <v>(II)</v>
          </cell>
        </row>
      </sheetData>
      <sheetData sheetId="539">
        <row r="65">
          <cell r="A65" t="str">
            <v>(II)</v>
          </cell>
        </row>
      </sheetData>
      <sheetData sheetId="540">
        <row r="65">
          <cell r="A65" t="str">
            <v>(II)</v>
          </cell>
        </row>
      </sheetData>
      <sheetData sheetId="541">
        <row r="65">
          <cell r="A65" t="str">
            <v>(II)</v>
          </cell>
        </row>
      </sheetData>
      <sheetData sheetId="542">
        <row r="65">
          <cell r="A65" t="str">
            <v>(II)</v>
          </cell>
        </row>
      </sheetData>
      <sheetData sheetId="543">
        <row r="65">
          <cell r="A65" t="str">
            <v>(II)</v>
          </cell>
        </row>
      </sheetData>
      <sheetData sheetId="544">
        <row r="65">
          <cell r="A65" t="str">
            <v>(II)</v>
          </cell>
        </row>
      </sheetData>
      <sheetData sheetId="545">
        <row r="65">
          <cell r="A65" t="str">
            <v>(II)</v>
          </cell>
        </row>
      </sheetData>
      <sheetData sheetId="546">
        <row r="65">
          <cell r="A65" t="str">
            <v>(II)</v>
          </cell>
        </row>
      </sheetData>
      <sheetData sheetId="547">
        <row r="65">
          <cell r="A65" t="str">
            <v>(II)</v>
          </cell>
        </row>
      </sheetData>
      <sheetData sheetId="548">
        <row r="65">
          <cell r="A65" t="str">
            <v>(II)</v>
          </cell>
        </row>
      </sheetData>
      <sheetData sheetId="549">
        <row r="65">
          <cell r="A65" t="str">
            <v>(II)</v>
          </cell>
        </row>
      </sheetData>
      <sheetData sheetId="550">
        <row r="65">
          <cell r="A65" t="str">
            <v>(II)</v>
          </cell>
        </row>
      </sheetData>
      <sheetData sheetId="551">
        <row r="65">
          <cell r="A65" t="str">
            <v>(II)</v>
          </cell>
        </row>
      </sheetData>
      <sheetData sheetId="552">
        <row r="65">
          <cell r="A65" t="str">
            <v>(II)</v>
          </cell>
        </row>
      </sheetData>
      <sheetData sheetId="553">
        <row r="65">
          <cell r="A65" t="str">
            <v>(II)</v>
          </cell>
        </row>
      </sheetData>
      <sheetData sheetId="554">
        <row r="65">
          <cell r="A65" t="str">
            <v>(II)</v>
          </cell>
        </row>
      </sheetData>
      <sheetData sheetId="555">
        <row r="65">
          <cell r="A65" t="str">
            <v>(II)</v>
          </cell>
        </row>
      </sheetData>
      <sheetData sheetId="556">
        <row r="65">
          <cell r="A65" t="str">
            <v>(II)</v>
          </cell>
        </row>
      </sheetData>
      <sheetData sheetId="557">
        <row r="65">
          <cell r="A65" t="str">
            <v>(II)</v>
          </cell>
        </row>
      </sheetData>
      <sheetData sheetId="558">
        <row r="65">
          <cell r="A65" t="str">
            <v>(II)</v>
          </cell>
        </row>
      </sheetData>
      <sheetData sheetId="559">
        <row r="65">
          <cell r="A65" t="str">
            <v>(II)</v>
          </cell>
        </row>
      </sheetData>
      <sheetData sheetId="560">
        <row r="65">
          <cell r="A65" t="str">
            <v>(II)</v>
          </cell>
        </row>
      </sheetData>
      <sheetData sheetId="561">
        <row r="65">
          <cell r="A65" t="str">
            <v>(II)</v>
          </cell>
        </row>
      </sheetData>
      <sheetData sheetId="562">
        <row r="65">
          <cell r="A65" t="str">
            <v>(II)</v>
          </cell>
        </row>
      </sheetData>
      <sheetData sheetId="563">
        <row r="65">
          <cell r="A65" t="str">
            <v>(II)</v>
          </cell>
        </row>
      </sheetData>
      <sheetData sheetId="564">
        <row r="65">
          <cell r="A65" t="str">
            <v>(II)</v>
          </cell>
        </row>
      </sheetData>
      <sheetData sheetId="565">
        <row r="65">
          <cell r="A65" t="str">
            <v>(II)</v>
          </cell>
        </row>
      </sheetData>
      <sheetData sheetId="566">
        <row r="65">
          <cell r="A65" t="str">
            <v>(II)</v>
          </cell>
        </row>
      </sheetData>
      <sheetData sheetId="567">
        <row r="65">
          <cell r="A65" t="str">
            <v>(II)</v>
          </cell>
        </row>
      </sheetData>
      <sheetData sheetId="568">
        <row r="65">
          <cell r="A65" t="str">
            <v>(II)</v>
          </cell>
        </row>
      </sheetData>
      <sheetData sheetId="569">
        <row r="65">
          <cell r="A65" t="str">
            <v>(II)</v>
          </cell>
        </row>
      </sheetData>
      <sheetData sheetId="570">
        <row r="65">
          <cell r="A65" t="str">
            <v>(II)</v>
          </cell>
        </row>
      </sheetData>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ow r="65">
          <cell r="A65" t="str">
            <v>(II)</v>
          </cell>
        </row>
      </sheetData>
      <sheetData sheetId="656">
        <row r="65">
          <cell r="A65" t="str">
            <v>(II)</v>
          </cell>
        </row>
      </sheetData>
      <sheetData sheetId="657" refreshError="1"/>
      <sheetData sheetId="658" refreshError="1"/>
      <sheetData sheetId="659">
        <row r="65">
          <cell r="A65" t="str">
            <v>(II)</v>
          </cell>
        </row>
      </sheetData>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ow r="65">
          <cell r="A65" t="str">
            <v>(II)</v>
          </cell>
        </row>
      </sheetData>
      <sheetData sheetId="681">
        <row r="65">
          <cell r="A65" t="str">
            <v>(II)</v>
          </cell>
        </row>
      </sheetData>
      <sheetData sheetId="682">
        <row r="65">
          <cell r="A65" t="str">
            <v>(II)</v>
          </cell>
        </row>
      </sheetData>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ow r="65">
          <cell r="A65" t="str">
            <v>(II)</v>
          </cell>
        </row>
      </sheetData>
      <sheetData sheetId="724">
        <row r="65">
          <cell r="A65" t="str">
            <v>(II)</v>
          </cell>
        </row>
      </sheetData>
      <sheetData sheetId="725">
        <row r="65">
          <cell r="A65" t="str">
            <v>(II)</v>
          </cell>
        </row>
      </sheetData>
      <sheetData sheetId="726">
        <row r="65">
          <cell r="A65" t="str">
            <v>(II)</v>
          </cell>
        </row>
      </sheetData>
      <sheetData sheetId="727">
        <row r="65">
          <cell r="A65" t="str">
            <v>(II)</v>
          </cell>
        </row>
      </sheetData>
      <sheetData sheetId="728" refreshError="1"/>
      <sheetData sheetId="729" refreshError="1"/>
      <sheetData sheetId="730" refreshError="1"/>
      <sheetData sheetId="731" refreshError="1"/>
      <sheetData sheetId="732" refreshError="1"/>
      <sheetData sheetId="733">
        <row r="65">
          <cell r="A65" t="str">
            <v>(II)</v>
          </cell>
        </row>
      </sheetData>
      <sheetData sheetId="734">
        <row r="65">
          <cell r="A65" t="str">
            <v>(II)</v>
          </cell>
        </row>
      </sheetData>
      <sheetData sheetId="735">
        <row r="65">
          <cell r="A65" t="str">
            <v>(II)</v>
          </cell>
        </row>
      </sheetData>
      <sheetData sheetId="736">
        <row r="65">
          <cell r="A65" t="str">
            <v>(II)</v>
          </cell>
        </row>
      </sheetData>
      <sheetData sheetId="737">
        <row r="65">
          <cell r="A65" t="str">
            <v>(II)</v>
          </cell>
        </row>
      </sheetData>
      <sheetData sheetId="738">
        <row r="65">
          <cell r="A65" t="str">
            <v>(II)</v>
          </cell>
        </row>
      </sheetData>
      <sheetData sheetId="739">
        <row r="65">
          <cell r="A65" t="str">
            <v>(II)</v>
          </cell>
        </row>
      </sheetData>
      <sheetData sheetId="740">
        <row r="65">
          <cell r="A65" t="str">
            <v>(II)</v>
          </cell>
        </row>
      </sheetData>
      <sheetData sheetId="741" refreshError="1"/>
      <sheetData sheetId="742" refreshError="1"/>
      <sheetData sheetId="743" refreshError="1"/>
      <sheetData sheetId="744">
        <row r="65">
          <cell r="A65" t="str">
            <v>(II)</v>
          </cell>
        </row>
      </sheetData>
      <sheetData sheetId="745">
        <row r="65">
          <cell r="A65" t="str">
            <v>(II)</v>
          </cell>
        </row>
      </sheetData>
      <sheetData sheetId="746">
        <row r="65">
          <cell r="A65" t="str">
            <v>(II)</v>
          </cell>
        </row>
      </sheetData>
      <sheetData sheetId="747">
        <row r="65">
          <cell r="A65" t="str">
            <v>(II)</v>
          </cell>
        </row>
      </sheetData>
      <sheetData sheetId="748">
        <row r="65">
          <cell r="A65" t="str">
            <v>(II)</v>
          </cell>
        </row>
      </sheetData>
      <sheetData sheetId="749">
        <row r="65">
          <cell r="A65" t="str">
            <v>(II)</v>
          </cell>
        </row>
      </sheetData>
      <sheetData sheetId="750">
        <row r="65">
          <cell r="A65" t="str">
            <v>(II)</v>
          </cell>
        </row>
      </sheetData>
      <sheetData sheetId="751">
        <row r="65">
          <cell r="A65" t="str">
            <v>(II)</v>
          </cell>
        </row>
      </sheetData>
      <sheetData sheetId="752">
        <row r="65">
          <cell r="A65" t="str">
            <v>(II)</v>
          </cell>
        </row>
      </sheetData>
      <sheetData sheetId="753" refreshError="1"/>
      <sheetData sheetId="754">
        <row r="65">
          <cell r="A65" t="str">
            <v>(II)</v>
          </cell>
        </row>
      </sheetData>
      <sheetData sheetId="755">
        <row r="65">
          <cell r="A65" t="str">
            <v>(II)</v>
          </cell>
        </row>
      </sheetData>
      <sheetData sheetId="756">
        <row r="65">
          <cell r="A65" t="str">
            <v>(II)</v>
          </cell>
        </row>
      </sheetData>
      <sheetData sheetId="757">
        <row r="65">
          <cell r="A65" t="str">
            <v>(II)</v>
          </cell>
        </row>
      </sheetData>
      <sheetData sheetId="758">
        <row r="65">
          <cell r="A65" t="str">
            <v>(II)</v>
          </cell>
        </row>
      </sheetData>
      <sheetData sheetId="759">
        <row r="65">
          <cell r="A65" t="str">
            <v>(II)</v>
          </cell>
        </row>
      </sheetData>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efreshError="1"/>
      <sheetData sheetId="781" refreshError="1"/>
      <sheetData sheetId="782" refreshError="1"/>
      <sheetData sheetId="783" refreshError="1"/>
      <sheetData sheetId="784">
        <row r="65">
          <cell r="A65" t="str">
            <v>(II)</v>
          </cell>
        </row>
      </sheetData>
      <sheetData sheetId="785">
        <row r="65">
          <cell r="A65" t="str">
            <v>(II)</v>
          </cell>
        </row>
      </sheetData>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ow r="65">
          <cell r="A65" t="str">
            <v>(II)</v>
          </cell>
        </row>
      </sheetData>
      <sheetData sheetId="806">
        <row r="65">
          <cell r="A65" t="str">
            <v>(II)</v>
          </cell>
        </row>
      </sheetData>
      <sheetData sheetId="807">
        <row r="65">
          <cell r="A65" t="str">
            <v>(II)</v>
          </cell>
        </row>
      </sheetData>
      <sheetData sheetId="808">
        <row r="65">
          <cell r="A65" t="str">
            <v>(II)</v>
          </cell>
        </row>
      </sheetData>
      <sheetData sheetId="809">
        <row r="65">
          <cell r="A65" t="str">
            <v>(II)</v>
          </cell>
        </row>
      </sheetData>
      <sheetData sheetId="810">
        <row r="65">
          <cell r="A65" t="str">
            <v>(II)</v>
          </cell>
        </row>
      </sheetData>
      <sheetData sheetId="811">
        <row r="65">
          <cell r="A65" t="str">
            <v>(II)</v>
          </cell>
        </row>
      </sheetData>
      <sheetData sheetId="812">
        <row r="65">
          <cell r="A65" t="str">
            <v>(II)</v>
          </cell>
        </row>
      </sheetData>
      <sheetData sheetId="813">
        <row r="65">
          <cell r="A65" t="str">
            <v>(II)</v>
          </cell>
        </row>
      </sheetData>
      <sheetData sheetId="814">
        <row r="65">
          <cell r="A65" t="str">
            <v>(II)</v>
          </cell>
        </row>
      </sheetData>
      <sheetData sheetId="815">
        <row r="65">
          <cell r="A65" t="str">
            <v>(II)</v>
          </cell>
        </row>
      </sheetData>
      <sheetData sheetId="816">
        <row r="65">
          <cell r="A65" t="str">
            <v>(II)</v>
          </cell>
        </row>
      </sheetData>
      <sheetData sheetId="817">
        <row r="65">
          <cell r="A65" t="str">
            <v>(II)</v>
          </cell>
        </row>
      </sheetData>
      <sheetData sheetId="818">
        <row r="65">
          <cell r="A65" t="str">
            <v>(II)</v>
          </cell>
        </row>
      </sheetData>
      <sheetData sheetId="819">
        <row r="65">
          <cell r="A65" t="str">
            <v>(II)</v>
          </cell>
        </row>
      </sheetData>
      <sheetData sheetId="820">
        <row r="65">
          <cell r="A65" t="str">
            <v>(II)</v>
          </cell>
        </row>
      </sheetData>
      <sheetData sheetId="821">
        <row r="65">
          <cell r="A65" t="str">
            <v>(II)</v>
          </cell>
        </row>
      </sheetData>
      <sheetData sheetId="822">
        <row r="65">
          <cell r="A65" t="str">
            <v>(II)</v>
          </cell>
        </row>
      </sheetData>
      <sheetData sheetId="823">
        <row r="65">
          <cell r="A65" t="str">
            <v>(II)</v>
          </cell>
        </row>
      </sheetData>
      <sheetData sheetId="824">
        <row r="65">
          <cell r="A65" t="str">
            <v>(II)</v>
          </cell>
        </row>
      </sheetData>
      <sheetData sheetId="825">
        <row r="65">
          <cell r="A65" t="str">
            <v>(II)</v>
          </cell>
        </row>
      </sheetData>
      <sheetData sheetId="826">
        <row r="65">
          <cell r="A65" t="str">
            <v>(II)</v>
          </cell>
        </row>
      </sheetData>
      <sheetData sheetId="827">
        <row r="65">
          <cell r="A65" t="str">
            <v>(II)</v>
          </cell>
        </row>
      </sheetData>
      <sheetData sheetId="828">
        <row r="65">
          <cell r="A65" t="str">
            <v>(II)</v>
          </cell>
        </row>
      </sheetData>
      <sheetData sheetId="829">
        <row r="65">
          <cell r="A65" t="str">
            <v>(II)</v>
          </cell>
        </row>
      </sheetData>
      <sheetData sheetId="830">
        <row r="65">
          <cell r="A65" t="str">
            <v>(II)</v>
          </cell>
        </row>
      </sheetData>
      <sheetData sheetId="831">
        <row r="65">
          <cell r="A65" t="str">
            <v>(II)</v>
          </cell>
        </row>
      </sheetData>
      <sheetData sheetId="832">
        <row r="65">
          <cell r="A65" t="str">
            <v>(II)</v>
          </cell>
        </row>
      </sheetData>
      <sheetData sheetId="833">
        <row r="65">
          <cell r="A65" t="str">
            <v>(II)</v>
          </cell>
        </row>
      </sheetData>
      <sheetData sheetId="834">
        <row r="65">
          <cell r="A65" t="str">
            <v>(II)</v>
          </cell>
        </row>
      </sheetData>
      <sheetData sheetId="835">
        <row r="65">
          <cell r="A65" t="str">
            <v>(II)</v>
          </cell>
        </row>
      </sheetData>
      <sheetData sheetId="836">
        <row r="65">
          <cell r="A65" t="str">
            <v>(II)</v>
          </cell>
        </row>
      </sheetData>
      <sheetData sheetId="837">
        <row r="65">
          <cell r="A65" t="str">
            <v>(II)</v>
          </cell>
        </row>
      </sheetData>
      <sheetData sheetId="838">
        <row r="65">
          <cell r="A65" t="str">
            <v>(II)</v>
          </cell>
        </row>
      </sheetData>
      <sheetData sheetId="839">
        <row r="65">
          <cell r="A65" t="str">
            <v>(II)</v>
          </cell>
        </row>
      </sheetData>
      <sheetData sheetId="840">
        <row r="65">
          <cell r="A65" t="str">
            <v>(II)</v>
          </cell>
        </row>
      </sheetData>
      <sheetData sheetId="841">
        <row r="65">
          <cell r="A65" t="str">
            <v>(II)</v>
          </cell>
        </row>
      </sheetData>
      <sheetData sheetId="842">
        <row r="65">
          <cell r="A65" t="str">
            <v>(II)</v>
          </cell>
        </row>
      </sheetData>
      <sheetData sheetId="843">
        <row r="65">
          <cell r="A65" t="str">
            <v>(II)</v>
          </cell>
        </row>
      </sheetData>
      <sheetData sheetId="844">
        <row r="65">
          <cell r="A65" t="str">
            <v>(II)</v>
          </cell>
        </row>
      </sheetData>
      <sheetData sheetId="845">
        <row r="65">
          <cell r="A65" t="str">
            <v>(II)</v>
          </cell>
        </row>
      </sheetData>
      <sheetData sheetId="846">
        <row r="65">
          <cell r="A65" t="str">
            <v>(II)</v>
          </cell>
        </row>
      </sheetData>
      <sheetData sheetId="847" refreshError="1"/>
      <sheetData sheetId="848" refreshError="1"/>
      <sheetData sheetId="849" refreshError="1"/>
      <sheetData sheetId="850" refreshError="1"/>
      <sheetData sheetId="851" refreshError="1"/>
      <sheetData sheetId="852" refreshError="1"/>
      <sheetData sheetId="853" refreshError="1"/>
      <sheetData sheetId="854" refreshError="1"/>
      <sheetData sheetId="855" refreshError="1"/>
      <sheetData sheetId="856" refreshError="1"/>
      <sheetData sheetId="857" refreshError="1"/>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ow r="65">
          <cell r="A65" t="str">
            <v>(II)</v>
          </cell>
        </row>
      </sheetData>
      <sheetData sheetId="884">
        <row r="65">
          <cell r="A65" t="str">
            <v>(II)</v>
          </cell>
        </row>
      </sheetData>
      <sheetData sheetId="885">
        <row r="65">
          <cell r="A65" t="str">
            <v>(II)</v>
          </cell>
        </row>
      </sheetData>
      <sheetData sheetId="886">
        <row r="65">
          <cell r="A65" t="str">
            <v>(II)</v>
          </cell>
        </row>
      </sheetData>
      <sheetData sheetId="887">
        <row r="65">
          <cell r="A65" t="str">
            <v>(II)</v>
          </cell>
        </row>
      </sheetData>
      <sheetData sheetId="888">
        <row r="65">
          <cell r="A65" t="str">
            <v>(II)</v>
          </cell>
        </row>
      </sheetData>
      <sheetData sheetId="889">
        <row r="65">
          <cell r="A65" t="str">
            <v>(II)</v>
          </cell>
        </row>
      </sheetData>
      <sheetData sheetId="890">
        <row r="65">
          <cell r="A65" t="str">
            <v>(II)</v>
          </cell>
        </row>
      </sheetData>
      <sheetData sheetId="891">
        <row r="65">
          <cell r="A65" t="str">
            <v>(II)</v>
          </cell>
        </row>
      </sheetData>
      <sheetData sheetId="892">
        <row r="65">
          <cell r="A65" t="str">
            <v>(II)</v>
          </cell>
        </row>
      </sheetData>
      <sheetData sheetId="893">
        <row r="65">
          <cell r="A65" t="str">
            <v>(II)</v>
          </cell>
        </row>
      </sheetData>
      <sheetData sheetId="894">
        <row r="65">
          <cell r="A65" t="str">
            <v>(II)</v>
          </cell>
        </row>
      </sheetData>
      <sheetData sheetId="895">
        <row r="65">
          <cell r="A65" t="str">
            <v>(II)</v>
          </cell>
        </row>
      </sheetData>
      <sheetData sheetId="896">
        <row r="65">
          <cell r="A65" t="str">
            <v>(II)</v>
          </cell>
        </row>
      </sheetData>
      <sheetData sheetId="897">
        <row r="65">
          <cell r="A65" t="str">
            <v>(II)</v>
          </cell>
        </row>
      </sheetData>
      <sheetData sheetId="898">
        <row r="65">
          <cell r="A65" t="str">
            <v>(II)</v>
          </cell>
        </row>
      </sheetData>
      <sheetData sheetId="899">
        <row r="65">
          <cell r="A65" t="str">
            <v>(II)</v>
          </cell>
        </row>
      </sheetData>
      <sheetData sheetId="900">
        <row r="65">
          <cell r="A65" t="str">
            <v>(II)</v>
          </cell>
        </row>
      </sheetData>
      <sheetData sheetId="901">
        <row r="65">
          <cell r="A65" t="str">
            <v>(II)</v>
          </cell>
        </row>
      </sheetData>
      <sheetData sheetId="902">
        <row r="65">
          <cell r="A65" t="str">
            <v>(II)</v>
          </cell>
        </row>
      </sheetData>
      <sheetData sheetId="903">
        <row r="65">
          <cell r="A65" t="str">
            <v>(II)</v>
          </cell>
        </row>
      </sheetData>
      <sheetData sheetId="904">
        <row r="65">
          <cell r="A65" t="str">
            <v>(II)</v>
          </cell>
        </row>
      </sheetData>
      <sheetData sheetId="905">
        <row r="65">
          <cell r="A65" t="str">
            <v>(II)</v>
          </cell>
        </row>
      </sheetData>
      <sheetData sheetId="906">
        <row r="65">
          <cell r="A65" t="str">
            <v>(II)</v>
          </cell>
        </row>
      </sheetData>
      <sheetData sheetId="907">
        <row r="65">
          <cell r="A65" t="str">
            <v>(II)</v>
          </cell>
        </row>
      </sheetData>
      <sheetData sheetId="908">
        <row r="65">
          <cell r="A65" t="str">
            <v>(II)</v>
          </cell>
        </row>
      </sheetData>
      <sheetData sheetId="909">
        <row r="65">
          <cell r="A65" t="str">
            <v>(II)</v>
          </cell>
        </row>
      </sheetData>
      <sheetData sheetId="910">
        <row r="65">
          <cell r="A65" t="str">
            <v>(II)</v>
          </cell>
        </row>
      </sheetData>
      <sheetData sheetId="911">
        <row r="65">
          <cell r="A65" t="str">
            <v>(II)</v>
          </cell>
        </row>
      </sheetData>
      <sheetData sheetId="912">
        <row r="65">
          <cell r="A65" t="str">
            <v>(II)</v>
          </cell>
        </row>
      </sheetData>
      <sheetData sheetId="913">
        <row r="65">
          <cell r="A65" t="str">
            <v>(II)</v>
          </cell>
        </row>
      </sheetData>
      <sheetData sheetId="914">
        <row r="65">
          <cell r="A65" t="str">
            <v>(II)</v>
          </cell>
        </row>
      </sheetData>
      <sheetData sheetId="915">
        <row r="65">
          <cell r="A65" t="str">
            <v>(II)</v>
          </cell>
        </row>
      </sheetData>
      <sheetData sheetId="916">
        <row r="65">
          <cell r="A65" t="str">
            <v>(II)</v>
          </cell>
        </row>
      </sheetData>
      <sheetData sheetId="917">
        <row r="65">
          <cell r="A65" t="str">
            <v>(II)</v>
          </cell>
        </row>
      </sheetData>
      <sheetData sheetId="918">
        <row r="65">
          <cell r="A65" t="str">
            <v>(II)</v>
          </cell>
        </row>
      </sheetData>
      <sheetData sheetId="919">
        <row r="65">
          <cell r="A65" t="str">
            <v>(II)</v>
          </cell>
        </row>
      </sheetData>
      <sheetData sheetId="920">
        <row r="65">
          <cell r="A65" t="str">
            <v>(II)</v>
          </cell>
        </row>
      </sheetData>
      <sheetData sheetId="921">
        <row r="65">
          <cell r="A65" t="str">
            <v>(II)</v>
          </cell>
        </row>
      </sheetData>
      <sheetData sheetId="922">
        <row r="65">
          <cell r="A65" t="str">
            <v>(II)</v>
          </cell>
        </row>
      </sheetData>
      <sheetData sheetId="923">
        <row r="65">
          <cell r="A65" t="str">
            <v>(II)</v>
          </cell>
        </row>
      </sheetData>
      <sheetData sheetId="924">
        <row r="65">
          <cell r="A65" t="str">
            <v>(II)</v>
          </cell>
        </row>
      </sheetData>
      <sheetData sheetId="925">
        <row r="65">
          <cell r="A65" t="str">
            <v>(II)</v>
          </cell>
        </row>
      </sheetData>
      <sheetData sheetId="926">
        <row r="65">
          <cell r="A65" t="str">
            <v>(II)</v>
          </cell>
        </row>
      </sheetData>
      <sheetData sheetId="927">
        <row r="65">
          <cell r="A65" t="str">
            <v>(II)</v>
          </cell>
        </row>
      </sheetData>
      <sheetData sheetId="928">
        <row r="65">
          <cell r="A65" t="str">
            <v>(II)</v>
          </cell>
        </row>
      </sheetData>
      <sheetData sheetId="929">
        <row r="65">
          <cell r="A65" t="str">
            <v>(II)</v>
          </cell>
        </row>
      </sheetData>
      <sheetData sheetId="930">
        <row r="65">
          <cell r="A65" t="str">
            <v>(II)</v>
          </cell>
        </row>
      </sheetData>
      <sheetData sheetId="931">
        <row r="65">
          <cell r="A65" t="str">
            <v>(II)</v>
          </cell>
        </row>
      </sheetData>
      <sheetData sheetId="932">
        <row r="65">
          <cell r="A65" t="str">
            <v>(II)</v>
          </cell>
        </row>
      </sheetData>
      <sheetData sheetId="933">
        <row r="65">
          <cell r="A65" t="str">
            <v>(II)</v>
          </cell>
        </row>
      </sheetData>
      <sheetData sheetId="934">
        <row r="65">
          <cell r="A65" t="str">
            <v>(II)</v>
          </cell>
        </row>
      </sheetData>
      <sheetData sheetId="935">
        <row r="65">
          <cell r="A65" t="str">
            <v>(II)</v>
          </cell>
        </row>
      </sheetData>
      <sheetData sheetId="936">
        <row r="65">
          <cell r="A65" t="str">
            <v>(II)</v>
          </cell>
        </row>
      </sheetData>
      <sheetData sheetId="937">
        <row r="65">
          <cell r="A65" t="str">
            <v>(II)</v>
          </cell>
        </row>
      </sheetData>
      <sheetData sheetId="938">
        <row r="65">
          <cell r="A65" t="str">
            <v>(II)</v>
          </cell>
        </row>
      </sheetData>
      <sheetData sheetId="939">
        <row r="65">
          <cell r="A65" t="str">
            <v>(II)</v>
          </cell>
        </row>
      </sheetData>
      <sheetData sheetId="940">
        <row r="65">
          <cell r="A65" t="str">
            <v>(II)</v>
          </cell>
        </row>
      </sheetData>
      <sheetData sheetId="941">
        <row r="65">
          <cell r="A65" t="str">
            <v>(II)</v>
          </cell>
        </row>
      </sheetData>
      <sheetData sheetId="942">
        <row r="65">
          <cell r="A65" t="str">
            <v>(II)</v>
          </cell>
        </row>
      </sheetData>
      <sheetData sheetId="943">
        <row r="65">
          <cell r="A65" t="str">
            <v>(II)</v>
          </cell>
        </row>
      </sheetData>
      <sheetData sheetId="944">
        <row r="65">
          <cell r="A65" t="str">
            <v>(II)</v>
          </cell>
        </row>
      </sheetData>
      <sheetData sheetId="945">
        <row r="65">
          <cell r="A65" t="str">
            <v>(II)</v>
          </cell>
        </row>
      </sheetData>
      <sheetData sheetId="946" refreshError="1"/>
      <sheetData sheetId="947" refreshError="1"/>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refreshError="1"/>
      <sheetData sheetId="957" refreshError="1"/>
      <sheetData sheetId="958" refreshError="1"/>
      <sheetData sheetId="959" refreshError="1"/>
      <sheetData sheetId="960" refreshError="1"/>
      <sheetData sheetId="961" refreshError="1"/>
      <sheetData sheetId="962" refreshError="1"/>
      <sheetData sheetId="963" refreshError="1"/>
      <sheetData sheetId="964" refreshError="1"/>
      <sheetData sheetId="965">
        <row r="65">
          <cell r="A65" t="str">
            <v>(II)</v>
          </cell>
        </row>
      </sheetData>
      <sheetData sheetId="966">
        <row r="65">
          <cell r="A65" t="str">
            <v>(II)</v>
          </cell>
        </row>
      </sheetData>
      <sheetData sheetId="967" refreshError="1"/>
      <sheetData sheetId="968" refreshError="1"/>
      <sheetData sheetId="969" refreshError="1"/>
      <sheetData sheetId="970" refreshError="1"/>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ow r="65">
          <cell r="A65" t="str">
            <v>(II)</v>
          </cell>
        </row>
      </sheetData>
      <sheetData sheetId="981">
        <row r="65">
          <cell r="A65" t="str">
            <v>(II)</v>
          </cell>
        </row>
      </sheetData>
      <sheetData sheetId="982">
        <row r="65">
          <cell r="A65" t="str">
            <v>(II)</v>
          </cell>
        </row>
      </sheetData>
      <sheetData sheetId="983">
        <row r="65">
          <cell r="A65" t="str">
            <v>(II)</v>
          </cell>
        </row>
      </sheetData>
      <sheetData sheetId="984">
        <row r="65">
          <cell r="A65" t="str">
            <v>(II)</v>
          </cell>
        </row>
      </sheetData>
      <sheetData sheetId="985">
        <row r="65">
          <cell r="A65" t="str">
            <v>(II)</v>
          </cell>
        </row>
      </sheetData>
      <sheetData sheetId="986">
        <row r="65">
          <cell r="A65" t="str">
            <v>(II)</v>
          </cell>
        </row>
      </sheetData>
      <sheetData sheetId="987">
        <row r="65">
          <cell r="A65" t="str">
            <v>(II)</v>
          </cell>
        </row>
      </sheetData>
      <sheetData sheetId="988">
        <row r="65">
          <cell r="A65" t="str">
            <v>(II)</v>
          </cell>
        </row>
      </sheetData>
      <sheetData sheetId="989">
        <row r="65">
          <cell r="A65" t="str">
            <v>(II)</v>
          </cell>
        </row>
      </sheetData>
      <sheetData sheetId="990">
        <row r="65">
          <cell r="A65" t="str">
            <v>(II)</v>
          </cell>
        </row>
      </sheetData>
      <sheetData sheetId="991">
        <row r="65">
          <cell r="A65" t="str">
            <v>(II)</v>
          </cell>
        </row>
      </sheetData>
      <sheetData sheetId="992">
        <row r="65">
          <cell r="A65" t="str">
            <v>(II)</v>
          </cell>
        </row>
      </sheetData>
      <sheetData sheetId="993">
        <row r="65">
          <cell r="A65" t="str">
            <v>(II)</v>
          </cell>
        </row>
      </sheetData>
      <sheetData sheetId="994">
        <row r="65">
          <cell r="A65" t="str">
            <v>(II)</v>
          </cell>
        </row>
      </sheetData>
      <sheetData sheetId="995">
        <row r="65">
          <cell r="A65" t="str">
            <v>(II)</v>
          </cell>
        </row>
      </sheetData>
      <sheetData sheetId="996">
        <row r="65">
          <cell r="A65" t="str">
            <v>(II)</v>
          </cell>
        </row>
      </sheetData>
      <sheetData sheetId="997">
        <row r="65">
          <cell r="A65" t="str">
            <v>(II)</v>
          </cell>
        </row>
      </sheetData>
      <sheetData sheetId="998">
        <row r="65">
          <cell r="A65" t="str">
            <v>(II)</v>
          </cell>
        </row>
      </sheetData>
      <sheetData sheetId="999">
        <row r="65">
          <cell r="A65" t="str">
            <v>(II)</v>
          </cell>
        </row>
      </sheetData>
      <sheetData sheetId="1000">
        <row r="65">
          <cell r="A65" t="str">
            <v>(II)</v>
          </cell>
        </row>
      </sheetData>
      <sheetData sheetId="1001">
        <row r="65">
          <cell r="A65" t="str">
            <v>(II)</v>
          </cell>
        </row>
      </sheetData>
      <sheetData sheetId="1002">
        <row r="65">
          <cell r="A65" t="str">
            <v>(II)</v>
          </cell>
        </row>
      </sheetData>
      <sheetData sheetId="1003">
        <row r="65">
          <cell r="A65" t="str">
            <v>(II)</v>
          </cell>
        </row>
      </sheetData>
      <sheetData sheetId="1004">
        <row r="65">
          <cell r="A65" t="str">
            <v>(II)</v>
          </cell>
        </row>
      </sheetData>
      <sheetData sheetId="1005">
        <row r="65">
          <cell r="A65" t="str">
            <v>(II)</v>
          </cell>
        </row>
      </sheetData>
      <sheetData sheetId="1006">
        <row r="65">
          <cell r="A65" t="str">
            <v>(II)</v>
          </cell>
        </row>
      </sheetData>
      <sheetData sheetId="1007">
        <row r="65">
          <cell r="A65" t="str">
            <v>(II)</v>
          </cell>
        </row>
      </sheetData>
      <sheetData sheetId="1008">
        <row r="65">
          <cell r="A65" t="str">
            <v>(II)</v>
          </cell>
        </row>
      </sheetData>
      <sheetData sheetId="1009">
        <row r="65">
          <cell r="A65" t="str">
            <v>(II)</v>
          </cell>
        </row>
      </sheetData>
      <sheetData sheetId="1010">
        <row r="65">
          <cell r="A65" t="str">
            <v>(II)</v>
          </cell>
        </row>
      </sheetData>
      <sheetData sheetId="1011">
        <row r="65">
          <cell r="A65" t="str">
            <v>(II)</v>
          </cell>
        </row>
      </sheetData>
      <sheetData sheetId="1012">
        <row r="65">
          <cell r="A65" t="str">
            <v>(II)</v>
          </cell>
        </row>
      </sheetData>
      <sheetData sheetId="1013">
        <row r="65">
          <cell r="A65" t="str">
            <v>(II)</v>
          </cell>
        </row>
      </sheetData>
      <sheetData sheetId="1014">
        <row r="65">
          <cell r="A65" t="str">
            <v>(II)</v>
          </cell>
        </row>
      </sheetData>
      <sheetData sheetId="1015">
        <row r="65">
          <cell r="A65" t="str">
            <v>(II)</v>
          </cell>
        </row>
      </sheetData>
      <sheetData sheetId="1016">
        <row r="65">
          <cell r="A65" t="str">
            <v>(II)</v>
          </cell>
        </row>
      </sheetData>
      <sheetData sheetId="1017">
        <row r="65">
          <cell r="A65" t="str">
            <v>(II)</v>
          </cell>
        </row>
      </sheetData>
      <sheetData sheetId="1018">
        <row r="65">
          <cell r="A65" t="str">
            <v>(II)</v>
          </cell>
        </row>
      </sheetData>
      <sheetData sheetId="1019">
        <row r="65">
          <cell r="A65" t="str">
            <v>(II)</v>
          </cell>
        </row>
      </sheetData>
      <sheetData sheetId="1020">
        <row r="65">
          <cell r="A65" t="str">
            <v>(II)</v>
          </cell>
        </row>
      </sheetData>
      <sheetData sheetId="1021">
        <row r="65">
          <cell r="A65" t="str">
            <v>(II)</v>
          </cell>
        </row>
      </sheetData>
      <sheetData sheetId="1022">
        <row r="65">
          <cell r="A65" t="str">
            <v>(II)</v>
          </cell>
        </row>
      </sheetData>
      <sheetData sheetId="1023">
        <row r="65">
          <cell r="A65" t="str">
            <v>(II)</v>
          </cell>
        </row>
      </sheetData>
      <sheetData sheetId="1024">
        <row r="65">
          <cell r="A65" t="str">
            <v>(II)</v>
          </cell>
        </row>
      </sheetData>
      <sheetData sheetId="1025">
        <row r="65">
          <cell r="A65" t="str">
            <v>(II)</v>
          </cell>
        </row>
      </sheetData>
      <sheetData sheetId="1026">
        <row r="65">
          <cell r="A65" t="str">
            <v>(II)</v>
          </cell>
        </row>
      </sheetData>
      <sheetData sheetId="1027">
        <row r="65">
          <cell r="A65" t="str">
            <v>(II)</v>
          </cell>
        </row>
      </sheetData>
      <sheetData sheetId="1028">
        <row r="65">
          <cell r="A65" t="str">
            <v>(II)</v>
          </cell>
        </row>
      </sheetData>
      <sheetData sheetId="1029">
        <row r="65">
          <cell r="A65" t="str">
            <v>(II)</v>
          </cell>
        </row>
      </sheetData>
      <sheetData sheetId="1030">
        <row r="65">
          <cell r="A65" t="str">
            <v>(II)</v>
          </cell>
        </row>
      </sheetData>
      <sheetData sheetId="1031">
        <row r="65">
          <cell r="A65" t="str">
            <v>(II)</v>
          </cell>
        </row>
      </sheetData>
      <sheetData sheetId="1032">
        <row r="65">
          <cell r="A65" t="str">
            <v>(II)</v>
          </cell>
        </row>
      </sheetData>
      <sheetData sheetId="1033">
        <row r="65">
          <cell r="A65" t="str">
            <v>(II)</v>
          </cell>
        </row>
      </sheetData>
      <sheetData sheetId="1034">
        <row r="65">
          <cell r="A65" t="str">
            <v>(II)</v>
          </cell>
        </row>
      </sheetData>
      <sheetData sheetId="1035">
        <row r="65">
          <cell r="A65" t="str">
            <v>(II)</v>
          </cell>
        </row>
      </sheetData>
      <sheetData sheetId="1036">
        <row r="65">
          <cell r="A65" t="str">
            <v>(II)</v>
          </cell>
        </row>
      </sheetData>
      <sheetData sheetId="1037">
        <row r="65">
          <cell r="A65" t="str">
            <v>(II)</v>
          </cell>
        </row>
      </sheetData>
      <sheetData sheetId="1038">
        <row r="65">
          <cell r="A65" t="str">
            <v>(II)</v>
          </cell>
        </row>
      </sheetData>
      <sheetData sheetId="1039">
        <row r="65">
          <cell r="A65" t="str">
            <v>(II)</v>
          </cell>
        </row>
      </sheetData>
      <sheetData sheetId="1040">
        <row r="65">
          <cell r="A65" t="str">
            <v>(II)</v>
          </cell>
        </row>
      </sheetData>
      <sheetData sheetId="1041">
        <row r="65">
          <cell r="A65" t="str">
            <v>(II)</v>
          </cell>
        </row>
      </sheetData>
      <sheetData sheetId="1042">
        <row r="65">
          <cell r="A65" t="str">
            <v>(II)</v>
          </cell>
        </row>
      </sheetData>
      <sheetData sheetId="1043">
        <row r="65">
          <cell r="A65" t="str">
            <v>(II)</v>
          </cell>
        </row>
      </sheetData>
      <sheetData sheetId="1044">
        <row r="65">
          <cell r="A65" t="str">
            <v>(II)</v>
          </cell>
        </row>
      </sheetData>
      <sheetData sheetId="1045">
        <row r="65">
          <cell r="A65" t="str">
            <v>(II)</v>
          </cell>
        </row>
      </sheetData>
      <sheetData sheetId="1046">
        <row r="65">
          <cell r="A65" t="str">
            <v>(II)</v>
          </cell>
        </row>
      </sheetData>
      <sheetData sheetId="1047">
        <row r="65">
          <cell r="A65" t="str">
            <v>(II)</v>
          </cell>
        </row>
      </sheetData>
      <sheetData sheetId="1048">
        <row r="65">
          <cell r="A65" t="str">
            <v>(II)</v>
          </cell>
        </row>
      </sheetData>
      <sheetData sheetId="1049">
        <row r="65">
          <cell r="A65" t="str">
            <v>(II)</v>
          </cell>
        </row>
      </sheetData>
      <sheetData sheetId="1050">
        <row r="65">
          <cell r="A65" t="str">
            <v>(II)</v>
          </cell>
        </row>
      </sheetData>
      <sheetData sheetId="1051">
        <row r="65">
          <cell r="A65" t="str">
            <v>(II)</v>
          </cell>
        </row>
      </sheetData>
      <sheetData sheetId="1052">
        <row r="65">
          <cell r="A65" t="str">
            <v>(II)</v>
          </cell>
        </row>
      </sheetData>
      <sheetData sheetId="1053">
        <row r="65">
          <cell r="A65" t="str">
            <v>(II)</v>
          </cell>
        </row>
      </sheetData>
      <sheetData sheetId="1054">
        <row r="65">
          <cell r="A65" t="str">
            <v>(II)</v>
          </cell>
        </row>
      </sheetData>
      <sheetData sheetId="1055">
        <row r="65">
          <cell r="A65" t="str">
            <v>(II)</v>
          </cell>
        </row>
      </sheetData>
      <sheetData sheetId="1056">
        <row r="65">
          <cell r="A65" t="str">
            <v>(II)</v>
          </cell>
        </row>
      </sheetData>
      <sheetData sheetId="1057">
        <row r="65">
          <cell r="A65" t="str">
            <v>(II)</v>
          </cell>
        </row>
      </sheetData>
      <sheetData sheetId="1058">
        <row r="65">
          <cell r="A65" t="str">
            <v>(II)</v>
          </cell>
        </row>
      </sheetData>
      <sheetData sheetId="1059">
        <row r="65">
          <cell r="A65" t="str">
            <v>(II)</v>
          </cell>
        </row>
      </sheetData>
      <sheetData sheetId="1060"/>
      <sheetData sheetId="1061">
        <row r="65">
          <cell r="A65" t="str">
            <v>(II)</v>
          </cell>
        </row>
      </sheetData>
      <sheetData sheetId="1062">
        <row r="65">
          <cell r="A65" t="str">
            <v>(II)</v>
          </cell>
        </row>
      </sheetData>
      <sheetData sheetId="1063">
        <row r="65">
          <cell r="A65" t="str">
            <v>(II)</v>
          </cell>
        </row>
      </sheetData>
      <sheetData sheetId="1064">
        <row r="65">
          <cell r="A65" t="str">
            <v>(II)</v>
          </cell>
        </row>
      </sheetData>
      <sheetData sheetId="1065">
        <row r="65">
          <cell r="A65" t="str">
            <v>(II)</v>
          </cell>
        </row>
      </sheetData>
      <sheetData sheetId="1066">
        <row r="65">
          <cell r="A65" t="str">
            <v>(II)</v>
          </cell>
        </row>
      </sheetData>
      <sheetData sheetId="1067">
        <row r="65">
          <cell r="A65" t="str">
            <v>(II)</v>
          </cell>
        </row>
      </sheetData>
      <sheetData sheetId="1068">
        <row r="65">
          <cell r="A65" t="str">
            <v>(II)</v>
          </cell>
        </row>
      </sheetData>
      <sheetData sheetId="1069">
        <row r="65">
          <cell r="A65" t="str">
            <v>(II)</v>
          </cell>
        </row>
      </sheetData>
      <sheetData sheetId="1070">
        <row r="65">
          <cell r="A65" t="str">
            <v>(II)</v>
          </cell>
        </row>
      </sheetData>
      <sheetData sheetId="1071">
        <row r="65">
          <cell r="A65" t="str">
            <v>(II)</v>
          </cell>
        </row>
      </sheetData>
      <sheetData sheetId="1072">
        <row r="65">
          <cell r="A65" t="str">
            <v>(II)</v>
          </cell>
        </row>
      </sheetData>
      <sheetData sheetId="1073">
        <row r="65">
          <cell r="A65" t="str">
            <v>(II)</v>
          </cell>
        </row>
      </sheetData>
      <sheetData sheetId="1074">
        <row r="65">
          <cell r="A65" t="str">
            <v>(II)</v>
          </cell>
        </row>
      </sheetData>
      <sheetData sheetId="1075">
        <row r="65">
          <cell r="A65" t="str">
            <v>(II)</v>
          </cell>
        </row>
      </sheetData>
      <sheetData sheetId="1076">
        <row r="65">
          <cell r="A65" t="str">
            <v>(II)</v>
          </cell>
        </row>
      </sheetData>
      <sheetData sheetId="1077">
        <row r="65">
          <cell r="A65" t="str">
            <v>(II)</v>
          </cell>
        </row>
      </sheetData>
      <sheetData sheetId="1078">
        <row r="65">
          <cell r="A65" t="str">
            <v>(II)</v>
          </cell>
        </row>
      </sheetData>
      <sheetData sheetId="1079">
        <row r="65">
          <cell r="A65" t="str">
            <v>(II)</v>
          </cell>
        </row>
      </sheetData>
      <sheetData sheetId="1080">
        <row r="65">
          <cell r="A65" t="str">
            <v>(II)</v>
          </cell>
        </row>
      </sheetData>
      <sheetData sheetId="1081">
        <row r="65">
          <cell r="A65" t="str">
            <v>(II)</v>
          </cell>
        </row>
      </sheetData>
      <sheetData sheetId="1082">
        <row r="65">
          <cell r="A65" t="str">
            <v>(II)</v>
          </cell>
        </row>
      </sheetData>
      <sheetData sheetId="1083">
        <row r="65">
          <cell r="A65" t="str">
            <v>(II)</v>
          </cell>
        </row>
      </sheetData>
      <sheetData sheetId="1084">
        <row r="65">
          <cell r="A65" t="str">
            <v>(II)</v>
          </cell>
        </row>
      </sheetData>
      <sheetData sheetId="1085">
        <row r="65">
          <cell r="A65" t="str">
            <v>(II)</v>
          </cell>
        </row>
      </sheetData>
      <sheetData sheetId="1086">
        <row r="65">
          <cell r="A65" t="str">
            <v>(II)</v>
          </cell>
        </row>
      </sheetData>
      <sheetData sheetId="1087">
        <row r="65">
          <cell r="A65" t="str">
            <v>(II)</v>
          </cell>
        </row>
      </sheetData>
      <sheetData sheetId="1088">
        <row r="65">
          <cell r="A65" t="str">
            <v>(II)</v>
          </cell>
        </row>
      </sheetData>
      <sheetData sheetId="1089">
        <row r="65">
          <cell r="A65" t="str">
            <v>(II)</v>
          </cell>
        </row>
      </sheetData>
      <sheetData sheetId="1090">
        <row r="65">
          <cell r="A65" t="str">
            <v>(II)</v>
          </cell>
        </row>
      </sheetData>
      <sheetData sheetId="1091">
        <row r="65">
          <cell r="A65" t="str">
            <v>(II)</v>
          </cell>
        </row>
      </sheetData>
      <sheetData sheetId="1092">
        <row r="65">
          <cell r="A65" t="str">
            <v>(II)</v>
          </cell>
        </row>
      </sheetData>
      <sheetData sheetId="1093">
        <row r="65">
          <cell r="A65" t="str">
            <v>(II)</v>
          </cell>
        </row>
      </sheetData>
      <sheetData sheetId="1094">
        <row r="65">
          <cell r="A65" t="str">
            <v>(II)</v>
          </cell>
        </row>
      </sheetData>
      <sheetData sheetId="1095">
        <row r="65">
          <cell r="A65" t="str">
            <v>(II)</v>
          </cell>
        </row>
      </sheetData>
      <sheetData sheetId="1096"/>
      <sheetData sheetId="1097">
        <row r="65">
          <cell r="A65" t="str">
            <v>(II)</v>
          </cell>
        </row>
      </sheetData>
      <sheetData sheetId="1098">
        <row r="65">
          <cell r="A65" t="str">
            <v>(II)</v>
          </cell>
        </row>
      </sheetData>
      <sheetData sheetId="1099">
        <row r="65">
          <cell r="A65" t="str">
            <v>(II)</v>
          </cell>
        </row>
      </sheetData>
      <sheetData sheetId="1100" refreshError="1"/>
      <sheetData sheetId="1101" refreshError="1"/>
      <sheetData sheetId="1102" refreshError="1"/>
      <sheetData sheetId="1103" refreshError="1"/>
      <sheetData sheetId="1104" refreshError="1"/>
      <sheetData sheetId="1105" refreshError="1"/>
      <sheetData sheetId="1106" refreshError="1"/>
      <sheetData sheetId="1107" refreshError="1"/>
      <sheetData sheetId="1108" refreshError="1"/>
      <sheetData sheetId="1109" refreshError="1"/>
      <sheetData sheetId="1110" refreshError="1"/>
      <sheetData sheetId="1111" refreshError="1"/>
      <sheetData sheetId="1112" refreshError="1"/>
      <sheetData sheetId="1113" refreshError="1"/>
      <sheetData sheetId="1114" refreshError="1"/>
      <sheetData sheetId="1115" refreshError="1"/>
      <sheetData sheetId="1116" refreshError="1"/>
      <sheetData sheetId="1117" refreshError="1"/>
      <sheetData sheetId="1118" refreshError="1"/>
      <sheetData sheetId="1119" refreshError="1"/>
      <sheetData sheetId="1120" refreshError="1"/>
      <sheetData sheetId="1121" refreshError="1"/>
      <sheetData sheetId="1122" refreshError="1"/>
      <sheetData sheetId="1123" refreshError="1"/>
      <sheetData sheetId="1124" refreshError="1"/>
      <sheetData sheetId="1125" refreshError="1"/>
      <sheetData sheetId="1126" refreshError="1"/>
      <sheetData sheetId="1127" refreshError="1"/>
      <sheetData sheetId="1128" refreshError="1"/>
      <sheetData sheetId="1129" refreshError="1"/>
      <sheetData sheetId="1130" refreshError="1"/>
      <sheetData sheetId="1131" refreshError="1"/>
      <sheetData sheetId="1132" refreshError="1"/>
      <sheetData sheetId="1133" refreshError="1"/>
      <sheetData sheetId="1134" refreshError="1"/>
      <sheetData sheetId="1135" refreshError="1"/>
      <sheetData sheetId="1136" refreshError="1"/>
      <sheetData sheetId="1137" refreshError="1"/>
      <sheetData sheetId="1138" refreshError="1"/>
      <sheetData sheetId="1139" refreshError="1"/>
      <sheetData sheetId="1140" refreshError="1"/>
      <sheetData sheetId="1141" refreshError="1"/>
      <sheetData sheetId="1142" refreshError="1"/>
      <sheetData sheetId="1143" refreshError="1"/>
      <sheetData sheetId="1144" refreshError="1"/>
      <sheetData sheetId="1145" refreshError="1"/>
      <sheetData sheetId="1146" refreshError="1"/>
      <sheetData sheetId="1147">
        <row r="65">
          <cell r="A65" t="str">
            <v>(II)</v>
          </cell>
        </row>
      </sheetData>
      <sheetData sheetId="1148">
        <row r="65">
          <cell r="A65" t="str">
            <v>(II)</v>
          </cell>
        </row>
      </sheetData>
      <sheetData sheetId="1149">
        <row r="65">
          <cell r="A65" t="str">
            <v>(II)</v>
          </cell>
        </row>
      </sheetData>
      <sheetData sheetId="1150"/>
      <sheetData sheetId="1151"/>
      <sheetData sheetId="1152">
        <row r="65">
          <cell r="A65" t="str">
            <v>(II)</v>
          </cell>
        </row>
      </sheetData>
      <sheetData sheetId="1153" refreshError="1"/>
      <sheetData sheetId="1154" refreshError="1"/>
      <sheetData sheetId="1155">
        <row r="65">
          <cell r="A65" t="str">
            <v>(II)</v>
          </cell>
        </row>
      </sheetData>
      <sheetData sheetId="1156">
        <row r="65">
          <cell r="A65" t="str">
            <v>(II)</v>
          </cell>
        </row>
      </sheetData>
      <sheetData sheetId="1157">
        <row r="65">
          <cell r="A65" t="str">
            <v>(II)</v>
          </cell>
        </row>
      </sheetData>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refreshError="1"/>
      <sheetData sheetId="1167" refreshError="1"/>
      <sheetData sheetId="1168" refreshError="1"/>
      <sheetData sheetId="1169" refreshError="1"/>
      <sheetData sheetId="1170" refreshError="1"/>
      <sheetData sheetId="1171">
        <row r="65">
          <cell r="A65" t="str">
            <v>(II)</v>
          </cell>
        </row>
      </sheetData>
      <sheetData sheetId="1172">
        <row r="65">
          <cell r="A65" t="str">
            <v>(II)</v>
          </cell>
        </row>
      </sheetData>
      <sheetData sheetId="1173">
        <row r="65">
          <cell r="A65" t="str">
            <v>(II)</v>
          </cell>
        </row>
      </sheetData>
      <sheetData sheetId="1174">
        <row r="65">
          <cell r="A65" t="str">
            <v>(II)</v>
          </cell>
        </row>
      </sheetData>
      <sheetData sheetId="1175">
        <row r="65">
          <cell r="A65" t="str">
            <v>(II)</v>
          </cell>
        </row>
      </sheetData>
      <sheetData sheetId="1176">
        <row r="65">
          <cell r="A65" t="str">
            <v>(II)</v>
          </cell>
        </row>
      </sheetData>
      <sheetData sheetId="1177">
        <row r="65">
          <cell r="A65" t="str">
            <v>(II)</v>
          </cell>
        </row>
      </sheetData>
      <sheetData sheetId="1178"/>
      <sheetData sheetId="1179">
        <row r="65">
          <cell r="A65" t="str">
            <v>(II)</v>
          </cell>
        </row>
      </sheetData>
      <sheetData sheetId="1180"/>
      <sheetData sheetId="1181"/>
      <sheetData sheetId="1182"/>
      <sheetData sheetId="1183">
        <row r="65">
          <cell r="A65" t="str">
            <v>(II)</v>
          </cell>
        </row>
      </sheetData>
      <sheetData sheetId="1184">
        <row r="65">
          <cell r="A65" t="str">
            <v>(II)</v>
          </cell>
        </row>
      </sheetData>
      <sheetData sheetId="1185"/>
      <sheetData sheetId="1186"/>
      <sheetData sheetId="1187">
        <row r="65">
          <cell r="A65" t="str">
            <v>(II)</v>
          </cell>
        </row>
      </sheetData>
      <sheetData sheetId="1188">
        <row r="65">
          <cell r="A65" t="str">
            <v>(II)</v>
          </cell>
        </row>
      </sheetData>
      <sheetData sheetId="1189">
        <row r="65">
          <cell r="A65" t="str">
            <v>(II)</v>
          </cell>
        </row>
      </sheetData>
      <sheetData sheetId="1190" refreshError="1"/>
      <sheetData sheetId="1191" refreshError="1"/>
      <sheetData sheetId="1192" refreshError="1"/>
      <sheetData sheetId="1193" refreshError="1"/>
      <sheetData sheetId="1194" refreshError="1"/>
      <sheetData sheetId="1195" refreshError="1"/>
      <sheetData sheetId="1196" refreshError="1"/>
      <sheetData sheetId="1197" refreshError="1"/>
      <sheetData sheetId="1198" refreshError="1"/>
      <sheetData sheetId="1199" refreshError="1"/>
      <sheetData sheetId="1200" refreshError="1"/>
      <sheetData sheetId="1201" refreshError="1"/>
      <sheetData sheetId="1202" refreshError="1"/>
      <sheetData sheetId="1203" refreshError="1"/>
      <sheetData sheetId="1204" refreshError="1"/>
      <sheetData sheetId="1205" refreshError="1"/>
      <sheetData sheetId="1206" refreshError="1"/>
      <sheetData sheetId="1207" refreshError="1"/>
      <sheetData sheetId="1208" refreshError="1"/>
      <sheetData sheetId="1209" refreshError="1"/>
      <sheetData sheetId="1210" refreshError="1"/>
      <sheetData sheetId="1211" refreshError="1"/>
      <sheetData sheetId="1212" refreshError="1"/>
      <sheetData sheetId="1213" refreshError="1"/>
      <sheetData sheetId="1214" refreshError="1"/>
      <sheetData sheetId="1215" refreshError="1"/>
      <sheetData sheetId="1216" refreshError="1"/>
      <sheetData sheetId="1217" refreshError="1"/>
      <sheetData sheetId="1218" refreshError="1"/>
      <sheetData sheetId="1219" refreshError="1"/>
      <sheetData sheetId="1220" refreshError="1"/>
      <sheetData sheetId="1221" refreshError="1"/>
      <sheetData sheetId="1222" refreshError="1"/>
      <sheetData sheetId="1223" refreshError="1"/>
      <sheetData sheetId="1224" refreshError="1"/>
      <sheetData sheetId="1225" refreshError="1"/>
      <sheetData sheetId="1226" refreshError="1"/>
      <sheetData sheetId="1227" refreshError="1"/>
      <sheetData sheetId="1228" refreshError="1"/>
      <sheetData sheetId="1229" refreshError="1"/>
      <sheetData sheetId="1230" refreshError="1"/>
      <sheetData sheetId="1231" refreshError="1"/>
      <sheetData sheetId="1232" refreshError="1"/>
      <sheetData sheetId="1233" refreshError="1"/>
      <sheetData sheetId="1234" refreshError="1"/>
      <sheetData sheetId="1235" refreshError="1"/>
      <sheetData sheetId="1236" refreshError="1"/>
      <sheetData sheetId="1237">
        <row r="65">
          <cell r="A65" t="str">
            <v>(II)</v>
          </cell>
        </row>
      </sheetData>
      <sheetData sheetId="1238">
        <row r="65">
          <cell r="A65" t="str">
            <v>(II)</v>
          </cell>
        </row>
      </sheetData>
      <sheetData sheetId="1239">
        <row r="65">
          <cell r="A65" t="str">
            <v>(II)</v>
          </cell>
        </row>
      </sheetData>
      <sheetData sheetId="1240">
        <row r="65">
          <cell r="A65" t="str">
            <v>(II)</v>
          </cell>
        </row>
      </sheetData>
      <sheetData sheetId="1241">
        <row r="65">
          <cell r="A65" t="str">
            <v>(II)</v>
          </cell>
        </row>
      </sheetData>
      <sheetData sheetId="1242">
        <row r="65">
          <cell r="A65" t="str">
            <v>(II)</v>
          </cell>
        </row>
      </sheetData>
      <sheetData sheetId="1243">
        <row r="65">
          <cell r="A65" t="str">
            <v>(II)</v>
          </cell>
        </row>
      </sheetData>
      <sheetData sheetId="1244">
        <row r="65">
          <cell r="A65" t="str">
            <v>(II)</v>
          </cell>
        </row>
      </sheetData>
      <sheetData sheetId="1245">
        <row r="65">
          <cell r="A65" t="str">
            <v>(II)</v>
          </cell>
        </row>
      </sheetData>
      <sheetData sheetId="1246">
        <row r="65">
          <cell r="A65" t="str">
            <v>(II)</v>
          </cell>
        </row>
      </sheetData>
      <sheetData sheetId="1247">
        <row r="65">
          <cell r="A65" t="str">
            <v>(II)</v>
          </cell>
        </row>
      </sheetData>
      <sheetData sheetId="1248">
        <row r="65">
          <cell r="A65" t="str">
            <v>(II)</v>
          </cell>
        </row>
      </sheetData>
      <sheetData sheetId="1249">
        <row r="65">
          <cell r="A65" t="str">
            <v>(II)</v>
          </cell>
        </row>
      </sheetData>
      <sheetData sheetId="1250">
        <row r="65">
          <cell r="A65" t="str">
            <v>(II)</v>
          </cell>
        </row>
      </sheetData>
      <sheetData sheetId="1251">
        <row r="65">
          <cell r="A65" t="str">
            <v>(II)</v>
          </cell>
        </row>
      </sheetData>
      <sheetData sheetId="1252">
        <row r="65">
          <cell r="A65" t="str">
            <v>(II)</v>
          </cell>
        </row>
      </sheetData>
      <sheetData sheetId="1253">
        <row r="65">
          <cell r="A65" t="str">
            <v>(II)</v>
          </cell>
        </row>
      </sheetData>
      <sheetData sheetId="1254">
        <row r="65">
          <cell r="A65" t="str">
            <v>(II)</v>
          </cell>
        </row>
      </sheetData>
      <sheetData sheetId="1255">
        <row r="65">
          <cell r="A65" t="str">
            <v>(II)</v>
          </cell>
        </row>
      </sheetData>
      <sheetData sheetId="1256">
        <row r="65">
          <cell r="A65" t="str">
            <v>(II)</v>
          </cell>
        </row>
      </sheetData>
      <sheetData sheetId="1257">
        <row r="65">
          <cell r="A65" t="str">
            <v>(II)</v>
          </cell>
        </row>
      </sheetData>
      <sheetData sheetId="1258">
        <row r="65">
          <cell r="A65" t="str">
            <v>(II)</v>
          </cell>
        </row>
      </sheetData>
      <sheetData sheetId="1259">
        <row r="65">
          <cell r="A65" t="str">
            <v>(II)</v>
          </cell>
        </row>
      </sheetData>
      <sheetData sheetId="1260">
        <row r="65">
          <cell r="A65" t="str">
            <v>(II)</v>
          </cell>
        </row>
      </sheetData>
      <sheetData sheetId="1261">
        <row r="65">
          <cell r="A65" t="str">
            <v>(II)</v>
          </cell>
        </row>
      </sheetData>
      <sheetData sheetId="1262">
        <row r="65">
          <cell r="A65" t="str">
            <v>(II)</v>
          </cell>
        </row>
      </sheetData>
      <sheetData sheetId="1263">
        <row r="65">
          <cell r="A65" t="str">
            <v>(II)</v>
          </cell>
        </row>
      </sheetData>
      <sheetData sheetId="1264">
        <row r="65">
          <cell r="A65" t="str">
            <v>(II)</v>
          </cell>
        </row>
      </sheetData>
      <sheetData sheetId="1265">
        <row r="65">
          <cell r="A65" t="str">
            <v>(II)</v>
          </cell>
        </row>
      </sheetData>
      <sheetData sheetId="1266">
        <row r="65">
          <cell r="A65" t="str">
            <v>(II)</v>
          </cell>
        </row>
      </sheetData>
      <sheetData sheetId="1267">
        <row r="65">
          <cell r="A65" t="str">
            <v>(II)</v>
          </cell>
        </row>
      </sheetData>
      <sheetData sheetId="1268">
        <row r="65">
          <cell r="A65" t="str">
            <v>(II)</v>
          </cell>
        </row>
      </sheetData>
      <sheetData sheetId="1269">
        <row r="65">
          <cell r="A65" t="str">
            <v>(II)</v>
          </cell>
        </row>
      </sheetData>
      <sheetData sheetId="1270">
        <row r="65">
          <cell r="A65" t="str">
            <v>(II)</v>
          </cell>
        </row>
      </sheetData>
      <sheetData sheetId="1271">
        <row r="65">
          <cell r="A65" t="str">
            <v>(II)</v>
          </cell>
        </row>
      </sheetData>
      <sheetData sheetId="1272">
        <row r="65">
          <cell r="A65" t="str">
            <v>(II)</v>
          </cell>
        </row>
      </sheetData>
      <sheetData sheetId="1273">
        <row r="65">
          <cell r="A65" t="str">
            <v>(II)</v>
          </cell>
        </row>
      </sheetData>
      <sheetData sheetId="1274">
        <row r="65">
          <cell r="A65" t="str">
            <v>(II)</v>
          </cell>
        </row>
      </sheetData>
      <sheetData sheetId="1275">
        <row r="65">
          <cell r="A65" t="str">
            <v>(II)</v>
          </cell>
        </row>
      </sheetData>
      <sheetData sheetId="1276">
        <row r="65">
          <cell r="A65" t="str">
            <v>(II)</v>
          </cell>
        </row>
      </sheetData>
      <sheetData sheetId="1277">
        <row r="65">
          <cell r="A65" t="str">
            <v>(II)</v>
          </cell>
        </row>
      </sheetData>
      <sheetData sheetId="1278">
        <row r="65">
          <cell r="A65" t="str">
            <v>(II)</v>
          </cell>
        </row>
      </sheetData>
      <sheetData sheetId="1279">
        <row r="65">
          <cell r="A65" t="str">
            <v>(II)</v>
          </cell>
        </row>
      </sheetData>
      <sheetData sheetId="1280">
        <row r="65">
          <cell r="A65" t="str">
            <v>(II)</v>
          </cell>
        </row>
      </sheetData>
      <sheetData sheetId="1281">
        <row r="65">
          <cell r="A65" t="str">
            <v>(II)</v>
          </cell>
        </row>
      </sheetData>
      <sheetData sheetId="1282">
        <row r="65">
          <cell r="A65" t="str">
            <v>(II)</v>
          </cell>
        </row>
      </sheetData>
      <sheetData sheetId="1283">
        <row r="65">
          <cell r="A65" t="str">
            <v>(II)</v>
          </cell>
        </row>
      </sheetData>
      <sheetData sheetId="1284">
        <row r="65">
          <cell r="A65" t="str">
            <v>(II)</v>
          </cell>
        </row>
      </sheetData>
      <sheetData sheetId="1285">
        <row r="65">
          <cell r="A65" t="str">
            <v>(II)</v>
          </cell>
        </row>
      </sheetData>
      <sheetData sheetId="1286">
        <row r="65">
          <cell r="A65" t="str">
            <v>(II)</v>
          </cell>
        </row>
      </sheetData>
      <sheetData sheetId="1287">
        <row r="65">
          <cell r="A65" t="str">
            <v>(II)</v>
          </cell>
        </row>
      </sheetData>
      <sheetData sheetId="1288">
        <row r="65">
          <cell r="A65" t="str">
            <v>(II)</v>
          </cell>
        </row>
      </sheetData>
      <sheetData sheetId="1289">
        <row r="65">
          <cell r="A65" t="str">
            <v>(II)</v>
          </cell>
        </row>
      </sheetData>
      <sheetData sheetId="1290">
        <row r="65">
          <cell r="A65" t="str">
            <v>(II)</v>
          </cell>
        </row>
      </sheetData>
      <sheetData sheetId="1291">
        <row r="65">
          <cell r="A65" t="str">
            <v>(II)</v>
          </cell>
        </row>
      </sheetData>
      <sheetData sheetId="1292">
        <row r="65">
          <cell r="A65" t="str">
            <v>(II)</v>
          </cell>
        </row>
      </sheetData>
      <sheetData sheetId="1293">
        <row r="65">
          <cell r="A65" t="str">
            <v>(II)</v>
          </cell>
        </row>
      </sheetData>
      <sheetData sheetId="1294"/>
      <sheetData sheetId="1295">
        <row r="65">
          <cell r="A65" t="str">
            <v>(II)</v>
          </cell>
        </row>
      </sheetData>
      <sheetData sheetId="1296">
        <row r="65">
          <cell r="A65" t="str">
            <v>(II)</v>
          </cell>
        </row>
      </sheetData>
      <sheetData sheetId="1297"/>
      <sheetData sheetId="1298">
        <row r="65">
          <cell r="A65" t="str">
            <v>(II)</v>
          </cell>
        </row>
      </sheetData>
      <sheetData sheetId="1299">
        <row r="65">
          <cell r="A65" t="str">
            <v>(II)</v>
          </cell>
        </row>
      </sheetData>
      <sheetData sheetId="1300">
        <row r="65">
          <cell r="A65" t="str">
            <v>(II)</v>
          </cell>
        </row>
      </sheetData>
      <sheetData sheetId="1301">
        <row r="65">
          <cell r="A65" t="str">
            <v>(II)</v>
          </cell>
        </row>
      </sheetData>
      <sheetData sheetId="1302">
        <row r="65">
          <cell r="A65" t="str">
            <v>(II)</v>
          </cell>
        </row>
      </sheetData>
      <sheetData sheetId="1303">
        <row r="65">
          <cell r="A65" t="str">
            <v>(II)</v>
          </cell>
        </row>
      </sheetData>
      <sheetData sheetId="1304">
        <row r="65">
          <cell r="A65" t="str">
            <v>(II)</v>
          </cell>
        </row>
      </sheetData>
      <sheetData sheetId="1305">
        <row r="65">
          <cell r="A65" t="str">
            <v>(II)</v>
          </cell>
        </row>
      </sheetData>
      <sheetData sheetId="1306">
        <row r="65">
          <cell r="A65" t="str">
            <v>(II)</v>
          </cell>
        </row>
      </sheetData>
      <sheetData sheetId="1307"/>
      <sheetData sheetId="1308"/>
      <sheetData sheetId="1309">
        <row r="65">
          <cell r="A65" t="str">
            <v>(II)</v>
          </cell>
        </row>
      </sheetData>
      <sheetData sheetId="1310">
        <row r="65">
          <cell r="A65" t="str">
            <v>(II)</v>
          </cell>
        </row>
      </sheetData>
      <sheetData sheetId="1311">
        <row r="65">
          <cell r="A65" t="str">
            <v>(II)</v>
          </cell>
        </row>
      </sheetData>
      <sheetData sheetId="1312">
        <row r="65">
          <cell r="A65" t="str">
            <v>(II)</v>
          </cell>
        </row>
      </sheetData>
      <sheetData sheetId="1313"/>
      <sheetData sheetId="1314">
        <row r="65">
          <cell r="A65" t="str">
            <v>(II)</v>
          </cell>
        </row>
      </sheetData>
      <sheetData sheetId="1315">
        <row r="65">
          <cell r="A65" t="str">
            <v>(II)</v>
          </cell>
        </row>
      </sheetData>
      <sheetData sheetId="1316"/>
      <sheetData sheetId="1317"/>
      <sheetData sheetId="1318">
        <row r="65">
          <cell r="A65" t="str">
            <v>(II)</v>
          </cell>
        </row>
      </sheetData>
      <sheetData sheetId="1319"/>
      <sheetData sheetId="1320">
        <row r="65">
          <cell r="A65" t="str">
            <v>(II)</v>
          </cell>
        </row>
      </sheetData>
      <sheetData sheetId="1321"/>
      <sheetData sheetId="1322">
        <row r="65">
          <cell r="A65" t="str">
            <v>(II)</v>
          </cell>
        </row>
      </sheetData>
      <sheetData sheetId="1323">
        <row r="65">
          <cell r="A65" t="str">
            <v>(II)</v>
          </cell>
        </row>
      </sheetData>
      <sheetData sheetId="1324">
        <row r="65">
          <cell r="A65" t="str">
            <v>(II)</v>
          </cell>
        </row>
      </sheetData>
      <sheetData sheetId="1325">
        <row r="65">
          <cell r="A65" t="str">
            <v>(II)</v>
          </cell>
        </row>
      </sheetData>
      <sheetData sheetId="1326">
        <row r="65">
          <cell r="A65" t="str">
            <v>(II)</v>
          </cell>
        </row>
      </sheetData>
      <sheetData sheetId="1327">
        <row r="65">
          <cell r="A65" t="str">
            <v>(II)</v>
          </cell>
        </row>
      </sheetData>
      <sheetData sheetId="1328">
        <row r="65">
          <cell r="A65" t="str">
            <v>(II)</v>
          </cell>
        </row>
      </sheetData>
      <sheetData sheetId="1329">
        <row r="65">
          <cell r="A65" t="str">
            <v>(II)</v>
          </cell>
        </row>
      </sheetData>
      <sheetData sheetId="1330">
        <row r="65">
          <cell r="A65" t="str">
            <v>(II)</v>
          </cell>
        </row>
      </sheetData>
      <sheetData sheetId="1331">
        <row r="65">
          <cell r="A65" t="str">
            <v>(II)</v>
          </cell>
        </row>
      </sheetData>
      <sheetData sheetId="1332">
        <row r="65">
          <cell r="A65" t="str">
            <v>(II)</v>
          </cell>
        </row>
      </sheetData>
      <sheetData sheetId="1333">
        <row r="65">
          <cell r="A65" t="str">
            <v>(II)</v>
          </cell>
        </row>
      </sheetData>
      <sheetData sheetId="1334">
        <row r="65">
          <cell r="A65" t="str">
            <v>(II)</v>
          </cell>
        </row>
      </sheetData>
      <sheetData sheetId="1335">
        <row r="65">
          <cell r="A65" t="str">
            <v>(II)</v>
          </cell>
        </row>
      </sheetData>
      <sheetData sheetId="1336">
        <row r="65">
          <cell r="A65" t="str">
            <v>(II)</v>
          </cell>
        </row>
      </sheetData>
      <sheetData sheetId="1337">
        <row r="65">
          <cell r="A65" t="str">
            <v>(II)</v>
          </cell>
        </row>
      </sheetData>
      <sheetData sheetId="1338">
        <row r="65">
          <cell r="A65" t="str">
            <v>(II)</v>
          </cell>
        </row>
      </sheetData>
      <sheetData sheetId="1339"/>
      <sheetData sheetId="1340">
        <row r="65">
          <cell r="A65" t="str">
            <v>(II)</v>
          </cell>
        </row>
      </sheetData>
      <sheetData sheetId="1341">
        <row r="65">
          <cell r="A65" t="str">
            <v>(II)</v>
          </cell>
        </row>
      </sheetData>
      <sheetData sheetId="1342"/>
      <sheetData sheetId="1343"/>
      <sheetData sheetId="1344"/>
      <sheetData sheetId="1345"/>
      <sheetData sheetId="1346">
        <row r="65">
          <cell r="A65" t="str">
            <v>(II)</v>
          </cell>
        </row>
      </sheetData>
      <sheetData sheetId="1347">
        <row r="65">
          <cell r="A65" t="str">
            <v>(II)</v>
          </cell>
        </row>
      </sheetData>
      <sheetData sheetId="1348">
        <row r="65">
          <cell r="A65" t="str">
            <v>(II)</v>
          </cell>
        </row>
      </sheetData>
      <sheetData sheetId="1349">
        <row r="65">
          <cell r="A65" t="str">
            <v>(II)</v>
          </cell>
        </row>
      </sheetData>
      <sheetData sheetId="1350">
        <row r="65">
          <cell r="A65" t="str">
            <v>(II)</v>
          </cell>
        </row>
      </sheetData>
      <sheetData sheetId="1351">
        <row r="65">
          <cell r="A65" t="str">
            <v>(II)</v>
          </cell>
        </row>
      </sheetData>
      <sheetData sheetId="1352">
        <row r="65">
          <cell r="A65" t="str">
            <v>(II)</v>
          </cell>
        </row>
      </sheetData>
      <sheetData sheetId="1353">
        <row r="65">
          <cell r="A65" t="str">
            <v>(II)</v>
          </cell>
        </row>
      </sheetData>
      <sheetData sheetId="1354"/>
      <sheetData sheetId="1355"/>
      <sheetData sheetId="1356">
        <row r="65">
          <cell r="A65" t="str">
            <v>(II)</v>
          </cell>
        </row>
      </sheetData>
      <sheetData sheetId="1357">
        <row r="65">
          <cell r="A65" t="str">
            <v>(II)</v>
          </cell>
        </row>
      </sheetData>
      <sheetData sheetId="1358">
        <row r="65">
          <cell r="A65" t="str">
            <v>(II)</v>
          </cell>
        </row>
      </sheetData>
      <sheetData sheetId="1359">
        <row r="65">
          <cell r="A65" t="str">
            <v>(II)</v>
          </cell>
        </row>
      </sheetData>
      <sheetData sheetId="1360">
        <row r="65">
          <cell r="A65" t="str">
            <v>(II)</v>
          </cell>
        </row>
      </sheetData>
      <sheetData sheetId="1361"/>
      <sheetData sheetId="1362">
        <row r="65">
          <cell r="A65" t="str">
            <v>(II)</v>
          </cell>
        </row>
      </sheetData>
      <sheetData sheetId="1363"/>
      <sheetData sheetId="1364">
        <row r="65">
          <cell r="A65" t="str">
            <v>(II)</v>
          </cell>
        </row>
      </sheetData>
      <sheetData sheetId="1365">
        <row r="65">
          <cell r="A65" t="str">
            <v>(II)</v>
          </cell>
        </row>
      </sheetData>
      <sheetData sheetId="1366">
        <row r="65">
          <cell r="A65" t="str">
            <v>(II)</v>
          </cell>
        </row>
      </sheetData>
      <sheetData sheetId="1367">
        <row r="65">
          <cell r="A65" t="str">
            <v>(II)</v>
          </cell>
        </row>
      </sheetData>
      <sheetData sheetId="1368">
        <row r="65">
          <cell r="A65" t="str">
            <v>(II)</v>
          </cell>
        </row>
      </sheetData>
      <sheetData sheetId="1369">
        <row r="65">
          <cell r="A65" t="str">
            <v>(II)</v>
          </cell>
        </row>
      </sheetData>
      <sheetData sheetId="1370"/>
      <sheetData sheetId="1371"/>
      <sheetData sheetId="1372"/>
      <sheetData sheetId="1373"/>
      <sheetData sheetId="1374"/>
      <sheetData sheetId="1375">
        <row r="65">
          <cell r="A65" t="str">
            <v>(II)</v>
          </cell>
        </row>
      </sheetData>
      <sheetData sheetId="1376">
        <row r="65">
          <cell r="A65" t="str">
            <v>(II)</v>
          </cell>
        </row>
      </sheetData>
      <sheetData sheetId="1377">
        <row r="65">
          <cell r="A65" t="str">
            <v>(II)</v>
          </cell>
        </row>
      </sheetData>
      <sheetData sheetId="1378">
        <row r="65">
          <cell r="A65" t="str">
            <v>(II)</v>
          </cell>
        </row>
      </sheetData>
      <sheetData sheetId="1379">
        <row r="65">
          <cell r="A65" t="str">
            <v>(II)</v>
          </cell>
        </row>
      </sheetData>
      <sheetData sheetId="1380"/>
      <sheetData sheetId="1381"/>
      <sheetData sheetId="1382"/>
      <sheetData sheetId="1383"/>
      <sheetData sheetId="1384"/>
      <sheetData sheetId="1385"/>
      <sheetData sheetId="1386"/>
      <sheetData sheetId="1387"/>
      <sheetData sheetId="1388"/>
      <sheetData sheetId="1389"/>
      <sheetData sheetId="1390">
        <row r="65">
          <cell r="A65" t="str">
            <v>(II)</v>
          </cell>
        </row>
      </sheetData>
      <sheetData sheetId="1391">
        <row r="65">
          <cell r="A65" t="str">
            <v>(II)</v>
          </cell>
        </row>
      </sheetData>
      <sheetData sheetId="1392">
        <row r="65">
          <cell r="A65" t="str">
            <v>(II)</v>
          </cell>
        </row>
      </sheetData>
      <sheetData sheetId="1393"/>
      <sheetData sheetId="1394"/>
      <sheetData sheetId="1395">
        <row r="65">
          <cell r="A65" t="str">
            <v>(II)</v>
          </cell>
        </row>
      </sheetData>
      <sheetData sheetId="1396">
        <row r="65">
          <cell r="A65" t="str">
            <v>(II)</v>
          </cell>
        </row>
      </sheetData>
      <sheetData sheetId="1397">
        <row r="65">
          <cell r="A65" t="str">
            <v>(II)</v>
          </cell>
        </row>
      </sheetData>
      <sheetData sheetId="1398"/>
      <sheetData sheetId="1399"/>
      <sheetData sheetId="1400"/>
      <sheetData sheetId="1401"/>
      <sheetData sheetId="1402"/>
      <sheetData sheetId="1403">
        <row r="65">
          <cell r="A65" t="str">
            <v>(II)</v>
          </cell>
        </row>
      </sheetData>
      <sheetData sheetId="1404">
        <row r="65">
          <cell r="A65" t="str">
            <v>(II)</v>
          </cell>
        </row>
      </sheetData>
      <sheetData sheetId="1405">
        <row r="65">
          <cell r="A65" t="str">
            <v>(II)</v>
          </cell>
        </row>
      </sheetData>
      <sheetData sheetId="1406">
        <row r="65">
          <cell r="A65" t="str">
            <v>(II)</v>
          </cell>
        </row>
      </sheetData>
      <sheetData sheetId="1407">
        <row r="65">
          <cell r="A65" t="str">
            <v>(II)</v>
          </cell>
        </row>
      </sheetData>
      <sheetData sheetId="1408">
        <row r="65">
          <cell r="A65" t="str">
            <v>(II)</v>
          </cell>
        </row>
      </sheetData>
      <sheetData sheetId="1409"/>
      <sheetData sheetId="1410">
        <row r="65">
          <cell r="A65" t="str">
            <v>(II)</v>
          </cell>
        </row>
      </sheetData>
      <sheetData sheetId="1411"/>
      <sheetData sheetId="1412"/>
      <sheetData sheetId="1413"/>
      <sheetData sheetId="1414">
        <row r="65">
          <cell r="A65" t="str">
            <v>(II)</v>
          </cell>
        </row>
      </sheetData>
      <sheetData sheetId="1415">
        <row r="65">
          <cell r="A65" t="str">
            <v>(II)</v>
          </cell>
        </row>
      </sheetData>
      <sheetData sheetId="1416"/>
      <sheetData sheetId="1417"/>
      <sheetData sheetId="1418"/>
      <sheetData sheetId="1419"/>
      <sheetData sheetId="1420"/>
      <sheetData sheetId="1421"/>
      <sheetData sheetId="1422"/>
      <sheetData sheetId="1423"/>
      <sheetData sheetId="1424"/>
      <sheetData sheetId="1425">
        <row r="65">
          <cell r="A65" t="str">
            <v>(II)</v>
          </cell>
        </row>
      </sheetData>
      <sheetData sheetId="1426"/>
      <sheetData sheetId="1427"/>
      <sheetData sheetId="1428">
        <row r="65">
          <cell r="A65" t="str">
            <v>(II)</v>
          </cell>
        </row>
      </sheetData>
      <sheetData sheetId="1429">
        <row r="65">
          <cell r="A65" t="str">
            <v>(II)</v>
          </cell>
        </row>
      </sheetData>
      <sheetData sheetId="1430">
        <row r="65">
          <cell r="A65" t="str">
            <v>(II)</v>
          </cell>
        </row>
      </sheetData>
      <sheetData sheetId="1431">
        <row r="65">
          <cell r="A65" t="str">
            <v>(II)</v>
          </cell>
        </row>
      </sheetData>
      <sheetData sheetId="1432">
        <row r="65">
          <cell r="A65" t="str">
            <v>(II)</v>
          </cell>
        </row>
      </sheetData>
      <sheetData sheetId="1433">
        <row r="65">
          <cell r="A65" t="str">
            <v>(II)</v>
          </cell>
        </row>
      </sheetData>
      <sheetData sheetId="1434">
        <row r="65">
          <cell r="A65" t="str">
            <v>(II)</v>
          </cell>
        </row>
      </sheetData>
      <sheetData sheetId="1435"/>
      <sheetData sheetId="1436">
        <row r="65">
          <cell r="A65" t="str">
            <v>(II)</v>
          </cell>
        </row>
      </sheetData>
      <sheetData sheetId="1437">
        <row r="65">
          <cell r="A65" t="str">
            <v>(II)</v>
          </cell>
        </row>
      </sheetData>
      <sheetData sheetId="1438"/>
      <sheetData sheetId="1439"/>
      <sheetData sheetId="1440" refreshError="1"/>
      <sheetData sheetId="1441" refreshError="1"/>
      <sheetData sheetId="1442" refreshError="1"/>
      <sheetData sheetId="1443" refreshError="1"/>
      <sheetData sheetId="1444" refreshError="1"/>
      <sheetData sheetId="1445" refreshError="1"/>
      <sheetData sheetId="1446" refreshError="1"/>
      <sheetData sheetId="1447" refreshError="1"/>
      <sheetData sheetId="1448" refreshError="1"/>
      <sheetData sheetId="1449" refreshError="1"/>
      <sheetData sheetId="1450" refreshError="1"/>
      <sheetData sheetId="1451" refreshError="1"/>
      <sheetData sheetId="1452" refreshError="1"/>
      <sheetData sheetId="1453" refreshError="1"/>
      <sheetData sheetId="1454" refreshError="1"/>
      <sheetData sheetId="1455"/>
      <sheetData sheetId="1456"/>
      <sheetData sheetId="1457"/>
      <sheetData sheetId="1458"/>
      <sheetData sheetId="1459"/>
      <sheetData sheetId="1460"/>
      <sheetData sheetId="1461" refreshError="1"/>
      <sheetData sheetId="1462" refreshError="1"/>
      <sheetData sheetId="1463" refreshError="1"/>
      <sheetData sheetId="1464">
        <row r="65">
          <cell r="A65" t="str">
            <v>(II)</v>
          </cell>
        </row>
      </sheetData>
      <sheetData sheetId="1465">
        <row r="65">
          <cell r="A65" t="str">
            <v>(II)</v>
          </cell>
        </row>
      </sheetData>
      <sheetData sheetId="1466" refreshError="1"/>
      <sheetData sheetId="1467" refreshError="1"/>
      <sheetData sheetId="1468" refreshError="1"/>
      <sheetData sheetId="1469" refreshError="1"/>
      <sheetData sheetId="1470" refreshError="1"/>
      <sheetData sheetId="1471" refreshError="1"/>
      <sheetData sheetId="1472" refreshError="1"/>
      <sheetData sheetId="1473" refreshError="1"/>
      <sheetData sheetId="1474" refreshError="1"/>
      <sheetData sheetId="1475" refreshError="1"/>
      <sheetData sheetId="1476" refreshError="1"/>
      <sheetData sheetId="1477" refreshError="1"/>
      <sheetData sheetId="1478" refreshError="1"/>
      <sheetData sheetId="1479">
        <row r="65">
          <cell r="A65" t="str">
            <v>(II)</v>
          </cell>
        </row>
      </sheetData>
      <sheetData sheetId="1480">
        <row r="65">
          <cell r="A65" t="str">
            <v>(II)</v>
          </cell>
        </row>
      </sheetData>
      <sheetData sheetId="1481">
        <row r="65">
          <cell r="A65" t="str">
            <v>(II)</v>
          </cell>
        </row>
      </sheetData>
      <sheetData sheetId="1482"/>
      <sheetData sheetId="1483"/>
      <sheetData sheetId="1484">
        <row r="65">
          <cell r="A65" t="str">
            <v>(II)</v>
          </cell>
        </row>
      </sheetData>
      <sheetData sheetId="1485"/>
      <sheetData sheetId="1486"/>
      <sheetData sheetId="1487"/>
      <sheetData sheetId="1488"/>
      <sheetData sheetId="1489" refreshError="1"/>
      <sheetData sheetId="1490" refreshError="1"/>
      <sheetData sheetId="1491" refreshError="1"/>
      <sheetData sheetId="1492" refreshError="1"/>
      <sheetData sheetId="1493" refreshError="1"/>
      <sheetData sheetId="1494" refreshError="1"/>
      <sheetData sheetId="1495" refreshError="1"/>
      <sheetData sheetId="1496" refreshError="1"/>
      <sheetData sheetId="1497" refreshError="1"/>
      <sheetData sheetId="1498" refreshError="1"/>
      <sheetData sheetId="1499" refreshError="1"/>
      <sheetData sheetId="1500" refreshError="1"/>
      <sheetData sheetId="1501" refreshError="1"/>
      <sheetData sheetId="1502" refreshError="1"/>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refreshError="1"/>
      <sheetData sheetId="1542" refreshError="1"/>
      <sheetData sheetId="1543" refreshError="1"/>
      <sheetData sheetId="1544" refreshError="1"/>
      <sheetData sheetId="1545" refreshError="1"/>
      <sheetData sheetId="1546" refreshError="1"/>
      <sheetData sheetId="1547" refreshError="1"/>
      <sheetData sheetId="1548" refreshError="1"/>
      <sheetData sheetId="1549" refreshError="1"/>
      <sheetData sheetId="1550" refreshError="1"/>
      <sheetData sheetId="1551" refreshError="1"/>
      <sheetData sheetId="1552" refreshError="1"/>
      <sheetData sheetId="1553" refreshError="1"/>
      <sheetData sheetId="1554" refreshError="1"/>
      <sheetData sheetId="1555" refreshError="1"/>
      <sheetData sheetId="1556" refreshError="1"/>
      <sheetData sheetId="1557" refreshError="1"/>
      <sheetData sheetId="1558" refreshError="1"/>
      <sheetData sheetId="1559" refreshError="1"/>
      <sheetData sheetId="1560" refreshError="1"/>
      <sheetData sheetId="1561" refreshError="1"/>
      <sheetData sheetId="1562" refreshError="1"/>
      <sheetData sheetId="1563" refreshError="1"/>
      <sheetData sheetId="1564" refreshError="1"/>
      <sheetData sheetId="1565" refreshError="1"/>
      <sheetData sheetId="1566" refreshError="1"/>
      <sheetData sheetId="1567" refreshError="1"/>
      <sheetData sheetId="1568" refreshError="1"/>
      <sheetData sheetId="1569" refreshError="1"/>
      <sheetData sheetId="1570" refreshError="1"/>
      <sheetData sheetId="1571" refreshError="1"/>
      <sheetData sheetId="1572" refreshError="1"/>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ow r="65">
          <cell r="A65" t="str">
            <v>(II)</v>
          </cell>
        </row>
      </sheetData>
      <sheetData sheetId="1599">
        <row r="65">
          <cell r="A65" t="str">
            <v>(II)</v>
          </cell>
        </row>
      </sheetData>
      <sheetData sheetId="1600">
        <row r="65">
          <cell r="A65" t="str">
            <v>(II)</v>
          </cell>
        </row>
      </sheetData>
      <sheetData sheetId="1601">
        <row r="65">
          <cell r="A65" t="str">
            <v>(II)</v>
          </cell>
        </row>
      </sheetData>
      <sheetData sheetId="1602">
        <row r="65">
          <cell r="A65" t="str">
            <v>(II)</v>
          </cell>
        </row>
      </sheetData>
      <sheetData sheetId="1603"/>
      <sheetData sheetId="1604">
        <row r="65">
          <cell r="A65" t="str">
            <v>(II)</v>
          </cell>
        </row>
      </sheetData>
      <sheetData sheetId="1605">
        <row r="65">
          <cell r="A65" t="str">
            <v>(II)</v>
          </cell>
        </row>
      </sheetData>
      <sheetData sheetId="1606">
        <row r="65">
          <cell r="A65" t="str">
            <v>(II)</v>
          </cell>
        </row>
      </sheetData>
      <sheetData sheetId="1607">
        <row r="65">
          <cell r="A65" t="str">
            <v>(II)</v>
          </cell>
        </row>
      </sheetData>
      <sheetData sheetId="1608">
        <row r="65">
          <cell r="A65" t="str">
            <v>(II)</v>
          </cell>
        </row>
      </sheetData>
      <sheetData sheetId="1609">
        <row r="65">
          <cell r="A65" t="str">
            <v>(II)</v>
          </cell>
        </row>
      </sheetData>
      <sheetData sheetId="1610" refreshError="1"/>
      <sheetData sheetId="1611" refreshError="1"/>
      <sheetData sheetId="1612" refreshError="1"/>
      <sheetData sheetId="1613" refreshError="1"/>
      <sheetData sheetId="1614" refreshError="1"/>
      <sheetData sheetId="1615" refreshError="1"/>
      <sheetData sheetId="1616" refreshError="1"/>
      <sheetData sheetId="1617" refreshError="1"/>
      <sheetData sheetId="1618" refreshError="1"/>
      <sheetData sheetId="1619" refreshError="1"/>
      <sheetData sheetId="1620" refreshError="1"/>
      <sheetData sheetId="1621" refreshError="1"/>
      <sheetData sheetId="1622"/>
      <sheetData sheetId="1623"/>
      <sheetData sheetId="1624" refreshError="1"/>
      <sheetData sheetId="1625" refreshError="1"/>
      <sheetData sheetId="1626" refreshError="1"/>
      <sheetData sheetId="1627" refreshError="1"/>
      <sheetData sheetId="1628" refreshError="1"/>
      <sheetData sheetId="1629" refreshError="1"/>
      <sheetData sheetId="1630" refreshError="1"/>
      <sheetData sheetId="1631" refreshError="1"/>
      <sheetData sheetId="1632" refreshError="1"/>
      <sheetData sheetId="1633" refreshError="1"/>
      <sheetData sheetId="1634" refreshError="1"/>
      <sheetData sheetId="1635" refreshError="1"/>
      <sheetData sheetId="1636" refreshError="1"/>
      <sheetData sheetId="1637" refreshError="1"/>
      <sheetData sheetId="1638" refreshError="1"/>
      <sheetData sheetId="1639"/>
      <sheetData sheetId="1640"/>
      <sheetData sheetId="1641" refreshError="1"/>
      <sheetData sheetId="1642" refreshError="1"/>
      <sheetData sheetId="1643" refreshError="1"/>
      <sheetData sheetId="1644" refreshError="1"/>
      <sheetData sheetId="1645" refreshError="1"/>
      <sheetData sheetId="1646" refreshError="1"/>
      <sheetData sheetId="1647" refreshError="1"/>
      <sheetData sheetId="1648" refreshError="1"/>
      <sheetData sheetId="1649" refreshError="1"/>
      <sheetData sheetId="1650" refreshError="1"/>
      <sheetData sheetId="1651"/>
      <sheetData sheetId="1652" refreshError="1"/>
      <sheetData sheetId="1653" refreshError="1"/>
      <sheetData sheetId="1654" refreshError="1"/>
      <sheetData sheetId="1655" refreshError="1"/>
      <sheetData sheetId="1656" refreshError="1"/>
      <sheetData sheetId="1657" refreshError="1"/>
      <sheetData sheetId="1658" refreshError="1"/>
      <sheetData sheetId="1659" refreshError="1"/>
      <sheetData sheetId="1660" refreshError="1"/>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ow r="65">
          <cell r="A65" t="str">
            <v>(II)</v>
          </cell>
        </row>
      </sheetData>
      <sheetData sheetId="1673"/>
      <sheetData sheetId="1674"/>
      <sheetData sheetId="1675"/>
      <sheetData sheetId="1676"/>
      <sheetData sheetId="1677"/>
      <sheetData sheetId="1678"/>
      <sheetData sheetId="1679"/>
      <sheetData sheetId="1680"/>
      <sheetData sheetId="1681"/>
      <sheetData sheetId="1682"/>
      <sheetData sheetId="1683"/>
      <sheetData sheetId="1684"/>
      <sheetData sheetId="1685"/>
      <sheetData sheetId="1686"/>
      <sheetData sheetId="1687"/>
      <sheetData sheetId="1688"/>
      <sheetData sheetId="1689"/>
      <sheetData sheetId="1690"/>
      <sheetData sheetId="1691"/>
      <sheetData sheetId="1692"/>
      <sheetData sheetId="1693"/>
      <sheetData sheetId="1694"/>
      <sheetData sheetId="1695"/>
      <sheetData sheetId="1696"/>
      <sheetData sheetId="1697"/>
      <sheetData sheetId="1698"/>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row r="65">
          <cell r="A65" t="str">
            <v>(II)</v>
          </cell>
        </row>
      </sheetData>
      <sheetData sheetId="1721"/>
      <sheetData sheetId="1722"/>
      <sheetData sheetId="1723"/>
      <sheetData sheetId="1724"/>
      <sheetData sheetId="1725"/>
      <sheetData sheetId="1726"/>
      <sheetData sheetId="1727"/>
      <sheetData sheetId="1728"/>
      <sheetData sheetId="1729"/>
      <sheetData sheetId="1730"/>
      <sheetData sheetId="1731"/>
      <sheetData sheetId="1732"/>
      <sheetData sheetId="1733"/>
      <sheetData sheetId="1734"/>
      <sheetData sheetId="1735"/>
      <sheetData sheetId="1736"/>
      <sheetData sheetId="1737"/>
      <sheetData sheetId="1738"/>
      <sheetData sheetId="1739"/>
      <sheetData sheetId="1740">
        <row r="65">
          <cell r="A65" t="str">
            <v>(II)</v>
          </cell>
        </row>
      </sheetData>
      <sheetData sheetId="1741"/>
      <sheetData sheetId="1742"/>
      <sheetData sheetId="1743"/>
      <sheetData sheetId="1744"/>
      <sheetData sheetId="1745"/>
      <sheetData sheetId="1746"/>
      <sheetData sheetId="1747"/>
      <sheetData sheetId="1748"/>
      <sheetData sheetId="1749"/>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row r="65">
          <cell r="A65" t="str">
            <v>(II)</v>
          </cell>
        </row>
      </sheetData>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row r="65">
          <cell r="A65" t="str">
            <v>(II)</v>
          </cell>
        </row>
      </sheetData>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row r="65">
          <cell r="A65" t="str">
            <v>(II)</v>
          </cell>
        </row>
      </sheetData>
      <sheetData sheetId="1815">
        <row r="65">
          <cell r="A65" t="str">
            <v>(II)</v>
          </cell>
        </row>
      </sheetData>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sheetData sheetId="1851"/>
      <sheetData sheetId="1852"/>
      <sheetData sheetId="1853"/>
      <sheetData sheetId="1854"/>
      <sheetData sheetId="1855"/>
      <sheetData sheetId="1856"/>
      <sheetData sheetId="1857"/>
      <sheetData sheetId="1858"/>
      <sheetData sheetId="1859"/>
      <sheetData sheetId="1860"/>
      <sheetData sheetId="1861"/>
      <sheetData sheetId="1862"/>
      <sheetData sheetId="1863"/>
      <sheetData sheetId="1864"/>
      <sheetData sheetId="1865"/>
      <sheetData sheetId="1866"/>
      <sheetData sheetId="1867"/>
      <sheetData sheetId="1868"/>
      <sheetData sheetId="1869"/>
      <sheetData sheetId="1870"/>
      <sheetData sheetId="1871"/>
      <sheetData sheetId="1872"/>
      <sheetData sheetId="1873"/>
      <sheetData sheetId="1874"/>
      <sheetData sheetId="1875"/>
      <sheetData sheetId="1876"/>
      <sheetData sheetId="1877"/>
      <sheetData sheetId="1878"/>
      <sheetData sheetId="1879"/>
      <sheetData sheetId="1880"/>
      <sheetData sheetId="1881"/>
      <sheetData sheetId="1882"/>
      <sheetData sheetId="1883"/>
      <sheetData sheetId="1884"/>
      <sheetData sheetId="1885"/>
      <sheetData sheetId="1886"/>
      <sheetData sheetId="1887"/>
      <sheetData sheetId="1888"/>
      <sheetData sheetId="1889"/>
      <sheetData sheetId="1890"/>
      <sheetData sheetId="1891"/>
      <sheetData sheetId="1892"/>
      <sheetData sheetId="1893"/>
      <sheetData sheetId="1894"/>
      <sheetData sheetId="1895"/>
      <sheetData sheetId="1896"/>
      <sheetData sheetId="1897"/>
      <sheetData sheetId="1898"/>
      <sheetData sheetId="1899"/>
      <sheetData sheetId="1900"/>
      <sheetData sheetId="1901"/>
      <sheetData sheetId="1902"/>
      <sheetData sheetId="1903"/>
      <sheetData sheetId="1904"/>
      <sheetData sheetId="1905"/>
      <sheetData sheetId="1906"/>
      <sheetData sheetId="1907"/>
      <sheetData sheetId="1908"/>
      <sheetData sheetId="1909"/>
      <sheetData sheetId="1910" refreshError="1"/>
      <sheetData sheetId="1911" refreshError="1"/>
      <sheetData sheetId="1912" refreshError="1"/>
      <sheetData sheetId="1913" refreshError="1"/>
      <sheetData sheetId="1914" refreshError="1"/>
      <sheetData sheetId="1915" refreshError="1"/>
      <sheetData sheetId="1916" refreshError="1"/>
      <sheetData sheetId="1917" refreshError="1"/>
      <sheetData sheetId="1918" refreshError="1"/>
      <sheetData sheetId="1919" refreshError="1"/>
      <sheetData sheetId="1920" refreshError="1"/>
      <sheetData sheetId="1921" refreshError="1"/>
      <sheetData sheetId="1922" refreshError="1"/>
      <sheetData sheetId="1923" refreshError="1"/>
      <sheetData sheetId="1924" refreshError="1"/>
      <sheetData sheetId="1925" refreshError="1"/>
      <sheetData sheetId="1926" refreshError="1"/>
      <sheetData sheetId="1927" refreshError="1"/>
      <sheetData sheetId="1928" refreshError="1"/>
      <sheetData sheetId="1929" refreshError="1"/>
      <sheetData sheetId="1930" refreshError="1"/>
      <sheetData sheetId="1931" refreshError="1"/>
      <sheetData sheetId="1932" refreshError="1"/>
      <sheetData sheetId="1933" refreshError="1"/>
      <sheetData sheetId="1934" refreshError="1"/>
      <sheetData sheetId="1935" refreshError="1"/>
      <sheetData sheetId="1936" refreshError="1"/>
      <sheetData sheetId="1937" refreshError="1"/>
      <sheetData sheetId="1938" refreshError="1"/>
      <sheetData sheetId="1939" refreshError="1"/>
      <sheetData sheetId="1940" refreshError="1"/>
      <sheetData sheetId="1941" refreshError="1"/>
      <sheetData sheetId="1942" refreshError="1"/>
      <sheetData sheetId="1943" refreshError="1"/>
      <sheetData sheetId="1944" refreshError="1"/>
      <sheetData sheetId="1945" refreshError="1"/>
      <sheetData sheetId="1946" refreshError="1"/>
      <sheetData sheetId="1947" refreshError="1"/>
      <sheetData sheetId="1948" refreshError="1"/>
      <sheetData sheetId="1949" refreshError="1"/>
      <sheetData sheetId="1950" refreshError="1"/>
      <sheetData sheetId="1951" refreshError="1"/>
      <sheetData sheetId="1952" refreshError="1"/>
      <sheetData sheetId="1953" refreshError="1"/>
      <sheetData sheetId="1954" refreshError="1"/>
      <sheetData sheetId="1955" refreshError="1"/>
      <sheetData sheetId="1956" refreshError="1"/>
      <sheetData sheetId="1957" refreshError="1"/>
      <sheetData sheetId="1958" refreshError="1"/>
      <sheetData sheetId="1959" refreshError="1"/>
      <sheetData sheetId="1960" refreshError="1"/>
      <sheetData sheetId="1961" refreshError="1"/>
      <sheetData sheetId="1962"/>
      <sheetData sheetId="1963"/>
      <sheetData sheetId="1964"/>
      <sheetData sheetId="1965"/>
      <sheetData sheetId="1966"/>
      <sheetData sheetId="1967"/>
      <sheetData sheetId="1968"/>
      <sheetData sheetId="1969"/>
      <sheetData sheetId="1970"/>
      <sheetData sheetId="1971"/>
      <sheetData sheetId="1972"/>
      <sheetData sheetId="1973"/>
      <sheetData sheetId="1974"/>
      <sheetData sheetId="1975"/>
      <sheetData sheetId="1976"/>
      <sheetData sheetId="1977"/>
      <sheetData sheetId="1978"/>
      <sheetData sheetId="1979"/>
      <sheetData sheetId="1980"/>
      <sheetData sheetId="1981"/>
      <sheetData sheetId="1982"/>
      <sheetData sheetId="1983"/>
      <sheetData sheetId="1984"/>
      <sheetData sheetId="1985"/>
      <sheetData sheetId="1986"/>
      <sheetData sheetId="1987"/>
      <sheetData sheetId="1988"/>
      <sheetData sheetId="1989"/>
      <sheetData sheetId="1990"/>
      <sheetData sheetId="1991"/>
      <sheetData sheetId="1992"/>
      <sheetData sheetId="1993"/>
      <sheetData sheetId="1994"/>
      <sheetData sheetId="1995"/>
      <sheetData sheetId="1996"/>
      <sheetData sheetId="1997"/>
      <sheetData sheetId="1998"/>
      <sheetData sheetId="1999"/>
      <sheetData sheetId="2000"/>
      <sheetData sheetId="2001"/>
      <sheetData sheetId="2002"/>
      <sheetData sheetId="2003"/>
      <sheetData sheetId="2004"/>
      <sheetData sheetId="2005"/>
      <sheetData sheetId="2006"/>
      <sheetData sheetId="2007">
        <row r="65">
          <cell r="A65" t="str">
            <v>(II)</v>
          </cell>
        </row>
      </sheetData>
      <sheetData sheetId="2008"/>
      <sheetData sheetId="2009"/>
      <sheetData sheetId="2010"/>
      <sheetData sheetId="2011"/>
      <sheetData sheetId="2012"/>
      <sheetData sheetId="2013"/>
      <sheetData sheetId="2014"/>
      <sheetData sheetId="2015"/>
      <sheetData sheetId="2016"/>
      <sheetData sheetId="2017"/>
      <sheetData sheetId="2018"/>
      <sheetData sheetId="2019"/>
      <sheetData sheetId="2020"/>
      <sheetData sheetId="2021"/>
      <sheetData sheetId="2022"/>
      <sheetData sheetId="2023"/>
      <sheetData sheetId="2024"/>
      <sheetData sheetId="2025"/>
      <sheetData sheetId="2026"/>
      <sheetData sheetId="2027"/>
      <sheetData sheetId="2028"/>
      <sheetData sheetId="2029"/>
      <sheetData sheetId="2030"/>
      <sheetData sheetId="2031"/>
      <sheetData sheetId="2032"/>
      <sheetData sheetId="2033"/>
      <sheetData sheetId="2034"/>
      <sheetData sheetId="2035"/>
      <sheetData sheetId="2036"/>
      <sheetData sheetId="2037"/>
      <sheetData sheetId="2038"/>
      <sheetData sheetId="2039"/>
      <sheetData sheetId="2040"/>
      <sheetData sheetId="2041"/>
      <sheetData sheetId="2042"/>
      <sheetData sheetId="2043"/>
      <sheetData sheetId="2044"/>
      <sheetData sheetId="2045"/>
      <sheetData sheetId="2046"/>
      <sheetData sheetId="2047"/>
      <sheetData sheetId="2048"/>
      <sheetData sheetId="2049"/>
      <sheetData sheetId="2050"/>
      <sheetData sheetId="2051"/>
      <sheetData sheetId="2052"/>
      <sheetData sheetId="2053"/>
      <sheetData sheetId="2054"/>
      <sheetData sheetId="2055"/>
      <sheetData sheetId="2056"/>
      <sheetData sheetId="2057"/>
      <sheetData sheetId="2058"/>
      <sheetData sheetId="2059"/>
      <sheetData sheetId="2060"/>
      <sheetData sheetId="2061"/>
      <sheetData sheetId="2062"/>
      <sheetData sheetId="2063"/>
      <sheetData sheetId="2064"/>
      <sheetData sheetId="2065"/>
      <sheetData sheetId="2066"/>
      <sheetData sheetId="2067"/>
      <sheetData sheetId="2068"/>
      <sheetData sheetId="2069"/>
      <sheetData sheetId="2070"/>
      <sheetData sheetId="2071"/>
      <sheetData sheetId="2072"/>
      <sheetData sheetId="2073"/>
      <sheetData sheetId="2074"/>
      <sheetData sheetId="2075"/>
      <sheetData sheetId="2076"/>
      <sheetData sheetId="2077"/>
      <sheetData sheetId="2078"/>
      <sheetData sheetId="2079"/>
      <sheetData sheetId="2080"/>
      <sheetData sheetId="2081"/>
      <sheetData sheetId="2082"/>
      <sheetData sheetId="2083"/>
      <sheetData sheetId="2084"/>
      <sheetData sheetId="2085"/>
      <sheetData sheetId="2086"/>
      <sheetData sheetId="2087"/>
      <sheetData sheetId="2088"/>
      <sheetData sheetId="2089">
        <row r="65">
          <cell r="A65" t="str">
            <v>(II)</v>
          </cell>
        </row>
      </sheetData>
      <sheetData sheetId="2090"/>
      <sheetData sheetId="2091"/>
      <sheetData sheetId="2092"/>
      <sheetData sheetId="2093"/>
      <sheetData sheetId="2094"/>
      <sheetData sheetId="2095"/>
      <sheetData sheetId="2096"/>
      <sheetData sheetId="2097"/>
      <sheetData sheetId="2098"/>
      <sheetData sheetId="2099"/>
      <sheetData sheetId="2100"/>
      <sheetData sheetId="2101"/>
      <sheetData sheetId="2102"/>
      <sheetData sheetId="2103"/>
      <sheetData sheetId="2104"/>
      <sheetData sheetId="2105"/>
      <sheetData sheetId="2106"/>
      <sheetData sheetId="2107"/>
      <sheetData sheetId="2108"/>
      <sheetData sheetId="2109"/>
      <sheetData sheetId="2110"/>
      <sheetData sheetId="2111"/>
      <sheetData sheetId="2112"/>
      <sheetData sheetId="2113"/>
      <sheetData sheetId="2114"/>
      <sheetData sheetId="2115"/>
      <sheetData sheetId="2116"/>
      <sheetData sheetId="2117"/>
      <sheetData sheetId="2118"/>
      <sheetData sheetId="2119"/>
      <sheetData sheetId="2120"/>
      <sheetData sheetId="2121"/>
      <sheetData sheetId="2122"/>
      <sheetData sheetId="2123"/>
      <sheetData sheetId="2124"/>
      <sheetData sheetId="2125"/>
      <sheetData sheetId="2126"/>
      <sheetData sheetId="2127"/>
      <sheetData sheetId="2128"/>
      <sheetData sheetId="2129"/>
      <sheetData sheetId="2130"/>
      <sheetData sheetId="2131"/>
      <sheetData sheetId="2132"/>
      <sheetData sheetId="2133"/>
      <sheetData sheetId="2134"/>
      <sheetData sheetId="2135"/>
      <sheetData sheetId="2136"/>
      <sheetData sheetId="2137">
        <row r="65">
          <cell r="A65" t="str">
            <v>(II)</v>
          </cell>
        </row>
      </sheetData>
      <sheetData sheetId="2138"/>
      <sheetData sheetId="2139"/>
      <sheetData sheetId="2140"/>
      <sheetData sheetId="2141"/>
      <sheetData sheetId="2142"/>
      <sheetData sheetId="2143"/>
      <sheetData sheetId="2144"/>
      <sheetData sheetId="2145"/>
      <sheetData sheetId="2146"/>
      <sheetData sheetId="2147"/>
      <sheetData sheetId="2148"/>
      <sheetData sheetId="2149"/>
      <sheetData sheetId="2150"/>
      <sheetData sheetId="2151"/>
      <sheetData sheetId="2152"/>
      <sheetData sheetId="2153"/>
      <sheetData sheetId="2154">
        <row r="65">
          <cell r="A65" t="str">
            <v>(II)</v>
          </cell>
        </row>
      </sheetData>
      <sheetData sheetId="2155">
        <row r="65">
          <cell r="A65" t="str">
            <v>(II)</v>
          </cell>
        </row>
      </sheetData>
      <sheetData sheetId="2156"/>
      <sheetData sheetId="2157"/>
      <sheetData sheetId="2158"/>
      <sheetData sheetId="2159"/>
      <sheetData sheetId="2160"/>
      <sheetData sheetId="2161"/>
      <sheetData sheetId="2162"/>
      <sheetData sheetId="2163"/>
      <sheetData sheetId="2164"/>
      <sheetData sheetId="2165"/>
      <sheetData sheetId="2166"/>
      <sheetData sheetId="2167"/>
      <sheetData sheetId="2168"/>
      <sheetData sheetId="2169"/>
      <sheetData sheetId="2170"/>
      <sheetData sheetId="2171"/>
      <sheetData sheetId="2172"/>
      <sheetData sheetId="2173"/>
      <sheetData sheetId="2174"/>
      <sheetData sheetId="2175"/>
      <sheetData sheetId="2176"/>
      <sheetData sheetId="2177"/>
      <sheetData sheetId="2178"/>
      <sheetData sheetId="2179"/>
      <sheetData sheetId="2180"/>
      <sheetData sheetId="2181"/>
      <sheetData sheetId="2182"/>
      <sheetData sheetId="2183"/>
      <sheetData sheetId="2184"/>
      <sheetData sheetId="2185"/>
      <sheetData sheetId="2186"/>
      <sheetData sheetId="2187"/>
      <sheetData sheetId="2188"/>
      <sheetData sheetId="2189"/>
      <sheetData sheetId="2190"/>
      <sheetData sheetId="2191"/>
      <sheetData sheetId="2192"/>
      <sheetData sheetId="2193"/>
      <sheetData sheetId="2194"/>
      <sheetData sheetId="2195"/>
      <sheetData sheetId="2196"/>
      <sheetData sheetId="2197"/>
      <sheetData sheetId="2198"/>
      <sheetData sheetId="2199"/>
      <sheetData sheetId="2200"/>
      <sheetData sheetId="2201"/>
      <sheetData sheetId="2202"/>
      <sheetData sheetId="2203"/>
      <sheetData sheetId="2204"/>
      <sheetData sheetId="2205"/>
      <sheetData sheetId="2206"/>
      <sheetData sheetId="2207"/>
      <sheetData sheetId="2208"/>
      <sheetData sheetId="2209">
        <row r="65">
          <cell r="A65" t="str">
            <v>(II)</v>
          </cell>
        </row>
      </sheetData>
      <sheetData sheetId="2210"/>
      <sheetData sheetId="2211">
        <row r="65">
          <cell r="A65" t="str">
            <v>(II)</v>
          </cell>
        </row>
      </sheetData>
      <sheetData sheetId="2212"/>
      <sheetData sheetId="2213"/>
      <sheetData sheetId="2214"/>
      <sheetData sheetId="2215"/>
      <sheetData sheetId="2216"/>
      <sheetData sheetId="2217"/>
      <sheetData sheetId="2218"/>
      <sheetData sheetId="2219"/>
      <sheetData sheetId="2220"/>
      <sheetData sheetId="2221"/>
      <sheetData sheetId="2222"/>
      <sheetData sheetId="2223"/>
      <sheetData sheetId="2224"/>
      <sheetData sheetId="2225"/>
      <sheetData sheetId="2226"/>
      <sheetData sheetId="2227"/>
      <sheetData sheetId="2228"/>
      <sheetData sheetId="2229"/>
      <sheetData sheetId="2230"/>
      <sheetData sheetId="2231"/>
      <sheetData sheetId="2232"/>
      <sheetData sheetId="2233"/>
      <sheetData sheetId="2234"/>
      <sheetData sheetId="2235"/>
      <sheetData sheetId="2236"/>
      <sheetData sheetId="2237"/>
      <sheetData sheetId="2238"/>
      <sheetData sheetId="2239"/>
      <sheetData sheetId="2240"/>
      <sheetData sheetId="2241"/>
      <sheetData sheetId="2242"/>
      <sheetData sheetId="2243"/>
      <sheetData sheetId="2244"/>
      <sheetData sheetId="2245"/>
      <sheetData sheetId="2246"/>
      <sheetData sheetId="2247"/>
      <sheetData sheetId="2248"/>
      <sheetData sheetId="2249"/>
      <sheetData sheetId="2250"/>
      <sheetData sheetId="2251"/>
      <sheetData sheetId="2252"/>
      <sheetData sheetId="2253"/>
      <sheetData sheetId="2254"/>
      <sheetData sheetId="2255"/>
      <sheetData sheetId="2256"/>
      <sheetData sheetId="2257"/>
      <sheetData sheetId="2258"/>
      <sheetData sheetId="2259"/>
      <sheetData sheetId="2260"/>
      <sheetData sheetId="2261"/>
      <sheetData sheetId="2262"/>
      <sheetData sheetId="2263"/>
      <sheetData sheetId="2264"/>
      <sheetData sheetId="2265"/>
      <sheetData sheetId="2266"/>
      <sheetData sheetId="2267"/>
      <sheetData sheetId="2268"/>
      <sheetData sheetId="2269"/>
      <sheetData sheetId="2270"/>
      <sheetData sheetId="2271"/>
      <sheetData sheetId="2272"/>
      <sheetData sheetId="2273"/>
      <sheetData sheetId="2274"/>
      <sheetData sheetId="2275"/>
      <sheetData sheetId="2276"/>
      <sheetData sheetId="2277"/>
      <sheetData sheetId="2278"/>
      <sheetData sheetId="2279"/>
      <sheetData sheetId="2280"/>
      <sheetData sheetId="2281"/>
      <sheetData sheetId="2282"/>
      <sheetData sheetId="2283"/>
      <sheetData sheetId="2284"/>
      <sheetData sheetId="2285"/>
      <sheetData sheetId="2286"/>
      <sheetData sheetId="2287"/>
      <sheetData sheetId="2288"/>
      <sheetData sheetId="2289"/>
      <sheetData sheetId="2290"/>
      <sheetData sheetId="2291"/>
      <sheetData sheetId="2292"/>
      <sheetData sheetId="2293"/>
      <sheetData sheetId="2294"/>
      <sheetData sheetId="2295"/>
      <sheetData sheetId="2296"/>
      <sheetData sheetId="2297"/>
      <sheetData sheetId="2298"/>
      <sheetData sheetId="2299"/>
      <sheetData sheetId="2300"/>
      <sheetData sheetId="2301"/>
      <sheetData sheetId="2302"/>
      <sheetData sheetId="2303"/>
      <sheetData sheetId="2304"/>
      <sheetData sheetId="2305"/>
      <sheetData sheetId="2306"/>
      <sheetData sheetId="2307"/>
      <sheetData sheetId="2308"/>
      <sheetData sheetId="2309"/>
      <sheetData sheetId="2310"/>
      <sheetData sheetId="2311"/>
      <sheetData sheetId="2312"/>
      <sheetData sheetId="2313"/>
      <sheetData sheetId="2314"/>
      <sheetData sheetId="2315"/>
      <sheetData sheetId="2316"/>
      <sheetData sheetId="2317"/>
      <sheetData sheetId="2318"/>
      <sheetData sheetId="2319"/>
      <sheetData sheetId="2320"/>
      <sheetData sheetId="2321"/>
      <sheetData sheetId="2322"/>
      <sheetData sheetId="2323"/>
      <sheetData sheetId="2324"/>
      <sheetData sheetId="2325"/>
      <sheetData sheetId="2326" refreshError="1"/>
      <sheetData sheetId="2327" refreshError="1"/>
      <sheetData sheetId="2328" refreshError="1"/>
      <sheetData sheetId="2329" refreshError="1"/>
      <sheetData sheetId="2330" refreshError="1"/>
      <sheetData sheetId="2331" refreshError="1"/>
      <sheetData sheetId="2332" refreshError="1"/>
      <sheetData sheetId="2333" refreshError="1"/>
      <sheetData sheetId="2334" refreshError="1"/>
      <sheetData sheetId="2335" refreshError="1"/>
      <sheetData sheetId="2336" refreshError="1"/>
      <sheetData sheetId="2337" refreshError="1"/>
      <sheetData sheetId="2338" refreshError="1"/>
      <sheetData sheetId="2339" refreshError="1"/>
      <sheetData sheetId="2340" refreshError="1"/>
      <sheetData sheetId="2341" refreshError="1"/>
      <sheetData sheetId="2342" refreshError="1"/>
      <sheetData sheetId="2343" refreshError="1"/>
      <sheetData sheetId="2344" refreshError="1"/>
      <sheetData sheetId="2345" refreshError="1"/>
      <sheetData sheetId="2346" refreshError="1"/>
      <sheetData sheetId="2347" refreshError="1"/>
      <sheetData sheetId="2348" refreshError="1"/>
      <sheetData sheetId="2349" refreshError="1"/>
      <sheetData sheetId="2350" refreshError="1"/>
      <sheetData sheetId="2351" refreshError="1"/>
      <sheetData sheetId="2352" refreshError="1"/>
      <sheetData sheetId="2353" refreshError="1"/>
      <sheetData sheetId="2354" refreshError="1"/>
      <sheetData sheetId="2355" refreshError="1"/>
      <sheetData sheetId="2356" refreshError="1"/>
      <sheetData sheetId="2357" refreshError="1"/>
      <sheetData sheetId="2358" refreshError="1"/>
      <sheetData sheetId="2359" refreshError="1"/>
      <sheetData sheetId="2360" refreshError="1"/>
      <sheetData sheetId="2361" refreshError="1"/>
      <sheetData sheetId="2362" refreshError="1"/>
      <sheetData sheetId="2363" refreshError="1"/>
      <sheetData sheetId="2364" refreshError="1"/>
      <sheetData sheetId="2365" refreshError="1"/>
      <sheetData sheetId="2366" refreshError="1"/>
      <sheetData sheetId="2367" refreshError="1"/>
      <sheetData sheetId="2368" refreshError="1"/>
      <sheetData sheetId="2369" refreshError="1"/>
      <sheetData sheetId="2370" refreshError="1"/>
      <sheetData sheetId="2371" refreshError="1"/>
      <sheetData sheetId="2372" refreshError="1"/>
      <sheetData sheetId="2373" refreshError="1"/>
      <sheetData sheetId="2374" refreshError="1"/>
      <sheetData sheetId="2375" refreshError="1"/>
      <sheetData sheetId="2376" refreshError="1"/>
      <sheetData sheetId="2377" refreshError="1"/>
      <sheetData sheetId="2378" refreshError="1"/>
      <sheetData sheetId="2379" refreshError="1"/>
    </sheetDataSet>
  </externalBook>
</externalLink>
</file>

<file path=xl/externalLinks/externalLink18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Plant Time"/>
      <sheetName val="Project Plan"/>
      <sheetName val="Raw Materials"/>
      <sheetName val="Stage 1"/>
      <sheetName val="Stage 2"/>
      <sheetName val="Stage 3"/>
      <sheetName val="Stage 4"/>
      <sheetName val="Stage 5"/>
      <sheetName val="Stage 6"/>
      <sheetName val="Stage 7"/>
      <sheetName val="Stage 8"/>
      <sheetName val="Stage 9"/>
      <sheetName val="Stage 10"/>
      <sheetName val="Stage 11"/>
      <sheetName val="Stage 12"/>
      <sheetName val="Stage 13"/>
      <sheetName val="Stage 14"/>
      <sheetName val="Vessels"/>
      <sheetName val="Engineering"/>
      <sheetName val="99 Packaging"/>
      <sheetName val="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row r="277">
          <cell r="A277" t="str">
            <v>Preliminary operations (scrubbers, etc.)</v>
          </cell>
        </row>
        <row r="278">
          <cell r="A278" t="str">
            <v xml:space="preserve">Charge to vessel </v>
          </cell>
        </row>
        <row r="279">
          <cell r="A279" t="str">
            <v>Follow with line wash</v>
          </cell>
        </row>
        <row r="280">
          <cell r="A280" t="str">
            <v xml:space="preserve">Stir contents for </v>
          </cell>
        </row>
        <row r="281">
          <cell r="A281" t="str">
            <v>Heat contents of vessel to x deg</v>
          </cell>
        </row>
        <row r="282">
          <cell r="A282" t="str">
            <v xml:space="preserve">Heat batch at reflux batch for </v>
          </cell>
        </row>
        <row r="283">
          <cell r="A283" t="str">
            <v>Sample for completion</v>
          </cell>
        </row>
        <row r="284">
          <cell r="A284" t="str">
            <v xml:space="preserve">Cool contents of vessel to x deg </v>
          </cell>
        </row>
        <row r="285">
          <cell r="A285" t="str">
            <v>Meanwhile boilout vessel and bake dry</v>
          </cell>
        </row>
        <row r="286">
          <cell r="A286" t="str">
            <v>Stir, settle and discard aqueous layer</v>
          </cell>
        </row>
        <row r="287">
          <cell r="A287" t="str">
            <v>Stir 30 mins, settle 30 mins</v>
          </cell>
        </row>
        <row r="288">
          <cell r="A288" t="str">
            <v>Discard aqueous layer</v>
          </cell>
        </row>
        <row r="289">
          <cell r="A289" t="str">
            <v>Discard organic layer</v>
          </cell>
        </row>
        <row r="290">
          <cell r="A290" t="str">
            <v>Transfer lower layer to receiver</v>
          </cell>
        </row>
        <row r="291">
          <cell r="A291" t="str">
            <v>Transfer lower layer to drum</v>
          </cell>
        </row>
        <row r="292">
          <cell r="A292" t="str">
            <v>Recharge aqueous layer to vessel</v>
          </cell>
        </row>
        <row r="293">
          <cell r="A293" t="str">
            <v>Recharge organic layer to vessel</v>
          </cell>
        </row>
        <row r="294">
          <cell r="A294" t="str">
            <v>Azeotrope the batch dry</v>
          </cell>
        </row>
        <row r="295">
          <cell r="A295" t="str">
            <v>Sample for KF</v>
          </cell>
        </row>
        <row r="296">
          <cell r="A296" t="str">
            <v>Distil solvent to receiver</v>
          </cell>
        </row>
        <row r="297">
          <cell r="A297" t="str">
            <v>Strip solvent to minimum stir</v>
          </cell>
        </row>
        <row r="298">
          <cell r="A298" t="str">
            <v>Transfer batch through in line filter</v>
          </cell>
        </row>
        <row r="299">
          <cell r="A299" t="str">
            <v>Seed batch</v>
          </cell>
        </row>
        <row r="300">
          <cell r="A300" t="str">
            <v>Filter batch</v>
          </cell>
        </row>
        <row r="301">
          <cell r="A301" t="str">
            <v>Recharge soilds to vessel</v>
          </cell>
        </row>
        <row r="302">
          <cell r="A302" t="str">
            <v>Wash cake with and pull dry</v>
          </cell>
        </row>
        <row r="303">
          <cell r="A303" t="str">
            <v>Dry batch in oven under vacuum</v>
          </cell>
        </row>
        <row r="304">
          <cell r="A304" t="str">
            <v>Drum up batch</v>
          </cell>
        </row>
        <row r="305">
          <cell r="A305" t="str">
            <v>Batch cleanout</v>
          </cell>
        </row>
        <row r="306">
          <cell r="A306" t="str">
            <v>Proceed to next Stage</v>
          </cell>
        </row>
      </sheetData>
    </sheetDataSet>
  </externalBook>
</externalLink>
</file>

<file path=xl/externalLinks/externalLink18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reeform"/>
      <sheetName val="GROMM"/>
    </sheetNames>
    <sheetDataSet>
      <sheetData sheetId="0" refreshError="1"/>
      <sheetData sheetId="1" refreshError="1"/>
    </sheetDataSet>
  </externalBook>
</externalLink>
</file>

<file path=xl/externalLinks/externalLink18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bilephones"/>
      <sheetName val="Purchases-CT1"/>
      <sheetName val="NOTES"/>
    </sheetNames>
    <sheetDataSet>
      <sheetData sheetId="0" refreshError="1"/>
      <sheetData sheetId="1" refreshError="1"/>
      <sheetData sheetId="2" refreshError="1"/>
    </sheetDataSet>
  </externalBook>
</externalLink>
</file>

<file path=xl/externalLinks/externalLink18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n Moving for Co"/>
      <sheetName val="SRC"/>
      <sheetName val="Pilot palant WIP &amp; FG"/>
      <sheetName val="Pilot Plant "/>
      <sheetName val="Formulation RM"/>
      <sheetName val="Formulation PM Stock "/>
      <sheetName val="Formulaiton FG Stock "/>
      <sheetName val="Summary"/>
      <sheetName val="Sheet6"/>
      <sheetName val="Sheet7"/>
    </sheetNames>
    <sheetDataSet>
      <sheetData sheetId="0" refreshError="1"/>
      <sheetData sheetId="1">
        <row r="430">
          <cell r="B430">
            <v>10000740</v>
          </cell>
          <cell r="C430" t="str">
            <v>Trimethyl aluminium solution in toluene</v>
          </cell>
          <cell r="D430">
            <v>12</v>
          </cell>
        </row>
        <row r="431">
          <cell r="B431">
            <v>10000106</v>
          </cell>
          <cell r="C431" t="str">
            <v>4- FLURO BENZALDEHYDE</v>
          </cell>
          <cell r="D431">
            <v>163</v>
          </cell>
        </row>
        <row r="432">
          <cell r="B432">
            <v>10000089</v>
          </cell>
          <cell r="C432" t="str">
            <v>3- METHYLTHIOPHENE</v>
          </cell>
          <cell r="D432">
            <v>11.9</v>
          </cell>
        </row>
        <row r="433">
          <cell r="B433">
            <v>10000475</v>
          </cell>
          <cell r="C433" t="str">
            <v>METHYL PROPIONYLACETATE</v>
          </cell>
          <cell r="D433">
            <v>135</v>
          </cell>
        </row>
        <row r="434">
          <cell r="B434">
            <v>10000687</v>
          </cell>
          <cell r="C434" t="str">
            <v>Sodium triacetoxyborohydride</v>
          </cell>
          <cell r="D434">
            <v>7.04</v>
          </cell>
        </row>
        <row r="435">
          <cell r="B435">
            <v>10000305</v>
          </cell>
          <cell r="C435" t="str">
            <v>DIETHYL ETHER</v>
          </cell>
          <cell r="D435">
            <v>748</v>
          </cell>
        </row>
        <row r="436">
          <cell r="B436">
            <v>10000441</v>
          </cell>
          <cell r="C436" t="str">
            <v>L-LEUCINE</v>
          </cell>
          <cell r="D436">
            <v>85</v>
          </cell>
        </row>
        <row r="437">
          <cell r="B437">
            <v>10000350</v>
          </cell>
          <cell r="C437" t="str">
            <v>Ethyl bromoacetate</v>
          </cell>
          <cell r="D437">
            <v>11</v>
          </cell>
        </row>
        <row r="438">
          <cell r="B438">
            <v>10000030</v>
          </cell>
          <cell r="C438" t="str">
            <v>1-Hydroxy benzotriazole anhydrous</v>
          </cell>
          <cell r="D438">
            <v>7</v>
          </cell>
        </row>
        <row r="439">
          <cell r="B439">
            <v>10000075</v>
          </cell>
          <cell r="C439" t="str">
            <v>2-Ethoxynapthoic acid</v>
          </cell>
          <cell r="D439">
            <v>0.5</v>
          </cell>
        </row>
        <row r="440">
          <cell r="B440">
            <v>10000165</v>
          </cell>
          <cell r="C440" t="str">
            <v>ACETONE</v>
          </cell>
          <cell r="D440">
            <v>964.21</v>
          </cell>
        </row>
        <row r="441">
          <cell r="B441">
            <v>10000104</v>
          </cell>
          <cell r="C441" t="str">
            <v>3Piperidine carboxylic acid ethyl ester</v>
          </cell>
          <cell r="D441">
            <v>8</v>
          </cell>
        </row>
        <row r="442">
          <cell r="B442">
            <v>10000122</v>
          </cell>
          <cell r="C442" t="str">
            <v>4-Chloro-3-sulfamoylbenzoic acid</v>
          </cell>
          <cell r="D442">
            <v>22.75</v>
          </cell>
        </row>
        <row r="443">
          <cell r="B443">
            <v>10000294</v>
          </cell>
          <cell r="C443" t="str">
            <v>DI ETHYL CARBONATE</v>
          </cell>
          <cell r="D443">
            <v>170</v>
          </cell>
        </row>
        <row r="444">
          <cell r="B444">
            <v>10001423</v>
          </cell>
          <cell r="C444" t="str">
            <v>Ethylenediamine</v>
          </cell>
          <cell r="D444">
            <v>180</v>
          </cell>
        </row>
        <row r="445">
          <cell r="B445">
            <v>10000744</v>
          </cell>
          <cell r="C445" t="str">
            <v>Trimethylorthoformate</v>
          </cell>
          <cell r="D445">
            <v>199.5</v>
          </cell>
        </row>
        <row r="446">
          <cell r="B446">
            <v>10000713</v>
          </cell>
          <cell r="C446" t="str">
            <v>Tetrahydro-4H-pyran-4-one</v>
          </cell>
          <cell r="D446">
            <v>0.85</v>
          </cell>
        </row>
        <row r="447">
          <cell r="B447">
            <v>10000418</v>
          </cell>
          <cell r="C447" t="str">
            <v>Isooctane</v>
          </cell>
          <cell r="D447">
            <v>175</v>
          </cell>
        </row>
        <row r="448">
          <cell r="B448">
            <v>10001092</v>
          </cell>
          <cell r="C448" t="str">
            <v>3,4, DIHYDRO-2H-PYRAN</v>
          </cell>
          <cell r="D448">
            <v>6.68</v>
          </cell>
        </row>
        <row r="449">
          <cell r="B449">
            <v>10000003</v>
          </cell>
          <cell r="C449" t="str">
            <v>(4)PARA HYDROXY BENZALDEHYDE</v>
          </cell>
          <cell r="D449">
            <v>64.5</v>
          </cell>
        </row>
        <row r="450">
          <cell r="B450">
            <v>10000338</v>
          </cell>
          <cell r="C450" t="str">
            <v>Dowtherm  A</v>
          </cell>
          <cell r="D450">
            <v>0.46</v>
          </cell>
        </row>
        <row r="451">
          <cell r="B451">
            <v>10000627</v>
          </cell>
          <cell r="C451" t="str">
            <v>RANEY NICKEL</v>
          </cell>
          <cell r="D451">
            <v>9.8000000000000007</v>
          </cell>
        </row>
        <row r="452">
          <cell r="B452">
            <v>10000257</v>
          </cell>
          <cell r="C452" t="str">
            <v>CHLORO FORM</v>
          </cell>
          <cell r="D452">
            <v>218</v>
          </cell>
        </row>
        <row r="453">
          <cell r="B453">
            <v>10000699</v>
          </cell>
          <cell r="C453" t="str">
            <v>t-Butylchloro acetate</v>
          </cell>
          <cell r="D453">
            <v>7</v>
          </cell>
        </row>
        <row r="454">
          <cell r="B454">
            <v>10000281</v>
          </cell>
          <cell r="C454" t="str">
            <v>CYCLOHEXANE</v>
          </cell>
          <cell r="D454">
            <v>453.5</v>
          </cell>
        </row>
        <row r="455">
          <cell r="B455">
            <v>10000741</v>
          </cell>
          <cell r="C455" t="str">
            <v>TRIMETHYL SILYL CHLORIDE</v>
          </cell>
          <cell r="D455">
            <v>87.62</v>
          </cell>
        </row>
        <row r="456">
          <cell r="B456">
            <v>10000367</v>
          </cell>
          <cell r="C456" t="str">
            <v>FORMAMIDE</v>
          </cell>
          <cell r="D456">
            <v>145</v>
          </cell>
        </row>
        <row r="457">
          <cell r="B457">
            <v>10001553</v>
          </cell>
          <cell r="C457" t="str">
            <v>Hydrogen Fluoride in Pyridine (70% HF)</v>
          </cell>
          <cell r="D457">
            <v>0.9</v>
          </cell>
        </row>
        <row r="458">
          <cell r="B458">
            <v>10000378</v>
          </cell>
          <cell r="C458" t="str">
            <v>HEXANE</v>
          </cell>
          <cell r="D458">
            <v>425.22</v>
          </cell>
        </row>
        <row r="459">
          <cell r="B459">
            <v>10000426</v>
          </cell>
          <cell r="C459" t="str">
            <v>L-CAMPHOR 10-SULPHONIC ACID</v>
          </cell>
          <cell r="D459">
            <v>18.55</v>
          </cell>
        </row>
        <row r="460">
          <cell r="B460">
            <v>10001446</v>
          </cell>
          <cell r="C460" t="str">
            <v>S-(+)-EPICHLOROHYDRIN</v>
          </cell>
          <cell r="D460">
            <v>5</v>
          </cell>
        </row>
        <row r="461">
          <cell r="B461">
            <v>10000735</v>
          </cell>
          <cell r="C461" t="str">
            <v>TRIFLURO ACETIC ACID</v>
          </cell>
          <cell r="D461">
            <v>27</v>
          </cell>
        </row>
        <row r="462">
          <cell r="B462">
            <v>10001850</v>
          </cell>
          <cell r="C462" t="str">
            <v>2-Oxocyclopentanecarboxylic acid ethyl e</v>
          </cell>
          <cell r="D462">
            <v>1.5</v>
          </cell>
        </row>
        <row r="463">
          <cell r="B463">
            <v>10000410</v>
          </cell>
          <cell r="C463" t="str">
            <v>ISO PROPYL ALCOHOL</v>
          </cell>
          <cell r="D463">
            <v>325</v>
          </cell>
        </row>
        <row r="464">
          <cell r="B464">
            <v>10001135</v>
          </cell>
          <cell r="C464" t="str">
            <v>Trifluoroacetic acid</v>
          </cell>
          <cell r="D464">
            <v>26.4</v>
          </cell>
        </row>
        <row r="465">
          <cell r="B465">
            <v>10000032</v>
          </cell>
          <cell r="C465" t="str">
            <v>1-Iodopropane</v>
          </cell>
          <cell r="D465">
            <v>13</v>
          </cell>
        </row>
        <row r="466">
          <cell r="B466">
            <v>10000028</v>
          </cell>
          <cell r="C466" t="str">
            <v>1-Bromo-5-chloropentane</v>
          </cell>
          <cell r="D466">
            <v>5.2</v>
          </cell>
        </row>
        <row r="467">
          <cell r="B467">
            <v>10000186</v>
          </cell>
          <cell r="C467" t="str">
            <v>ALUMINIUM OXIDE</v>
          </cell>
          <cell r="D467">
            <v>85</v>
          </cell>
        </row>
        <row r="468">
          <cell r="B468">
            <v>10000020</v>
          </cell>
          <cell r="C468" t="str">
            <v>1,4 DIOXAN</v>
          </cell>
          <cell r="D468">
            <v>132.5</v>
          </cell>
        </row>
        <row r="469">
          <cell r="B469">
            <v>10000730</v>
          </cell>
          <cell r="C469" t="str">
            <v>TRIETHYLAMINE</v>
          </cell>
          <cell r="D469">
            <v>83.87</v>
          </cell>
        </row>
        <row r="470">
          <cell r="B470">
            <v>10000117</v>
          </cell>
          <cell r="C470" t="str">
            <v>4-Bromophenol</v>
          </cell>
          <cell r="D470">
            <v>4.5</v>
          </cell>
        </row>
        <row r="471">
          <cell r="B471">
            <v>10000719</v>
          </cell>
          <cell r="C471" t="str">
            <v>THIONYL CHLORIDE</v>
          </cell>
          <cell r="D471">
            <v>255.5</v>
          </cell>
        </row>
        <row r="472">
          <cell r="B472">
            <v>10000322</v>
          </cell>
          <cell r="C472" t="str">
            <v>DIMETHYL FORMAMIDE (LR GRADE)</v>
          </cell>
          <cell r="D472">
            <v>41</v>
          </cell>
        </row>
        <row r="473">
          <cell r="B473">
            <v>10001933</v>
          </cell>
          <cell r="C473" t="str">
            <v>L-Ornithine hydrochloride [CAS: (3184-13</v>
          </cell>
          <cell r="D473">
            <v>2</v>
          </cell>
        </row>
        <row r="474">
          <cell r="B474">
            <v>10000402</v>
          </cell>
          <cell r="C474" t="str">
            <v>Imidazole</v>
          </cell>
          <cell r="D474">
            <v>2.5</v>
          </cell>
        </row>
        <row r="475">
          <cell r="B475">
            <v>10000063</v>
          </cell>
          <cell r="C475" t="str">
            <v>2-Bromo-5-fluorotoluene</v>
          </cell>
          <cell r="D475">
            <v>5</v>
          </cell>
        </row>
        <row r="476">
          <cell r="B476">
            <v>10000120</v>
          </cell>
          <cell r="C476" t="str">
            <v>4Chloro butyrylchloridebisulphateaduct</v>
          </cell>
          <cell r="D476">
            <v>0.68</v>
          </cell>
        </row>
        <row r="477">
          <cell r="B477">
            <v>10001645</v>
          </cell>
          <cell r="C477" t="str">
            <v>Cesiumhydroxide monohydrate[CS35103-79-8</v>
          </cell>
          <cell r="D477">
            <v>1</v>
          </cell>
        </row>
        <row r="478">
          <cell r="B478">
            <v>10001445</v>
          </cell>
          <cell r="C478" t="str">
            <v>BENZENESULPHONYL CHLORIDE</v>
          </cell>
          <cell r="D478">
            <v>2.2999999999999998</v>
          </cell>
        </row>
        <row r="479">
          <cell r="B479">
            <v>10000473</v>
          </cell>
          <cell r="C479" t="str">
            <v>Methyl magnesium chl (3M sln in THF)</v>
          </cell>
          <cell r="D479">
            <v>1</v>
          </cell>
        </row>
        <row r="480">
          <cell r="B480">
            <v>10000235</v>
          </cell>
          <cell r="C480" t="str">
            <v>Bromine (LR)</v>
          </cell>
          <cell r="D480">
            <v>1.25</v>
          </cell>
        </row>
        <row r="481">
          <cell r="B481">
            <v>10000219</v>
          </cell>
          <cell r="C481" t="str">
            <v>Benzyl bromide</v>
          </cell>
          <cell r="D481">
            <v>0.25</v>
          </cell>
        </row>
        <row r="482">
          <cell r="B482">
            <v>10001024</v>
          </cell>
          <cell r="C482" t="str">
            <v>3-Chloroperbenzoic acid</v>
          </cell>
          <cell r="D482">
            <v>0.1</v>
          </cell>
        </row>
        <row r="483">
          <cell r="B483">
            <v>10001697</v>
          </cell>
          <cell r="C483" t="str">
            <v>3,4-Dichloroaniline [CAS: 95-76-1]</v>
          </cell>
          <cell r="D483">
            <v>0.25</v>
          </cell>
        </row>
        <row r="484">
          <cell r="B484">
            <v>10001551</v>
          </cell>
          <cell r="C484" t="str">
            <v>Hydroquinone Monomethyl Ether</v>
          </cell>
          <cell r="D484">
            <v>0.1</v>
          </cell>
        </row>
        <row r="485">
          <cell r="B485">
            <v>10000710</v>
          </cell>
          <cell r="C485" t="str">
            <v>TETRABUTYL AMMONIUM IODIDE</v>
          </cell>
          <cell r="D485">
            <v>0.32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8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IT ON SALE OF IN NEW"/>
      <sheetName val="0304Sampleqty"/>
      <sheetName val="Mat Cost"/>
      <sheetName val="Profit Reco"/>
      <sheetName val="TB For div wise"/>
      <sheetName val="Division Wise P&amp;L"/>
      <sheetName val="Cost rates"/>
      <sheetName val="FREE SCHEMES"/>
      <sheetName val="summery"/>
      <sheetName val="DICL MR WORKING"/>
      <sheetName val=" sqt proj balance period"/>
      <sheetName val="highlites"/>
      <sheetName val="pres 0  3 year summery"/>
      <sheetName val="Pres 4 P&amp;L"/>
      <sheetName val="TB For Link"/>
      <sheetName val="IT Comp As per JKS-full figure"/>
      <sheetName val="data"/>
      <sheetName val="sales qty &amp; value bgt"/>
      <sheetName val=" 02 03 Bgt Cost old "/>
      <sheetName val="pres 2"/>
      <sheetName val="pres 3"/>
      <sheetName val="Pres 5 LPL BS "/>
      <sheetName val="Pres 6 Fund Flow  "/>
      <sheetName val="Pres 8  RM Stock Analysis"/>
      <sheetName val="PM Stock Analysis "/>
      <sheetName val="pres 10 Invest"/>
      <sheetName val="Pres 11 Debtors"/>
      <sheetName val="TB for  CAT CODE"/>
      <sheetName val="samples cost matrix"/>
      <sheetName val="ANK PANOLI TV QTY &amp; VALUE"/>
      <sheetName val="Bgt Cost 03 04 REVISED"/>
      <sheetName val="Bgt Cost 03 04 "/>
      <sheetName val="mgl p oint esic order"/>
      <sheetName val="main items rates"/>
      <sheetName val="DiclA "/>
      <sheetName val="investment inte provis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Set>
  </externalBook>
</externalLink>
</file>

<file path=xl/externalLinks/externalLink18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
      <sheetName val="OP (crores)"/>
      <sheetName val="BS"/>
      <sheetName val="BS (crores)"/>
      <sheetName val="Fund Flow"/>
      <sheetName val="Fund Flow (crores)"/>
      <sheetName val="FFR-II"/>
      <sheetName val="MPBF"/>
      <sheetName val="Summary"/>
      <sheetName val="BOB Forma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46">
          <cell r="D46">
            <v>66.03398300189771</v>
          </cell>
        </row>
      </sheetData>
      <sheetData sheetId="9" refreshError="1"/>
    </sheetDataSet>
  </externalBook>
</externalLink>
</file>

<file path=xl/externalLinks/externalLink18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ard Rock"/>
      <sheetName val="Tax"/>
      <sheetName val="HRCafes"/>
      <sheetName val="USE"/>
      <sheetName val="USF"/>
      <sheetName val="Rank Xerox"/>
      <sheetName val="Old"/>
      <sheetName val="Chart1"/>
      <sheetName val="Chart2"/>
      <sheetName val="Chart4"/>
      <sheetName val="Sheet4"/>
      <sheetName val="Divisional split"/>
      <sheetName val="KeyVal"/>
      <sheetName val="Holidays"/>
      <sheetName val="Returns"/>
      <sheetName val="CapEx"/>
      <sheetName val="ShareBuyBack"/>
      <sheetName val="Valuation"/>
      <sheetName val="Debt"/>
      <sheetName val="Charts"/>
      <sheetName val="EVA"/>
      <sheetName val="Chart3"/>
      <sheetName val="Sheet1"/>
      <sheetName val="quantum"/>
      <sheetName val="healthcheck"/>
      <sheetName val="Header"/>
      <sheetName val="NEW FINANCIALS"/>
      <sheetName val="Chart6"/>
      <sheetName val="Chart7"/>
      <sheetName val="Blue Square"/>
      <sheetName val="gaming deregulation"/>
      <sheetName val="Chart5"/>
      <sheetName val="Sheet2"/>
      <sheetName val="Chart8"/>
      <sheetName val="Sheet6"/>
      <sheetName val="DeLuxe"/>
      <sheetName val="HardRock operational"/>
      <sheetName val="DCF Deluxe"/>
      <sheetName val="Gaming"/>
      <sheetName val="Group DCF"/>
      <sheetName val="Sheet3"/>
      <sheetName val="Sum of the parts"/>
      <sheetName val="EBIT"/>
      <sheetName val="HillSamuel"/>
      <sheetName val="Half Year"/>
      <sheetName val="Rank revprod"/>
      <sheetName val="Rank OP prod"/>
      <sheetName val="exchange rates"/>
      <sheetName val="Chart9"/>
      <sheetName val="Casinos"/>
      <sheetName val="Chart10"/>
      <sheetName val="Deregulation"/>
      <sheetName val="Sheet8"/>
      <sheetName val="Reg AC"/>
      <sheetName val="disclosures"/>
      <sheetName val="ev ebitda"/>
      <sheetName val="net debt to equit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externalLinks/externalLink18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lt-Millions"/>
      <sheetName val="Result (Rs. in Lakhs)"/>
      <sheetName val="BS"/>
      <sheetName val="Sch BS Lib"/>
      <sheetName val="Sch BS Asset"/>
      <sheetName val="P&amp;L"/>
      <sheetName val="Sch P&amp;L"/>
      <sheetName val="TB with Grouping"/>
      <sheetName val="pivot"/>
      <sheetName val="TB Analysis Q3"/>
      <sheetName val="TB Analysis Q2"/>
      <sheetName val="TB DEC 11 YTD"/>
      <sheetName val="Adjustments"/>
      <sheetName val="Adjustments-Q2"/>
      <sheetName val="Sales Reversal-Q2"/>
      <sheetName val="Segment"/>
      <sheetName val="Panoli TB Dec 11 YTD"/>
      <sheetName val="Income Tax &amp; ETR"/>
      <sheetName val="ETR Q1"/>
      <sheetName val="DefTax for ETR"/>
      <sheetName val="FA Sch-Q3"/>
      <sheetName val="FA-IT-Q3"/>
      <sheetName val="FA Sch-Q2"/>
      <sheetName val="FA-IT-Q2"/>
      <sheetName val="R &amp; D Details-Q2"/>
      <sheetName val="Deferred Tax"/>
      <sheetName val="FA Sch-Q1"/>
      <sheetName val="R &amp; D Details-Q1"/>
      <sheetName val="FA-IT-Q1"/>
      <sheetName val="Int Cal."/>
      <sheetName val="Purchase Reco-YTD Dec11"/>
      <sheetName val="AS15"/>
      <sheetName val="forex-Q2"/>
      <sheetName val="Investmen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8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ile"/>
      <sheetName val="Capital"/>
      <sheetName val="Sales"/>
      <sheetName val="Input"/>
      <sheetName val="salesmix"/>
      <sheetName val="Debt"/>
      <sheetName val="Tax"/>
      <sheetName val="CapEx"/>
      <sheetName val="QuanOP"/>
      <sheetName val="Formats"/>
      <sheetName val="Calc"/>
      <sheetName val="NDDS"/>
      <sheetName val="VarName"/>
      <sheetName val="CoSheet"/>
      <sheetName val="Top Brands"/>
      <sheetName val="Half Yearly"/>
      <sheetName val="Database new"/>
      <sheetName val="Asthma Drugs"/>
      <sheetName val="Asthma"/>
      <sheetName val="DMFs"/>
      <sheetName val="Chart for Pack"/>
      <sheetName val=" cash flow"/>
      <sheetName val="Forecast Details P&amp;L"/>
      <sheetName val="Balance sheet"/>
      <sheetName val="Chart1 (2)"/>
      <sheetName val="Chart1"/>
      <sheetName val="Chart2"/>
      <sheetName val="results"/>
      <sheetName val="Omeprazole impact on profits"/>
      <sheetName val="Pack"/>
      <sheetName val="Key Earnings Drivers"/>
      <sheetName val="Turnover break-up"/>
      <sheetName val="GEMiUploadCheck"/>
      <sheetName val="Sheet1"/>
      <sheetName val="Depreciation"/>
      <sheetName val="DCF"/>
      <sheetName val="Valuations"/>
      <sheetName val="Backpage"/>
      <sheetName val="AML"/>
      <sheetName val="Pie chart"/>
      <sheetName val="calculation of other income"/>
      <sheetName val="Prilosec Nexium Analysis"/>
      <sheetName val="AIDS upside"/>
      <sheetName val="stress"/>
      <sheetName val="EVA"/>
      <sheetName val="p&amp;l-gdr"/>
      <sheetName val="Therapeutic"/>
      <sheetName val="fdeps"/>
      <sheetName val="GEMiUploadError"/>
      <sheetName val="Database"/>
      <sheetName val="Sheet2"/>
      <sheetName val="Quarterly margin analysis"/>
      <sheetName val="Detailed"/>
      <sheetName val="Sp_Cipla"/>
      <sheetName val="Inhale dometi pricing"/>
      <sheetName val="downside"/>
      <sheetName val="rough"/>
      <sheetName val="Index"/>
      <sheetName val="Std "/>
      <sheetName val="Cipla-CFC Free "/>
      <sheetName val="Seperator"/>
      <sheetName val="Omeprazole new"/>
      <sheetName val="Sp_Cipla new"/>
      <sheetName val="Standard"/>
      <sheetName val="dupont ratios"/>
      <sheetName val="Summary"/>
      <sheetName val="Cash is king"/>
      <sheetName val="Neo Lab"/>
      <sheetName val="UploadCheck"/>
      <sheetName val="Sales analysis"/>
      <sheetName val="Result"/>
      <sheetName val="GEMiner"/>
      <sheetName val="Quarterly Model"/>
      <sheetName val="US Upside (2)"/>
      <sheetName val="DMF"/>
      <sheetName val="GEMiner-old"/>
      <sheetName val="Database new (2)"/>
      <sheetName val="Inhalers"/>
      <sheetName val=""/>
      <sheetName val="Aladdin Macro1"/>
      <sheetName val="Template-Q"/>
    </sheetNames>
    <sheetDataSet>
      <sheetData sheetId="0" refreshError="1">
        <row r="16">
          <cell r="K16" t="str">
            <v>IT Depr Rate</v>
          </cell>
          <cell r="L16">
            <v>25</v>
          </cell>
          <cell r="M16">
            <v>25</v>
          </cell>
          <cell r="N16">
            <v>25</v>
          </cell>
          <cell r="O16">
            <v>25</v>
          </cell>
          <cell r="P16">
            <v>25</v>
          </cell>
          <cell r="Q16">
            <v>25</v>
          </cell>
          <cell r="R16">
            <v>25</v>
          </cell>
          <cell r="S16">
            <v>25</v>
          </cell>
          <cell r="T16">
            <v>25</v>
          </cell>
          <cell r="U16">
            <v>25</v>
          </cell>
          <cell r="V16">
            <v>25</v>
          </cell>
          <cell r="W16">
            <v>25</v>
          </cell>
          <cell r="X16">
            <v>25</v>
          </cell>
          <cell r="Y16">
            <v>25</v>
          </cell>
          <cell r="Z16">
            <v>25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19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urchases-CT1"/>
      <sheetName val="Purchases-CT2"/>
      <sheetName val="Purchases-CT3"/>
      <sheetName val="Purchases-ST1  "/>
      <sheetName val="Purchases-ST2"/>
      <sheetName val="Purchases-ST3"/>
      <sheetName val="Ageing"/>
    </sheetNames>
    <sheetDataSet>
      <sheetData sheetId="0" refreshError="1">
        <row r="1">
          <cell r="A1" t="str">
            <v>A.F.F. &amp; CO.</v>
          </cell>
          <cell r="H1" t="str">
            <v>Purchases - Compliance test</v>
          </cell>
          <cell r="N1" t="str">
            <v>A.F.F. &amp; CO.</v>
          </cell>
          <cell r="T1" t="str">
            <v>Purchases - Compliance test</v>
          </cell>
          <cell r="Y1" t="str">
            <v>A.F.F. &amp; CO.</v>
          </cell>
          <cell r="AH1" t="str">
            <v>Purchases - Compliance test</v>
          </cell>
          <cell r="AO1" t="str">
            <v>A.F.F. &amp; CO.</v>
          </cell>
          <cell r="AX1" t="str">
            <v>Purchases - Compliance test</v>
          </cell>
        </row>
        <row r="3">
          <cell r="A3" t="str">
            <v xml:space="preserve">Client_______________________________ </v>
          </cell>
          <cell r="H3" t="str">
            <v>Period:___/___/______ to ___/___/______</v>
          </cell>
          <cell r="N3" t="str">
            <v xml:space="preserve">Client_______________________________ </v>
          </cell>
          <cell r="T3" t="str">
            <v>Period:___/___/______ to ___/___/______</v>
          </cell>
          <cell r="Y3" t="str">
            <v xml:space="preserve">Client_______________________________ </v>
          </cell>
          <cell r="AH3" t="str">
            <v>Period:___/___/______ to ___/___/______</v>
          </cell>
          <cell r="AO3" t="str">
            <v xml:space="preserve">Client_______________________________ </v>
          </cell>
          <cell r="AX3" t="str">
            <v>Period:___/___/______ to ___/___/______</v>
          </cell>
        </row>
        <row r="5">
          <cell r="A5" t="str">
            <v xml:space="preserve">Selection of sample: I) Total number of vouchers___________ II) Sample size ___________ III) nth item being I / II ___________ IV) 1st voucher selected (Random) ____________ </v>
          </cell>
        </row>
        <row r="6">
          <cell r="A6" t="str">
            <v>Alternatively, state basis of selection of sample ______________________________________________________________________________________________________________________</v>
          </cell>
        </row>
        <row r="8">
          <cell r="A8" t="str">
            <v>Sr. no.</v>
          </cell>
          <cell r="B8" t="str">
            <v>Voucher no.</v>
          </cell>
          <cell r="C8" t="str">
            <v>Voucher date</v>
          </cell>
          <cell r="D8" t="str">
            <v>A/c code debited</v>
          </cell>
          <cell r="E8" t="str">
            <v>A/c code credited</v>
          </cell>
          <cell r="F8" t="str">
            <v>Name of vendor</v>
          </cell>
          <cell r="G8" t="str">
            <v>Amount (Rs.)</v>
          </cell>
          <cell r="H8" t="str">
            <v>Vendor's Invoice (INV)</v>
          </cell>
          <cell r="N8" t="str">
            <v>Purchase Order (PO)</v>
          </cell>
          <cell r="R8" t="str">
            <v xml:space="preserve"> Competitive Quotations (CQ)</v>
          </cell>
          <cell r="T8" t="str">
            <v>Goods Received Note (GRN)/Bill of Entry (BE)</v>
          </cell>
          <cell r="X8" t="str">
            <v>MODVAT</v>
          </cell>
          <cell r="Y8" t="str">
            <v>Payment Voucher (PV)</v>
          </cell>
          <cell r="AC8" t="str">
            <v>Exchange differenceRs.</v>
          </cell>
          <cell r="AD8" t="str">
            <v>@</v>
          </cell>
          <cell r="AE8" t="str">
            <v>@</v>
          </cell>
          <cell r="AF8" t="str">
            <v>@</v>
          </cell>
          <cell r="AG8" t="str">
            <v>Audit steps</v>
          </cell>
          <cell r="AO8" t="str">
            <v>Audit steps</v>
          </cell>
          <cell r="AY8" t="str">
            <v>Remarks</v>
          </cell>
        </row>
        <row r="9">
          <cell r="H9" t="str">
            <v>Date</v>
          </cell>
          <cell r="I9" t="str">
            <v>A/c / item description</v>
          </cell>
          <cell r="J9" t="str">
            <v>Qty.</v>
          </cell>
          <cell r="K9" t="str">
            <v>Rate(Rs.)</v>
          </cell>
          <cell r="L9" t="str">
            <v>Amount(Rs.)</v>
          </cell>
          <cell r="M9" t="str">
            <v>Other cost(Rs.)</v>
          </cell>
          <cell r="N9" t="str">
            <v>No.</v>
          </cell>
          <cell r="O9" t="str">
            <v>Date</v>
          </cell>
          <cell r="P9" t="str">
            <v>Qty.</v>
          </cell>
          <cell r="Q9" t="str">
            <v>Rate (Rs.)</v>
          </cell>
          <cell r="R9" t="str">
            <v>Names of vendors</v>
          </cell>
          <cell r="S9" t="str">
            <v>Rates quoted (Rs.)</v>
          </cell>
          <cell r="T9" t="str">
            <v>No.</v>
          </cell>
          <cell r="U9" t="str">
            <v>Date</v>
          </cell>
          <cell r="V9" t="str">
            <v>Item code</v>
          </cell>
          <cell r="W9" t="str">
            <v>Accepted Qty.</v>
          </cell>
          <cell r="X9" t="str">
            <v>Amount         (Rs.)</v>
          </cell>
          <cell r="Y9" t="str">
            <v>No.</v>
          </cell>
          <cell r="Z9" t="str">
            <v>Date</v>
          </cell>
          <cell r="AA9" t="str">
            <v>Cheque no.</v>
          </cell>
          <cell r="AB9" t="str">
            <v>Amount(Rs.)</v>
          </cell>
          <cell r="AG9" t="str">
            <v>Correct A/c code debited</v>
          </cell>
          <cell r="AH9" t="str">
            <v>Correct A/c code credited</v>
          </cell>
          <cell r="AI9" t="str">
            <v>PO authorised</v>
          </cell>
          <cell r="AJ9" t="str">
            <v>Lowest CQ accepted</v>
          </cell>
          <cell r="AK9" t="str">
            <v>GRN approved</v>
          </cell>
          <cell r="AL9" t="str">
            <v>Qty per PO, INV, GRN/BE reconcile</v>
          </cell>
          <cell r="AM9" t="str">
            <v>Traced in purchase book</v>
          </cell>
          <cell r="AN9" t="str">
            <v>Traced in ledger(purchase/ payment)</v>
          </cell>
          <cell r="AO9" t="str">
            <v>Traced in stock records-Qty &amp; Val</v>
          </cell>
          <cell r="AP9" t="str">
            <v>Traced in excise records (modvat)</v>
          </cell>
          <cell r="AQ9" t="str">
            <v>PV/INV authorised</v>
          </cell>
          <cell r="AR9" t="str">
            <v>Traced in bank book</v>
          </cell>
          <cell r="AS9" t="str">
            <v>Paid stamp</v>
          </cell>
          <cell r="AT9" t="str">
            <v>Traced in bank statement</v>
          </cell>
          <cell r="AU9" t="str">
            <v>AS 11 compliance (refer AS checklist)</v>
          </cell>
          <cell r="AV9" t="str">
            <v>*</v>
          </cell>
          <cell r="AW9" t="str">
            <v>*</v>
          </cell>
          <cell r="AX9" t="str">
            <v>*</v>
          </cell>
        </row>
        <row r="10">
          <cell r="A10">
            <v>-1</v>
          </cell>
          <cell r="B10">
            <v>-2</v>
          </cell>
          <cell r="C10">
            <v>-3</v>
          </cell>
          <cell r="D10">
            <v>-4</v>
          </cell>
          <cell r="E10">
            <v>-5</v>
          </cell>
          <cell r="F10">
            <v>-6</v>
          </cell>
          <cell r="G10">
            <v>-7</v>
          </cell>
          <cell r="H10">
            <v>-8</v>
          </cell>
          <cell r="I10">
            <v>-9</v>
          </cell>
          <cell r="J10">
            <v>-10</v>
          </cell>
          <cell r="K10">
            <v>-11</v>
          </cell>
          <cell r="L10">
            <v>-12</v>
          </cell>
          <cell r="M10">
            <v>-13</v>
          </cell>
          <cell r="N10">
            <v>-14</v>
          </cell>
          <cell r="O10">
            <v>-15</v>
          </cell>
          <cell r="P10">
            <v>-16</v>
          </cell>
          <cell r="Q10">
            <v>-17</v>
          </cell>
          <cell r="R10">
            <v>-18</v>
          </cell>
          <cell r="S10">
            <v>-19</v>
          </cell>
          <cell r="T10">
            <v>-20</v>
          </cell>
          <cell r="U10">
            <v>-21</v>
          </cell>
          <cell r="V10">
            <v>-22</v>
          </cell>
          <cell r="W10">
            <v>-23</v>
          </cell>
          <cell r="X10">
            <v>-24</v>
          </cell>
          <cell r="Y10">
            <v>-25</v>
          </cell>
          <cell r="Z10">
            <v>-26</v>
          </cell>
          <cell r="AA10">
            <v>-27</v>
          </cell>
          <cell r="AB10">
            <v>-28</v>
          </cell>
          <cell r="AC10">
            <v>-29</v>
          </cell>
          <cell r="AD10">
            <v>-30</v>
          </cell>
          <cell r="AE10">
            <v>-31</v>
          </cell>
          <cell r="AF10">
            <v>-32</v>
          </cell>
          <cell r="AG10">
            <v>-33</v>
          </cell>
          <cell r="AH10">
            <v>-34</v>
          </cell>
          <cell r="AI10">
            <v>-35</v>
          </cell>
          <cell r="AJ10">
            <v>-36</v>
          </cell>
          <cell r="AK10">
            <v>-37</v>
          </cell>
          <cell r="AL10">
            <v>-38</v>
          </cell>
          <cell r="AM10">
            <v>-39</v>
          </cell>
          <cell r="AN10">
            <v>-40</v>
          </cell>
          <cell r="AO10">
            <v>-41</v>
          </cell>
          <cell r="AP10">
            <v>-42</v>
          </cell>
          <cell r="AQ10">
            <v>-43</v>
          </cell>
          <cell r="AR10">
            <v>-44</v>
          </cell>
          <cell r="AS10">
            <v>-45</v>
          </cell>
          <cell r="AT10">
            <v>-46</v>
          </cell>
          <cell r="AU10">
            <v>-47</v>
          </cell>
          <cell r="AV10">
            <v>-48</v>
          </cell>
          <cell r="AW10">
            <v>-49</v>
          </cell>
          <cell r="AX10">
            <v>-50</v>
          </cell>
          <cell r="AY10">
            <v>-51</v>
          </cell>
        </row>
        <row r="11">
          <cell r="AG11" t="str">
            <v>Confirm with a tick mark 'a' or state 'NA' if not applicable</v>
          </cell>
          <cell r="AO11" t="str">
            <v>Confirm with a tick mark 'a' or state 'NA' if not applicable</v>
          </cell>
        </row>
        <row r="13">
          <cell r="C13" t="str">
            <v xml:space="preserve">     /   /</v>
          </cell>
          <cell r="H13" t="str">
            <v xml:space="preserve">     /   /</v>
          </cell>
          <cell r="O13" t="str">
            <v xml:space="preserve">     /   /</v>
          </cell>
          <cell r="U13" t="str">
            <v xml:space="preserve">     /   /</v>
          </cell>
          <cell r="Z13" t="str">
            <v xml:space="preserve">     /   /</v>
          </cell>
        </row>
        <row r="15">
          <cell r="C15" t="str">
            <v xml:space="preserve">     /   /</v>
          </cell>
          <cell r="H15" t="str">
            <v xml:space="preserve">     /   /</v>
          </cell>
          <cell r="O15" t="str">
            <v xml:space="preserve">     /   /</v>
          </cell>
          <cell r="U15" t="str">
            <v xml:space="preserve">     /   /</v>
          </cell>
          <cell r="Z15" t="str">
            <v xml:space="preserve">     /   /</v>
          </cell>
        </row>
        <row r="17">
          <cell r="C17" t="str">
            <v xml:space="preserve">     /   /</v>
          </cell>
          <cell r="H17" t="str">
            <v xml:space="preserve">     /   /</v>
          </cell>
          <cell r="O17" t="str">
            <v xml:space="preserve">     /   /</v>
          </cell>
          <cell r="U17" t="str">
            <v xml:space="preserve">     /   /</v>
          </cell>
          <cell r="Z17" t="str">
            <v xml:space="preserve">     /   /</v>
          </cell>
        </row>
        <row r="19">
          <cell r="C19" t="str">
            <v xml:space="preserve">     /   /</v>
          </cell>
          <cell r="H19" t="str">
            <v xml:space="preserve">     /   /</v>
          </cell>
          <cell r="O19" t="str">
            <v xml:space="preserve">     /   /</v>
          </cell>
          <cell r="U19" t="str">
            <v xml:space="preserve">     /   /</v>
          </cell>
          <cell r="Z19" t="str">
            <v xml:space="preserve">     /   /</v>
          </cell>
        </row>
        <row r="21">
          <cell r="C21" t="str">
            <v xml:space="preserve">     /   /</v>
          </cell>
          <cell r="H21" t="str">
            <v xml:space="preserve">     /   /</v>
          </cell>
          <cell r="O21" t="str">
            <v xml:space="preserve">     /   /</v>
          </cell>
          <cell r="U21" t="str">
            <v xml:space="preserve">     /   /</v>
          </cell>
          <cell r="Z21" t="str">
            <v xml:space="preserve">     /   /</v>
          </cell>
        </row>
        <row r="23">
          <cell r="C23" t="str">
            <v xml:space="preserve">     /   /</v>
          </cell>
          <cell r="H23" t="str">
            <v xml:space="preserve">     /   /</v>
          </cell>
          <cell r="O23" t="str">
            <v xml:space="preserve">     /   /</v>
          </cell>
          <cell r="U23" t="str">
            <v xml:space="preserve">     /   /</v>
          </cell>
          <cell r="Z23" t="str">
            <v xml:space="preserve">     /   /</v>
          </cell>
        </row>
        <row r="26">
          <cell r="A26" t="str">
            <v>Prepared by:</v>
          </cell>
          <cell r="H26" t="str">
            <v>Reviewed by:</v>
          </cell>
          <cell r="L26">
            <v>-14</v>
          </cell>
          <cell r="N26" t="str">
            <v>Prepared by:</v>
          </cell>
          <cell r="T26" t="str">
            <v>Reviewed by:</v>
          </cell>
          <cell r="W26">
            <v>-25</v>
          </cell>
          <cell r="Y26" t="str">
            <v>Prepared by:</v>
          </cell>
          <cell r="AC26" t="str">
            <v>@ any additional details that may be required</v>
          </cell>
          <cell r="AJ26" t="str">
            <v>Reviewed by:</v>
          </cell>
          <cell r="AO26" t="str">
            <v>Prepared by:</v>
          </cell>
          <cell r="AS26" t="str">
            <v>* any additional audit steps that may be required</v>
          </cell>
          <cell r="AY26" t="str">
            <v>Reviewed by:</v>
          </cell>
        </row>
        <row r="27">
          <cell r="A27" t="str">
            <v>Date:</v>
          </cell>
          <cell r="H27" t="str">
            <v>Date:</v>
          </cell>
          <cell r="N27" t="str">
            <v>Date:</v>
          </cell>
          <cell r="T27" t="str">
            <v>Date:</v>
          </cell>
          <cell r="Y27" t="str">
            <v>Date:</v>
          </cell>
          <cell r="AJ27" t="str">
            <v>Date:</v>
          </cell>
          <cell r="AM27">
            <v>-41</v>
          </cell>
          <cell r="AO27" t="str">
            <v>Date:</v>
          </cell>
          <cell r="AY27" t="str">
            <v>Date:</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19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0"/>
      <sheetName val="1"/>
      <sheetName val="2"/>
      <sheetName val="3"/>
      <sheetName val="4"/>
      <sheetName val="5"/>
      <sheetName val="6"/>
      <sheetName val="7"/>
      <sheetName val="8"/>
      <sheetName val="9"/>
      <sheetName val="10"/>
      <sheetName val="11"/>
      <sheetName val="12"/>
      <sheetName val="13"/>
      <sheetName val="14"/>
      <sheetName val="15"/>
      <sheetName val="16"/>
      <sheetName val="17"/>
      <sheetName val="18"/>
      <sheetName val="19"/>
      <sheetName val="20"/>
      <sheetName val="21"/>
      <sheetName val="22"/>
      <sheetName val="23"/>
      <sheetName val="24"/>
      <sheetName val="25"/>
      <sheetName val="26"/>
      <sheetName val="27"/>
      <sheetName val="28"/>
      <sheetName val="29"/>
      <sheetName val="30"/>
      <sheetName val="31"/>
      <sheetName val="32"/>
      <sheetName val="33"/>
      <sheetName val="34"/>
      <sheetName val="35"/>
      <sheetName val="fired Hrs"/>
      <sheetName val="assump"/>
      <sheetName val="total"/>
      <sheetName val="57"/>
      <sheetName val="depr"/>
      <sheetName val="Sheet1"/>
      <sheetName val="Financials"/>
      <sheetName val="p&amp;lschedule"/>
      <sheetName val="OpTrack"/>
      <sheetName val="Sheet1 (2)"/>
      <sheetName val="prod"/>
      <sheetName val="fired_Hrs"/>
      <sheetName val="Sheet1_(2)"/>
      <sheetName val="accounts"/>
      <sheetName val="Setup Variables"/>
      <sheetName val="ALL BUSINESSES"/>
      <sheetName val="Other"/>
      <sheetName val="Rates"/>
      <sheetName val="Audit"/>
      <sheetName val="fired_Hrs1"/>
      <sheetName val="Sheet1_(2)1"/>
      <sheetName val="Setup_Variables"/>
      <sheetName val="Assumptions"/>
      <sheetName val="P&amp;L"/>
      <sheetName val="57-58&amp;60"/>
      <sheetName val="Ex Rats"/>
      <sheetName val="Faktor35"/>
      <sheetName val="SAFETY"/>
      <sheetName val="PF_Report"/>
      <sheetName val="CRITERIA1"/>
      <sheetName val="Journal 1"/>
      <sheetName val="GO-I"/>
      <sheetName val="fired_Hrs2"/>
      <sheetName val="Sheet1_(2)2"/>
      <sheetName val="Setup_Variables1"/>
      <sheetName val="ALL_BUSINESSES"/>
      <sheetName val="~1562838"/>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sheetData sheetId="57"/>
      <sheetData sheetId="58" refreshError="1"/>
      <sheetData sheetId="59" refreshError="1"/>
      <sheetData sheetId="60" refreshError="1"/>
      <sheetData sheetId="61" refreshError="1"/>
      <sheetData sheetId="62" refreshError="1"/>
      <sheetData sheetId="63" refreshError="1"/>
      <sheetData sheetId="64"/>
      <sheetData sheetId="65" refreshError="1"/>
      <sheetData sheetId="66" refreshError="1"/>
      <sheetData sheetId="67" refreshError="1"/>
      <sheetData sheetId="68" refreshError="1"/>
      <sheetData sheetId="69" refreshError="1"/>
      <sheetData sheetId="70" refreshError="1"/>
      <sheetData sheetId="71" refreshError="1"/>
      <sheetData sheetId="72"/>
      <sheetData sheetId="73" refreshError="1"/>
    </sheetDataSet>
  </externalBook>
</externalLink>
</file>

<file path=xl/externalLinks/externalLink19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RITERIA1"/>
      <sheetName val="Cover"/>
      <sheetName val="Journal Entries"/>
      <sheetName val="Full DR4"/>
      <sheetName val="Equipment Page"/>
      <sheetName val="P&amp;L Summary Page"/>
      <sheetName val="Service Page"/>
      <sheetName val="RTS Distribution"/>
      <sheetName val="Program Distribu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19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
      <sheetName val="Schedules"/>
      <sheetName val="Expenses"/>
      <sheetName val="Debt Profile"/>
      <sheetName val="P&amp;L"/>
      <sheetName val="B&amp;S"/>
      <sheetName val="GE charges"/>
      <sheetName val="depreciation"/>
      <sheetName val="Income from Subsidiaries-Group "/>
      <sheetName val="15"/>
      <sheetName val="G110"/>
      <sheetName val=".3 Rollfwd"/>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refreshError="1"/>
    </sheetDataSet>
  </externalBook>
</externalLink>
</file>

<file path=xl/externalLinks/externalLink19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Directors"/>
      <sheetName val="BS"/>
      <sheetName val="Sch A"/>
      <sheetName val="Sch B"/>
      <sheetName val="Sch C-G"/>
      <sheetName val="CF"/>
      <sheetName val="BSA"/>
      <sheetName val="TB"/>
      <sheetName val="Sch H - Notes"/>
      <sheetName val="Dep"/>
    </sheetNames>
    <sheetDataSet>
      <sheetData sheetId="0"/>
      <sheetData sheetId="1"/>
      <sheetData sheetId="2"/>
      <sheetData sheetId="3"/>
      <sheetData sheetId="4"/>
      <sheetData sheetId="5"/>
      <sheetData sheetId="6"/>
      <sheetData sheetId="7"/>
      <sheetData sheetId="8" refreshError="1">
        <row r="1">
          <cell r="H1">
            <v>1</v>
          </cell>
          <cell r="I1">
            <v>0</v>
          </cell>
        </row>
      </sheetData>
      <sheetData sheetId="9"/>
      <sheetData sheetId="10"/>
    </sheetDataSet>
  </externalBook>
</externalLink>
</file>

<file path=xl/externalLinks/externalLink19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Cover"/>
      <sheetName val="Contents"/>
      <sheetName val="A"/>
      <sheetName val="B1"/>
      <sheetName val="B"/>
      <sheetName val="C"/>
      <sheetName val="D"/>
      <sheetName val="F"/>
      <sheetName val="G"/>
      <sheetName val="H"/>
      <sheetName val="I"/>
      <sheetName val="K"/>
      <sheetName val="L"/>
      <sheetName val="Mobilephones"/>
    </sheetNames>
    <sheetDataSet>
      <sheetData sheetId="0"/>
      <sheetData sheetId="1">
        <row r="16">
          <cell r="B16">
            <v>38657</v>
          </cell>
        </row>
      </sheetData>
      <sheetData sheetId="2"/>
      <sheetData sheetId="3"/>
      <sheetData sheetId="4"/>
      <sheetData sheetId="5"/>
      <sheetData sheetId="6"/>
      <sheetData sheetId="7"/>
      <sheetData sheetId="8"/>
      <sheetData sheetId="9"/>
      <sheetData sheetId="10"/>
      <sheetData sheetId="11"/>
      <sheetData sheetId="12"/>
      <sheetData sheetId="13"/>
      <sheetData sheetId="14" refreshError="1"/>
    </sheetDataSet>
  </externalBook>
</externalLink>
</file>

<file path=xl/externalLinks/externalLink19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fit (f)"/>
      <sheetName val="Price perf"/>
      <sheetName val="GDRs"/>
      <sheetName val="Mkt_value"/>
      <sheetName val="Regional Stock"/>
      <sheetName val="Cashflow"/>
      <sheetName val="WACC"/>
      <sheetName val="Valuation (2)"/>
      <sheetName val="Liberalization"/>
      <sheetName val="Bids"/>
      <sheetName val="Supply Demand"/>
      <sheetName val="Line Demand"/>
      <sheetName val="Waiting List"/>
      <sheetName val="Basic Tariff"/>
      <sheetName val="Non-Usage"/>
      <sheetName val="Usage"/>
      <sheetName val="Fixed Line"/>
      <sheetName val="Interconnect"/>
      <sheetName val="Income Distribution"/>
      <sheetName val="GDP"/>
      <sheetName val="Afford"/>
      <sheetName val="Line Summary"/>
      <sheetName val="Network"/>
      <sheetName val="1996 staff"/>
      <sheetName val="Subs potential"/>
      <sheetName val="Roll-out"/>
      <sheetName val="Use Dist"/>
      <sheetName val="Res Rev"/>
      <sheetName val="Bus Rev"/>
      <sheetName val="Rev sum"/>
      <sheetName val="Cost"/>
      <sheetName val="Earnings Sensitivity"/>
      <sheetName val="CAPEX"/>
      <sheetName val="CF Model"/>
      <sheetName val="Balance"/>
      <sheetName val="Adj. Balance"/>
      <sheetName val="Inc. Exps"/>
      <sheetName val="c1"/>
      <sheetName val="c2"/>
      <sheetName val="c3"/>
      <sheetName val="c4"/>
      <sheetName val="c5"/>
      <sheetName val="c6"/>
      <sheetName val="c7"/>
      <sheetName val="c8"/>
      <sheetName val="ARPU"/>
      <sheetName val="c9"/>
      <sheetName val="c10"/>
      <sheetName val="c11"/>
      <sheetName val="c1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9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wnload"/>
      <sheetName val="Tables"/>
      <sheetName val="Segment"/>
      <sheetName val="Summary_MEL_Old"/>
      <sheetName val="Sheet1"/>
      <sheetName val="Summary_MEL_New"/>
      <sheetName val="Model"/>
      <sheetName val="Freeform"/>
      <sheetName val="Valuation"/>
      <sheetName val="Summary_BT"/>
      <sheetName val="Summary_Div"/>
      <sheetName val="Lookups"/>
      <sheetName val="Module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9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wnload_Qrtrly"/>
      <sheetName val="Freeform"/>
    </sheetNames>
    <sheetDataSet>
      <sheetData sheetId="0" refreshError="1"/>
      <sheetData sheetId="1" refreshError="1"/>
    </sheetDataSet>
  </externalBook>
</externalLink>
</file>

<file path=xl/externalLinks/externalLink19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m-HH"/>
      <sheetName val="Dem-Indiv"/>
      <sheetName val="Output"/>
      <sheetName val="Tables"/>
    </sheetNames>
    <sheetDataSet>
      <sheetData sheetId="0" refreshError="1">
        <row r="13">
          <cell r="I13">
            <v>36.4</v>
          </cell>
        </row>
      </sheetData>
      <sheetData sheetId="1" refreshError="1"/>
      <sheetData sheetId="2" refreshError="1"/>
      <sheetData sheetId="3" refreshError="1"/>
    </sheetDataSet>
  </externalBook>
</externalLink>
</file>

<file path=xl/externalLinks/externalLink20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BS(new)"/>
      <sheetName val="Val Summary"/>
      <sheetName val="Segment Charts"/>
      <sheetName val="Financial_Charts"/>
      <sheetName val="Margin contribution"/>
      <sheetName val="Shareholding"/>
      <sheetName val="therapy split"/>
      <sheetName val="New products"/>
      <sheetName val="product lifecycle"/>
      <sheetName val="Products"/>
      <sheetName val="KSdatasheet"/>
      <sheetName val="prilosec valuation"/>
      <sheetName val="Amlodipine valuation"/>
      <sheetName val="prozac valuation"/>
      <sheetName val="research valuation"/>
      <sheetName val="DRL"/>
      <sheetName val="comp. product portfolio"/>
      <sheetName val="financials"/>
      <sheetName val="Perlecan"/>
      <sheetName val="Balaglitazone Valn"/>
      <sheetName val="Balaglitazone Valn-Old"/>
      <sheetName val="Intl. formulations"/>
      <sheetName val="Domestic formulations"/>
      <sheetName val="API"/>
      <sheetName val="International generics"/>
      <sheetName val="Para IV"/>
      <sheetName val="Betapharm"/>
      <sheetName val="US generic products"/>
      <sheetName val="sum of parts"/>
      <sheetName val="Download_Yrly"/>
      <sheetName val="Download_Qtr_DRRD"/>
      <sheetName val="PL"/>
      <sheetName val="BS"/>
      <sheetName val="CashFlow"/>
      <sheetName val="Dupont"/>
      <sheetName val="Dep"/>
      <sheetName val="Schedules"/>
      <sheetName val="DCF"/>
      <sheetName val="WACC"/>
      <sheetName val="DCF (2)"/>
      <sheetName val="NextGen_Data"/>
      <sheetName val="Datasheet"/>
      <sheetName val="Qtrly_Init"/>
      <sheetName val="Qtrly"/>
      <sheetName val="P&amp;L (ML)"/>
      <sheetName val="BS (ML)"/>
      <sheetName val="CF(ML)"/>
      <sheetName val="Cashflow_Old"/>
      <sheetName val="Morgan model-DRL"/>
      <sheetName val="Comparison"/>
      <sheetName val="Gross Margin"/>
      <sheetName val="Tax"/>
      <sheetName val="PL_USGAAP"/>
      <sheetName val="BS_USGAAP"/>
      <sheetName val="CF_USGAAP"/>
      <sheetName val="Results Preview"/>
      <sheetName val="DCF_USGAAP"/>
      <sheetName val="WACC_USGAAP"/>
      <sheetName val="Simv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sheetData sheetId="26"/>
      <sheetData sheetId="27"/>
      <sheetData sheetId="28"/>
      <sheetData sheetId="29"/>
      <sheetData sheetId="30"/>
      <sheetData sheetId="31" refreshError="1"/>
      <sheetData sheetId="32">
        <row r="1">
          <cell r="A1" t="str">
            <v>Dr. Reddy's Laboratories - Profit Model, March Fiscal Year-ends, 2002-2009E</v>
          </cell>
          <cell r="N1">
            <v>0.31871218211232732</v>
          </cell>
          <cell r="O1">
            <v>0.24216084731418075</v>
          </cell>
        </row>
        <row r="3">
          <cell r="A3" t="str">
            <v>Year to Mar (Rs m)</v>
          </cell>
          <cell r="B3">
            <v>1992</v>
          </cell>
          <cell r="C3">
            <v>1993</v>
          </cell>
          <cell r="D3">
            <v>1994</v>
          </cell>
          <cell r="E3">
            <v>1995</v>
          </cell>
          <cell r="F3">
            <v>1996</v>
          </cell>
          <cell r="G3">
            <v>1997</v>
          </cell>
          <cell r="H3">
            <v>1998</v>
          </cell>
          <cell r="I3">
            <v>1999</v>
          </cell>
          <cell r="J3">
            <v>2000</v>
          </cell>
          <cell r="K3">
            <v>2001</v>
          </cell>
          <cell r="L3">
            <v>2002</v>
          </cell>
          <cell r="M3">
            <v>2003</v>
          </cell>
          <cell r="N3">
            <v>2004</v>
          </cell>
          <cell r="O3">
            <v>2005</v>
          </cell>
        </row>
        <row r="74">
          <cell r="L74">
            <v>153.03200000000001</v>
          </cell>
          <cell r="P74">
            <v>153.38914</v>
          </cell>
        </row>
      </sheetData>
      <sheetData sheetId="33"/>
      <sheetData sheetId="34"/>
      <sheetData sheetId="35" refreshError="1"/>
      <sheetData sheetId="36"/>
      <sheetData sheetId="37"/>
      <sheetData sheetId="38"/>
      <sheetData sheetId="39"/>
      <sheetData sheetId="40"/>
      <sheetData sheetId="41"/>
      <sheetData sheetId="42"/>
      <sheetData sheetId="43"/>
      <sheetData sheetId="44"/>
      <sheetData sheetId="45" refreshError="1"/>
      <sheetData sheetId="46" refreshError="1"/>
      <sheetData sheetId="47" refreshError="1"/>
      <sheetData sheetId="48"/>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externalLinks/externalLink20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wisslog"/>
      <sheetName val="Interims"/>
      <sheetName val="Divisional"/>
      <sheetName val="DCF"/>
      <sheetName val="Valuation"/>
      <sheetName val="Download_Qrtrly"/>
    </sheetNames>
    <sheetDataSet>
      <sheetData sheetId="0" refreshError="1">
        <row r="10">
          <cell r="K10">
            <v>2.887772</v>
          </cell>
        </row>
      </sheetData>
      <sheetData sheetId="1" refreshError="1"/>
      <sheetData sheetId="2" refreshError="1"/>
      <sheetData sheetId="3" refreshError="1"/>
      <sheetData sheetId="4"/>
      <sheetData sheetId="5" refreshError="1"/>
    </sheetDataSet>
  </externalBook>
</externalLink>
</file>

<file path=xl/externalLinks/externalLink20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Variables"/>
      <sheetName val="Major Maint"/>
      <sheetName val="Base Budget"/>
      <sheetName val="Labor"/>
      <sheetName val="Proforma Annual Budgets"/>
      <sheetName val="FORM-16"/>
      <sheetName val="O&amp;M Budget"/>
      <sheetName val="TB"/>
      <sheetName val="Occ, Other Rev, Exp, Dispo"/>
      <sheetName val="Analytical"/>
      <sheetName val="Input&amp;Pool"/>
      <sheetName val="Setup_Variables"/>
      <sheetName val="Major_Maint"/>
      <sheetName val="Base_Budget"/>
      <sheetName val="Proforma_Annual_Budgets"/>
      <sheetName val="Occ,_Other_Rev,_Exp,_Dispo"/>
      <sheetName val="Lead"/>
      <sheetName val="Inputs"/>
      <sheetName val="Data"/>
      <sheetName val="Cover"/>
      <sheetName val="15"/>
      <sheetName val="Setup_Variables1"/>
      <sheetName val="Major_Maint1"/>
      <sheetName val="Base_Budget1"/>
      <sheetName val="Proforma_Annual_Budgets1"/>
      <sheetName val="Occ,_Other_Rev,_Exp,_Dispo1"/>
      <sheetName val="variance"/>
      <sheetName val="Sheet1"/>
      <sheetName val="Rates"/>
      <sheetName val="BS-203"/>
      <sheetName val="Master"/>
      <sheetName val="1"/>
      <sheetName val="Schedules"/>
      <sheetName val="Deliverable Pricing"/>
    </sheetNames>
    <sheetDataSet>
      <sheetData sheetId="0" refreshError="1">
        <row r="11">
          <cell r="D11">
            <v>1998</v>
          </cell>
        </row>
      </sheetData>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1">
          <cell r="D11">
            <v>1998</v>
          </cell>
        </row>
      </sheetData>
      <sheetData sheetId="22">
        <row r="11">
          <cell r="D11">
            <v>1998</v>
          </cell>
        </row>
      </sheetData>
      <sheetData sheetId="23">
        <row r="11">
          <cell r="D11">
            <v>1998</v>
          </cell>
        </row>
      </sheetData>
      <sheetData sheetId="24">
        <row r="11">
          <cell r="D11">
            <v>1998</v>
          </cell>
        </row>
      </sheetData>
      <sheetData sheetId="25">
        <row r="11">
          <cell r="D11">
            <v>1998</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ow r="11">
          <cell r="D11">
            <v>1998</v>
          </cell>
        </row>
      </sheetData>
    </sheetDataSet>
  </externalBook>
</externalLink>
</file>

<file path=xl/externalLinks/externalLink20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arnmodel"/>
      <sheetName val="newresults"/>
      <sheetName val="newprov"/>
      <sheetName val="cash flow"/>
      <sheetName val="lease"/>
      <sheetName val="prov"/>
      <sheetName val="nplsana"/>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0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sult"/>
      <sheetName val="BS"/>
      <sheetName val="PNL"/>
      <sheetName val="INVT"/>
      <sheetName val="BS-SCH-1"/>
      <sheetName val="BS-SCH-2"/>
      <sheetName val="PNL-SCH"/>
      <sheetName val="Consolidated -FA Sch"/>
      <sheetName val="FA in Mio"/>
      <sheetName val="TB PIDrugs"/>
      <sheetName val="MANG TB"/>
      <sheetName val="GROUPING"/>
      <sheetName val="Trial Balance - June 30th 2010"/>
      <sheetName val="Grouping June 30th 2010"/>
      <sheetName val="Segment"/>
      <sheetName val="EOU-Add Ambernath"/>
      <sheetName val="Impairment"/>
      <sheetName val="last Year _Bank"/>
      <sheetName val="T"/>
      <sheetName val="M"/>
      <sheetName val="Panoli TB"/>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Set>
  </externalBook>
</externalLink>
</file>

<file path=xl/externalLinks/externalLink20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gment Workings"/>
      <sheetName val="Un allocated CE"/>
      <sheetName val="RESULT ADVT DEC 09 FINAL-BOARD"/>
      <sheetName val="Bal sheet-CONSO"/>
      <sheetName val="PID IT Computation 2008-09"/>
      <sheetName val="DTA PID"/>
      <sheetName val="Dep- IT Act pid dec 09"/>
      <sheetName val="CONSO PAPER RESULTS VARIANCE"/>
      <sheetName val="SEGMENT REPORTING SEP 09"/>
      <sheetName val="Intermida Stocks"/>
      <sheetName val="No. of shares"/>
      <sheetName val="PL C0NSO"/>
      <sheetName val="SCH-PID+SSL"/>
      <sheetName val="SSL SCH DEC 09"/>
      <sheetName val="SSL DEC 09 P&amp;L"/>
      <sheetName val="SSL BAL SHEET DEC 09"/>
      <sheetName val="SSL SEP 09 GROUPING"/>
      <sheetName val="SSL-BSHEET-DEC-08"/>
      <sheetName val="SSL-DEC-08-P &amp; L"/>
      <sheetName val="CONSO VARI PAPER RES  DEC 09"/>
      <sheetName val="PID DEP SCH DEC 09"/>
      <sheetName val="SEQ SEP 08"/>
      <sheetName val="SSL SCH SEP 09 YTD"/>
      <sheetName val="TB PIDrugs"/>
      <sheetName val="MANG TB"/>
      <sheetName val="SCH - C_G_H"/>
      <sheetName val="Reco with 2nd R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0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VALUATION"/>
      <sheetName val="Revenues"/>
      <sheetName val="Mid-cycle"/>
      <sheetName val="Material Balance"/>
      <sheetName val="Costs"/>
      <sheetName val="pl"/>
      <sheetName val="fy03 qrtly brk up"/>
      <sheetName val="QTRLY"/>
      <sheetName val="1QFY03"/>
      <sheetName val="summary"/>
      <sheetName val="assets buildup"/>
      <sheetName val="P&amp;L"/>
      <sheetName val="Assets"/>
      <sheetName val="Capex &amp; Depreciation"/>
      <sheetName val="LIAB"/>
      <sheetName val="fixed assets"/>
      <sheetName val="loans"/>
      <sheetName val="Invmt"/>
      <sheetName val="QTLYRES"/>
      <sheetName val="Balance Sheet"/>
      <sheetName val="Cash Flow"/>
      <sheetName val="Ratios"/>
      <sheetName val="Chart-ROCEWACC"/>
      <sheetName val="Chart prdct mix FY2000"/>
      <sheetName val="Chart -PRODUCTMIX fy2003"/>
      <sheetName val="Chart- trend insales profit"/>
    </sheetNames>
    <sheetDataSet>
      <sheetData sheetId="0" refreshError="1">
        <row r="4">
          <cell r="B4" t="str">
            <v>Petrochemicals</v>
          </cell>
        </row>
        <row r="52">
          <cell r="C52">
            <v>1998</v>
          </cell>
          <cell r="D52">
            <v>1999</v>
          </cell>
          <cell r="E52">
            <v>2000</v>
          </cell>
          <cell r="F52">
            <v>2001</v>
          </cell>
          <cell r="G52" t="str">
            <v>2002E</v>
          </cell>
          <cell r="H52" t="str">
            <v>2003E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20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uityTemplate"/>
      <sheetName val="iQ_US_CoreIndustrials"/>
      <sheetName val="Corp"/>
      <sheetName val="Infra"/>
      <sheetName val="Aviation"/>
      <sheetName val="InvP"/>
      <sheetName val="DevP"/>
      <sheetName val="Others"/>
      <sheetName val="P&amp;L"/>
      <sheetName val="CF"/>
      <sheetName val="BS"/>
      <sheetName val="NA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0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S Image"/>
      <sheetName val="Swisslog"/>
      <sheetName val="Divisional"/>
      <sheetName val="Scenario analysis"/>
      <sheetName val="EVA"/>
      <sheetName val="Valuation"/>
      <sheetName val="Interims"/>
      <sheetName val="DCF v2"/>
      <sheetName val="SOP"/>
      <sheetName val="New Divisions"/>
      <sheetName val="DCF v1"/>
      <sheetName val="PPT"/>
      <sheetName val="Reports"/>
      <sheetName val="Peers"/>
      <sheetName val="General Info"/>
      <sheetName val="Currencies"/>
      <sheetName val="Acquisitions"/>
      <sheetName val="DATABOX"/>
      <sheetName val="OSA_DCF_Valuation"/>
    </sheetNames>
    <sheetDataSet>
      <sheetData sheetId="0" refreshError="1"/>
      <sheetData sheetId="1" refreshError="1">
        <row r="9">
          <cell r="L9">
            <v>14.43886</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0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ccounts"/>
      <sheetName val="Swisslog"/>
    </sheetNames>
    <sheetDataSet>
      <sheetData sheetId="0" refreshError="1"/>
      <sheetData sheetId="1" refreshError="1"/>
    </sheetDataSet>
  </externalBook>
</externalLink>
</file>

<file path=xl/externalLinks/externalLink2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ANCIALS"/>
      <sheetName val="SUMMARY TABLE"/>
      <sheetName val="EVA"/>
      <sheetName val="VALUATION"/>
      <sheetName val="Sheet1"/>
      <sheetName val="Ratios"/>
      <sheetName val="STORY"/>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CINDEX"/>
      <sheetName val="CONTB"/>
      <sheetName val="SEGMENT"/>
      <sheetName val="PROFIT PLAN"/>
      <sheetName val="Sheet1"/>
      <sheetName val="REGPROF"/>
      <sheetName val="PRDVT"/>
      <sheetName val="RECEIVABLES"/>
      <sheetName val="WORCAP"/>
      <sheetName val="CASHFLOW"/>
      <sheetName val="bonfrs"/>
      <sheetName val="SANEXP"/>
      <sheetName val="STCKPROJ"/>
      <sheetName val="EXPENSES"/>
      <sheetName val="LETTER"/>
      <sheetName val="FLASH"/>
      <sheetName val="NFLASH"/>
      <sheetName val="DPCO"/>
      <sheetName val="EBT"/>
      <sheetName val="PROJEXP"/>
      <sheetName val="TREND"/>
      <sheetName val="TREND2"/>
      <sheetName val="CONT1"/>
      <sheetName val="CONT2"/>
      <sheetName val="SEGMENT1"/>
      <sheetName val="LNCH"/>
      <sheetName val="EBT1"/>
      <sheetName val="EXP"/>
      <sheetName val="BALS"/>
      <sheetName val="INDEX"/>
      <sheetName val="BACKUP"/>
      <sheetName val="BONUSOFFER"/>
      <sheetName val="EBTRECO"/>
      <sheetName val="RMPM"/>
    </sheetNames>
    <sheetDataSet>
      <sheetData sheetId="0"/>
      <sheetData sheetId="1" refreshError="1"/>
      <sheetData sheetId="2"/>
      <sheetData sheetId="3" refreshError="1"/>
      <sheetData sheetId="4"/>
      <sheetData sheetId="5"/>
      <sheetData sheetId="6"/>
      <sheetData sheetId="7" refreshError="1"/>
      <sheetData sheetId="8" refreshError="1"/>
      <sheetData sheetId="9" refreshError="1"/>
      <sheetData sheetId="10"/>
      <sheetData sheetId="11"/>
      <sheetData sheetId="12"/>
      <sheetData sheetId="13"/>
      <sheetData sheetId="14"/>
      <sheetData sheetId="15"/>
      <sheetData sheetId="16" refreshError="1"/>
      <sheetData sheetId="17" refreshError="1"/>
      <sheetData sheetId="18"/>
      <sheetData sheetId="19"/>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2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CINDEX"/>
      <sheetName val="CONTB"/>
      <sheetName val="SEGMENT"/>
      <sheetName val="PROFIT PLAN"/>
      <sheetName val="Sheet1"/>
      <sheetName val="REGPROF"/>
      <sheetName val="PRDVT"/>
      <sheetName val="RECEIVABLES"/>
      <sheetName val="WORCAP"/>
      <sheetName val="CASHFLOW"/>
      <sheetName val="bonfrs"/>
      <sheetName val="SANEXP"/>
      <sheetName val="STCKPROJ"/>
      <sheetName val="EXPENSES"/>
      <sheetName val="LETTER"/>
      <sheetName val="FLASH"/>
      <sheetName val="NFLASH"/>
      <sheetName val="DPCO"/>
      <sheetName val="EBT"/>
      <sheetName val="PROJEXP"/>
      <sheetName val="TREND"/>
      <sheetName val="TREND2"/>
      <sheetName val="CONT1"/>
      <sheetName val="CONT2"/>
      <sheetName val="SEGMENT1"/>
      <sheetName val="LNCH"/>
      <sheetName val="EBT1"/>
      <sheetName val="EXP"/>
      <sheetName val="BALS"/>
      <sheetName val="INDEX"/>
      <sheetName val="BACKUP"/>
      <sheetName val="BONUSOFFER"/>
      <sheetName val="EBTRECO"/>
      <sheetName val="RMPM"/>
    </sheetNames>
    <sheetDataSet>
      <sheetData sheetId="0"/>
      <sheetData sheetId="1" refreshError="1"/>
      <sheetData sheetId="2"/>
      <sheetData sheetId="3" refreshError="1"/>
      <sheetData sheetId="4"/>
      <sheetData sheetId="5"/>
      <sheetData sheetId="6"/>
      <sheetData sheetId="7" refreshError="1"/>
      <sheetData sheetId="8" refreshError="1"/>
      <sheetData sheetId="9" refreshError="1"/>
      <sheetData sheetId="10"/>
      <sheetData sheetId="11"/>
      <sheetData sheetId="12"/>
      <sheetData sheetId="13"/>
      <sheetData sheetId="14"/>
      <sheetData sheetId="15"/>
      <sheetData sheetId="16" refreshError="1"/>
      <sheetData sheetId="17" refreshError="1"/>
      <sheetData sheetId="18"/>
      <sheetData sheetId="19"/>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2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REND"/>
    </sheetNames>
    <sheetDataSet>
      <sheetData sheetId="0" refreshError="1"/>
    </sheetDataSet>
  </externalBook>
</externalLink>
</file>

<file path=xl/externalLinks/externalLink2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Z"/>
      <sheetName val="BEL &amp; GTE"/>
      <sheetName val="Summary BEL"/>
      <sheetName val="Summary BEL &amp; GTE"/>
      <sheetName val="Consolidated"/>
      <sheetName val="Sum of the Parts"/>
      <sheetName val="Core EV"/>
      <sheetName val="DCF"/>
      <sheetName val="DCF (2) - Don't Use!"/>
      <sheetName val="Revenue Mix"/>
      <sheetName val="Telecom Segment"/>
      <sheetName val="Telecom Operating"/>
      <sheetName val="Bell Atlantic Mobile"/>
      <sheetName val="Global Wireless"/>
      <sheetName val="Directory"/>
      <sheetName val="Summary CF"/>
      <sheetName val="Cash Flows"/>
      <sheetName val="Balance Sheets"/>
      <sheetName val="BEL"/>
      <sheetName val="Valuation"/>
      <sheetName val="Consl. Op Stats Quart  '97-'99"/>
      <sheetName val="Earnings-Reconcil"/>
      <sheetName val="Q. Earnings-Reconcil"/>
      <sheetName val="Q. Selected Fin Op"/>
      <sheetName val="DCF (2)"/>
    </sheetNames>
    <sheetDataSet>
      <sheetData sheetId="0" refreshError="1"/>
      <sheetData sheetId="1"/>
      <sheetData sheetId="2"/>
      <sheetData sheetId="3"/>
      <sheetData sheetId="4" refreshError="1">
        <row r="14">
          <cell r="O14">
            <v>33174</v>
          </cell>
          <cell r="T14">
            <v>35472.308000000005</v>
          </cell>
        </row>
        <row r="34">
          <cell r="O34">
            <v>3.0069488313329122</v>
          </cell>
          <cell r="T34">
            <v>3.352892140449367</v>
          </cell>
        </row>
        <row r="38">
          <cell r="O38">
            <v>14921</v>
          </cell>
          <cell r="T38">
            <v>16471.890584000001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 sheetId="21" refreshError="1"/>
      <sheetData sheetId="22" refreshError="1"/>
      <sheetData sheetId="23" refreshError="1"/>
      <sheetData sheetId="24"/>
    </sheetDataSet>
  </externalBook>
</externalLink>
</file>

<file path=xl/externalLinks/externalLink2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PL"/>
      <sheetName val="1.P&amp;LFinal"/>
      <sheetName val="summ BS"/>
      <sheetName val="2.balance sheet ex 2,4"/>
      <sheetName val="2b.BS - sch4"/>
      <sheetName val="2a.BS - sch2"/>
      <sheetName val="data-pl"/>
      <sheetName val="data-bs"/>
      <sheetName val="TB-balsh"/>
      <sheetName val="tb-pl"/>
      <sheetName val="TB-balshconsol"/>
      <sheetName val="tb-plconsol"/>
      <sheetName val="FX in capital"/>
      <sheetName val="leases Annex 4"/>
      <sheetName val="Sales &amp; Shop Cost"/>
      <sheetName val="Navigation Page"/>
      <sheetName val="NOA Data"/>
      <sheetName val="schedules pl"/>
      <sheetName val="schedules bs"/>
      <sheetName val="summary_PL"/>
      <sheetName val="1_P&amp;LFinal"/>
      <sheetName val="summ_BS"/>
      <sheetName val="2_balance_sheet_ex_2,4"/>
      <sheetName val="2b_BS_-_sch4"/>
      <sheetName val="2a_BS_-_sch2"/>
      <sheetName val="FX_in_capital"/>
      <sheetName val="leases_Annex_4"/>
      <sheetName val="Sales_&amp;_Shop_Cost"/>
      <sheetName val="NOA_Data"/>
      <sheetName val="schedules_pl"/>
      <sheetName val="schedules_bs"/>
      <sheetName val="CON_BSHEET"/>
      <sheetName val="summary_PL3"/>
      <sheetName val="1_P&amp;LFinal3"/>
      <sheetName val="summ_BS3"/>
      <sheetName val="2_balance_sheet_ex_2,43"/>
      <sheetName val="2b_BS_-_sch43"/>
      <sheetName val="2a_BS_-_sch23"/>
      <sheetName val="FX_in_capital3"/>
      <sheetName val="leases_Annex_43"/>
      <sheetName val="Sales_&amp;_Shop_Cost3"/>
      <sheetName val="NOA_Data3"/>
      <sheetName val="summary_PL1"/>
      <sheetName val="1_P&amp;LFinal1"/>
      <sheetName val="summ_BS1"/>
      <sheetName val="2_balance_sheet_ex_2,41"/>
      <sheetName val="2b_BS_-_sch41"/>
      <sheetName val="2a_BS_-_sch21"/>
      <sheetName val="FX_in_capital1"/>
      <sheetName val="leases_Annex_41"/>
      <sheetName val="Sales_&amp;_Shop_Cost1"/>
      <sheetName val="NOA_Data1"/>
      <sheetName val="summary_PL2"/>
      <sheetName val="1_P&amp;LFinal2"/>
      <sheetName val="summ_BS2"/>
      <sheetName val="2_balance_sheet_ex_2,42"/>
      <sheetName val="2b_BS_-_sch42"/>
      <sheetName val="2a_BS_-_sch22"/>
      <sheetName val="FX_in_capital2"/>
      <sheetName val="leases_Annex_42"/>
      <sheetName val="Sales_&amp;_Shop_Cost2"/>
      <sheetName val="NOA_Data2"/>
      <sheetName val="summary_PL4"/>
      <sheetName val="1_P&amp;LFinal4"/>
      <sheetName val="summ_BS4"/>
      <sheetName val="2_balance_sheet_ex_2,44"/>
      <sheetName val="2b_BS_-_sch44"/>
      <sheetName val="2a_BS_-_sch24"/>
      <sheetName val="FX_in_capital4"/>
      <sheetName val="leases_Annex_44"/>
      <sheetName val="Sales_&amp;_Shop_Cost4"/>
      <sheetName val="NOA_Data4"/>
      <sheetName val="summary_PL5"/>
      <sheetName val="1_P&amp;LFinal5"/>
      <sheetName val="summ_BS5"/>
      <sheetName val="2_balance_sheet_ex_2,45"/>
      <sheetName val="2b_BS_-_sch45"/>
      <sheetName val="2a_BS_-_sch25"/>
      <sheetName val="FX_in_capital5"/>
      <sheetName val="leases_Annex_45"/>
      <sheetName val="Sales_&amp;_Shop_Cost5"/>
      <sheetName val="NOA_Data5"/>
      <sheetName val="summary_PL7"/>
      <sheetName val="1_P&amp;LFinal7"/>
      <sheetName val="summ_BS7"/>
      <sheetName val="2_balance_sheet_ex_2,47"/>
      <sheetName val="2b_BS_-_sch47"/>
      <sheetName val="2a_BS_-_sch27"/>
      <sheetName val="FX_in_capital7"/>
      <sheetName val="leases_Annex_47"/>
      <sheetName val="Sales_&amp;_Shop_Cost7"/>
      <sheetName val="NOA_Data7"/>
      <sheetName val="summary_PL6"/>
      <sheetName val="1_P&amp;LFinal6"/>
      <sheetName val="summ_BS6"/>
      <sheetName val="2_balance_sheet_ex_2,46"/>
      <sheetName val="2b_BS_-_sch46"/>
      <sheetName val="2a_BS_-_sch26"/>
      <sheetName val="FX_in_capital6"/>
      <sheetName val="leases_Annex_46"/>
      <sheetName val="Sales_&amp;_Shop_Cost6"/>
      <sheetName val="NOA_Data6"/>
      <sheetName val="summary_PL8"/>
      <sheetName val="1_P&amp;LFinal8"/>
      <sheetName val="summ_BS8"/>
      <sheetName val="2_balance_sheet_ex_2,48"/>
      <sheetName val="2b_BS_-_sch48"/>
      <sheetName val="2a_BS_-_sch28"/>
      <sheetName val="FX_in_capital8"/>
      <sheetName val="leases_Annex_48"/>
      <sheetName val="Sales_&amp;_Shop_Cost8"/>
      <sheetName val="NOA_Data8"/>
      <sheetName val="summary_PL9"/>
      <sheetName val="1_P&amp;LFinal9"/>
      <sheetName val="summ_BS9"/>
      <sheetName val="2_balance_sheet_ex_2,49"/>
      <sheetName val="2b_BS_-_sch49"/>
      <sheetName val="2a_BS_-_sch29"/>
      <sheetName val="FX_in_capital9"/>
      <sheetName val="leases_Annex_49"/>
      <sheetName val="Sales_&amp;_Shop_Cost9"/>
      <sheetName val="NOA_Data9"/>
      <sheetName val="summary_PL10"/>
      <sheetName val="1_P&amp;LFinal10"/>
      <sheetName val="summ_BS10"/>
      <sheetName val="2_balance_sheet_ex_2,410"/>
      <sheetName val="2b_BS_-_sch410"/>
      <sheetName val="2a_BS_-_sch210"/>
      <sheetName val="FX_in_capital10"/>
      <sheetName val="leases_Annex_410"/>
      <sheetName val="Sales_&amp;_Shop_Cost10"/>
      <sheetName val="NOA_Data10"/>
      <sheetName val="schedules_pl1"/>
      <sheetName val="schedules_bs1"/>
      <sheetName val="summary_PL11"/>
      <sheetName val="1_P&amp;LFinal11"/>
      <sheetName val="summ_BS11"/>
      <sheetName val="2_balance_sheet_ex_2,411"/>
      <sheetName val="2b_BS_-_sch411"/>
      <sheetName val="2a_BS_-_sch211"/>
      <sheetName val="FX_in_capital11"/>
      <sheetName val="leases_Annex_411"/>
      <sheetName val="Sales_&amp;_Shop_Cost11"/>
      <sheetName val="NOA_Data11"/>
      <sheetName val="schedules_pl2"/>
      <sheetName val="schedules_bs2"/>
      <sheetName val="BS &amp; Sch."/>
      <sheetName val="cs"/>
      <sheetName val="hist &amp; proj income statement"/>
      <sheetName val="Cover"/>
      <sheetName val="3558"/>
      <sheetName val="depreciation"/>
      <sheetName val="3552 "/>
      <sheetName val="DATADLPLAN"/>
      <sheetName val="summary_PL12"/>
      <sheetName val="1_P&amp;LFinal12"/>
      <sheetName val="summ_BS12"/>
      <sheetName val="2_balance_sheet_ex_2,412"/>
      <sheetName val="2b_BS_-_sch412"/>
      <sheetName val="2a_BS_-_sch212"/>
      <sheetName val="FX_in_capital12"/>
      <sheetName val="leases_Annex_412"/>
      <sheetName val="Sales_&amp;_Shop_Cost12"/>
      <sheetName val="NOA_Data12"/>
      <sheetName val="schedules_pl3"/>
      <sheetName val="schedules_bs3"/>
      <sheetName val=" Monthly forecast"/>
      <sheetName val="TREND"/>
      <sheetName val="SCHEDULES"/>
    </sheetNames>
    <sheetDataSet>
      <sheetData sheetId="0"/>
      <sheetData sheetId="1"/>
      <sheetData sheetId="2"/>
      <sheetData sheetId="3"/>
      <sheetData sheetId="4"/>
      <sheetData sheetId="5"/>
      <sheetData sheetId="6">
        <row r="2">
          <cell r="A2">
            <v>1</v>
          </cell>
        </row>
      </sheetData>
      <sheetData sheetId="7">
        <row r="2">
          <cell r="A2" t="str">
            <v>g11</v>
          </cell>
          <cell r="B2" t="str">
            <v>1.   Land   - Freehold Cost as on 01.04.2005</v>
          </cell>
          <cell r="C2">
            <v>74860.72</v>
          </cell>
        </row>
        <row r="3">
          <cell r="A3" t="str">
            <v>g12</v>
          </cell>
          <cell r="B3" t="str">
            <v>2.   Land   - Leasehold Cost as on 01.04.2005</v>
          </cell>
          <cell r="C3">
            <v>0</v>
          </cell>
        </row>
        <row r="4">
          <cell r="A4" t="str">
            <v>g13</v>
          </cell>
          <cell r="B4" t="str">
            <v>3.   Factory Building Cost as on 01.04.2005</v>
          </cell>
          <cell r="C4">
            <v>74860.73</v>
          </cell>
        </row>
        <row r="5">
          <cell r="A5" t="str">
            <v>g14</v>
          </cell>
          <cell r="B5" t="str">
            <v>4.   Non Factory Building Cost as on 01.04.2005</v>
          </cell>
          <cell r="C5">
            <v>0</v>
          </cell>
        </row>
        <row r="6">
          <cell r="A6" t="str">
            <v>g15</v>
          </cell>
          <cell r="B6" t="str">
            <v>5.   Plant &amp; Machinery Cost as on 01.04.2005</v>
          </cell>
          <cell r="C6">
            <v>3981193.9</v>
          </cell>
        </row>
        <row r="7">
          <cell r="A7" t="str">
            <v>g16</v>
          </cell>
          <cell r="B7" t="str">
            <v>6.   Factory Equipment Cost as on 01.04.2005</v>
          </cell>
          <cell r="C7">
            <v>0</v>
          </cell>
        </row>
        <row r="8">
          <cell r="A8" t="str">
            <v>g17</v>
          </cell>
          <cell r="B8" t="str">
            <v>7.   Power Gen.Equipment Cost as on 01.04.2005</v>
          </cell>
          <cell r="C8">
            <v>0</v>
          </cell>
        </row>
        <row r="9">
          <cell r="A9" t="str">
            <v>g18</v>
          </cell>
          <cell r="B9" t="str">
            <v>8.   Electrical Installations Cost as on 01.04.2005</v>
          </cell>
          <cell r="C9">
            <v>0</v>
          </cell>
        </row>
        <row r="10">
          <cell r="A10" t="str">
            <v>g19</v>
          </cell>
          <cell r="B10" t="str">
            <v>9.   Lab Equipment Cost as on 01.04.2005</v>
          </cell>
          <cell r="C10">
            <v>0</v>
          </cell>
        </row>
        <row r="11">
          <cell r="A11" t="str">
            <v>g110</v>
          </cell>
          <cell r="B11" t="str">
            <v>10. R &amp; D Equipment Cost as on 01.04.2005</v>
          </cell>
          <cell r="C11">
            <v>0</v>
          </cell>
        </row>
        <row r="12">
          <cell r="A12" t="str">
            <v>g111</v>
          </cell>
          <cell r="B12" t="str">
            <v>11. Office Equipment Cost as on 01.04.2005</v>
          </cell>
          <cell r="C12">
            <v>0</v>
          </cell>
        </row>
        <row r="13">
          <cell r="A13" t="str">
            <v>g112</v>
          </cell>
          <cell r="B13" t="str">
            <v>12. Computers Cost as on 01.04.2005</v>
          </cell>
          <cell r="C13">
            <v>117764.54</v>
          </cell>
        </row>
        <row r="14">
          <cell r="A14" t="str">
            <v>g113</v>
          </cell>
          <cell r="B14" t="str">
            <v>13. Furniture &amp; Fixtures Cost as on 01.04.2005</v>
          </cell>
          <cell r="C14">
            <v>0</v>
          </cell>
        </row>
        <row r="15">
          <cell r="A15" t="str">
            <v>g114</v>
          </cell>
          <cell r="B15" t="str">
            <v>14. Vehicles Cost as on 01.04.2005</v>
          </cell>
          <cell r="C15">
            <v>0</v>
          </cell>
        </row>
        <row r="16">
          <cell r="A16" t="str">
            <v>g21</v>
          </cell>
          <cell r="B16" t="str">
            <v xml:space="preserve">1.   Land   - Freehold Additions </v>
          </cell>
          <cell r="C16">
            <v>0</v>
          </cell>
        </row>
        <row r="17">
          <cell r="A17" t="str">
            <v>g22</v>
          </cell>
          <cell r="B17" t="str">
            <v xml:space="preserve">2.   Land   - Leasehold Additions </v>
          </cell>
          <cell r="C17">
            <v>0</v>
          </cell>
        </row>
        <row r="18">
          <cell r="A18" t="str">
            <v>g23</v>
          </cell>
          <cell r="B18" t="str">
            <v xml:space="preserve">3.   Factory Building Additions </v>
          </cell>
          <cell r="C18">
            <v>0</v>
          </cell>
        </row>
        <row r="19">
          <cell r="A19" t="str">
            <v>g24</v>
          </cell>
          <cell r="B19" t="str">
            <v xml:space="preserve">4.   Non Factory Building Additions </v>
          </cell>
          <cell r="C19">
            <v>0</v>
          </cell>
        </row>
        <row r="20">
          <cell r="A20" t="str">
            <v>g25</v>
          </cell>
          <cell r="B20" t="str">
            <v xml:space="preserve">5.   Plant &amp; Machinery Additions </v>
          </cell>
          <cell r="C20">
            <v>0</v>
          </cell>
        </row>
        <row r="21">
          <cell r="A21" t="str">
            <v>g26</v>
          </cell>
          <cell r="B21" t="str">
            <v xml:space="preserve">6.   Factory Equipment Additions </v>
          </cell>
          <cell r="C21">
            <v>0</v>
          </cell>
        </row>
        <row r="22">
          <cell r="A22" t="str">
            <v>g27</v>
          </cell>
          <cell r="B22" t="str">
            <v xml:space="preserve">7.   Power Gen.Equipment Additions </v>
          </cell>
          <cell r="C22">
            <v>0</v>
          </cell>
        </row>
        <row r="23">
          <cell r="A23" t="str">
            <v>g28</v>
          </cell>
          <cell r="B23" t="str">
            <v xml:space="preserve">8.   Electrical Installations Additions </v>
          </cell>
          <cell r="C23">
            <v>0</v>
          </cell>
        </row>
        <row r="24">
          <cell r="A24" t="str">
            <v>g29</v>
          </cell>
          <cell r="B24" t="str">
            <v xml:space="preserve">9.   Lab Equipment Additions </v>
          </cell>
          <cell r="C24">
            <v>0</v>
          </cell>
        </row>
        <row r="25">
          <cell r="A25" t="str">
            <v>g210</v>
          </cell>
          <cell r="B25" t="str">
            <v xml:space="preserve">10. R &amp; D Equipment Additions </v>
          </cell>
          <cell r="C25">
            <v>0</v>
          </cell>
        </row>
        <row r="26">
          <cell r="A26" t="str">
            <v>g211</v>
          </cell>
          <cell r="B26" t="str">
            <v xml:space="preserve">11. Office Equipment Additions </v>
          </cell>
          <cell r="C26">
            <v>0</v>
          </cell>
        </row>
        <row r="27">
          <cell r="A27" t="str">
            <v>g212</v>
          </cell>
          <cell r="B27" t="str">
            <v xml:space="preserve">12. Computers Additions </v>
          </cell>
          <cell r="C27">
            <v>0</v>
          </cell>
        </row>
        <row r="28">
          <cell r="A28" t="str">
            <v>g213</v>
          </cell>
          <cell r="B28" t="str">
            <v xml:space="preserve">13. Furniture &amp; Fixtures Additions </v>
          </cell>
          <cell r="C28">
            <v>0</v>
          </cell>
        </row>
        <row r="29">
          <cell r="A29" t="str">
            <v>g214</v>
          </cell>
          <cell r="B29" t="str">
            <v xml:space="preserve">14. Vehicles Additions </v>
          </cell>
          <cell r="C29">
            <v>0</v>
          </cell>
        </row>
        <row r="30">
          <cell r="A30" t="str">
            <v>g31</v>
          </cell>
          <cell r="B30" t="str">
            <v xml:space="preserve">1.   Land   - Freehold Deletions </v>
          </cell>
          <cell r="C30">
            <v>0</v>
          </cell>
        </row>
        <row r="31">
          <cell r="A31" t="str">
            <v>g32</v>
          </cell>
          <cell r="B31" t="str">
            <v xml:space="preserve">2.   Land   - Leasehold Deletions </v>
          </cell>
          <cell r="C31">
            <v>0</v>
          </cell>
        </row>
        <row r="32">
          <cell r="A32" t="str">
            <v>g33</v>
          </cell>
          <cell r="B32" t="str">
            <v xml:space="preserve">3.   Factory Building Deletions </v>
          </cell>
          <cell r="C32">
            <v>0</v>
          </cell>
        </row>
        <row r="33">
          <cell r="A33" t="str">
            <v>g34</v>
          </cell>
          <cell r="B33" t="str">
            <v xml:space="preserve">4.   Non Factory Building Deletions </v>
          </cell>
          <cell r="C33">
            <v>0</v>
          </cell>
        </row>
        <row r="34">
          <cell r="A34" t="str">
            <v>g35</v>
          </cell>
          <cell r="B34" t="str">
            <v xml:space="preserve">5.   Plant &amp; Machinery Deletions </v>
          </cell>
          <cell r="C34">
            <v>0</v>
          </cell>
        </row>
        <row r="35">
          <cell r="A35" t="str">
            <v>g36</v>
          </cell>
          <cell r="B35" t="str">
            <v xml:space="preserve">6.   Factory Equipment Deletions </v>
          </cell>
          <cell r="C35">
            <v>0</v>
          </cell>
        </row>
        <row r="36">
          <cell r="A36" t="str">
            <v>g37</v>
          </cell>
          <cell r="B36" t="str">
            <v xml:space="preserve">7.   Power Gen.Equipment Deletions </v>
          </cell>
          <cell r="C36">
            <v>0</v>
          </cell>
        </row>
        <row r="37">
          <cell r="A37" t="str">
            <v>g38</v>
          </cell>
          <cell r="B37" t="str">
            <v xml:space="preserve">8.   Electrical Installations Deletions </v>
          </cell>
          <cell r="C37">
            <v>0</v>
          </cell>
        </row>
        <row r="38">
          <cell r="A38" t="str">
            <v>g39</v>
          </cell>
          <cell r="B38" t="str">
            <v xml:space="preserve">9.   Lab Equipment Deletions </v>
          </cell>
          <cell r="C38">
            <v>0</v>
          </cell>
        </row>
        <row r="39">
          <cell r="A39" t="str">
            <v>g310</v>
          </cell>
          <cell r="B39" t="str">
            <v xml:space="preserve">10. R &amp; D Equipment Deletions </v>
          </cell>
          <cell r="C39">
            <v>0</v>
          </cell>
        </row>
        <row r="40">
          <cell r="A40" t="str">
            <v>g311</v>
          </cell>
          <cell r="B40" t="str">
            <v xml:space="preserve">11. Office Equipment Deletions </v>
          </cell>
          <cell r="C40">
            <v>0</v>
          </cell>
        </row>
        <row r="41">
          <cell r="A41" t="str">
            <v>g312</v>
          </cell>
          <cell r="B41" t="str">
            <v xml:space="preserve">12. Computers Deletions </v>
          </cell>
          <cell r="C41">
            <v>0</v>
          </cell>
        </row>
        <row r="42">
          <cell r="A42" t="str">
            <v>g313</v>
          </cell>
          <cell r="B42" t="str">
            <v xml:space="preserve">13. Furniture &amp; Fixtures Deletions </v>
          </cell>
          <cell r="C42">
            <v>0</v>
          </cell>
        </row>
        <row r="43">
          <cell r="A43" t="str">
            <v>g314</v>
          </cell>
          <cell r="B43" t="str">
            <v xml:space="preserve">14. Vehicles Deletions </v>
          </cell>
          <cell r="C43">
            <v>0</v>
          </cell>
        </row>
        <row r="44">
          <cell r="A44" t="str">
            <v>d11</v>
          </cell>
          <cell r="B44" t="str">
            <v>1.   Land   - Freehold Depn as on 01.04.2005</v>
          </cell>
          <cell r="C44">
            <v>0</v>
          </cell>
        </row>
        <row r="45">
          <cell r="A45" t="str">
            <v>d12</v>
          </cell>
          <cell r="B45" t="str">
            <v>2.   Land   - Leasehold Depn as on 01.04.2005</v>
          </cell>
          <cell r="C45">
            <v>0</v>
          </cell>
        </row>
        <row r="46">
          <cell r="A46" t="str">
            <v>d13</v>
          </cell>
          <cell r="B46" t="str">
            <v>3.   Factory Building Depn as on 01.04.2005</v>
          </cell>
          <cell r="C46">
            <v>-3742.73</v>
          </cell>
        </row>
        <row r="47">
          <cell r="A47" t="str">
            <v>d14</v>
          </cell>
          <cell r="B47" t="str">
            <v>4.   Non Factory Building Depn as on 01.04.2005</v>
          </cell>
          <cell r="C47">
            <v>0</v>
          </cell>
        </row>
        <row r="48">
          <cell r="A48" t="str">
            <v>d15</v>
          </cell>
          <cell r="B48" t="str">
            <v>5.   Plant &amp; Machinery Depn as on 01.04.2005</v>
          </cell>
          <cell r="C48">
            <v>-84963.92</v>
          </cell>
        </row>
        <row r="49">
          <cell r="A49" t="str">
            <v>d16</v>
          </cell>
          <cell r="B49" t="str">
            <v>6.   Factory Equipment Depn as on 01.04.2005</v>
          </cell>
          <cell r="C49">
            <v>0</v>
          </cell>
        </row>
        <row r="50">
          <cell r="A50" t="str">
            <v>d17</v>
          </cell>
          <cell r="B50" t="str">
            <v>7.   Power Gen.Equipment Depn as on 01.04.2005</v>
          </cell>
          <cell r="C50">
            <v>0</v>
          </cell>
        </row>
        <row r="51">
          <cell r="A51" t="str">
            <v>d18</v>
          </cell>
          <cell r="B51" t="str">
            <v>8.   Electrical Installations Depn as on 01.04.2005</v>
          </cell>
          <cell r="C51">
            <v>0</v>
          </cell>
        </row>
        <row r="52">
          <cell r="A52" t="str">
            <v>d19</v>
          </cell>
          <cell r="B52" t="str">
            <v>9.   Lab Equipment Depn as on 01.04.2005</v>
          </cell>
          <cell r="C52">
            <v>0</v>
          </cell>
        </row>
        <row r="53">
          <cell r="A53" t="str">
            <v>d110</v>
          </cell>
          <cell r="B53" t="str">
            <v>10. R &amp; D Equipment Depn as on 01.04.2005</v>
          </cell>
          <cell r="C53">
            <v>0</v>
          </cell>
        </row>
        <row r="54">
          <cell r="A54" t="str">
            <v>d111</v>
          </cell>
          <cell r="B54" t="str">
            <v>11. Office Equipment Depn as on 01.04.2005</v>
          </cell>
          <cell r="C54">
            <v>0</v>
          </cell>
        </row>
        <row r="55">
          <cell r="A55" t="str">
            <v>d112</v>
          </cell>
          <cell r="B55" t="str">
            <v>12. Computers Depn as on 01.04.2005</v>
          </cell>
          <cell r="C55">
            <v>-5647.54</v>
          </cell>
        </row>
        <row r="56">
          <cell r="A56" t="str">
            <v>d113</v>
          </cell>
          <cell r="B56" t="str">
            <v>13. Furniture &amp; Fixtures Depn as on 01.04.2005</v>
          </cell>
          <cell r="C56">
            <v>0</v>
          </cell>
        </row>
        <row r="57">
          <cell r="A57" t="str">
            <v>d114</v>
          </cell>
          <cell r="B57" t="str">
            <v>14. Vehicles Depn as on 01.04.2005</v>
          </cell>
          <cell r="C57">
            <v>0</v>
          </cell>
        </row>
        <row r="58">
          <cell r="A58" t="str">
            <v>d21</v>
          </cell>
          <cell r="B58" t="str">
            <v xml:space="preserve">1.   Land   - Freehold AdditionsDepn.  </v>
          </cell>
          <cell r="C58">
            <v>0</v>
          </cell>
        </row>
        <row r="59">
          <cell r="A59" t="str">
            <v>d22</v>
          </cell>
          <cell r="B59" t="str">
            <v xml:space="preserve">2.   Land   - Leasehold AdditionsDepn.  </v>
          </cell>
          <cell r="C59">
            <v>0</v>
          </cell>
        </row>
        <row r="60">
          <cell r="A60" t="str">
            <v>d23</v>
          </cell>
          <cell r="B60" t="str">
            <v xml:space="preserve">3.   Factory Building AdditionsDepn.  </v>
          </cell>
          <cell r="C60">
            <v>0</v>
          </cell>
        </row>
        <row r="61">
          <cell r="A61" t="str">
            <v>d24</v>
          </cell>
          <cell r="B61" t="str">
            <v xml:space="preserve">4.   Non Factory Building AdditionsDepn.  </v>
          </cell>
          <cell r="C61">
            <v>0</v>
          </cell>
        </row>
        <row r="62">
          <cell r="A62" t="str">
            <v>d25</v>
          </cell>
          <cell r="B62" t="str">
            <v xml:space="preserve">5.   Plant &amp; Machinery AdditionsDepn.  </v>
          </cell>
          <cell r="C62">
            <v>0</v>
          </cell>
        </row>
        <row r="63">
          <cell r="A63" t="str">
            <v>d26</v>
          </cell>
          <cell r="B63" t="str">
            <v xml:space="preserve">6.   Factory Equipment AdditionsDepn.  </v>
          </cell>
          <cell r="C63">
            <v>0</v>
          </cell>
        </row>
        <row r="64">
          <cell r="A64" t="str">
            <v>d27</v>
          </cell>
          <cell r="B64" t="str">
            <v xml:space="preserve">7.   Power Gen.Equipment AdditionsDepn.  </v>
          </cell>
          <cell r="C64">
            <v>0</v>
          </cell>
        </row>
        <row r="65">
          <cell r="A65" t="str">
            <v>d28</v>
          </cell>
          <cell r="B65" t="str">
            <v xml:space="preserve">8.   Electrical Installations AdditionsDepn.  </v>
          </cell>
          <cell r="C65">
            <v>0</v>
          </cell>
        </row>
        <row r="66">
          <cell r="A66" t="str">
            <v>d29</v>
          </cell>
          <cell r="B66" t="str">
            <v xml:space="preserve">9.   Lab Equipment AdditionsDepn.  </v>
          </cell>
          <cell r="C66">
            <v>0</v>
          </cell>
        </row>
        <row r="67">
          <cell r="A67" t="str">
            <v>d210</v>
          </cell>
          <cell r="B67" t="str">
            <v xml:space="preserve">10. R &amp; D Equipment AdditionsDepn.  </v>
          </cell>
          <cell r="C67">
            <v>0</v>
          </cell>
        </row>
        <row r="68">
          <cell r="A68" t="str">
            <v>d211</v>
          </cell>
          <cell r="B68" t="str">
            <v xml:space="preserve">11. Office Equipment AdditionsDepn.  </v>
          </cell>
          <cell r="C68">
            <v>0</v>
          </cell>
        </row>
        <row r="69">
          <cell r="A69" t="str">
            <v>d212</v>
          </cell>
          <cell r="B69" t="str">
            <v xml:space="preserve">12. Computers AdditionsDepn.  </v>
          </cell>
          <cell r="C69">
            <v>0</v>
          </cell>
        </row>
        <row r="70">
          <cell r="A70" t="str">
            <v>d213</v>
          </cell>
          <cell r="B70" t="str">
            <v xml:space="preserve">13. Furniture &amp; Fixtures AdditionsDepn.  </v>
          </cell>
          <cell r="C70">
            <v>0</v>
          </cell>
        </row>
        <row r="71">
          <cell r="A71" t="str">
            <v>d214</v>
          </cell>
          <cell r="B71" t="str">
            <v xml:space="preserve">14. Vehicles AdditionsDepn.  </v>
          </cell>
          <cell r="C71">
            <v>0</v>
          </cell>
        </row>
        <row r="72">
          <cell r="A72" t="str">
            <v>d31</v>
          </cell>
          <cell r="B72" t="str">
            <v xml:space="preserve">1.   Land   - Freehold DeletionsDepn.  </v>
          </cell>
          <cell r="C72">
            <v>0</v>
          </cell>
        </row>
        <row r="73">
          <cell r="A73" t="str">
            <v>d32</v>
          </cell>
          <cell r="B73" t="str">
            <v xml:space="preserve">2.   Land   - Leasehold DeletionsDepn.  </v>
          </cell>
          <cell r="C73">
            <v>0</v>
          </cell>
        </row>
        <row r="74">
          <cell r="A74" t="str">
            <v>d33</v>
          </cell>
          <cell r="B74" t="str">
            <v xml:space="preserve">3.   Factory Building DeletionsDepn.  </v>
          </cell>
          <cell r="C74">
            <v>0</v>
          </cell>
        </row>
        <row r="75">
          <cell r="A75" t="str">
            <v>d34</v>
          </cell>
          <cell r="B75" t="str">
            <v xml:space="preserve">4.   Non Factory Building DeletionsDepn.  </v>
          </cell>
          <cell r="C75">
            <v>0</v>
          </cell>
        </row>
        <row r="76">
          <cell r="A76" t="str">
            <v>d35</v>
          </cell>
          <cell r="B76" t="str">
            <v xml:space="preserve">5.   Plant &amp; Machinery DeletionsDepn.  </v>
          </cell>
          <cell r="C76">
            <v>0</v>
          </cell>
        </row>
        <row r="77">
          <cell r="A77" t="str">
            <v>d36</v>
          </cell>
          <cell r="B77" t="str">
            <v xml:space="preserve">6.   Factory Equipment DeletionsDepn.  </v>
          </cell>
          <cell r="C77">
            <v>0</v>
          </cell>
        </row>
        <row r="78">
          <cell r="A78" t="str">
            <v>d37</v>
          </cell>
          <cell r="B78" t="str">
            <v xml:space="preserve">7.   Power Gen.Equipment DeletionsDepn.  </v>
          </cell>
          <cell r="C78">
            <v>0</v>
          </cell>
        </row>
        <row r="79">
          <cell r="A79" t="str">
            <v>d38</v>
          </cell>
          <cell r="B79" t="str">
            <v xml:space="preserve">8.   Electrical Installations DeletionsDepn.  </v>
          </cell>
          <cell r="C79">
            <v>0</v>
          </cell>
        </row>
        <row r="80">
          <cell r="A80" t="str">
            <v>d39</v>
          </cell>
          <cell r="B80" t="str">
            <v xml:space="preserve">9.   Lab Equipment DeletionsDepn.  </v>
          </cell>
          <cell r="C80">
            <v>0</v>
          </cell>
        </row>
        <row r="81">
          <cell r="A81" t="str">
            <v>d310</v>
          </cell>
          <cell r="B81" t="str">
            <v xml:space="preserve">10. R &amp; D Equipment DeletionsDepn.  </v>
          </cell>
          <cell r="C81">
            <v>0</v>
          </cell>
        </row>
        <row r="82">
          <cell r="A82" t="str">
            <v>d311</v>
          </cell>
          <cell r="B82" t="str">
            <v xml:space="preserve">11. Office Equipment DeletionsDepn.  </v>
          </cell>
          <cell r="C82">
            <v>0</v>
          </cell>
        </row>
        <row r="83">
          <cell r="A83" t="str">
            <v>d312</v>
          </cell>
          <cell r="B83" t="str">
            <v xml:space="preserve">12. Computers DeletionsDepn.  </v>
          </cell>
          <cell r="C83">
            <v>0</v>
          </cell>
        </row>
        <row r="84">
          <cell r="A84" t="str">
            <v>d313</v>
          </cell>
          <cell r="B84" t="str">
            <v xml:space="preserve">13. Furniture &amp; Fixtures DeletionsDepn.  </v>
          </cell>
          <cell r="C84">
            <v>0</v>
          </cell>
        </row>
        <row r="85">
          <cell r="A85" t="str">
            <v>d314</v>
          </cell>
          <cell r="B85" t="str">
            <v xml:space="preserve">14. Vehicles DeletionsDepn.  </v>
          </cell>
          <cell r="C85">
            <v>0</v>
          </cell>
        </row>
        <row r="86">
          <cell r="A86">
            <v>101</v>
          </cell>
          <cell r="B86" t="str">
            <v>Share capital</v>
          </cell>
          <cell r="C86">
            <v>-2965706</v>
          </cell>
        </row>
        <row r="87">
          <cell r="A87">
            <v>103</v>
          </cell>
          <cell r="B87" t="str">
            <v>(b) Foreign Currency Term Loans from Banks</v>
          </cell>
          <cell r="C87">
            <v>-5000000</v>
          </cell>
        </row>
        <row r="88">
          <cell r="A88">
            <v>109</v>
          </cell>
          <cell r="B88" t="str">
            <v>Stores/Lab Chemicals</v>
          </cell>
          <cell r="C88">
            <v>2833085.31</v>
          </cell>
        </row>
        <row r="89">
          <cell r="A89">
            <v>110</v>
          </cell>
          <cell r="B89" t="str">
            <v>Raw materials</v>
          </cell>
          <cell r="C89">
            <v>1106955.97</v>
          </cell>
        </row>
        <row r="90">
          <cell r="A90">
            <v>111</v>
          </cell>
          <cell r="B90" t="str">
            <v>Finished Goods</v>
          </cell>
          <cell r="C90">
            <v>725376.34</v>
          </cell>
        </row>
        <row r="91">
          <cell r="A91">
            <v>112</v>
          </cell>
          <cell r="B91" t="str">
            <v>Finished Goods in Transit</v>
          </cell>
          <cell r="C91">
            <v>0</v>
          </cell>
        </row>
        <row r="92">
          <cell r="A92">
            <v>113</v>
          </cell>
          <cell r="B92" t="str">
            <v>Traded Stock</v>
          </cell>
          <cell r="C92">
            <v>0</v>
          </cell>
        </row>
        <row r="93">
          <cell r="A93">
            <v>114</v>
          </cell>
          <cell r="B93" t="str">
            <v>In Process Stock</v>
          </cell>
          <cell r="C93">
            <v>4156565.46</v>
          </cell>
        </row>
        <row r="94">
          <cell r="A94">
            <v>115</v>
          </cell>
          <cell r="B94" t="str">
            <v xml:space="preserve"> Debts Outstanding for a period exceeding six months</v>
          </cell>
          <cell r="C94">
            <v>0</v>
          </cell>
        </row>
        <row r="95">
          <cell r="A95">
            <v>116</v>
          </cell>
          <cell r="B95" t="str">
            <v xml:space="preserve"> Other Debts</v>
          </cell>
          <cell r="C95">
            <v>6749449.7000000002</v>
          </cell>
        </row>
        <row r="96">
          <cell r="A96">
            <v>117</v>
          </cell>
          <cell r="B96" t="str">
            <v>Cash on Hand</v>
          </cell>
          <cell r="C96">
            <v>0</v>
          </cell>
        </row>
        <row r="97">
          <cell r="A97" t="str">
            <v>c</v>
          </cell>
          <cell r="B97" t="str">
            <v>Balances with Scheduled Banks</v>
          </cell>
          <cell r="C97">
            <v>0</v>
          </cell>
        </row>
        <row r="98">
          <cell r="A98">
            <v>118</v>
          </cell>
          <cell r="B98" t="str">
            <v xml:space="preserve">      in current accounts </v>
          </cell>
          <cell r="C98">
            <v>162839.25</v>
          </cell>
        </row>
        <row r="99">
          <cell r="A99">
            <v>119</v>
          </cell>
          <cell r="B99" t="str">
            <v xml:space="preserve">      in deposits accounts in Indian rupees</v>
          </cell>
          <cell r="C99">
            <v>0</v>
          </cell>
        </row>
        <row r="100">
          <cell r="A100">
            <v>120</v>
          </cell>
          <cell r="B100" t="str">
            <v xml:space="preserve">      in deposits accounts in foreign currency</v>
          </cell>
          <cell r="C100">
            <v>0</v>
          </cell>
        </row>
        <row r="101">
          <cell r="A101" t="str">
            <v>cc</v>
          </cell>
          <cell r="B101" t="str">
            <v>Balances with non - scheduled banks</v>
          </cell>
          <cell r="C101">
            <v>0</v>
          </cell>
        </row>
        <row r="102">
          <cell r="A102" t="str">
            <v>ccc</v>
          </cell>
          <cell r="B102" t="str">
            <v xml:space="preserve">      in current accounts in foreign currency </v>
          </cell>
          <cell r="C102">
            <v>0</v>
          </cell>
        </row>
        <row r="103">
          <cell r="A103">
            <v>121</v>
          </cell>
          <cell r="B103" t="str">
            <v xml:space="preserve">      ABN Amro Bank US Dollar a/c, UK</v>
          </cell>
          <cell r="C103">
            <v>0</v>
          </cell>
        </row>
        <row r="104">
          <cell r="A104">
            <v>122</v>
          </cell>
          <cell r="B104" t="str">
            <v xml:space="preserve">      ABN Amro Bank Great Britain Pound Sterling a/c, UK</v>
          </cell>
          <cell r="C104">
            <v>0</v>
          </cell>
        </row>
        <row r="105">
          <cell r="A105">
            <v>123</v>
          </cell>
          <cell r="B105" t="str">
            <v xml:space="preserve">      ABN Amro Bank Euro a/c, UK</v>
          </cell>
          <cell r="C105">
            <v>0</v>
          </cell>
        </row>
        <row r="106">
          <cell r="A106">
            <v>124</v>
          </cell>
          <cell r="B106" t="str">
            <v xml:space="preserve">      in deposits accounts in foreign currency</v>
          </cell>
          <cell r="C106">
            <v>289520.95</v>
          </cell>
        </row>
        <row r="107">
          <cell r="A107">
            <v>125</v>
          </cell>
          <cell r="B107" t="str">
            <v xml:space="preserve">      ABN Amro Bank, UK</v>
          </cell>
          <cell r="C107">
            <v>0</v>
          </cell>
        </row>
        <row r="108">
          <cell r="A108">
            <v>126</v>
          </cell>
          <cell r="B108" t="str">
            <v xml:space="preserve"> Advance Income Tax (net)</v>
          </cell>
          <cell r="C108">
            <v>0</v>
          </cell>
        </row>
        <row r="109">
          <cell r="A109">
            <v>127</v>
          </cell>
          <cell r="B109" t="str">
            <v>Advances recoverable in cash or in kind or for value to be received</v>
          </cell>
          <cell r="C109">
            <v>2048422.8199999998</v>
          </cell>
        </row>
        <row r="110">
          <cell r="A110">
            <v>128</v>
          </cell>
          <cell r="B110" t="str">
            <v>Deposits with Government Bodies and others</v>
          </cell>
          <cell r="C110">
            <v>1452032.26</v>
          </cell>
        </row>
        <row r="111">
          <cell r="A111">
            <v>129</v>
          </cell>
          <cell r="B111" t="str">
            <v xml:space="preserve">Bills Payable </v>
          </cell>
          <cell r="C111">
            <v>0</v>
          </cell>
        </row>
        <row r="112">
          <cell r="A112" t="str">
            <v>cccc</v>
          </cell>
          <cell r="B112" t="str">
            <v>Sundry Creditors</v>
          </cell>
          <cell r="C112">
            <v>0</v>
          </cell>
        </row>
        <row r="113">
          <cell r="A113">
            <v>130</v>
          </cell>
          <cell r="B113" t="str">
            <v xml:space="preserve">     i) Due to SSI's </v>
          </cell>
          <cell r="C113">
            <v>0</v>
          </cell>
        </row>
        <row r="114">
          <cell r="A114">
            <v>131</v>
          </cell>
          <cell r="B114" t="str">
            <v xml:space="preserve">     ii) Others </v>
          </cell>
          <cell r="C114">
            <v>-9858119.25</v>
          </cell>
        </row>
        <row r="115">
          <cell r="A115">
            <v>132</v>
          </cell>
          <cell r="B115" t="str">
            <v>Investor Education and Protection Fund - Unclaimed Dividends</v>
          </cell>
          <cell r="C115">
            <v>0</v>
          </cell>
        </row>
        <row r="116">
          <cell r="A116">
            <v>133</v>
          </cell>
          <cell r="B116" t="str">
            <v>Other Liabilities</v>
          </cell>
          <cell r="C116">
            <v>-27839.52</v>
          </cell>
        </row>
        <row r="117">
          <cell r="A117">
            <v>134</v>
          </cell>
          <cell r="B117" t="str">
            <v>Interest accrued but not due on loans</v>
          </cell>
          <cell r="C117">
            <v>0</v>
          </cell>
        </row>
        <row r="118">
          <cell r="A118">
            <v>135</v>
          </cell>
          <cell r="B118" t="str">
            <v>Provision for Tax (Net)</v>
          </cell>
          <cell r="C118">
            <v>-278220</v>
          </cell>
        </row>
        <row r="119">
          <cell r="A119">
            <v>136</v>
          </cell>
          <cell r="B119" t="str">
            <v>Proposed dividend</v>
          </cell>
          <cell r="C119">
            <v>0</v>
          </cell>
        </row>
        <row r="120">
          <cell r="A120">
            <v>137</v>
          </cell>
          <cell r="B120" t="str">
            <v>Provision for tax on dividend</v>
          </cell>
          <cell r="C120">
            <v>0</v>
          </cell>
        </row>
        <row r="121">
          <cell r="A121">
            <v>138</v>
          </cell>
          <cell r="B121" t="str">
            <v>Provision for Gratutity Fund and Leave Encashment</v>
          </cell>
          <cell r="C121">
            <v>0</v>
          </cell>
        </row>
        <row r="122">
          <cell r="A122">
            <v>139</v>
          </cell>
          <cell r="B122" t="str">
            <v>Employee Stock Options - Deferred Expenditure</v>
          </cell>
          <cell r="C122">
            <v>0</v>
          </cell>
        </row>
        <row r="123">
          <cell r="A123">
            <v>140</v>
          </cell>
          <cell r="B123" t="str">
            <v>Add: Grant of Options at discount</v>
          </cell>
          <cell r="C123">
            <v>0</v>
          </cell>
        </row>
        <row r="124">
          <cell r="A124">
            <v>141</v>
          </cell>
          <cell r="B124" t="str">
            <v>Less: Cancellation of Options</v>
          </cell>
          <cell r="C124">
            <v>0</v>
          </cell>
        </row>
        <row r="125">
          <cell r="A125">
            <v>142</v>
          </cell>
          <cell r="B125" t="str">
            <v>Less: Amortised during the year</v>
          </cell>
          <cell r="C125">
            <v>0</v>
          </cell>
        </row>
        <row r="126">
          <cell r="A126" t="str">
            <v>2e</v>
          </cell>
          <cell r="B126" t="str">
            <v>Negative goodwill</v>
          </cell>
          <cell r="C126">
            <v>0</v>
          </cell>
        </row>
        <row r="127">
          <cell r="A127" t="str">
            <v>BS1</v>
          </cell>
          <cell r="B127" t="str">
            <v>(b) Unsecured Loans</v>
          </cell>
          <cell r="C127">
            <v>51739.61</v>
          </cell>
        </row>
        <row r="128">
          <cell r="A128" t="str">
            <v>BS2</v>
          </cell>
          <cell r="B128" t="str">
            <v xml:space="preserve">    (b) Capital Work in Progress</v>
          </cell>
          <cell r="C128">
            <v>1261173.25</v>
          </cell>
        </row>
        <row r="129">
          <cell r="A129" t="str">
            <v>BS4</v>
          </cell>
          <cell r="B129" t="str">
            <v xml:space="preserve">4. Miscellenous Expenditure </v>
          </cell>
          <cell r="C129">
            <v>13927.58</v>
          </cell>
        </row>
        <row r="130">
          <cell r="A130" t="str">
            <v>2d</v>
          </cell>
          <cell r="B130" t="str">
            <v>(d) Profit And Loss Account</v>
          </cell>
          <cell r="C130">
            <v>-1397167.1999999981</v>
          </cell>
        </row>
        <row r="131">
          <cell r="A131">
            <v>105</v>
          </cell>
          <cell r="B131" t="str">
            <v>Other bank loans</v>
          </cell>
          <cell r="C131">
            <v>-5478362.2300000004</v>
          </cell>
        </row>
      </sheetData>
      <sheetData sheetId="8"/>
      <sheetData sheetId="9"/>
      <sheetData sheetId="10"/>
      <sheetData sheetId="11">
        <row r="37">
          <cell r="F37">
            <v>-6478000</v>
          </cell>
        </row>
      </sheetData>
      <sheetData sheetId="12"/>
      <sheetData sheetId="13"/>
      <sheetData sheetId="14" refreshError="1"/>
      <sheetData sheetId="15" refreshError="1"/>
      <sheetData sheetId="16" refreshError="1"/>
      <sheetData sheetId="17" refreshError="1"/>
      <sheetData sheetId="18" refreshError="1"/>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refreshError="1"/>
      <sheetData sheetId="168" refreshError="1"/>
    </sheetDataSet>
  </externalBook>
</externalLink>
</file>

<file path=xl/externalLinks/externalLink2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erations Model"/>
      <sheetName val="Divisional"/>
      <sheetName val="Model"/>
      <sheetName val="Model Outputs"/>
      <sheetName val="Company Names"/>
      <sheetName val="Summary Data"/>
      <sheetName val="DCF"/>
      <sheetName val="Datastream link"/>
      <sheetName val="Sector Sheet"/>
      <sheetName val="Accounts"/>
      <sheetName val="DCF (2)"/>
      <sheetName val="Extras"/>
      <sheetName val="Results review"/>
      <sheetName val="Currency"/>
      <sheetName val="Valuation"/>
      <sheetName val="Competitors"/>
      <sheetName val="Personnel"/>
      <sheetName val="Fixed Assets"/>
      <sheetName val="Divisional details"/>
      <sheetName val="EVA"/>
      <sheetName val="SOTP"/>
      <sheetName val="Charts"/>
      <sheetName val="Gp Model &amp; Valn"/>
      <sheetName val="Data"/>
      <sheetName val="Defini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Supergroup"/>
      <sheetName val="Brand"/>
      <sheetName val="Segmentwise"/>
      <sheetName val="Brandwise"/>
      <sheetName val="Top 10 best performers"/>
      <sheetName val="Top 15 products"/>
      <sheetName val="Accounts"/>
    </sheetNames>
    <sheetDataSet>
      <sheetData sheetId="0"/>
      <sheetData sheetId="1"/>
      <sheetData sheetId="2">
        <row r="2">
          <cell r="G2">
            <v>6.5662808000000003E-2</v>
          </cell>
        </row>
      </sheetData>
      <sheetData sheetId="3"/>
      <sheetData sheetId="4"/>
      <sheetData sheetId="5"/>
      <sheetData sheetId="6"/>
      <sheetData sheetId="7"/>
      <sheetData sheetId="8" refreshError="1"/>
    </sheetDataSet>
  </externalBook>
</externalLink>
</file>

<file path=xl/externalLinks/externalLink2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FS"/>
      <sheetName val="Worksheet"/>
      <sheetName val="Unrealised exchange gainloss"/>
      <sheetName val="CFSW (PBE)"/>
      <sheetName val="Doubtful debts"/>
      <sheetName val="Receivables"/>
      <sheetName val="Inventory"/>
      <sheetName val="Payables"/>
      <sheetName val="Taxation"/>
      <sheetName val="Investing activities"/>
      <sheetName val="Financing activities"/>
      <sheetName val="Exposure (workings)"/>
      <sheetName val="Tickmarks"/>
      <sheetName val="PI Unrealised Gain or Los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sheetName val="Leadsheet"/>
      <sheetName val="3512"/>
      <sheetName val="3551 "/>
      <sheetName val="3552 "/>
      <sheetName val="3553"/>
      <sheetName val="3556"/>
      <sheetName val="3558"/>
      <sheetName val="3560"/>
      <sheetName val="3654"/>
      <sheetName val="3603"/>
      <sheetName val="Excess Calc"/>
      <sheetName val="Threshold Calc"/>
      <sheetName val="Tickmarks"/>
      <sheetName val="CON_BSHEET"/>
      <sheetName val="Payroll"/>
      <sheetName val="data"/>
      <sheetName val="SAP TB"/>
      <sheetName val="Inc. Stat from Tral balance"/>
      <sheetName val="depreciation"/>
      <sheetName val="data-bs"/>
      <sheetName val=".5 Imp Adv."/>
      <sheetName val="3551_2"/>
      <sheetName val="3552_5"/>
      <sheetName val="Excess_Calc2"/>
      <sheetName val="Threshold_Calc2"/>
      <sheetName val="SAP_TB2"/>
      <sheetName val="Inc__Stat_from_Tral_balance2"/>
      <sheetName val="3552_"/>
      <sheetName val="3551_"/>
      <sheetName val="3552_1"/>
      <sheetName val="Excess_Calc"/>
      <sheetName val="Threshold_Calc"/>
      <sheetName val="SAP_TB"/>
      <sheetName val="Inc__Stat_from_Tral_balance"/>
      <sheetName val="_5_Imp_Adv_1"/>
      <sheetName val="3552_2"/>
      <sheetName val="3552_3"/>
      <sheetName val="3551_1"/>
      <sheetName val="3552_4"/>
      <sheetName val="Excess_Calc1"/>
      <sheetName val="Threshold_Calc1"/>
      <sheetName val="SAP_TB1"/>
      <sheetName val="Inc__Stat_from_Tral_balance1"/>
      <sheetName val="_5_Imp_Adv_"/>
      <sheetName val="3551_3"/>
      <sheetName val="3552_6"/>
      <sheetName val="Excess_Calc3"/>
      <sheetName val="Threshold_Calc3"/>
      <sheetName val="SAP_TB3"/>
      <sheetName val="Inc__Stat_from_Tral_balance3"/>
      <sheetName val="_5_Imp_Adv_2"/>
      <sheetName val="3551_4"/>
      <sheetName val="3552_7"/>
      <sheetName val="Excess_Calc4"/>
      <sheetName val="Threshold_Calc4"/>
      <sheetName val="SAP_TB4"/>
      <sheetName val="Inc__Stat_from_Tral_balance4"/>
      <sheetName val="_5_Imp_Adv_3"/>
      <sheetName val="Part A General"/>
      <sheetName val="Vendors"/>
      <sheetName val="Sales Tax"/>
      <sheetName val="TDS"/>
      <sheetName val="BS &amp; Sch."/>
      <sheetName val="Rates"/>
      <sheetName val="3551_5"/>
      <sheetName val="3552_9"/>
      <sheetName val="Excess_Calc5"/>
      <sheetName val="Threshold_Calc5"/>
      <sheetName val="SAP_TB5"/>
      <sheetName val="Inc__Stat_from_Tral_balance5"/>
      <sheetName val="_5_Imp_Adv_4"/>
      <sheetName val="3552_8"/>
      <sheetName val="3551_6"/>
      <sheetName val="3552_10"/>
      <sheetName val="Excess_Calc6"/>
      <sheetName val="Threshold_Calc6"/>
      <sheetName val="SAP_TB6"/>
      <sheetName val="Inc__Stat_from_Tral_balance6"/>
      <sheetName val="_5_Imp_Adv_5"/>
      <sheetName val="Part_A_General"/>
      <sheetName val="Sales_Tax"/>
      <sheetName val="TBSS"/>
      <sheetName val="Historical BETA -1 yr"/>
      <sheetName val="3552_11"/>
      <sheetName val="FAR"/>
      <sheetName val="vendor listing (2)"/>
      <sheetName val="Rate_dec02"/>
      <sheetName val="description of fixed assets"/>
      <sheetName val="BS-203"/>
      <sheetName val="Printing-Billing"/>
      <sheetName val="Deletions"/>
      <sheetName val="Trans Assump"/>
      <sheetName val="DEP WORKING"/>
      <sheetName val="3551_7"/>
      <sheetName val="3552_12"/>
      <sheetName val="Excess_Calc7"/>
      <sheetName val="Threshold_Calc7"/>
      <sheetName val="SAP_TB7"/>
      <sheetName val="Inc__Stat_from_Tral_balance7"/>
      <sheetName val="_5_Imp_Adv_6"/>
      <sheetName val="Part_A_General1"/>
      <sheetName val="Sales_Tax1"/>
      <sheetName val="BS_&amp;_Sch_"/>
      <sheetName val="3552_13"/>
      <sheetName val="Control Sheet"/>
      <sheetName val="IS summary"/>
      <sheetName val="cs"/>
      <sheetName val="Product List"/>
      <sheetName val="CTS"/>
      <sheetName val="GK TB 310302 for OpBal Compare"/>
      <sheetName val="Sheet2"/>
      <sheetName val="Navigation Page"/>
      <sheetName val="Cover"/>
      <sheetName val="Cashflow"/>
      <sheetName val="TOD"/>
      <sheetName val="Detail"/>
      <sheetName val="GİRİŞ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 sheetId="61" refreshError="1"/>
      <sheetData sheetId="62" refreshError="1"/>
      <sheetData sheetId="63" refreshError="1"/>
      <sheetData sheetId="64" refreshError="1"/>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sheetData sheetId="95"/>
      <sheetData sheetId="96"/>
      <sheetData sheetId="97"/>
      <sheetData sheetId="98"/>
      <sheetData sheetId="99"/>
      <sheetData sheetId="100"/>
      <sheetData sheetId="101"/>
      <sheetData sheetId="102"/>
      <sheetData sheetId="103"/>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Set>
  </externalBook>
</externalLink>
</file>

<file path=xl/externalLinks/externalLink2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s ytd."/>
      <sheetName val="sales Qtr3"/>
      <sheetName val="discounts"/>
      <sheetName val="debtors"/>
      <sheetName val="F &amp; B"/>
      <sheetName val="sharaton fees"/>
      <sheetName val="depreciation"/>
      <sheetName val="payroll"/>
      <sheetName val="loans and adv."/>
      <sheetName val="liabilities"/>
      <sheetName val="legal exps"/>
      <sheetName val="Summary CA &amp; CL"/>
      <sheetName val="misc. exps"/>
      <sheetName val="Misc income"/>
      <sheetName val="Stores &amp; Supplies"/>
      <sheetName val="rates &amp; taxes"/>
      <sheetName val="exps"/>
      <sheetName val="3558"/>
      <sheetName val="3552 "/>
      <sheetName val="sales_ytd_2"/>
      <sheetName val="sales_Qtr32"/>
      <sheetName val="F_&amp;_B2"/>
      <sheetName val="sharaton_fees2"/>
      <sheetName val="loans_and_adv_2"/>
      <sheetName val="legal_exps2"/>
      <sheetName val="Summary_CA_&amp;_CL2"/>
      <sheetName val="misc__exps2"/>
      <sheetName val="Misc_income2"/>
      <sheetName val="Stores_&amp;_Supplies2"/>
      <sheetName val="rates_&amp;_taxes2"/>
      <sheetName val="3552_2"/>
      <sheetName val="sales_ytd_"/>
      <sheetName val="sales_Qtr3"/>
      <sheetName val="F_&amp;_B"/>
      <sheetName val="sharaton_fees"/>
      <sheetName val="loans_and_adv_"/>
      <sheetName val="legal_exps"/>
      <sheetName val="Summary_CA_&amp;_CL"/>
      <sheetName val="misc__exps"/>
      <sheetName val="Misc_income"/>
      <sheetName val="Stores_&amp;_Supplies"/>
      <sheetName val="rates_&amp;_taxes"/>
      <sheetName val="3552_"/>
      <sheetName val="sales_ytd_1"/>
      <sheetName val="sales_Qtr31"/>
      <sheetName val="F_&amp;_B1"/>
      <sheetName val="sharaton_fees1"/>
      <sheetName val="loans_and_adv_1"/>
      <sheetName val="legal_exps1"/>
      <sheetName val="Summary_CA_&amp;_CL1"/>
      <sheetName val="misc__exps1"/>
      <sheetName val="Misc_income1"/>
      <sheetName val="Stores_&amp;_Supplies1"/>
      <sheetName val="rates_&amp;_taxes1"/>
      <sheetName val="3552_1"/>
      <sheetName val="sales_ytd_3"/>
      <sheetName val="sales_Qtr33"/>
      <sheetName val="F_&amp;_B3"/>
      <sheetName val="sharaton_fees3"/>
      <sheetName val="loans_and_adv_3"/>
      <sheetName val="legal_exps3"/>
      <sheetName val="Summary_CA_&amp;_CL3"/>
      <sheetName val="misc__exps3"/>
      <sheetName val="Misc_income3"/>
      <sheetName val="Stores_&amp;_Supplies3"/>
      <sheetName val="rates_&amp;_taxes3"/>
      <sheetName val="3552_3"/>
      <sheetName val="sales_ytd_4"/>
      <sheetName val="sales_Qtr34"/>
      <sheetName val="F_&amp;_B4"/>
      <sheetName val="sharaton_fees4"/>
      <sheetName val="loans_and_adv_4"/>
      <sheetName val="legal_exps4"/>
      <sheetName val="Summary_CA_&amp;_CL4"/>
      <sheetName val="misc__exps4"/>
      <sheetName val="Misc_income4"/>
      <sheetName val="Stores_&amp;_Supplies4"/>
      <sheetName val="rates_&amp;_taxes4"/>
      <sheetName val="3552_4"/>
      <sheetName val="Rates"/>
      <sheetName val="sales_ytd_5"/>
      <sheetName val="sales_Qtr35"/>
      <sheetName val="F_&amp;_B5"/>
      <sheetName val="sharaton_fees5"/>
      <sheetName val="loans_and_adv_5"/>
      <sheetName val="legal_exps5"/>
      <sheetName val="Summary_CA_&amp;_CL5"/>
      <sheetName val="misc__exps5"/>
      <sheetName val="Misc_income5"/>
      <sheetName val="Stores_&amp;_Supplies5"/>
      <sheetName val="rates_&amp;_taxes5"/>
      <sheetName val="3552_5"/>
      <sheetName val="sales_ytd_6"/>
      <sheetName val="sales_Qtr36"/>
      <sheetName val="F_&amp;_B6"/>
      <sheetName val="sharaton_fees6"/>
      <sheetName val="loans_and_adv_6"/>
      <sheetName val="legal_exps6"/>
      <sheetName val="Summary_CA_&amp;_CL6"/>
      <sheetName val="misc__exps6"/>
      <sheetName val="Misc_income6"/>
      <sheetName val="Stores_&amp;_Supplies6"/>
      <sheetName val="rates_&amp;_taxes6"/>
      <sheetName val="3552_6"/>
      <sheetName val="sales_ytd_7"/>
      <sheetName val="sales_Qtr37"/>
      <sheetName val="F_&amp;_B7"/>
      <sheetName val="sharaton_fees7"/>
      <sheetName val="loans_and_adv_7"/>
      <sheetName val="legal_exps7"/>
      <sheetName val="Summary_CA_&amp;_CL7"/>
      <sheetName val="misc__exps7"/>
      <sheetName val="Misc_income7"/>
      <sheetName val="Stores_&amp;_Supplies7"/>
      <sheetName val="rates_&amp;_taxes7"/>
      <sheetName val="3552_7"/>
      <sheetName val="data-bs"/>
      <sheetName val="BS &amp; Sch."/>
      <sheetName val="cs"/>
      <sheetName val="Control Sheet"/>
      <sheetName val="TBS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refreshError="1"/>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refreshError="1"/>
      <sheetData sheetId="117" refreshError="1"/>
      <sheetData sheetId="118" refreshError="1"/>
      <sheetData sheetId="119" refreshError="1"/>
      <sheetData sheetId="120" refreshError="1"/>
    </sheetDataSet>
  </externalBook>
</externalLink>
</file>

<file path=xl/externalLinks/externalLink2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sheetName val="Leadsheet"/>
      <sheetName val="Analytical"/>
      <sheetName val="Detail"/>
      <sheetName val=" Interconnect Charges - 1"/>
      <sheetName val="Interconnect Charges - 2"/>
      <sheetName val="Cell site Rent-5105"/>
      <sheetName val="Security Charges"/>
      <sheetName val="Power (Elec.)"/>
      <sheetName val="Printing-Billing"/>
      <sheetName val="Courier-Billing"/>
      <sheetName val="Services Telecalling"/>
      <sheetName val="Recharge coupon cost"/>
      <sheetName val="Rech. Comm."/>
      <sheetName val="Rent Office-5510"/>
      <sheetName val="External consultants"/>
      <sheetName val="MOTS Comm."/>
      <sheetName val="Telecalling Agen. - Marketing"/>
      <sheetName val="Dealer Comm - Basic"/>
      <sheetName val="Dealer Comm. - Target"/>
      <sheetName val="PSTN CHARGES"/>
      <sheetName val="License fee &amp; WPC Char."/>
      <sheetName val="License fee - Reversal"/>
      <sheetName val="License fee - Addl. Dd."/>
      <sheetName val="License fee - Add. Workings"/>
      <sheetName val="ADC Charges"/>
      <sheetName val="Prov. for Doubt. Debts"/>
      <sheetName val="Prov. for Doubt. Adv."/>
      <sheetName val="Advertisement"/>
      <sheetName val="Sales Promotion"/>
      <sheetName val="old"/>
      <sheetName val="PROD. PROM. - Prepaid"/>
      <sheetName val="Prod. Prom."/>
      <sheetName val="Brand change"/>
      <sheetName val="Brand Change old"/>
      <sheetName val="Interest - Others"/>
      <sheetName val="Sample"/>
      <sheetName val="Excess Calc"/>
      <sheetName val="Tickmarks"/>
      <sheetName val="Threshold Calc"/>
      <sheetName val="depreciation"/>
      <sheetName val=".5 Imp Adv."/>
      <sheetName val="BS and P&amp;L"/>
      <sheetName val="3558"/>
      <sheetName val="3552 "/>
      <sheetName val="_Interconnect_Charges_-_12"/>
      <sheetName val="Interconnect_Charges_-_22"/>
      <sheetName val="Cell_site_Rent-51052"/>
      <sheetName val="Security_Charges2"/>
      <sheetName val="Power_(Elec_)2"/>
      <sheetName val="Services_Telecalling2"/>
      <sheetName val="Recharge_coupon_cost2"/>
      <sheetName val="Rech__Comm_2"/>
      <sheetName val="Rent_Office-55102"/>
      <sheetName val="External_consultants2"/>
      <sheetName val="MOTS_Comm_2"/>
      <sheetName val="Telecalling_Agen__-_Marketing2"/>
      <sheetName val="Dealer_Comm_-_Basic2"/>
      <sheetName val="Dealer_Comm__-_Target2"/>
      <sheetName val="PSTN_CHARGES2"/>
      <sheetName val="License_fee_&amp;_WPC_Char_2"/>
      <sheetName val="License_fee_-_Reversal2"/>
      <sheetName val="License_fee_-_Addl__Dd_2"/>
      <sheetName val="License_fee_-_Add__Workings2"/>
      <sheetName val="ADC_Charges2"/>
      <sheetName val="Prov__for_Doubt__Debts2"/>
      <sheetName val="Prov__for_Doubt__Adv_2"/>
      <sheetName val="Sales_Promotion2"/>
      <sheetName val="PROD__PROM__-_Prepaid2"/>
      <sheetName val="Prod__Prom_2"/>
      <sheetName val="Brand_change2"/>
      <sheetName val="Brand_Change_old2"/>
      <sheetName val="Interest_-_Others2"/>
      <sheetName val="Excess_Calc2"/>
      <sheetName val="Threshold_Calc2"/>
      <sheetName val="_5_Imp_Adv_2"/>
      <sheetName val="BS_and_P&amp;L2"/>
      <sheetName val="3552_2"/>
      <sheetName val="_Interconnect_Charges_-_1"/>
      <sheetName val="Interconnect_Charges_-_2"/>
      <sheetName val="Cell_site_Rent-5105"/>
      <sheetName val="Security_Charges"/>
      <sheetName val="Power_(Elec_)"/>
      <sheetName val="Services_Telecalling"/>
      <sheetName val="Recharge_coupon_cost"/>
      <sheetName val="Rech__Comm_"/>
      <sheetName val="Rent_Office-5510"/>
      <sheetName val="External_consultants"/>
      <sheetName val="MOTS_Comm_"/>
      <sheetName val="Telecalling_Agen__-_Marketing"/>
      <sheetName val="Dealer_Comm_-_Basic"/>
      <sheetName val="Dealer_Comm__-_Target"/>
      <sheetName val="PSTN_CHARGES"/>
      <sheetName val="License_fee_&amp;_WPC_Char_"/>
      <sheetName val="License_fee_-_Reversal"/>
      <sheetName val="License_fee_-_Addl__Dd_"/>
      <sheetName val="License_fee_-_Add__Workings"/>
      <sheetName val="ADC_Charges"/>
      <sheetName val="Prov__for_Doubt__Debts"/>
      <sheetName val="Prov__for_Doubt__Adv_"/>
      <sheetName val="Sales_Promotion"/>
      <sheetName val="PROD__PROM__-_Prepaid"/>
      <sheetName val="Prod__Prom_"/>
      <sheetName val="Brand_change"/>
      <sheetName val="Brand_Change_old"/>
      <sheetName val="Interest_-_Others"/>
      <sheetName val="Excess_Calc"/>
      <sheetName val="Threshold_Calc"/>
      <sheetName val="_5_Imp_Adv_"/>
      <sheetName val="BS_and_P&amp;L"/>
      <sheetName val="3552_"/>
      <sheetName val="_Interconnect_Charges_-_11"/>
      <sheetName val="Interconnect_Charges_-_21"/>
      <sheetName val="Cell_site_Rent-51051"/>
      <sheetName val="Security_Charges1"/>
      <sheetName val="Power_(Elec_)1"/>
      <sheetName val="Services_Telecalling1"/>
      <sheetName val="Recharge_coupon_cost1"/>
      <sheetName val="Rech__Comm_1"/>
      <sheetName val="Rent_Office-55101"/>
      <sheetName val="External_consultants1"/>
      <sheetName val="MOTS_Comm_1"/>
      <sheetName val="Telecalling_Agen__-_Marketing1"/>
      <sheetName val="Dealer_Comm_-_Basic1"/>
      <sheetName val="Dealer_Comm__-_Target1"/>
      <sheetName val="PSTN_CHARGES1"/>
      <sheetName val="License_fee_&amp;_WPC_Char_1"/>
      <sheetName val="License_fee_-_Reversal1"/>
      <sheetName val="License_fee_-_Addl__Dd_1"/>
      <sheetName val="License_fee_-_Add__Workings1"/>
      <sheetName val="ADC_Charges1"/>
      <sheetName val="Prov__for_Doubt__Debts1"/>
      <sheetName val="Prov__for_Doubt__Adv_1"/>
      <sheetName val="Sales_Promotion1"/>
      <sheetName val="PROD__PROM__-_Prepaid1"/>
      <sheetName val="Prod__Prom_1"/>
      <sheetName val="Brand_change1"/>
      <sheetName val="Brand_Change_old1"/>
      <sheetName val="Interest_-_Others1"/>
      <sheetName val="Excess_Calc1"/>
      <sheetName val="Threshold_Calc1"/>
      <sheetName val="_5_Imp_Adv_1"/>
      <sheetName val="BS_and_P&amp;L1"/>
      <sheetName val="3552_1"/>
      <sheetName val="_Interconnect_Charges_-_13"/>
      <sheetName val="Interconnect_Charges_-_23"/>
      <sheetName val="Cell_site_Rent-51053"/>
      <sheetName val="Security_Charges3"/>
      <sheetName val="Power_(Elec_)3"/>
      <sheetName val="Services_Telecalling3"/>
      <sheetName val="Recharge_coupon_cost3"/>
      <sheetName val="Rech__Comm_3"/>
      <sheetName val="Rent_Office-55103"/>
      <sheetName val="External_consultants3"/>
      <sheetName val="MOTS_Comm_3"/>
      <sheetName val="Telecalling_Agen__-_Marketing3"/>
      <sheetName val="Dealer_Comm_-_Basic3"/>
      <sheetName val="Dealer_Comm__-_Target3"/>
      <sheetName val="PSTN_CHARGES3"/>
      <sheetName val="License_fee_&amp;_WPC_Char_3"/>
      <sheetName val="License_fee_-_Reversal3"/>
      <sheetName val="License_fee_-_Addl__Dd_3"/>
      <sheetName val="License_fee_-_Add__Workings3"/>
      <sheetName val="ADC_Charges3"/>
      <sheetName val="Prov__for_Doubt__Debts3"/>
      <sheetName val="Prov__for_Doubt__Adv_3"/>
      <sheetName val="Sales_Promotion3"/>
      <sheetName val="PROD__PROM__-_Prepaid3"/>
      <sheetName val="Prod__Prom_3"/>
      <sheetName val="Brand_change3"/>
      <sheetName val="Brand_Change_old3"/>
      <sheetName val="Interest_-_Others3"/>
      <sheetName val="Excess_Calc3"/>
      <sheetName val="Threshold_Calc3"/>
      <sheetName val="_5_Imp_Adv_3"/>
      <sheetName val="BS_and_P&amp;L3"/>
      <sheetName val="3552_3"/>
      <sheetName val="_Interconnect_Charges_-_14"/>
      <sheetName val="Interconnect_Charges_-_24"/>
      <sheetName val="Cell_site_Rent-51054"/>
      <sheetName val="Security_Charges4"/>
      <sheetName val="Power_(Elec_)4"/>
      <sheetName val="Services_Telecalling4"/>
      <sheetName val="Recharge_coupon_cost4"/>
      <sheetName val="Rech__Comm_4"/>
      <sheetName val="Rent_Office-55104"/>
      <sheetName val="External_consultants4"/>
      <sheetName val="MOTS_Comm_4"/>
      <sheetName val="Telecalling_Agen__-_Marketing4"/>
      <sheetName val="Dealer_Comm_-_Basic4"/>
      <sheetName val="Dealer_Comm__-_Target4"/>
      <sheetName val="PSTN_CHARGES4"/>
      <sheetName val="License_fee_&amp;_WPC_Char_4"/>
      <sheetName val="License_fee_-_Reversal4"/>
      <sheetName val="License_fee_-_Addl__Dd_4"/>
      <sheetName val="License_fee_-_Add__Workings4"/>
      <sheetName val="ADC_Charges4"/>
      <sheetName val="Prov__for_Doubt__Debts4"/>
      <sheetName val="Prov__for_Doubt__Adv_4"/>
      <sheetName val="Sales_Promotion4"/>
      <sheetName val="PROD__PROM__-_Prepaid4"/>
      <sheetName val="Prod__Prom_4"/>
      <sheetName val="Brand_change4"/>
      <sheetName val="Brand_Change_old4"/>
      <sheetName val="Interest_-_Others4"/>
      <sheetName val="Excess_Calc4"/>
      <sheetName val="Threshold_Calc4"/>
      <sheetName val="_5_Imp_Adv_4"/>
      <sheetName val="BS_and_P&amp;L4"/>
      <sheetName val="3552_4"/>
      <sheetName val="LOOKUPS"/>
      <sheetName val="_Interconnect_Charges_-_15"/>
      <sheetName val="Interconnect_Charges_-_25"/>
      <sheetName val="Cell_site_Rent-51055"/>
      <sheetName val="Security_Charges5"/>
      <sheetName val="Power_(Elec_)5"/>
      <sheetName val="Services_Telecalling5"/>
      <sheetName val="Recharge_coupon_cost5"/>
      <sheetName val="Rech__Comm_5"/>
      <sheetName val="Rent_Office-55105"/>
      <sheetName val="External_consultants5"/>
      <sheetName val="MOTS_Comm_5"/>
      <sheetName val="Telecalling_Agen__-_Marketing5"/>
      <sheetName val="Dealer_Comm_-_Basic5"/>
      <sheetName val="Dealer_Comm__-_Target5"/>
      <sheetName val="PSTN_CHARGES5"/>
      <sheetName val="License_fee_&amp;_WPC_Char_5"/>
      <sheetName val="License_fee_-_Reversal5"/>
      <sheetName val="License_fee_-_Addl__Dd_5"/>
      <sheetName val="License_fee_-_Add__Workings5"/>
      <sheetName val="ADC_Charges5"/>
      <sheetName val="Prov__for_Doubt__Debts5"/>
      <sheetName val="Prov__for_Doubt__Adv_5"/>
      <sheetName val="Sales_Promotion5"/>
      <sheetName val="PROD__PROM__-_Prepaid5"/>
      <sheetName val="Prod__Prom_5"/>
      <sheetName val="Brand_change5"/>
      <sheetName val="Brand_Change_old5"/>
      <sheetName val="Interest_-_Others5"/>
      <sheetName val="Excess_Calc5"/>
      <sheetName val="Threshold_Calc5"/>
      <sheetName val="_5_Imp_Adv_5"/>
      <sheetName val="BS_and_P&amp;L5"/>
      <sheetName val="3552_5"/>
      <sheetName val="_Interconnect_Charges_-_16"/>
      <sheetName val="Interconnect_Charges_-_26"/>
      <sheetName val="Cell_site_Rent-51056"/>
      <sheetName val="Security_Charges6"/>
      <sheetName val="Power_(Elec_)6"/>
      <sheetName val="Services_Telecalling6"/>
      <sheetName val="Recharge_coupon_cost6"/>
      <sheetName val="Rech__Comm_6"/>
      <sheetName val="Rent_Office-55106"/>
      <sheetName val="External_consultants6"/>
      <sheetName val="MOTS_Comm_6"/>
      <sheetName val="Telecalling_Agen__-_Marketing6"/>
      <sheetName val="Dealer_Comm_-_Basic6"/>
      <sheetName val="Dealer_Comm__-_Target6"/>
      <sheetName val="PSTN_CHARGES6"/>
      <sheetName val="License_fee_&amp;_WPC_Char_6"/>
      <sheetName val="License_fee_-_Reversal6"/>
      <sheetName val="License_fee_-_Addl__Dd_6"/>
      <sheetName val="License_fee_-_Add__Workings6"/>
      <sheetName val="ADC_Charges6"/>
      <sheetName val="Prov__for_Doubt__Debts6"/>
      <sheetName val="Prov__for_Doubt__Adv_6"/>
      <sheetName val="Sales_Promotion6"/>
      <sheetName val="PROD__PROM__-_Prepaid6"/>
      <sheetName val="Prod__Prom_6"/>
      <sheetName val="Brand_change6"/>
      <sheetName val="Brand_Change_old6"/>
      <sheetName val="Interest_-_Others6"/>
      <sheetName val="Excess_Calc6"/>
      <sheetName val="Threshold_Calc6"/>
      <sheetName val="_5_Imp_Adv_6"/>
      <sheetName val="BS_and_P&amp;L6"/>
      <sheetName val="3552_6"/>
      <sheetName val="_Interconnect_Charges_-_17"/>
      <sheetName val="Interconnect_Charges_-_27"/>
      <sheetName val="Cell_site_Rent-51057"/>
      <sheetName val="Security_Charges7"/>
      <sheetName val="Power_(Elec_)7"/>
      <sheetName val="Services_Telecalling7"/>
      <sheetName val="Recharge_coupon_cost7"/>
      <sheetName val="Rech__Comm_7"/>
      <sheetName val="Rent_Office-55107"/>
      <sheetName val="External_consultants7"/>
      <sheetName val="MOTS_Comm_7"/>
      <sheetName val="Telecalling_Agen__-_Marketing7"/>
      <sheetName val="Dealer_Comm_-_Basic7"/>
      <sheetName val="Dealer_Comm__-_Target7"/>
      <sheetName val="PSTN_CHARGES7"/>
      <sheetName val="License_fee_&amp;_WPC_Char_7"/>
      <sheetName val="License_fee_-_Reversal7"/>
      <sheetName val="License_fee_-_Addl__Dd_7"/>
      <sheetName val="License_fee_-_Add__Workings7"/>
      <sheetName val="ADC_Charges7"/>
      <sheetName val="Prov__for_Doubt__Debts7"/>
      <sheetName val="Prov__for_Doubt__Adv_7"/>
      <sheetName val="Sales_Promotion7"/>
      <sheetName val="PROD__PROM__-_Prepaid7"/>
      <sheetName val="Prod__Prom_7"/>
      <sheetName val="Brand_change7"/>
      <sheetName val="Brand_Change_old7"/>
      <sheetName val="Interest_-_Others7"/>
      <sheetName val="Excess_Calc7"/>
      <sheetName val="Threshold_Calc7"/>
      <sheetName val="_5_Imp_Adv_7"/>
      <sheetName val="BS_and_P&amp;L7"/>
      <sheetName val="3552_7"/>
      <sheetName val="2.1. Claimed Not Ack as debts"/>
      <sheetName val="2.2. Unitech Contingent"/>
      <sheetName val="2.4. Service Tax Contingent"/>
      <sheetName val="6. Auditor Payment"/>
      <sheetName val="7. Pauling Joint Venture"/>
      <sheetName val="8. Non Provision"/>
      <sheetName val="5. MR"/>
      <sheetName val="31. EPS"/>
      <sheetName val="13. Finance Lease"/>
      <sheetName val="18. Earnings"/>
      <sheetName val="TOD"/>
      <sheetName val="Utilisation out of ECB Funds"/>
      <sheetName val="data-bs"/>
      <sheetName val="BS &amp; Sch."/>
      <sheetName val="cs"/>
      <sheetName val="description of fixed assets"/>
      <sheetName val="Sept '99"/>
      <sheetName val="Ageing"/>
      <sheetName val="Customize Your Purchase Order"/>
      <sheetName val="CRITERIA1"/>
      <sheetName val="Schedules"/>
      <sheetName val="Setup Variables"/>
      <sheetName val="Rates"/>
      <sheetName val="Schedule (2)"/>
      <sheetName val="BS-203"/>
      <sheetName val="BSheet"/>
      <sheetName val="Bal Sheet"/>
      <sheetName val="TB"/>
      <sheetName val="Lead"/>
      <sheetName val="CAR Mar 2019"/>
      <sheetName val="P&amp;L February"/>
      <sheetName val="PARAM"/>
      <sheetName val="P&amp;L Feb 2001 cumulativ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refreshError="1"/>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Set>
  </externalBook>
</externalLink>
</file>

<file path=xl/externalLinks/externalLink2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sheetName val="Annexure - 4 - PBC"/>
      <sheetName val="SCM"/>
      <sheetName val="SPM"/>
      <sheetName val="Profitability Ratio"/>
      <sheetName val="Revenue Break-up"/>
      <sheetName val="ARR"/>
      <sheetName val="GP Analysis"/>
      <sheetName val="Analytical"/>
      <sheetName val="Rate analysis"/>
      <sheetName val="Room rent"/>
      <sheetName val="F &amp; B Sale"/>
      <sheetName val="Rental"/>
      <sheetName val="Luxury Tax"/>
      <sheetName val="Sample"/>
      <sheetName val="Details"/>
      <sheetName val="Sheet1"/>
      <sheetName val="Discount Details"/>
      <sheetName val="Excess Calc"/>
      <sheetName val="Threshold Calc"/>
      <sheetName val="Tickmarks"/>
      <sheetName val="Printing-Billing"/>
      <sheetName val="Summary"/>
      <sheetName val="Annexure_-_4_-_PBC2"/>
      <sheetName val="Profitability_Ratio2"/>
      <sheetName val="Revenue_Break-up2"/>
      <sheetName val="GP_Analysis2"/>
      <sheetName val="Rate_analysis5"/>
      <sheetName val="Room_rent2"/>
      <sheetName val="F_&amp;_B_Sale2"/>
      <sheetName val="Luxury_Tax2"/>
      <sheetName val="Discount_Details2"/>
      <sheetName val="Excess_Calc2"/>
      <sheetName val="Threshold_Calc2"/>
      <sheetName val="Rate_analysis"/>
      <sheetName val="Annexure_-_4_-_PBC"/>
      <sheetName val="Profitability_Ratio"/>
      <sheetName val="Revenue_Break-up"/>
      <sheetName val="GP_Analysis"/>
      <sheetName val="Rate_analysis1"/>
      <sheetName val="Room_rent"/>
      <sheetName val="F_&amp;_B_Sale"/>
      <sheetName val="Luxury_Tax"/>
      <sheetName val="Discount_Details"/>
      <sheetName val="Excess_Calc"/>
      <sheetName val="Threshold_Calc"/>
      <sheetName val="Rate_analysis2"/>
      <sheetName val="Rate_analysis3"/>
      <sheetName val="Annexure_-_4_-_PBC1"/>
      <sheetName val="Profitability_Ratio1"/>
      <sheetName val="Revenue_Break-up1"/>
      <sheetName val="GP_Analysis1"/>
      <sheetName val="Rate_analysis4"/>
      <sheetName val="Room_rent1"/>
      <sheetName val="F_&amp;_B_Sale1"/>
      <sheetName val="Luxury_Tax1"/>
      <sheetName val="Discount_Details1"/>
      <sheetName val="Excess_Calc1"/>
      <sheetName val="Threshold_Calc1"/>
      <sheetName val="Annexure_-_4_-_PBC3"/>
      <sheetName val="Profitability_Ratio3"/>
      <sheetName val="Revenue_Break-up3"/>
      <sheetName val="GP_Analysis3"/>
      <sheetName val="Rate_analysis6"/>
      <sheetName val="Room_rent3"/>
      <sheetName val="F_&amp;_B_Sale3"/>
      <sheetName val="Luxury_Tax3"/>
      <sheetName val="Discount_Details3"/>
      <sheetName val="Excess_Calc3"/>
      <sheetName val="Threshold_Calc3"/>
      <sheetName val="Annexure_-_4_-_PBC4"/>
      <sheetName val="Profitability_Ratio4"/>
      <sheetName val="Revenue_Break-up4"/>
      <sheetName val="GP_Analysis4"/>
      <sheetName val="Rate_analysis7"/>
      <sheetName val="Room_rent4"/>
      <sheetName val="F_&amp;_B_Sale4"/>
      <sheetName val="Luxury_Tax4"/>
      <sheetName val="Discount_Details4"/>
      <sheetName val="Excess_Calc4"/>
      <sheetName val="Threshold_Calc4"/>
      <sheetName val="depreciation"/>
      <sheetName val="Annexure_-_4_-_PBC6"/>
      <sheetName val="Profitability_Ratio6"/>
      <sheetName val="Revenue_Break-up6"/>
      <sheetName val="GP_Analysis6"/>
      <sheetName val="Rate_analysis9"/>
      <sheetName val="Room_rent6"/>
      <sheetName val="F_&amp;_B_Sale6"/>
      <sheetName val="Luxury_Tax6"/>
      <sheetName val="Discount_Details6"/>
      <sheetName val="Excess_Calc6"/>
      <sheetName val="Threshold_Calc6"/>
      <sheetName val="Annexure_-_4_-_PBC5"/>
      <sheetName val="Profitability_Ratio5"/>
      <sheetName val="Revenue_Break-up5"/>
      <sheetName val="GP_Analysis5"/>
      <sheetName val="Rate_analysis8"/>
      <sheetName val="Room_rent5"/>
      <sheetName val="F_&amp;_B_Sale5"/>
      <sheetName val="Luxury_Tax5"/>
      <sheetName val="Discount_Details5"/>
      <sheetName val="Excess_Calc5"/>
      <sheetName val="Threshold_Calc5"/>
      <sheetName val="Annexure_-_4_-_PBC7"/>
      <sheetName val="Profitability_Ratio7"/>
      <sheetName val="Revenue_Break-up7"/>
      <sheetName val="GP_Analysis7"/>
      <sheetName val="Rate_analysis10"/>
      <sheetName val="Room_rent7"/>
      <sheetName val="F_&amp;_B_Sale7"/>
      <sheetName val="Luxury_Tax7"/>
      <sheetName val="Discount_Details7"/>
      <sheetName val="Excess_Calc7"/>
      <sheetName val="Threshold_Calc7"/>
      <sheetName val="Rate_analysis11"/>
      <sheetName val="Annexure_-_4_-_PBC8"/>
      <sheetName val="Profitability_Ratio8"/>
      <sheetName val="Revenue_Break-up8"/>
      <sheetName val="GP_Analysis8"/>
      <sheetName val="Rate_analysis12"/>
      <sheetName val="Room_rent8"/>
      <sheetName val="F_&amp;_B_Sale8"/>
      <sheetName val="Luxury_Tax8"/>
      <sheetName val="Discount_Details8"/>
      <sheetName val="Excess_Calc8"/>
      <sheetName val="Threshold_Calc8"/>
      <sheetName val="Rate_analysis13"/>
      <sheetName val="3558"/>
      <sheetName val="3552 "/>
      <sheetName val="data-b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refreshError="1"/>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refreshError="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refreshError="1"/>
      <sheetData sheetId="116"/>
      <sheetData sheetId="117"/>
      <sheetData sheetId="118"/>
      <sheetData sheetId="119"/>
      <sheetData sheetId="120"/>
      <sheetData sheetId="121"/>
      <sheetData sheetId="122"/>
      <sheetData sheetId="123"/>
      <sheetData sheetId="124"/>
      <sheetData sheetId="125"/>
      <sheetData sheetId="126"/>
      <sheetData sheetId="127" refreshError="1"/>
      <sheetData sheetId="128" refreshError="1"/>
      <sheetData sheetId="129" refreshError="1"/>
      <sheetData sheetId="130" refreshError="1"/>
    </sheetDataSet>
  </externalBook>
</externalLink>
</file>

<file path=xl/externalLinks/externalLink2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aid Insurance-Cy"/>
      <sheetName val="Leadsheet-Substantive Testing"/>
      <sheetName val="Sample-BankRec-other items"/>
      <sheetName val="Details-BankRec"/>
      <sheetName val="Subschedule "/>
      <sheetName val="Old Account codes"/>
      <sheetName val="Rate analysis"/>
    </sheetNames>
    <sheetDataSet>
      <sheetData sheetId="0" refreshError="1"/>
      <sheetData sheetId="1" refreshError="1"/>
      <sheetData sheetId="2" refreshError="1"/>
      <sheetData sheetId="3" refreshError="1"/>
      <sheetData sheetId="4"/>
      <sheetData sheetId="5" refreshError="1"/>
      <sheetData sheetId="6" refreshError="1"/>
    </sheetDataSet>
  </externalBook>
</externalLink>
</file>

<file path=xl/externalLinks/externalLink2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ance"/>
      <sheetName val="Schedule"/>
      <sheetName val="Control Worksheet (TB)"/>
      <sheetName val="SBM, Blr"/>
      <sheetName val="SBM, Smiore - Deogiri"/>
      <sheetName val="SBM, Hospet"/>
      <sheetName val="SBM, Smiore Ac"/>
      <sheetName val="BOI, Malleshwaram, Blr"/>
      <sheetName val="SBM, LPG Ac"/>
      <sheetName val="Sy.B, Vsngr, Blr"/>
      <sheetName val="Sample-OS Chq"/>
      <sheetName val="Details-OS Chq"/>
      <sheetName val="Sample-DepInTran"/>
      <sheetName val="Details-DepInTran"/>
      <sheetName val="Sample-Bank Rec"/>
      <sheetName val="Details-Bank Rec"/>
      <sheetName val="Tickmarks"/>
      <sheetName val="SCM"/>
      <sheetName val="Disclosure"/>
      <sheetName val="Leadsheet"/>
      <sheetName val="General Discussion"/>
      <sheetName val="Inoperative"/>
      <sheetName val="Cash"/>
      <sheetName val="Canara Bank, Goa"/>
      <sheetName val="Annexure 1"/>
      <sheetName val="CMA-Os Cheques"/>
      <sheetName val="OS Cheques"/>
      <sheetName val="CMA-Dep in Transit"/>
      <sheetName val="CMA-Bank Rec"/>
      <sheetName val="Bank Ac Format"/>
      <sheetName val="JAN08"/>
      <sheetName val="Corpbank"/>
      <sheetName val="Citibank"/>
      <sheetName val="Annexure 2"/>
      <sheetName val="Summary"/>
      <sheetName val="Citibank 1"/>
      <sheetName val="SPM"/>
      <sheetName val="New Accounts"/>
      <sheetName val="Canara Bank B'lore"/>
      <sheetName val="Standard Chartered bank"/>
      <sheetName val="Canara Bank (EEFC)"/>
      <sheetName val="Annexure I"/>
      <sheetName val="Annexure II"/>
      <sheetName val="Deposit in Transit"/>
      <sheetName val="Subschedule "/>
      <sheetName val="Sch VI"/>
      <sheetName val="Variance"/>
      <sheetName val="BRS Review"/>
      <sheetName val="Restat-summary"/>
      <sheetName val="Os Chq"/>
      <sheetName val="DIT"/>
      <sheetName val="MMD"/>
      <sheetName val="Stale"/>
      <sheetName val="Cent Bk 061"/>
      <sheetName val="Citi Bank"/>
      <sheetName val="Corp-1245"/>
      <sheetName val="Corp-0111"/>
      <sheetName val="HSBC"/>
      <sheetName val="ICICI"/>
      <sheetName val="UTI"/>
      <sheetName val="EEFC-Corp-$"/>
      <sheetName val="EEFC-UTI-Euro"/>
      <sheetName val="EEFC-UTI-$"/>
      <sheetName val="EEFC-Corp-Euro"/>
      <sheetName val="Muscat-001"/>
      <sheetName val="Muscat-002"/>
      <sheetName val="Emirates"/>
      <sheetName val="Corpn Loan- 80001"/>
      <sheetName val="Corpn Loan- 70001"/>
      <sheetName val="Corp-TLS-3"/>
      <sheetName val="Corp-TLS2-New facility"/>
      <sheetName val="Journal and Unusual Entries"/>
      <sheetName val="Movement Entries"/>
      <sheetName val="#REF"/>
      <sheetName val="Item Compare"/>
      <sheetName val="Navigation Page"/>
      <sheetName val="FATSNF Pool Price"/>
      <sheetName val="Control_Worksheet_(TB)2"/>
      <sheetName val="SBM,_Blr2"/>
      <sheetName val="SBM,_Smiore_-_Deogiri2"/>
      <sheetName val="SBM,_Hospet2"/>
      <sheetName val="SBM,_Smiore_Ac2"/>
      <sheetName val="BOI,_Malleshwaram,_Blr2"/>
      <sheetName val="SBM,_LPG_Ac2"/>
      <sheetName val="Sy_B,_Vsngr,_Blr2"/>
      <sheetName val="Sample-OS_Chq2"/>
      <sheetName val="Details-OS_Chq2"/>
      <sheetName val="Sample-Bank_Rec2"/>
      <sheetName val="Details-Bank_Rec2"/>
      <sheetName val="General_Discussion2"/>
      <sheetName val="Canara_Bank,_Goa2"/>
      <sheetName val="Annexure_12"/>
      <sheetName val="CMA-Os_Cheques2"/>
      <sheetName val="OS_Cheques2"/>
      <sheetName val="CMA-Dep_in_Transit2"/>
      <sheetName val="CMA-Bank_Rec2"/>
      <sheetName val="Bank_Ac_Format2"/>
      <sheetName val="Annexure_22"/>
      <sheetName val="Citibank_12"/>
      <sheetName val="New_Accounts2"/>
      <sheetName val="Canara_Bank_B'lore2"/>
      <sheetName val="Standard_Chartered_bank2"/>
      <sheetName val="Canara_Bank_(EEFC)2"/>
      <sheetName val="Annexure_I2"/>
      <sheetName val="Annexure_II2"/>
      <sheetName val="Deposit_in_Transit2"/>
      <sheetName val="Subschedule_2"/>
      <sheetName val="Sch_VI2"/>
      <sheetName val="BRS_Review2"/>
      <sheetName val="Os_Chq2"/>
      <sheetName val="Cent_Bk_0612"/>
      <sheetName val="Citi_Bank2"/>
      <sheetName val="Corpn_Loan-_800012"/>
      <sheetName val="Corpn_Loan-_700012"/>
      <sheetName val="Corp-TLS2-New_facility2"/>
      <sheetName val="Journal_and_Unusual_Entries2"/>
      <sheetName val="Movement_Entries2"/>
      <sheetName val="Item_Compare2"/>
      <sheetName val="Navigation_Page2"/>
      <sheetName val="FATSNF_Pool_Price2"/>
      <sheetName val="Control_Worksheet_(TB)"/>
      <sheetName val="SBM,_Blr"/>
      <sheetName val="SBM,_Smiore_-_Deogiri"/>
      <sheetName val="SBM,_Hospet"/>
      <sheetName val="SBM,_Smiore_Ac"/>
      <sheetName val="BOI,_Malleshwaram,_Blr"/>
      <sheetName val="SBM,_LPG_Ac"/>
      <sheetName val="Sy_B,_Vsngr,_Blr"/>
      <sheetName val="Sample-OS_Chq"/>
      <sheetName val="Details-OS_Chq"/>
      <sheetName val="Sample-Bank_Rec"/>
      <sheetName val="Details-Bank_Rec"/>
      <sheetName val="General_Discussion"/>
      <sheetName val="Canara_Bank,_Goa"/>
      <sheetName val="Annexure_1"/>
      <sheetName val="CMA-Os_Cheques"/>
      <sheetName val="OS_Cheques"/>
      <sheetName val="CMA-Dep_in_Transit"/>
      <sheetName val="CMA-Bank_Rec"/>
      <sheetName val="Bank_Ac_Format"/>
      <sheetName val="Annexure_2"/>
      <sheetName val="Citibank_1"/>
      <sheetName val="New_Accounts"/>
      <sheetName val="Canara_Bank_B'lore"/>
      <sheetName val="Standard_Chartered_bank"/>
      <sheetName val="Canara_Bank_(EEFC)"/>
      <sheetName val="Annexure_I"/>
      <sheetName val="Annexure_II"/>
      <sheetName val="Deposit_in_Transit"/>
      <sheetName val="Subschedule_"/>
      <sheetName val="Sch_VI"/>
      <sheetName val="BRS_Review"/>
      <sheetName val="Os_Chq"/>
      <sheetName val="Cent_Bk_061"/>
      <sheetName val="Citi_Bank"/>
      <sheetName val="Corpn_Loan-_80001"/>
      <sheetName val="Corpn_Loan-_70001"/>
      <sheetName val="Corp-TLS2-New_facility"/>
      <sheetName val="Journal_and_Unusual_Entries"/>
      <sheetName val="Movement_Entries"/>
      <sheetName val="Item_Compare"/>
      <sheetName val="Navigation_Page"/>
      <sheetName val="FATSNF_Pool_Price"/>
      <sheetName val="Control_Worksheet_(TB)1"/>
      <sheetName val="SBM,_Blr1"/>
      <sheetName val="SBM,_Smiore_-_Deogiri1"/>
      <sheetName val="SBM,_Hospet1"/>
      <sheetName val="SBM,_Smiore_Ac1"/>
      <sheetName val="BOI,_Malleshwaram,_Blr1"/>
      <sheetName val="SBM,_LPG_Ac1"/>
      <sheetName val="Sy_B,_Vsngr,_Blr1"/>
      <sheetName val="Sample-OS_Chq1"/>
      <sheetName val="Details-OS_Chq1"/>
      <sheetName val="Sample-Bank_Rec1"/>
      <sheetName val="Details-Bank_Rec1"/>
      <sheetName val="General_Discussion1"/>
      <sheetName val="Canara_Bank,_Goa1"/>
      <sheetName val="Annexure_11"/>
      <sheetName val="CMA-Os_Cheques1"/>
      <sheetName val="OS_Cheques1"/>
      <sheetName val="CMA-Dep_in_Transit1"/>
      <sheetName val="CMA-Bank_Rec1"/>
      <sheetName val="Bank_Ac_Format1"/>
      <sheetName val="Annexure_21"/>
      <sheetName val="Citibank_11"/>
      <sheetName val="New_Accounts1"/>
      <sheetName val="Canara_Bank_B'lore1"/>
      <sheetName val="Standard_Chartered_bank1"/>
      <sheetName val="Canara_Bank_(EEFC)1"/>
      <sheetName val="Annexure_I1"/>
      <sheetName val="Annexure_II1"/>
      <sheetName val="Deposit_in_Transit1"/>
      <sheetName val="Subschedule_1"/>
      <sheetName val="Sch_VI1"/>
      <sheetName val="BRS_Review1"/>
      <sheetName val="Os_Chq1"/>
      <sheetName val="Cent_Bk_0611"/>
      <sheetName val="Citi_Bank1"/>
      <sheetName val="Corpn_Loan-_800011"/>
      <sheetName val="Corpn_Loan-_700011"/>
      <sheetName val="Corp-TLS2-New_facility1"/>
      <sheetName val="Journal_and_Unusual_Entries1"/>
      <sheetName val="Movement_Entries1"/>
      <sheetName val="Item_Compare1"/>
      <sheetName val="Navigation_Page1"/>
      <sheetName val="FATSNF_Pool_Price1"/>
      <sheetName val="Control_Worksheet_(TB)3"/>
      <sheetName val="SBM,_Blr3"/>
      <sheetName val="SBM,_Smiore_-_Deogiri3"/>
      <sheetName val="SBM,_Hospet3"/>
      <sheetName val="SBM,_Smiore_Ac3"/>
      <sheetName val="BOI,_Malleshwaram,_Blr3"/>
      <sheetName val="SBM,_LPG_Ac3"/>
      <sheetName val="Sy_B,_Vsngr,_Blr3"/>
      <sheetName val="Sample-OS_Chq3"/>
      <sheetName val="Details-OS_Chq3"/>
      <sheetName val="Sample-Bank_Rec3"/>
      <sheetName val="Details-Bank_Rec3"/>
      <sheetName val="General_Discussion3"/>
      <sheetName val="Canara_Bank,_Goa3"/>
      <sheetName val="Annexure_13"/>
      <sheetName val="CMA-Os_Cheques3"/>
      <sheetName val="OS_Cheques3"/>
      <sheetName val="CMA-Dep_in_Transit3"/>
      <sheetName val="CMA-Bank_Rec3"/>
      <sheetName val="Bank_Ac_Format3"/>
      <sheetName val="Annexure_23"/>
      <sheetName val="Citibank_13"/>
      <sheetName val="New_Accounts3"/>
      <sheetName val="Canara_Bank_B'lore3"/>
      <sheetName val="Standard_Chartered_bank3"/>
      <sheetName val="Canara_Bank_(EEFC)3"/>
      <sheetName val="Annexure_I3"/>
      <sheetName val="Annexure_II3"/>
      <sheetName val="Deposit_in_Transit3"/>
      <sheetName val="Subschedule_3"/>
      <sheetName val="Sch_VI3"/>
      <sheetName val="BRS_Review3"/>
      <sheetName val="Os_Chq3"/>
      <sheetName val="Cent_Bk_0613"/>
      <sheetName val="Citi_Bank3"/>
      <sheetName val="Corpn_Loan-_800013"/>
      <sheetName val="Corpn_Loan-_700013"/>
      <sheetName val="Corp-TLS2-New_facility3"/>
      <sheetName val="Journal_and_Unusual_Entries3"/>
      <sheetName val="Movement_Entries3"/>
      <sheetName val="Item_Compare3"/>
      <sheetName val="Navigation_Page3"/>
      <sheetName val="FATSNF_Pool_Price3"/>
      <sheetName val="Control_Worksheet_(TB)4"/>
      <sheetName val="SBM,_Blr4"/>
      <sheetName val="SBM,_Smiore_-_Deogiri4"/>
      <sheetName val="SBM,_Hospet4"/>
      <sheetName val="SBM,_Smiore_Ac4"/>
      <sheetName val="BOI,_Malleshwaram,_Blr4"/>
      <sheetName val="SBM,_LPG_Ac4"/>
      <sheetName val="Sy_B,_Vsngr,_Blr4"/>
      <sheetName val="Sample-OS_Chq4"/>
      <sheetName val="Details-OS_Chq4"/>
      <sheetName val="Sample-Bank_Rec4"/>
      <sheetName val="Details-Bank_Rec4"/>
      <sheetName val="General_Discussion4"/>
      <sheetName val="Canara_Bank,_Goa4"/>
      <sheetName val="Annexure_14"/>
      <sheetName val="CMA-Os_Cheques4"/>
      <sheetName val="OS_Cheques4"/>
      <sheetName val="CMA-Dep_in_Transit4"/>
      <sheetName val="CMA-Bank_Rec4"/>
      <sheetName val="Bank_Ac_Format4"/>
      <sheetName val="Annexure_24"/>
      <sheetName val="Citibank_14"/>
      <sheetName val="New_Accounts4"/>
      <sheetName val="Canara_Bank_B'lore4"/>
      <sheetName val="Standard_Chartered_bank4"/>
      <sheetName val="Canara_Bank_(EEFC)4"/>
      <sheetName val="Annexure_I4"/>
      <sheetName val="Annexure_II4"/>
      <sheetName val="Deposit_in_Transit4"/>
      <sheetName val="Subschedule_4"/>
      <sheetName val="Sch_VI4"/>
      <sheetName val="BRS_Review4"/>
      <sheetName val="Os_Chq4"/>
      <sheetName val="Cent_Bk_0614"/>
      <sheetName val="Citi_Bank4"/>
      <sheetName val="Corpn_Loan-_800014"/>
      <sheetName val="Corpn_Loan-_700014"/>
      <sheetName val="Corp-TLS2-New_facility4"/>
      <sheetName val="Journal_and_Unusual_Entries4"/>
      <sheetName val="Movement_Entries4"/>
      <sheetName val="Item_Compare4"/>
      <sheetName val="Navigation_Page4"/>
      <sheetName val="FATSNF_Pool_Price4"/>
      <sheetName val="Rate analysis"/>
      <sheetName val="Control_Worksheet_(TB)5"/>
      <sheetName val="SBM,_Blr5"/>
      <sheetName val="SBM,_Smiore_-_Deogiri5"/>
      <sheetName val="SBM,_Hospet5"/>
      <sheetName val="SBM,_Smiore_Ac5"/>
      <sheetName val="BOI,_Malleshwaram,_Blr5"/>
      <sheetName val="SBM,_LPG_Ac5"/>
      <sheetName val="Sy_B,_Vsngr,_Blr5"/>
      <sheetName val="Sample-OS_Chq5"/>
      <sheetName val="Details-OS_Chq5"/>
      <sheetName val="Sample-Bank_Rec5"/>
      <sheetName val="Details-Bank_Rec5"/>
      <sheetName val="General_Discussion5"/>
      <sheetName val="Canara_Bank,_Goa5"/>
      <sheetName val="Annexure_15"/>
      <sheetName val="CMA-Os_Cheques5"/>
      <sheetName val="OS_Cheques5"/>
      <sheetName val="CMA-Dep_in_Transit5"/>
      <sheetName val="CMA-Bank_Rec5"/>
      <sheetName val="Bank_Ac_Format5"/>
      <sheetName val="Annexure_25"/>
      <sheetName val="Citibank_15"/>
      <sheetName val="New_Accounts5"/>
      <sheetName val="Canara_Bank_B'lore5"/>
      <sheetName val="Standard_Chartered_bank5"/>
      <sheetName val="Canara_Bank_(EEFC)5"/>
      <sheetName val="Annexure_I5"/>
      <sheetName val="Annexure_II5"/>
      <sheetName val="Deposit_in_Transit5"/>
      <sheetName val="Subschedule_5"/>
      <sheetName val="Sch_VI5"/>
      <sheetName val="BRS_Review5"/>
      <sheetName val="Os_Chq5"/>
      <sheetName val="Cent_Bk_0615"/>
      <sheetName val="Citi_Bank5"/>
      <sheetName val="Corpn_Loan-_800015"/>
      <sheetName val="Corpn_Loan-_700015"/>
      <sheetName val="Corp-TLS2-New_facility5"/>
      <sheetName val="Journal_and_Unusual_Entries5"/>
      <sheetName val="Movement_Entries5"/>
      <sheetName val="Item_Compare5"/>
      <sheetName val="Navigation_Page5"/>
      <sheetName val="FATSNF_Pool_Price5"/>
      <sheetName val="Control_Worksheet_(TB)6"/>
      <sheetName val="SBM,_Blr6"/>
      <sheetName val="SBM,_Smiore_-_Deogiri6"/>
      <sheetName val="SBM,_Hospet6"/>
      <sheetName val="SBM,_Smiore_Ac6"/>
      <sheetName val="BOI,_Malleshwaram,_Blr6"/>
      <sheetName val="SBM,_LPG_Ac6"/>
      <sheetName val="Sy_B,_Vsngr,_Blr6"/>
      <sheetName val="Sample-OS_Chq6"/>
      <sheetName val="Details-OS_Chq6"/>
      <sheetName val="Sample-Bank_Rec6"/>
      <sheetName val="Details-Bank_Rec6"/>
      <sheetName val="General_Discussion6"/>
      <sheetName val="Canara_Bank,_Goa6"/>
      <sheetName val="Annexure_16"/>
      <sheetName val="CMA-Os_Cheques6"/>
      <sheetName val="OS_Cheques6"/>
      <sheetName val="CMA-Dep_in_Transit6"/>
      <sheetName val="CMA-Bank_Rec6"/>
      <sheetName val="Bank_Ac_Format6"/>
      <sheetName val="Annexure_26"/>
      <sheetName val="Citibank_16"/>
      <sheetName val="New_Accounts6"/>
      <sheetName val="Canara_Bank_B'lore6"/>
      <sheetName val="Standard_Chartered_bank6"/>
      <sheetName val="Canara_Bank_(EEFC)6"/>
      <sheetName val="Annexure_I6"/>
      <sheetName val="Annexure_II6"/>
      <sheetName val="Deposit_in_Transit6"/>
      <sheetName val="Subschedule_6"/>
      <sheetName val="Sch_VI6"/>
      <sheetName val="BRS_Review6"/>
      <sheetName val="Os_Chq6"/>
      <sheetName val="Cent_Bk_0616"/>
      <sheetName val="Citi_Bank6"/>
      <sheetName val="Corpn_Loan-_800016"/>
      <sheetName val="Corpn_Loan-_700016"/>
      <sheetName val="Corp-TLS2-New_facility6"/>
      <sheetName val="Journal_and_Unusual_Entries6"/>
      <sheetName val="Movement_Entries6"/>
      <sheetName val="Item_Compare6"/>
      <sheetName val="Navigation_Page6"/>
      <sheetName val="FATSNF_Pool_Price6"/>
      <sheetName val="Control_Worksheet_(TB)7"/>
      <sheetName val="SBM,_Blr7"/>
      <sheetName val="SBM,_Smiore_-_Deogiri7"/>
      <sheetName val="SBM,_Hospet7"/>
      <sheetName val="SBM,_Smiore_Ac7"/>
      <sheetName val="BOI,_Malleshwaram,_Blr7"/>
      <sheetName val="SBM,_LPG_Ac7"/>
      <sheetName val="Sy_B,_Vsngr,_Blr7"/>
      <sheetName val="Sample-OS_Chq7"/>
      <sheetName val="Details-OS_Chq7"/>
      <sheetName val="Sample-Bank_Rec7"/>
      <sheetName val="Details-Bank_Rec7"/>
      <sheetName val="General_Discussion7"/>
      <sheetName val="Canara_Bank,_Goa7"/>
      <sheetName val="Annexure_17"/>
      <sheetName val="CMA-Os_Cheques7"/>
      <sheetName val="OS_Cheques7"/>
      <sheetName val="CMA-Dep_in_Transit7"/>
      <sheetName val="CMA-Bank_Rec7"/>
      <sheetName val="Bank_Ac_Format7"/>
      <sheetName val="Annexure_27"/>
      <sheetName val="Citibank_17"/>
      <sheetName val="New_Accounts7"/>
      <sheetName val="Canara_Bank_B'lore7"/>
      <sheetName val="Standard_Chartered_bank7"/>
      <sheetName val="Canara_Bank_(EEFC)7"/>
      <sheetName val="Annexure_I7"/>
      <sheetName val="Annexure_II7"/>
      <sheetName val="Deposit_in_Transit7"/>
      <sheetName val="Subschedule_7"/>
      <sheetName val="Sch_VI7"/>
      <sheetName val="BRS_Review7"/>
      <sheetName val="Os_Chq7"/>
      <sheetName val="Cent_Bk_0617"/>
      <sheetName val="Citi_Bank7"/>
      <sheetName val="Corpn_Loan-_800017"/>
      <sheetName val="Corpn_Loan-_700017"/>
      <sheetName val="Corp-TLS2-New_facility7"/>
      <sheetName val="Journal_and_Unusual_Entries7"/>
      <sheetName val="Movement_Entries7"/>
      <sheetName val="Item_Compare7"/>
      <sheetName val="Navigation_Page7"/>
      <sheetName val="FATSNF_Pool_Price7"/>
      <sheetName val="Rate_analysis"/>
      <sheetName val="Seide Customer wise "/>
      <sheetName val="Filati Customer wise"/>
      <sheetName val="Consl LS"/>
      <sheetName val="Reco"/>
      <sheetName val="Seide LS"/>
      <sheetName val="Filati LS"/>
      <sheetName val="XREF"/>
      <sheetName val="No. of Emp"/>
      <sheetName val="variables"/>
      <sheetName val="Worksheet in 5140 Cash and Bank"/>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efreshError="1"/>
      <sheetData sheetId="74" refreshError="1"/>
      <sheetData sheetId="75" refreshError="1"/>
      <sheetData sheetId="76" refreshError="1"/>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refreshError="1"/>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Set>
  </externalBook>
</externalLink>
</file>

<file path=xl/externalLinks/externalLink2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DFC BANK"/>
      <sheetName val="earnmodel"/>
    </sheetNames>
    <sheetDataSet>
      <sheetData sheetId="0" refreshError="1">
        <row r="2">
          <cell r="A2" t="str">
            <v>March ending</v>
          </cell>
          <cell r="C2">
            <v>1985</v>
          </cell>
          <cell r="D2">
            <v>1986</v>
          </cell>
          <cell r="E2">
            <v>1987</v>
          </cell>
          <cell r="F2">
            <v>1988</v>
          </cell>
          <cell r="G2">
            <v>1989</v>
          </cell>
          <cell r="H2">
            <v>1990</v>
          </cell>
          <cell r="I2">
            <v>1991</v>
          </cell>
          <cell r="J2">
            <v>1992</v>
          </cell>
          <cell r="K2">
            <v>1993</v>
          </cell>
          <cell r="L2">
            <v>1994</v>
          </cell>
          <cell r="M2">
            <v>1995</v>
          </cell>
          <cell r="N2">
            <v>1996</v>
          </cell>
          <cell r="O2">
            <v>1997</v>
          </cell>
          <cell r="P2">
            <v>1998</v>
          </cell>
          <cell r="Q2">
            <v>1999</v>
          </cell>
          <cell r="R2" t="str">
            <v>2000JF</v>
          </cell>
          <cell r="S2" t="str">
            <v>2000JF</v>
          </cell>
        </row>
      </sheetData>
      <sheetData sheetId="1" refreshError="1"/>
    </sheetDataSet>
  </externalBook>
</externalLink>
</file>

<file path=xl/externalLinks/externalLink2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Summary"/>
      <sheetName val="assumptions"/>
      <sheetName val="variables"/>
      <sheetName val="bud0102"/>
      <sheetName val="bud0102ohds"/>
      <sheetName val="bud0102dipping"/>
      <sheetName val="CMUrevised"/>
      <sheetName val="CMUtransport"/>
      <sheetName val="TTKinbound"/>
      <sheetName val="Pondicherri"/>
      <sheetName val="TTKoutbound"/>
      <sheetName val="sales"/>
      <sheetName val="Sawston"/>
      <sheetName val="payback"/>
      <sheetName val="Addition"/>
      <sheetName val="FD02 2009-10"/>
      <sheetName val="SSL PB P&amp;L"/>
      <sheetName val="SUBSCHD"/>
      <sheetName val="BS-203"/>
      <sheetName val="#REF"/>
      <sheetName val="Inputs"/>
      <sheetName val="SSL_PB_P&amp;L"/>
      <sheetName val="FD02_2009-10"/>
      <sheetName val="F &amp; F"/>
      <sheetName val="Cache financials"/>
      <sheetName val="InputPO_Del"/>
      <sheetName val="SSL_PB_P&amp;L1"/>
      <sheetName val="FD02_2009-101"/>
      <sheetName val="F_&amp;_F"/>
      <sheetName val="Data"/>
      <sheetName val="15"/>
      <sheetName val="FD02_2009-102"/>
      <sheetName val="SSL_PB_P&amp;L2"/>
      <sheetName val="F_&amp;_F1"/>
      <sheetName val="Cache_financials"/>
      <sheetName val="Beta"/>
      <sheetName val="Notes"/>
      <sheetName val="hrd_matrix"/>
      <sheetName val="BRAKE"/>
      <sheetName val="ROYALTY"/>
      <sheetName val="Additions "/>
      <sheetName val="Main Sheet"/>
      <sheetName val="MPAGC"/>
      <sheetName val="TDTKP"/>
      <sheetName val="DK-KH"/>
      <sheetName val="Relacion de Referencias"/>
      <sheetName val="CALCULATIONS"/>
      <sheetName val="Sheet1 (2)"/>
      <sheetName val="FD02_2009-104"/>
      <sheetName val="SSL_PB_P&amp;L4"/>
      <sheetName val="F_&amp;_F3"/>
      <sheetName val="FD02_2009-103"/>
      <sheetName val="SSL_PB_P&amp;L3"/>
      <sheetName val="F_&amp;_F2"/>
      <sheetName val="FD02_2009-105"/>
      <sheetName val="SSL_PB_P&amp;L5"/>
      <sheetName val="F_&amp;_F4"/>
      <sheetName val="FD02_2009-106"/>
      <sheetName val="SSL_PB_P&amp;L6"/>
      <sheetName val="F_&amp;_F5"/>
      <sheetName val="FD02_2009-108"/>
      <sheetName val="SSL_PB_P&amp;L8"/>
      <sheetName val="F_&amp;_F7"/>
      <sheetName val="FD02_2009-107"/>
      <sheetName val="SSL_PB_P&amp;L7"/>
      <sheetName val="F_&amp;_F6"/>
      <sheetName val="FD02_2009-109"/>
      <sheetName val="SSL_PB_P&amp;L9"/>
      <sheetName val="F_&amp;_F8"/>
      <sheetName val="FD02_2009-1010"/>
      <sheetName val="SSL_PB_P&amp;L10"/>
      <sheetName val="F_&amp;_F9"/>
      <sheetName val="FD02_2009-1011"/>
      <sheetName val="SSL_PB_P&amp;L11"/>
      <sheetName val="F_&amp;_F10"/>
      <sheetName val="Cache_financials1"/>
      <sheetName val="FD02_2009-1012"/>
      <sheetName val="SSL_PB_P&amp;L12"/>
      <sheetName val="F_&amp;_F11"/>
      <sheetName val="Cache_financials2"/>
      <sheetName val="Additions_"/>
      <sheetName val="Main_Sheet"/>
      <sheetName val="Relacion_de_Referencias"/>
      <sheetName val="Sheet1_(2)"/>
      <sheetName val="CMA Calculations"/>
      <sheetName val="Sheet2"/>
      <sheetName val="Methodolgy"/>
      <sheetName val="RPT 51-VOLUME DATA-Industry"/>
      <sheetName val="RPT 50-VOLUME DATA-PCI "/>
      <sheetName val="ACSFINAL"/>
      <sheetName val="Civil Boq"/>
      <sheetName val="cma - amc EXPENSES"/>
      <sheetName val="workingmaster"/>
      <sheetName val="Summ"/>
      <sheetName val="p&amp;l"/>
      <sheetName val="Form"/>
      <sheetName val="Cours Moyen Francs"/>
      <sheetName val="TrialBal"/>
      <sheetName val="Subschedule "/>
      <sheetName val="TransactionList"/>
      <sheetName val="FD02_2009-1013"/>
      <sheetName val="SSL_PB_P&amp;L13"/>
      <sheetName val="F_&amp;_F12"/>
      <sheetName val="Cache_financials3"/>
      <sheetName val="Additions_1"/>
      <sheetName val="Main_Sheet1"/>
      <sheetName val="Relacion_de_Referencias1"/>
      <sheetName val="Sheet1_(2)1"/>
      <sheetName val="GLOBAL2003 from Giv"/>
      <sheetName val="COGS"/>
      <sheetName val="Volumes (2)"/>
      <sheetName val="DRI RELAY J"/>
      <sheetName val="Part A General"/>
      <sheetName val="Sheet1"/>
      <sheetName val="Lists"/>
      <sheetName val="Deletions"/>
      <sheetName val="po-log - curr. rate"/>
      <sheetName val="Classification"/>
      <sheetName val="Corporels_BU07"/>
      <sheetName val="Corporels_F06"/>
      <sheetName val="Financiers_BU07"/>
      <sheetName val="Financiers_F07"/>
      <sheetName val="GI 02"/>
      <sheetName val="Horus"/>
      <sheetName val="Incorporels_BU07"/>
      <sheetName val="Incorporels_F06"/>
      <sheetName val="GI 01"/>
      <sheetName val="Civil Work"/>
      <sheetName val="77S(O)"/>
      <sheetName val="GL Dump"/>
      <sheetName val="Amortization of bond exp."/>
      <sheetName val="trial bal"/>
      <sheetName val="Exchange"/>
      <sheetName val="Contactor"/>
      <sheetName val="Setup"/>
      <sheetName val="Financial Output"/>
      <sheetName val="WDV Workings"/>
    </sheetNames>
    <sheetDataSet>
      <sheetData sheetId="0" refreshError="1"/>
      <sheetData sheetId="1" refreshError="1"/>
      <sheetData sheetId="2" refreshError="1"/>
      <sheetData sheetId="3" refreshError="1">
        <row r="16">
          <cell r="G16">
            <v>0.10340000000000001</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 sheetId="29"/>
      <sheetData sheetId="30" refreshError="1"/>
      <sheetData sheetId="31" refreshError="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sheetData sheetId="102"/>
      <sheetData sheetId="103"/>
      <sheetData sheetId="104"/>
      <sheetData sheetId="105"/>
      <sheetData sheetId="106"/>
      <sheetData sheetId="107"/>
      <sheetData sheetId="108"/>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Set>
  </externalBook>
</externalLink>
</file>

<file path=xl/externalLinks/externalLink2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n Realised Profits"/>
      <sheetName val="SUMWO CELLO"/>
      <sheetName val="SAL INC."/>
      <sheetName val="Solara mexico"/>
      <sheetName val="Biofarma"/>
      <sheetName val="Cellofarm Brazil"/>
      <sheetName val="Cello-wo adj."/>
      <sheetName val="Strides Latina"/>
      <sheetName val="Poland"/>
      <sheetName val="Italy"/>
      <sheetName val="SAIL"/>
      <sheetName val="SAL-STAR"/>
      <sheetName val="SAL-INDIA"/>
      <sheetName val="Pharma-Ind total"/>
      <sheetName val="SAL-CRAM"/>
      <sheetName val="Global-Rem"/>
      <sheetName val="Quantam"/>
      <sheetName val="STAL"/>
      <sheetName val="STSA"/>
      <sheetName val="MEDGENE"/>
      <sheetName val="FIRMATATION"/>
      <sheetName val="Arcolab"/>
      <sheetName val="Brazil"/>
      <sheetName val="AKORN"/>
      <sheetName val="Can"/>
      <sheetName val="SPV"/>
      <sheetName val="Consol"/>
      <sheetName val="Ratio"/>
      <sheetName val="Margins-02.03.07"/>
      <sheetName val="Rev.ak-2.03.07"/>
      <sheetName val="New format-geo"/>
      <sheetName val="Sales Growth-KRR"/>
      <sheetName val="Sales-AK"/>
      <sheetName val="Sigma-Format"/>
      <sheetName val="Inv &amp; Deb"/>
      <sheetName val="Dec.06"/>
      <sheetName val="Cust.&amp; Prod."/>
      <sheetName val="Sheet2"/>
      <sheetName val="Unit wise"/>
      <sheetName val="13.11.06"/>
      <sheetName val="Analysis-For concall"/>
      <sheetName val="Mkt-Sales Breakup"/>
      <sheetName val="Rev-Graph"/>
      <sheetName val="Top Cust- Margins"/>
      <sheetName val="Orders vs Act."/>
      <sheetName val="Man power"/>
      <sheetName val="bs"/>
      <sheetName val="brod"/>
      <sheetName val="Sheet9"/>
      <sheetName val="SUM-06"/>
      <sheetName val="SUM Q3"/>
      <sheetName val="SUM Q2"/>
      <sheetName val="Revenue"/>
      <sheetName val="Top ten"/>
      <sheetName val="spv analysis"/>
      <sheetName val="Manpower"/>
      <sheetName val="Consol-wo biofarma"/>
      <sheetName val="Global cons."/>
      <sheetName val="Sum Q1"/>
      <sheetName val="Plant"/>
      <sheetName val="Plant-Sum"/>
      <sheetName val="Sheet1"/>
      <sheetName val="with sing"/>
      <sheetName val="Sum"/>
      <sheetName val="Rec. from Ronald"/>
      <sheetName val="Consol-1"/>
      <sheetName val="Consol-2"/>
      <sheetName val="Sum-Jan06"/>
      <sheetName val="SumFeb06"/>
      <sheetName val="Sum march06"/>
      <sheetName val="Q1 Sum"/>
      <sheetName val="bs_cf"/>
      <sheetName val="bank"/>
      <sheetName val="Debtors"/>
      <sheetName val="loans"/>
      <sheetName val="Summary"/>
      <sheetName val="GİRİŞ 1"/>
      <sheetName val="301 RTI"/>
      <sheetName val="variables"/>
      <sheetName val="LONG SERVICE"/>
      <sheetName val="Non_Realised_Profits5"/>
      <sheetName val="SUMWO_CELLO5"/>
      <sheetName val="SAL_INC_5"/>
      <sheetName val="Solara_mexico5"/>
      <sheetName val="Cellofarm_Brazil5"/>
      <sheetName val="Cello-wo_adj_5"/>
      <sheetName val="Strides_Latina5"/>
      <sheetName val="Pharma-Ind_total5"/>
      <sheetName val="Margins-02_03_075"/>
      <sheetName val="Rev_ak-2_03_075"/>
      <sheetName val="New_format-geo5"/>
      <sheetName val="Sales_Growth-KRR5"/>
      <sheetName val="Inv_&amp;_Deb5"/>
      <sheetName val="Dec_065"/>
      <sheetName val="Cust_&amp;_Prod_5"/>
      <sheetName val="Unit_wise5"/>
      <sheetName val="13_11_065"/>
      <sheetName val="Analysis-For_concall5"/>
      <sheetName val="Mkt-Sales_Breakup5"/>
      <sheetName val="Top_Cust-_Margins5"/>
      <sheetName val="Orders_vs_Act_5"/>
      <sheetName val="Man_power5"/>
      <sheetName val="SUM_Q35"/>
      <sheetName val="SUM_Q25"/>
      <sheetName val="Top_ten5"/>
      <sheetName val="spv_analysis5"/>
      <sheetName val="Consol-wo_biofarma5"/>
      <sheetName val="Global_cons_5"/>
      <sheetName val="Sum_Q15"/>
      <sheetName val="with_sing5"/>
      <sheetName val="Rec__from_Ronald5"/>
      <sheetName val="Sum_march065"/>
      <sheetName val="Q1_Sum5"/>
      <sheetName val="GİRİŞ_15"/>
      <sheetName val="LONG_SERVICE5"/>
      <sheetName val="Non_Realised_Profits"/>
      <sheetName val="SUMWO_CELLO"/>
      <sheetName val="SAL_INC_"/>
      <sheetName val="Solara_mexico"/>
      <sheetName val="Cellofarm_Brazil"/>
      <sheetName val="Cello-wo_adj_"/>
      <sheetName val="Strides_Latina"/>
      <sheetName val="Pharma-Ind_total"/>
      <sheetName val="Margins-02_03_07"/>
      <sheetName val="Rev_ak-2_03_07"/>
      <sheetName val="New_format-geo"/>
      <sheetName val="Sales_Growth-KRR"/>
      <sheetName val="Inv_&amp;_Deb"/>
      <sheetName val="Dec_06"/>
      <sheetName val="Cust_&amp;_Prod_"/>
      <sheetName val="Unit_wise"/>
      <sheetName val="13_11_06"/>
      <sheetName val="Analysis-For_concall"/>
      <sheetName val="Mkt-Sales_Breakup"/>
      <sheetName val="Top_Cust-_Margins"/>
      <sheetName val="Orders_vs_Act_"/>
      <sheetName val="Man_power"/>
      <sheetName val="SUM_Q3"/>
      <sheetName val="SUM_Q2"/>
      <sheetName val="Top_ten"/>
      <sheetName val="spv_analysis"/>
      <sheetName val="Consol-wo_biofarma"/>
      <sheetName val="Global_cons_"/>
      <sheetName val="Sum_Q1"/>
      <sheetName val="with_sing"/>
      <sheetName val="Rec__from_Ronald"/>
      <sheetName val="Sum_march06"/>
      <sheetName val="Q1_Sum"/>
      <sheetName val="GİRİŞ_1"/>
      <sheetName val="LONG_SERVICE"/>
      <sheetName val="Non_Realised_Profits1"/>
      <sheetName val="SUMWO_CELLO1"/>
      <sheetName val="SAL_INC_1"/>
      <sheetName val="Solara_mexico1"/>
      <sheetName val="Cellofarm_Brazil1"/>
      <sheetName val="Cello-wo_adj_1"/>
      <sheetName val="Strides_Latina1"/>
      <sheetName val="Pharma-Ind_total1"/>
      <sheetName val="Margins-02_03_071"/>
      <sheetName val="Rev_ak-2_03_071"/>
      <sheetName val="New_format-geo1"/>
      <sheetName val="Sales_Growth-KRR1"/>
      <sheetName val="Inv_&amp;_Deb1"/>
      <sheetName val="Dec_061"/>
      <sheetName val="Cust_&amp;_Prod_1"/>
      <sheetName val="Unit_wise1"/>
      <sheetName val="13_11_061"/>
      <sheetName val="Analysis-For_concall1"/>
      <sheetName val="Mkt-Sales_Breakup1"/>
      <sheetName val="Top_Cust-_Margins1"/>
      <sheetName val="Orders_vs_Act_1"/>
      <sheetName val="Man_power1"/>
      <sheetName val="SUM_Q31"/>
      <sheetName val="SUM_Q21"/>
      <sheetName val="Top_ten1"/>
      <sheetName val="spv_analysis1"/>
      <sheetName val="Consol-wo_biofarma1"/>
      <sheetName val="Global_cons_1"/>
      <sheetName val="Sum_Q11"/>
      <sheetName val="with_sing1"/>
      <sheetName val="Rec__from_Ronald1"/>
      <sheetName val="Sum_march061"/>
      <sheetName val="Q1_Sum1"/>
      <sheetName val="GİRİŞ_11"/>
      <sheetName val="LONG_SERVICE1"/>
      <sheetName val="301_RTI3"/>
      <sheetName val="Non_Realised_Profits2"/>
      <sheetName val="SUMWO_CELLO2"/>
      <sheetName val="SAL_INC_2"/>
      <sheetName val="Solara_mexico2"/>
      <sheetName val="Cellofarm_Brazil2"/>
      <sheetName val="Cello-wo_adj_2"/>
      <sheetName val="Strides_Latina2"/>
      <sheetName val="Pharma-Ind_total2"/>
      <sheetName val="Margins-02_03_072"/>
      <sheetName val="Rev_ak-2_03_072"/>
      <sheetName val="New_format-geo2"/>
      <sheetName val="Sales_Growth-KRR2"/>
      <sheetName val="Inv_&amp;_Deb2"/>
      <sheetName val="Dec_062"/>
      <sheetName val="Cust_&amp;_Prod_2"/>
      <sheetName val="Unit_wise2"/>
      <sheetName val="13_11_062"/>
      <sheetName val="Analysis-For_concall2"/>
      <sheetName val="Mkt-Sales_Breakup2"/>
      <sheetName val="Top_Cust-_Margins2"/>
      <sheetName val="Orders_vs_Act_2"/>
      <sheetName val="Man_power2"/>
      <sheetName val="SUM_Q32"/>
      <sheetName val="SUM_Q22"/>
      <sheetName val="Top_ten2"/>
      <sheetName val="spv_analysis2"/>
      <sheetName val="Consol-wo_biofarma2"/>
      <sheetName val="Global_cons_2"/>
      <sheetName val="Sum_Q12"/>
      <sheetName val="with_sing2"/>
      <sheetName val="Rec__from_Ronald2"/>
      <sheetName val="Sum_march062"/>
      <sheetName val="Q1_Sum2"/>
      <sheetName val="GİRİŞ_12"/>
      <sheetName val="LONG_SERVICE2"/>
      <sheetName val="301_RTI"/>
      <sheetName val="Non_Realised_Profits3"/>
      <sheetName val="SUMWO_CELLO3"/>
      <sheetName val="SAL_INC_3"/>
      <sheetName val="Solara_mexico3"/>
      <sheetName val="Cellofarm_Brazil3"/>
      <sheetName val="Cello-wo_adj_3"/>
      <sheetName val="Strides_Latina3"/>
      <sheetName val="Pharma-Ind_total3"/>
      <sheetName val="Margins-02_03_073"/>
      <sheetName val="Rev_ak-2_03_073"/>
      <sheetName val="New_format-geo3"/>
      <sheetName val="Sales_Growth-KRR3"/>
      <sheetName val="Inv_&amp;_Deb3"/>
      <sheetName val="Dec_063"/>
      <sheetName val="Cust_&amp;_Prod_3"/>
      <sheetName val="Unit_wise3"/>
      <sheetName val="13_11_063"/>
      <sheetName val="Analysis-For_concall3"/>
      <sheetName val="Mkt-Sales_Breakup3"/>
      <sheetName val="Top_Cust-_Margins3"/>
      <sheetName val="Orders_vs_Act_3"/>
      <sheetName val="Man_power3"/>
      <sheetName val="SUM_Q33"/>
      <sheetName val="SUM_Q23"/>
      <sheetName val="Top_ten3"/>
      <sheetName val="spv_analysis3"/>
      <sheetName val="Consol-wo_biofarma3"/>
      <sheetName val="Global_cons_3"/>
      <sheetName val="Sum_Q13"/>
      <sheetName val="with_sing3"/>
      <sheetName val="Rec__from_Ronald3"/>
      <sheetName val="Sum_march063"/>
      <sheetName val="Q1_Sum3"/>
      <sheetName val="GİRİŞ_13"/>
      <sheetName val="LONG_SERVICE3"/>
      <sheetName val="301_RTI1"/>
      <sheetName val="Non_Realised_Profits4"/>
      <sheetName val="SUMWO_CELLO4"/>
      <sheetName val="SAL_INC_4"/>
      <sheetName val="Solara_mexico4"/>
      <sheetName val="Cellofarm_Brazil4"/>
      <sheetName val="Cello-wo_adj_4"/>
      <sheetName val="Strides_Latina4"/>
      <sheetName val="Pharma-Ind_total4"/>
      <sheetName val="Margins-02_03_074"/>
      <sheetName val="Rev_ak-2_03_074"/>
      <sheetName val="New_format-geo4"/>
      <sheetName val="Sales_Growth-KRR4"/>
      <sheetName val="Inv_&amp;_Deb4"/>
      <sheetName val="Dec_064"/>
      <sheetName val="Cust_&amp;_Prod_4"/>
      <sheetName val="Unit_wise4"/>
      <sheetName val="13_11_064"/>
      <sheetName val="Analysis-For_concall4"/>
      <sheetName val="Mkt-Sales_Breakup4"/>
      <sheetName val="Top_Cust-_Margins4"/>
      <sheetName val="Orders_vs_Act_4"/>
      <sheetName val="Man_power4"/>
      <sheetName val="SUM_Q34"/>
      <sheetName val="SUM_Q24"/>
      <sheetName val="Top_ten4"/>
      <sheetName val="spv_analysis4"/>
      <sheetName val="Consol-wo_biofarma4"/>
      <sheetName val="Global_cons_4"/>
      <sheetName val="Sum_Q14"/>
      <sheetName val="with_sing4"/>
      <sheetName val="Rec__from_Ronald4"/>
      <sheetName val="Sum_march064"/>
      <sheetName val="Q1_Sum4"/>
      <sheetName val="GİRİŞ_14"/>
      <sheetName val="LONG_SERVICE4"/>
      <sheetName val="301_RTI2"/>
      <sheetName val="Non_Realised_Profits6"/>
      <sheetName val="SUMWO_CELLO6"/>
      <sheetName val="SAL_INC_6"/>
      <sheetName val="Solara_mexico6"/>
      <sheetName val="Cellofarm_Brazil6"/>
      <sheetName val="Cello-wo_adj_6"/>
      <sheetName val="Strides_Latina6"/>
      <sheetName val="Pharma-Ind_total6"/>
      <sheetName val="Margins-02_03_076"/>
      <sheetName val="Rev_ak-2_03_076"/>
      <sheetName val="New_format-geo6"/>
      <sheetName val="Sales_Growth-KRR6"/>
      <sheetName val="Inv_&amp;_Deb6"/>
      <sheetName val="Dec_066"/>
      <sheetName val="Cust_&amp;_Prod_6"/>
      <sheetName val="Unit_wise6"/>
      <sheetName val="13_11_066"/>
      <sheetName val="Analysis-For_concall6"/>
      <sheetName val="Mkt-Sales_Breakup6"/>
      <sheetName val="Top_Cust-_Margins6"/>
      <sheetName val="Orders_vs_Act_6"/>
      <sheetName val="Man_power6"/>
      <sheetName val="SUM_Q36"/>
      <sheetName val="SUM_Q26"/>
      <sheetName val="Top_ten6"/>
      <sheetName val="spv_analysis6"/>
      <sheetName val="Consol-wo_biofarma6"/>
      <sheetName val="Global_cons_6"/>
      <sheetName val="Sum_Q16"/>
      <sheetName val="with_sing6"/>
      <sheetName val="Rec__from_Ronald6"/>
      <sheetName val="Sum_march066"/>
      <sheetName val="Q1_Sum6"/>
      <sheetName val="GİRİŞ_16"/>
      <sheetName val="LONG_SERVICE6"/>
      <sheetName val="301_RTI4"/>
      <sheetName val="Non_Realised_Profits7"/>
      <sheetName val="SUMWO_CELLO7"/>
      <sheetName val="SAL_INC_7"/>
      <sheetName val="Solara_mexico7"/>
      <sheetName val="Cellofarm_Brazil7"/>
      <sheetName val="Cello-wo_adj_7"/>
      <sheetName val="Strides_Latina7"/>
      <sheetName val="Pharma-Ind_total7"/>
      <sheetName val="Margins-02_03_077"/>
      <sheetName val="Rev_ak-2_03_077"/>
      <sheetName val="New_format-geo7"/>
      <sheetName val="Sales_Growth-KRR7"/>
      <sheetName val="Inv_&amp;_Deb7"/>
      <sheetName val="Dec_067"/>
      <sheetName val="Cust_&amp;_Prod_7"/>
      <sheetName val="Unit_wise7"/>
      <sheetName val="13_11_067"/>
      <sheetName val="Analysis-For_concall7"/>
      <sheetName val="Mkt-Sales_Breakup7"/>
      <sheetName val="Top_Cust-_Margins7"/>
      <sheetName val="Orders_vs_Act_7"/>
      <sheetName val="Man_power7"/>
      <sheetName val="SUM_Q37"/>
      <sheetName val="SUM_Q27"/>
      <sheetName val="Top_ten7"/>
      <sheetName val="spv_analysis7"/>
      <sheetName val="Consol-wo_biofarma7"/>
      <sheetName val="Global_cons_7"/>
      <sheetName val="Sum_Q17"/>
      <sheetName val="with_sing7"/>
      <sheetName val="Rec__from_Ronald7"/>
      <sheetName val="Sum_march067"/>
      <sheetName val="Q1_Sum7"/>
      <sheetName val="GİRİŞ_17"/>
      <sheetName val="LONG_SERVICE7"/>
      <sheetName val="301_RTI5"/>
      <sheetName val="BS-203"/>
      <sheetName val="BUDGET-P&amp;L 2006"/>
      <sheetName val="Non_Realised_Profits9"/>
      <sheetName val="SUMWO_CELLO9"/>
      <sheetName val="SAL_INC_9"/>
      <sheetName val="Solara_mexico9"/>
      <sheetName val="Cellofarm_Brazil9"/>
      <sheetName val="Cello-wo_adj_9"/>
      <sheetName val="Strides_Latina9"/>
      <sheetName val="Pharma-Ind_total9"/>
      <sheetName val="Margins-02_03_079"/>
      <sheetName val="Rev_ak-2_03_079"/>
      <sheetName val="New_format-geo9"/>
      <sheetName val="Sales_Growth-KRR9"/>
      <sheetName val="Inv_&amp;_Deb9"/>
      <sheetName val="Dec_069"/>
      <sheetName val="Cust_&amp;_Prod_9"/>
      <sheetName val="Unit_wise9"/>
      <sheetName val="13_11_069"/>
      <sheetName val="Analysis-For_concall9"/>
      <sheetName val="Mkt-Sales_Breakup9"/>
      <sheetName val="Top_Cust-_Margins9"/>
      <sheetName val="Orders_vs_Act_9"/>
      <sheetName val="Man_power9"/>
      <sheetName val="SUM_Q39"/>
      <sheetName val="SUM_Q29"/>
      <sheetName val="Top_ten9"/>
      <sheetName val="spv_analysis9"/>
      <sheetName val="Consol-wo_biofarma9"/>
      <sheetName val="Global_cons_9"/>
      <sheetName val="Sum_Q19"/>
      <sheetName val="with_sing9"/>
      <sheetName val="Rec__from_Ronald9"/>
      <sheetName val="Sum_march069"/>
      <sheetName val="Q1_Sum9"/>
      <sheetName val="GİRİŞ_19"/>
      <sheetName val="LONG_SERVICE9"/>
      <sheetName val="301_RTI7"/>
      <sheetName val="Non_Realised_Profits8"/>
      <sheetName val="SUMWO_CELLO8"/>
      <sheetName val="SAL_INC_8"/>
      <sheetName val="Solara_mexico8"/>
      <sheetName val="Cellofarm_Brazil8"/>
      <sheetName val="Cello-wo_adj_8"/>
      <sheetName val="Strides_Latina8"/>
      <sheetName val="Pharma-Ind_total8"/>
      <sheetName val="Margins-02_03_078"/>
      <sheetName val="Rev_ak-2_03_078"/>
      <sheetName val="New_format-geo8"/>
      <sheetName val="Sales_Growth-KRR8"/>
      <sheetName val="Inv_&amp;_Deb8"/>
      <sheetName val="Dec_068"/>
      <sheetName val="Cust_&amp;_Prod_8"/>
      <sheetName val="Unit_wise8"/>
      <sheetName val="13_11_068"/>
      <sheetName val="Analysis-For_concall8"/>
      <sheetName val="Mkt-Sales_Breakup8"/>
      <sheetName val="Top_Cust-_Margins8"/>
      <sheetName val="Orders_vs_Act_8"/>
      <sheetName val="Man_power8"/>
      <sheetName val="SUM_Q38"/>
      <sheetName val="SUM_Q28"/>
      <sheetName val="Top_ten8"/>
      <sheetName val="spv_analysis8"/>
      <sheetName val="Consol-wo_biofarma8"/>
      <sheetName val="Global_cons_8"/>
      <sheetName val="Sum_Q18"/>
      <sheetName val="with_sing8"/>
      <sheetName val="Rec__from_Ronald8"/>
      <sheetName val="Sum_march068"/>
      <sheetName val="Q1_Sum8"/>
      <sheetName val="GİRİŞ_18"/>
      <sheetName val="LONG_SERVICE8"/>
      <sheetName val="301_RTI6"/>
      <sheetName val="Non_Realised_Profits10"/>
      <sheetName val="SUMWO_CELLO10"/>
      <sheetName val="SAL_INC_10"/>
      <sheetName val="Solara_mexico10"/>
      <sheetName val="Cellofarm_Brazil10"/>
      <sheetName val="Cello-wo_adj_10"/>
      <sheetName val="Strides_Latina10"/>
      <sheetName val="Pharma-Ind_total10"/>
      <sheetName val="Margins-02_03_0710"/>
      <sheetName val="Rev_ak-2_03_0710"/>
      <sheetName val="New_format-geo10"/>
      <sheetName val="Sales_Growth-KRR10"/>
      <sheetName val="Inv_&amp;_Deb10"/>
      <sheetName val="Dec_0610"/>
      <sheetName val="Cust_&amp;_Prod_10"/>
      <sheetName val="Unit_wise10"/>
      <sheetName val="13_11_0610"/>
      <sheetName val="Analysis-For_concall10"/>
      <sheetName val="Mkt-Sales_Breakup10"/>
      <sheetName val="Top_Cust-_Margins10"/>
      <sheetName val="Orders_vs_Act_10"/>
      <sheetName val="Man_power10"/>
      <sheetName val="SUM_Q310"/>
      <sheetName val="SUM_Q210"/>
      <sheetName val="Top_ten10"/>
      <sheetName val="spv_analysis10"/>
      <sheetName val="Consol-wo_biofarma10"/>
      <sheetName val="Global_cons_10"/>
      <sheetName val="Sum_Q110"/>
      <sheetName val="with_sing10"/>
      <sheetName val="Rec__from_Ronald10"/>
      <sheetName val="Sum_march0610"/>
      <sheetName val="Q1_Sum10"/>
      <sheetName val="GİRİŞ_110"/>
      <sheetName val="LONG_SERVICE10"/>
      <sheetName val="301_RTI8"/>
      <sheetName val="Non_Realised_Profits11"/>
      <sheetName val="SUMWO_CELLO11"/>
      <sheetName val="SAL_INC_11"/>
      <sheetName val="Solara_mexico11"/>
      <sheetName val="Cellofarm_Brazil11"/>
      <sheetName val="Cello-wo_adj_11"/>
      <sheetName val="Strides_Latina11"/>
      <sheetName val="Pharma-Ind_total11"/>
      <sheetName val="Margins-02_03_0711"/>
      <sheetName val="Rev_ak-2_03_0711"/>
      <sheetName val="New_format-geo11"/>
      <sheetName val="Sales_Growth-KRR11"/>
      <sheetName val="Inv_&amp;_Deb11"/>
      <sheetName val="Dec_0611"/>
      <sheetName val="Cust_&amp;_Prod_11"/>
      <sheetName val="Unit_wise11"/>
      <sheetName val="13_11_0611"/>
      <sheetName val="Analysis-For_concall11"/>
      <sheetName val="Mkt-Sales_Breakup11"/>
      <sheetName val="Top_Cust-_Margins11"/>
      <sheetName val="Orders_vs_Act_11"/>
      <sheetName val="Man_power11"/>
      <sheetName val="SUM_Q311"/>
      <sheetName val="SUM_Q211"/>
      <sheetName val="Top_ten11"/>
      <sheetName val="spv_analysis11"/>
      <sheetName val="Consol-wo_biofarma11"/>
      <sheetName val="Global_cons_11"/>
      <sheetName val="Sum_Q111"/>
      <sheetName val="with_sing11"/>
      <sheetName val="Rec__from_Ronald11"/>
      <sheetName val="Sum_march0611"/>
      <sheetName val="Q1_Sum11"/>
      <sheetName val="GİRİŞ_111"/>
      <sheetName val="LONG_SERVICE11"/>
      <sheetName val="301_RTI9"/>
      <sheetName val="BUDGET-P&amp;L_2006"/>
      <sheetName val="Non_Realised_Profits12"/>
      <sheetName val="SUMWO_CELLO12"/>
      <sheetName val="SAL_INC_12"/>
      <sheetName val="Solara_mexico12"/>
      <sheetName val="Cellofarm_Brazil12"/>
      <sheetName val="Cello-wo_adj_12"/>
      <sheetName val="Strides_Latina12"/>
      <sheetName val="Pharma-Ind_total12"/>
      <sheetName val="Margins-02_03_0712"/>
      <sheetName val="Rev_ak-2_03_0712"/>
      <sheetName val="New_format-geo12"/>
      <sheetName val="Sales_Growth-KRR12"/>
      <sheetName val="Inv_&amp;_Deb12"/>
      <sheetName val="Dec_0612"/>
      <sheetName val="Cust_&amp;_Prod_12"/>
      <sheetName val="Unit_wise12"/>
      <sheetName val="13_11_0612"/>
      <sheetName val="Analysis-For_concall12"/>
      <sheetName val="Mkt-Sales_Breakup12"/>
      <sheetName val="Top_Cust-_Margins12"/>
      <sheetName val="Orders_vs_Act_12"/>
      <sheetName val="Man_power12"/>
      <sheetName val="SUM_Q312"/>
      <sheetName val="SUM_Q212"/>
      <sheetName val="Top_ten12"/>
      <sheetName val="spv_analysis12"/>
      <sheetName val="Consol-wo_biofarma12"/>
      <sheetName val="Global_cons_12"/>
      <sheetName val="Sum_Q112"/>
      <sheetName val="with_sing12"/>
      <sheetName val="Rec__from_Ronald12"/>
      <sheetName val="Sum_march0612"/>
      <sheetName val="Q1_Sum12"/>
      <sheetName val="GİRİŞ_112"/>
      <sheetName val="LONG_SERVICE12"/>
      <sheetName val="301_RTI10"/>
      <sheetName val="BUDGET-P&amp;L_20061"/>
      <sheetName val="Non_Realised_Profits13"/>
      <sheetName val="SUMWO_CELLO13"/>
      <sheetName val="SAL_INC_13"/>
      <sheetName val="Solara_mexico13"/>
      <sheetName val="Cellofarm_Brazil13"/>
      <sheetName val="Cello-wo_adj_13"/>
      <sheetName val="Strides_Latina13"/>
      <sheetName val="Pharma-Ind_total13"/>
      <sheetName val="Margins-02_03_0713"/>
      <sheetName val="Rev_ak-2_03_0713"/>
      <sheetName val="New_format-geo13"/>
      <sheetName val="Sales_Growth-KRR13"/>
      <sheetName val="Inv_&amp;_Deb13"/>
      <sheetName val="Dec_0613"/>
      <sheetName val="Cust_&amp;_Prod_13"/>
      <sheetName val="Unit_wise13"/>
      <sheetName val="13_11_0613"/>
      <sheetName val="Analysis-For_concall13"/>
      <sheetName val="Mkt-Sales_Breakup13"/>
      <sheetName val="Top_Cust-_Margins13"/>
      <sheetName val="Orders_vs_Act_13"/>
      <sheetName val="Man_power13"/>
      <sheetName val="SUM_Q313"/>
      <sheetName val="SUM_Q213"/>
      <sheetName val="Top_ten13"/>
      <sheetName val="spv_analysis13"/>
      <sheetName val="Consol-wo_biofarma13"/>
      <sheetName val="Global_cons_13"/>
      <sheetName val="Sum_Q113"/>
      <sheetName val="with_sing13"/>
      <sheetName val="Rec__from_Ronald13"/>
      <sheetName val="Sum_march0613"/>
      <sheetName val="Q1_Sum13"/>
      <sheetName val="GİRİŞ_113"/>
      <sheetName val="LONG_SERVICE13"/>
      <sheetName val="301_RTI11"/>
      <sheetName val="BUDGET-P&amp;L_20062"/>
      <sheetName val="Item Compare"/>
      <sheetName val="List"/>
      <sheetName val="inventories list by amount"/>
      <sheetName val="Non_Realised_Profits14"/>
      <sheetName val="SUMWO_CELLO14"/>
      <sheetName val="SAL_INC_14"/>
      <sheetName val="Solara_mexico14"/>
      <sheetName val="Cellofarm_Brazil14"/>
      <sheetName val="Cello-wo_adj_14"/>
      <sheetName val="Strides_Latina14"/>
      <sheetName val="Pharma-Ind_total14"/>
      <sheetName val="Margins-02_03_0714"/>
      <sheetName val="Rev_ak-2_03_0714"/>
      <sheetName val="New_format-geo14"/>
      <sheetName val="Sales_Growth-KRR14"/>
      <sheetName val="Inv_&amp;_Deb14"/>
      <sheetName val="Dec_0614"/>
      <sheetName val="Cust_&amp;_Prod_14"/>
      <sheetName val="Unit_wise14"/>
      <sheetName val="13_11_0614"/>
      <sheetName val="Analysis-For_concall14"/>
      <sheetName val="Mkt-Sales_Breakup14"/>
      <sheetName val="Top_Cust-_Margins14"/>
      <sheetName val="Orders_vs_Act_14"/>
      <sheetName val="Man_power14"/>
      <sheetName val="SUM_Q314"/>
      <sheetName val="SUM_Q214"/>
      <sheetName val="Top_ten14"/>
      <sheetName val="spv_analysis14"/>
      <sheetName val="Consol-wo_biofarma14"/>
      <sheetName val="Global_cons_14"/>
      <sheetName val="Sum_Q114"/>
      <sheetName val="with_sing14"/>
      <sheetName val="Rec__from_Ronald14"/>
      <sheetName val="Sum_march0614"/>
      <sheetName val="Q1_Sum14"/>
      <sheetName val="GİRİŞ_114"/>
      <sheetName val="LONG_SERVICE14"/>
      <sheetName val="301_RTI12"/>
      <sheetName val="BUDGET-P&amp;L_20063"/>
      <sheetName val="Debt &amp; Inter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61">
          <cell r="B61">
            <v>44.2</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refreshError="1"/>
      <sheetData sheetId="367" refreshError="1"/>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refreshError="1"/>
      <sheetData sheetId="588" refreshError="1"/>
      <sheetData sheetId="589" refreshError="1"/>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refreshError="1"/>
    </sheetDataSet>
  </externalBook>
</externalLink>
</file>

<file path=xl/externalLinks/externalLink2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RPP"/>
      <sheetName val="tables"/>
      <sheetName val="Addition"/>
      <sheetName val="Ratio"/>
    </sheetNames>
    <sheetDataSet>
      <sheetData sheetId="0" refreshError="1"/>
      <sheetData sheetId="1" refreshError="1"/>
      <sheetData sheetId="2" refreshError="1">
        <row r="4">
          <cell r="A4">
            <v>2003</v>
          </cell>
          <cell r="G4">
            <v>37987</v>
          </cell>
          <cell r="J4">
            <v>38016</v>
          </cell>
        </row>
        <row r="5">
          <cell r="A5">
            <v>2004</v>
          </cell>
          <cell r="G5">
            <v>38018</v>
          </cell>
          <cell r="J5">
            <v>38017</v>
          </cell>
        </row>
        <row r="6">
          <cell r="A6">
            <v>2005</v>
          </cell>
          <cell r="G6">
            <v>38047</v>
          </cell>
          <cell r="J6">
            <v>38018</v>
          </cell>
        </row>
        <row r="7">
          <cell r="A7">
            <v>2006</v>
          </cell>
          <cell r="G7">
            <v>38078</v>
          </cell>
          <cell r="J7">
            <v>38019</v>
          </cell>
        </row>
        <row r="8">
          <cell r="G8">
            <v>38108</v>
          </cell>
          <cell r="J8">
            <v>38020</v>
          </cell>
        </row>
        <row r="9">
          <cell r="G9">
            <v>38139</v>
          </cell>
          <cell r="J9">
            <v>38021</v>
          </cell>
        </row>
        <row r="10">
          <cell r="G10">
            <v>38169</v>
          </cell>
          <cell r="J10">
            <v>38022</v>
          </cell>
        </row>
        <row r="11">
          <cell r="G11">
            <v>38200</v>
          </cell>
          <cell r="J11">
            <v>38023</v>
          </cell>
        </row>
        <row r="12">
          <cell r="G12">
            <v>38231</v>
          </cell>
          <cell r="J12">
            <v>38024</v>
          </cell>
        </row>
        <row r="13">
          <cell r="G13">
            <v>38261</v>
          </cell>
          <cell r="J13">
            <v>38025</v>
          </cell>
        </row>
        <row r="14">
          <cell r="G14">
            <v>38292</v>
          </cell>
          <cell r="J14">
            <v>38026</v>
          </cell>
        </row>
        <row r="15">
          <cell r="G15">
            <v>38322</v>
          </cell>
          <cell r="J15">
            <v>38027</v>
          </cell>
        </row>
        <row r="16">
          <cell r="J16">
            <v>38028</v>
          </cell>
        </row>
        <row r="17">
          <cell r="J17">
            <v>38029</v>
          </cell>
        </row>
        <row r="18">
          <cell r="J18">
            <v>38030</v>
          </cell>
        </row>
        <row r="19">
          <cell r="J19">
            <v>38031</v>
          </cell>
        </row>
        <row r="20">
          <cell r="J20">
            <v>38032</v>
          </cell>
        </row>
        <row r="21">
          <cell r="J21">
            <v>38033</v>
          </cell>
        </row>
        <row r="22">
          <cell r="J22">
            <v>38034</v>
          </cell>
        </row>
        <row r="23">
          <cell r="J23">
            <v>38035</v>
          </cell>
        </row>
        <row r="24">
          <cell r="J24">
            <v>38036</v>
          </cell>
        </row>
        <row r="25">
          <cell r="J25">
            <v>38037</v>
          </cell>
        </row>
        <row r="26">
          <cell r="J26">
            <v>38038</v>
          </cell>
        </row>
        <row r="27">
          <cell r="J27">
            <v>38039</v>
          </cell>
        </row>
        <row r="28">
          <cell r="J28">
            <v>38040</v>
          </cell>
        </row>
        <row r="29">
          <cell r="J29">
            <v>38041</v>
          </cell>
        </row>
        <row r="30">
          <cell r="J30">
            <v>38042</v>
          </cell>
        </row>
        <row r="31">
          <cell r="J31">
            <v>38043</v>
          </cell>
        </row>
        <row r="32">
          <cell r="J32">
            <v>38044</v>
          </cell>
        </row>
        <row r="33">
          <cell r="J33">
            <v>38045</v>
          </cell>
        </row>
        <row r="34">
          <cell r="J34">
            <v>38046</v>
          </cell>
        </row>
      </sheetData>
      <sheetData sheetId="3" refreshError="1"/>
      <sheetData sheetId="4" refreshError="1"/>
    </sheetDataSet>
  </externalBook>
</externalLink>
</file>

<file path=xl/externalLinks/externalLink2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uityTemplate"/>
      <sheetName val="iQ_US_CoreIndustrials"/>
      <sheetName val="Corp"/>
      <sheetName val="Infra"/>
      <sheetName val="Aviation"/>
      <sheetName val="InvP"/>
      <sheetName val="DevP"/>
      <sheetName val="Others"/>
      <sheetName val="P&amp;L"/>
      <sheetName val="CF"/>
      <sheetName val="BS"/>
      <sheetName val="NAV"/>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umption"/>
      <sheetName val="PAP Reco"/>
      <sheetName val="Subsidiary Operating Profit"/>
      <sheetName val="Borrowing Bifurcation"/>
      <sheetName val="Interest Allocation Sheet"/>
      <sheetName val="PAP Memo"/>
      <sheetName val="Non Fund"/>
      <sheetName val="Esti report"/>
      <sheetName val="SPR"/>
      <sheetName val="Facility"/>
      <sheetName val="PAP"/>
      <sheetName val="Borrowing"/>
      <sheetName val="B S"/>
      <sheetName val="BOD BS"/>
      <sheetName val="deb"/>
      <sheetName val="InfraTL-COB"/>
      <sheetName val="Yield-COB"/>
      <sheetName val="Yield-COB sum"/>
      <sheetName val="Cntrl Sheet"/>
      <sheetName val="Interest"/>
      <sheetName val="Sheet2"/>
      <sheetName val="STAS"/>
      <sheetName val="Seg. report"/>
      <sheetName val="note_to_RP"/>
      <sheetName val="P L"/>
      <sheetName val="Yield-backup"/>
      <sheetName val="DTPL"/>
      <sheetName val="Cashflow"/>
      <sheetName val="BOD PL"/>
      <sheetName val="prof"/>
      <sheetName val="Bal"/>
      <sheetName val="Keyratios"/>
      <sheetName val="Key Ratio Back up"/>
      <sheetName val="Treasury MIS"/>
      <sheetName val="Proprietory MIS"/>
      <sheetName val="MIS reports"/>
      <sheetName val="Demerged"/>
      <sheetName val="Interest on IL&amp;FS lOANS"/>
      <sheetName val="Shantaram"/>
      <sheetName val="dAILY aVERAGE"/>
      <sheetName val="Daily Avera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2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10"/>
      <sheetName val="SCH 11A"/>
      <sheetName val="SCH 11B"/>
      <sheetName val="SCH 11C"/>
      <sheetName val="SCH 11D"/>
      <sheetName val="SCH 11E"/>
      <sheetName val="SCH 11F"/>
      <sheetName val="SCH 11G"/>
      <sheetName val="SCH 11H"/>
      <sheetName val="SCH 11 I"/>
      <sheetName val="SCH 11J"/>
      <sheetName val="SCH 12"/>
      <sheetName val="SCH 12A"/>
      <sheetName val="SCH 12B"/>
      <sheetName val="SCHD 12C"/>
      <sheetName val="SCH 12D"/>
      <sheetName val="SCH 12E"/>
      <sheetName val="SCH 13"/>
      <sheetName val="Tit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DHRA BANK BAL-DAILY RECO"/>
      <sheetName val="summary for Mr Bala"/>
      <sheetName val="Summery"/>
      <sheetName val="Term Loan"/>
      <sheetName val="ANDHRA-PCFC-PCINR"/>
      <sheetName val="BOI-PCINR"/>
      <sheetName val="Bill Disc ANDB"/>
      <sheetName val="Statutory Payments"/>
      <sheetName val="GTF"/>
      <sheetName val="Local"/>
      <sheetName val="Export"/>
      <sheetName val="Import Pay &amp; PDC"/>
      <sheetName val="IMPORTS AS PER PUR DEPT"/>
      <sheetName val="Buyers credit"/>
      <sheetName val=" Improt LC LimitStatus-AndhraBk"/>
      <sheetName val="Deposited Issued Cheque"/>
      <sheetName val="Capex LC-BOI"/>
      <sheetName val="Import-DA"/>
      <sheetName val="Interest on BY Cr"/>
      <sheetName val="Fixed Deposit"/>
      <sheetName val="PLANNED DEC 08 payments"/>
      <sheetName val="OVERDUE CRS"/>
      <sheetName val="Forward Contract"/>
      <sheetName val="31.08.10"/>
      <sheetName val="310810 to 060910"/>
      <sheetName val="Exps &amp; Receipt"/>
    </sheetNames>
    <sheetDataSet>
      <sheetData sheetId="0"/>
      <sheetData sheetId="1"/>
      <sheetData sheetId="2"/>
      <sheetData sheetId="3"/>
      <sheetData sheetId="4"/>
      <sheetData sheetId="5"/>
      <sheetData sheetId="6"/>
      <sheetData sheetId="7"/>
      <sheetData sheetId="8"/>
      <sheetData sheetId="9"/>
      <sheetData sheetId="10"/>
      <sheetData sheetId="11">
        <row r="315">
          <cell r="B315" t="str">
            <v>1St Week</v>
          </cell>
        </row>
        <row r="316">
          <cell r="B316" t="str">
            <v>2nd Week</v>
          </cell>
        </row>
        <row r="317">
          <cell r="B317" t="str">
            <v>3rd Week</v>
          </cell>
        </row>
        <row r="318">
          <cell r="B318" t="str">
            <v>4th Week</v>
          </cell>
        </row>
        <row r="319">
          <cell r="B319" t="str">
            <v>More Than Month</v>
          </cell>
        </row>
        <row r="320">
          <cell r="B320" t="str">
            <v>Total</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Reco of Additions"/>
      <sheetName val="Additions"/>
      <sheetName val="RECO SALE  SchD (2)"/>
      <sheetName val="Deletions"/>
      <sheetName val="Schedule"/>
      <sheetName val="O Equip."/>
      <sheetName val="DPE"/>
      <sheetName val="F &amp; F PY"/>
      <sheetName val="deb"/>
      <sheetName val="TrialBal"/>
      <sheetName val="Sept 06"/>
      <sheetName val="Form 3CD"/>
      <sheetName val="Annexure - I"/>
      <sheetName val="A"/>
      <sheetName val="B"/>
      <sheetName val="C"/>
      <sheetName val="D"/>
      <sheetName val="E"/>
      <sheetName val="E-1"/>
      <sheetName val="E-2"/>
      <sheetName val="F"/>
      <sheetName val="G"/>
      <sheetName val="H"/>
      <sheetName val="I"/>
      <sheetName val="J"/>
      <sheetName val="ORIGINAL"/>
      <sheetName val="TOC"/>
      <sheetName val="Company"/>
    </sheetNames>
    <sheetDataSet>
      <sheetData sheetId="0" refreshError="1">
        <row r="31">
          <cell r="E31">
            <v>315000</v>
          </cell>
        </row>
      </sheetData>
      <sheetData sheetId="1" refreshError="1"/>
      <sheetData sheetId="2" refreshError="1">
        <row r="26">
          <cell r="V26">
            <v>0</v>
          </cell>
        </row>
        <row r="92">
          <cell r="V92">
            <v>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 Equip."/>
      <sheetName val="GH Equip"/>
      <sheetName val="Master"/>
      <sheetName val="DPE"/>
      <sheetName val="F &amp; F PY"/>
    </sheetNames>
    <sheetDataSet>
      <sheetData sheetId="0" refreshError="1"/>
      <sheetData sheetId="1" refreshError="1"/>
      <sheetData sheetId="2" refreshError="1"/>
      <sheetData sheetId="3" refreshError="1"/>
      <sheetData sheetId="4" refreshError="1"/>
    </sheetDataSet>
  </externalBook>
</externalLink>
</file>

<file path=xl/externalLinks/externalLink2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r 07"/>
      <sheetName val="Sept 06"/>
      <sheetName val="Tickmarks"/>
    </sheetNames>
    <sheetDataSet>
      <sheetData sheetId="0" refreshError="1"/>
      <sheetData sheetId="1" refreshError="1"/>
      <sheetData sheetId="2" refreshError="1"/>
    </sheetDataSet>
  </externalBook>
</externalLink>
</file>

<file path=xl/externalLinks/externalLink2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 physical verifiection"/>
      <sheetName val="Capital WIP"/>
      <sheetName val="Leasehold mprovements"/>
      <sheetName val="Fa Register blockwise"/>
      <sheetName val="Fixed Assets Top Sheet"/>
      <sheetName val="Depreciation on op wdv"/>
      <sheetName val="Sheet1"/>
      <sheetName val="FA Register"/>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 D"/>
      <sheetName val="145A"/>
      <sheetName val="ANN E"/>
      <sheetName val="ANNE1"/>
      <sheetName val="ANNE2"/>
      <sheetName val="Reco of Additions"/>
      <sheetName val="RECO SALE - I.T"/>
      <sheetName val="RECO SALE  SchD"/>
      <sheetName val="Ann F"/>
      <sheetName val="Ann F "/>
      <sheetName val="  Ann G final"/>
      <sheetName val="Ann  H"/>
      <sheetName val="Ann-G1"/>
      <sheetName val="Ann   I"/>
      <sheetName val="Ann  J"/>
      <sheetName val="Service tax collection"/>
      <sheetName val="Ann J1"/>
      <sheetName val="ANN K"/>
      <sheetName val="Ann I1 (2)"/>
      <sheetName val="ANN L"/>
      <sheetName val="ANN M"/>
      <sheetName val="Ann  N"/>
      <sheetName val="Ann-O"/>
      <sheetName val="Ann P"/>
      <sheetName val="XREF"/>
      <sheetName val="Clause 20"/>
      <sheetName val="Tickmarks"/>
      <sheetName val="leave-encash working"/>
      <sheetName val="Ann N"/>
      <sheetName val="sch h1"/>
      <sheetName val="sch h 2"/>
      <sheetName val="Ann "/>
      <sheetName val="note to Sch H2 Sr. 3"/>
      <sheetName val="Sch 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2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inal"/>
      <sheetName val="blockwise"/>
      <sheetName val="XREF"/>
      <sheetName val="Tickmarks"/>
    </sheetNames>
    <sheetDataSet>
      <sheetData sheetId="0" refreshError="1"/>
      <sheetData sheetId="1" refreshError="1"/>
      <sheetData sheetId="2" refreshError="1"/>
      <sheetData sheetId="3" refreshError="1"/>
    </sheetDataSet>
  </externalBook>
</externalLink>
</file>

<file path=xl/externalLinks/externalLink2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_Sch"/>
      <sheetName val="31.03.05"/>
      <sheetName val="Furniture and Fixtures"/>
      <sheetName val="Office Equiptments"/>
      <sheetName val="Vehicles"/>
      <sheetName val="DPE_Computers"/>
      <sheetName val="Expressway"/>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d"/>
      <sheetName val="Links"/>
      <sheetName val="1. Policy"/>
      <sheetName val="3. Depreciation Test"/>
      <sheetName val="2. Balance Test"/>
      <sheetName val="4. Repairs &amp; Maintenance"/>
      <sheetName val="Tickmarks "/>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2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tribution"/>
      <sheetName val="Profit Plan"/>
      <sheetName val="C"/>
      <sheetName val="Receivable"/>
      <sheetName val="RECANALY"/>
      <sheetName val="EBTreco"/>
      <sheetName val="H"/>
    </sheetNames>
    <sheetDataSet>
      <sheetData sheetId="0"/>
      <sheetData sheetId="1"/>
      <sheetData sheetId="2" refreshError="1"/>
      <sheetData sheetId="3"/>
      <sheetData sheetId="4" refreshError="1"/>
      <sheetData sheetId="5" refreshError="1"/>
      <sheetData sheetId="6"/>
    </sheetDataSet>
  </externalBook>
</externalLink>
</file>

<file path=xl/externalLinks/externalLink2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s"/>
      <sheetName val="Part A"/>
      <sheetName val="Beneficial Owners"/>
      <sheetName val="Directors"/>
      <sheetName val="Subsidiary Companies"/>
      <sheetName val="Balance Sheet"/>
      <sheetName val="Profit and Loss"/>
      <sheetName val="Other Information"/>
      <sheetName val="Part B"/>
      <sheetName val="Part C"/>
      <sheetName val="Schedule 1 - Computation"/>
      <sheetName val="Schedule 2 - Capital Gains"/>
      <sheetName val="Schedule 2 - STCG"/>
      <sheetName val="Schedule  - LTCG"/>
      <sheetName val="Schedule 3 - Depreciation"/>
      <sheetName val="Schedule 4 - House Property"/>
      <sheetName val="Schedule 5 - Other Sources"/>
      <sheetName val="Schedule 6"/>
      <sheetName val="Schedule 7"/>
      <sheetName val="Schedule 8"/>
      <sheetName val="Schedule 9 - Deductions Sec. 10"/>
      <sheetName val="Schedule 10 - Deductions Ch VIA"/>
      <sheetName val="Schedule 11 - Rate Purpose"/>
      <sheetName val="Schedule 12 -Tax @ special rate"/>
      <sheetName val="Schedule 13 - Exempt Income"/>
      <sheetName val="Schedule 14 - Rebate"/>
      <sheetName val="Schedule 15 - tax Sec 115JB"/>
      <sheetName val="Schedule 16- Distributed Profit"/>
      <sheetName val="Schedule 17 - Value of FBT"/>
      <sheetName val="Schedule 18 - Bank Accounts"/>
      <sheetName val="Schedule 19 - Advance Tax"/>
      <sheetName val="Schedule 20 - Self Assmnt Tax"/>
      <sheetName val="Schedule 21 - Dividend Tax"/>
      <sheetName val="Schedule 22 - Advance FBT"/>
      <sheetName val="Schedule 23 - FBT Self Assmnt"/>
      <sheetName val="Schedule 24 - TDS"/>
      <sheetName val="Schedule 25 - TCS"/>
      <sheetName val="Principal Item -Trading"/>
      <sheetName val="Principal Item - Raw material"/>
      <sheetName val="Principal Item - Products"/>
      <sheetName val="Ack"/>
      <sheetName val="ALTO IMPORTS"/>
    </sheetNames>
    <sheetDataSet>
      <sheetData sheetId="0">
        <row r="2">
          <cell r="A2" t="str">
            <v>1 - Yes</v>
          </cell>
        </row>
        <row r="3">
          <cell r="A3" t="str">
            <v>2 - No</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M-Nitrile- ORDERS"/>
      <sheetName val="SMS-S Orders-Surgical "/>
      <sheetName val="Surg. Packing schedule"/>
      <sheetName val="Surg.order-sizemix"/>
      <sheetName val="FBD WO  LC"/>
      <sheetName val="FBD LC"/>
      <sheetName val="PENDING COMM"/>
      <sheetName val="CONT QTY"/>
      <sheetName val="FRIEGHTS"/>
      <sheetName val="JKL"/>
      <sheetName val="sheet2"/>
      <sheetName val="SHEET12"/>
      <sheetName val="OLD P.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M-Nitrile- ORDERS"/>
      <sheetName val="SMS-S Orders-Surgical "/>
      <sheetName val="Surg. Packing schedule"/>
      <sheetName val="Surg.order-sizemix"/>
      <sheetName val="FBD WO  LC"/>
      <sheetName val="FBD LC"/>
      <sheetName val="PENDING COMM"/>
      <sheetName val="CONT QTY"/>
      <sheetName val="FRIEGHTS"/>
      <sheetName val="JKL"/>
      <sheetName val="sheet2"/>
      <sheetName val="SHEET12"/>
      <sheetName val="OLD P.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2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2"/>
      <sheetName val="Surg.order-sizemix"/>
      <sheetName val="OLD P.S"/>
    </sheetNames>
    <sheetDataSet>
      <sheetData sheetId="0" refreshError="1"/>
      <sheetData sheetId="1" refreshError="1"/>
      <sheetData sheetId="2" refreshError="1"/>
    </sheetDataSet>
  </externalBook>
</externalLink>
</file>

<file path=xl/persons/person.xml><?xml version="1.0" encoding="utf-8"?>
<personList xmlns="http://schemas.microsoft.com/office/spreadsheetml/2018/threadedcomments" xmlns:x="http://schemas.openxmlformats.org/spreadsheetml/2006/main">
  <person displayName="Neelam Punjabi" id="{8D1D61CB-C9CF-46EC-B771-B5548C23CF96}" userId="Neelam Punjabi" providerId="None"/>
  <person displayName="Vilina Jain (trainee)" id="{938E9FD0-26D2-405A-954B-BE358D70D430}" userId="S::Vilina.jain@perpetuity.co.in::a5b545f2-3cb2-4065-90fd-6830c3f88f93" providerId="AD"/>
  <person displayName="Gautam Gosar" id="{862CBC95-4403-4DC3-A185-2857D0F2C2F9}" userId="S::gautam.gosar@perpetuity.co.in::a9ba8878-a7b3-417a-80ab-2cfcf96ee23f"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
  <rv s="0">
    <v>https://www.bing.com/financeapi/forcetrigger?t=ahhr1h&amp;q=XNSE%3aFDC&amp;form=skydnc</v>
    <v>Learn more on Bing</v>
  </rv>
  <rv s="1">
    <v>en-US</v>
    <v>ahhr1h</v>
    <v>268435456</v>
    <v>1</v>
    <v>Powered by Refinitiv</v>
    <v>0</v>
    <v>FDC LIMITED (XNSE:FDC)</v>
    <v>2</v>
    <v>3</v>
    <v>Finance</v>
    <v>4</v>
    <v>658.85</v>
    <v>366.25</v>
    <v>0.82989999999999997</v>
    <v>-4.5999999999999996</v>
    <v>-1.1073999999999999E-2</v>
    <v>INR</v>
    <v>FDC Limited is an India-based company, which is principally engaged in the business of pharmaceuticals. The Company manufactures and distributes its range of generics, formulations, and active pharmaceuticals at its manufacturing plants. It also manufactures oral rehydration salts (ORS) and specialized formulations. It has a range of functional foods and beverages. Its active pharmaceutical ingredients (APIs) include Albuterol Sulfate, Bromhexine Hydrochloride, Cinnarizine, Flunarizine Dihydrochloride, Flurbiprofen, Flurbiprofen Sodium, Miconazole Nitrate and Timolol Maleate, among others. It has its presence in various therapeutic segments, such as anti-infectives, gastrointestinal, ophthalmological, vitamins/ minerals/ dietary supplements, cardiac, anti-diabetes, respiratory, gynecology, dermatology, analgesics, and others. Its various brands include Zifi, Electral, Enerzal, Vitcofol, Pyrimon, Zocon, Zoxan, Zathrin, Zipod, Zefu, Cotaryl and Mycoderm.</v>
    <v>6659</v>
    <v>National Stock Exchange of India</v>
    <v>XNSE</v>
    <v>XNSE</v>
    <v>C/3, Skyvistas, Near Versova Police Staon, 106A, J. P. Road, D. N. Nagar, Andheri (W), MUMBAI, MAHARASHTRA, 400053 IN</v>
    <v>424.85</v>
    <v>Pharmaceuticals</v>
    <v>Stock</v>
    <v>45741.355474537035</v>
    <v>0</v>
    <v>405.15</v>
    <v>66450490000</v>
    <v>FDC LIMITED</v>
    <v>FDC LIMITED</v>
    <v>415</v>
    <v>24.76</v>
    <v>415.4</v>
    <v>410.8</v>
    <v>162810100</v>
    <v>FDC</v>
    <v>FDC LIMITED (XNSE:FDC)</v>
    <v>159193</v>
    <v>122320</v>
    <v>1940</v>
  </rv>
  <rv s="2">
    <v>1</v>
  </rv>
  <rv s="3">
    <v>12</v>
    <v>Last trade time</v>
    <v>0</v>
  </rv>
</rvData>
</file>

<file path=xl/richData/rdrichvaluestructure.xml><?xml version="1.0" encoding="utf-8"?>
<rvStructures xmlns="http://schemas.microsoft.com/office/spreadsheetml/2017/richdata" count="4">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error">
    <k n="errorType" t="i"/>
    <k n="field" t="s"/>
    <k n="subType" t="i"/>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Delayed 5 minutes</v>
      <v>from previous close</v>
      <v>from previous close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4" formatCode="#,##0.00"/>
    </x:dxf>
    <x:dxf>
      <x:numFmt numFmtId="3" formatCode="#,##0"/>
    </x:dxf>
    <x:dxf>
      <x:numFmt numFmtId="14" formatCode="0.00%"/>
    </x:dxf>
    <x:dxf>
      <x:numFmt numFmtId="27" formatCode="dd/mm/yy\ h:mm"/>
    </x:dxf>
    <x:dxf>
      <x:numFmt numFmtId="1" formatCode="0"/>
    </x:dxf>
    <x:dxf>
      <x:numFmt numFmtId="2" formatCode="0.00"/>
    </x:dxf>
    <x:dxf>
      <x:numFmt numFmtId="0" formatCode="General"/>
    </x:dxf>
  </dxfs>
  <richProperties>
    <rPr n="NumberFormat" t="s"/>
    <rPr n="IsTitleField" t="b"/>
  </richProperties>
  <richStyles>
    <rSty dxfid="6">
      <rpv i="0" xml:space="preserve">_ [$₹-en-IN] * #,##0.00_ ;_ [$₹-en-IN] * -#,##0.00_ ;_ [$₹-en-IN] * "-"??_ ;_ @_ </rpv>
    </rSty>
    <rSty dxfid="0">
      <rpv i="0">#,##0.00</rpv>
    </rSty>
    <rSty>
      <rpv i="1">1</rpv>
    </rSty>
    <rSty dxfid="1">
      <rpv i="0">#,##0</rpv>
    </rSty>
    <rSty dxfid="2"/>
    <rSty dxfid="6">
      <rpv i="0" xml:space="preserve">_ [$₹-en-IN] * #,##0_ ;_ [$₹-en-IN] * -#,##0_ ;_ [$₹-en-IN] * "-"_ ;_ @_ </rpv>
    </rSty>
    <rSty dxfid="3"/>
    <rSty dxfid="4">
      <rpv i="0">0</rpv>
    </rSty>
    <rSty dxfid="5">
      <rpv i="0">0.00</rpv>
    </rSty>
  </richStyles>
</richStyleSheet>
</file>

<file path=xl/theme/theme1.xml><?xml version="1.0" encoding="utf-8"?>
<a:theme xmlns:a="http://schemas.openxmlformats.org/drawingml/2006/main" name="Excel">
  <a:themeElements>
    <a:clrScheme name="Perp3">
      <a:dk1>
        <a:sysClr val="windowText" lastClr="000000"/>
      </a:dk1>
      <a:lt1>
        <a:sysClr val="window" lastClr="FFFFFF"/>
      </a:lt1>
      <a:dk2>
        <a:srgbClr val="44546A"/>
      </a:dk2>
      <a:lt2>
        <a:srgbClr val="E7E6E6"/>
      </a:lt2>
      <a:accent1>
        <a:srgbClr val="E6DED9"/>
      </a:accent1>
      <a:accent2>
        <a:srgbClr val="79604F"/>
      </a:accent2>
      <a:accent3>
        <a:srgbClr val="F07C00"/>
      </a:accent3>
      <a:accent4>
        <a:srgbClr val="393939"/>
      </a:accent4>
      <a:accent5>
        <a:srgbClr val="CC9900"/>
      </a:accent5>
      <a:accent6>
        <a:srgbClr val="622041"/>
      </a:accent6>
      <a:hlink>
        <a:srgbClr val="E75C00"/>
      </a:hlink>
      <a:folHlink>
        <a:srgbClr val="954F72"/>
      </a:folHlink>
    </a:clrScheme>
    <a:fontScheme name="Segoe UI">
      <a:majorFont>
        <a:latin typeface="Segoe UI"/>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82" dT="2020-08-17T12:24:44.20" personId="{938E9FD0-26D2-405A-954B-BE358D70D430}" id="{7216F94B-A28E-41ED-926D-B0B6366C761F}">
    <text>includes share of profit on export sales - 5.824</text>
  </threadedComment>
  <threadedComment ref="D126" dT="2020-08-16T17:28:26.91" personId="{938E9FD0-26D2-405A-954B-BE358D70D430}" id="{143D3B36-AE95-4C77-8F54-60835C49DD6F}">
    <text>Recoupment from Revaluation Reserve</text>
  </threadedComment>
  <threadedComment ref="E126" dT="2020-08-16T17:28:26.91" personId="{938E9FD0-26D2-405A-954B-BE358D70D430}" id="{E286F5CE-CDBC-40D6-928D-8A8470DA245D}">
    <text>Recoupment from Revaluation Reserve</text>
  </threadedComment>
  <threadedComment ref="F126" dT="2020-08-16T17:28:26.91" personId="{938E9FD0-26D2-405A-954B-BE358D70D430}" id="{2F75B644-A67A-43AE-B3AD-A8C7ED95F7BD}">
    <text>Recoupment from Revaluation Reserve</text>
  </threadedComment>
  <threadedComment ref="G126" dT="2020-08-16T17:28:26.91" personId="{938E9FD0-26D2-405A-954B-BE358D70D430}" id="{276B7370-A6F9-4EAA-AC64-C75C01C80654}">
    <text>Recoupment from Revaluation Reserve</text>
  </threadedComment>
  <threadedComment ref="I205" dT="2022-05-28T10:14:09.49" personId="{862CBC95-4403-4DC3-A185-2857D0F2C2F9}" id="{8ABAF048-0F54-4E75-889F-675C4D0457A7}">
    <text>Freehold land 275cr</text>
  </threadedComment>
  <threadedComment ref="P205" dT="2022-10-14T08:47:52.28" personId="{862CBC95-4403-4DC3-A185-2857D0F2C2F9}" id="{331947D5-F9C2-4216-8592-EC82D6221798}">
    <text>Guidance: 120cr in FY23 &amp; FY24 each in Q4FY22 concall</text>
  </threadedComment>
  <threadedComment ref="H252" dT="2020-08-16T11:30:26.95" personId="{938E9FD0-26D2-405A-954B-BE358D70D430}" id="{48451852-B0C8-4102-8CBE-BF8DC825438B}">
    <text>current maturities of LT Borrowings</text>
  </threadedComment>
  <threadedComment ref="I252" dT="2020-08-16T11:30:26.95" personId="{938E9FD0-26D2-405A-954B-BE358D70D430}" id="{F69699D6-50FC-4A42-83DE-ABE4948212C7}">
    <text>current maturities of LT Borrowings</text>
  </threadedComment>
  <threadedComment ref="J252" dT="2020-08-16T11:30:26.95" personId="{938E9FD0-26D2-405A-954B-BE358D70D430}" id="{86B7291D-95BB-4F00-A79C-2795CC8D2268}">
    <text>current maturities of LT Borrowings</text>
  </threadedComment>
  <threadedComment ref="K252" dT="2020-08-16T11:30:26.95" personId="{938E9FD0-26D2-405A-954B-BE358D70D430}" id="{7FB20F23-6ED4-4710-8602-B88B96C9AACB}">
    <text>current maturities of LT Borrowings</text>
  </threadedComment>
  <threadedComment ref="L252" dT="2020-08-16T11:29:14.56" personId="{938E9FD0-26D2-405A-954B-BE358D70D430}" id="{60B37DA7-C5F4-4933-BAA5-17326BF327B4}">
    <text>current maturities of LT Borrowings</text>
  </threadedComment>
</ThreadedComments>
</file>

<file path=xl/threadedComments/threadedComment2.xml><?xml version="1.0" encoding="utf-8"?>
<ThreadedComments xmlns="http://schemas.microsoft.com/office/spreadsheetml/2018/threadedcomments" xmlns:x="http://schemas.openxmlformats.org/spreadsheetml/2006/main">
  <threadedComment ref="AY6" dT="2020-08-20T06:01:15.08" personId="{938E9FD0-26D2-405A-954B-BE358D70D430}" id="{A5BED796-A245-4799-BC41-A5E0372E488B}">
    <text>75% of total export formulation is USA, 44.45 crs</text>
  </threadedComment>
  <threadedComment ref="AZ6" dT="2020-08-20T06:01:15.08" personId="{938E9FD0-26D2-405A-954B-BE358D70D430}" id="{C2179847-2224-415F-B77B-D8DC8618D873}">
    <text>70.55% of total export formulation is USA. 55.19 crores</text>
  </threadedComment>
  <threadedComment ref="BA6" dT="2020-08-20T06:01:15.08" personId="{938E9FD0-26D2-405A-954B-BE358D70D430}" id="{F42791C8-D646-4459-A9E7-F0A3BA586C89}">
    <text>68.96% of total export formulation is USA. 51.81 crores</text>
  </threadedComment>
  <threadedComment ref="BB6" dT="2021-05-27T14:24:44.04" personId="{938E9FD0-26D2-405A-954B-BE358D70D430}" id="{FCBC5828-3D99-4E6B-AB7E-8097CA134482}">
    <text>Main contributor was the USA market, accounting for 65.58% i.e. Rs. 37.49 crores  of total Export Formulations Sales. 
Also, we have successfully registered 2 products in Uzbekistan and added this new territory in Export formulation business.</text>
  </threadedComment>
  <threadedComment ref="AY9" dT="2020-08-20T06:01:15.08" personId="{938E9FD0-26D2-405A-954B-BE358D70D430}" id="{E647812A-E4B9-46C4-BAF0-25D5BE704D17}">
    <text>75% of total export formulation is USA, 44.45 crs</text>
  </threadedComment>
  <threadedComment ref="AZ9" dT="2020-08-20T06:01:15.08" personId="{938E9FD0-26D2-405A-954B-BE358D70D430}" id="{2B550387-5146-452B-9BFA-1327BC49C9BE}">
    <text>70.55% of total export formulation is USA. 55.19 crores</text>
  </threadedComment>
  <threadedComment ref="BA9" dT="2020-08-20T06:01:15.08" personId="{938E9FD0-26D2-405A-954B-BE358D70D430}" id="{62DCC282-4084-406A-9051-C53C448357AF}">
    <text>68.96% of total export formulation is USA. 51.81 crores</text>
  </threadedComment>
  <threadedComment ref="BB9" dT="2021-05-27T14:24:44.04" personId="{938E9FD0-26D2-405A-954B-BE358D70D430}" id="{2C5DAB6F-028F-4029-88DE-3C55BB66FB67}">
    <text>Main contributor was the USA market, accounting for 65.58% i.e. Rs. 37.49 crores  of total Export Formulations Sales. 
Also, we have successfully registered 2 products in Uzbekistan and added this new territory in Export formulation business.</text>
  </threadedComment>
  <threadedComment ref="AY12" dT="2020-08-20T06:01:15.08" personId="{938E9FD0-26D2-405A-954B-BE358D70D430}" id="{C8DB2E61-FAB0-489A-9A09-2FB7C9688CEC}">
    <text>75% of total export formulation is USA, 44.45 crs</text>
  </threadedComment>
  <threadedComment ref="AZ12" dT="2020-08-20T06:01:15.08" personId="{938E9FD0-26D2-405A-954B-BE358D70D430}" id="{FD1F319F-EBF7-445E-8216-A7521F9CA65B}">
    <text>70.55% of total export formulation is USA. 55.19 crores</text>
  </threadedComment>
  <threadedComment ref="BA12" dT="2020-08-20T06:01:15.08" personId="{938E9FD0-26D2-405A-954B-BE358D70D430}" id="{A21E411D-D26E-4826-BB63-711805E69599}">
    <text>68.96% of total export formulation is USA. 51.81 crores</text>
  </threadedComment>
  <threadedComment ref="BB12" dT="2021-05-27T14:24:44.04" personId="{938E9FD0-26D2-405A-954B-BE358D70D430}" id="{3D2878F2-8B08-4214-9E9F-9031E035E0BA}">
    <text>Main contributor was the USA market, accounting for 65.58% i.e. Rs. 37.49 crores  of total Export Formulations Sales. 
Also, we have successfully registered 2 products in Uzbekistan and added this new territory in Export formulation business.</text>
  </threadedComment>
  <threadedComment ref="BF29" dT="2022-10-14T08:00:20.34" personId="{862CBC95-4403-4DC3-A185-2857D0F2C2F9}" id="{C970E8E1-4167-417A-8436-EA455CB6197B}">
    <text>11.17cr, ~1.5% impact of inventory write off in Gross margin.</text>
  </threadedComment>
  <threadedComment ref="BF29" dT="2022-10-18T05:59:56.38" personId="{8D1D61CB-C9CF-46EC-B771-B5548C23CF96}" id="{3E3BB5E5-8546-4A52-BFC0-21EAD998C023}" parentId="{C970E8E1-4167-417A-8436-EA455CB6197B}">
    <text>1-1.5% impact on account of RM &amp; PM price increase YoY &amp; QoQ</text>
  </threadedComment>
  <threadedComment ref="BG29" dT="2022-10-13T14:00:25.56" personId="{862CBC95-4403-4DC3-A185-2857D0F2C2F9}" id="{76D34BA7-0109-430B-9E00-B47E363139D5}">
    <text>Impacts on the margin and profits because of the continuous increase in RM and PM prices across products, and this rise is on the higher side compared to the FG price increase that we have taken</text>
  </threadedComment>
  <threadedComment ref="BG29" dT="2022-10-14T06:34:26.85" personId="{862CBC95-4403-4DC3-A185-2857D0F2C2F9}" id="{3DDF3756-B981-4187-AFDB-CD38B6F726E3}" parentId="{76D34BA7-0109-430B-9E00-B47E363139D5}">
    <text>Elevated packing material &amp;RM prices impacted Gross margin by 5%, 34cr for the quarter</text>
  </threadedComment>
  <threadedComment ref="BG30" dT="2022-10-14T06:39:28.46" personId="{862CBC95-4403-4DC3-A185-2857D0F2C2F9}" id="{E99667BE-E19A-4EEF-8B2B-1B4582BB845F}">
    <text>Higher due to Launched new division in domestic business &amp; annual appraisal cycle</text>
  </threadedComment>
  <threadedComment ref="BG32" dT="2022-10-14T06:53:47.45" personId="{862CBC95-4403-4DC3-A185-2857D0F2C2F9}" id="{022265E8-009A-4E92-87BA-53E193320C70}">
    <text>15cr fair value impact on account of MTM with hardening of debt instrument &amp; correction in NAVs, up to 30th June, entire provision has been written back with softening of yield &amp; improvement in NAV</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www.bseindia.com/markets/equity/EQReports/StockPrcHistori.aspx?flag=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52284-D911-4AFF-8105-B010BA4E25DD}">
  <sheetPr codeName="Sheet2"/>
  <dimension ref="A1:AG61"/>
  <sheetViews>
    <sheetView showGridLines="0" zoomScaleNormal="85" workbookViewId="0">
      <pane xSplit="2" ySplit="2" topLeftCell="K5" activePane="bottomRight" state="frozen"/>
      <selection pane="topRight" activeCell="C1" sqref="C1"/>
      <selection pane="bottomLeft" activeCell="A3" sqref="A3"/>
      <selection pane="bottomRight"/>
    </sheetView>
  </sheetViews>
  <sheetFormatPr baseColWidth="10" defaultColWidth="8.6640625" defaultRowHeight="16"/>
  <cols>
    <col min="1" max="1" width="25.5" style="152" customWidth="1"/>
    <col min="2" max="2" width="15.1640625" style="152" bestFit="1" customWidth="1"/>
    <col min="3" max="10" width="8.6640625" style="152" hidden="1" customWidth="1"/>
    <col min="11" max="11" width="8.6640625" style="152" customWidth="1"/>
    <col min="12" max="12" width="7.33203125" style="152" bestFit="1" customWidth="1"/>
    <col min="13" max="14" width="8.6640625" style="152"/>
    <col min="15" max="19" width="8.6640625" style="152" customWidth="1"/>
    <col min="20" max="20" width="13" style="152" customWidth="1"/>
    <col min="21" max="21" width="13.5" style="152" customWidth="1"/>
    <col min="22" max="23" width="9" style="152" bestFit="1" customWidth="1"/>
    <col min="24" max="24" width="10" style="152" bestFit="1" customWidth="1"/>
    <col min="25" max="25" width="8.6640625" style="152"/>
    <col min="26" max="26" width="16.5" style="152" bestFit="1" customWidth="1"/>
    <col min="27" max="27" width="9.5" style="152" bestFit="1" customWidth="1"/>
    <col min="28" max="28" width="8.6640625" style="152"/>
    <col min="29" max="29" width="16.83203125" style="152" customWidth="1"/>
    <col min="30" max="30" width="13.83203125" style="152" bestFit="1" customWidth="1"/>
    <col min="31" max="31" width="8.6640625" style="152"/>
    <col min="32" max="32" width="28.1640625" style="152" bestFit="1" customWidth="1"/>
    <col min="33" max="33" width="16.5" style="152" bestFit="1" customWidth="1"/>
    <col min="34" max="16384" width="8.6640625" style="152"/>
  </cols>
  <sheetData>
    <row r="1" spans="1:33" ht="15" customHeight="1" thickBot="1">
      <c r="A1" s="829" t="s">
        <v>0</v>
      </c>
      <c r="B1" s="830" t="s">
        <v>1</v>
      </c>
      <c r="C1" s="831" t="s">
        <v>2</v>
      </c>
      <c r="D1" s="831" t="s">
        <v>3</v>
      </c>
      <c r="E1" s="831" t="s">
        <v>4</v>
      </c>
      <c r="F1" s="831" t="s">
        <v>5</v>
      </c>
      <c r="G1" s="831" t="s">
        <v>6</v>
      </c>
      <c r="H1" s="831" t="s">
        <v>7</v>
      </c>
      <c r="I1" s="831" t="s">
        <v>8</v>
      </c>
      <c r="J1" s="831" t="s">
        <v>9</v>
      </c>
      <c r="K1" s="831" t="s">
        <v>10</v>
      </c>
      <c r="L1" s="831" t="s">
        <v>11</v>
      </c>
      <c r="M1" s="831" t="s">
        <v>12</v>
      </c>
      <c r="N1" s="831" t="s">
        <v>13</v>
      </c>
      <c r="O1" s="831" t="s">
        <v>387</v>
      </c>
      <c r="P1" s="832" t="s">
        <v>388</v>
      </c>
      <c r="Q1" s="807" t="s">
        <v>14</v>
      </c>
      <c r="R1" s="807" t="s">
        <v>439</v>
      </c>
      <c r="S1" s="808" t="s">
        <v>452</v>
      </c>
      <c r="T1" s="783"/>
      <c r="U1" s="893" t="s">
        <v>15</v>
      </c>
      <c r="V1" s="894">
        <v>398.35</v>
      </c>
      <c r="Z1" s="153"/>
      <c r="AF1" s="240" t="s">
        <v>16</v>
      </c>
      <c r="AG1" s="240" t="s">
        <v>17</v>
      </c>
    </row>
    <row r="2" spans="1:33" ht="17" thickTop="1">
      <c r="A2" s="912" t="s">
        <v>18</v>
      </c>
      <c r="B2" s="913"/>
      <c r="C2" s="913"/>
      <c r="D2" s="913"/>
      <c r="E2" s="913"/>
      <c r="F2" s="913"/>
      <c r="G2" s="913"/>
      <c r="H2" s="913"/>
      <c r="I2" s="913"/>
      <c r="J2" s="913"/>
      <c r="K2" s="154"/>
      <c r="L2" s="154"/>
      <c r="M2" s="154"/>
      <c r="N2" s="154"/>
      <c r="O2" s="154"/>
      <c r="P2" s="833"/>
      <c r="Q2" s="154"/>
      <c r="R2" s="154"/>
      <c r="S2" s="809"/>
      <c r="T2" s="784"/>
      <c r="U2" s="895"/>
      <c r="V2" s="242" t="s">
        <v>19</v>
      </c>
      <c r="W2" s="242" t="s">
        <v>20</v>
      </c>
      <c r="X2" s="243" t="s">
        <v>21</v>
      </c>
      <c r="Z2" s="336" t="s">
        <v>22</v>
      </c>
      <c r="AA2" s="337">
        <f>V1*Model!P172</f>
        <v>6609.0248500000007</v>
      </c>
      <c r="AC2" s="157" t="s">
        <v>23</v>
      </c>
      <c r="AD2" s="158"/>
      <c r="AF2" s="618" t="e" vm="1">
        <v>#VALUE!</v>
      </c>
      <c r="AG2" s="250" t="e" cm="1" vm="2">
        <f t="array" ref="AG2">_FV(AF2,"Last trade time",TRUE)</f>
        <v>#VALUE!</v>
      </c>
    </row>
    <row r="3" spans="1:33" hidden="1">
      <c r="A3" s="834" t="s">
        <v>24</v>
      </c>
      <c r="B3" s="835"/>
      <c r="C3" s="329"/>
      <c r="D3" s="329"/>
      <c r="E3" s="329"/>
      <c r="F3" s="329"/>
      <c r="G3" s="329"/>
      <c r="H3" s="329"/>
      <c r="I3" s="329"/>
      <c r="J3" s="329"/>
      <c r="K3" s="329">
        <f>Model!L7</f>
        <v>896.50109999999995</v>
      </c>
      <c r="L3" s="329">
        <f>Model!M7</f>
        <v>1063.7191</v>
      </c>
      <c r="M3" s="329">
        <f>Model!N7</f>
        <v>992.58980000000008</v>
      </c>
      <c r="N3" s="329">
        <f>Model!O7</f>
        <v>1304.44</v>
      </c>
      <c r="O3" s="329">
        <f>Model!P7</f>
        <v>1447.03</v>
      </c>
      <c r="P3" s="836">
        <f>Model!Q7</f>
        <v>1555</v>
      </c>
      <c r="Q3" s="329">
        <f>Model!R7</f>
        <v>1632.75</v>
      </c>
      <c r="R3" s="329">
        <f>Model!S7</f>
        <v>1796.0250000000001</v>
      </c>
      <c r="S3" s="165">
        <f>Model!T7</f>
        <v>1975.6275000000003</v>
      </c>
      <c r="T3" s="785"/>
      <c r="U3" s="244"/>
      <c r="V3" s="245"/>
      <c r="W3" s="245"/>
      <c r="X3" s="246"/>
      <c r="Z3" s="251"/>
      <c r="AA3" s="252"/>
      <c r="AC3" s="155"/>
      <c r="AD3" s="239"/>
    </row>
    <row r="4" spans="1:33" hidden="1">
      <c r="A4" s="834" t="s">
        <v>25</v>
      </c>
      <c r="B4" s="835"/>
      <c r="C4" s="329"/>
      <c r="D4" s="329"/>
      <c r="E4" s="329"/>
      <c r="F4" s="329"/>
      <c r="G4" s="329"/>
      <c r="H4" s="329"/>
      <c r="I4" s="329"/>
      <c r="J4" s="329"/>
      <c r="K4" s="329">
        <f>Model!L70</f>
        <v>185.86500000000001</v>
      </c>
      <c r="L4" s="329">
        <f>Model!M70</f>
        <v>271.86709999999999</v>
      </c>
      <c r="M4" s="329">
        <f>Model!N70</f>
        <v>330.55229999999995</v>
      </c>
      <c r="N4" s="329">
        <f>Model!O70</f>
        <v>218.89269999999999</v>
      </c>
      <c r="O4" s="329">
        <f>Model!P70</f>
        <v>330.62360000000001</v>
      </c>
      <c r="P4" s="836">
        <f>Model!Q70</f>
        <v>380</v>
      </c>
      <c r="Q4" s="329">
        <f>Model!R70</f>
        <v>425.6</v>
      </c>
      <c r="R4" s="329">
        <f>Model!S70</f>
        <v>489.44</v>
      </c>
      <c r="S4" s="165">
        <f>Model!T70</f>
        <v>562.85599999999999</v>
      </c>
      <c r="T4" s="785"/>
      <c r="U4" s="244"/>
      <c r="V4" s="245"/>
      <c r="W4" s="245"/>
      <c r="X4" s="246"/>
      <c r="Z4" s="251"/>
      <c r="AA4" s="252"/>
      <c r="AC4" s="155"/>
      <c r="AD4" s="239"/>
    </row>
    <row r="5" spans="1:33">
      <c r="A5" s="837" t="s">
        <v>26</v>
      </c>
      <c r="B5" s="838"/>
      <c r="C5" s="595">
        <f>Model!D94</f>
        <v>711.67430000000002</v>
      </c>
      <c r="D5" s="595">
        <f>Model!E94</f>
        <v>710.54079999999999</v>
      </c>
      <c r="E5" s="595">
        <f>Model!F94</f>
        <v>772.82500000000005</v>
      </c>
      <c r="F5" s="595">
        <f>Model!G94</f>
        <v>845.85359999999991</v>
      </c>
      <c r="G5" s="595">
        <f>Model!H94</f>
        <v>889.3119999999999</v>
      </c>
      <c r="H5" s="595">
        <f>Model!I94</f>
        <v>994.32169999999996</v>
      </c>
      <c r="I5" s="595">
        <f>Model!J94</f>
        <v>1013.7662</v>
      </c>
      <c r="J5" s="595">
        <f>Model!K94</f>
        <v>1075.0695000000001</v>
      </c>
      <c r="K5" s="595">
        <f>Model!L94</f>
        <v>1090.6975</v>
      </c>
      <c r="L5" s="595">
        <f>Model!M94</f>
        <v>1344.1912</v>
      </c>
      <c r="M5" s="595">
        <f>Model!N94</f>
        <v>1333.2034000000001</v>
      </c>
      <c r="N5" s="595">
        <f>Model!O94</f>
        <v>1527.9195</v>
      </c>
      <c r="O5" s="595">
        <f>Model!P94</f>
        <v>1783.75</v>
      </c>
      <c r="P5" s="839">
        <f>Model!Q94</f>
        <v>1942.9437</v>
      </c>
      <c r="Q5" s="595">
        <f>Model!R94</f>
        <v>2058.35</v>
      </c>
      <c r="R5" s="595">
        <f>Model!S94</f>
        <v>2285.4650000000001</v>
      </c>
      <c r="S5" s="596">
        <f>Model!T94</f>
        <v>2538.4835000000003</v>
      </c>
      <c r="T5" s="786"/>
      <c r="U5" s="244" t="s">
        <v>27</v>
      </c>
      <c r="V5" s="245">
        <f>(L5/I5)^(1/3)-1</f>
        <v>9.8603757774037515E-2</v>
      </c>
      <c r="W5" s="245">
        <f>(L5/G5)^(1/5)-1</f>
        <v>8.6128923505429E-2</v>
      </c>
      <c r="X5" s="246">
        <f>(L5/C5)^(1/9)-1</f>
        <v>7.3214768980768508E-2</v>
      </c>
      <c r="Z5" s="251" t="s">
        <v>28</v>
      </c>
      <c r="AA5" s="252">
        <f>AA2+'Quarterly results'!BG69</f>
        <v>5859.0248500000007</v>
      </c>
      <c r="AC5" s="155" t="s">
        <v>29</v>
      </c>
      <c r="AD5" s="239">
        <v>0.02</v>
      </c>
    </row>
    <row r="6" spans="1:33">
      <c r="A6" s="840" t="s">
        <v>30</v>
      </c>
      <c r="B6" s="835"/>
      <c r="C6" s="599"/>
      <c r="D6" s="159">
        <f t="shared" ref="D6:Q6" si="0">D5/C5-1</f>
        <v>-1.5927229632993756E-3</v>
      </c>
      <c r="E6" s="159">
        <f t="shared" si="0"/>
        <v>8.7657457530939897E-2</v>
      </c>
      <c r="F6" s="159">
        <f t="shared" si="0"/>
        <v>9.4495649079675115E-2</v>
      </c>
      <c r="G6" s="159">
        <f t="shared" si="0"/>
        <v>5.1378158111521799E-2</v>
      </c>
      <c r="H6" s="159">
        <f t="shared" si="0"/>
        <v>0.1180797065596777</v>
      </c>
      <c r="I6" s="159">
        <f t="shared" si="0"/>
        <v>1.9555542235475842E-2</v>
      </c>
      <c r="J6" s="159">
        <f t="shared" si="0"/>
        <v>6.0470846236538645E-2</v>
      </c>
      <c r="K6" s="159">
        <f t="shared" si="0"/>
        <v>1.4536734601809487E-2</v>
      </c>
      <c r="L6" s="159">
        <f t="shared" si="0"/>
        <v>0.2324143036909867</v>
      </c>
      <c r="M6" s="159">
        <f t="shared" si="0"/>
        <v>-8.1742835394249536E-3</v>
      </c>
      <c r="N6" s="159">
        <f t="shared" si="0"/>
        <v>0.14605130769993524</v>
      </c>
      <c r="O6" s="159">
        <f t="shared" si="0"/>
        <v>0.16743715882937549</v>
      </c>
      <c r="P6" s="841">
        <f t="shared" si="0"/>
        <v>8.9246643307638429E-2</v>
      </c>
      <c r="Q6" s="159">
        <f t="shared" si="0"/>
        <v>5.9397655217698686E-2</v>
      </c>
      <c r="R6" s="159">
        <f t="shared" ref="R6" si="1">R5/Q5-1</f>
        <v>0.11033837782690026</v>
      </c>
      <c r="S6" s="586">
        <f t="shared" ref="S6" si="2">S5/R5-1</f>
        <v>0.11070766780502006</v>
      </c>
      <c r="T6" s="787"/>
      <c r="U6" s="244" t="s">
        <v>31</v>
      </c>
      <c r="V6" s="245">
        <f>(L8/I8)^(1/3)-1</f>
        <v>0.11006057765471078</v>
      </c>
      <c r="W6" s="245">
        <f>(L8/G8)^(1/5)-1</f>
        <v>0.10885858718510644</v>
      </c>
      <c r="X6" s="246">
        <f>(L8/C8)^(1/9)-1</f>
        <v>8.0440997563307581E-2</v>
      </c>
      <c r="Z6" s="251" t="s">
        <v>32</v>
      </c>
      <c r="AA6" s="253">
        <f>V1/'Quarterly results'!BG61</f>
        <v>35.350407575585699</v>
      </c>
      <c r="AC6" s="155" t="s">
        <v>33</v>
      </c>
      <c r="AD6" s="156" t="s">
        <v>34</v>
      </c>
    </row>
    <row r="7" spans="1:33">
      <c r="A7" s="842" t="s">
        <v>35</v>
      </c>
      <c r="B7" s="835"/>
      <c r="C7" s="162">
        <f>Model!D103</f>
        <v>0.57962511783831461</v>
      </c>
      <c r="D7" s="162">
        <f>Model!E103</f>
        <v>0.59814749554142421</v>
      </c>
      <c r="E7" s="162">
        <f>Model!F103</f>
        <v>0.59815326885129239</v>
      </c>
      <c r="F7" s="162">
        <f>Model!G103</f>
        <v>0.61559518101004707</v>
      </c>
      <c r="G7" s="162">
        <f>Model!H103</f>
        <v>0.61786841963225503</v>
      </c>
      <c r="H7" s="162">
        <f>Model!I103</f>
        <v>0.64022901240111718</v>
      </c>
      <c r="I7" s="162">
        <f>Model!J103</f>
        <v>0.66689508882817361</v>
      </c>
      <c r="J7" s="162">
        <f>Model!K103</f>
        <v>0.6725084285248536</v>
      </c>
      <c r="K7" s="162">
        <f>Model!L103</f>
        <v>0.68355854854347786</v>
      </c>
      <c r="L7" s="162">
        <f>Model!M103</f>
        <v>0.68328218485584491</v>
      </c>
      <c r="M7" s="162">
        <f>Model!N103</f>
        <v>0.68942045902373195</v>
      </c>
      <c r="N7" s="162">
        <f>Model!O103</f>
        <v>0.65298433588942351</v>
      </c>
      <c r="O7" s="162">
        <f>Model!P103</f>
        <v>0.63235526278906784</v>
      </c>
      <c r="P7" s="843">
        <f>Model!Q103</f>
        <v>0.6622910895462385</v>
      </c>
      <c r="Q7" s="162">
        <f>Model!R103</f>
        <v>0.67500000000000004</v>
      </c>
      <c r="R7" s="162">
        <f>Model!S103</f>
        <v>0.67999999999999994</v>
      </c>
      <c r="S7" s="177">
        <f>Model!T103</f>
        <v>0.68</v>
      </c>
      <c r="T7" s="788"/>
      <c r="U7" s="896" t="s">
        <v>36</v>
      </c>
      <c r="V7" s="161">
        <f>(L12/I12)^(1/3)-1</f>
        <v>7.2752537918118199E-2</v>
      </c>
      <c r="W7" s="161">
        <f>(L12/G12)^(1/5)-1</f>
        <v>0.10119404279390465</v>
      </c>
      <c r="X7" s="897">
        <f>(L12/C12)^(1/9)-1</f>
        <v>5.2862822398237475E-2</v>
      </c>
      <c r="Z7" s="251" t="s">
        <v>37</v>
      </c>
      <c r="AA7" s="254">
        <f>AA5/SUM('Quarterly results'!BD35:BG35)</f>
        <v>27.096876588333181</v>
      </c>
      <c r="AC7" s="155" t="s">
        <v>38</v>
      </c>
      <c r="AD7" s="156" t="s">
        <v>34</v>
      </c>
    </row>
    <row r="8" spans="1:33" ht="17" thickBot="1">
      <c r="A8" s="844" t="s">
        <v>31</v>
      </c>
      <c r="B8" s="835"/>
      <c r="C8" s="329">
        <f>Model!D122</f>
        <v>165.91390000000007</v>
      </c>
      <c r="D8" s="329">
        <f>Model!E122</f>
        <v>164.29409999999996</v>
      </c>
      <c r="E8" s="329">
        <f>Model!F122</f>
        <v>180.8937</v>
      </c>
      <c r="F8" s="329">
        <f>Model!G122</f>
        <v>207.02319999999986</v>
      </c>
      <c r="G8" s="329">
        <f>Model!H122</f>
        <v>198.56899999999993</v>
      </c>
      <c r="H8" s="329">
        <f>Model!I122</f>
        <v>228.73689999999993</v>
      </c>
      <c r="I8" s="329">
        <f>Model!J122</f>
        <v>243.36169999999998</v>
      </c>
      <c r="J8" s="329">
        <f>Model!K122</f>
        <v>226.68960000000013</v>
      </c>
      <c r="K8" s="329">
        <f>Model!L122</f>
        <v>231.01299999999998</v>
      </c>
      <c r="L8" s="329">
        <f>Model!M122</f>
        <v>332.88350000000008</v>
      </c>
      <c r="M8" s="329">
        <f>Model!N122</f>
        <v>334.0569000000001</v>
      </c>
      <c r="N8" s="329">
        <f>Model!O122</f>
        <v>253.68679999999995</v>
      </c>
      <c r="O8" s="329">
        <f>Model!P122</f>
        <v>250.97409999999979</v>
      </c>
      <c r="P8" s="836">
        <f>Model!Q122</f>
        <v>338.5372000000001</v>
      </c>
      <c r="Q8" s="329">
        <f>Model!R122</f>
        <v>391.08650000000011</v>
      </c>
      <c r="R8" s="329">
        <f>Model!S122</f>
        <v>468.52032499999979</v>
      </c>
      <c r="S8" s="165">
        <f>Model!T122</f>
        <v>545.77395250000018</v>
      </c>
      <c r="T8" s="789"/>
      <c r="U8" s="619" t="s">
        <v>39</v>
      </c>
      <c r="V8" s="247">
        <f>AVERAGE(Model!M277)</f>
        <v>191.20000000000002</v>
      </c>
      <c r="W8" s="247">
        <f>AVERAGE(Model!I277:M277)</f>
        <v>201.15083333333334</v>
      </c>
      <c r="X8" s="248">
        <f>AVERAGE(Model!E277:M277)</f>
        <v>158.81898148148147</v>
      </c>
      <c r="Z8" s="255" t="s">
        <v>40</v>
      </c>
      <c r="AA8" s="620">
        <f>AA5/((SUM('Quarterly results'!AX21:BA21)))</f>
        <v>4.3299578305724769</v>
      </c>
      <c r="AC8" s="621" t="s">
        <v>41</v>
      </c>
      <c r="AD8" s="238" t="s">
        <v>42</v>
      </c>
    </row>
    <row r="9" spans="1:33">
      <c r="A9" s="840" t="s">
        <v>30</v>
      </c>
      <c r="B9" s="835"/>
      <c r="C9" s="599"/>
      <c r="D9" s="159">
        <f t="shared" ref="D9:Q9" si="3">D8/C8-1</f>
        <v>-9.762895091973034E-3</v>
      </c>
      <c r="E9" s="159">
        <f t="shared" si="3"/>
        <v>0.10103588625519744</v>
      </c>
      <c r="F9" s="159">
        <f t="shared" si="3"/>
        <v>0.14444671096892736</v>
      </c>
      <c r="G9" s="159">
        <f t="shared" si="3"/>
        <v>-4.0836968996711187E-2</v>
      </c>
      <c r="H9" s="159">
        <f t="shared" si="3"/>
        <v>0.15192653435329784</v>
      </c>
      <c r="I9" s="159">
        <f t="shared" si="3"/>
        <v>6.3937213453535646E-2</v>
      </c>
      <c r="J9" s="159">
        <f t="shared" si="3"/>
        <v>-6.8507493167576761E-2</v>
      </c>
      <c r="K9" s="159">
        <f t="shared" si="3"/>
        <v>1.9071893902498527E-2</v>
      </c>
      <c r="L9" s="159">
        <f t="shared" si="3"/>
        <v>0.44097301883443829</v>
      </c>
      <c r="M9" s="159">
        <f t="shared" si="3"/>
        <v>3.5249569293762661E-3</v>
      </c>
      <c r="N9" s="159">
        <f t="shared" si="3"/>
        <v>-0.2405880555079094</v>
      </c>
      <c r="O9" s="159">
        <f t="shared" si="3"/>
        <v>-1.0693106618082426E-2</v>
      </c>
      <c r="P9" s="841">
        <f t="shared" si="3"/>
        <v>0.34889297341837411</v>
      </c>
      <c r="Q9" s="159">
        <f t="shared" si="3"/>
        <v>0.15522459570174263</v>
      </c>
      <c r="R9" s="159">
        <f t="shared" ref="R9" si="4">R8/Q8-1</f>
        <v>0.19799667081323347</v>
      </c>
      <c r="S9" s="586">
        <f t="shared" ref="S9" si="5">S8/R8-1</f>
        <v>0.16488852964916823</v>
      </c>
      <c r="T9" s="787"/>
      <c r="U9" s="244"/>
      <c r="X9" s="898"/>
    </row>
    <row r="10" spans="1:33" ht="17" thickBot="1">
      <c r="A10" s="845" t="s">
        <v>43</v>
      </c>
      <c r="B10" s="710"/>
      <c r="C10" s="711">
        <f t="shared" ref="C10:O10" si="6">C8/C5</f>
        <v>0.2331317851438503</v>
      </c>
      <c r="D10" s="711">
        <f t="shared" si="6"/>
        <v>0.23122401978887061</v>
      </c>
      <c r="E10" s="711">
        <f t="shared" si="6"/>
        <v>0.23406812667809657</v>
      </c>
      <c r="F10" s="711">
        <f t="shared" si="6"/>
        <v>0.24475062824110447</v>
      </c>
      <c r="G10" s="711">
        <f t="shared" si="6"/>
        <v>0.22328384189125972</v>
      </c>
      <c r="H10" s="711">
        <f t="shared" si="6"/>
        <v>0.23004315404159434</v>
      </c>
      <c r="I10" s="711">
        <f t="shared" si="6"/>
        <v>0.24005702695552483</v>
      </c>
      <c r="J10" s="711">
        <f t="shared" si="6"/>
        <v>0.21086041414066728</v>
      </c>
      <c r="K10" s="711">
        <f t="shared" si="6"/>
        <v>0.21180299762308064</v>
      </c>
      <c r="L10" s="711">
        <f t="shared" si="6"/>
        <v>0.24764594501139428</v>
      </c>
      <c r="M10" s="711">
        <f t="shared" si="6"/>
        <v>0.25056709276318984</v>
      </c>
      <c r="N10" s="711">
        <f t="shared" si="6"/>
        <v>0.16603413988760529</v>
      </c>
      <c r="O10" s="711">
        <f t="shared" si="6"/>
        <v>0.14070026629292209</v>
      </c>
      <c r="P10" s="846">
        <f>P8/P5</f>
        <v>0.17423932561710362</v>
      </c>
      <c r="Q10" s="711">
        <f>Q8/Q5</f>
        <v>0.19000000000000006</v>
      </c>
      <c r="R10" s="711">
        <f t="shared" ref="R10:S10" si="7">R8/R5</f>
        <v>0.2049999999999999</v>
      </c>
      <c r="S10" s="810">
        <f t="shared" si="7"/>
        <v>0.21500000000000005</v>
      </c>
      <c r="T10" s="788"/>
      <c r="U10" s="244" t="s">
        <v>44</v>
      </c>
      <c r="V10" s="247">
        <f>AVERAGE(Model!K287:M287)</f>
        <v>18.751562452575815</v>
      </c>
      <c r="W10" s="247">
        <f>AVERAGE(Model!I287:M287)</f>
        <v>19.088451341785291</v>
      </c>
      <c r="X10" s="248">
        <f>AVERAGE(Model!E287:M287)</f>
        <v>16.531057344888907</v>
      </c>
      <c r="Z10" s="618"/>
      <c r="AF10" s="241"/>
    </row>
    <row r="11" spans="1:33" ht="17" thickBot="1">
      <c r="A11" s="844" t="s">
        <v>45</v>
      </c>
      <c r="B11" s="835"/>
      <c r="C11" s="329">
        <f>Model!D129</f>
        <v>148.55370000000008</v>
      </c>
      <c r="D11" s="329">
        <f>Model!E129</f>
        <v>145.86189999999996</v>
      </c>
      <c r="E11" s="329">
        <f>Model!F129</f>
        <v>152.9923</v>
      </c>
      <c r="F11" s="329">
        <f>Model!G129</f>
        <v>182.10839999999985</v>
      </c>
      <c r="G11" s="329">
        <f>Model!H129</f>
        <v>159.76239999999993</v>
      </c>
      <c r="H11" s="329">
        <f>Model!I129</f>
        <v>195.01159999999993</v>
      </c>
      <c r="I11" s="329">
        <f>Model!J129</f>
        <v>208.74129999999997</v>
      </c>
      <c r="J11" s="329">
        <f>Model!K129</f>
        <v>191.54990000000012</v>
      </c>
      <c r="K11" s="329">
        <f>Model!L129</f>
        <v>197.77419999999998</v>
      </c>
      <c r="L11" s="329">
        <f>Model!M129</f>
        <v>295.42460000000005</v>
      </c>
      <c r="M11" s="329">
        <f>Model!N129</f>
        <v>296.2435000000001</v>
      </c>
      <c r="N11" s="329">
        <f>Model!O129</f>
        <v>216.38469999999995</v>
      </c>
      <c r="O11" s="329">
        <f>Model!P129</f>
        <v>212.03469999999979</v>
      </c>
      <c r="P11" s="836">
        <f>Model!Q129</f>
        <v>298.19720000000007</v>
      </c>
      <c r="Q11" s="329">
        <f>Model!R129</f>
        <v>351.08650000000011</v>
      </c>
      <c r="R11" s="329">
        <f>Model!S129</f>
        <v>428.52032499999979</v>
      </c>
      <c r="S11" s="165">
        <f>Model!T129</f>
        <v>505.77395250000018</v>
      </c>
      <c r="T11" s="790"/>
      <c r="U11" s="249" t="s">
        <v>46</v>
      </c>
      <c r="V11" s="622">
        <f>AVERAGE(Model!K291:M291)</f>
        <v>11.888854790324094</v>
      </c>
      <c r="W11" s="622">
        <f>AVERAGE(Model!I291:M291)</f>
        <v>12.459507222981694</v>
      </c>
      <c r="X11" s="623">
        <f>AVERAGE(Model!E291:M291)</f>
        <v>10.308242298215159</v>
      </c>
      <c r="AF11" s="618"/>
    </row>
    <row r="12" spans="1:33" ht="17" thickTop="1">
      <c r="A12" s="844" t="s">
        <v>36</v>
      </c>
      <c r="B12" s="835"/>
      <c r="C12" s="329">
        <f>Model!D168</f>
        <v>150.89030000000008</v>
      </c>
      <c r="D12" s="329">
        <f>Model!E168</f>
        <v>134.08799999999997</v>
      </c>
      <c r="E12" s="329">
        <f>Model!F168</f>
        <v>155.1705</v>
      </c>
      <c r="F12" s="329">
        <f>Model!G168</f>
        <v>135.31839999999983</v>
      </c>
      <c r="G12" s="329">
        <f>Model!H168</f>
        <v>148.14539999999994</v>
      </c>
      <c r="H12" s="329">
        <f>Model!I168</f>
        <v>168.67169999999993</v>
      </c>
      <c r="I12" s="329">
        <f>Model!J168</f>
        <v>194.31610000000001</v>
      </c>
      <c r="J12" s="329">
        <f>Model!K168</f>
        <v>173.50910000000013</v>
      </c>
      <c r="K12" s="329">
        <f>Model!L168</f>
        <v>170.90089999999998</v>
      </c>
      <c r="L12" s="329">
        <f>Model!M168</f>
        <v>239.88740000000001</v>
      </c>
      <c r="M12" s="329">
        <f>Model!N168</f>
        <v>303.32730000000015</v>
      </c>
      <c r="N12" s="329">
        <f>Model!O168</f>
        <v>216.40329999999997</v>
      </c>
      <c r="O12" s="329">
        <f>Model!P168</f>
        <v>194.03719999999981</v>
      </c>
      <c r="P12" s="836">
        <f>Model!Q168</f>
        <v>304.84420000000006</v>
      </c>
      <c r="Q12" s="329">
        <f>Model!R168</f>
        <v>309.38412687500005</v>
      </c>
      <c r="R12" s="329">
        <f>Model!S168</f>
        <v>382.99642492627356</v>
      </c>
      <c r="S12" s="165">
        <f>Model!T168</f>
        <v>459.1240415238608</v>
      </c>
      <c r="T12" s="791"/>
      <c r="AF12" s="618"/>
    </row>
    <row r="13" spans="1:33">
      <c r="A13" s="840" t="s">
        <v>30</v>
      </c>
      <c r="B13" s="835"/>
      <c r="C13" s="599"/>
      <c r="D13" s="159">
        <f>D12/C12-1</f>
        <v>-0.11135440780487615</v>
      </c>
      <c r="E13" s="159">
        <f t="shared" ref="E13:N13" si="8">E12/D12-1</f>
        <v>0.15722883479506033</v>
      </c>
      <c r="F13" s="159">
        <f t="shared" si="8"/>
        <v>-0.12793733344933589</v>
      </c>
      <c r="G13" s="159">
        <f t="shared" si="8"/>
        <v>9.4791247901247155E-2</v>
      </c>
      <c r="H13" s="159">
        <f t="shared" si="8"/>
        <v>0.13855509519701581</v>
      </c>
      <c r="I13" s="159">
        <f>I12/H12-1</f>
        <v>0.15203736014992497</v>
      </c>
      <c r="J13" s="159">
        <f t="shared" si="8"/>
        <v>-0.10707810624029546</v>
      </c>
      <c r="K13" s="159">
        <f t="shared" si="8"/>
        <v>-1.503206460064721E-2</v>
      </c>
      <c r="L13" s="159">
        <f t="shared" si="8"/>
        <v>0.4036637606940634</v>
      </c>
      <c r="M13" s="159">
        <f t="shared" si="8"/>
        <v>0.264456991071645</v>
      </c>
      <c r="N13" s="159">
        <f t="shared" si="8"/>
        <v>-0.28656833723835651</v>
      </c>
      <c r="O13" s="159">
        <f>O12/N12-1</f>
        <v>-0.10335378434617293</v>
      </c>
      <c r="P13" s="841">
        <f>P12/O12-1</f>
        <v>0.57106060075078569</v>
      </c>
      <c r="Q13" s="159">
        <f>Q12/P12-1</f>
        <v>1.4892613587530912E-2</v>
      </c>
      <c r="R13" s="159">
        <f t="shared" ref="R13:S13" si="9">R12/Q12-1</f>
        <v>0.23793172194970102</v>
      </c>
      <c r="S13" s="586">
        <f t="shared" si="9"/>
        <v>0.1987684783539212</v>
      </c>
      <c r="T13" s="792"/>
    </row>
    <row r="14" spans="1:33">
      <c r="A14" s="844" t="s">
        <v>47</v>
      </c>
      <c r="B14" s="835"/>
      <c r="C14" s="585">
        <f>Model!D174</f>
        <v>8.105193633813597</v>
      </c>
      <c r="D14" s="585">
        <f>Model!E174</f>
        <v>7.2961992840541861</v>
      </c>
      <c r="E14" s="585">
        <f>Model!F174</f>
        <v>8.5067546385538364</v>
      </c>
      <c r="F14" s="585">
        <f>Model!G174</f>
        <v>7.5895061509069892</v>
      </c>
      <c r="G14" s="585">
        <f>Model!H174</f>
        <v>8.3305871251718226</v>
      </c>
      <c r="H14" s="585">
        <f>Model!I174</f>
        <v>9.4848324173470395</v>
      </c>
      <c r="I14" s="585">
        <f>Model!J174</f>
        <v>10.926881299544913</v>
      </c>
      <c r="J14" s="585">
        <f>Model!K174</f>
        <v>9.7583985484493958</v>
      </c>
      <c r="K14" s="585">
        <f>Model!L174</f>
        <v>9.7991902482641873</v>
      </c>
      <c r="L14" s="585">
        <f>Model!M174</f>
        <v>13.943699139734946</v>
      </c>
      <c r="M14" s="585">
        <f>Model!N174</f>
        <v>17.844520934119021</v>
      </c>
      <c r="N14" s="585">
        <f>Model!O174</f>
        <v>12.819341271251702</v>
      </c>
      <c r="O14" s="585">
        <f>Model!P174</f>
        <v>11.695328792718932</v>
      </c>
      <c r="P14" s="847">
        <f>Model!Q174</f>
        <v>18.723923591916961</v>
      </c>
      <c r="Q14" s="585">
        <f>Model!R174</f>
        <v>19.002771750813832</v>
      </c>
      <c r="R14" s="585">
        <f>Model!S174</f>
        <v>23.524133955302101</v>
      </c>
      <c r="S14" s="587">
        <f>Model!T174</f>
        <v>28.19999026619131</v>
      </c>
      <c r="T14" s="793"/>
    </row>
    <row r="15" spans="1:33">
      <c r="A15" s="912" t="s">
        <v>48</v>
      </c>
      <c r="B15" s="913"/>
      <c r="C15" s="913"/>
      <c r="D15" s="913"/>
      <c r="E15" s="913"/>
      <c r="F15" s="913"/>
      <c r="G15" s="913"/>
      <c r="H15" s="913"/>
      <c r="I15" s="913"/>
      <c r="J15" s="913"/>
      <c r="K15" s="154"/>
      <c r="L15" s="154"/>
      <c r="M15" s="154"/>
      <c r="N15" s="154"/>
      <c r="O15" s="154"/>
      <c r="P15" s="833"/>
      <c r="Q15" s="154"/>
      <c r="R15" s="154"/>
      <c r="S15" s="809"/>
      <c r="T15" s="784"/>
    </row>
    <row r="16" spans="1:33" s="902" customFormat="1">
      <c r="A16" s="848" t="s">
        <v>49</v>
      </c>
      <c r="B16" s="328"/>
      <c r="C16" s="328">
        <f>Model!D234</f>
        <v>390.17970000000003</v>
      </c>
      <c r="D16" s="328">
        <f>Model!E234</f>
        <v>422.14279999999997</v>
      </c>
      <c r="E16" s="328">
        <f>Model!F234</f>
        <v>444.68850000000003</v>
      </c>
      <c r="F16" s="328">
        <f>Model!G234</f>
        <v>462.08779999999996</v>
      </c>
      <c r="G16" s="328">
        <f>Model!H234</f>
        <v>620.1001</v>
      </c>
      <c r="H16" s="328">
        <f>Model!I234</f>
        <v>706.37120000000004</v>
      </c>
      <c r="I16" s="328">
        <f>Model!J234</f>
        <v>736.70240000000001</v>
      </c>
      <c r="J16" s="328">
        <f>Model!K234</f>
        <v>767.34559999999999</v>
      </c>
      <c r="K16" s="328">
        <f>Model!L234</f>
        <v>805.62619999999993</v>
      </c>
      <c r="L16" s="328">
        <f>Model!M234</f>
        <v>813.7165</v>
      </c>
      <c r="M16" s="328">
        <f>Model!N234</f>
        <v>855.77260000000001</v>
      </c>
      <c r="N16" s="328">
        <f>Model!O234</f>
        <v>881.38580000000002</v>
      </c>
      <c r="O16" s="328">
        <f>Model!P234</f>
        <v>917.07259999999997</v>
      </c>
      <c r="P16" s="849">
        <f>Model!Q234</f>
        <v>944.1576</v>
      </c>
      <c r="Q16" s="328">
        <f>Model!R234</f>
        <v>995.61635000000001</v>
      </c>
      <c r="R16" s="328">
        <f>Model!S234</f>
        <v>1052.7529750000001</v>
      </c>
      <c r="S16" s="164">
        <f>Model!T234</f>
        <v>1116.2150625000002</v>
      </c>
      <c r="T16" s="794"/>
    </row>
    <row r="17" spans="1:20" hidden="1">
      <c r="A17" s="844" t="s">
        <v>50</v>
      </c>
      <c r="B17" s="835"/>
      <c r="C17" s="329">
        <f>Model!D236</f>
        <v>272.87810000000002</v>
      </c>
      <c r="D17" s="329">
        <f>Model!E236</f>
        <v>288.34419999999994</v>
      </c>
      <c r="E17" s="329">
        <f>Model!F236</f>
        <v>285.29420000000005</v>
      </c>
      <c r="F17" s="329">
        <f>Model!G236</f>
        <v>281.87359999999995</v>
      </c>
      <c r="G17" s="329">
        <f>Model!H236</f>
        <v>390.81049999999999</v>
      </c>
      <c r="H17" s="329">
        <f>Model!I236</f>
        <v>673.80700000000002</v>
      </c>
      <c r="I17" s="329">
        <f>Model!J236</f>
        <v>671.18630000000007</v>
      </c>
      <c r="J17" s="329">
        <f>Model!K236</f>
        <v>668.51570000000004</v>
      </c>
      <c r="K17" s="329">
        <f>Model!L236</f>
        <v>675.74699999999996</v>
      </c>
      <c r="L17" s="329">
        <f>Model!M236</f>
        <v>654.78589999999997</v>
      </c>
      <c r="M17" s="329">
        <f>Model!N236</f>
        <v>669.98329999999999</v>
      </c>
      <c r="N17" s="329">
        <f>Model!O236</f>
        <v>667.39080000000001</v>
      </c>
      <c r="O17" s="329">
        <f>Model!P236</f>
        <v>664.13819999999998</v>
      </c>
      <c r="P17" s="836">
        <f>Model!Q236</f>
        <v>650.88319999999999</v>
      </c>
      <c r="Q17" s="329">
        <f>Model!R236</f>
        <v>674.83955000000003</v>
      </c>
      <c r="R17" s="329">
        <f>Model!S236</f>
        <v>691.97617500000013</v>
      </c>
      <c r="S17" s="165">
        <f>Model!T236</f>
        <v>715.43826250000018</v>
      </c>
      <c r="T17" s="795"/>
    </row>
    <row r="18" spans="1:20" hidden="1">
      <c r="A18" s="850" t="s">
        <v>51</v>
      </c>
      <c r="B18" s="166"/>
      <c r="C18" s="329">
        <f>Model!D237</f>
        <v>5.9722</v>
      </c>
      <c r="D18" s="329">
        <f>Model!E237</f>
        <v>7.0130999999999997</v>
      </c>
      <c r="E18" s="329">
        <f>Model!F237</f>
        <v>7.2242999999999995</v>
      </c>
      <c r="F18" s="329">
        <f>Model!G237</f>
        <v>17.799600000000002</v>
      </c>
      <c r="G18" s="329">
        <f>Model!H237</f>
        <v>28.725200000000001</v>
      </c>
      <c r="H18" s="329">
        <f>Model!I237</f>
        <v>17.380199999999999</v>
      </c>
      <c r="I18" s="329">
        <f>Model!J237</f>
        <v>3.3627000000000002</v>
      </c>
      <c r="J18" s="167">
        <f>Model!K237</f>
        <v>9.8854000000000006</v>
      </c>
      <c r="K18" s="167">
        <f>Model!L237</f>
        <v>12.381399999999999</v>
      </c>
      <c r="L18" s="167">
        <f>Model!M237</f>
        <v>23.85</v>
      </c>
      <c r="M18" s="167">
        <f>Model!N237</f>
        <v>19.211200000000002</v>
      </c>
      <c r="N18" s="167">
        <f>Model!O237</f>
        <v>104.7041</v>
      </c>
      <c r="O18" s="167">
        <f>Model!P237</f>
        <v>197.7312</v>
      </c>
      <c r="P18" s="851">
        <f>Model!Q237</f>
        <v>260.87670000000003</v>
      </c>
      <c r="Q18" s="167">
        <f>Model!R237</f>
        <v>0</v>
      </c>
      <c r="R18" s="167">
        <f>Model!S237</f>
        <v>0</v>
      </c>
      <c r="S18" s="168">
        <f>Model!T237</f>
        <v>0</v>
      </c>
      <c r="T18" s="795"/>
    </row>
    <row r="19" spans="1:20" hidden="1">
      <c r="A19" s="852"/>
      <c r="B19" s="853"/>
      <c r="C19" s="854"/>
      <c r="D19" s="854"/>
      <c r="E19" s="854"/>
      <c r="F19" s="854"/>
      <c r="G19" s="854"/>
      <c r="H19" s="854"/>
      <c r="I19" s="854"/>
      <c r="J19" s="167"/>
      <c r="K19" s="329"/>
      <c r="L19" s="854"/>
      <c r="M19" s="854"/>
      <c r="N19" s="854"/>
      <c r="O19" s="854"/>
      <c r="P19" s="855"/>
      <c r="Q19" s="169"/>
      <c r="R19" s="169"/>
      <c r="S19" s="170"/>
      <c r="T19" s="795"/>
    </row>
    <row r="20" spans="1:20" hidden="1">
      <c r="A20" s="844" t="s">
        <v>52</v>
      </c>
      <c r="B20" s="835"/>
      <c r="C20" s="329">
        <f>Model!D240</f>
        <v>97.4208</v>
      </c>
      <c r="D20" s="329">
        <f>Model!E240</f>
        <v>102.91500000000001</v>
      </c>
      <c r="E20" s="329">
        <f>Model!F240</f>
        <v>99.706600000000009</v>
      </c>
      <c r="F20" s="329">
        <f>Model!G240</f>
        <v>103.00219999999999</v>
      </c>
      <c r="G20" s="329">
        <f>Model!H240</f>
        <v>123.17339999999999</v>
      </c>
      <c r="H20" s="329">
        <f>Model!I240</f>
        <v>130.90809999999999</v>
      </c>
      <c r="I20" s="329">
        <f>Model!J240</f>
        <v>137.1634</v>
      </c>
      <c r="J20" s="329">
        <f>Model!K240</f>
        <v>160.48859999999999</v>
      </c>
      <c r="K20" s="171">
        <f>Model!L240</f>
        <v>173.78889999999998</v>
      </c>
      <c r="L20" s="329">
        <f>Model!M240</f>
        <v>209.96340000000001</v>
      </c>
      <c r="M20" s="329">
        <f>Model!N240</f>
        <v>214.92349999999999</v>
      </c>
      <c r="N20" s="329">
        <f>Model!O240</f>
        <v>304.6986</v>
      </c>
      <c r="O20" s="329">
        <f>Model!P240</f>
        <v>328.53879999999998</v>
      </c>
      <c r="P20" s="836">
        <f>Model!Q240</f>
        <v>388.8886</v>
      </c>
      <c r="Q20" s="329">
        <f>Model!R240</f>
        <v>443.07860147786948</v>
      </c>
      <c r="R20" s="329">
        <f>Model!S240</f>
        <v>486.72697214358573</v>
      </c>
      <c r="S20" s="165">
        <f>Model!T240</f>
        <v>535.35363825231263</v>
      </c>
      <c r="T20" s="796"/>
    </row>
    <row r="21" spans="1:20" hidden="1">
      <c r="A21" s="844" t="s">
        <v>53</v>
      </c>
      <c r="B21" s="835"/>
      <c r="C21" s="329">
        <f>Model!D241</f>
        <v>40.748000000000005</v>
      </c>
      <c r="D21" s="329">
        <f>Model!E241</f>
        <v>41.9741</v>
      </c>
      <c r="E21" s="329">
        <f>Model!F241</f>
        <v>43.226399999999998</v>
      </c>
      <c r="F21" s="329">
        <f>Model!G241</f>
        <v>59.362900000000003</v>
      </c>
      <c r="G21" s="329">
        <f>Model!H241</f>
        <v>60.214999999999996</v>
      </c>
      <c r="H21" s="329">
        <f>Model!I241</f>
        <v>61.935299999999998</v>
      </c>
      <c r="I21" s="329">
        <f>Model!J241</f>
        <v>76.061999999999998</v>
      </c>
      <c r="J21" s="329">
        <f>Model!K241</f>
        <v>81.664500000000004</v>
      </c>
      <c r="K21" s="329">
        <f>Model!L241</f>
        <v>87.529799999999994</v>
      </c>
      <c r="L21" s="329">
        <f>Model!M241</f>
        <v>123.7396</v>
      </c>
      <c r="M21" s="329">
        <f>Model!N241</f>
        <v>110.53700000000001</v>
      </c>
      <c r="N21" s="329">
        <f>Model!O241</f>
        <v>82.174400000000006</v>
      </c>
      <c r="O21" s="329">
        <f>Model!P241</f>
        <v>122.64619999999999</v>
      </c>
      <c r="P21" s="836">
        <f>Model!Q241</f>
        <v>117.38249999999999</v>
      </c>
      <c r="Q21" s="329">
        <f>Model!R241</f>
        <v>119.49420912758717</v>
      </c>
      <c r="R21" s="329">
        <f>Model!S241</f>
        <v>131.26577181423173</v>
      </c>
      <c r="S21" s="165">
        <f>Model!T241</f>
        <v>144.37993483134099</v>
      </c>
      <c r="T21" s="796"/>
    </row>
    <row r="22" spans="1:20" hidden="1">
      <c r="A22" s="844" t="s">
        <v>54</v>
      </c>
      <c r="B22" s="835"/>
      <c r="C22" s="333">
        <f>Model!D243</f>
        <v>-45.897399999999998</v>
      </c>
      <c r="D22" s="333">
        <f>Model!E243</f>
        <v>-57.638199999999998</v>
      </c>
      <c r="E22" s="333">
        <f>Model!F243</f>
        <v>-61.037300000000002</v>
      </c>
      <c r="F22" s="333">
        <f>Model!G243</f>
        <v>-80.054600000000008</v>
      </c>
      <c r="G22" s="333">
        <f>Model!H243</f>
        <v>-86.645799999999994</v>
      </c>
      <c r="H22" s="333">
        <f>Model!I243</f>
        <v>-82.593400000000003</v>
      </c>
      <c r="I22" s="333">
        <f>Model!J243</f>
        <v>-75.100099999999998</v>
      </c>
      <c r="J22" s="333">
        <f>Model!K243</f>
        <v>-97.318600000000004</v>
      </c>
      <c r="K22" s="333">
        <f>Model!L243</f>
        <v>-77.613900000000001</v>
      </c>
      <c r="L22" s="333">
        <f>Model!M243</f>
        <v>-117.85730000000001</v>
      </c>
      <c r="M22" s="333">
        <f>Model!N243</f>
        <v>-77.275499999999994</v>
      </c>
      <c r="N22" s="333">
        <f>Model!O243</f>
        <v>-136.93989999999999</v>
      </c>
      <c r="O22" s="333">
        <f>Model!P243</f>
        <v>-178.49189999999999</v>
      </c>
      <c r="P22" s="856">
        <f>Model!Q243</f>
        <v>-186.035</v>
      </c>
      <c r="Q22" s="333">
        <f>Model!R243</f>
        <v>-199.13166446619476</v>
      </c>
      <c r="R22" s="333">
        <f>Model!S243</f>
        <v>-218.74843826865435</v>
      </c>
      <c r="S22" s="588">
        <f>Model!T243</f>
        <v>-240.60259445533345</v>
      </c>
      <c r="T22" s="797"/>
    </row>
    <row r="23" spans="1:20">
      <c r="A23" s="857" t="s">
        <v>55</v>
      </c>
      <c r="B23" s="172"/>
      <c r="C23" s="173">
        <f t="shared" ref="C23:O23" si="10">C20+C21-C22</f>
        <v>184.06620000000001</v>
      </c>
      <c r="D23" s="173">
        <f t="shared" si="10"/>
        <v>202.52730000000003</v>
      </c>
      <c r="E23" s="173">
        <f t="shared" si="10"/>
        <v>203.97030000000001</v>
      </c>
      <c r="F23" s="173">
        <f t="shared" si="10"/>
        <v>242.41969999999998</v>
      </c>
      <c r="G23" s="173">
        <f t="shared" si="10"/>
        <v>270.0342</v>
      </c>
      <c r="H23" s="173">
        <f t="shared" si="10"/>
        <v>275.43679999999995</v>
      </c>
      <c r="I23" s="173">
        <f t="shared" si="10"/>
        <v>288.32549999999998</v>
      </c>
      <c r="J23" s="173">
        <f t="shared" si="10"/>
        <v>339.4717</v>
      </c>
      <c r="K23" s="173">
        <f t="shared" si="10"/>
        <v>338.93259999999998</v>
      </c>
      <c r="L23" s="173">
        <f t="shared" si="10"/>
        <v>451.56029999999998</v>
      </c>
      <c r="M23" s="173">
        <f t="shared" si="10"/>
        <v>402.73599999999999</v>
      </c>
      <c r="N23" s="173">
        <f t="shared" si="10"/>
        <v>523.81290000000001</v>
      </c>
      <c r="O23" s="173">
        <f t="shared" si="10"/>
        <v>629.67689999999993</v>
      </c>
      <c r="P23" s="858">
        <f>P20+P21-P22</f>
        <v>692.30610000000001</v>
      </c>
      <c r="Q23" s="173">
        <f>Q20+Q21-Q22</f>
        <v>761.70447507165136</v>
      </c>
      <c r="R23" s="173">
        <f t="shared" ref="R23:S23" si="11">R20+R21-R22</f>
        <v>836.74118222647178</v>
      </c>
      <c r="S23" s="174">
        <f t="shared" si="11"/>
        <v>920.33616753898707</v>
      </c>
      <c r="T23" s="798"/>
    </row>
    <row r="24" spans="1:20">
      <c r="A24" s="842" t="s">
        <v>56</v>
      </c>
      <c r="B24" s="838"/>
      <c r="C24" s="162">
        <f t="shared" ref="C24:O24" si="12">C23/C5</f>
        <v>0.2586382562922393</v>
      </c>
      <c r="D24" s="162">
        <f t="shared" si="12"/>
        <v>0.28503261177964734</v>
      </c>
      <c r="E24" s="162">
        <f t="shared" si="12"/>
        <v>0.26392818555300357</v>
      </c>
      <c r="F24" s="162">
        <f t="shared" si="12"/>
        <v>0.28659770437815718</v>
      </c>
      <c r="G24" s="162">
        <f t="shared" si="12"/>
        <v>0.30364394048432947</v>
      </c>
      <c r="H24" s="162">
        <f t="shared" si="12"/>
        <v>0.27700974443180709</v>
      </c>
      <c r="I24" s="162">
        <f t="shared" si="12"/>
        <v>0.28441025159449979</v>
      </c>
      <c r="J24" s="162">
        <f t="shared" si="12"/>
        <v>0.31576721318947287</v>
      </c>
      <c r="K24" s="175">
        <f t="shared" si="12"/>
        <v>0.31074848892566453</v>
      </c>
      <c r="L24" s="175">
        <f t="shared" si="12"/>
        <v>0.33593457537885979</v>
      </c>
      <c r="M24" s="175">
        <f t="shared" si="12"/>
        <v>0.30208143783611707</v>
      </c>
      <c r="N24" s="175">
        <f t="shared" si="12"/>
        <v>0.34282755079701516</v>
      </c>
      <c r="O24" s="175">
        <f t="shared" si="12"/>
        <v>0.35300737210932021</v>
      </c>
      <c r="P24" s="859">
        <f>P23/P5</f>
        <v>0.35631814756135238</v>
      </c>
      <c r="Q24" s="175">
        <f>Q23/Q5</f>
        <v>0.37005585788211498</v>
      </c>
      <c r="R24" s="175">
        <f t="shared" ref="R24:S24" si="13">R23/R5</f>
        <v>0.36611419655364302</v>
      </c>
      <c r="S24" s="176">
        <f t="shared" si="13"/>
        <v>0.36255353542340812</v>
      </c>
      <c r="T24" s="799"/>
    </row>
    <row r="25" spans="1:20" hidden="1">
      <c r="A25" s="860"/>
      <c r="B25" s="861"/>
      <c r="C25" s="862"/>
      <c r="D25" s="862"/>
      <c r="E25" s="862"/>
      <c r="F25" s="862"/>
      <c r="G25" s="862"/>
      <c r="H25" s="862"/>
      <c r="I25" s="862"/>
      <c r="J25" s="862"/>
      <c r="K25" s="162"/>
      <c r="L25" s="162"/>
      <c r="M25" s="162"/>
      <c r="N25" s="162"/>
      <c r="O25" s="162"/>
      <c r="P25" s="843"/>
      <c r="Q25" s="162"/>
      <c r="R25" s="162"/>
      <c r="S25" s="177"/>
      <c r="T25" s="799"/>
    </row>
    <row r="26" spans="1:20" hidden="1">
      <c r="A26" s="863" t="s">
        <v>57</v>
      </c>
      <c r="B26" s="178"/>
      <c r="C26" s="171">
        <f>Model!D251</f>
        <v>280.62649999999996</v>
      </c>
      <c r="D26" s="171">
        <f>Model!E251</f>
        <v>356.89530000000002</v>
      </c>
      <c r="E26" s="171">
        <f>Model!F251</f>
        <v>452.5634</v>
      </c>
      <c r="F26" s="171">
        <f>Model!G251</f>
        <v>440.25349999999997</v>
      </c>
      <c r="G26" s="171">
        <f>Model!H251</f>
        <v>527.24850000000004</v>
      </c>
      <c r="H26" s="171">
        <f>Model!I251</f>
        <v>342.85410000000002</v>
      </c>
      <c r="I26" s="171">
        <f>Model!J251</f>
        <v>519.48400000000004</v>
      </c>
      <c r="J26" s="171">
        <f>Model!K251</f>
        <v>500.53360000000004</v>
      </c>
      <c r="K26" s="171">
        <f>Model!L251</f>
        <v>606.29009999999994</v>
      </c>
      <c r="L26" s="171">
        <f>Model!M251</f>
        <v>696.87260000000003</v>
      </c>
      <c r="M26" s="171">
        <f>Model!N251</f>
        <v>821.78030000000012</v>
      </c>
      <c r="N26" s="171">
        <f>Model!O251</f>
        <v>924.15589999999997</v>
      </c>
      <c r="O26" s="171">
        <f>Model!P251</f>
        <v>830.72849999999994</v>
      </c>
      <c r="P26" s="864">
        <f>Model!Q251</f>
        <v>869.07470000000001</v>
      </c>
      <c r="Q26" s="171">
        <f>Model!R251</f>
        <v>1145.286776467088</v>
      </c>
      <c r="R26" s="171">
        <f>Model!S251</f>
        <v>1468.6182604241903</v>
      </c>
      <c r="S26" s="179">
        <f>Model!T251</f>
        <v>1856.9252219927062</v>
      </c>
      <c r="T26" s="795"/>
    </row>
    <row r="27" spans="1:20" hidden="1">
      <c r="A27" s="850" t="s">
        <v>58</v>
      </c>
      <c r="B27" s="166"/>
      <c r="C27" s="198">
        <f>Model!D257</f>
        <v>0</v>
      </c>
      <c r="D27" s="198">
        <f>Model!E257</f>
        <v>0</v>
      </c>
      <c r="E27" s="198">
        <f>Model!F257</f>
        <v>0</v>
      </c>
      <c r="F27" s="198">
        <f>Model!G257</f>
        <v>0</v>
      </c>
      <c r="G27" s="198">
        <f>Model!H257</f>
        <v>0</v>
      </c>
      <c r="H27" s="198">
        <f>Model!I257</f>
        <v>0</v>
      </c>
      <c r="I27" s="198">
        <f>Model!J257</f>
        <v>0</v>
      </c>
      <c r="J27" s="198">
        <f>Model!K257</f>
        <v>0</v>
      </c>
      <c r="K27" s="198">
        <f>Model!L257</f>
        <v>0</v>
      </c>
      <c r="L27" s="198">
        <f>Model!M257</f>
        <v>0</v>
      </c>
      <c r="M27" s="198">
        <f>Model!N257</f>
        <v>0</v>
      </c>
      <c r="N27" s="198">
        <f>Model!O257</f>
        <v>7.4677999999999995</v>
      </c>
      <c r="O27" s="198">
        <f>Model!P257</f>
        <v>6.1243999999999996</v>
      </c>
      <c r="P27" s="865">
        <f>Model!Q257</f>
        <v>3.8602999999999996</v>
      </c>
      <c r="Q27" s="198">
        <f>Model!R257</f>
        <v>3.8602999999999996</v>
      </c>
      <c r="R27" s="198">
        <f>Model!S257</f>
        <v>3.8602999999999996</v>
      </c>
      <c r="S27" s="200">
        <f>Model!T257</f>
        <v>3.8602999999999996</v>
      </c>
      <c r="T27" s="800"/>
    </row>
    <row r="28" spans="1:20" hidden="1">
      <c r="A28" s="852"/>
      <c r="B28" s="853"/>
      <c r="C28" s="854"/>
      <c r="D28" s="854"/>
      <c r="E28" s="854"/>
      <c r="F28" s="854"/>
      <c r="G28" s="854"/>
      <c r="H28" s="854"/>
      <c r="I28" s="854"/>
      <c r="J28" s="854"/>
      <c r="K28" s="854"/>
      <c r="L28" s="854"/>
      <c r="M28" s="854"/>
      <c r="N28" s="854"/>
      <c r="O28" s="854"/>
      <c r="P28" s="855"/>
      <c r="Q28" s="169"/>
      <c r="R28" s="169"/>
      <c r="S28" s="170"/>
      <c r="T28" s="795"/>
    </row>
    <row r="29" spans="1:20" hidden="1">
      <c r="A29" s="837" t="s">
        <v>59</v>
      </c>
      <c r="B29" s="835"/>
      <c r="C29" s="330">
        <f>Model!D263</f>
        <v>616.39159999999993</v>
      </c>
      <c r="D29" s="330">
        <f>Model!E263</f>
        <v>695.4233999999999</v>
      </c>
      <c r="E29" s="330">
        <f>Model!F263</f>
        <v>784.24410000000012</v>
      </c>
      <c r="F29" s="330">
        <f>Model!G263</f>
        <v>845.29689999999994</v>
      </c>
      <c r="G29" s="330">
        <f>Model!H263</f>
        <v>1009.6182999999999</v>
      </c>
      <c r="H29" s="330">
        <f>Model!I263</f>
        <v>1082.4687999999999</v>
      </c>
      <c r="I29" s="330">
        <f>Model!J263</f>
        <v>1270.1973000000003</v>
      </c>
      <c r="J29" s="330">
        <f>Model!K263</f>
        <v>1276.1101999999998</v>
      </c>
      <c r="K29" s="330">
        <f>Model!L263</f>
        <v>1445.2359999999999</v>
      </c>
      <c r="L29" s="330">
        <f>Model!M263</f>
        <v>1547.4295999999997</v>
      </c>
      <c r="M29" s="330">
        <f>Model!N263</f>
        <v>1734.1349000000002</v>
      </c>
      <c r="N29" s="330">
        <f>Model!O263</f>
        <v>1956.7902999999999</v>
      </c>
      <c r="O29" s="173">
        <f>Model!P263</f>
        <v>1982.0479</v>
      </c>
      <c r="P29" s="858">
        <f>Model!Q263</f>
        <v>2097.1689999999999</v>
      </c>
      <c r="Q29" s="173">
        <f>Model!R263</f>
        <v>2406.5531268750001</v>
      </c>
      <c r="R29" s="173">
        <f>Model!S263</f>
        <v>2789.5495518012731</v>
      </c>
      <c r="S29" s="174">
        <f>Model!T263</f>
        <v>3248.6735933251339</v>
      </c>
      <c r="T29" s="798"/>
    </row>
    <row r="30" spans="1:20" hidden="1">
      <c r="A30" s="844" t="s">
        <v>60</v>
      </c>
      <c r="B30" s="835"/>
      <c r="C30" s="331">
        <f>Model!D255</f>
        <v>-2.5017</v>
      </c>
      <c r="D30" s="331">
        <f>Model!E255</f>
        <v>-2.0100000000000002</v>
      </c>
      <c r="E30" s="331">
        <f>Model!F255</f>
        <v>-1.4662999999999999</v>
      </c>
      <c r="F30" s="331">
        <f>Model!G255</f>
        <v>-1.0707</v>
      </c>
      <c r="G30" s="331">
        <f>Model!H255</f>
        <v>-0.89789999999999992</v>
      </c>
      <c r="H30" s="331">
        <f>Model!I255</f>
        <v>-0.7863</v>
      </c>
      <c r="I30" s="331">
        <f>Model!J255</f>
        <v>-0.69480000000000008</v>
      </c>
      <c r="J30" s="331">
        <f>Model!K255</f>
        <v>-0.60450000000000004</v>
      </c>
      <c r="K30" s="331">
        <f>Model!L255</f>
        <v>-0.49009999999999998</v>
      </c>
      <c r="L30" s="331">
        <f>Model!M255</f>
        <v>-0.34360000000000002</v>
      </c>
      <c r="M30" s="331">
        <f>Model!N255</f>
        <v>-0.20799999999999999</v>
      </c>
      <c r="N30" s="331">
        <f>Model!O255</f>
        <v>-0.65149999999999997</v>
      </c>
      <c r="O30" s="331">
        <f>Model!P255</f>
        <v>-0.56330000000000002</v>
      </c>
      <c r="P30" s="866">
        <f>Model!Q255</f>
        <v>-0.24660000000000001</v>
      </c>
      <c r="Q30" s="331">
        <f>Model!R255</f>
        <v>-0.24660000000000001</v>
      </c>
      <c r="R30" s="331">
        <f>Model!S255</f>
        <v>-0.24660000000000001</v>
      </c>
      <c r="S30" s="199">
        <f>Model!T255</f>
        <v>-0.24660000000000001</v>
      </c>
      <c r="T30" s="801"/>
    </row>
    <row r="31" spans="1:20" hidden="1">
      <c r="A31" s="844" t="s">
        <v>61</v>
      </c>
      <c r="B31" s="835"/>
      <c r="C31" s="332">
        <f>Model!D252</f>
        <v>-1.2726000000000002</v>
      </c>
      <c r="D31" s="332">
        <f>Model!E252</f>
        <v>-1.2862</v>
      </c>
      <c r="E31" s="332">
        <f>Model!F252</f>
        <v>-1.1407</v>
      </c>
      <c r="F31" s="332">
        <f>Model!G252</f>
        <v>-1.5587</v>
      </c>
      <c r="G31" s="332">
        <f>Model!H252</f>
        <v>-0.17280000000000001</v>
      </c>
      <c r="H31" s="332">
        <f>Model!I252</f>
        <v>-0.1116</v>
      </c>
      <c r="I31" s="332">
        <f>Model!J252</f>
        <v>-9.1499999999999998E-2</v>
      </c>
      <c r="J31" s="332">
        <f>Model!K252</f>
        <v>-9.0300000000000005E-2</v>
      </c>
      <c r="K31" s="332">
        <f>Model!L252</f>
        <v>-0.11439999999999999</v>
      </c>
      <c r="L31" s="332">
        <f>Model!M252</f>
        <v>0</v>
      </c>
      <c r="M31" s="332">
        <f>Model!N252</f>
        <v>-0.39340000000000003</v>
      </c>
      <c r="N31" s="332">
        <f>Model!O252</f>
        <v>-0.1</v>
      </c>
      <c r="O31" s="332">
        <f>Model!P252</f>
        <v>-7.5899999999999995E-2</v>
      </c>
      <c r="P31" s="867">
        <f>Model!Q252</f>
        <v>-3.2099999999999997E-2</v>
      </c>
      <c r="Q31" s="332">
        <f>Model!R252</f>
        <v>-3.2099999999999997E-2</v>
      </c>
      <c r="R31" s="332">
        <f>Model!S252</f>
        <v>-3.2099999999999997E-2</v>
      </c>
      <c r="S31" s="180">
        <f>Model!T252</f>
        <v>-3.2099999999999997E-2</v>
      </c>
      <c r="T31" s="802"/>
    </row>
    <row r="32" spans="1:20">
      <c r="A32" s="868" t="s">
        <v>62</v>
      </c>
      <c r="B32" s="853"/>
      <c r="C32" s="181">
        <f>Model!D256</f>
        <v>276.85219999999993</v>
      </c>
      <c r="D32" s="181">
        <f>Model!E256</f>
        <v>353.59910000000002</v>
      </c>
      <c r="E32" s="181">
        <f>Model!F256</f>
        <v>449.95640000000003</v>
      </c>
      <c r="F32" s="181">
        <f>Model!G256</f>
        <v>437.6241</v>
      </c>
      <c r="G32" s="181">
        <f>Model!H256</f>
        <v>526.17779999999993</v>
      </c>
      <c r="H32" s="181">
        <f>Model!I256</f>
        <v>341.95620000000002</v>
      </c>
      <c r="I32" s="181">
        <f>Model!J256</f>
        <v>518.69770000000005</v>
      </c>
      <c r="J32" s="181">
        <f>Model!K256</f>
        <v>499.83880000000005</v>
      </c>
      <c r="K32" s="181">
        <f>Model!L256</f>
        <v>605.68559999999991</v>
      </c>
      <c r="L32" s="181">
        <f>Model!M256</f>
        <v>696.529</v>
      </c>
      <c r="M32" s="181">
        <f>Model!N256</f>
        <v>821.17890000000011</v>
      </c>
      <c r="N32" s="181">
        <f>Model!O256</f>
        <v>923.4043999999999</v>
      </c>
      <c r="O32" s="181">
        <f>Model!P256</f>
        <v>830.08929999999987</v>
      </c>
      <c r="P32" s="869">
        <f>Model!Q256</f>
        <v>868.79600000000005</v>
      </c>
      <c r="Q32" s="181">
        <f>Model!R256</f>
        <v>1145.0080764670881</v>
      </c>
      <c r="R32" s="181">
        <f>Model!S256</f>
        <v>1468.3395604241905</v>
      </c>
      <c r="S32" s="182">
        <f>Model!T256</f>
        <v>1856.6465219927063</v>
      </c>
      <c r="T32" s="802"/>
    </row>
    <row r="33" spans="1:20">
      <c r="A33" s="251"/>
      <c r="P33" s="870"/>
      <c r="S33" s="160"/>
    </row>
    <row r="34" spans="1:20">
      <c r="A34" s="914" t="s">
        <v>63</v>
      </c>
      <c r="B34" s="915"/>
      <c r="C34" s="915"/>
      <c r="D34" s="915"/>
      <c r="E34" s="915"/>
      <c r="F34" s="915"/>
      <c r="G34" s="915"/>
      <c r="H34" s="915"/>
      <c r="I34" s="915"/>
      <c r="J34" s="915"/>
      <c r="K34" s="154"/>
      <c r="L34" s="154"/>
      <c r="M34" s="154"/>
      <c r="N34" s="154"/>
      <c r="O34" s="154"/>
      <c r="P34" s="833"/>
      <c r="Q34" s="154"/>
      <c r="R34" s="154"/>
      <c r="S34" s="809"/>
      <c r="T34" s="784"/>
    </row>
    <row r="35" spans="1:20">
      <c r="A35" s="844" t="s">
        <v>64</v>
      </c>
      <c r="C35" s="624">
        <f>Model!D227</f>
        <v>120.73520000000001</v>
      </c>
      <c r="D35" s="624">
        <f>Model!E227</f>
        <v>144.33070000000001</v>
      </c>
      <c r="E35" s="624">
        <f>Model!F227</f>
        <v>149.94030000000001</v>
      </c>
      <c r="F35" s="624">
        <f>Model!G227</f>
        <v>149.81710000000001</v>
      </c>
      <c r="G35" s="624">
        <f>Model!H227</f>
        <v>127.6353</v>
      </c>
      <c r="H35" s="624">
        <f>Model!I227</f>
        <v>174.29670000000002</v>
      </c>
      <c r="I35" s="624">
        <f>Model!J227</f>
        <v>154.48499999999999</v>
      </c>
      <c r="J35" s="624">
        <f>Model!K227</f>
        <v>149.84300000000002</v>
      </c>
      <c r="K35" s="624">
        <f>Model!L227</f>
        <v>112.4288</v>
      </c>
      <c r="L35" s="624">
        <f>Model!M227</f>
        <v>250.38060000000002</v>
      </c>
      <c r="M35" s="624">
        <f>Model!N227</f>
        <v>207.08150000000001</v>
      </c>
      <c r="N35" s="624">
        <f>Model!O227</f>
        <v>161.6524</v>
      </c>
      <c r="O35" s="624">
        <f>Model!P227</f>
        <v>154.91309999999999</v>
      </c>
      <c r="P35" s="871">
        <f>Model!Q227</f>
        <v>220.76740000000001</v>
      </c>
      <c r="Q35" s="624">
        <f>Model!R227</f>
        <v>327.67082646708809</v>
      </c>
      <c r="R35" s="624">
        <f>Model!S227</f>
        <v>380.46810895710257</v>
      </c>
      <c r="S35" s="625">
        <f>Model!T227</f>
        <v>451.76904906851587</v>
      </c>
      <c r="T35" s="803"/>
    </row>
    <row r="36" spans="1:20" hidden="1">
      <c r="A36" s="844" t="s">
        <v>65</v>
      </c>
      <c r="C36" s="624">
        <f>Model!D228</f>
        <v>-32.997799999999998</v>
      </c>
      <c r="D36" s="624">
        <f>Model!E228</f>
        <v>-108.2462</v>
      </c>
      <c r="E36" s="624">
        <f>Model!F228</f>
        <v>-107.17829999999999</v>
      </c>
      <c r="F36" s="624">
        <f>Model!G228</f>
        <v>-55.378799999999998</v>
      </c>
      <c r="G36" s="624">
        <f>Model!H228</f>
        <v>-88.569299999999998</v>
      </c>
      <c r="H36" s="624">
        <f>Model!I228</f>
        <v>-73.05019999999999</v>
      </c>
      <c r="I36" s="624">
        <f>Model!J228</f>
        <v>-143.55119999999999</v>
      </c>
      <c r="J36" s="624">
        <f>Model!K228</f>
        <v>20.109100000000002</v>
      </c>
      <c r="K36" s="624">
        <f>Model!L228</f>
        <v>-120.3253</v>
      </c>
      <c r="L36" s="624">
        <f>Model!M228</f>
        <v>-98.3523</v>
      </c>
      <c r="M36" s="624">
        <f>Model!N228</f>
        <v>-77.153599999999997</v>
      </c>
      <c r="N36" s="624">
        <f>Model!O228</f>
        <v>-144.56700000000001</v>
      </c>
      <c r="O36" s="624">
        <f>Model!P228</f>
        <v>11.134600000000001</v>
      </c>
      <c r="P36" s="871">
        <f>Model!Q228</f>
        <v>-17.083200000000001</v>
      </c>
      <c r="Q36" s="624">
        <f>Model!R228</f>
        <v>-51.458750000000002</v>
      </c>
      <c r="R36" s="624">
        <f>Model!S228</f>
        <v>-57.136625000000009</v>
      </c>
      <c r="S36" s="625">
        <f>Model!T228</f>
        <v>-63.46208750000001</v>
      </c>
      <c r="T36" s="803"/>
    </row>
    <row r="37" spans="1:20" hidden="1">
      <c r="A37" s="844" t="s">
        <v>66</v>
      </c>
      <c r="C37" s="624">
        <f>Model!D229</f>
        <v>-57.512800000000006</v>
      </c>
      <c r="D37" s="624">
        <f>Model!E229</f>
        <v>-58.184199999999997</v>
      </c>
      <c r="E37" s="624">
        <f>Model!F229</f>
        <v>-62.826099999999997</v>
      </c>
      <c r="F37" s="624">
        <f>Model!G229</f>
        <v>-75.249600000000001</v>
      </c>
      <c r="G37" s="624">
        <f>Model!H229</f>
        <v>-47.757199999999997</v>
      </c>
      <c r="H37" s="624">
        <f>Model!I229</f>
        <v>-96.979100000000003</v>
      </c>
      <c r="I37" s="624">
        <f>Model!J229</f>
        <v>0.35419999999999996</v>
      </c>
      <c r="J37" s="624">
        <f>Model!K229</f>
        <v>-169.4333</v>
      </c>
      <c r="K37" s="624">
        <f>Model!L229</f>
        <v>-6.6400000000000001E-2</v>
      </c>
      <c r="L37" s="624">
        <f>Model!M229</f>
        <v>-141.99709999999999</v>
      </c>
      <c r="M37" s="624">
        <f>Model!N229</f>
        <v>-129.34899999999999</v>
      </c>
      <c r="N37" s="624">
        <f>Model!O229</f>
        <v>-9.8367000000000004</v>
      </c>
      <c r="O37" s="624">
        <f>Model!P229</f>
        <v>-179.95009999999999</v>
      </c>
      <c r="P37" s="871">
        <f>Model!Q229</f>
        <v>-202.15719999999999</v>
      </c>
      <c r="Q37" s="624">
        <f>Model!R229</f>
        <v>0</v>
      </c>
      <c r="R37" s="624">
        <f>Model!S229</f>
        <v>0</v>
      </c>
      <c r="S37" s="625">
        <f>Model!T229</f>
        <v>0</v>
      </c>
      <c r="T37" s="803"/>
    </row>
    <row r="38" spans="1:20">
      <c r="A38" s="863" t="s">
        <v>67</v>
      </c>
      <c r="B38" s="183"/>
      <c r="C38" s="184">
        <f>Model!D205</f>
        <v>-20.468299999999999</v>
      </c>
      <c r="D38" s="184">
        <f>Model!E205</f>
        <v>-28.686899999999998</v>
      </c>
      <c r="E38" s="184">
        <f>Model!F205</f>
        <v>-22.4863</v>
      </c>
      <c r="F38" s="184">
        <f>Model!G205</f>
        <v>-150.6309</v>
      </c>
      <c r="G38" s="184">
        <f>Model!H205</f>
        <v>-44.929600000000001</v>
      </c>
      <c r="H38" s="184">
        <f>Model!I205</f>
        <v>-304.32310000000001</v>
      </c>
      <c r="I38" s="184">
        <f>Model!J205</f>
        <v>-24.577599999999997</v>
      </c>
      <c r="J38" s="184">
        <f>Model!K205</f>
        <v>-35.982799999999997</v>
      </c>
      <c r="K38" s="184">
        <f>Model!L205</f>
        <v>-42.206299999999999</v>
      </c>
      <c r="L38" s="184">
        <f>Model!M205</f>
        <v>-3.7209999999999979</v>
      </c>
      <c r="M38" s="184">
        <f>Model!N205</f>
        <v>-58.7378</v>
      </c>
      <c r="N38" s="184">
        <f>Model!O205</f>
        <v>-127.04249999999999</v>
      </c>
      <c r="O38" s="184">
        <f>Model!P205</f>
        <v>-108.2338</v>
      </c>
      <c r="P38" s="872">
        <f>Model!Q205</f>
        <v>-69.489299999999986</v>
      </c>
      <c r="Q38" s="184">
        <f>Model!R205</f>
        <v>-51.458750000000002</v>
      </c>
      <c r="R38" s="184">
        <f>Model!S205</f>
        <v>-57.136625000000009</v>
      </c>
      <c r="S38" s="589">
        <f>Model!T205</f>
        <v>-63.46208750000001</v>
      </c>
      <c r="T38" s="802"/>
    </row>
    <row r="39" spans="1:20">
      <c r="A39" s="873" t="s">
        <v>68</v>
      </c>
      <c r="B39" s="185"/>
      <c r="C39" s="186"/>
      <c r="D39" s="186"/>
      <c r="E39" s="186"/>
      <c r="F39" s="186"/>
      <c r="G39" s="186"/>
      <c r="H39" s="186"/>
      <c r="I39" s="186"/>
      <c r="J39" s="186"/>
      <c r="K39" s="186">
        <f>K35+K38</f>
        <v>70.222499999999997</v>
      </c>
      <c r="L39" s="186">
        <f t="shared" ref="L39:Q39" si="14">L35+L38</f>
        <v>246.65960000000001</v>
      </c>
      <c r="M39" s="186">
        <f t="shared" si="14"/>
        <v>148.34370000000001</v>
      </c>
      <c r="N39" s="186">
        <f t="shared" si="14"/>
        <v>34.60990000000001</v>
      </c>
      <c r="O39" s="186">
        <f t="shared" si="14"/>
        <v>46.679299999999984</v>
      </c>
      <c r="P39" s="874">
        <f t="shared" si="14"/>
        <v>151.27810000000002</v>
      </c>
      <c r="Q39" s="186">
        <f t="shared" si="14"/>
        <v>276.21207646708808</v>
      </c>
      <c r="R39" s="186">
        <f t="shared" ref="R39:S39" si="15">R35+R38</f>
        <v>323.33148395710259</v>
      </c>
      <c r="S39" s="590">
        <f t="shared" si="15"/>
        <v>388.30696156851587</v>
      </c>
      <c r="T39" s="802"/>
    </row>
    <row r="40" spans="1:20" hidden="1">
      <c r="A40" s="844" t="s">
        <v>69</v>
      </c>
      <c r="C40" s="334">
        <f>Model!D221</f>
        <v>-0.2157</v>
      </c>
      <c r="D40" s="334">
        <f>Model!E221</f>
        <v>-0.17080000000000001</v>
      </c>
      <c r="E40" s="334">
        <f>Model!F221</f>
        <v>-0.32150000000000001</v>
      </c>
      <c r="F40" s="334">
        <f>Model!G221</f>
        <v>-0.29370000000000002</v>
      </c>
      <c r="G40" s="334">
        <f>Model!H221</f>
        <v>-0.26910000000000001</v>
      </c>
      <c r="H40" s="334">
        <f>Model!I221</f>
        <v>0</v>
      </c>
      <c r="I40" s="334">
        <f>Model!J221</f>
        <v>0</v>
      </c>
      <c r="J40" s="334">
        <f>Model!K221</f>
        <v>0</v>
      </c>
      <c r="K40" s="334">
        <f>Model!L221</f>
        <v>0</v>
      </c>
      <c r="L40" s="334">
        <f>Model!M221</f>
        <v>0</v>
      </c>
      <c r="M40" s="334">
        <f>Model!N221</f>
        <v>0</v>
      </c>
      <c r="N40" s="334">
        <f>Model!O221</f>
        <v>0</v>
      </c>
      <c r="O40" s="334">
        <f>Model!P221</f>
        <v>0</v>
      </c>
      <c r="P40" s="875">
        <f>Model!Q221</f>
        <v>0</v>
      </c>
      <c r="Q40" s="334">
        <f>Model!R221</f>
        <v>0</v>
      </c>
      <c r="R40" s="334"/>
      <c r="S40" s="811"/>
      <c r="T40" s="804"/>
    </row>
    <row r="41" spans="1:20" hidden="1">
      <c r="A41" s="844" t="s">
        <v>70</v>
      </c>
      <c r="C41" s="334">
        <f>Model!D217</f>
        <v>-17.906100000000002</v>
      </c>
      <c r="D41" s="334">
        <f>Model!E217</f>
        <v>-14.608699999999999</v>
      </c>
      <c r="E41" s="334">
        <f>Model!F217</f>
        <v>-19.334099999999999</v>
      </c>
      <c r="F41" s="334">
        <f>Model!G217</f>
        <v>-27.177499999999998</v>
      </c>
      <c r="G41" s="334">
        <f>Model!H217</f>
        <v>0</v>
      </c>
      <c r="H41" s="334">
        <f>Model!I217</f>
        <v>0</v>
      </c>
      <c r="I41" s="334">
        <f>Model!J217</f>
        <v>0</v>
      </c>
      <c r="J41" s="334">
        <f>Model!K217</f>
        <v>-120.05</v>
      </c>
      <c r="K41" s="334">
        <f>Model!L217</f>
        <v>0</v>
      </c>
      <c r="L41" s="334">
        <f>Model!M217</f>
        <v>-120.05</v>
      </c>
      <c r="M41" s="334">
        <f>Model!N217</f>
        <v>-120.20269999999999</v>
      </c>
      <c r="N41" s="334">
        <f>Model!O217</f>
        <v>-0.76170000000000004</v>
      </c>
      <c r="O41" s="334">
        <f>Model!P217</f>
        <v>-169.63230000000001</v>
      </c>
      <c r="P41" s="875">
        <f>Model!Q217</f>
        <v>-191.8177</v>
      </c>
      <c r="Q41" s="334">
        <f>Model!R217</f>
        <v>0</v>
      </c>
      <c r="R41" s="334"/>
      <c r="S41" s="811"/>
      <c r="T41" s="804"/>
    </row>
    <row r="42" spans="1:20" hidden="1">
      <c r="A42" s="844" t="s">
        <v>71</v>
      </c>
      <c r="C42" s="334">
        <f>Model!D216</f>
        <v>-32.598700000000001</v>
      </c>
      <c r="D42" s="334">
        <f>Model!E216</f>
        <v>-36.772100000000002</v>
      </c>
      <c r="E42" s="334">
        <f>Model!F216</f>
        <v>-36.584099999999999</v>
      </c>
      <c r="F42" s="334">
        <f>Model!G216</f>
        <v>-40.012700000000002</v>
      </c>
      <c r="G42" s="334">
        <f>Model!H216</f>
        <v>-40.0124</v>
      </c>
      <c r="H42" s="334">
        <f>Model!I216</f>
        <v>-96.316600000000008</v>
      </c>
      <c r="I42" s="334">
        <f>Model!J216</f>
        <v>0</v>
      </c>
      <c r="J42" s="334">
        <f>Model!K216</f>
        <v>-48.158300000000004</v>
      </c>
      <c r="K42" s="334">
        <f>Model!L216</f>
        <v>0</v>
      </c>
      <c r="L42" s="334">
        <f>Model!M216</f>
        <v>-13.704499999999999</v>
      </c>
      <c r="M42" s="334">
        <f>Model!N216</f>
        <v>0</v>
      </c>
      <c r="N42" s="334">
        <f>Model!O216</f>
        <v>0</v>
      </c>
      <c r="O42" s="334">
        <f>Model!P216</f>
        <v>0</v>
      </c>
      <c r="P42" s="875">
        <f>Model!Q216</f>
        <v>0</v>
      </c>
      <c r="Q42" s="334">
        <f>Model!R216</f>
        <v>0</v>
      </c>
      <c r="R42" s="334"/>
      <c r="S42" s="811"/>
      <c r="T42" s="804"/>
    </row>
    <row r="43" spans="1:20" hidden="1">
      <c r="A43" s="850" t="s">
        <v>72</v>
      </c>
      <c r="B43" s="185"/>
      <c r="C43" s="186">
        <f>Model!D211</f>
        <v>-1.0009999999999999</v>
      </c>
      <c r="D43" s="186">
        <f>Model!E211</f>
        <v>-0.29320000000000002</v>
      </c>
      <c r="E43" s="186">
        <f>Model!F211</f>
        <v>-0.37409999999999999</v>
      </c>
      <c r="F43" s="186">
        <f>Model!G211</f>
        <v>-0.77080000000000004</v>
      </c>
      <c r="G43" s="186">
        <f>Model!H211</f>
        <v>-0.49169999999999997</v>
      </c>
      <c r="H43" s="186">
        <f>Model!I211</f>
        <v>-7.2599999999999998E-2</v>
      </c>
      <c r="I43" s="186">
        <f>Model!J211</f>
        <v>0</v>
      </c>
      <c r="J43" s="186">
        <f>Model!K211</f>
        <v>0</v>
      </c>
      <c r="K43" s="186">
        <f>Model!L211</f>
        <v>0</v>
      </c>
      <c r="L43" s="186">
        <f>Model!M211</f>
        <v>0</v>
      </c>
      <c r="M43" s="186">
        <f>Model!N211</f>
        <v>-0.66610000000000003</v>
      </c>
      <c r="N43" s="186">
        <f>Model!O211</f>
        <v>-0.58730000000000004</v>
      </c>
      <c r="O43" s="186">
        <f>Model!P211</f>
        <v>-0.51580000000000004</v>
      </c>
      <c r="P43" s="874">
        <f>Model!Q211</f>
        <v>-0.4924</v>
      </c>
      <c r="Q43" s="186">
        <f>Model!R211</f>
        <v>61.146602499999993</v>
      </c>
      <c r="R43" s="186"/>
      <c r="S43" s="590"/>
      <c r="T43" s="802"/>
    </row>
    <row r="44" spans="1:20">
      <c r="A44" s="251"/>
      <c r="P44" s="870"/>
      <c r="S44" s="160"/>
    </row>
    <row r="45" spans="1:20">
      <c r="A45" s="914" t="s">
        <v>73</v>
      </c>
      <c r="B45" s="915"/>
      <c r="C45" s="915"/>
      <c r="D45" s="915"/>
      <c r="E45" s="915"/>
      <c r="F45" s="915"/>
      <c r="G45" s="915"/>
      <c r="H45" s="915"/>
      <c r="I45" s="915"/>
      <c r="J45" s="915"/>
      <c r="K45" s="154"/>
      <c r="L45" s="154"/>
      <c r="M45" s="154"/>
      <c r="N45" s="154"/>
      <c r="O45" s="154"/>
      <c r="P45" s="833"/>
      <c r="Q45" s="154"/>
      <c r="R45" s="154"/>
      <c r="S45" s="809"/>
      <c r="T45" s="784"/>
    </row>
    <row r="46" spans="1:20">
      <c r="A46" s="863" t="s">
        <v>74</v>
      </c>
      <c r="B46" s="183"/>
      <c r="C46" s="187">
        <f>Model!D270</f>
        <v>0.24479616529491982</v>
      </c>
      <c r="D46" s="187">
        <f>Model!E270</f>
        <v>0.20443126507929851</v>
      </c>
      <c r="E46" s="187">
        <f>Model!F270</f>
        <v>0.20973698482936201</v>
      </c>
      <c r="F46" s="187">
        <f>Model!G270</f>
        <v>0.16608161439325531</v>
      </c>
      <c r="G46" s="187">
        <f>Model!H270</f>
        <v>0.15973280072318125</v>
      </c>
      <c r="H46" s="187">
        <f>Model!I270</f>
        <v>0.16124730179732952</v>
      </c>
      <c r="I46" s="187">
        <f>Model!J270</f>
        <v>0.16518799671572601</v>
      </c>
      <c r="J46" s="187">
        <f>Model!K270</f>
        <v>0.13628291162791623</v>
      </c>
      <c r="K46" s="187">
        <f>Model!L270</f>
        <v>0.12560026357543189</v>
      </c>
      <c r="L46" s="187">
        <f>Model!M270</f>
        <v>0.16031687603185607</v>
      </c>
      <c r="M46" s="187">
        <f>Model!N270</f>
        <v>0.18486749231959337</v>
      </c>
      <c r="N46" s="187">
        <f>Model!O270</f>
        <v>0.11726236012585677</v>
      </c>
      <c r="O46" s="187">
        <f>Model!P270</f>
        <v>9.8525093008390047E-2</v>
      </c>
      <c r="P46" s="876">
        <f>Model!Q270</f>
        <v>0.14946211857476863</v>
      </c>
      <c r="Q46" s="187">
        <f>Model!R270</f>
        <v>0.1373904153761247</v>
      </c>
      <c r="R46" s="187">
        <f>Model!S270</f>
        <v>0.14741680394346762</v>
      </c>
      <c r="S46" s="188">
        <f>Model!T270</f>
        <v>0.15207256521959797</v>
      </c>
      <c r="T46" s="189"/>
    </row>
    <row r="47" spans="1:20">
      <c r="A47" s="844" t="s">
        <v>75</v>
      </c>
      <c r="C47" s="189">
        <f>Model!D129/Model!D249</f>
        <v>0.48853958420413801</v>
      </c>
      <c r="D47" s="189">
        <f>Model!E129/Model!E249</f>
        <v>0.45907456732958729</v>
      </c>
      <c r="E47" s="189">
        <f>Model!F129/Model!F249</f>
        <v>0.51164673596428856</v>
      </c>
      <c r="F47" s="189">
        <f>Model!G129/Model!G249</f>
        <v>0.63192763391667373</v>
      </c>
      <c r="G47" s="189">
        <f>Model!H129/Model!H249</f>
        <v>0.30934350108615183</v>
      </c>
      <c r="H47" s="189">
        <f>Model!I129/Model!I249</f>
        <v>0.2459572085139014</v>
      </c>
      <c r="I47" s="189">
        <f>Model!J129/Model!J249</f>
        <v>0.26195972867998157</v>
      </c>
      <c r="J47" s="189">
        <f>Model!K129/Model!K249</f>
        <v>0.23258151163612423</v>
      </c>
      <c r="K47" s="189">
        <f>Model!L129/Model!L249</f>
        <v>0.22536445462578439</v>
      </c>
      <c r="L47" s="189">
        <f>Model!M129/Model!M249</f>
        <v>0.32957609935546139</v>
      </c>
      <c r="M47" s="189">
        <f>Model!N129/Model!N249</f>
        <v>0.31608733655392057</v>
      </c>
      <c r="N47" s="189">
        <f>Model!O129/Model!O249</f>
        <v>0.19577021393479449</v>
      </c>
      <c r="O47" s="189">
        <f>Model!P129/Model!P249</f>
        <v>0.16933069976678497</v>
      </c>
      <c r="P47" s="877">
        <f>Model!Q129/Model!Q249</f>
        <v>0.22091576296182816</v>
      </c>
      <c r="Q47" s="189">
        <f>Model!R129/Model!R249</f>
        <v>0.25389795527371944</v>
      </c>
      <c r="R47" s="189">
        <f>Model!S129/Model!S249</f>
        <v>0.29712106298567204</v>
      </c>
      <c r="S47" s="190">
        <f>Model!T129/Model!T249</f>
        <v>0.33431879968752243</v>
      </c>
      <c r="T47" s="189"/>
    </row>
    <row r="48" spans="1:20">
      <c r="A48" s="850" t="s">
        <v>76</v>
      </c>
      <c r="B48" s="185"/>
      <c r="C48" s="600">
        <f>Model!D269</f>
        <v>0.42035376479082726</v>
      </c>
      <c r="D48" s="600">
        <f>Model!E269</f>
        <v>0.36532386032774661</v>
      </c>
      <c r="E48" s="600">
        <f>Model!F269</f>
        <v>0.3893641744059203</v>
      </c>
      <c r="F48" s="600">
        <f>Model!G269</f>
        <v>0.38437378393043231</v>
      </c>
      <c r="G48" s="600">
        <f>Model!H269</f>
        <v>0.28887105041439343</v>
      </c>
      <c r="H48" s="600">
        <f>Model!I269</f>
        <v>0.21643104348911357</v>
      </c>
      <c r="I48" s="600">
        <f>Model!J269</f>
        <v>0.1980902153910831</v>
      </c>
      <c r="J48" s="600">
        <f>Model!K269</f>
        <v>0.17047113115504409</v>
      </c>
      <c r="K48" s="600">
        <f>Model!L269</f>
        <v>0.16714126713725749</v>
      </c>
      <c r="L48" s="600">
        <f>Model!M269</f>
        <v>0.24971353523628984</v>
      </c>
      <c r="M48" s="600">
        <f>Model!N269</f>
        <v>0.25141090782994763</v>
      </c>
      <c r="N48" s="600">
        <f>Model!O269</f>
        <v>0.15826751249332496</v>
      </c>
      <c r="O48" s="600">
        <f>Model!P269</f>
        <v>0.13524300379223628</v>
      </c>
      <c r="P48" s="878">
        <f>Model!Q269</f>
        <v>0.17641404829203142</v>
      </c>
      <c r="Q48" s="600">
        <f>Model!R269</f>
        <v>0.19272049515953873</v>
      </c>
      <c r="R48" s="600">
        <f>Model!S269</f>
        <v>0.22753071377137843</v>
      </c>
      <c r="S48" s="601">
        <f>Model!T269</f>
        <v>0.2567301614974381</v>
      </c>
      <c r="T48" s="189"/>
    </row>
    <row r="49" spans="1:20">
      <c r="A49" s="251"/>
      <c r="P49" s="870"/>
      <c r="S49" s="160"/>
    </row>
    <row r="50" spans="1:20">
      <c r="A50" s="844" t="s">
        <v>77</v>
      </c>
      <c r="C50" s="191">
        <f t="shared" ref="C50:O50" si="16">(C30+C31)/C29</f>
        <v>-6.1232177725978106E-3</v>
      </c>
      <c r="D50" s="191">
        <f t="shared" si="16"/>
        <v>-4.7398462576899204E-3</v>
      </c>
      <c r="E50" s="191">
        <f t="shared" si="16"/>
        <v>-3.3242200993287676E-3</v>
      </c>
      <c r="F50" s="191">
        <f t="shared" si="16"/>
        <v>-3.1106230248803706E-3</v>
      </c>
      <c r="G50" s="191">
        <f t="shared" si="16"/>
        <v>-1.0604997948234498E-3</v>
      </c>
      <c r="H50" s="191">
        <f t="shared" si="16"/>
        <v>-8.2949272995212439E-4</v>
      </c>
      <c r="I50" s="191">
        <f t="shared" si="16"/>
        <v>-6.1903768808200112E-4</v>
      </c>
      <c r="J50" s="191">
        <f t="shared" si="16"/>
        <v>-5.444670844257809E-4</v>
      </c>
      <c r="K50" s="191">
        <f t="shared" si="16"/>
        <v>-4.1827078760839061E-4</v>
      </c>
      <c r="L50" s="191">
        <f t="shared" si="16"/>
        <v>-2.2204564265799237E-4</v>
      </c>
      <c r="M50" s="191">
        <f t="shared" si="16"/>
        <v>-3.4680116293144204E-4</v>
      </c>
      <c r="N50" s="191">
        <f t="shared" si="16"/>
        <v>-3.8404728396292641E-4</v>
      </c>
      <c r="O50" s="191">
        <f t="shared" si="16"/>
        <v>-3.2249472881053985E-4</v>
      </c>
      <c r="P50" s="879">
        <f>(P30+P31)/P29</f>
        <v>-1.3289343872620663E-4</v>
      </c>
      <c r="Q50" s="191">
        <f>(Q30+Q31)/Q29</f>
        <v>-1.1580878763391459E-4</v>
      </c>
      <c r="R50" s="191">
        <f t="shared" ref="R50:S50" si="17">(R30+R31)/R29</f>
        <v>-9.9908603458948169E-5</v>
      </c>
      <c r="S50" s="192">
        <f t="shared" si="17"/>
        <v>-8.5788858743035665E-5</v>
      </c>
      <c r="T50" s="191"/>
    </row>
    <row r="51" spans="1:20">
      <c r="A51" s="850" t="s">
        <v>78</v>
      </c>
      <c r="B51" s="185"/>
      <c r="C51" s="193">
        <f t="shared" ref="C51:O51" si="18">C32/C29</f>
        <v>0.44914985862883267</v>
      </c>
      <c r="D51" s="193">
        <f t="shared" si="18"/>
        <v>0.50846592162415027</v>
      </c>
      <c r="E51" s="193">
        <f t="shared" si="18"/>
        <v>0.57374534280844447</v>
      </c>
      <c r="F51" s="193">
        <f t="shared" si="18"/>
        <v>0.51771643785751498</v>
      </c>
      <c r="G51" s="193">
        <f t="shared" si="18"/>
        <v>0.52116507793093692</v>
      </c>
      <c r="H51" s="193">
        <f t="shared" si="18"/>
        <v>0.31590397801765746</v>
      </c>
      <c r="I51" s="193">
        <f t="shared" si="18"/>
        <v>0.40835994534077497</v>
      </c>
      <c r="J51" s="193">
        <f t="shared" si="18"/>
        <v>0.39168936977386443</v>
      </c>
      <c r="K51" s="193">
        <f t="shared" si="18"/>
        <v>0.41909113805634507</v>
      </c>
      <c r="L51" s="193">
        <f t="shared" si="18"/>
        <v>0.45011999253471702</v>
      </c>
      <c r="M51" s="193">
        <f t="shared" si="18"/>
        <v>0.47353807365274753</v>
      </c>
      <c r="N51" s="193">
        <f t="shared" si="18"/>
        <v>0.47189747414426569</v>
      </c>
      <c r="O51" s="193">
        <f t="shared" si="18"/>
        <v>0.41880385433671902</v>
      </c>
      <c r="P51" s="880">
        <f>P32/P29</f>
        <v>0.414270857522689</v>
      </c>
      <c r="Q51" s="193">
        <f>Q32/Q29</f>
        <v>0.4757875750509295</v>
      </c>
      <c r="R51" s="193">
        <f t="shared" ref="R51:S51" si="19">R32/R29</f>
        <v>0.52637156399535956</v>
      </c>
      <c r="S51" s="194">
        <f t="shared" si="19"/>
        <v>0.57150910014704248</v>
      </c>
      <c r="T51" s="191"/>
    </row>
    <row r="52" spans="1:20">
      <c r="A52" s="834" t="s">
        <v>79</v>
      </c>
      <c r="C52" s="626">
        <f>Model!D210/Model!D94</f>
        <v>0.14229528872968999</v>
      </c>
      <c r="D52" s="626">
        <f>Model!E210/Model!E94</f>
        <v>0.16316726639765095</v>
      </c>
      <c r="E52" s="626">
        <f>Model!F210/Model!F94</f>
        <v>0.1654036812991298</v>
      </c>
      <c r="F52" s="626">
        <f>Model!G210/Model!G94</f>
        <v>-5.0836220357745315E-5</v>
      </c>
      <c r="G52" s="626">
        <f>Model!H210/Model!H94</f>
        <v>9.3552543989061224E-2</v>
      </c>
      <c r="H52" s="626">
        <f>Model!I210/Model!I94</f>
        <v>-0.13069593070331262</v>
      </c>
      <c r="I52" s="626">
        <f>Model!J210/Model!J94</f>
        <v>0.12814335297428539</v>
      </c>
      <c r="J52" s="626">
        <f>Model!K210/Model!K94</f>
        <v>0.10590961793632876</v>
      </c>
      <c r="K52" s="626">
        <f>Model!L210/Model!L94</f>
        <v>6.4383112641222706E-2</v>
      </c>
      <c r="L52" s="626">
        <f>Model!M210/Model!M94</f>
        <v>0.18350038298123067</v>
      </c>
      <c r="M52" s="191"/>
      <c r="N52" s="191"/>
      <c r="O52" s="191"/>
      <c r="P52" s="879"/>
      <c r="Q52" s="191"/>
      <c r="R52" s="191"/>
      <c r="S52" s="192"/>
      <c r="T52" s="191"/>
    </row>
    <row r="53" spans="1:20">
      <c r="A53" s="251"/>
      <c r="P53" s="870"/>
      <c r="S53" s="160"/>
    </row>
    <row r="54" spans="1:20">
      <c r="A54" s="863" t="s">
        <v>80</v>
      </c>
      <c r="B54" s="178"/>
      <c r="C54" s="195">
        <f t="shared" ref="C54:O54" si="20">(C20/C5)*365</f>
        <v>49.964698739296892</v>
      </c>
      <c r="D54" s="195">
        <f t="shared" si="20"/>
        <v>52.866738968402665</v>
      </c>
      <c r="E54" s="195">
        <f t="shared" si="20"/>
        <v>47.090750169831459</v>
      </c>
      <c r="F54" s="195">
        <f t="shared" si="20"/>
        <v>44.447175019412342</v>
      </c>
      <c r="G54" s="195">
        <f t="shared" si="20"/>
        <v>50.554013664495706</v>
      </c>
      <c r="H54" s="195">
        <f t="shared" si="20"/>
        <v>48.054323364359838</v>
      </c>
      <c r="I54" s="195">
        <f t="shared" si="20"/>
        <v>49.384799966698431</v>
      </c>
      <c r="J54" s="195">
        <f t="shared" si="20"/>
        <v>54.487955429858246</v>
      </c>
      <c r="K54" s="195">
        <f t="shared" si="20"/>
        <v>58.158149716122011</v>
      </c>
      <c r="L54" s="195">
        <f t="shared" si="20"/>
        <v>57.013199461505181</v>
      </c>
      <c r="M54" s="195">
        <f t="shared" si="20"/>
        <v>58.841042184560877</v>
      </c>
      <c r="N54" s="195">
        <f t="shared" si="20"/>
        <v>72.788513400084227</v>
      </c>
      <c r="O54" s="195">
        <f t="shared" si="20"/>
        <v>67.227280728801674</v>
      </c>
      <c r="P54" s="881">
        <f>(P20/P5)*365</f>
        <v>73.056331482996654</v>
      </c>
      <c r="Q54" s="195">
        <f>(Q20/Q5)*365</f>
        <v>78.569577350510045</v>
      </c>
      <c r="R54" s="195">
        <f t="shared" ref="R54:S54" si="21">(R20/R5)*365</f>
        <v>77.732691085800383</v>
      </c>
      <c r="S54" s="196">
        <f t="shared" si="21"/>
        <v>76.976698080603668</v>
      </c>
      <c r="T54" s="247"/>
    </row>
    <row r="55" spans="1:20">
      <c r="A55" s="844" t="s">
        <v>81</v>
      </c>
      <c r="B55" s="835"/>
      <c r="C55" s="163">
        <f t="shared" ref="C55:O55" si="22">(C21/C5)*365</f>
        <v>20.898632984217642</v>
      </c>
      <c r="D55" s="163">
        <f t="shared" si="22"/>
        <v>21.561811088117672</v>
      </c>
      <c r="E55" s="163">
        <f t="shared" si="22"/>
        <v>20.41553521172322</v>
      </c>
      <c r="F55" s="163">
        <f t="shared" si="22"/>
        <v>25.616085927872156</v>
      </c>
      <c r="G55" s="163">
        <f t="shared" si="22"/>
        <v>24.714020501241411</v>
      </c>
      <c r="H55" s="163">
        <f t="shared" si="22"/>
        <v>22.735483395363897</v>
      </c>
      <c r="I55" s="163">
        <f t="shared" si="22"/>
        <v>27.385633886787701</v>
      </c>
      <c r="J55" s="163">
        <f t="shared" si="22"/>
        <v>27.726153983533155</v>
      </c>
      <c r="K55" s="163">
        <f t="shared" si="22"/>
        <v>29.291693618074671</v>
      </c>
      <c r="L55" s="163">
        <f t="shared" si="22"/>
        <v>33.600096474370609</v>
      </c>
      <c r="M55" s="163">
        <f t="shared" si="22"/>
        <v>30.262452826027896</v>
      </c>
      <c r="N55" s="163">
        <f t="shared" si="22"/>
        <v>19.630390213620547</v>
      </c>
      <c r="O55" s="163">
        <f t="shared" si="22"/>
        <v>25.096489418360193</v>
      </c>
      <c r="P55" s="882">
        <f>(P21/P5)*365</f>
        <v>22.051391658955428</v>
      </c>
      <c r="Q55" s="163">
        <f>(Q21/Q5)*365</f>
        <v>21.189489800845006</v>
      </c>
      <c r="R55" s="163">
        <f t="shared" ref="R55:S55" si="23">(R21/R5)*365</f>
        <v>20.963789299855641</v>
      </c>
      <c r="S55" s="197">
        <f t="shared" si="23"/>
        <v>20.759904964298354</v>
      </c>
      <c r="T55" s="247"/>
    </row>
    <row r="56" spans="1:20">
      <c r="A56" s="844" t="s">
        <v>82</v>
      </c>
      <c r="B56" s="835"/>
      <c r="C56" s="163">
        <f t="shared" ref="C56:O56" si="24">(C22/C5)*365</f>
        <v>-23.53963182315281</v>
      </c>
      <c r="D56" s="163">
        <f t="shared" si="24"/>
        <v>-29.608353243050928</v>
      </c>
      <c r="E56" s="163">
        <f t="shared" si="24"/>
        <v>-28.827502345291624</v>
      </c>
      <c r="F56" s="163">
        <f t="shared" si="24"/>
        <v>-34.544901150742881</v>
      </c>
      <c r="G56" s="163">
        <f t="shared" si="24"/>
        <v>-35.562004111043144</v>
      </c>
      <c r="H56" s="163">
        <f t="shared" si="24"/>
        <v>-30.318749957885863</v>
      </c>
      <c r="I56" s="163">
        <f t="shared" si="24"/>
        <v>-27.039307978506283</v>
      </c>
      <c r="J56" s="163">
        <f t="shared" si="24"/>
        <v>-33.040923400766182</v>
      </c>
      <c r="K56" s="163">
        <f t="shared" si="24"/>
        <v>-25.973355123670864</v>
      </c>
      <c r="L56" s="163">
        <f t="shared" si="24"/>
        <v>-32.002824077408036</v>
      </c>
      <c r="M56" s="163">
        <f t="shared" si="24"/>
        <v>-21.156229799593969</v>
      </c>
      <c r="N56" s="163">
        <f t="shared" si="24"/>
        <v>-32.713152427205756</v>
      </c>
      <c r="O56" s="163">
        <f t="shared" si="24"/>
        <v>-36.523920672740012</v>
      </c>
      <c r="P56" s="882">
        <f>(P22/P5)*365</f>
        <v>-34.948400717941546</v>
      </c>
      <c r="Q56" s="163">
        <f>(Q22/Q5)*365</f>
        <v>-35.311320975616923</v>
      </c>
      <c r="R56" s="163">
        <f t="shared" ref="R56:S56" si="25">(R22/R5)*365</f>
        <v>-34.935201356423676</v>
      </c>
      <c r="S56" s="197">
        <f t="shared" si="25"/>
        <v>-34.595437384641933</v>
      </c>
      <c r="T56" s="247"/>
    </row>
    <row r="57" spans="1:20">
      <c r="A57" s="883" t="s">
        <v>83</v>
      </c>
      <c r="B57" s="884"/>
      <c r="C57" s="885">
        <f>C55+C54+C56</f>
        <v>47.323699900361724</v>
      </c>
      <c r="D57" s="885">
        <f t="shared" ref="D57:L57" si="26">D55+D54+D56</f>
        <v>44.820196813469408</v>
      </c>
      <c r="E57" s="885">
        <f t="shared" si="26"/>
        <v>38.678783036263056</v>
      </c>
      <c r="F57" s="885">
        <f t="shared" si="26"/>
        <v>35.518359796541624</v>
      </c>
      <c r="G57" s="885">
        <f t="shared" si="26"/>
        <v>39.706030054693976</v>
      </c>
      <c r="H57" s="885">
        <f t="shared" si="26"/>
        <v>40.471056801837868</v>
      </c>
      <c r="I57" s="885">
        <f t="shared" si="26"/>
        <v>49.731125874979853</v>
      </c>
      <c r="J57" s="885">
        <f t="shared" si="26"/>
        <v>49.173186012625216</v>
      </c>
      <c r="K57" s="885">
        <f t="shared" si="26"/>
        <v>61.476488210525822</v>
      </c>
      <c r="L57" s="885">
        <f t="shared" si="26"/>
        <v>58.610471858467747</v>
      </c>
      <c r="M57" s="885">
        <f>M55+M54-M56</f>
        <v>110.25972481018275</v>
      </c>
      <c r="N57" s="885">
        <f>N55+N54-N56</f>
        <v>125.13205604091053</v>
      </c>
      <c r="O57" s="885">
        <f>O55+O54-O56</f>
        <v>128.84769081990189</v>
      </c>
      <c r="P57" s="886">
        <f>P55+P54-P56</f>
        <v>130.05612385989363</v>
      </c>
      <c r="Q57" s="597">
        <f>Q55+Q54-Q56</f>
        <v>135.07038812697198</v>
      </c>
      <c r="R57" s="597">
        <f t="shared" ref="R57:S57" si="27">R55+R54-R56</f>
        <v>133.63168174207971</v>
      </c>
      <c r="S57" s="598">
        <f t="shared" si="27"/>
        <v>132.33204042954395</v>
      </c>
      <c r="T57" s="805"/>
    </row>
    <row r="58" spans="1:20">
      <c r="A58" s="251"/>
      <c r="P58" s="870"/>
      <c r="S58" s="160"/>
    </row>
    <row r="59" spans="1:20">
      <c r="A59" s="887" t="s">
        <v>84</v>
      </c>
      <c r="B59" s="183"/>
      <c r="C59" s="627">
        <f>C12/C8</f>
        <v>0.90944941924697098</v>
      </c>
      <c r="D59" s="627">
        <f t="shared" ref="D59:O59" si="28">D12/D8</f>
        <v>0.81614616714781607</v>
      </c>
      <c r="E59" s="627">
        <f t="shared" si="28"/>
        <v>0.85779935951334962</v>
      </c>
      <c r="F59" s="627">
        <f t="shared" si="28"/>
        <v>0.65363881922412526</v>
      </c>
      <c r="G59" s="627">
        <f t="shared" si="28"/>
        <v>0.74606509576016389</v>
      </c>
      <c r="H59" s="627">
        <f t="shared" si="28"/>
        <v>0.73740485247461152</v>
      </c>
      <c r="I59" s="627">
        <f t="shared" si="28"/>
        <v>0.7984662335938647</v>
      </c>
      <c r="J59" s="627">
        <f t="shared" si="28"/>
        <v>0.76540388266598924</v>
      </c>
      <c r="K59" s="627">
        <f t="shared" si="28"/>
        <v>0.73978910277776577</v>
      </c>
      <c r="L59" s="627">
        <f t="shared" si="28"/>
        <v>0.72063469652295764</v>
      </c>
      <c r="M59" s="627">
        <f t="shared" si="28"/>
        <v>0.90801088078108871</v>
      </c>
      <c r="N59" s="627">
        <f t="shared" si="28"/>
        <v>0.85303334663056973</v>
      </c>
      <c r="O59" s="627">
        <f t="shared" si="28"/>
        <v>0.77313635151993765</v>
      </c>
      <c r="P59" s="888">
        <f>P12/P8</f>
        <v>0.90047474841760367</v>
      </c>
      <c r="Q59" s="627">
        <f>Q12/Q8</f>
        <v>0.7910887409179298</v>
      </c>
      <c r="R59" s="627">
        <f t="shared" ref="R59:S59" si="29">R12/R8</f>
        <v>0.81745957323468033</v>
      </c>
      <c r="S59" s="628">
        <f t="shared" si="29"/>
        <v>0.84123479953701286</v>
      </c>
      <c r="T59" s="806"/>
    </row>
    <row r="60" spans="1:20">
      <c r="A60" s="844" t="s">
        <v>85</v>
      </c>
      <c r="C60" s="191">
        <f t="shared" ref="C60:O60" si="30">C35/C8</f>
        <v>0.72769792042740211</v>
      </c>
      <c r="D60" s="191">
        <f t="shared" si="30"/>
        <v>0.87848985447438488</v>
      </c>
      <c r="E60" s="191">
        <f t="shared" si="30"/>
        <v>0.82888624645302744</v>
      </c>
      <c r="F60" s="191">
        <f t="shared" si="30"/>
        <v>0.72367299896823212</v>
      </c>
      <c r="G60" s="191">
        <f t="shared" si="30"/>
        <v>0.64277555912554352</v>
      </c>
      <c r="H60" s="191">
        <f t="shared" si="30"/>
        <v>0.76199642471328444</v>
      </c>
      <c r="I60" s="191">
        <f t="shared" si="30"/>
        <v>0.634795861468752</v>
      </c>
      <c r="J60" s="191">
        <f t="shared" si="30"/>
        <v>0.66100518065231018</v>
      </c>
      <c r="K60" s="191">
        <f t="shared" si="30"/>
        <v>0.48667737313484527</v>
      </c>
      <c r="L60" s="191">
        <f t="shared" si="30"/>
        <v>0.75215683564970914</v>
      </c>
      <c r="M60" s="191">
        <f t="shared" si="30"/>
        <v>0.6198988854892683</v>
      </c>
      <c r="N60" s="191">
        <f t="shared" si="30"/>
        <v>0.63721249982261607</v>
      </c>
      <c r="O60" s="191">
        <f t="shared" si="30"/>
        <v>0.61724735739664016</v>
      </c>
      <c r="P60" s="879">
        <f>P35/P8</f>
        <v>0.65212153937587936</v>
      </c>
      <c r="Q60" s="191">
        <f>Q35/Q8</f>
        <v>0.83784744926528532</v>
      </c>
      <c r="R60" s="191">
        <f t="shared" ref="R60:S60" si="31">R35/R8</f>
        <v>0.81206318841579128</v>
      </c>
      <c r="S60" s="192">
        <f t="shared" si="31"/>
        <v>0.82775853812575584</v>
      </c>
      <c r="T60" s="191"/>
    </row>
    <row r="61" spans="1:20" ht="17" thickBot="1">
      <c r="A61" s="889" t="s">
        <v>86</v>
      </c>
      <c r="B61" s="890"/>
      <c r="C61" s="891">
        <f t="shared" ref="C61:O61" si="32">C35/C12</f>
        <v>0.80015216352542173</v>
      </c>
      <c r="D61" s="891">
        <f t="shared" si="32"/>
        <v>1.076387894517034</v>
      </c>
      <c r="E61" s="891">
        <f t="shared" si="32"/>
        <v>0.9662938509574952</v>
      </c>
      <c r="F61" s="891">
        <f t="shared" si="32"/>
        <v>1.107145074136261</v>
      </c>
      <c r="G61" s="891">
        <f t="shared" si="32"/>
        <v>0.86155425683146458</v>
      </c>
      <c r="H61" s="891">
        <f t="shared" si="32"/>
        <v>1.0333488071798653</v>
      </c>
      <c r="I61" s="891">
        <f t="shared" si="32"/>
        <v>0.79501904371279575</v>
      </c>
      <c r="J61" s="891">
        <f t="shared" si="32"/>
        <v>0.86360311937529444</v>
      </c>
      <c r="K61" s="891">
        <f t="shared" si="32"/>
        <v>0.65785961337827947</v>
      </c>
      <c r="L61" s="891">
        <f t="shared" si="32"/>
        <v>1.0437421890436931</v>
      </c>
      <c r="M61" s="891">
        <f t="shared" si="32"/>
        <v>0.68269984271115691</v>
      </c>
      <c r="N61" s="891">
        <f t="shared" si="32"/>
        <v>0.7469960023714981</v>
      </c>
      <c r="O61" s="891">
        <f t="shared" si="32"/>
        <v>0.79836804489036195</v>
      </c>
      <c r="P61" s="892">
        <f>P35/P12</f>
        <v>0.72419747530049761</v>
      </c>
      <c r="Q61" s="193">
        <f>Q35/Q12</f>
        <v>1.0591067802243015</v>
      </c>
      <c r="R61" s="193">
        <f t="shared" ref="R61:S61" si="33">R35/R12</f>
        <v>0.99339859120184293</v>
      </c>
      <c r="S61" s="194">
        <f t="shared" si="33"/>
        <v>0.98398038048512282</v>
      </c>
      <c r="T61" s="191"/>
    </row>
  </sheetData>
  <mergeCells count="4">
    <mergeCell ref="A2:J2"/>
    <mergeCell ref="A15:J15"/>
    <mergeCell ref="A34:J34"/>
    <mergeCell ref="A45:J45"/>
  </mergeCells>
  <pageMargins left="0.45" right="0.45" top="0.5" bottom="0.75" header="0.3" footer="0.3"/>
  <pageSetup scale="62" orientation="landscape"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tint="-0.34998626667073579"/>
  </sheetPr>
  <dimension ref="A1:V318"/>
  <sheetViews>
    <sheetView showGridLines="0" tabSelected="1" zoomScale="99" zoomScaleNormal="70" zoomScaleSheetLayoutView="50" workbookViewId="0">
      <pane xSplit="1" ySplit="5" topLeftCell="K261" activePane="bottomRight" state="frozen"/>
      <selection pane="topRight" activeCell="L25" sqref="L25"/>
      <selection pane="bottomLeft" activeCell="L25" sqref="L25"/>
      <selection pane="bottomRight" activeCell="A301" sqref="A301:XFD301"/>
    </sheetView>
  </sheetViews>
  <sheetFormatPr baseColWidth="10" defaultColWidth="9.1640625" defaultRowHeight="13" outlineLevelRow="2"/>
  <cols>
    <col min="1" max="1" width="38.5" style="18" bestFit="1" customWidth="1"/>
    <col min="2" max="2" width="11.5" style="2" hidden="1" customWidth="1"/>
    <col min="3" max="3" width="10.5" style="2" hidden="1" customWidth="1"/>
    <col min="4" max="12" width="10.1640625" style="2" customWidth="1"/>
    <col min="13" max="13" width="11.5" style="2" bestFit="1" customWidth="1"/>
    <col min="14" max="15" width="10.1640625" style="2" customWidth="1"/>
    <col min="16" max="20" width="11.1640625" style="2" customWidth="1"/>
    <col min="21" max="16384" width="9.1640625" style="2"/>
  </cols>
  <sheetData>
    <row r="1" spans="1:22">
      <c r="A1" s="258" t="s">
        <v>87</v>
      </c>
      <c r="B1" s="259"/>
      <c r="C1" s="259"/>
      <c r="D1" s="259"/>
      <c r="E1" s="259"/>
      <c r="F1" s="259"/>
      <c r="G1" s="259"/>
      <c r="H1" s="259"/>
      <c r="I1" s="259"/>
      <c r="J1" s="259"/>
      <c r="K1" s="259"/>
      <c r="L1" s="259"/>
      <c r="M1" s="259"/>
      <c r="N1" s="259"/>
      <c r="O1" s="259"/>
      <c r="P1" s="259"/>
      <c r="Q1" s="259"/>
      <c r="R1" s="259"/>
      <c r="S1" s="259"/>
      <c r="T1" s="260"/>
      <c r="U1" s="80"/>
      <c r="V1" s="80"/>
    </row>
    <row r="2" spans="1:22" ht="47.25" customHeight="1" thickBot="1">
      <c r="A2" s="143" t="s">
        <v>88</v>
      </c>
      <c r="B2" s="629" t="s">
        <v>89</v>
      </c>
      <c r="C2" s="629" t="s">
        <v>90</v>
      </c>
      <c r="D2" s="629" t="s">
        <v>2</v>
      </c>
      <c r="E2" s="629" t="s">
        <v>3</v>
      </c>
      <c r="F2" s="629" t="s">
        <v>4</v>
      </c>
      <c r="G2" s="629" t="s">
        <v>5</v>
      </c>
      <c r="H2" s="629" t="s">
        <v>6</v>
      </c>
      <c r="I2" s="629" t="s">
        <v>7</v>
      </c>
      <c r="J2" s="629" t="s">
        <v>8</v>
      </c>
      <c r="K2" s="629" t="s">
        <v>9</v>
      </c>
      <c r="L2" s="629" t="s">
        <v>10</v>
      </c>
      <c r="M2" s="629" t="s">
        <v>11</v>
      </c>
      <c r="N2" s="629" t="s">
        <v>12</v>
      </c>
      <c r="O2" s="629" t="s">
        <v>13</v>
      </c>
      <c r="P2" s="433" t="s">
        <v>387</v>
      </c>
      <c r="Q2" s="433" t="s">
        <v>388</v>
      </c>
      <c r="R2" s="433" t="s">
        <v>14</v>
      </c>
      <c r="S2" s="433" t="s">
        <v>439</v>
      </c>
      <c r="T2" s="150" t="s">
        <v>452</v>
      </c>
      <c r="U2" s="1"/>
      <c r="V2" s="1"/>
    </row>
    <row r="3" spans="1:22" s="1" customFormat="1" ht="14" thickTop="1">
      <c r="A3" s="25">
        <v>460</v>
      </c>
      <c r="B3" s="26" t="s">
        <v>91</v>
      </c>
      <c r="C3" s="26" t="s">
        <v>91</v>
      </c>
      <c r="D3" s="26" t="s">
        <v>91</v>
      </c>
      <c r="E3" s="26" t="s">
        <v>91</v>
      </c>
      <c r="F3" s="26" t="s">
        <v>91</v>
      </c>
      <c r="G3" s="26" t="s">
        <v>91</v>
      </c>
      <c r="H3" s="26" t="s">
        <v>91</v>
      </c>
      <c r="I3" s="26" t="s">
        <v>91</v>
      </c>
      <c r="J3" s="26" t="s">
        <v>91</v>
      </c>
      <c r="K3" s="26" t="s">
        <v>91</v>
      </c>
      <c r="L3" s="26" t="str">
        <f>K3</f>
        <v>Mar</v>
      </c>
      <c r="M3" s="26" t="str">
        <f>L3</f>
        <v>Mar</v>
      </c>
      <c r="N3" s="81" t="str">
        <f>M3</f>
        <v>Mar</v>
      </c>
      <c r="O3" s="81" t="str">
        <f t="shared" ref="O3:T3" si="0">L3</f>
        <v>Mar</v>
      </c>
      <c r="P3" s="81" t="str">
        <f t="shared" si="0"/>
        <v>Mar</v>
      </c>
      <c r="Q3" s="26" t="str">
        <f t="shared" si="0"/>
        <v>Mar</v>
      </c>
      <c r="R3" s="712" t="str">
        <f t="shared" si="0"/>
        <v>Mar</v>
      </c>
      <c r="S3" s="26" t="str">
        <f t="shared" si="0"/>
        <v>Mar</v>
      </c>
      <c r="T3" s="465" t="str">
        <f t="shared" si="0"/>
        <v>Mar</v>
      </c>
    </row>
    <row r="4" spans="1:22" s="1" customFormat="1">
      <c r="A4" s="27">
        <f>A3*Q172</f>
        <v>7489.2600000000011</v>
      </c>
      <c r="B4" s="338">
        <v>2009</v>
      </c>
      <c r="C4" s="338">
        <v>2010</v>
      </c>
      <c r="D4" s="338">
        <v>2011</v>
      </c>
      <c r="E4" s="338">
        <v>2012</v>
      </c>
      <c r="F4" s="338">
        <v>2013</v>
      </c>
      <c r="G4" s="338">
        <v>2014</v>
      </c>
      <c r="H4" s="338">
        <v>2015</v>
      </c>
      <c r="I4" s="338">
        <v>2016</v>
      </c>
      <c r="J4" s="338">
        <v>2017</v>
      </c>
      <c r="K4" s="338">
        <v>2018</v>
      </c>
      <c r="L4" s="338">
        <f>K4+1</f>
        <v>2019</v>
      </c>
      <c r="M4" s="338">
        <f>L4+1</f>
        <v>2020</v>
      </c>
      <c r="N4" s="338">
        <f>M4+1</f>
        <v>2021</v>
      </c>
      <c r="O4" s="338">
        <f t="shared" ref="O4:T4" si="1">+N4+1</f>
        <v>2022</v>
      </c>
      <c r="P4" s="434">
        <f t="shared" si="1"/>
        <v>2023</v>
      </c>
      <c r="Q4" s="338">
        <f t="shared" si="1"/>
        <v>2024</v>
      </c>
      <c r="R4" s="713">
        <f t="shared" si="1"/>
        <v>2025</v>
      </c>
      <c r="S4" s="338">
        <f t="shared" si="1"/>
        <v>2026</v>
      </c>
      <c r="T4" s="466">
        <f t="shared" si="1"/>
        <v>2027</v>
      </c>
    </row>
    <row r="5" spans="1:22" s="1" customFormat="1" ht="14" thickBot="1">
      <c r="A5" s="28">
        <f>A4/(M298/10)</f>
        <v>1069.8942857142858</v>
      </c>
      <c r="B5" s="3" t="s">
        <v>92</v>
      </c>
      <c r="C5" s="3" t="s">
        <v>92</v>
      </c>
      <c r="D5" s="3" t="s">
        <v>92</v>
      </c>
      <c r="E5" s="3" t="s">
        <v>92</v>
      </c>
      <c r="F5" s="3" t="s">
        <v>92</v>
      </c>
      <c r="G5" s="3" t="s">
        <v>92</v>
      </c>
      <c r="H5" s="3" t="s">
        <v>92</v>
      </c>
      <c r="I5" s="3" t="s">
        <v>92</v>
      </c>
      <c r="J5" s="3" t="s">
        <v>92</v>
      </c>
      <c r="K5" s="3" t="s">
        <v>92</v>
      </c>
      <c r="L5" s="3" t="s">
        <v>92</v>
      </c>
      <c r="M5" s="3" t="s">
        <v>92</v>
      </c>
      <c r="N5" s="3" t="s">
        <v>92</v>
      </c>
      <c r="O5" s="3" t="s">
        <v>92</v>
      </c>
      <c r="P5" s="435" t="s">
        <v>92</v>
      </c>
      <c r="Q5" s="3" t="s">
        <v>92</v>
      </c>
      <c r="R5" s="714" t="s">
        <v>93</v>
      </c>
      <c r="S5" s="3" t="s">
        <v>93</v>
      </c>
      <c r="T5" s="467" t="s">
        <v>93</v>
      </c>
    </row>
    <row r="6" spans="1:22" s="1" customFormat="1" ht="14" thickBot="1">
      <c r="A6" s="29"/>
      <c r="B6" s="630"/>
      <c r="C6" s="4"/>
      <c r="D6" s="4"/>
      <c r="E6" s="4"/>
      <c r="F6" s="4"/>
      <c r="G6" s="4"/>
      <c r="H6" s="4"/>
      <c r="I6" s="4"/>
      <c r="J6" s="4"/>
      <c r="K6" s="4"/>
      <c r="L6" s="4"/>
      <c r="M6" s="4"/>
      <c r="N6" s="82"/>
      <c r="O6" s="82"/>
      <c r="P6" s="82"/>
      <c r="Q6" s="4"/>
      <c r="R6" s="715"/>
      <c r="S6" s="4"/>
      <c r="T6" s="468"/>
    </row>
    <row r="7" spans="1:22" s="1" customFormat="1">
      <c r="A7" s="30" t="s">
        <v>94</v>
      </c>
      <c r="B7" s="339"/>
      <c r="C7" s="339"/>
      <c r="D7" s="339">
        <v>627.44629999999995</v>
      </c>
      <c r="E7" s="339">
        <v>609.94269999999995</v>
      </c>
      <c r="F7" s="339">
        <v>666.20240000000001</v>
      </c>
      <c r="G7" s="339">
        <v>731.63819999999998</v>
      </c>
      <c r="H7" s="339">
        <v>782.26220000000001</v>
      </c>
      <c r="I7" s="339">
        <v>863.81730000000005</v>
      </c>
      <c r="J7" s="339">
        <v>888.78529999999989</v>
      </c>
      <c r="K7" s="339">
        <f>(K10+K13)</f>
        <v>925.8601000000001</v>
      </c>
      <c r="L7" s="339">
        <f>(L10+L13)</f>
        <v>896.50109999999995</v>
      </c>
      <c r="M7" s="339">
        <f>(M10+M13)</f>
        <v>1063.7191</v>
      </c>
      <c r="N7" s="339">
        <f>(N10+N13)</f>
        <v>992.58980000000008</v>
      </c>
      <c r="O7" s="339">
        <v>1304.44</v>
      </c>
      <c r="P7" s="436">
        <f>SUM('Quarterly results'!BG3:BH3,'Quarterly results'!BI3,'Quarterly results'!BJ3)</f>
        <v>1447.03</v>
      </c>
      <c r="Q7" s="339">
        <v>1555</v>
      </c>
      <c r="R7" s="716">
        <f>Q7*(1+R8)</f>
        <v>1632.75</v>
      </c>
      <c r="S7" s="530">
        <f>R7*(1+S8)</f>
        <v>1796.0250000000001</v>
      </c>
      <c r="T7" s="469">
        <f>S7*(1+T8)</f>
        <v>1975.6275000000003</v>
      </c>
    </row>
    <row r="8" spans="1:22" s="1" customFormat="1">
      <c r="A8" s="31" t="s">
        <v>30</v>
      </c>
      <c r="B8" s="144"/>
      <c r="C8" s="144" t="e">
        <f>C7/B7-1</f>
        <v>#DIV/0!</v>
      </c>
      <c r="D8" s="144"/>
      <c r="E8" s="144">
        <f t="shared" ref="E8:O8" si="2">E7/D7-1</f>
        <v>-2.7896570590981273E-2</v>
      </c>
      <c r="F8" s="144">
        <f t="shared" si="2"/>
        <v>9.2237680687054846E-2</v>
      </c>
      <c r="G8" s="144">
        <f t="shared" si="2"/>
        <v>9.8222101871743517E-2</v>
      </c>
      <c r="H8" s="144">
        <f t="shared" si="2"/>
        <v>6.919266927287282E-2</v>
      </c>
      <c r="I8" s="144">
        <f t="shared" si="2"/>
        <v>0.10425545296704875</v>
      </c>
      <c r="J8" s="144">
        <f t="shared" si="2"/>
        <v>2.8904260194835052E-2</v>
      </c>
      <c r="K8" s="144">
        <f t="shared" si="2"/>
        <v>4.1714011246585914E-2</v>
      </c>
      <c r="L8" s="144">
        <f t="shared" si="2"/>
        <v>-3.1709974325494938E-2</v>
      </c>
      <c r="M8" s="144">
        <f t="shared" si="2"/>
        <v>0.18652291670361598</v>
      </c>
      <c r="N8" s="144">
        <f t="shared" si="2"/>
        <v>-6.6868499399888481E-2</v>
      </c>
      <c r="O8" s="144">
        <f t="shared" si="2"/>
        <v>0.31417832421812109</v>
      </c>
      <c r="P8" s="144">
        <f>P7/O7-1</f>
        <v>0.10931127533654283</v>
      </c>
      <c r="Q8" s="342">
        <f>Q7/P7-1</f>
        <v>7.4614900865911604E-2</v>
      </c>
      <c r="R8" s="718">
        <v>0.05</v>
      </c>
      <c r="S8" s="531">
        <v>0.1</v>
      </c>
      <c r="T8" s="470">
        <v>0.1</v>
      </c>
    </row>
    <row r="9" spans="1:22" s="290" customFormat="1">
      <c r="A9" s="566" t="s">
        <v>95</v>
      </c>
      <c r="B9" s="567" t="e">
        <f t="shared" ref="B9:N9" si="3">B7/B$75</f>
        <v>#DIV/0!</v>
      </c>
      <c r="C9" s="568" t="e">
        <f t="shared" si="3"/>
        <v>#DIV/0!</v>
      </c>
      <c r="D9" s="568">
        <f t="shared" si="3"/>
        <v>0.87338653257725218</v>
      </c>
      <c r="E9" s="568">
        <f t="shared" si="3"/>
        <v>0.84733611396824493</v>
      </c>
      <c r="F9" s="568">
        <f t="shared" si="3"/>
        <v>0.84892372354800416</v>
      </c>
      <c r="G9" s="568">
        <f t="shared" si="3"/>
        <v>0.85429606398619007</v>
      </c>
      <c r="H9" s="568">
        <f t="shared" si="3"/>
        <v>0.86551802312902493</v>
      </c>
      <c r="I9" s="568">
        <f t="shared" si="3"/>
        <v>0.85483867296623384</v>
      </c>
      <c r="J9" s="568">
        <f t="shared" si="3"/>
        <v>0.85160776681428552</v>
      </c>
      <c r="K9" s="568">
        <f t="shared" si="3"/>
        <v>0.86425045095300346</v>
      </c>
      <c r="L9" s="568">
        <f t="shared" si="3"/>
        <v>0.82827898989075877</v>
      </c>
      <c r="M9" s="568">
        <f t="shared" si="3"/>
        <v>0.79134508543129878</v>
      </c>
      <c r="N9" s="568">
        <f t="shared" si="3"/>
        <v>0.74451490297729517</v>
      </c>
      <c r="O9" s="568">
        <f>O7/O$94</f>
        <v>0.85373607706426946</v>
      </c>
      <c r="P9" s="568">
        <f>P7/P$75</f>
        <v>0.81122915206727397</v>
      </c>
      <c r="Q9" s="569">
        <f>Q7/Q$75</f>
        <v>0.80033199109166153</v>
      </c>
      <c r="R9" s="717">
        <f>R7/R$75</f>
        <v>0.79323244346199628</v>
      </c>
      <c r="S9" s="569">
        <f>S7/S$75</f>
        <v>0.78584664389960024</v>
      </c>
      <c r="T9" s="570">
        <f>T7/T$75</f>
        <v>0.77827076677866924</v>
      </c>
    </row>
    <row r="10" spans="1:22" s="1" customFormat="1" hidden="1" outlineLevel="1">
      <c r="A10" s="94" t="s">
        <v>96</v>
      </c>
      <c r="B10" s="339"/>
      <c r="C10" s="339"/>
      <c r="D10" s="339"/>
      <c r="E10" s="339"/>
      <c r="F10" s="339"/>
      <c r="G10" s="339"/>
      <c r="H10" s="339"/>
      <c r="I10" s="339"/>
      <c r="J10" s="339"/>
      <c r="K10" s="339">
        <v>2.1393999999999997</v>
      </c>
      <c r="L10" s="339">
        <v>3.0314000000000001</v>
      </c>
      <c r="M10" s="339">
        <v>2.8321999999999998</v>
      </c>
      <c r="N10" s="339">
        <v>5.3666999999999998</v>
      </c>
      <c r="O10" s="339">
        <v>4.6311999999999998</v>
      </c>
      <c r="P10" s="339">
        <v>2.31</v>
      </c>
      <c r="Q10" s="339"/>
      <c r="R10" s="716">
        <f>Q10*(1+R11)</f>
        <v>0</v>
      </c>
      <c r="S10" s="530">
        <f>R10*(1+S11)</f>
        <v>0</v>
      </c>
      <c r="T10" s="469">
        <f>S10*(1+T11)</f>
        <v>0</v>
      </c>
    </row>
    <row r="11" spans="1:22" s="1" customFormat="1" hidden="1" outlineLevel="1">
      <c r="A11" s="31" t="s">
        <v>97</v>
      </c>
      <c r="B11" s="144"/>
      <c r="C11" s="144" t="e">
        <f>C10/B10-1</f>
        <v>#DIV/0!</v>
      </c>
      <c r="D11" s="144" t="e">
        <f>D10/C10-1</f>
        <v>#DIV/0!</v>
      </c>
      <c r="E11" s="144" t="e">
        <f>E10/D10-1</f>
        <v>#DIV/0!</v>
      </c>
      <c r="F11" s="144" t="e">
        <f>F10/E10-1</f>
        <v>#DIV/0!</v>
      </c>
      <c r="G11" s="144" t="e">
        <f>G10/F10-1</f>
        <v>#DIV/0!</v>
      </c>
      <c r="H11" s="144" t="e">
        <f t="shared" ref="H11:Q11" si="4">H10/G10-1</f>
        <v>#DIV/0!</v>
      </c>
      <c r="I11" s="144" t="e">
        <f>I10/H10-1</f>
        <v>#DIV/0!</v>
      </c>
      <c r="J11" s="144" t="e">
        <f t="shared" si="4"/>
        <v>#DIV/0!</v>
      </c>
      <c r="K11" s="144" t="e">
        <f t="shared" si="4"/>
        <v>#DIV/0!</v>
      </c>
      <c r="L11" s="144">
        <f t="shared" si="4"/>
        <v>0.41693932878377127</v>
      </c>
      <c r="M11" s="144">
        <f t="shared" si="4"/>
        <v>-6.5712212179191209E-2</v>
      </c>
      <c r="N11" s="144">
        <f t="shared" si="4"/>
        <v>0.89488736671139057</v>
      </c>
      <c r="O11" s="144">
        <f t="shared" si="4"/>
        <v>-0.13704883820597391</v>
      </c>
      <c r="P11" s="144">
        <f t="shared" si="4"/>
        <v>-0.50120918984280527</v>
      </c>
      <c r="Q11" s="342">
        <f t="shared" si="4"/>
        <v>-1</v>
      </c>
      <c r="R11" s="718"/>
      <c r="S11" s="531"/>
      <c r="T11" s="470"/>
    </row>
    <row r="12" spans="1:22" s="782" customFormat="1" hidden="1" outlineLevel="1">
      <c r="A12" s="566" t="s">
        <v>95</v>
      </c>
      <c r="B12" s="582" t="e">
        <f t="shared" ref="B12:O12" si="5">B10/B$75</f>
        <v>#DIV/0!</v>
      </c>
      <c r="C12" s="582" t="e">
        <f t="shared" si="5"/>
        <v>#DIV/0!</v>
      </c>
      <c r="D12" s="582">
        <f t="shared" si="5"/>
        <v>0</v>
      </c>
      <c r="E12" s="582">
        <f t="shared" si="5"/>
        <v>0</v>
      </c>
      <c r="F12" s="582">
        <f t="shared" si="5"/>
        <v>0</v>
      </c>
      <c r="G12" s="582">
        <f t="shared" si="5"/>
        <v>0</v>
      </c>
      <c r="H12" s="582">
        <f t="shared" si="5"/>
        <v>0</v>
      </c>
      <c r="I12" s="582">
        <f t="shared" si="5"/>
        <v>0</v>
      </c>
      <c r="J12" s="582">
        <f t="shared" si="5"/>
        <v>0</v>
      </c>
      <c r="K12" s="582">
        <f t="shared" si="5"/>
        <v>1.9970375813460968E-3</v>
      </c>
      <c r="L12" s="582">
        <f t="shared" si="5"/>
        <v>2.8007159499914124E-3</v>
      </c>
      <c r="M12" s="582">
        <f t="shared" si="5"/>
        <v>2.1069919219825275E-3</v>
      </c>
      <c r="N12" s="582">
        <f>N10/N$75</f>
        <v>4.0254172769136351E-3</v>
      </c>
      <c r="O12" s="582">
        <f t="shared" si="5"/>
        <v>3.0310497378952229E-3</v>
      </c>
      <c r="P12" s="582">
        <f t="shared" ref="P12:Q12" si="6">P10/P$75</f>
        <v>1.2950245269796776E-3</v>
      </c>
      <c r="Q12" s="581">
        <f t="shared" si="6"/>
        <v>0</v>
      </c>
      <c r="R12" s="717">
        <f>R10/R$75</f>
        <v>0</v>
      </c>
      <c r="S12" s="569">
        <f>S10/S$75</f>
        <v>0</v>
      </c>
      <c r="T12" s="570">
        <f>T10/T$75</f>
        <v>0</v>
      </c>
    </row>
    <row r="13" spans="1:22" s="1" customFormat="1" hidden="1" outlineLevel="1">
      <c r="A13" s="94" t="s">
        <v>98</v>
      </c>
      <c r="B13" s="339"/>
      <c r="C13" s="339"/>
      <c r="D13" s="339"/>
      <c r="E13" s="339"/>
      <c r="F13" s="339"/>
      <c r="G13" s="339"/>
      <c r="H13" s="339"/>
      <c r="I13" s="339"/>
      <c r="J13" s="339"/>
      <c r="K13" s="339">
        <v>923.72070000000008</v>
      </c>
      <c r="L13" s="339">
        <v>893.46969999999999</v>
      </c>
      <c r="M13" s="339">
        <v>1060.8869</v>
      </c>
      <c r="N13" s="339">
        <v>987.22310000000004</v>
      </c>
      <c r="O13" s="339">
        <v>1299.8136999999999</v>
      </c>
      <c r="P13" s="339">
        <v>1444.8915</v>
      </c>
      <c r="Q13" s="339"/>
      <c r="R13" s="716">
        <f>Q13*(1+R14)</f>
        <v>0</v>
      </c>
      <c r="S13" s="530">
        <f>R13*(1+S14)</f>
        <v>0</v>
      </c>
      <c r="T13" s="469">
        <f>S13*(1+T14)</f>
        <v>0</v>
      </c>
    </row>
    <row r="14" spans="1:22" s="1" customFormat="1" hidden="1" outlineLevel="1">
      <c r="A14" s="31" t="s">
        <v>30</v>
      </c>
      <c r="B14" s="144"/>
      <c r="C14" s="144" t="e">
        <f>C13/B13-1</f>
        <v>#DIV/0!</v>
      </c>
      <c r="D14" s="144" t="e">
        <f>D13/C13-1</f>
        <v>#DIV/0!</v>
      </c>
      <c r="E14" s="144" t="e">
        <f>E13/D13-1</f>
        <v>#DIV/0!</v>
      </c>
      <c r="F14" s="144" t="e">
        <f>F13/E13-1</f>
        <v>#DIV/0!</v>
      </c>
      <c r="G14" s="144" t="e">
        <f>G13/F13-1</f>
        <v>#DIV/0!</v>
      </c>
      <c r="H14" s="144" t="e">
        <f t="shared" ref="H14:Q14" si="7">H13/G13-1</f>
        <v>#DIV/0!</v>
      </c>
      <c r="I14" s="144" t="e">
        <f>I13/H13-1</f>
        <v>#DIV/0!</v>
      </c>
      <c r="J14" s="144" t="e">
        <f t="shared" si="7"/>
        <v>#DIV/0!</v>
      </c>
      <c r="K14" s="144" t="e">
        <f t="shared" si="7"/>
        <v>#DIV/0!</v>
      </c>
      <c r="L14" s="144">
        <f t="shared" si="7"/>
        <v>-3.2749076641889752E-2</v>
      </c>
      <c r="M14" s="144">
        <f t="shared" si="7"/>
        <v>0.18737871021255681</v>
      </c>
      <c r="N14" s="144">
        <f t="shared" si="7"/>
        <v>-6.9436053928085939E-2</v>
      </c>
      <c r="O14" s="144">
        <f t="shared" si="7"/>
        <v>0.31663622943993097</v>
      </c>
      <c r="P14" s="144">
        <f t="shared" si="7"/>
        <v>0.11161430288048213</v>
      </c>
      <c r="Q14" s="342">
        <f t="shared" si="7"/>
        <v>-1</v>
      </c>
      <c r="R14" s="718"/>
      <c r="S14" s="531"/>
      <c r="T14" s="470"/>
    </row>
    <row r="15" spans="1:22" s="290" customFormat="1" hidden="1" outlineLevel="1">
      <c r="A15" s="566" t="s">
        <v>95</v>
      </c>
      <c r="B15" s="568" t="e">
        <f t="shared" ref="B15:O15" si="8">B13/B$75</f>
        <v>#DIV/0!</v>
      </c>
      <c r="C15" s="568" t="e">
        <f t="shared" si="8"/>
        <v>#DIV/0!</v>
      </c>
      <c r="D15" s="568">
        <f t="shared" si="8"/>
        <v>0</v>
      </c>
      <c r="E15" s="568">
        <f t="shared" si="8"/>
        <v>0</v>
      </c>
      <c r="F15" s="568">
        <f t="shared" si="8"/>
        <v>0</v>
      </c>
      <c r="G15" s="568">
        <f t="shared" si="8"/>
        <v>0</v>
      </c>
      <c r="H15" s="568">
        <f t="shared" si="8"/>
        <v>0</v>
      </c>
      <c r="I15" s="568">
        <f t="shared" si="8"/>
        <v>0</v>
      </c>
      <c r="J15" s="568">
        <f t="shared" si="8"/>
        <v>0</v>
      </c>
      <c r="K15" s="568">
        <f t="shared" si="8"/>
        <v>0.8622534133716574</v>
      </c>
      <c r="L15" s="568">
        <f t="shared" si="8"/>
        <v>0.82547827394076734</v>
      </c>
      <c r="M15" s="568">
        <f t="shared" si="8"/>
        <v>0.78923809350931617</v>
      </c>
      <c r="N15" s="568">
        <f>N13/N$75</f>
        <v>0.74048948570038153</v>
      </c>
      <c r="O15" s="568">
        <f t="shared" si="8"/>
        <v>0.8507082343016108</v>
      </c>
      <c r="P15" s="568">
        <f t="shared" ref="P15:Q15" si="9">P13/P$75</f>
        <v>0.81003027330063071</v>
      </c>
      <c r="Q15" s="569">
        <f t="shared" si="9"/>
        <v>0</v>
      </c>
      <c r="R15" s="717">
        <f>R13/R$75</f>
        <v>0</v>
      </c>
      <c r="S15" s="569">
        <f>S13/S$75</f>
        <v>0</v>
      </c>
      <c r="T15" s="570">
        <f>T13/T$75</f>
        <v>0</v>
      </c>
    </row>
    <row r="16" spans="1:22" s="1" customFormat="1" collapsed="1">
      <c r="A16" s="558" t="s">
        <v>99</v>
      </c>
      <c r="B16" s="339"/>
      <c r="C16" s="339"/>
      <c r="D16" s="339">
        <v>84.227999999999994</v>
      </c>
      <c r="E16" s="339">
        <v>100.5981</v>
      </c>
      <c r="F16" s="339">
        <v>106.62260000000001</v>
      </c>
      <c r="G16" s="339">
        <v>113.822</v>
      </c>
      <c r="H16" s="339">
        <v>108.77619999999999</v>
      </c>
      <c r="I16" s="339">
        <v>153.5829</v>
      </c>
      <c r="J16" s="339">
        <v>162.1942</v>
      </c>
      <c r="K16" s="339">
        <f t="shared" ref="K16:P16" si="10">(K19+K22)</f>
        <v>120.81189999999999</v>
      </c>
      <c r="L16" s="339">
        <f t="shared" si="10"/>
        <v>153.5651</v>
      </c>
      <c r="M16" s="339">
        <f t="shared" si="10"/>
        <v>185.7286</v>
      </c>
      <c r="N16" s="339">
        <f t="shared" si="10"/>
        <v>201.58949999999999</v>
      </c>
      <c r="O16" s="339">
        <f t="shared" si="10"/>
        <v>161.51769999999999</v>
      </c>
      <c r="P16" s="339">
        <f t="shared" si="10"/>
        <v>257.64359999999999</v>
      </c>
      <c r="Q16" s="339">
        <f>(Q19+Q22)</f>
        <v>380</v>
      </c>
      <c r="R16" s="716"/>
      <c r="S16" s="530"/>
      <c r="T16" s="469"/>
    </row>
    <row r="17" spans="1:20" s="1" customFormat="1">
      <c r="A17" s="31" t="s">
        <v>30</v>
      </c>
      <c r="B17" s="144"/>
      <c r="C17" s="144" t="e">
        <f>C16/B16-1</f>
        <v>#DIV/0!</v>
      </c>
      <c r="D17" s="144"/>
      <c r="E17" s="144">
        <f>E16/D16-1</f>
        <v>0.19435460891864942</v>
      </c>
      <c r="F17" s="144">
        <f>F16/E16-1</f>
        <v>5.9886816947835042E-2</v>
      </c>
      <c r="G17" s="144">
        <f>G16/F16-1</f>
        <v>6.7522270137850615E-2</v>
      </c>
      <c r="H17" s="144">
        <f t="shared" ref="H17:N17" si="11">H16/G16-1</f>
        <v>-4.4330621496723066E-2</v>
      </c>
      <c r="I17" s="144">
        <f>I16/H16-1</f>
        <v>0.4119163934757788</v>
      </c>
      <c r="J17" s="144">
        <f t="shared" si="11"/>
        <v>5.6069393142075041E-2</v>
      </c>
      <c r="K17" s="144">
        <f t="shared" si="11"/>
        <v>-0.25514044275319336</v>
      </c>
      <c r="L17" s="144">
        <f t="shared" si="11"/>
        <v>0.27110905465438417</v>
      </c>
      <c r="M17" s="144">
        <f t="shared" si="11"/>
        <v>0.20944537528383722</v>
      </c>
      <c r="N17" s="144">
        <f t="shared" si="11"/>
        <v>8.5398263918427197E-2</v>
      </c>
      <c r="O17" s="144">
        <f>O16/N16-1</f>
        <v>-0.19877920228980184</v>
      </c>
      <c r="P17" s="144">
        <f>P16/O16-1</f>
        <v>0.59514158510181869</v>
      </c>
      <c r="Q17" s="342">
        <f>Q16/P16-1</f>
        <v>0.4749056448520359</v>
      </c>
      <c r="R17" s="719"/>
      <c r="S17" s="560"/>
      <c r="T17" s="561"/>
    </row>
    <row r="18" spans="1:20" s="290" customFormat="1">
      <c r="A18" s="566" t="s">
        <v>95</v>
      </c>
      <c r="B18" s="568" t="e">
        <f t="shared" ref="B18:O18" si="12">B16/B$75</f>
        <v>#DIV/0!</v>
      </c>
      <c r="C18" s="568" t="e">
        <f t="shared" si="12"/>
        <v>#DIV/0!</v>
      </c>
      <c r="D18" s="568">
        <f t="shared" si="12"/>
        <v>0.11724286343853936</v>
      </c>
      <c r="E18" s="568">
        <f t="shared" si="12"/>
        <v>0.13975149325762717</v>
      </c>
      <c r="F18" s="568">
        <f t="shared" si="12"/>
        <v>0.13586629920031723</v>
      </c>
      <c r="G18" s="568">
        <f t="shared" si="12"/>
        <v>0.13290405913064152</v>
      </c>
      <c r="H18" s="568">
        <f t="shared" si="12"/>
        <v>0.12035320329614217</v>
      </c>
      <c r="I18" s="568">
        <f t="shared" si="12"/>
        <v>0.15198653977676274</v>
      </c>
      <c r="J18" s="568">
        <f t="shared" si="12"/>
        <v>0.15540968156452362</v>
      </c>
      <c r="K18" s="568">
        <f t="shared" si="12"/>
        <v>0.11277269541639082</v>
      </c>
      <c r="L18" s="568">
        <f t="shared" si="12"/>
        <v>0.14187907400277966</v>
      </c>
      <c r="M18" s="568">
        <f t="shared" si="12"/>
        <v>0.13817126611154723</v>
      </c>
      <c r="N18" s="568">
        <f>N16/N$75</f>
        <v>0.15120686010851755</v>
      </c>
      <c r="O18" s="568">
        <f t="shared" si="12"/>
        <v>0.10571087023890983</v>
      </c>
      <c r="P18" s="568">
        <f t="shared" ref="P18:Q18" si="13">P16/P$75</f>
        <v>0.14443929922915205</v>
      </c>
      <c r="Q18" s="569">
        <f t="shared" si="13"/>
        <v>0.19557952193879832</v>
      </c>
      <c r="R18" s="720"/>
      <c r="S18" s="571"/>
      <c r="T18" s="572"/>
    </row>
    <row r="19" spans="1:20" s="1" customFormat="1" hidden="1" outlineLevel="1">
      <c r="A19" s="142" t="s">
        <v>96</v>
      </c>
      <c r="B19" s="339"/>
      <c r="C19" s="339"/>
      <c r="D19" s="339"/>
      <c r="E19" s="339"/>
      <c r="F19" s="339"/>
      <c r="G19" s="339">
        <v>49.444099999999999</v>
      </c>
      <c r="H19" s="339">
        <v>50.074200000000005</v>
      </c>
      <c r="I19" s="339"/>
      <c r="J19" s="339"/>
      <c r="K19" s="339">
        <v>39.246899999999997</v>
      </c>
      <c r="L19" s="339">
        <v>51.082100000000004</v>
      </c>
      <c r="M19" s="339">
        <v>48.564299999999996</v>
      </c>
      <c r="N19" s="339">
        <v>60.746899999999997</v>
      </c>
      <c r="O19" s="339">
        <v>55.953800000000001</v>
      </c>
      <c r="P19" s="339">
        <v>75.635599999999997</v>
      </c>
      <c r="Q19" s="339">
        <v>92</v>
      </c>
      <c r="R19" s="716"/>
      <c r="S19" s="530"/>
      <c r="T19" s="469"/>
    </row>
    <row r="20" spans="1:20" s="1" customFormat="1" hidden="1" outlineLevel="1">
      <c r="A20" s="31" t="s">
        <v>30</v>
      </c>
      <c r="B20" s="144"/>
      <c r="C20" s="144" t="e">
        <f t="shared" ref="C20:Q20" si="14">C19/B19-1</f>
        <v>#DIV/0!</v>
      </c>
      <c r="D20" s="144" t="e">
        <f t="shared" si="14"/>
        <v>#DIV/0!</v>
      </c>
      <c r="E20" s="144" t="e">
        <f t="shared" si="14"/>
        <v>#DIV/0!</v>
      </c>
      <c r="F20" s="144" t="e">
        <f t="shared" si="14"/>
        <v>#DIV/0!</v>
      </c>
      <c r="G20" s="144" t="e">
        <f t="shared" si="14"/>
        <v>#DIV/0!</v>
      </c>
      <c r="H20" s="144">
        <f t="shared" si="14"/>
        <v>1.274368428184558E-2</v>
      </c>
      <c r="I20" s="144">
        <f t="shared" si="14"/>
        <v>-1</v>
      </c>
      <c r="J20" s="144" t="e">
        <f t="shared" si="14"/>
        <v>#DIV/0!</v>
      </c>
      <c r="K20" s="144" t="e">
        <f t="shared" si="14"/>
        <v>#DIV/0!</v>
      </c>
      <c r="L20" s="144">
        <f t="shared" si="14"/>
        <v>0.30155757524798155</v>
      </c>
      <c r="M20" s="144">
        <f t="shared" si="14"/>
        <v>-4.9289281372535743E-2</v>
      </c>
      <c r="N20" s="144">
        <f t="shared" si="14"/>
        <v>0.25085505196203806</v>
      </c>
      <c r="O20" s="144">
        <f t="shared" si="14"/>
        <v>-7.8902791747397782E-2</v>
      </c>
      <c r="P20" s="144">
        <f t="shared" si="14"/>
        <v>0.35175090878546222</v>
      </c>
      <c r="Q20" s="342">
        <f t="shared" si="14"/>
        <v>0.21635843438803959</v>
      </c>
      <c r="R20" s="719"/>
      <c r="S20" s="560"/>
      <c r="T20" s="561"/>
    </row>
    <row r="21" spans="1:20" s="290" customFormat="1" hidden="1" outlineLevel="1">
      <c r="A21" s="566" t="s">
        <v>95</v>
      </c>
      <c r="B21" s="568" t="e">
        <f t="shared" ref="B21:O21" si="15">B19/B$75</f>
        <v>#DIV/0!</v>
      </c>
      <c r="C21" s="568" t="e">
        <f t="shared" si="15"/>
        <v>#DIV/0!</v>
      </c>
      <c r="D21" s="568">
        <f t="shared" si="15"/>
        <v>0</v>
      </c>
      <c r="E21" s="568">
        <f t="shared" si="15"/>
        <v>0</v>
      </c>
      <c r="F21" s="568">
        <f t="shared" si="15"/>
        <v>0</v>
      </c>
      <c r="G21" s="568">
        <f t="shared" si="15"/>
        <v>5.773331684614004E-2</v>
      </c>
      <c r="H21" s="568">
        <f t="shared" si="15"/>
        <v>5.5403575161585748E-2</v>
      </c>
      <c r="I21" s="568">
        <f t="shared" si="15"/>
        <v>0</v>
      </c>
      <c r="J21" s="568">
        <f t="shared" si="15"/>
        <v>0</v>
      </c>
      <c r="K21" s="568">
        <f t="shared" si="15"/>
        <v>3.6635287581252743E-2</v>
      </c>
      <c r="L21" s="568">
        <f t="shared" si="15"/>
        <v>4.7194844701806536E-2</v>
      </c>
      <c r="M21" s="568">
        <f t="shared" si="15"/>
        <v>3.6129012003649479E-2</v>
      </c>
      <c r="N21" s="568">
        <f>N19/N$75</f>
        <v>4.556461527175823E-2</v>
      </c>
      <c r="O21" s="568">
        <f t="shared" si="15"/>
        <v>3.6620908365918491E-2</v>
      </c>
      <c r="P21" s="568">
        <f t="shared" ref="P21:Q21" si="16">P19/P$75</f>
        <v>4.2402578836720391E-2</v>
      </c>
      <c r="Q21" s="569">
        <f t="shared" si="16"/>
        <v>4.7350831627288016E-2</v>
      </c>
      <c r="R21" s="720"/>
      <c r="S21" s="571"/>
      <c r="T21" s="572"/>
    </row>
    <row r="22" spans="1:20" s="1" customFormat="1" hidden="1" outlineLevel="1">
      <c r="A22" s="141" t="s">
        <v>98</v>
      </c>
      <c r="B22" s="339"/>
      <c r="C22" s="339"/>
      <c r="D22" s="339"/>
      <c r="E22" s="339"/>
      <c r="F22" s="339"/>
      <c r="G22" s="339">
        <f>(G16-G19)/10</f>
        <v>6.4377900000000015</v>
      </c>
      <c r="H22" s="339">
        <f>(H16-H19)</f>
        <v>58.701999999999984</v>
      </c>
      <c r="I22" s="339"/>
      <c r="J22" s="339"/>
      <c r="K22" s="339">
        <v>81.564999999999998</v>
      </c>
      <c r="L22" s="339">
        <v>102.48299999999999</v>
      </c>
      <c r="M22" s="339">
        <v>137.1643</v>
      </c>
      <c r="N22" s="339">
        <v>140.8426</v>
      </c>
      <c r="O22" s="339">
        <v>105.5639</v>
      </c>
      <c r="P22" s="339">
        <v>182.00800000000001</v>
      </c>
      <c r="Q22" s="339">
        <f>149+139</f>
        <v>288</v>
      </c>
      <c r="R22" s="716"/>
      <c r="S22" s="530"/>
      <c r="T22" s="469"/>
    </row>
    <row r="23" spans="1:20" s="1" customFormat="1" hidden="1" outlineLevel="1">
      <c r="A23" s="31" t="s">
        <v>30</v>
      </c>
      <c r="B23" s="144"/>
      <c r="C23" s="144" t="e">
        <f>C22/B22-1</f>
        <v>#DIV/0!</v>
      </c>
      <c r="D23" s="144" t="e">
        <f>D22/C22-1</f>
        <v>#DIV/0!</v>
      </c>
      <c r="E23" s="144" t="e">
        <f>E22/D22-1</f>
        <v>#DIV/0!</v>
      </c>
      <c r="F23" s="144" t="e">
        <f>F22/E22-1</f>
        <v>#DIV/0!</v>
      </c>
      <c r="G23" s="144" t="e">
        <f>G22/F22-1</f>
        <v>#DIV/0!</v>
      </c>
      <c r="H23" s="144">
        <f t="shared" ref="H23:Q23" si="17">H22/G22-1</f>
        <v>8.1183465133221144</v>
      </c>
      <c r="I23" s="144">
        <f>I22/H22-1</f>
        <v>-1</v>
      </c>
      <c r="J23" s="144" t="e">
        <f t="shared" si="17"/>
        <v>#DIV/0!</v>
      </c>
      <c r="K23" s="144" t="e">
        <f t="shared" si="17"/>
        <v>#DIV/0!</v>
      </c>
      <c r="L23" s="144">
        <f t="shared" si="17"/>
        <v>0.25645803960031865</v>
      </c>
      <c r="M23" s="144">
        <f t="shared" si="17"/>
        <v>0.33841027292331427</v>
      </c>
      <c r="N23" s="144">
        <f t="shared" si="17"/>
        <v>2.6816744590246966E-2</v>
      </c>
      <c r="O23" s="144">
        <f t="shared" si="17"/>
        <v>-0.25048316347468735</v>
      </c>
      <c r="P23" s="144">
        <f t="shared" si="17"/>
        <v>0.72415001719337768</v>
      </c>
      <c r="Q23" s="342">
        <f t="shared" si="17"/>
        <v>0.58234802865808089</v>
      </c>
      <c r="R23" s="719"/>
      <c r="S23" s="560"/>
      <c r="T23" s="561"/>
    </row>
    <row r="24" spans="1:20" s="290" customFormat="1" hidden="1" outlineLevel="1">
      <c r="A24" s="566" t="s">
        <v>95</v>
      </c>
      <c r="B24" s="582" t="e">
        <f t="shared" ref="B24:P24" si="18">B22/B$75</f>
        <v>#DIV/0!</v>
      </c>
      <c r="C24" s="582" t="e">
        <f t="shared" si="18"/>
        <v>#DIV/0!</v>
      </c>
      <c r="D24" s="582">
        <f t="shared" si="18"/>
        <v>0</v>
      </c>
      <c r="E24" s="582">
        <f t="shared" si="18"/>
        <v>0</v>
      </c>
      <c r="F24" s="582">
        <f t="shared" si="18"/>
        <v>0</v>
      </c>
      <c r="G24" s="582">
        <f t="shared" si="18"/>
        <v>7.5170742284501489E-3</v>
      </c>
      <c r="H24" s="582">
        <f t="shared" si="18"/>
        <v>6.4949628134556431E-2</v>
      </c>
      <c r="I24" s="582">
        <f t="shared" si="18"/>
        <v>0</v>
      </c>
      <c r="J24" s="582">
        <f t="shared" si="18"/>
        <v>0</v>
      </c>
      <c r="K24" s="582">
        <f t="shared" si="18"/>
        <v>7.6137407835138074E-2</v>
      </c>
      <c r="L24" s="582">
        <f t="shared" si="18"/>
        <v>9.4684229300973116E-2</v>
      </c>
      <c r="M24" s="582">
        <f t="shared" si="18"/>
        <v>0.10204225410789775</v>
      </c>
      <c r="N24" s="582">
        <f>N22/N$75</f>
        <v>0.10564224483675934</v>
      </c>
      <c r="O24" s="582">
        <f t="shared" si="18"/>
        <v>6.9089961872991351E-2</v>
      </c>
      <c r="P24" s="582">
        <f t="shared" si="18"/>
        <v>0.10203672039243168</v>
      </c>
      <c r="Q24" s="581">
        <f t="shared" ref="Q24" si="19">Q22/Q$75</f>
        <v>0.14822869031151031</v>
      </c>
      <c r="R24" s="721"/>
      <c r="S24" s="614"/>
      <c r="T24" s="615"/>
    </row>
    <row r="25" spans="1:20" s="1" customFormat="1" hidden="1" outlineLevel="2" collapsed="1">
      <c r="A25" s="94" t="s">
        <v>100</v>
      </c>
      <c r="B25" s="339"/>
      <c r="C25" s="339"/>
      <c r="D25" s="339"/>
      <c r="E25" s="339"/>
      <c r="F25" s="339"/>
      <c r="G25" s="339"/>
      <c r="H25" s="339"/>
      <c r="I25" s="339"/>
      <c r="J25" s="339"/>
      <c r="K25" s="339"/>
      <c r="L25" s="339">
        <v>29.5486</v>
      </c>
      <c r="M25" s="339">
        <f>0.52*(M16+M67)</f>
        <v>141.370892</v>
      </c>
      <c r="N25" s="339">
        <f>0.58*(N16+N67)</f>
        <v>191.72033399999995</v>
      </c>
      <c r="O25" s="339">
        <f>O22*51%</f>
        <v>53.837589000000001</v>
      </c>
      <c r="P25" s="339"/>
      <c r="Q25" s="339">
        <v>149</v>
      </c>
      <c r="R25" s="716"/>
      <c r="S25" s="530"/>
      <c r="T25" s="469"/>
    </row>
    <row r="26" spans="1:20" s="1" customFormat="1" hidden="1" outlineLevel="2">
      <c r="A26" s="31" t="s">
        <v>30</v>
      </c>
      <c r="B26" s="144"/>
      <c r="C26" s="144" t="e">
        <f t="shared" ref="C26:O26" si="20">C25/B25-1</f>
        <v>#DIV/0!</v>
      </c>
      <c r="D26" s="144" t="e">
        <f t="shared" si="20"/>
        <v>#DIV/0!</v>
      </c>
      <c r="E26" s="144" t="e">
        <f t="shared" si="20"/>
        <v>#DIV/0!</v>
      </c>
      <c r="F26" s="144" t="e">
        <f t="shared" si="20"/>
        <v>#DIV/0!</v>
      </c>
      <c r="G26" s="144" t="e">
        <f t="shared" si="20"/>
        <v>#DIV/0!</v>
      </c>
      <c r="H26" s="144" t="e">
        <f t="shared" si="20"/>
        <v>#DIV/0!</v>
      </c>
      <c r="I26" s="144" t="e">
        <f t="shared" si="20"/>
        <v>#DIV/0!</v>
      </c>
      <c r="J26" s="144" t="e">
        <f t="shared" si="20"/>
        <v>#DIV/0!</v>
      </c>
      <c r="K26" s="144" t="e">
        <f t="shared" si="20"/>
        <v>#DIV/0!</v>
      </c>
      <c r="L26" s="144" t="e">
        <f t="shared" si="20"/>
        <v>#DIV/0!</v>
      </c>
      <c r="M26" s="144">
        <f t="shared" si="20"/>
        <v>3.7843516105669979</v>
      </c>
      <c r="N26" s="144">
        <f t="shared" si="20"/>
        <v>0.35615140633051934</v>
      </c>
      <c r="O26" s="144">
        <f t="shared" si="20"/>
        <v>-0.71918685996030018</v>
      </c>
      <c r="P26" s="144">
        <f t="shared" ref="P26" si="21">P25/O25-1</f>
        <v>-1</v>
      </c>
      <c r="Q26" s="342" t="e">
        <f t="shared" ref="Q26" si="22">Q25/P25-1</f>
        <v>#DIV/0!</v>
      </c>
      <c r="R26" s="719"/>
      <c r="S26" s="560"/>
      <c r="T26" s="561"/>
    </row>
    <row r="27" spans="1:20" s="290" customFormat="1" hidden="1" outlineLevel="2">
      <c r="A27" s="566" t="s">
        <v>95</v>
      </c>
      <c r="B27" s="582" t="e">
        <f t="shared" ref="B27:O27" si="23">B25/B$75</f>
        <v>#DIV/0!</v>
      </c>
      <c r="C27" s="582" t="e">
        <f t="shared" si="23"/>
        <v>#DIV/0!</v>
      </c>
      <c r="D27" s="582">
        <f t="shared" si="23"/>
        <v>0</v>
      </c>
      <c r="E27" s="582">
        <f t="shared" si="23"/>
        <v>0</v>
      </c>
      <c r="F27" s="582">
        <f t="shared" si="23"/>
        <v>0</v>
      </c>
      <c r="G27" s="582">
        <f t="shared" si="23"/>
        <v>0</v>
      </c>
      <c r="H27" s="582">
        <f t="shared" si="23"/>
        <v>0</v>
      </c>
      <c r="I27" s="582">
        <f t="shared" si="23"/>
        <v>0</v>
      </c>
      <c r="J27" s="582">
        <f t="shared" si="23"/>
        <v>0</v>
      </c>
      <c r="K27" s="582">
        <f t="shared" si="23"/>
        <v>0</v>
      </c>
      <c r="L27" s="582">
        <f t="shared" si="23"/>
        <v>2.7300005053742908E-2</v>
      </c>
      <c r="M27" s="582">
        <f t="shared" si="23"/>
        <v>0.10517171366692477</v>
      </c>
      <c r="N27" s="582">
        <f>N25/N$75</f>
        <v>0.14380426422554873</v>
      </c>
      <c r="O27" s="582">
        <f t="shared" si="23"/>
        <v>3.5235880555225585E-2</v>
      </c>
      <c r="P27" s="582">
        <f t="shared" ref="P27:Q27" si="24">P25/P$75</f>
        <v>0</v>
      </c>
      <c r="Q27" s="581">
        <f t="shared" si="24"/>
        <v>7.6687759918107765E-2</v>
      </c>
      <c r="R27" s="721"/>
      <c r="S27" s="614"/>
      <c r="T27" s="615"/>
    </row>
    <row r="28" spans="1:20" s="1" customFormat="1" hidden="1" outlineLevel="2">
      <c r="A28" s="94" t="s">
        <v>101</v>
      </c>
      <c r="B28" s="339"/>
      <c r="C28" s="339"/>
      <c r="D28" s="339"/>
      <c r="E28" s="339"/>
      <c r="F28" s="339"/>
      <c r="G28" s="339"/>
      <c r="H28" s="339"/>
      <c r="I28" s="339"/>
      <c r="J28" s="339"/>
      <c r="K28" s="339"/>
      <c r="L28" s="339"/>
      <c r="M28" s="339">
        <f>0.1*(M16+M67)</f>
        <v>27.186710000000001</v>
      </c>
      <c r="N28" s="339">
        <f>0.01*(N16+N67)</f>
        <v>3.3055229999999995</v>
      </c>
      <c r="O28" s="339"/>
      <c r="P28" s="436"/>
      <c r="Q28" s="530"/>
      <c r="R28" s="716"/>
      <c r="S28" s="530"/>
      <c r="T28" s="469"/>
    </row>
    <row r="29" spans="1:20" s="1" customFormat="1" hidden="1" outlineLevel="2">
      <c r="A29" s="31" t="s">
        <v>30</v>
      </c>
      <c r="B29" s="144"/>
      <c r="C29" s="144" t="e">
        <f t="shared" ref="C29:N29" si="25">C28/B28-1</f>
        <v>#DIV/0!</v>
      </c>
      <c r="D29" s="144" t="e">
        <f t="shared" si="25"/>
        <v>#DIV/0!</v>
      </c>
      <c r="E29" s="144" t="e">
        <f t="shared" si="25"/>
        <v>#DIV/0!</v>
      </c>
      <c r="F29" s="144" t="e">
        <f t="shared" si="25"/>
        <v>#DIV/0!</v>
      </c>
      <c r="G29" s="144" t="e">
        <f t="shared" si="25"/>
        <v>#DIV/0!</v>
      </c>
      <c r="H29" s="144" t="e">
        <f t="shared" si="25"/>
        <v>#DIV/0!</v>
      </c>
      <c r="I29" s="144" t="e">
        <f t="shared" si="25"/>
        <v>#DIV/0!</v>
      </c>
      <c r="J29" s="144" t="e">
        <f t="shared" si="25"/>
        <v>#DIV/0!</v>
      </c>
      <c r="K29" s="144" t="e">
        <f t="shared" si="25"/>
        <v>#DIV/0!</v>
      </c>
      <c r="L29" s="144" t="e">
        <f t="shared" si="25"/>
        <v>#DIV/0!</v>
      </c>
      <c r="M29" s="144" t="e">
        <f t="shared" si="25"/>
        <v>#DIV/0!</v>
      </c>
      <c r="N29" s="144">
        <f t="shared" si="25"/>
        <v>-0.87841401184622936</v>
      </c>
      <c r="O29" s="144"/>
      <c r="P29" s="559"/>
      <c r="Q29" s="560"/>
      <c r="R29" s="719"/>
      <c r="S29" s="560"/>
      <c r="T29" s="561"/>
    </row>
    <row r="30" spans="1:20" s="1" customFormat="1" hidden="1" outlineLevel="2">
      <c r="A30" s="138" t="s">
        <v>95</v>
      </c>
      <c r="B30" s="140" t="e">
        <f t="shared" ref="B30:O30" si="26">B28/B$75</f>
        <v>#DIV/0!</v>
      </c>
      <c r="C30" s="140" t="e">
        <f t="shared" si="26"/>
        <v>#DIV/0!</v>
      </c>
      <c r="D30" s="140">
        <f t="shared" si="26"/>
        <v>0</v>
      </c>
      <c r="E30" s="140">
        <f t="shared" si="26"/>
        <v>0</v>
      </c>
      <c r="F30" s="140">
        <f t="shared" si="26"/>
        <v>0</v>
      </c>
      <c r="G30" s="140">
        <f t="shared" si="26"/>
        <v>0</v>
      </c>
      <c r="H30" s="140">
        <f t="shared" si="26"/>
        <v>0</v>
      </c>
      <c r="I30" s="140">
        <f t="shared" si="26"/>
        <v>0</v>
      </c>
      <c r="J30" s="140">
        <f t="shared" si="26"/>
        <v>0</v>
      </c>
      <c r="K30" s="140">
        <f t="shared" si="26"/>
        <v>0</v>
      </c>
      <c r="L30" s="140">
        <f t="shared" si="26"/>
        <v>0</v>
      </c>
      <c r="M30" s="140">
        <f t="shared" si="26"/>
        <v>2.0225329551331685E-2</v>
      </c>
      <c r="N30" s="140">
        <f>N28/N$75</f>
        <v>2.4793838659577369E-3</v>
      </c>
      <c r="O30" s="140">
        <f t="shared" si="26"/>
        <v>0</v>
      </c>
      <c r="P30" s="562"/>
      <c r="Q30" s="563"/>
      <c r="R30" s="722"/>
      <c r="S30" s="563"/>
      <c r="T30" s="564"/>
    </row>
    <row r="31" spans="1:20" s="1" customFormat="1" hidden="1" outlineLevel="2">
      <c r="A31" s="94" t="s">
        <v>102</v>
      </c>
      <c r="B31" s="339"/>
      <c r="C31" s="339"/>
      <c r="D31" s="339"/>
      <c r="E31" s="339"/>
      <c r="F31" s="339"/>
      <c r="G31" s="339"/>
      <c r="H31" s="339"/>
      <c r="I31" s="339"/>
      <c r="J31" s="339"/>
      <c r="K31" s="339"/>
      <c r="L31" s="339">
        <v>11.636799999999999</v>
      </c>
      <c r="M31" s="339">
        <f>0.06*(M16+M67)</f>
        <v>16.312025999999999</v>
      </c>
      <c r="N31" s="339">
        <f>0.06*(N16+N67)</f>
        <v>19.833137999999995</v>
      </c>
      <c r="O31" s="339">
        <f>O22*7%</f>
        <v>7.3894730000000006</v>
      </c>
      <c r="P31" s="436"/>
      <c r="Q31" s="530"/>
      <c r="R31" s="716"/>
      <c r="S31" s="530"/>
      <c r="T31" s="469"/>
    </row>
    <row r="32" spans="1:20" s="1" customFormat="1" hidden="1" outlineLevel="2">
      <c r="A32" s="31" t="s">
        <v>30</v>
      </c>
      <c r="B32" s="144"/>
      <c r="C32" s="144" t="e">
        <f t="shared" ref="C32:N32" si="27">C31/B31-1</f>
        <v>#DIV/0!</v>
      </c>
      <c r="D32" s="144" t="e">
        <f t="shared" si="27"/>
        <v>#DIV/0!</v>
      </c>
      <c r="E32" s="144" t="e">
        <f t="shared" si="27"/>
        <v>#DIV/0!</v>
      </c>
      <c r="F32" s="144" t="e">
        <f t="shared" si="27"/>
        <v>#DIV/0!</v>
      </c>
      <c r="G32" s="144" t="e">
        <f t="shared" si="27"/>
        <v>#DIV/0!</v>
      </c>
      <c r="H32" s="144" t="e">
        <f t="shared" si="27"/>
        <v>#DIV/0!</v>
      </c>
      <c r="I32" s="144" t="e">
        <f t="shared" si="27"/>
        <v>#DIV/0!</v>
      </c>
      <c r="J32" s="144" t="e">
        <f t="shared" si="27"/>
        <v>#DIV/0!</v>
      </c>
      <c r="K32" s="144" t="e">
        <f t="shared" si="27"/>
        <v>#DIV/0!</v>
      </c>
      <c r="L32" s="144" t="e">
        <f t="shared" si="27"/>
        <v>#DIV/0!</v>
      </c>
      <c r="M32" s="144">
        <f t="shared" si="27"/>
        <v>0.40176216829368894</v>
      </c>
      <c r="N32" s="144">
        <f t="shared" si="27"/>
        <v>0.21585988153770685</v>
      </c>
      <c r="O32" s="144"/>
      <c r="P32" s="559"/>
      <c r="Q32" s="560"/>
      <c r="R32" s="719"/>
      <c r="S32" s="560"/>
      <c r="T32" s="561"/>
    </row>
    <row r="33" spans="1:20" s="1" customFormat="1" hidden="1" outlineLevel="2">
      <c r="A33" s="138" t="s">
        <v>95</v>
      </c>
      <c r="B33" s="140" t="e">
        <f t="shared" ref="B33:O33" si="28">B31/B$75</f>
        <v>#DIV/0!</v>
      </c>
      <c r="C33" s="140" t="e">
        <f t="shared" si="28"/>
        <v>#DIV/0!</v>
      </c>
      <c r="D33" s="140">
        <f t="shared" si="28"/>
        <v>0</v>
      </c>
      <c r="E33" s="140">
        <f t="shared" si="28"/>
        <v>0</v>
      </c>
      <c r="F33" s="140">
        <f t="shared" si="28"/>
        <v>0</v>
      </c>
      <c r="G33" s="140">
        <f t="shared" si="28"/>
        <v>0</v>
      </c>
      <c r="H33" s="140">
        <f t="shared" si="28"/>
        <v>0</v>
      </c>
      <c r="I33" s="140">
        <f t="shared" si="28"/>
        <v>0</v>
      </c>
      <c r="J33" s="140">
        <f t="shared" si="28"/>
        <v>0</v>
      </c>
      <c r="K33" s="140">
        <f t="shared" si="28"/>
        <v>0</v>
      </c>
      <c r="L33" s="140">
        <f t="shared" si="28"/>
        <v>1.0751260594728531E-2</v>
      </c>
      <c r="M33" s="140">
        <f t="shared" si="28"/>
        <v>1.2135197730799012E-2</v>
      </c>
      <c r="N33" s="140">
        <f>N31/N$75</f>
        <v>1.487630319574642E-2</v>
      </c>
      <c r="O33" s="140">
        <f t="shared" si="28"/>
        <v>4.8362973311093949E-3</v>
      </c>
      <c r="P33" s="562"/>
      <c r="Q33" s="563"/>
      <c r="R33" s="722"/>
      <c r="S33" s="563"/>
      <c r="T33" s="564"/>
    </row>
    <row r="34" spans="1:20" s="1" customFormat="1" hidden="1" outlineLevel="2">
      <c r="A34" s="94" t="s">
        <v>103</v>
      </c>
      <c r="B34" s="339"/>
      <c r="C34" s="339"/>
      <c r="D34" s="339"/>
      <c r="E34" s="339"/>
      <c r="F34" s="339"/>
      <c r="G34" s="339"/>
      <c r="H34" s="339"/>
      <c r="I34" s="339"/>
      <c r="J34" s="339"/>
      <c r="K34" s="339"/>
      <c r="L34" s="339"/>
      <c r="M34" s="339">
        <f>0.06*(M16+M67)</f>
        <v>16.312025999999999</v>
      </c>
      <c r="N34" s="339"/>
      <c r="O34" s="339"/>
      <c r="P34" s="436"/>
      <c r="Q34" s="530"/>
      <c r="R34" s="716"/>
      <c r="S34" s="530"/>
      <c r="T34" s="469"/>
    </row>
    <row r="35" spans="1:20" s="1" customFormat="1" hidden="1" outlineLevel="2">
      <c r="A35" s="31" t="s">
        <v>30</v>
      </c>
      <c r="B35" s="144"/>
      <c r="C35" s="144" t="e">
        <f t="shared" ref="C35:N35" si="29">C34/B34-1</f>
        <v>#DIV/0!</v>
      </c>
      <c r="D35" s="144" t="e">
        <f t="shared" si="29"/>
        <v>#DIV/0!</v>
      </c>
      <c r="E35" s="144" t="e">
        <f t="shared" si="29"/>
        <v>#DIV/0!</v>
      </c>
      <c r="F35" s="144" t="e">
        <f t="shared" si="29"/>
        <v>#DIV/0!</v>
      </c>
      <c r="G35" s="144" t="e">
        <f t="shared" si="29"/>
        <v>#DIV/0!</v>
      </c>
      <c r="H35" s="144" t="e">
        <f t="shared" si="29"/>
        <v>#DIV/0!</v>
      </c>
      <c r="I35" s="144" t="e">
        <f t="shared" si="29"/>
        <v>#DIV/0!</v>
      </c>
      <c r="J35" s="144" t="e">
        <f t="shared" si="29"/>
        <v>#DIV/0!</v>
      </c>
      <c r="K35" s="144" t="e">
        <f t="shared" si="29"/>
        <v>#DIV/0!</v>
      </c>
      <c r="L35" s="144" t="e">
        <f t="shared" si="29"/>
        <v>#DIV/0!</v>
      </c>
      <c r="M35" s="144" t="e">
        <f t="shared" si="29"/>
        <v>#DIV/0!</v>
      </c>
      <c r="N35" s="144">
        <f t="shared" si="29"/>
        <v>-1</v>
      </c>
      <c r="O35" s="144"/>
      <c r="P35" s="559"/>
      <c r="Q35" s="560"/>
      <c r="R35" s="719"/>
      <c r="S35" s="560"/>
      <c r="T35" s="561"/>
    </row>
    <row r="36" spans="1:20" s="1" customFormat="1" hidden="1" outlineLevel="2">
      <c r="A36" s="138" t="s">
        <v>95</v>
      </c>
      <c r="B36" s="140" t="e">
        <f t="shared" ref="B36:O36" si="30">B34/B$75</f>
        <v>#DIV/0!</v>
      </c>
      <c r="C36" s="140" t="e">
        <f t="shared" si="30"/>
        <v>#DIV/0!</v>
      </c>
      <c r="D36" s="140">
        <f t="shared" si="30"/>
        <v>0</v>
      </c>
      <c r="E36" s="140">
        <f t="shared" si="30"/>
        <v>0</v>
      </c>
      <c r="F36" s="140">
        <f t="shared" si="30"/>
        <v>0</v>
      </c>
      <c r="G36" s="140">
        <f t="shared" si="30"/>
        <v>0</v>
      </c>
      <c r="H36" s="140">
        <f t="shared" si="30"/>
        <v>0</v>
      </c>
      <c r="I36" s="140">
        <f t="shared" si="30"/>
        <v>0</v>
      </c>
      <c r="J36" s="140">
        <f t="shared" si="30"/>
        <v>0</v>
      </c>
      <c r="K36" s="140">
        <f t="shared" si="30"/>
        <v>0</v>
      </c>
      <c r="L36" s="140">
        <f t="shared" si="30"/>
        <v>0</v>
      </c>
      <c r="M36" s="140">
        <f t="shared" si="30"/>
        <v>1.2135197730799012E-2</v>
      </c>
      <c r="N36" s="140">
        <f>N34/N$75</f>
        <v>0</v>
      </c>
      <c r="O36" s="140">
        <f t="shared" si="30"/>
        <v>0</v>
      </c>
      <c r="P36" s="562"/>
      <c r="Q36" s="563"/>
      <c r="R36" s="722"/>
      <c r="S36" s="563"/>
      <c r="T36" s="564"/>
    </row>
    <row r="37" spans="1:20" s="1" customFormat="1" hidden="1" outlineLevel="2">
      <c r="A37" s="94" t="s">
        <v>104</v>
      </c>
      <c r="B37" s="339"/>
      <c r="C37" s="339"/>
      <c r="D37" s="339"/>
      <c r="E37" s="339"/>
      <c r="F37" s="339"/>
      <c r="G37" s="339"/>
      <c r="H37" s="339"/>
      <c r="I37" s="339"/>
      <c r="J37" s="339"/>
      <c r="K37" s="339"/>
      <c r="L37" s="339"/>
      <c r="M37" s="339">
        <f>0.06*(M16+M67)</f>
        <v>16.312025999999999</v>
      </c>
      <c r="N37" s="339"/>
      <c r="O37" s="339">
        <f>O22*4%</f>
        <v>4.222556</v>
      </c>
      <c r="P37" s="436"/>
      <c r="Q37" s="530"/>
      <c r="R37" s="716"/>
      <c r="S37" s="530"/>
      <c r="T37" s="469"/>
    </row>
    <row r="38" spans="1:20" s="1" customFormat="1" hidden="1" outlineLevel="2">
      <c r="A38" s="31" t="s">
        <v>30</v>
      </c>
      <c r="B38" s="144"/>
      <c r="C38" s="144" t="e">
        <f t="shared" ref="C38:N38" si="31">C37/B37-1</f>
        <v>#DIV/0!</v>
      </c>
      <c r="D38" s="144" t="e">
        <f t="shared" si="31"/>
        <v>#DIV/0!</v>
      </c>
      <c r="E38" s="144" t="e">
        <f t="shared" si="31"/>
        <v>#DIV/0!</v>
      </c>
      <c r="F38" s="144" t="e">
        <f t="shared" si="31"/>
        <v>#DIV/0!</v>
      </c>
      <c r="G38" s="144" t="e">
        <f t="shared" si="31"/>
        <v>#DIV/0!</v>
      </c>
      <c r="H38" s="144" t="e">
        <f t="shared" si="31"/>
        <v>#DIV/0!</v>
      </c>
      <c r="I38" s="144" t="e">
        <f t="shared" si="31"/>
        <v>#DIV/0!</v>
      </c>
      <c r="J38" s="144" t="e">
        <f t="shared" si="31"/>
        <v>#DIV/0!</v>
      </c>
      <c r="K38" s="144" t="e">
        <f t="shared" si="31"/>
        <v>#DIV/0!</v>
      </c>
      <c r="L38" s="144" t="e">
        <f t="shared" si="31"/>
        <v>#DIV/0!</v>
      </c>
      <c r="M38" s="144" t="e">
        <f t="shared" si="31"/>
        <v>#DIV/0!</v>
      </c>
      <c r="N38" s="144">
        <f t="shared" si="31"/>
        <v>-1</v>
      </c>
      <c r="O38" s="144"/>
      <c r="P38" s="559"/>
      <c r="Q38" s="560"/>
      <c r="R38" s="719"/>
      <c r="S38" s="560"/>
      <c r="T38" s="561"/>
    </row>
    <row r="39" spans="1:20" s="1" customFormat="1" hidden="1" outlineLevel="2">
      <c r="A39" s="138" t="s">
        <v>95</v>
      </c>
      <c r="B39" s="140" t="e">
        <f t="shared" ref="B39:O39" si="32">B37/B$75</f>
        <v>#DIV/0!</v>
      </c>
      <c r="C39" s="140" t="e">
        <f t="shared" si="32"/>
        <v>#DIV/0!</v>
      </c>
      <c r="D39" s="140">
        <f t="shared" si="32"/>
        <v>0</v>
      </c>
      <c r="E39" s="140">
        <f t="shared" si="32"/>
        <v>0</v>
      </c>
      <c r="F39" s="140">
        <f t="shared" si="32"/>
        <v>0</v>
      </c>
      <c r="G39" s="140">
        <f t="shared" si="32"/>
        <v>0</v>
      </c>
      <c r="H39" s="140">
        <f t="shared" si="32"/>
        <v>0</v>
      </c>
      <c r="I39" s="140">
        <f t="shared" si="32"/>
        <v>0</v>
      </c>
      <c r="J39" s="140">
        <f t="shared" si="32"/>
        <v>0</v>
      </c>
      <c r="K39" s="140">
        <f t="shared" si="32"/>
        <v>0</v>
      </c>
      <c r="L39" s="140">
        <f t="shared" si="32"/>
        <v>0</v>
      </c>
      <c r="M39" s="140">
        <f t="shared" si="32"/>
        <v>1.2135197730799012E-2</v>
      </c>
      <c r="N39" s="140">
        <f>N37/N$75</f>
        <v>0</v>
      </c>
      <c r="O39" s="140">
        <f t="shared" si="32"/>
        <v>2.7635984749196539E-3</v>
      </c>
      <c r="P39" s="562"/>
      <c r="Q39" s="563"/>
      <c r="R39" s="722"/>
      <c r="S39" s="563"/>
      <c r="T39" s="564"/>
    </row>
    <row r="40" spans="1:20" s="1" customFormat="1" hidden="1" outlineLevel="2">
      <c r="A40" s="94" t="s">
        <v>105</v>
      </c>
      <c r="B40" s="339"/>
      <c r="C40" s="339"/>
      <c r="D40" s="339"/>
      <c r="E40" s="339"/>
      <c r="F40" s="339"/>
      <c r="G40" s="339"/>
      <c r="H40" s="339"/>
      <c r="I40" s="339"/>
      <c r="J40" s="339"/>
      <c r="K40" s="339"/>
      <c r="L40" s="339"/>
      <c r="M40" s="339">
        <f>0.04*(M16+M67)</f>
        <v>10.874684</v>
      </c>
      <c r="N40" s="339">
        <f>0.02*(N16+N67)</f>
        <v>6.6110459999999991</v>
      </c>
      <c r="O40" s="339">
        <f>O22*4%</f>
        <v>4.222556</v>
      </c>
      <c r="P40" s="339">
        <v>10.8</v>
      </c>
      <c r="Q40" s="339">
        <v>11.8</v>
      </c>
      <c r="R40" s="716"/>
      <c r="S40" s="530"/>
      <c r="T40" s="469"/>
    </row>
    <row r="41" spans="1:20" s="1" customFormat="1" hidden="1" outlineLevel="2">
      <c r="A41" s="31" t="s">
        <v>30</v>
      </c>
      <c r="B41" s="144"/>
      <c r="C41" s="144" t="e">
        <f t="shared" ref="C41:N41" si="33">C40/B40-1</f>
        <v>#DIV/0!</v>
      </c>
      <c r="D41" s="144" t="e">
        <f t="shared" si="33"/>
        <v>#DIV/0!</v>
      </c>
      <c r="E41" s="144" t="e">
        <f t="shared" si="33"/>
        <v>#DIV/0!</v>
      </c>
      <c r="F41" s="144" t="e">
        <f t="shared" si="33"/>
        <v>#DIV/0!</v>
      </c>
      <c r="G41" s="144" t="e">
        <f t="shared" si="33"/>
        <v>#DIV/0!</v>
      </c>
      <c r="H41" s="144" t="e">
        <f t="shared" si="33"/>
        <v>#DIV/0!</v>
      </c>
      <c r="I41" s="144" t="e">
        <f t="shared" si="33"/>
        <v>#DIV/0!</v>
      </c>
      <c r="J41" s="144" t="e">
        <f t="shared" si="33"/>
        <v>#DIV/0!</v>
      </c>
      <c r="K41" s="144" t="e">
        <f t="shared" si="33"/>
        <v>#DIV/0!</v>
      </c>
      <c r="L41" s="144" t="e">
        <f t="shared" si="33"/>
        <v>#DIV/0!</v>
      </c>
      <c r="M41" s="144" t="e">
        <f t="shared" si="33"/>
        <v>#DIV/0!</v>
      </c>
      <c r="N41" s="144">
        <f t="shared" si="33"/>
        <v>-0.39207005923114646</v>
      </c>
      <c r="O41" s="144">
        <f t="shared" ref="O41" si="34">O40/N40-1</f>
        <v>-0.36128775990970252</v>
      </c>
      <c r="P41" s="144">
        <f t="shared" ref="P41:Q41" si="35">P40/O40-1</f>
        <v>1.5576925445156915</v>
      </c>
      <c r="Q41" s="342">
        <f t="shared" si="35"/>
        <v>9.259259259259256E-2</v>
      </c>
      <c r="R41" s="719"/>
      <c r="S41" s="560"/>
      <c r="T41" s="561"/>
    </row>
    <row r="42" spans="1:20" s="290" customFormat="1" hidden="1" outlineLevel="2">
      <c r="A42" s="566" t="s">
        <v>95</v>
      </c>
      <c r="B42" s="582" t="e">
        <f t="shared" ref="B42:P42" si="36">B40/B$75</f>
        <v>#DIV/0!</v>
      </c>
      <c r="C42" s="582" t="e">
        <f t="shared" si="36"/>
        <v>#DIV/0!</v>
      </c>
      <c r="D42" s="582">
        <f t="shared" si="36"/>
        <v>0</v>
      </c>
      <c r="E42" s="582">
        <f t="shared" si="36"/>
        <v>0</v>
      </c>
      <c r="F42" s="582">
        <f t="shared" si="36"/>
        <v>0</v>
      </c>
      <c r="G42" s="582">
        <f t="shared" si="36"/>
        <v>0</v>
      </c>
      <c r="H42" s="582">
        <f t="shared" si="36"/>
        <v>0</v>
      </c>
      <c r="I42" s="582">
        <f t="shared" si="36"/>
        <v>0</v>
      </c>
      <c r="J42" s="582">
        <f t="shared" si="36"/>
        <v>0</v>
      </c>
      <c r="K42" s="582">
        <f t="shared" si="36"/>
        <v>0</v>
      </c>
      <c r="L42" s="582">
        <f t="shared" si="36"/>
        <v>0</v>
      </c>
      <c r="M42" s="582">
        <f t="shared" si="36"/>
        <v>8.0901318205326752E-3</v>
      </c>
      <c r="N42" s="582">
        <f>N40/N$75</f>
        <v>4.9587677319154738E-3</v>
      </c>
      <c r="O42" s="582">
        <f t="shared" si="36"/>
        <v>2.7635984749196539E-3</v>
      </c>
      <c r="P42" s="582">
        <f t="shared" si="36"/>
        <v>6.054660126138753E-3</v>
      </c>
      <c r="Q42" s="581">
        <f t="shared" ref="Q42" si="37">Q40/Q$75</f>
        <v>6.073258839152159E-3</v>
      </c>
      <c r="R42" s="721"/>
      <c r="S42" s="614"/>
      <c r="T42" s="615"/>
    </row>
    <row r="43" spans="1:20" s="1" customFormat="1" hidden="1" outlineLevel="2">
      <c r="A43" s="94" t="s">
        <v>106</v>
      </c>
      <c r="B43" s="339"/>
      <c r="C43" s="339"/>
      <c r="D43" s="339"/>
      <c r="E43" s="339"/>
      <c r="F43" s="339"/>
      <c r="G43" s="339"/>
      <c r="H43" s="339"/>
      <c r="I43" s="339"/>
      <c r="J43" s="339"/>
      <c r="K43" s="339"/>
      <c r="L43" s="339"/>
      <c r="M43" s="339">
        <f>0.04*(M16+M67)</f>
        <v>10.874684</v>
      </c>
      <c r="N43" s="339"/>
      <c r="O43" s="339"/>
      <c r="P43" s="436"/>
      <c r="Q43" s="530"/>
      <c r="R43" s="716"/>
      <c r="S43" s="530"/>
      <c r="T43" s="469"/>
    </row>
    <row r="44" spans="1:20" s="1" customFormat="1" hidden="1" outlineLevel="2">
      <c r="A44" s="31" t="s">
        <v>30</v>
      </c>
      <c r="B44" s="144"/>
      <c r="C44" s="144" t="e">
        <f t="shared" ref="C44:N44" si="38">C43/B43-1</f>
        <v>#DIV/0!</v>
      </c>
      <c r="D44" s="144" t="e">
        <f t="shared" si="38"/>
        <v>#DIV/0!</v>
      </c>
      <c r="E44" s="144" t="e">
        <f t="shared" si="38"/>
        <v>#DIV/0!</v>
      </c>
      <c r="F44" s="144" t="e">
        <f t="shared" si="38"/>
        <v>#DIV/0!</v>
      </c>
      <c r="G44" s="144" t="e">
        <f t="shared" si="38"/>
        <v>#DIV/0!</v>
      </c>
      <c r="H44" s="144" t="e">
        <f t="shared" si="38"/>
        <v>#DIV/0!</v>
      </c>
      <c r="I44" s="144" t="e">
        <f t="shared" si="38"/>
        <v>#DIV/0!</v>
      </c>
      <c r="J44" s="144" t="e">
        <f t="shared" si="38"/>
        <v>#DIV/0!</v>
      </c>
      <c r="K44" s="144" t="e">
        <f t="shared" si="38"/>
        <v>#DIV/0!</v>
      </c>
      <c r="L44" s="144" t="e">
        <f t="shared" si="38"/>
        <v>#DIV/0!</v>
      </c>
      <c r="M44" s="144" t="e">
        <f t="shared" si="38"/>
        <v>#DIV/0!</v>
      </c>
      <c r="N44" s="144">
        <f t="shared" si="38"/>
        <v>-1</v>
      </c>
      <c r="O44" s="144"/>
      <c r="P44" s="559"/>
      <c r="Q44" s="560"/>
      <c r="R44" s="719"/>
      <c r="S44" s="560"/>
      <c r="T44" s="561"/>
    </row>
    <row r="45" spans="1:20" s="1" customFormat="1" hidden="1" outlineLevel="2">
      <c r="A45" s="138" t="s">
        <v>95</v>
      </c>
      <c r="B45" s="140" t="e">
        <f t="shared" ref="B45:O45" si="39">B43/B$75</f>
        <v>#DIV/0!</v>
      </c>
      <c r="C45" s="140" t="e">
        <f t="shared" si="39"/>
        <v>#DIV/0!</v>
      </c>
      <c r="D45" s="140">
        <f t="shared" si="39"/>
        <v>0</v>
      </c>
      <c r="E45" s="140">
        <f t="shared" si="39"/>
        <v>0</v>
      </c>
      <c r="F45" s="140">
        <f t="shared" si="39"/>
        <v>0</v>
      </c>
      <c r="G45" s="140">
        <f t="shared" si="39"/>
        <v>0</v>
      </c>
      <c r="H45" s="140">
        <f t="shared" si="39"/>
        <v>0</v>
      </c>
      <c r="I45" s="140">
        <f t="shared" si="39"/>
        <v>0</v>
      </c>
      <c r="J45" s="140">
        <f t="shared" si="39"/>
        <v>0</v>
      </c>
      <c r="K45" s="140">
        <f t="shared" si="39"/>
        <v>0</v>
      </c>
      <c r="L45" s="140">
        <f t="shared" si="39"/>
        <v>0</v>
      </c>
      <c r="M45" s="140">
        <f t="shared" si="39"/>
        <v>8.0901318205326752E-3</v>
      </c>
      <c r="N45" s="140">
        <f>N43/N$75</f>
        <v>0</v>
      </c>
      <c r="O45" s="140">
        <f t="shared" si="39"/>
        <v>0</v>
      </c>
      <c r="P45" s="562"/>
      <c r="Q45" s="563"/>
      <c r="R45" s="722"/>
      <c r="S45" s="563"/>
      <c r="T45" s="564"/>
    </row>
    <row r="46" spans="1:20" s="1" customFormat="1" hidden="1" outlineLevel="2">
      <c r="A46" s="94" t="s">
        <v>107</v>
      </c>
      <c r="B46" s="339"/>
      <c r="C46" s="339"/>
      <c r="D46" s="339"/>
      <c r="E46" s="339"/>
      <c r="F46" s="339"/>
      <c r="G46" s="339"/>
      <c r="H46" s="339"/>
      <c r="I46" s="339"/>
      <c r="J46" s="339"/>
      <c r="K46" s="339"/>
      <c r="L46" s="339"/>
      <c r="M46" s="339">
        <f>0.04*(M16+M67)</f>
        <v>10.874684</v>
      </c>
      <c r="N46" s="339">
        <f>0.02*(N16+N67)</f>
        <v>6.6110459999999991</v>
      </c>
      <c r="O46" s="339">
        <f>O22*2%</f>
        <v>2.111278</v>
      </c>
      <c r="P46" s="436"/>
      <c r="Q46" s="530"/>
      <c r="R46" s="716"/>
      <c r="S46" s="530"/>
      <c r="T46" s="469"/>
    </row>
    <row r="47" spans="1:20" s="1" customFormat="1" hidden="1" outlineLevel="2">
      <c r="A47" s="31" t="s">
        <v>30</v>
      </c>
      <c r="B47" s="144"/>
      <c r="C47" s="144" t="e">
        <f t="shared" ref="C47:N47" si="40">C46/B46-1</f>
        <v>#DIV/0!</v>
      </c>
      <c r="D47" s="144" t="e">
        <f t="shared" si="40"/>
        <v>#DIV/0!</v>
      </c>
      <c r="E47" s="144" t="e">
        <f t="shared" si="40"/>
        <v>#DIV/0!</v>
      </c>
      <c r="F47" s="144" t="e">
        <f t="shared" si="40"/>
        <v>#DIV/0!</v>
      </c>
      <c r="G47" s="144" t="e">
        <f t="shared" si="40"/>
        <v>#DIV/0!</v>
      </c>
      <c r="H47" s="144" t="e">
        <f t="shared" si="40"/>
        <v>#DIV/0!</v>
      </c>
      <c r="I47" s="144" t="e">
        <f t="shared" si="40"/>
        <v>#DIV/0!</v>
      </c>
      <c r="J47" s="144" t="e">
        <f t="shared" si="40"/>
        <v>#DIV/0!</v>
      </c>
      <c r="K47" s="144" t="e">
        <f t="shared" si="40"/>
        <v>#DIV/0!</v>
      </c>
      <c r="L47" s="144" t="e">
        <f t="shared" si="40"/>
        <v>#DIV/0!</v>
      </c>
      <c r="M47" s="144" t="e">
        <f t="shared" si="40"/>
        <v>#DIV/0!</v>
      </c>
      <c r="N47" s="144">
        <f t="shared" si="40"/>
        <v>-0.39207005923114646</v>
      </c>
      <c r="O47" s="144"/>
      <c r="P47" s="559"/>
      <c r="Q47" s="560"/>
      <c r="R47" s="719"/>
      <c r="S47" s="560"/>
      <c r="T47" s="561"/>
    </row>
    <row r="48" spans="1:20" s="1" customFormat="1" hidden="1" outlineLevel="2">
      <c r="A48" s="138" t="s">
        <v>95</v>
      </c>
      <c r="B48" s="140" t="e">
        <f t="shared" ref="B48:O48" si="41">B46/B$75</f>
        <v>#DIV/0!</v>
      </c>
      <c r="C48" s="140" t="e">
        <f t="shared" si="41"/>
        <v>#DIV/0!</v>
      </c>
      <c r="D48" s="140">
        <f t="shared" si="41"/>
        <v>0</v>
      </c>
      <c r="E48" s="140">
        <f t="shared" si="41"/>
        <v>0</v>
      </c>
      <c r="F48" s="140">
        <f t="shared" si="41"/>
        <v>0</v>
      </c>
      <c r="G48" s="140">
        <f t="shared" si="41"/>
        <v>0</v>
      </c>
      <c r="H48" s="140">
        <f t="shared" si="41"/>
        <v>0</v>
      </c>
      <c r="I48" s="140">
        <f t="shared" si="41"/>
        <v>0</v>
      </c>
      <c r="J48" s="140">
        <f t="shared" si="41"/>
        <v>0</v>
      </c>
      <c r="K48" s="140">
        <f t="shared" si="41"/>
        <v>0</v>
      </c>
      <c r="L48" s="140">
        <f t="shared" si="41"/>
        <v>0</v>
      </c>
      <c r="M48" s="140">
        <f t="shared" si="41"/>
        <v>8.0901318205326752E-3</v>
      </c>
      <c r="N48" s="140">
        <f>N46/N$75</f>
        <v>4.9587677319154738E-3</v>
      </c>
      <c r="O48" s="140">
        <f t="shared" si="41"/>
        <v>1.3817992374598269E-3</v>
      </c>
      <c r="P48" s="562"/>
      <c r="Q48" s="563"/>
      <c r="R48" s="722"/>
      <c r="S48" s="563"/>
      <c r="T48" s="564"/>
    </row>
    <row r="49" spans="1:20" s="1" customFormat="1" hidden="1" outlineLevel="2">
      <c r="A49" s="94" t="s">
        <v>108</v>
      </c>
      <c r="B49" s="339"/>
      <c r="C49" s="339"/>
      <c r="D49" s="339"/>
      <c r="E49" s="339"/>
      <c r="F49" s="339"/>
      <c r="G49" s="339"/>
      <c r="H49" s="339"/>
      <c r="I49" s="339"/>
      <c r="J49" s="339"/>
      <c r="K49" s="339"/>
      <c r="L49" s="339"/>
      <c r="M49" s="339">
        <f>0.04*(M16+M67)</f>
        <v>10.874684</v>
      </c>
      <c r="N49" s="339">
        <f>0.01*(N16+N67)</f>
        <v>3.3055229999999995</v>
      </c>
      <c r="O49" s="339">
        <f>O22*3%</f>
        <v>3.1669170000000002</v>
      </c>
      <c r="P49" s="436"/>
      <c r="Q49" s="530"/>
      <c r="R49" s="716"/>
      <c r="S49" s="530"/>
      <c r="T49" s="469"/>
    </row>
    <row r="50" spans="1:20" s="1" customFormat="1" hidden="1" outlineLevel="2">
      <c r="A50" s="31" t="s">
        <v>30</v>
      </c>
      <c r="B50" s="144"/>
      <c r="C50" s="144" t="e">
        <f t="shared" ref="C50:N50" si="42">C49/B49-1</f>
        <v>#DIV/0!</v>
      </c>
      <c r="D50" s="144" t="e">
        <f t="shared" si="42"/>
        <v>#DIV/0!</v>
      </c>
      <c r="E50" s="144" t="e">
        <f t="shared" si="42"/>
        <v>#DIV/0!</v>
      </c>
      <c r="F50" s="144" t="e">
        <f t="shared" si="42"/>
        <v>#DIV/0!</v>
      </c>
      <c r="G50" s="144" t="e">
        <f t="shared" si="42"/>
        <v>#DIV/0!</v>
      </c>
      <c r="H50" s="144" t="e">
        <f t="shared" si="42"/>
        <v>#DIV/0!</v>
      </c>
      <c r="I50" s="144" t="e">
        <f t="shared" si="42"/>
        <v>#DIV/0!</v>
      </c>
      <c r="J50" s="144" t="e">
        <f t="shared" si="42"/>
        <v>#DIV/0!</v>
      </c>
      <c r="K50" s="144" t="e">
        <f t="shared" si="42"/>
        <v>#DIV/0!</v>
      </c>
      <c r="L50" s="144" t="e">
        <f t="shared" si="42"/>
        <v>#DIV/0!</v>
      </c>
      <c r="M50" s="144" t="e">
        <f t="shared" si="42"/>
        <v>#DIV/0!</v>
      </c>
      <c r="N50" s="144">
        <f t="shared" si="42"/>
        <v>-0.69603502961557329</v>
      </c>
      <c r="O50" s="144"/>
      <c r="P50" s="559"/>
      <c r="Q50" s="560"/>
      <c r="R50" s="719"/>
      <c r="S50" s="560"/>
      <c r="T50" s="561"/>
    </row>
    <row r="51" spans="1:20" s="1" customFormat="1" hidden="1" outlineLevel="2">
      <c r="A51" s="138" t="s">
        <v>95</v>
      </c>
      <c r="B51" s="140" t="e">
        <f t="shared" ref="B51:O51" si="43">B49/B$75</f>
        <v>#DIV/0!</v>
      </c>
      <c r="C51" s="140" t="e">
        <f t="shared" si="43"/>
        <v>#DIV/0!</v>
      </c>
      <c r="D51" s="140">
        <f t="shared" si="43"/>
        <v>0</v>
      </c>
      <c r="E51" s="140">
        <f t="shared" si="43"/>
        <v>0</v>
      </c>
      <c r="F51" s="140">
        <f t="shared" si="43"/>
        <v>0</v>
      </c>
      <c r="G51" s="140">
        <f t="shared" si="43"/>
        <v>0</v>
      </c>
      <c r="H51" s="140">
        <f t="shared" si="43"/>
        <v>0</v>
      </c>
      <c r="I51" s="140">
        <f t="shared" si="43"/>
        <v>0</v>
      </c>
      <c r="J51" s="140">
        <f t="shared" si="43"/>
        <v>0</v>
      </c>
      <c r="K51" s="140">
        <f t="shared" si="43"/>
        <v>0</v>
      </c>
      <c r="L51" s="140">
        <f t="shared" si="43"/>
        <v>0</v>
      </c>
      <c r="M51" s="140">
        <f t="shared" si="43"/>
        <v>8.0901318205326752E-3</v>
      </c>
      <c r="N51" s="140">
        <f>N49/N$75</f>
        <v>2.4793838659577369E-3</v>
      </c>
      <c r="O51" s="140">
        <f t="shared" si="43"/>
        <v>2.0726988561897406E-3</v>
      </c>
      <c r="P51" s="562"/>
      <c r="Q51" s="563"/>
      <c r="R51" s="722"/>
      <c r="S51" s="563"/>
      <c r="T51" s="564"/>
    </row>
    <row r="52" spans="1:20" s="1" customFormat="1" hidden="1" outlineLevel="2">
      <c r="A52" s="94" t="s">
        <v>109</v>
      </c>
      <c r="B52" s="339"/>
      <c r="C52" s="339"/>
      <c r="D52" s="339"/>
      <c r="E52" s="339"/>
      <c r="F52" s="339"/>
      <c r="G52" s="339"/>
      <c r="H52" s="339"/>
      <c r="I52" s="339"/>
      <c r="J52" s="339"/>
      <c r="K52" s="339"/>
      <c r="L52" s="339"/>
      <c r="M52" s="339"/>
      <c r="N52" s="339">
        <f>0.02*(N16+N67)</f>
        <v>6.6110459999999991</v>
      </c>
      <c r="O52" s="339">
        <f>O22*3%</f>
        <v>3.1669170000000002</v>
      </c>
      <c r="P52" s="436"/>
      <c r="Q52" s="530"/>
      <c r="R52" s="716"/>
      <c r="S52" s="530"/>
      <c r="T52" s="469"/>
    </row>
    <row r="53" spans="1:20" s="1" customFormat="1" hidden="1" outlineLevel="2">
      <c r="A53" s="31" t="s">
        <v>30</v>
      </c>
      <c r="B53" s="144"/>
      <c r="C53" s="144"/>
      <c r="D53" s="144" t="e">
        <f t="shared" ref="D53:N53" si="44">D52/C52-1</f>
        <v>#DIV/0!</v>
      </c>
      <c r="E53" s="144" t="e">
        <f t="shared" si="44"/>
        <v>#DIV/0!</v>
      </c>
      <c r="F53" s="144" t="e">
        <f t="shared" si="44"/>
        <v>#DIV/0!</v>
      </c>
      <c r="G53" s="144" t="e">
        <f t="shared" si="44"/>
        <v>#DIV/0!</v>
      </c>
      <c r="H53" s="144" t="e">
        <f t="shared" si="44"/>
        <v>#DIV/0!</v>
      </c>
      <c r="I53" s="144" t="e">
        <f t="shared" si="44"/>
        <v>#DIV/0!</v>
      </c>
      <c r="J53" s="144" t="e">
        <f t="shared" si="44"/>
        <v>#DIV/0!</v>
      </c>
      <c r="K53" s="144" t="e">
        <f t="shared" si="44"/>
        <v>#DIV/0!</v>
      </c>
      <c r="L53" s="144" t="e">
        <f t="shared" si="44"/>
        <v>#DIV/0!</v>
      </c>
      <c r="M53" s="144" t="e">
        <f t="shared" si="44"/>
        <v>#DIV/0!</v>
      </c>
      <c r="N53" s="144" t="e">
        <f t="shared" si="44"/>
        <v>#DIV/0!</v>
      </c>
      <c r="O53" s="144"/>
      <c r="P53" s="559"/>
      <c r="Q53" s="560"/>
      <c r="R53" s="719"/>
      <c r="S53" s="560"/>
      <c r="T53" s="561"/>
    </row>
    <row r="54" spans="1:20" s="1" customFormat="1" hidden="1" outlineLevel="2">
      <c r="A54" s="138" t="s">
        <v>95</v>
      </c>
      <c r="B54" s="140"/>
      <c r="C54" s="140"/>
      <c r="D54" s="140">
        <f t="shared" ref="D54:N54" si="45">D52/D$75</f>
        <v>0</v>
      </c>
      <c r="E54" s="140">
        <f t="shared" si="45"/>
        <v>0</v>
      </c>
      <c r="F54" s="140">
        <f t="shared" si="45"/>
        <v>0</v>
      </c>
      <c r="G54" s="140">
        <f t="shared" si="45"/>
        <v>0</v>
      </c>
      <c r="H54" s="140">
        <f t="shared" si="45"/>
        <v>0</v>
      </c>
      <c r="I54" s="140">
        <f t="shared" si="45"/>
        <v>0</v>
      </c>
      <c r="J54" s="140">
        <f t="shared" si="45"/>
        <v>0</v>
      </c>
      <c r="K54" s="140">
        <f t="shared" si="45"/>
        <v>0</v>
      </c>
      <c r="L54" s="140">
        <f t="shared" si="45"/>
        <v>0</v>
      </c>
      <c r="M54" s="140">
        <f t="shared" si="45"/>
        <v>0</v>
      </c>
      <c r="N54" s="140">
        <f t="shared" si="45"/>
        <v>4.9587677319154738E-3</v>
      </c>
      <c r="O54" s="140"/>
      <c r="P54" s="562"/>
      <c r="Q54" s="563"/>
      <c r="R54" s="722"/>
      <c r="S54" s="563"/>
      <c r="T54" s="564"/>
    </row>
    <row r="55" spans="1:20" s="1" customFormat="1" hidden="1" outlineLevel="2">
      <c r="A55" s="94" t="s">
        <v>110</v>
      </c>
      <c r="B55" s="339"/>
      <c r="C55" s="339"/>
      <c r="D55" s="339"/>
      <c r="E55" s="339"/>
      <c r="F55" s="339"/>
      <c r="G55" s="339"/>
      <c r="H55" s="339"/>
      <c r="I55" s="339"/>
      <c r="J55" s="339"/>
      <c r="K55" s="339"/>
      <c r="L55" s="339"/>
      <c r="M55" s="339"/>
      <c r="N55" s="339">
        <f>0.02*(N16+N67)</f>
        <v>6.6110459999999991</v>
      </c>
      <c r="O55" s="339">
        <f>O22*2%</f>
        <v>2.111278</v>
      </c>
      <c r="P55" s="436"/>
      <c r="Q55" s="530"/>
      <c r="R55" s="716"/>
      <c r="S55" s="530"/>
      <c r="T55" s="469"/>
    </row>
    <row r="56" spans="1:20" s="1" customFormat="1" hidden="1" outlineLevel="2">
      <c r="A56" s="31" t="s">
        <v>30</v>
      </c>
      <c r="B56" s="144"/>
      <c r="C56" s="144"/>
      <c r="D56" s="144" t="e">
        <f t="shared" ref="D56:N56" si="46">D55/C55-1</f>
        <v>#DIV/0!</v>
      </c>
      <c r="E56" s="144" t="e">
        <f t="shared" si="46"/>
        <v>#DIV/0!</v>
      </c>
      <c r="F56" s="144" t="e">
        <f t="shared" si="46"/>
        <v>#DIV/0!</v>
      </c>
      <c r="G56" s="144" t="e">
        <f t="shared" si="46"/>
        <v>#DIV/0!</v>
      </c>
      <c r="H56" s="144" t="e">
        <f t="shared" si="46"/>
        <v>#DIV/0!</v>
      </c>
      <c r="I56" s="144" t="e">
        <f t="shared" si="46"/>
        <v>#DIV/0!</v>
      </c>
      <c r="J56" s="144" t="e">
        <f t="shared" si="46"/>
        <v>#DIV/0!</v>
      </c>
      <c r="K56" s="144" t="e">
        <f t="shared" si="46"/>
        <v>#DIV/0!</v>
      </c>
      <c r="L56" s="144" t="e">
        <f t="shared" si="46"/>
        <v>#DIV/0!</v>
      </c>
      <c r="M56" s="144" t="e">
        <f t="shared" si="46"/>
        <v>#DIV/0!</v>
      </c>
      <c r="N56" s="144" t="e">
        <f t="shared" si="46"/>
        <v>#DIV/0!</v>
      </c>
      <c r="O56" s="144"/>
      <c r="P56" s="559"/>
      <c r="Q56" s="560"/>
      <c r="R56" s="719"/>
      <c r="S56" s="560"/>
      <c r="T56" s="561"/>
    </row>
    <row r="57" spans="1:20" s="1" customFormat="1" hidden="1" outlineLevel="2">
      <c r="A57" s="138" t="s">
        <v>95</v>
      </c>
      <c r="B57" s="140"/>
      <c r="C57" s="140"/>
      <c r="D57" s="140">
        <f t="shared" ref="D57:N57" si="47">D55/D$75</f>
        <v>0</v>
      </c>
      <c r="E57" s="140">
        <f t="shared" si="47"/>
        <v>0</v>
      </c>
      <c r="F57" s="140">
        <f t="shared" si="47"/>
        <v>0</v>
      </c>
      <c r="G57" s="140">
        <f t="shared" si="47"/>
        <v>0</v>
      </c>
      <c r="H57" s="140">
        <f t="shared" si="47"/>
        <v>0</v>
      </c>
      <c r="I57" s="140">
        <f t="shared" si="47"/>
        <v>0</v>
      </c>
      <c r="J57" s="140">
        <f t="shared" si="47"/>
        <v>0</v>
      </c>
      <c r="K57" s="140">
        <f t="shared" si="47"/>
        <v>0</v>
      </c>
      <c r="L57" s="140">
        <f t="shared" si="47"/>
        <v>0</v>
      </c>
      <c r="M57" s="140">
        <f t="shared" si="47"/>
        <v>0</v>
      </c>
      <c r="N57" s="140">
        <f t="shared" si="47"/>
        <v>4.9587677319154738E-3</v>
      </c>
      <c r="O57" s="140"/>
      <c r="P57" s="562"/>
      <c r="Q57" s="563"/>
      <c r="R57" s="722"/>
      <c r="S57" s="563"/>
      <c r="T57" s="564"/>
    </row>
    <row r="58" spans="1:20" s="1" customFormat="1" hidden="1" outlineLevel="2">
      <c r="A58" s="94" t="s">
        <v>111</v>
      </c>
      <c r="B58" s="339"/>
      <c r="C58" s="339"/>
      <c r="D58" s="339"/>
      <c r="E58" s="339"/>
      <c r="F58" s="339"/>
      <c r="G58" s="339"/>
      <c r="H58" s="339"/>
      <c r="I58" s="339"/>
      <c r="J58" s="339"/>
      <c r="K58" s="339"/>
      <c r="L58" s="339"/>
      <c r="M58" s="339"/>
      <c r="N58" s="339">
        <f>0.01*(N16+N67)</f>
        <v>3.3055229999999995</v>
      </c>
      <c r="O58" s="339">
        <f>O22*3%</f>
        <v>3.1669170000000002</v>
      </c>
      <c r="P58" s="436"/>
      <c r="Q58" s="530"/>
      <c r="R58" s="716"/>
      <c r="S58" s="530"/>
      <c r="T58" s="469"/>
    </row>
    <row r="59" spans="1:20" s="1" customFormat="1" hidden="1" outlineLevel="2">
      <c r="A59" s="31" t="s">
        <v>30</v>
      </c>
      <c r="B59" s="144"/>
      <c r="C59" s="144"/>
      <c r="D59" s="144" t="e">
        <f t="shared" ref="D59:O59" si="48">D58/C58-1</f>
        <v>#DIV/0!</v>
      </c>
      <c r="E59" s="144" t="e">
        <f t="shared" si="48"/>
        <v>#DIV/0!</v>
      </c>
      <c r="F59" s="144" t="e">
        <f t="shared" si="48"/>
        <v>#DIV/0!</v>
      </c>
      <c r="G59" s="144" t="e">
        <f t="shared" si="48"/>
        <v>#DIV/0!</v>
      </c>
      <c r="H59" s="144" t="e">
        <f t="shared" si="48"/>
        <v>#DIV/0!</v>
      </c>
      <c r="I59" s="144" t="e">
        <f t="shared" si="48"/>
        <v>#DIV/0!</v>
      </c>
      <c r="J59" s="144" t="e">
        <f t="shared" si="48"/>
        <v>#DIV/0!</v>
      </c>
      <c r="K59" s="144" t="e">
        <f t="shared" si="48"/>
        <v>#DIV/0!</v>
      </c>
      <c r="L59" s="144" t="e">
        <f t="shared" si="48"/>
        <v>#DIV/0!</v>
      </c>
      <c r="M59" s="144" t="e">
        <f t="shared" si="48"/>
        <v>#DIV/0!</v>
      </c>
      <c r="N59" s="144" t="e">
        <f t="shared" si="48"/>
        <v>#DIV/0!</v>
      </c>
      <c r="O59" s="144">
        <f t="shared" si="48"/>
        <v>-4.1931639864553727E-2</v>
      </c>
      <c r="P59" s="559"/>
      <c r="Q59" s="560"/>
      <c r="R59" s="719"/>
      <c r="S59" s="560"/>
      <c r="T59" s="561"/>
    </row>
    <row r="60" spans="1:20" s="1" customFormat="1" hidden="1" outlineLevel="2">
      <c r="A60" s="138" t="s">
        <v>95</v>
      </c>
      <c r="B60" s="140"/>
      <c r="C60" s="140"/>
      <c r="D60" s="140">
        <f t="shared" ref="D60:N60" si="49">D58/D$75</f>
        <v>0</v>
      </c>
      <c r="E60" s="140">
        <f t="shared" si="49"/>
        <v>0</v>
      </c>
      <c r="F60" s="140">
        <f t="shared" si="49"/>
        <v>0</v>
      </c>
      <c r="G60" s="140">
        <f t="shared" si="49"/>
        <v>0</v>
      </c>
      <c r="H60" s="140">
        <f t="shared" si="49"/>
        <v>0</v>
      </c>
      <c r="I60" s="140">
        <f t="shared" si="49"/>
        <v>0</v>
      </c>
      <c r="J60" s="140">
        <f t="shared" si="49"/>
        <v>0</v>
      </c>
      <c r="K60" s="140">
        <f t="shared" si="49"/>
        <v>0</v>
      </c>
      <c r="L60" s="140">
        <f t="shared" si="49"/>
        <v>0</v>
      </c>
      <c r="M60" s="140">
        <f t="shared" si="49"/>
        <v>0</v>
      </c>
      <c r="N60" s="140">
        <f t="shared" si="49"/>
        <v>2.4793838659577369E-3</v>
      </c>
      <c r="O60" s="140">
        <f>O58/O$75</f>
        <v>2.0726988561897406E-3</v>
      </c>
      <c r="P60" s="562"/>
      <c r="Q60" s="563"/>
      <c r="R60" s="722"/>
      <c r="S60" s="563"/>
      <c r="T60" s="564"/>
    </row>
    <row r="61" spans="1:20" s="1" customFormat="1" hidden="1" outlineLevel="2">
      <c r="A61" s="94" t="s">
        <v>112</v>
      </c>
      <c r="B61" s="339"/>
      <c r="C61" s="339"/>
      <c r="D61" s="339"/>
      <c r="E61" s="339"/>
      <c r="F61" s="339"/>
      <c r="G61" s="339"/>
      <c r="H61" s="339"/>
      <c r="I61" s="339"/>
      <c r="J61" s="339"/>
      <c r="K61" s="339"/>
      <c r="L61" s="339"/>
      <c r="M61" s="339">
        <f>0.04*(M16+M67)</f>
        <v>10.874684</v>
      </c>
      <c r="N61" s="339">
        <f>0.03*(N16+N67)</f>
        <v>9.9165689999999973</v>
      </c>
      <c r="O61" s="339">
        <f>O22*9%</f>
        <v>9.5007509999999993</v>
      </c>
      <c r="P61" s="436"/>
      <c r="Q61" s="530"/>
      <c r="R61" s="716"/>
      <c r="S61" s="530"/>
      <c r="T61" s="469"/>
    </row>
    <row r="62" spans="1:20" s="1" customFormat="1" hidden="1" outlineLevel="2">
      <c r="A62" s="31" t="s">
        <v>30</v>
      </c>
      <c r="B62" s="144"/>
      <c r="C62" s="144" t="e">
        <f t="shared" ref="C62:N62" si="50">C61/B61-1</f>
        <v>#DIV/0!</v>
      </c>
      <c r="D62" s="144" t="e">
        <f t="shared" si="50"/>
        <v>#DIV/0!</v>
      </c>
      <c r="E62" s="144" t="e">
        <f t="shared" si="50"/>
        <v>#DIV/0!</v>
      </c>
      <c r="F62" s="144" t="e">
        <f t="shared" si="50"/>
        <v>#DIV/0!</v>
      </c>
      <c r="G62" s="144" t="e">
        <f t="shared" si="50"/>
        <v>#DIV/0!</v>
      </c>
      <c r="H62" s="144" t="e">
        <f t="shared" si="50"/>
        <v>#DIV/0!</v>
      </c>
      <c r="I62" s="144" t="e">
        <f t="shared" si="50"/>
        <v>#DIV/0!</v>
      </c>
      <c r="J62" s="144" t="e">
        <f t="shared" si="50"/>
        <v>#DIV/0!</v>
      </c>
      <c r="K62" s="144" t="e">
        <f t="shared" si="50"/>
        <v>#DIV/0!</v>
      </c>
      <c r="L62" s="144" t="e">
        <f t="shared" si="50"/>
        <v>#DIV/0!</v>
      </c>
      <c r="M62" s="144" t="e">
        <f t="shared" si="50"/>
        <v>#DIV/0!</v>
      </c>
      <c r="N62" s="144">
        <f t="shared" si="50"/>
        <v>-8.8105088846719859E-2</v>
      </c>
      <c r="O62" s="144"/>
      <c r="P62" s="559"/>
      <c r="Q62" s="560"/>
      <c r="R62" s="719"/>
      <c r="S62" s="560"/>
      <c r="T62" s="561"/>
    </row>
    <row r="63" spans="1:20" s="1" customFormat="1" hidden="1" outlineLevel="2">
      <c r="A63" s="138" t="s">
        <v>95</v>
      </c>
      <c r="B63" s="140" t="e">
        <f t="shared" ref="B63:O63" si="51">B61/B$75</f>
        <v>#DIV/0!</v>
      </c>
      <c r="C63" s="140" t="e">
        <f t="shared" si="51"/>
        <v>#DIV/0!</v>
      </c>
      <c r="D63" s="140">
        <f t="shared" si="51"/>
        <v>0</v>
      </c>
      <c r="E63" s="140">
        <f t="shared" si="51"/>
        <v>0</v>
      </c>
      <c r="F63" s="140">
        <f t="shared" si="51"/>
        <v>0</v>
      </c>
      <c r="G63" s="140">
        <f t="shared" si="51"/>
        <v>0</v>
      </c>
      <c r="H63" s="140">
        <f t="shared" si="51"/>
        <v>0</v>
      </c>
      <c r="I63" s="140">
        <f t="shared" si="51"/>
        <v>0</v>
      </c>
      <c r="J63" s="140">
        <f t="shared" si="51"/>
        <v>0</v>
      </c>
      <c r="K63" s="140">
        <f t="shared" si="51"/>
        <v>0</v>
      </c>
      <c r="L63" s="140">
        <f t="shared" si="51"/>
        <v>0</v>
      </c>
      <c r="M63" s="140">
        <f t="shared" si="51"/>
        <v>8.0901318205326752E-3</v>
      </c>
      <c r="N63" s="140">
        <f>N61/N$75</f>
        <v>7.4381515978732098E-3</v>
      </c>
      <c r="O63" s="140">
        <f t="shared" si="51"/>
        <v>6.2180965685692206E-3</v>
      </c>
      <c r="P63" s="562"/>
      <c r="Q63" s="563"/>
      <c r="R63" s="722"/>
      <c r="S63" s="563"/>
      <c r="T63" s="564"/>
    </row>
    <row r="64" spans="1:20" s="1" customFormat="1" hidden="1" outlineLevel="2">
      <c r="A64" s="94" t="s">
        <v>113</v>
      </c>
      <c r="B64" s="140"/>
      <c r="C64" s="140"/>
      <c r="D64" s="339"/>
      <c r="E64" s="339"/>
      <c r="F64" s="339"/>
      <c r="G64" s="339"/>
      <c r="H64" s="339"/>
      <c r="I64" s="339"/>
      <c r="J64" s="339"/>
      <c r="K64" s="339"/>
      <c r="L64" s="339"/>
      <c r="M64" s="339"/>
      <c r="N64" s="339"/>
      <c r="O64" s="339">
        <f>O22*12%</f>
        <v>12.667668000000001</v>
      </c>
      <c r="P64" s="562"/>
      <c r="Q64" s="563"/>
      <c r="R64" s="722"/>
      <c r="S64" s="563"/>
      <c r="T64" s="564"/>
    </row>
    <row r="65" spans="1:20" s="1" customFormat="1" hidden="1" outlineLevel="2">
      <c r="A65" s="138"/>
      <c r="B65" s="140"/>
      <c r="C65" s="140"/>
      <c r="D65" s="140"/>
      <c r="E65" s="140"/>
      <c r="F65" s="140"/>
      <c r="G65" s="140"/>
      <c r="H65" s="140"/>
      <c r="I65" s="140"/>
      <c r="J65" s="140"/>
      <c r="K65" s="140"/>
      <c r="L65" s="140"/>
      <c r="M65" s="140"/>
      <c r="N65" s="140"/>
      <c r="O65" s="140"/>
      <c r="P65" s="562"/>
      <c r="Q65" s="563"/>
      <c r="R65" s="722"/>
      <c r="S65" s="563"/>
      <c r="T65" s="564"/>
    </row>
    <row r="66" spans="1:20" s="1" customFormat="1" hidden="1" outlineLevel="1">
      <c r="A66" s="138"/>
      <c r="B66" s="140"/>
      <c r="C66" s="140"/>
      <c r="D66" s="140"/>
      <c r="E66" s="140"/>
      <c r="F66" s="140"/>
      <c r="G66" s="140"/>
      <c r="H66" s="140"/>
      <c r="I66" s="140"/>
      <c r="J66" s="140"/>
      <c r="K66" s="140"/>
      <c r="L66" s="140"/>
      <c r="M66" s="140"/>
      <c r="N66" s="140"/>
      <c r="O66" s="140"/>
      <c r="P66" s="562"/>
      <c r="Q66" s="563"/>
      <c r="R66" s="722"/>
      <c r="S66" s="563"/>
      <c r="T66" s="564"/>
    </row>
    <row r="67" spans="1:20" s="19" customFormat="1" ht="12" collapsed="1">
      <c r="A67" s="558" t="s">
        <v>114</v>
      </c>
      <c r="B67" s="339"/>
      <c r="C67" s="339"/>
      <c r="D67" s="339"/>
      <c r="E67" s="339"/>
      <c r="F67" s="339"/>
      <c r="G67" s="339"/>
      <c r="H67" s="339"/>
      <c r="I67" s="339"/>
      <c r="J67" s="339"/>
      <c r="K67" s="339">
        <v>24.614799999999999</v>
      </c>
      <c r="L67" s="339">
        <v>32.299900000000001</v>
      </c>
      <c r="M67" s="339">
        <v>86.138499999999993</v>
      </c>
      <c r="N67" s="339">
        <v>128.96279999999999</v>
      </c>
      <c r="O67" s="339">
        <v>57.375</v>
      </c>
      <c r="P67" s="339">
        <v>72.98</v>
      </c>
      <c r="Q67" s="339"/>
      <c r="R67" s="716"/>
      <c r="S67" s="530"/>
      <c r="T67" s="469"/>
    </row>
    <row r="68" spans="1:20" s="19" customFormat="1" ht="12">
      <c r="A68" s="31" t="s">
        <v>30</v>
      </c>
      <c r="B68" s="147"/>
      <c r="C68" s="147" t="e">
        <f>C67/B67-1</f>
        <v>#DIV/0!</v>
      </c>
      <c r="D68" s="147"/>
      <c r="E68" s="147"/>
      <c r="F68" s="147"/>
      <c r="G68" s="147"/>
      <c r="H68" s="147"/>
      <c r="I68" s="147"/>
      <c r="J68" s="147"/>
      <c r="K68" s="147"/>
      <c r="L68" s="147">
        <f t="shared" ref="L68:Q68" si="52">L67/K67-1</f>
        <v>0.31221460259681177</v>
      </c>
      <c r="M68" s="147">
        <f t="shared" si="52"/>
        <v>1.6668348818417393</v>
      </c>
      <c r="N68" s="147">
        <f t="shared" si="52"/>
        <v>0.49715632382732466</v>
      </c>
      <c r="O68" s="147">
        <f t="shared" si="52"/>
        <v>-0.5551042626245708</v>
      </c>
      <c r="P68" s="147">
        <f t="shared" si="52"/>
        <v>0.27198257080610033</v>
      </c>
      <c r="Q68" s="371">
        <f t="shared" si="52"/>
        <v>-1</v>
      </c>
      <c r="R68" s="719"/>
      <c r="S68" s="560"/>
      <c r="T68" s="561"/>
    </row>
    <row r="69" spans="1:20" s="577" customFormat="1" ht="12">
      <c r="A69" s="566" t="s">
        <v>95</v>
      </c>
      <c r="B69" s="573" t="e">
        <f t="shared" ref="B69:O69" si="53">B67/B75</f>
        <v>#DIV/0!</v>
      </c>
      <c r="C69" s="573" t="e">
        <f t="shared" si="53"/>
        <v>#DIV/0!</v>
      </c>
      <c r="D69" s="573">
        <f t="shared" si="53"/>
        <v>0</v>
      </c>
      <c r="E69" s="573">
        <f t="shared" si="53"/>
        <v>0</v>
      </c>
      <c r="F69" s="573">
        <f t="shared" si="53"/>
        <v>0</v>
      </c>
      <c r="G69" s="573">
        <f t="shared" si="53"/>
        <v>0</v>
      </c>
      <c r="H69" s="573">
        <f t="shared" si="53"/>
        <v>0</v>
      </c>
      <c r="I69" s="573">
        <f t="shared" si="53"/>
        <v>0</v>
      </c>
      <c r="J69" s="573">
        <f t="shared" si="53"/>
        <v>0</v>
      </c>
      <c r="K69" s="573">
        <f t="shared" si="53"/>
        <v>2.2976853630605733E-2</v>
      </c>
      <c r="L69" s="573">
        <f t="shared" si="53"/>
        <v>2.9841936106461579E-2</v>
      </c>
      <c r="M69" s="573">
        <f t="shared" si="53"/>
        <v>6.408202940176963E-2</v>
      </c>
      <c r="N69" s="573">
        <f>N67/N75</f>
        <v>9.6731526487256164E-2</v>
      </c>
      <c r="O69" s="573">
        <f t="shared" si="53"/>
        <v>3.755106208147746E-2</v>
      </c>
      <c r="P69" s="573">
        <f t="shared" ref="P69:Q69" si="54">P67/P75</f>
        <v>4.0913805185704276E-2</v>
      </c>
      <c r="Q69" s="573">
        <f t="shared" si="54"/>
        <v>0</v>
      </c>
      <c r="R69" s="723"/>
      <c r="S69" s="575"/>
      <c r="T69" s="576"/>
    </row>
    <row r="70" spans="1:20" s="19" customFormat="1" ht="12">
      <c r="A70" s="30" t="s">
        <v>115</v>
      </c>
      <c r="B70" s="339"/>
      <c r="C70" s="339"/>
      <c r="D70" s="339">
        <f>D16+D67</f>
        <v>84.227999999999994</v>
      </c>
      <c r="E70" s="339">
        <f t="shared" ref="E70:N70" si="55">E16+E67</f>
        <v>100.5981</v>
      </c>
      <c r="F70" s="339">
        <f t="shared" si="55"/>
        <v>106.62260000000001</v>
      </c>
      <c r="G70" s="339">
        <f t="shared" si="55"/>
        <v>113.822</v>
      </c>
      <c r="H70" s="339">
        <f t="shared" si="55"/>
        <v>108.77619999999999</v>
      </c>
      <c r="I70" s="339">
        <f>I16+I67</f>
        <v>153.5829</v>
      </c>
      <c r="J70" s="339">
        <f t="shared" si="55"/>
        <v>162.1942</v>
      </c>
      <c r="K70" s="339">
        <f t="shared" si="55"/>
        <v>145.42669999999998</v>
      </c>
      <c r="L70" s="339">
        <f t="shared" si="55"/>
        <v>185.86500000000001</v>
      </c>
      <c r="M70" s="339">
        <f t="shared" si="55"/>
        <v>271.86709999999999</v>
      </c>
      <c r="N70" s="339">
        <f t="shared" si="55"/>
        <v>330.55229999999995</v>
      </c>
      <c r="O70" s="339">
        <f>SUM(O16,O67)</f>
        <v>218.89269999999999</v>
      </c>
      <c r="P70" s="339">
        <f>SUM(P16,P67)</f>
        <v>330.62360000000001</v>
      </c>
      <c r="Q70" s="339">
        <f>SUM(Q16,Q67)</f>
        <v>380</v>
      </c>
      <c r="R70" s="716">
        <f>Q70*(1+R71)</f>
        <v>425.6</v>
      </c>
      <c r="S70" s="530">
        <f>R70*(1+S71)</f>
        <v>489.44</v>
      </c>
      <c r="T70" s="469">
        <f>S70*(1+T71)</f>
        <v>562.85599999999999</v>
      </c>
    </row>
    <row r="71" spans="1:20" s="1" customFormat="1">
      <c r="A71" s="31" t="s">
        <v>30</v>
      </c>
      <c r="B71" s="144"/>
      <c r="C71" s="144"/>
      <c r="D71" s="144"/>
      <c r="E71" s="144">
        <f t="shared" ref="E71:Q71" si="56">E70/D70-1</f>
        <v>0.19435460891864942</v>
      </c>
      <c r="F71" s="144">
        <f t="shared" si="56"/>
        <v>5.9886816947835042E-2</v>
      </c>
      <c r="G71" s="144">
        <f t="shared" si="56"/>
        <v>6.7522270137850615E-2</v>
      </c>
      <c r="H71" s="144">
        <f t="shared" si="56"/>
        <v>-4.4330621496723066E-2</v>
      </c>
      <c r="I71" s="144">
        <f t="shared" si="56"/>
        <v>0.4119163934757788</v>
      </c>
      <c r="J71" s="144">
        <f t="shared" si="56"/>
        <v>5.6069393142075041E-2</v>
      </c>
      <c r="K71" s="144">
        <f t="shared" si="56"/>
        <v>-0.10337915905747563</v>
      </c>
      <c r="L71" s="144">
        <f t="shared" si="56"/>
        <v>0.27806654486418259</v>
      </c>
      <c r="M71" s="144">
        <f t="shared" si="56"/>
        <v>0.46271272159900989</v>
      </c>
      <c r="N71" s="144">
        <f t="shared" si="56"/>
        <v>0.21585988153770708</v>
      </c>
      <c r="O71" s="144">
        <f t="shared" si="56"/>
        <v>-0.33779707477455145</v>
      </c>
      <c r="P71" s="144">
        <f t="shared" si="56"/>
        <v>0.51043684873913131</v>
      </c>
      <c r="Q71" s="342">
        <f t="shared" si="56"/>
        <v>0.14934324107534969</v>
      </c>
      <c r="R71" s="718">
        <v>0.12</v>
      </c>
      <c r="S71" s="531">
        <v>0.15</v>
      </c>
      <c r="T71" s="470">
        <v>0.15</v>
      </c>
    </row>
    <row r="72" spans="1:20" s="577" customFormat="1" ht="12">
      <c r="A72" s="566" t="s">
        <v>95</v>
      </c>
      <c r="B72" s="578"/>
      <c r="C72" s="578"/>
      <c r="D72" s="568">
        <f>D70/D$75</f>
        <v>0.11724286343853936</v>
      </c>
      <c r="E72" s="568">
        <f>E70/E$75</f>
        <v>0.13975149325762717</v>
      </c>
      <c r="F72" s="568">
        <f t="shared" ref="F72:P72" si="57">F70/F$75</f>
        <v>0.13586629920031723</v>
      </c>
      <c r="G72" s="568">
        <f t="shared" si="57"/>
        <v>0.13290405913064152</v>
      </c>
      <c r="H72" s="568">
        <f t="shared" si="57"/>
        <v>0.12035320329614217</v>
      </c>
      <c r="I72" s="568">
        <f t="shared" si="57"/>
        <v>0.15198653977676274</v>
      </c>
      <c r="J72" s="568">
        <f t="shared" si="57"/>
        <v>0.15540968156452362</v>
      </c>
      <c r="K72" s="568">
        <f t="shared" si="57"/>
        <v>0.13574954904699654</v>
      </c>
      <c r="L72" s="568">
        <f t="shared" si="57"/>
        <v>0.17172101010924123</v>
      </c>
      <c r="M72" s="568">
        <f t="shared" si="57"/>
        <v>0.20225329551331686</v>
      </c>
      <c r="N72" s="568">
        <f t="shared" si="57"/>
        <v>0.24793838659577369</v>
      </c>
      <c r="O72" s="568">
        <f>O70/O$94</f>
        <v>0.14326193232038728</v>
      </c>
      <c r="P72" s="574">
        <f t="shared" si="57"/>
        <v>0.18535310441485633</v>
      </c>
      <c r="Q72" s="575">
        <f t="shared" ref="Q72" si="58">Q70/Q$75</f>
        <v>0.19557952193879832</v>
      </c>
      <c r="R72" s="723">
        <f>R70/R$75</f>
        <v>0.20676755653800377</v>
      </c>
      <c r="S72" s="575">
        <f>S70/S$75</f>
        <v>0.21415335610039968</v>
      </c>
      <c r="T72" s="576">
        <f>T70/T$75</f>
        <v>0.22172923322133073</v>
      </c>
    </row>
    <row r="73" spans="1:20" s="1" customFormat="1">
      <c r="A73" s="32" t="s">
        <v>116</v>
      </c>
      <c r="B73" s="7">
        <f>B7+B10+B13+B16+B19+B22+B67</f>
        <v>0</v>
      </c>
      <c r="C73" s="7">
        <f>C7+C10+C13+C16+C19+C22+C67</f>
        <v>0</v>
      </c>
      <c r="D73" s="7">
        <f t="shared" ref="D73:N73" si="59">D7+D16+D67</f>
        <v>711.6742999999999</v>
      </c>
      <c r="E73" s="7">
        <f t="shared" si="59"/>
        <v>710.54079999999999</v>
      </c>
      <c r="F73" s="7">
        <f t="shared" si="59"/>
        <v>772.82500000000005</v>
      </c>
      <c r="G73" s="7">
        <f t="shared" si="59"/>
        <v>845.46019999999999</v>
      </c>
      <c r="H73" s="7">
        <f t="shared" si="59"/>
        <v>891.03840000000002</v>
      </c>
      <c r="I73" s="7">
        <f t="shared" si="59"/>
        <v>1017.4002</v>
      </c>
      <c r="J73" s="7">
        <f t="shared" si="59"/>
        <v>1050.9794999999999</v>
      </c>
      <c r="K73" s="7">
        <f t="shared" si="59"/>
        <v>1071.2868000000001</v>
      </c>
      <c r="L73" s="7">
        <f t="shared" si="59"/>
        <v>1082.3661</v>
      </c>
      <c r="M73" s="7">
        <f t="shared" si="59"/>
        <v>1335.5862</v>
      </c>
      <c r="N73" s="7">
        <f t="shared" si="59"/>
        <v>1323.1421</v>
      </c>
      <c r="O73" s="7">
        <f t="shared" ref="O73:T73" si="60">O7+O70</f>
        <v>1523.3326999999999</v>
      </c>
      <c r="P73" s="437">
        <f t="shared" si="60"/>
        <v>1777.6536000000001</v>
      </c>
      <c r="Q73" s="341">
        <f t="shared" si="60"/>
        <v>1935</v>
      </c>
      <c r="R73" s="724">
        <f t="shared" si="60"/>
        <v>2058.35</v>
      </c>
      <c r="S73" s="341">
        <f t="shared" si="60"/>
        <v>2285.4650000000001</v>
      </c>
      <c r="T73" s="471">
        <f t="shared" si="60"/>
        <v>2538.4835000000003</v>
      </c>
    </row>
    <row r="74" spans="1:20" s="1" customFormat="1">
      <c r="A74" s="33"/>
      <c r="B74" s="340"/>
      <c r="C74" s="340"/>
      <c r="D74" s="340"/>
      <c r="E74" s="340"/>
      <c r="F74" s="340"/>
      <c r="G74" s="340"/>
      <c r="H74" s="340"/>
      <c r="I74" s="340"/>
      <c r="J74" s="340"/>
      <c r="K74" s="340"/>
      <c r="L74" s="340"/>
      <c r="M74" s="340"/>
      <c r="N74" s="340"/>
      <c r="O74" s="340"/>
      <c r="P74" s="438"/>
      <c r="Q74" s="340"/>
      <c r="R74" s="725"/>
      <c r="S74" s="340"/>
      <c r="T74" s="472"/>
    </row>
    <row r="75" spans="1:20" s="1" customFormat="1">
      <c r="A75" s="32" t="s">
        <v>117</v>
      </c>
      <c r="B75" s="341">
        <f>B73</f>
        <v>0</v>
      </c>
      <c r="C75" s="341">
        <f>C73</f>
        <v>0</v>
      </c>
      <c r="D75" s="341">
        <v>718.40620000000001</v>
      </c>
      <c r="E75" s="341">
        <v>719.8356</v>
      </c>
      <c r="F75" s="341">
        <v>784.76120000000003</v>
      </c>
      <c r="G75" s="341">
        <v>856.42229999999995</v>
      </c>
      <c r="H75" s="341">
        <v>903.80809999999997</v>
      </c>
      <c r="I75" s="341">
        <v>1010.5033</v>
      </c>
      <c r="J75" s="341">
        <v>1043.6557</v>
      </c>
      <c r="K75" s="341">
        <v>1071.2868000000001</v>
      </c>
      <c r="L75" s="341">
        <v>1082.3661</v>
      </c>
      <c r="M75" s="341">
        <v>1344.1912</v>
      </c>
      <c r="N75" s="341">
        <v>1333.2034000000001</v>
      </c>
      <c r="O75" s="341">
        <v>1527.9195</v>
      </c>
      <c r="P75" s="341">
        <v>1783.75</v>
      </c>
      <c r="Q75" s="341">
        <v>1942.9437</v>
      </c>
      <c r="R75" s="724">
        <f>R73</f>
        <v>2058.35</v>
      </c>
      <c r="S75" s="341">
        <f>S73</f>
        <v>2285.4650000000001</v>
      </c>
      <c r="T75" s="471">
        <f>T73</f>
        <v>2538.4835000000003</v>
      </c>
    </row>
    <row r="76" spans="1:20" s="1" customFormat="1">
      <c r="A76" s="34" t="s">
        <v>30</v>
      </c>
      <c r="B76" s="342"/>
      <c r="C76" s="342" t="e">
        <f>C75/B75-1</f>
        <v>#DIV/0!</v>
      </c>
      <c r="D76" s="342"/>
      <c r="E76" s="342">
        <f t="shared" ref="E76:T76" si="61">E75/D75-1</f>
        <v>1.9896821603153647E-3</v>
      </c>
      <c r="F76" s="342">
        <f t="shared" si="61"/>
        <v>9.0195038978344577E-2</v>
      </c>
      <c r="G76" s="342">
        <f t="shared" si="61"/>
        <v>9.1315804094290076E-2</v>
      </c>
      <c r="H76" s="342">
        <f t="shared" si="61"/>
        <v>5.5329946452818968E-2</v>
      </c>
      <c r="I76" s="342">
        <f t="shared" si="61"/>
        <v>0.1180507233781154</v>
      </c>
      <c r="J76" s="342">
        <f t="shared" si="61"/>
        <v>3.2807809732041449E-2</v>
      </c>
      <c r="K76" s="342">
        <f t="shared" si="61"/>
        <v>2.6475302151849567E-2</v>
      </c>
      <c r="L76" s="342">
        <f t="shared" si="61"/>
        <v>1.0342048459851982E-2</v>
      </c>
      <c r="M76" s="342">
        <f t="shared" si="61"/>
        <v>0.24190068406613996</v>
      </c>
      <c r="N76" s="342">
        <f t="shared" si="61"/>
        <v>-8.1742835394249536E-3</v>
      </c>
      <c r="O76" s="342">
        <f t="shared" si="61"/>
        <v>0.14605130769993524</v>
      </c>
      <c r="P76" s="144">
        <f t="shared" si="61"/>
        <v>0.16743715882937549</v>
      </c>
      <c r="Q76" s="342">
        <f t="shared" si="61"/>
        <v>8.9246643307638429E-2</v>
      </c>
      <c r="R76" s="726">
        <f t="shared" si="61"/>
        <v>5.9397655217698686E-2</v>
      </c>
      <c r="S76" s="342">
        <f t="shared" si="61"/>
        <v>0.11033837782690026</v>
      </c>
      <c r="T76" s="473">
        <f t="shared" si="61"/>
        <v>0.11070766780502006</v>
      </c>
    </row>
    <row r="77" spans="1:20" s="5" customFormat="1">
      <c r="A77" s="35" t="s">
        <v>118</v>
      </c>
      <c r="B77" s="343"/>
      <c r="C77" s="343"/>
      <c r="D77" s="343">
        <v>-10.796800000000001</v>
      </c>
      <c r="E77" s="343">
        <v>-12.4779</v>
      </c>
      <c r="F77" s="343">
        <v>-15.681100000000001</v>
      </c>
      <c r="G77" s="343">
        <v>-16.740500000000001</v>
      </c>
      <c r="H77" s="343">
        <v>-19.126200000000001</v>
      </c>
      <c r="I77" s="343">
        <v>-23.078499999999998</v>
      </c>
      <c r="J77" s="343">
        <v>-37.113299999999995</v>
      </c>
      <c r="K77" s="651">
        <v>-8.0162000000000013</v>
      </c>
      <c r="L77" s="651">
        <v>0</v>
      </c>
      <c r="M77" s="651">
        <v>0</v>
      </c>
      <c r="N77" s="651"/>
      <c r="O77" s="651">
        <f t="shared" ref="O77:T77" si="62">-O78*O75</f>
        <v>0</v>
      </c>
      <c r="P77" s="651">
        <f t="shared" si="62"/>
        <v>0</v>
      </c>
      <c r="Q77" s="651">
        <v>0</v>
      </c>
      <c r="R77" s="727">
        <f t="shared" si="62"/>
        <v>0</v>
      </c>
      <c r="S77" s="532">
        <f t="shared" si="62"/>
        <v>0</v>
      </c>
      <c r="T77" s="474">
        <f t="shared" si="62"/>
        <v>0</v>
      </c>
    </row>
    <row r="78" spans="1:20" s="6" customFormat="1" ht="12">
      <c r="A78" s="36" t="s">
        <v>119</v>
      </c>
      <c r="B78" s="344" t="e">
        <f t="shared" ref="B78:N78" si="63">-B77/B75</f>
        <v>#DIV/0!</v>
      </c>
      <c r="C78" s="344" t="e">
        <f t="shared" si="63"/>
        <v>#DIV/0!</v>
      </c>
      <c r="D78" s="344">
        <f t="shared" si="63"/>
        <v>1.5028823526300304E-2</v>
      </c>
      <c r="E78" s="344">
        <f t="shared" si="63"/>
        <v>1.7334374682219107E-2</v>
      </c>
      <c r="F78" s="344">
        <f t="shared" si="63"/>
        <v>1.9982002168302919E-2</v>
      </c>
      <c r="G78" s="344">
        <f t="shared" si="63"/>
        <v>1.954701553194026E-2</v>
      </c>
      <c r="H78" s="344">
        <f t="shared" si="63"/>
        <v>2.116179308417351E-2</v>
      </c>
      <c r="I78" s="344">
        <f t="shared" si="63"/>
        <v>2.2838619131674284E-2</v>
      </c>
      <c r="J78" s="344">
        <f t="shared" si="63"/>
        <v>3.556086552298808E-2</v>
      </c>
      <c r="K78" s="344">
        <f t="shared" si="63"/>
        <v>7.4827767876912143E-3</v>
      </c>
      <c r="L78" s="344">
        <f t="shared" si="63"/>
        <v>0</v>
      </c>
      <c r="M78" s="344">
        <f t="shared" si="63"/>
        <v>0</v>
      </c>
      <c r="N78" s="344">
        <f t="shared" si="63"/>
        <v>0</v>
      </c>
      <c r="O78" s="344">
        <v>0</v>
      </c>
      <c r="P78" s="344">
        <v>0</v>
      </c>
      <c r="Q78" s="344">
        <v>1</v>
      </c>
      <c r="R78" s="718"/>
      <c r="S78" s="531"/>
      <c r="T78" s="470"/>
    </row>
    <row r="79" spans="1:20" s="1" customFormat="1">
      <c r="A79" s="37"/>
      <c r="B79" s="24"/>
      <c r="C79" s="24"/>
      <c r="D79" s="24"/>
      <c r="E79" s="24"/>
      <c r="F79" s="24"/>
      <c r="G79" s="24"/>
      <c r="H79" s="24"/>
      <c r="I79" s="24"/>
      <c r="J79" s="24"/>
      <c r="K79" s="24"/>
      <c r="L79" s="24"/>
      <c r="M79" s="24"/>
      <c r="N79" s="24"/>
      <c r="O79" s="24"/>
      <c r="P79" s="439"/>
      <c r="Q79" s="533"/>
      <c r="R79" s="728"/>
      <c r="S79" s="533"/>
      <c r="T79" s="475"/>
    </row>
    <row r="80" spans="1:20" s="1" customFormat="1">
      <c r="A80" s="32" t="s">
        <v>120</v>
      </c>
      <c r="B80" s="7">
        <f t="shared" ref="B80:G80" si="64">B75+B77</f>
        <v>0</v>
      </c>
      <c r="C80" s="7">
        <f t="shared" si="64"/>
        <v>0</v>
      </c>
      <c r="D80" s="7">
        <f t="shared" si="64"/>
        <v>707.60940000000005</v>
      </c>
      <c r="E80" s="7">
        <f t="shared" si="64"/>
        <v>707.35770000000002</v>
      </c>
      <c r="F80" s="7">
        <f t="shared" si="64"/>
        <v>769.08010000000002</v>
      </c>
      <c r="G80" s="7">
        <f t="shared" si="64"/>
        <v>839.68179999999995</v>
      </c>
      <c r="H80" s="7">
        <f t="shared" ref="H80:O80" si="65">H75+H77</f>
        <v>884.68189999999993</v>
      </c>
      <c r="I80" s="7">
        <f t="shared" si="65"/>
        <v>987.4248</v>
      </c>
      <c r="J80" s="7">
        <f t="shared" si="65"/>
        <v>1006.5424</v>
      </c>
      <c r="K80" s="7">
        <f t="shared" si="65"/>
        <v>1063.2706000000001</v>
      </c>
      <c r="L80" s="7">
        <f t="shared" si="65"/>
        <v>1082.3661</v>
      </c>
      <c r="M80" s="7">
        <f>M75+M77</f>
        <v>1344.1912</v>
      </c>
      <c r="N80" s="7">
        <f>N75+N77</f>
        <v>1333.2034000000001</v>
      </c>
      <c r="O80" s="7">
        <f t="shared" si="65"/>
        <v>1527.9195</v>
      </c>
      <c r="P80" s="440">
        <f>P75+P77</f>
        <v>1783.75</v>
      </c>
      <c r="Q80" s="348">
        <f>Q75+Q77</f>
        <v>1942.9437</v>
      </c>
      <c r="R80" s="729">
        <f>R75+R77</f>
        <v>2058.35</v>
      </c>
      <c r="S80" s="348">
        <f>S75+S77</f>
        <v>2285.4650000000001</v>
      </c>
      <c r="T80" s="476">
        <f>T75+T77</f>
        <v>2538.4835000000003</v>
      </c>
    </row>
    <row r="81" spans="1:20" s="1" customFormat="1">
      <c r="A81" s="34" t="s">
        <v>30</v>
      </c>
      <c r="B81" s="342"/>
      <c r="C81" s="342" t="e">
        <f>C80/B80-1</f>
        <v>#DIV/0!</v>
      </c>
      <c r="D81" s="342"/>
      <c r="E81" s="342">
        <f t="shared" ref="E81:T81" si="66">E80/D80-1</f>
        <v>-3.5570471505896872E-4</v>
      </c>
      <c r="F81" s="342">
        <f t="shared" si="66"/>
        <v>8.7257691547006466E-2</v>
      </c>
      <c r="G81" s="342">
        <f t="shared" si="66"/>
        <v>9.1800190903392087E-2</v>
      </c>
      <c r="H81" s="342">
        <f t="shared" si="66"/>
        <v>5.3591848721741941E-2</v>
      </c>
      <c r="I81" s="342">
        <f t="shared" si="66"/>
        <v>0.1161354154527181</v>
      </c>
      <c r="J81" s="342">
        <f t="shared" si="66"/>
        <v>1.9361069318899027E-2</v>
      </c>
      <c r="K81" s="342">
        <f t="shared" si="66"/>
        <v>5.6359473778749836E-2</v>
      </c>
      <c r="L81" s="342">
        <f t="shared" si="66"/>
        <v>1.7959210007311377E-2</v>
      </c>
      <c r="M81" s="342">
        <f t="shared" si="66"/>
        <v>0.24190068406613996</v>
      </c>
      <c r="N81" s="342">
        <f t="shared" si="66"/>
        <v>-8.1742835394249536E-3</v>
      </c>
      <c r="O81" s="342">
        <f t="shared" si="66"/>
        <v>0.14605130769993524</v>
      </c>
      <c r="P81" s="144">
        <f t="shared" si="66"/>
        <v>0.16743715882937549</v>
      </c>
      <c r="Q81" s="342">
        <f t="shared" si="66"/>
        <v>8.9246643307638429E-2</v>
      </c>
      <c r="R81" s="726">
        <f t="shared" si="66"/>
        <v>5.9397655217698686E-2</v>
      </c>
      <c r="S81" s="342">
        <f t="shared" si="66"/>
        <v>0.11033837782690026</v>
      </c>
      <c r="T81" s="473">
        <f t="shared" si="66"/>
        <v>0.11070766780502006</v>
      </c>
    </row>
    <row r="82" spans="1:20" s="1" customFormat="1">
      <c r="A82" s="38" t="s">
        <v>121</v>
      </c>
      <c r="B82" s="345"/>
      <c r="C82" s="345"/>
      <c r="D82" s="345">
        <v>4.0648999999999997</v>
      </c>
      <c r="E82" s="345">
        <v>3.1831</v>
      </c>
      <c r="F82" s="345">
        <v>3.7448999999999999</v>
      </c>
      <c r="G82" s="345">
        <v>6.1718000000000002</v>
      </c>
      <c r="H82" s="345">
        <v>4.6301000000000005</v>
      </c>
      <c r="I82" s="345">
        <v>6.8968999999999996</v>
      </c>
      <c r="J82" s="345">
        <v>7.2237999999999998</v>
      </c>
      <c r="K82" s="83">
        <v>11.7989</v>
      </c>
      <c r="L82" s="83">
        <f>(58.071+25.243)/10</f>
        <v>8.3313999999999986</v>
      </c>
      <c r="M82" s="83"/>
      <c r="N82" s="83"/>
      <c r="O82" s="83"/>
      <c r="P82" s="83"/>
      <c r="Q82" s="345"/>
      <c r="R82" s="729">
        <f>(R80*R84)+R92</f>
        <v>0</v>
      </c>
      <c r="S82" s="348">
        <f>(S80*S84)+S92</f>
        <v>0</v>
      </c>
      <c r="T82" s="476">
        <f>(T80*T84)+T92</f>
        <v>0</v>
      </c>
    </row>
    <row r="83" spans="1:20" s="1" customFormat="1">
      <c r="A83" s="34" t="s">
        <v>30</v>
      </c>
      <c r="B83" s="346"/>
      <c r="C83" s="346" t="e">
        <f>C82/B82-1</f>
        <v>#DIV/0!</v>
      </c>
      <c r="D83" s="346"/>
      <c r="E83" s="346">
        <f t="shared" ref="E83:J83" si="67">E82/D82-1</f>
        <v>-0.21693030578858019</v>
      </c>
      <c r="F83" s="346">
        <f t="shared" si="67"/>
        <v>0.17649461217052553</v>
      </c>
      <c r="G83" s="346">
        <f t="shared" si="67"/>
        <v>0.64805468770861707</v>
      </c>
      <c r="H83" s="346">
        <f t="shared" si="67"/>
        <v>-0.24979746589325635</v>
      </c>
      <c r="I83" s="346">
        <f t="shared" si="67"/>
        <v>0.48957905876762897</v>
      </c>
      <c r="J83" s="346">
        <f t="shared" si="67"/>
        <v>4.7398106395627027E-2</v>
      </c>
      <c r="K83" s="346">
        <f t="shared" ref="K83:T83" si="68">K82/J82-1</f>
        <v>0.63333702483457466</v>
      </c>
      <c r="L83" s="346">
        <f t="shared" si="68"/>
        <v>-0.29388332810685758</v>
      </c>
      <c r="M83" s="346">
        <f t="shared" si="68"/>
        <v>-1</v>
      </c>
      <c r="N83" s="346" t="e">
        <f t="shared" si="68"/>
        <v>#DIV/0!</v>
      </c>
      <c r="O83" s="346" t="e">
        <f t="shared" si="68"/>
        <v>#DIV/0!</v>
      </c>
      <c r="P83" s="346" t="e">
        <f t="shared" ref="P83" si="69">P82/O82-1</f>
        <v>#DIV/0!</v>
      </c>
      <c r="Q83" s="346" t="e">
        <f t="shared" ref="Q83" si="70">Q82/P82-1</f>
        <v>#DIV/0!</v>
      </c>
      <c r="R83" s="730" t="e">
        <f t="shared" si="68"/>
        <v>#DIV/0!</v>
      </c>
      <c r="S83" s="346" t="e">
        <f t="shared" si="68"/>
        <v>#DIV/0!</v>
      </c>
      <c r="T83" s="477" t="e">
        <f t="shared" si="68"/>
        <v>#DIV/0!</v>
      </c>
    </row>
    <row r="84" spans="1:20" s="6" customFormat="1" ht="12">
      <c r="A84" s="39" t="s">
        <v>122</v>
      </c>
      <c r="B84" s="342" t="e">
        <f t="shared" ref="B84:G84" si="71">B82/B80</f>
        <v>#DIV/0!</v>
      </c>
      <c r="C84" s="342" t="e">
        <f t="shared" si="71"/>
        <v>#DIV/0!</v>
      </c>
      <c r="D84" s="342">
        <f t="shared" si="71"/>
        <v>5.7445534217041199E-3</v>
      </c>
      <c r="E84" s="342">
        <f t="shared" si="71"/>
        <v>4.4999863576801382E-3</v>
      </c>
      <c r="F84" s="342">
        <f t="shared" si="71"/>
        <v>4.8693237544437827E-3</v>
      </c>
      <c r="G84" s="342">
        <f t="shared" si="71"/>
        <v>7.3501652649849035E-3</v>
      </c>
      <c r="H84" s="342">
        <f t="shared" ref="H84:M84" si="72">H82/H80</f>
        <v>5.233632563297611E-3</v>
      </c>
      <c r="I84" s="342">
        <f t="shared" si="72"/>
        <v>6.9847344324347532E-3</v>
      </c>
      <c r="J84" s="342">
        <f t="shared" si="72"/>
        <v>7.1768462014118826E-3</v>
      </c>
      <c r="K84" s="342">
        <f t="shared" si="72"/>
        <v>1.1096798876974496E-2</v>
      </c>
      <c r="L84" s="342">
        <f t="shared" si="72"/>
        <v>7.6973955485117275E-3</v>
      </c>
      <c r="M84" s="342">
        <f t="shared" si="72"/>
        <v>0</v>
      </c>
      <c r="N84" s="342">
        <f>N82/N80</f>
        <v>0</v>
      </c>
      <c r="O84" s="342">
        <f>O82/O80</f>
        <v>0</v>
      </c>
      <c r="P84" s="342">
        <f t="shared" ref="P84:Q84" si="73">P82/P80</f>
        <v>0</v>
      </c>
      <c r="Q84" s="342">
        <f t="shared" si="73"/>
        <v>0</v>
      </c>
      <c r="R84" s="731"/>
      <c r="S84" s="534"/>
      <c r="T84" s="478"/>
    </row>
    <row r="85" spans="1:20" s="5" customFormat="1" ht="12" hidden="1" outlineLevel="1">
      <c r="A85" s="97"/>
      <c r="B85" s="347"/>
      <c r="C85" s="347"/>
      <c r="D85" s="347"/>
      <c r="E85" s="347"/>
      <c r="F85" s="347"/>
      <c r="G85" s="348"/>
      <c r="H85" s="348"/>
      <c r="I85" s="348"/>
      <c r="J85" s="348"/>
      <c r="K85" s="348"/>
      <c r="L85" s="348"/>
      <c r="M85" s="348"/>
      <c r="N85" s="348"/>
      <c r="O85" s="348"/>
      <c r="P85" s="440"/>
      <c r="Q85" s="348"/>
      <c r="R85" s="729"/>
      <c r="S85" s="348"/>
      <c r="T85" s="476"/>
    </row>
    <row r="86" spans="1:20" s="5" customFormat="1" hidden="1" outlineLevel="1">
      <c r="A86" s="97" t="s">
        <v>123</v>
      </c>
      <c r="B86" s="342"/>
      <c r="C86" s="342"/>
      <c r="D86" s="342"/>
      <c r="E86" s="342"/>
      <c r="F86" s="342"/>
      <c r="G86" s="348"/>
      <c r="H86" s="348"/>
      <c r="I86" s="348"/>
      <c r="J86" s="348"/>
      <c r="K86" s="348"/>
      <c r="L86" s="348"/>
      <c r="M86" s="348"/>
      <c r="N86" s="348"/>
      <c r="O86" s="348">
        <v>2.1738</v>
      </c>
      <c r="P86" s="440">
        <v>2.7665000000000002</v>
      </c>
      <c r="Q86" s="348">
        <v>2.7665000000000002</v>
      </c>
      <c r="R86" s="729"/>
      <c r="S86" s="348"/>
      <c r="T86" s="476"/>
    </row>
    <row r="87" spans="1:20" s="5" customFormat="1" ht="12" hidden="1" outlineLevel="1">
      <c r="A87" s="349"/>
      <c r="B87" s="342"/>
      <c r="C87" s="342"/>
      <c r="D87" s="342"/>
      <c r="E87" s="342"/>
      <c r="F87" s="342"/>
      <c r="G87" s="348"/>
      <c r="H87" s="348"/>
      <c r="I87" s="348"/>
      <c r="J87" s="348"/>
      <c r="K87" s="348"/>
      <c r="L87" s="348"/>
      <c r="M87" s="348"/>
      <c r="N87" s="348"/>
      <c r="O87" s="348"/>
      <c r="P87" s="440"/>
      <c r="Q87" s="348"/>
      <c r="R87" s="729"/>
      <c r="S87" s="348"/>
      <c r="T87" s="476"/>
    </row>
    <row r="88" spans="1:20" s="5" customFormat="1" hidden="1" outlineLevel="1">
      <c r="A88" s="97" t="s">
        <v>124</v>
      </c>
      <c r="B88" s="342"/>
      <c r="C88" s="342"/>
      <c r="D88" s="342"/>
      <c r="E88" s="342"/>
      <c r="F88" s="342"/>
      <c r="G88" s="348"/>
      <c r="H88" s="348"/>
      <c r="I88" s="348"/>
      <c r="J88" s="348"/>
      <c r="K88" s="348"/>
      <c r="L88" s="348"/>
      <c r="M88" s="348"/>
      <c r="N88" s="348"/>
      <c r="O88" s="348">
        <v>2.4081000000000001</v>
      </c>
      <c r="P88" s="440">
        <v>3.1553</v>
      </c>
      <c r="Q88" s="348">
        <v>3.1553</v>
      </c>
      <c r="R88" s="729"/>
      <c r="S88" s="348"/>
      <c r="T88" s="476"/>
    </row>
    <row r="89" spans="1:20" s="5" customFormat="1" ht="12" hidden="1" outlineLevel="1">
      <c r="A89" s="349"/>
      <c r="B89" s="342"/>
      <c r="C89" s="342"/>
      <c r="D89" s="342"/>
      <c r="E89" s="342"/>
      <c r="F89" s="342"/>
      <c r="G89" s="348"/>
      <c r="H89" s="348"/>
      <c r="I89" s="348"/>
      <c r="J89" s="348"/>
      <c r="K89" s="348"/>
      <c r="L89" s="348"/>
      <c r="M89" s="348"/>
      <c r="N89" s="348"/>
      <c r="O89" s="348"/>
      <c r="P89" s="440"/>
      <c r="Q89" s="348"/>
      <c r="R89" s="729"/>
      <c r="S89" s="348"/>
      <c r="T89" s="476"/>
    </row>
    <row r="90" spans="1:20" s="5" customFormat="1" ht="12" hidden="1" outlineLevel="1">
      <c r="A90" s="350" t="s">
        <v>125</v>
      </c>
      <c r="B90" s="351"/>
      <c r="C90" s="351"/>
      <c r="D90" s="351"/>
      <c r="E90" s="351"/>
      <c r="F90" s="351"/>
      <c r="G90" s="348"/>
      <c r="H90" s="348"/>
      <c r="I90" s="348"/>
      <c r="J90" s="348"/>
      <c r="K90" s="348"/>
      <c r="L90" s="348"/>
      <c r="M90" s="348"/>
      <c r="N90" s="348"/>
      <c r="O90" s="348"/>
      <c r="P90" s="440"/>
      <c r="Q90" s="348"/>
      <c r="R90" s="729"/>
      <c r="S90" s="348"/>
      <c r="T90" s="476"/>
    </row>
    <row r="91" spans="1:20" s="5" customFormat="1" ht="12" hidden="1" outlineLevel="1">
      <c r="A91" s="349"/>
      <c r="B91" s="342"/>
      <c r="C91" s="342"/>
      <c r="D91" s="342"/>
      <c r="E91" s="342"/>
      <c r="F91" s="342"/>
      <c r="G91" s="348"/>
      <c r="H91" s="348"/>
      <c r="I91" s="348"/>
      <c r="J91" s="348"/>
      <c r="K91" s="348"/>
      <c r="L91" s="348"/>
      <c r="M91" s="348"/>
      <c r="N91" s="348"/>
      <c r="O91" s="348"/>
      <c r="P91" s="440"/>
      <c r="Q91" s="348"/>
      <c r="R91" s="729"/>
      <c r="S91" s="348"/>
      <c r="T91" s="476"/>
    </row>
    <row r="92" spans="1:20" s="1" customFormat="1" hidden="1" outlineLevel="1">
      <c r="A92" s="97" t="s">
        <v>126</v>
      </c>
      <c r="B92" s="342"/>
      <c r="C92" s="342"/>
      <c r="D92" s="342"/>
      <c r="E92" s="342"/>
      <c r="F92" s="342"/>
      <c r="G92" s="348"/>
      <c r="H92" s="348"/>
      <c r="I92" s="348"/>
      <c r="J92" s="348"/>
      <c r="K92" s="348"/>
      <c r="L92" s="348"/>
      <c r="M92" s="348"/>
      <c r="N92" s="348"/>
      <c r="O92" s="348"/>
      <c r="P92" s="440"/>
      <c r="Q92" s="348"/>
      <c r="R92" s="729"/>
      <c r="S92" s="348"/>
      <c r="T92" s="476"/>
    </row>
    <row r="93" spans="1:20" s="5" customFormat="1" collapsed="1" thickBot="1">
      <c r="A93" s="349"/>
      <c r="B93" s="348"/>
      <c r="C93" s="348"/>
      <c r="D93" s="348"/>
      <c r="E93" s="348"/>
      <c r="F93" s="348"/>
      <c r="G93" s="348"/>
      <c r="H93" s="348"/>
      <c r="I93" s="348"/>
      <c r="J93" s="348"/>
      <c r="K93" s="348"/>
      <c r="L93" s="348"/>
      <c r="M93" s="348"/>
      <c r="N93" s="348"/>
      <c r="O93" s="348"/>
      <c r="P93" s="440"/>
      <c r="Q93" s="817"/>
      <c r="R93" s="729"/>
      <c r="S93" s="348"/>
      <c r="T93" s="476"/>
    </row>
    <row r="94" spans="1:20" s="1" customFormat="1" ht="14" thickBot="1">
      <c r="A94" s="40" t="s">
        <v>127</v>
      </c>
      <c r="B94" s="23">
        <f t="shared" ref="B94:J94" si="74">B80+B82</f>
        <v>0</v>
      </c>
      <c r="C94" s="23">
        <f t="shared" si="74"/>
        <v>0</v>
      </c>
      <c r="D94" s="23">
        <f t="shared" si="74"/>
        <v>711.67430000000002</v>
      </c>
      <c r="E94" s="23">
        <f t="shared" si="74"/>
        <v>710.54079999999999</v>
      </c>
      <c r="F94" s="23">
        <f t="shared" si="74"/>
        <v>772.82500000000005</v>
      </c>
      <c r="G94" s="23">
        <f t="shared" si="74"/>
        <v>845.85359999999991</v>
      </c>
      <c r="H94" s="23">
        <f t="shared" si="74"/>
        <v>889.3119999999999</v>
      </c>
      <c r="I94" s="23">
        <f t="shared" si="74"/>
        <v>994.32169999999996</v>
      </c>
      <c r="J94" s="23">
        <f t="shared" si="74"/>
        <v>1013.7662</v>
      </c>
      <c r="K94" s="23">
        <f>+K80+K82</f>
        <v>1075.0695000000001</v>
      </c>
      <c r="L94" s="23">
        <f>+L80+L82</f>
        <v>1090.6975</v>
      </c>
      <c r="M94" s="23">
        <f>+M80+M82</f>
        <v>1344.1912</v>
      </c>
      <c r="N94" s="23">
        <f>+N80+N82</f>
        <v>1333.2034000000001</v>
      </c>
      <c r="O94" s="23">
        <f>+O80+O82</f>
        <v>1527.9195</v>
      </c>
      <c r="P94" s="442">
        <f>P80</f>
        <v>1783.75</v>
      </c>
      <c r="Q94" s="23">
        <f>Q80</f>
        <v>1942.9437</v>
      </c>
      <c r="R94" s="732">
        <f>R80</f>
        <v>2058.35</v>
      </c>
      <c r="S94" s="23">
        <f>S80</f>
        <v>2285.4650000000001</v>
      </c>
      <c r="T94" s="479">
        <f>T80</f>
        <v>2538.4835000000003</v>
      </c>
    </row>
    <row r="95" spans="1:20" s="1" customFormat="1">
      <c r="A95" s="34" t="s">
        <v>30</v>
      </c>
      <c r="B95" s="342"/>
      <c r="C95" s="342" t="e">
        <f t="shared" ref="C95:T95" si="75">C94/B94-1</f>
        <v>#DIV/0!</v>
      </c>
      <c r="D95" s="342" t="e">
        <f t="shared" si="75"/>
        <v>#DIV/0!</v>
      </c>
      <c r="E95" s="342">
        <f t="shared" si="75"/>
        <v>-1.5927229632993756E-3</v>
      </c>
      <c r="F95" s="342">
        <f t="shared" si="75"/>
        <v>8.7657457530939897E-2</v>
      </c>
      <c r="G95" s="342">
        <f t="shared" si="75"/>
        <v>9.4495649079675115E-2</v>
      </c>
      <c r="H95" s="342">
        <f t="shared" si="75"/>
        <v>5.1378158111521799E-2</v>
      </c>
      <c r="I95" s="342">
        <f t="shared" si="75"/>
        <v>0.1180797065596777</v>
      </c>
      <c r="J95" s="342">
        <f t="shared" si="75"/>
        <v>1.9555542235475842E-2</v>
      </c>
      <c r="K95" s="342">
        <f t="shared" si="75"/>
        <v>6.0470846236538645E-2</v>
      </c>
      <c r="L95" s="342">
        <f t="shared" si="75"/>
        <v>1.4536734601809487E-2</v>
      </c>
      <c r="M95" s="342">
        <f t="shared" si="75"/>
        <v>0.2324143036909867</v>
      </c>
      <c r="N95" s="342">
        <f t="shared" si="75"/>
        <v>-8.1742835394249536E-3</v>
      </c>
      <c r="O95" s="342">
        <f t="shared" si="75"/>
        <v>0.14605130769993524</v>
      </c>
      <c r="P95" s="144">
        <f t="shared" si="75"/>
        <v>0.16743715882937549</v>
      </c>
      <c r="Q95" s="342">
        <f t="shared" si="75"/>
        <v>8.9246643307638429E-2</v>
      </c>
      <c r="R95" s="726">
        <f t="shared" si="75"/>
        <v>5.9397655217698686E-2</v>
      </c>
      <c r="S95" s="342">
        <f t="shared" si="75"/>
        <v>0.11033837782690026</v>
      </c>
      <c r="T95" s="473">
        <f t="shared" si="75"/>
        <v>0.11070766780502006</v>
      </c>
    </row>
    <row r="96" spans="1:20" s="1" customFormat="1">
      <c r="A96" s="41"/>
      <c r="B96" s="352"/>
      <c r="C96" s="352"/>
      <c r="D96" s="352"/>
      <c r="E96" s="352"/>
      <c r="F96" s="352"/>
      <c r="G96" s="352"/>
      <c r="H96" s="352"/>
      <c r="I96" s="352"/>
      <c r="J96" s="352"/>
      <c r="K96" s="352"/>
      <c r="L96" s="352"/>
      <c r="M96" s="352"/>
      <c r="N96" s="145"/>
      <c r="O96" s="145"/>
      <c r="P96" s="145"/>
      <c r="Q96" s="352"/>
      <c r="R96" s="733"/>
      <c r="S96" s="352"/>
      <c r="T96" s="480"/>
    </row>
    <row r="97" spans="1:20" s="6" customFormat="1" ht="11">
      <c r="A97" s="42"/>
      <c r="B97" s="353"/>
      <c r="C97" s="353"/>
      <c r="D97" s="353"/>
      <c r="E97" s="353"/>
      <c r="F97" s="353"/>
      <c r="G97" s="353"/>
      <c r="H97" s="353"/>
      <c r="I97" s="353"/>
      <c r="J97" s="353"/>
      <c r="K97" s="353"/>
      <c r="L97" s="353"/>
      <c r="M97" s="353"/>
      <c r="N97" s="146"/>
      <c r="O97" s="146"/>
      <c r="P97" s="146"/>
      <c r="Q97" s="353"/>
      <c r="R97" s="734"/>
      <c r="S97" s="353"/>
      <c r="T97" s="481"/>
    </row>
    <row r="98" spans="1:20" s="9" customFormat="1">
      <c r="A98" s="43" t="s">
        <v>128</v>
      </c>
      <c r="B98" s="345"/>
      <c r="C98" s="345"/>
      <c r="D98" s="345">
        <f>(-2021.302-959.015-11.383)/10</f>
        <v>-299.16999999999996</v>
      </c>
      <c r="E98" s="345">
        <f>(-2019.311-947.635+111.62)/10</f>
        <v>-285.5326</v>
      </c>
      <c r="F98" s="345">
        <f>(-2100.05-934.576-70.946)/10</f>
        <v>-310.55720000000002</v>
      </c>
      <c r="G98" s="345">
        <f>(-(2402.46+881.837-32.795))/10</f>
        <v>-325.15019999999998</v>
      </c>
      <c r="H98" s="345">
        <f>(-2570.326-901.734+73.718)/10</f>
        <v>-339.83420000000001</v>
      </c>
      <c r="I98" s="345">
        <f>(-(2731.953+900.577-55.249))/10</f>
        <v>-357.72809999999998</v>
      </c>
      <c r="J98" s="345">
        <f>(-(2675.295+727.623-26.013))/10</f>
        <v>-337.69050000000004</v>
      </c>
      <c r="K98" s="345">
        <f>(-(2742.742+804.958-26.938))/10</f>
        <v>-352.07620000000003</v>
      </c>
      <c r="L98" s="345">
        <f>(-(2999.736+673.153-221.47))/10</f>
        <v>-345.14190000000002</v>
      </c>
      <c r="M98" s="345">
        <f>(-3383.792-821.556-51.945)/10</f>
        <v>-425.72929999999997</v>
      </c>
      <c r="N98" s="345">
        <f>-346.647-92.54+25.1213</f>
        <v>-414.06569999999999</v>
      </c>
      <c r="O98" s="345">
        <f>-454.2436-141.3987+65.4303</f>
        <v>-530.21199999999999</v>
      </c>
      <c r="P98" s="345">
        <f>-585.9201-85.0081+15.1419</f>
        <v>-655.7863000000001</v>
      </c>
      <c r="Q98" s="345">
        <f>-584.5729-125.0603+53.4838</f>
        <v>-656.14940000000001</v>
      </c>
      <c r="R98" s="729">
        <f>-R94*R100</f>
        <v>-668.96375</v>
      </c>
      <c r="S98" s="348">
        <f>-S94*S100</f>
        <v>-731.3488000000001</v>
      </c>
      <c r="T98" s="476">
        <f>-T94*T100</f>
        <v>-812.31472000000008</v>
      </c>
    </row>
    <row r="99" spans="1:20" s="9" customFormat="1">
      <c r="A99" s="44" t="s">
        <v>30</v>
      </c>
      <c r="B99" s="342"/>
      <c r="C99" s="342" t="e">
        <f t="shared" ref="C99:J99" si="76">C98/B98-1</f>
        <v>#DIV/0!</v>
      </c>
      <c r="D99" s="342" t="e">
        <f t="shared" si="76"/>
        <v>#DIV/0!</v>
      </c>
      <c r="E99" s="342">
        <f t="shared" si="76"/>
        <v>-4.5584116054417034E-2</v>
      </c>
      <c r="F99" s="342">
        <f t="shared" si="76"/>
        <v>8.7641831440613105E-2</v>
      </c>
      <c r="G99" s="342">
        <f t="shared" si="76"/>
        <v>4.6989733292288616E-2</v>
      </c>
      <c r="H99" s="342">
        <f t="shared" si="76"/>
        <v>4.5160667285457645E-2</v>
      </c>
      <c r="I99" s="342">
        <f t="shared" si="76"/>
        <v>5.2654794602779775E-2</v>
      </c>
      <c r="J99" s="342">
        <f t="shared" si="76"/>
        <v>-5.6013491811238603E-2</v>
      </c>
      <c r="K99" s="342">
        <f t="shared" ref="K99:T99" si="77">K98/J98-1</f>
        <v>4.2600250821388075E-2</v>
      </c>
      <c r="L99" s="342">
        <f t="shared" si="77"/>
        <v>-1.9695452291293769E-2</v>
      </c>
      <c r="M99" s="342">
        <f t="shared" si="77"/>
        <v>0.23349063095497802</v>
      </c>
      <c r="N99" s="342">
        <f t="shared" si="77"/>
        <v>-2.7396751879656844E-2</v>
      </c>
      <c r="O99" s="342">
        <f t="shared" si="77"/>
        <v>0.28050210389317454</v>
      </c>
      <c r="P99" s="144">
        <f t="shared" si="77"/>
        <v>0.2368379063468955</v>
      </c>
      <c r="Q99" s="342">
        <f t="shared" si="77"/>
        <v>5.5368646768005902E-4</v>
      </c>
      <c r="R99" s="726">
        <f t="shared" si="77"/>
        <v>1.952962236953959E-2</v>
      </c>
      <c r="S99" s="342">
        <f t="shared" si="77"/>
        <v>9.3256248937255704E-2</v>
      </c>
      <c r="T99" s="473">
        <f t="shared" si="77"/>
        <v>0.11070766780501984</v>
      </c>
    </row>
    <row r="100" spans="1:20" s="9" customFormat="1">
      <c r="A100" s="579" t="s">
        <v>129</v>
      </c>
      <c r="B100" s="581" t="e">
        <f t="shared" ref="B100:J100" si="78">-B98/B94</f>
        <v>#DIV/0!</v>
      </c>
      <c r="C100" s="581" t="e">
        <f t="shared" si="78"/>
        <v>#DIV/0!</v>
      </c>
      <c r="D100" s="581">
        <f t="shared" si="78"/>
        <v>0.42037488216168539</v>
      </c>
      <c r="E100" s="581">
        <f t="shared" si="78"/>
        <v>0.40185250445857579</v>
      </c>
      <c r="F100" s="581">
        <f t="shared" si="78"/>
        <v>0.40184673114870767</v>
      </c>
      <c r="G100" s="581">
        <f t="shared" si="78"/>
        <v>0.38440481898995288</v>
      </c>
      <c r="H100" s="581">
        <f t="shared" si="78"/>
        <v>0.38213158036774503</v>
      </c>
      <c r="I100" s="581">
        <f t="shared" si="78"/>
        <v>0.35977098759888271</v>
      </c>
      <c r="J100" s="581">
        <f t="shared" si="78"/>
        <v>0.33310491117182645</v>
      </c>
      <c r="K100" s="581">
        <f t="shared" ref="K100:P100" si="79">-K98/K94</f>
        <v>0.32749157147514651</v>
      </c>
      <c r="L100" s="581">
        <f t="shared" si="79"/>
        <v>0.31644145145652208</v>
      </c>
      <c r="M100" s="581">
        <f t="shared" si="79"/>
        <v>0.31671781514415509</v>
      </c>
      <c r="N100" s="581">
        <f t="shared" si="79"/>
        <v>0.31057954097626811</v>
      </c>
      <c r="O100" s="581">
        <f t="shared" si="79"/>
        <v>0.34701566411057649</v>
      </c>
      <c r="P100" s="582">
        <f t="shared" si="79"/>
        <v>0.3676447372109321</v>
      </c>
      <c r="Q100" s="581">
        <f t="shared" ref="Q100" si="80">-Q98/Q94</f>
        <v>0.3377089104537615</v>
      </c>
      <c r="R100" s="731">
        <v>0.32500000000000001</v>
      </c>
      <c r="S100" s="534">
        <v>0.32</v>
      </c>
      <c r="T100" s="478">
        <v>0.32</v>
      </c>
    </row>
    <row r="101" spans="1:20" s="1" customFormat="1">
      <c r="A101" s="41"/>
      <c r="B101" s="352"/>
      <c r="C101" s="352"/>
      <c r="D101" s="352"/>
      <c r="E101" s="352"/>
      <c r="F101" s="352"/>
      <c r="G101" s="352"/>
      <c r="H101" s="352"/>
      <c r="I101" s="352"/>
      <c r="J101" s="352"/>
      <c r="K101" s="352"/>
      <c r="L101" s="352"/>
      <c r="M101" s="352"/>
      <c r="N101" s="352"/>
      <c r="O101" s="352"/>
      <c r="P101" s="145"/>
      <c r="Q101" s="352"/>
      <c r="R101" s="733"/>
      <c r="S101" s="352"/>
      <c r="T101" s="480"/>
    </row>
    <row r="102" spans="1:20" s="1" customFormat="1">
      <c r="A102" s="32" t="s">
        <v>130</v>
      </c>
      <c r="B102" s="348">
        <f t="shared" ref="B102:P102" si="81">B94+B98</f>
        <v>0</v>
      </c>
      <c r="C102" s="348">
        <f t="shared" si="81"/>
        <v>0</v>
      </c>
      <c r="D102" s="348">
        <f t="shared" si="81"/>
        <v>412.50430000000006</v>
      </c>
      <c r="E102" s="348">
        <f t="shared" si="81"/>
        <v>425.00819999999999</v>
      </c>
      <c r="F102" s="348">
        <f t="shared" si="81"/>
        <v>462.26780000000002</v>
      </c>
      <c r="G102" s="348">
        <f t="shared" si="81"/>
        <v>520.70339999999987</v>
      </c>
      <c r="H102" s="348">
        <f t="shared" si="81"/>
        <v>549.47779999999989</v>
      </c>
      <c r="I102" s="348">
        <f t="shared" si="81"/>
        <v>636.59359999999992</v>
      </c>
      <c r="J102" s="348">
        <f t="shared" si="81"/>
        <v>676.07569999999998</v>
      </c>
      <c r="K102" s="348">
        <f t="shared" si="81"/>
        <v>722.99330000000009</v>
      </c>
      <c r="L102" s="348">
        <f t="shared" si="81"/>
        <v>745.55559999999991</v>
      </c>
      <c r="M102" s="348">
        <f t="shared" si="81"/>
        <v>918.46190000000001</v>
      </c>
      <c r="N102" s="348">
        <f t="shared" si="81"/>
        <v>919.13770000000011</v>
      </c>
      <c r="O102" s="348">
        <f t="shared" si="81"/>
        <v>997.70749999999998</v>
      </c>
      <c r="P102" s="348">
        <f t="shared" si="81"/>
        <v>1127.9636999999998</v>
      </c>
      <c r="Q102" s="348">
        <f t="shared" ref="Q102" si="82">Q94+Q98</f>
        <v>1286.7943</v>
      </c>
      <c r="R102" s="729">
        <f>R94+R98</f>
        <v>1389.38625</v>
      </c>
      <c r="S102" s="348">
        <f>S94+S98</f>
        <v>1554.1161999999999</v>
      </c>
      <c r="T102" s="476">
        <f>T94+T98</f>
        <v>1726.1687800000002</v>
      </c>
    </row>
    <row r="103" spans="1:20" s="10" customFormat="1" ht="12">
      <c r="A103" s="45" t="s">
        <v>131</v>
      </c>
      <c r="B103" s="354" t="e">
        <f t="shared" ref="B103:G103" si="83">B102/B94</f>
        <v>#DIV/0!</v>
      </c>
      <c r="C103" s="354" t="e">
        <f t="shared" si="83"/>
        <v>#DIV/0!</v>
      </c>
      <c r="D103" s="354">
        <f t="shared" si="83"/>
        <v>0.57962511783831461</v>
      </c>
      <c r="E103" s="354">
        <f t="shared" si="83"/>
        <v>0.59814749554142421</v>
      </c>
      <c r="F103" s="354">
        <f t="shared" si="83"/>
        <v>0.59815326885129239</v>
      </c>
      <c r="G103" s="354">
        <f t="shared" si="83"/>
        <v>0.61559518101004707</v>
      </c>
      <c r="H103" s="354">
        <f t="shared" ref="H103:M103" si="84">H102/H94</f>
        <v>0.61786841963225503</v>
      </c>
      <c r="I103" s="354">
        <f t="shared" si="84"/>
        <v>0.64022901240111718</v>
      </c>
      <c r="J103" s="354">
        <f t="shared" si="84"/>
        <v>0.66689508882817361</v>
      </c>
      <c r="K103" s="355">
        <f t="shared" si="84"/>
        <v>0.6725084285248536</v>
      </c>
      <c r="L103" s="355">
        <f t="shared" si="84"/>
        <v>0.68355854854347786</v>
      </c>
      <c r="M103" s="355">
        <f t="shared" si="84"/>
        <v>0.68328218485584491</v>
      </c>
      <c r="N103" s="355">
        <f t="shared" ref="N103:S103" si="85">N102/N94</f>
        <v>0.68942045902373195</v>
      </c>
      <c r="O103" s="355">
        <f t="shared" si="85"/>
        <v>0.65298433588942351</v>
      </c>
      <c r="P103" s="443">
        <f t="shared" si="85"/>
        <v>0.63235526278906784</v>
      </c>
      <c r="Q103" s="355">
        <f t="shared" ref="Q103" si="86">Q102/Q94</f>
        <v>0.6622910895462385</v>
      </c>
      <c r="R103" s="735">
        <f t="shared" si="85"/>
        <v>0.67500000000000004</v>
      </c>
      <c r="S103" s="355">
        <f t="shared" si="85"/>
        <v>0.67999999999999994</v>
      </c>
      <c r="T103" s="482">
        <f t="shared" ref="T103" si="87">T102/T94</f>
        <v>0.68</v>
      </c>
    </row>
    <row r="104" spans="1:20" s="10" customFormat="1" ht="11">
      <c r="A104" s="45"/>
      <c r="B104" s="354"/>
      <c r="C104" s="354"/>
      <c r="D104" s="354"/>
      <c r="E104" s="354"/>
      <c r="F104" s="354"/>
      <c r="G104" s="354"/>
      <c r="H104" s="354"/>
      <c r="I104" s="354"/>
      <c r="J104" s="354"/>
      <c r="K104" s="354"/>
      <c r="L104" s="354"/>
      <c r="M104" s="354"/>
      <c r="N104" s="354"/>
      <c r="O104" s="354"/>
      <c r="P104" s="444"/>
      <c r="Q104" s="354"/>
      <c r="R104" s="736"/>
      <c r="S104" s="354"/>
      <c r="T104" s="483"/>
    </row>
    <row r="105" spans="1:20" s="1" customFormat="1">
      <c r="A105" s="97" t="s">
        <v>132</v>
      </c>
      <c r="B105" s="345"/>
      <c r="C105" s="345"/>
      <c r="D105" s="345">
        <v>-85.565899999999999</v>
      </c>
      <c r="E105" s="345">
        <v>-99.017499999999998</v>
      </c>
      <c r="F105" s="345">
        <v>-107.5214</v>
      </c>
      <c r="G105" s="345">
        <v>-122.0509</v>
      </c>
      <c r="H105" s="345">
        <v>-137.57929999999999</v>
      </c>
      <c r="I105" s="345">
        <v>-175.75809999999998</v>
      </c>
      <c r="J105" s="345">
        <v>-191.0772</v>
      </c>
      <c r="K105" s="345">
        <v>-216.66630000000001</v>
      </c>
      <c r="L105" s="345">
        <v>-225.5745</v>
      </c>
      <c r="M105" s="345">
        <v>-277.47840000000002</v>
      </c>
      <c r="N105" s="345">
        <v>-296.28539999999998</v>
      </c>
      <c r="O105" s="345">
        <v>-343.33150000000001</v>
      </c>
      <c r="P105" s="345">
        <f>-390.8954</f>
        <v>-390.8954</v>
      </c>
      <c r="Q105" s="345">
        <v>-413.4042</v>
      </c>
      <c r="R105" s="729">
        <f>-R107*R94</f>
        <v>-442.54524999999995</v>
      </c>
      <c r="S105" s="348">
        <f>-S107*S94</f>
        <v>-479.94765000000001</v>
      </c>
      <c r="T105" s="476">
        <f>-T107*T94</f>
        <v>-520.3891175</v>
      </c>
    </row>
    <row r="106" spans="1:20" s="6" customFormat="1" ht="12">
      <c r="A106" s="44" t="s">
        <v>97</v>
      </c>
      <c r="B106" s="8"/>
      <c r="C106" s="8" t="e">
        <f>C105/B105-1</f>
        <v>#DIV/0!</v>
      </c>
      <c r="D106" s="8" t="e">
        <f>D105/C105-1</f>
        <v>#DIV/0!</v>
      </c>
      <c r="E106" s="8">
        <f>E105/D105-1</f>
        <v>0.15720748569231424</v>
      </c>
      <c r="F106" s="8">
        <f>F105/E105-1</f>
        <v>8.5882798495215518E-2</v>
      </c>
      <c r="G106" s="8">
        <f>G105/F105-1</f>
        <v>0.13513123899056367</v>
      </c>
      <c r="H106" s="8">
        <f t="shared" ref="H106:N106" si="88">H105/G105-1</f>
        <v>0.12722888565344448</v>
      </c>
      <c r="I106" s="8">
        <f>I105/H105-1</f>
        <v>0.27750395590034249</v>
      </c>
      <c r="J106" s="8">
        <f t="shared" si="88"/>
        <v>8.7160136574075509E-2</v>
      </c>
      <c r="K106" s="8">
        <f t="shared" si="88"/>
        <v>0.13392021654074893</v>
      </c>
      <c r="L106" s="8">
        <f t="shared" si="88"/>
        <v>4.1114838809727106E-2</v>
      </c>
      <c r="M106" s="8">
        <f t="shared" si="88"/>
        <v>0.2300964869699369</v>
      </c>
      <c r="N106" s="8">
        <f t="shared" si="88"/>
        <v>6.7778248685302911E-2</v>
      </c>
      <c r="O106" s="8">
        <f t="shared" ref="O106:T106" si="89">O105/N105-1</f>
        <v>0.15878642687084832</v>
      </c>
      <c r="P106" s="144">
        <f t="shared" si="89"/>
        <v>0.13853637082528114</v>
      </c>
      <c r="Q106" s="342">
        <f t="shared" si="89"/>
        <v>5.7582667895298867E-2</v>
      </c>
      <c r="R106" s="726">
        <f t="shared" si="89"/>
        <v>7.0490454620441678E-2</v>
      </c>
      <c r="S106" s="342">
        <f t="shared" si="89"/>
        <v>8.4516555086739942E-2</v>
      </c>
      <c r="T106" s="473">
        <f t="shared" si="89"/>
        <v>8.4262247142995683E-2</v>
      </c>
    </row>
    <row r="107" spans="1:20" s="1" customFormat="1">
      <c r="A107" s="579" t="s">
        <v>133</v>
      </c>
      <c r="B107" s="580" t="e">
        <f t="shared" ref="B107:G107" si="90">-B105/B94</f>
        <v>#DIV/0!</v>
      </c>
      <c r="C107" s="580" t="e">
        <f t="shared" si="90"/>
        <v>#DIV/0!</v>
      </c>
      <c r="D107" s="581">
        <f t="shared" si="90"/>
        <v>0.12023182514810496</v>
      </c>
      <c r="E107" s="581">
        <f t="shared" si="90"/>
        <v>0.13935512218299076</v>
      </c>
      <c r="F107" s="581">
        <f t="shared" si="90"/>
        <v>0.1391277456086436</v>
      </c>
      <c r="G107" s="581">
        <f t="shared" si="90"/>
        <v>0.1442931731921458</v>
      </c>
      <c r="H107" s="581">
        <f t="shared" ref="H107:M107" si="91">-H105/H94</f>
        <v>0.15470307383685367</v>
      </c>
      <c r="I107" s="581">
        <f t="shared" si="91"/>
        <v>0.17676180656622498</v>
      </c>
      <c r="J107" s="581">
        <f t="shared" si="91"/>
        <v>0.18848251204271754</v>
      </c>
      <c r="K107" s="581">
        <f t="shared" si="91"/>
        <v>0.20153701690913936</v>
      </c>
      <c r="L107" s="581">
        <f t="shared" si="91"/>
        <v>0.2068167388299689</v>
      </c>
      <c r="M107" s="581">
        <f t="shared" si="91"/>
        <v>0.20642777604852644</v>
      </c>
      <c r="N107" s="581">
        <f>-N105/N94</f>
        <v>0.22223570686963443</v>
      </c>
      <c r="O107" s="581">
        <f>-O105/O94</f>
        <v>0.22470522825319006</v>
      </c>
      <c r="P107" s="581">
        <f>-P105/P94</f>
        <v>0.21914248072880169</v>
      </c>
      <c r="Q107" s="581">
        <f>-Q105/Q94</f>
        <v>0.21277209421971413</v>
      </c>
      <c r="R107" s="731">
        <v>0.215</v>
      </c>
      <c r="S107" s="534">
        <v>0.21</v>
      </c>
      <c r="T107" s="478">
        <v>0.20499999999999999</v>
      </c>
    </row>
    <row r="108" spans="1:20" s="1" customFormat="1">
      <c r="A108" s="357"/>
      <c r="B108" s="352"/>
      <c r="C108" s="352"/>
      <c r="D108" s="352"/>
      <c r="E108" s="352"/>
      <c r="F108" s="352"/>
      <c r="G108" s="352"/>
      <c r="H108" s="352"/>
      <c r="I108" s="352"/>
      <c r="J108" s="352"/>
      <c r="K108" s="352"/>
      <c r="L108" s="352"/>
      <c r="M108" s="352"/>
      <c r="N108" s="352"/>
      <c r="O108" s="352"/>
      <c r="P108" s="145"/>
      <c r="Q108" s="352"/>
      <c r="R108" s="733"/>
      <c r="S108" s="352"/>
      <c r="T108" s="480"/>
    </row>
    <row r="109" spans="1:20" s="1" customFormat="1">
      <c r="A109" s="97" t="s">
        <v>134</v>
      </c>
      <c r="B109" s="345"/>
      <c r="C109" s="345"/>
      <c r="D109" s="345">
        <v>-14.610300000000001</v>
      </c>
      <c r="E109" s="345">
        <v>-15.990399999999999</v>
      </c>
      <c r="F109" s="345">
        <v>-20.8245</v>
      </c>
      <c r="G109" s="345">
        <v>-19.873100000000001</v>
      </c>
      <c r="H109" s="345">
        <f>(-206.071)/10</f>
        <v>-20.607099999999999</v>
      </c>
      <c r="I109" s="345">
        <v>-27.159500000000001</v>
      </c>
      <c r="J109" s="345">
        <v>-25.430799999999998</v>
      </c>
      <c r="K109" s="345">
        <v>-24.870200000000001</v>
      </c>
      <c r="L109" s="345">
        <v>-29.010700000000003</v>
      </c>
      <c r="M109" s="345">
        <v>-25.787099999999999</v>
      </c>
      <c r="N109" s="345">
        <v>-25.991800000000001</v>
      </c>
      <c r="O109" s="345">
        <v>-30.262499999999999</v>
      </c>
      <c r="P109" s="345">
        <v>-29.262499999999999</v>
      </c>
      <c r="Q109" s="345"/>
      <c r="R109" s="729">
        <f>-R111*R94</f>
        <v>-41.167000000000002</v>
      </c>
      <c r="S109" s="348">
        <f>-S111*S94</f>
        <v>-45.709300000000006</v>
      </c>
      <c r="T109" s="476">
        <f>-T111*T94</f>
        <v>-50.769670000000005</v>
      </c>
    </row>
    <row r="110" spans="1:20" s="1" customFormat="1">
      <c r="A110" s="44" t="s">
        <v>97</v>
      </c>
      <c r="B110" s="8"/>
      <c r="C110" s="8" t="e">
        <f>C109/B109-1</f>
        <v>#DIV/0!</v>
      </c>
      <c r="D110" s="8" t="e">
        <f>D109/C109-1</f>
        <v>#DIV/0!</v>
      </c>
      <c r="E110" s="8">
        <f>E109/D109-1</f>
        <v>9.4460757137088125E-2</v>
      </c>
      <c r="F110" s="8">
        <f>F109/E109-1</f>
        <v>0.30231263758254956</v>
      </c>
      <c r="G110" s="8">
        <f>G109/F109-1</f>
        <v>-4.5686571106148932E-2</v>
      </c>
      <c r="H110" s="8">
        <f t="shared" ref="H110:N110" si="92">H109/G109-1</f>
        <v>3.6934348440857079E-2</v>
      </c>
      <c r="I110" s="8">
        <f>I109/H109-1</f>
        <v>0.31796807896307588</v>
      </c>
      <c r="J110" s="8">
        <f t="shared" si="92"/>
        <v>-6.3649919917524334E-2</v>
      </c>
      <c r="K110" s="8">
        <f t="shared" si="92"/>
        <v>-2.204413545779127E-2</v>
      </c>
      <c r="L110" s="8">
        <f t="shared" si="92"/>
        <v>0.16648438693697698</v>
      </c>
      <c r="M110" s="8">
        <f t="shared" si="92"/>
        <v>-0.11111762211873566</v>
      </c>
      <c r="N110" s="8">
        <f t="shared" si="92"/>
        <v>7.9380775659148028E-3</v>
      </c>
      <c r="O110" s="8">
        <f t="shared" ref="O110:T110" si="93">O109/N109-1</f>
        <v>0.16430951300025387</v>
      </c>
      <c r="P110" s="8">
        <f t="shared" ref="P110" si="94">P109/O109-1</f>
        <v>-3.3044196612969867E-2</v>
      </c>
      <c r="Q110" s="342">
        <f t="shared" ref="Q110" si="95">Q109/P109-1</f>
        <v>-1</v>
      </c>
      <c r="R110" s="726" t="e">
        <f t="shared" si="93"/>
        <v>#DIV/0!</v>
      </c>
      <c r="S110" s="342">
        <f t="shared" si="93"/>
        <v>0.11033837782690026</v>
      </c>
      <c r="T110" s="473">
        <f t="shared" si="93"/>
        <v>0.11070766780501984</v>
      </c>
    </row>
    <row r="111" spans="1:20" s="1" customFormat="1">
      <c r="A111" s="579" t="s">
        <v>133</v>
      </c>
      <c r="B111" s="581" t="e">
        <f t="shared" ref="B111:G111" si="96">-B109/B94</f>
        <v>#DIV/0!</v>
      </c>
      <c r="C111" s="581" t="e">
        <f t="shared" si="96"/>
        <v>#DIV/0!</v>
      </c>
      <c r="D111" s="581">
        <f t="shared" si="96"/>
        <v>2.0529475351294828E-2</v>
      </c>
      <c r="E111" s="581">
        <f t="shared" si="96"/>
        <v>2.2504548648015706E-2</v>
      </c>
      <c r="F111" s="581">
        <f t="shared" si="96"/>
        <v>2.69459450716527E-2</v>
      </c>
      <c r="G111" s="581">
        <f t="shared" si="96"/>
        <v>2.3494727692830064E-2</v>
      </c>
      <c r="H111" s="581">
        <f t="shared" ref="H111:M111" si="97">-H109/H94</f>
        <v>2.3171957648159477E-2</v>
      </c>
      <c r="I111" s="581">
        <f t="shared" si="97"/>
        <v>2.7314600495996419E-2</v>
      </c>
      <c r="J111" s="581">
        <f t="shared" si="97"/>
        <v>2.5085468424573633E-2</v>
      </c>
      <c r="K111" s="581">
        <f t="shared" si="97"/>
        <v>2.3133574154973236E-2</v>
      </c>
      <c r="L111" s="581">
        <f t="shared" si="97"/>
        <v>2.6598300628726118E-2</v>
      </c>
      <c r="M111" s="581">
        <f t="shared" si="97"/>
        <v>1.9184101190366371E-2</v>
      </c>
      <c r="N111" s="581">
        <f>-N109/N94</f>
        <v>1.9495749860823936E-2</v>
      </c>
      <c r="O111" s="581">
        <f>-O109/O94</f>
        <v>1.9806344509642033E-2</v>
      </c>
      <c r="P111" s="581">
        <f t="shared" ref="P111:Q111" si="98">-P109/P94</f>
        <v>1.6405045550105114E-2</v>
      </c>
      <c r="Q111" s="581">
        <f t="shared" si="98"/>
        <v>0</v>
      </c>
      <c r="R111" s="731">
        <v>0.02</v>
      </c>
      <c r="S111" s="534">
        <v>0.02</v>
      </c>
      <c r="T111" s="478">
        <v>0.02</v>
      </c>
    </row>
    <row r="112" spans="1:20" s="1" customFormat="1">
      <c r="A112" s="39"/>
      <c r="B112" s="342"/>
      <c r="C112" s="342"/>
      <c r="D112" s="342"/>
      <c r="E112" s="342"/>
      <c r="F112" s="342"/>
      <c r="G112" s="342"/>
      <c r="H112" s="342"/>
      <c r="I112" s="342"/>
      <c r="J112" s="342"/>
      <c r="K112" s="342"/>
      <c r="L112" s="342"/>
      <c r="M112" s="342"/>
      <c r="N112" s="291"/>
      <c r="O112" s="291"/>
      <c r="P112" s="445"/>
      <c r="Q112" s="535"/>
      <c r="R112" s="737"/>
      <c r="S112" s="535"/>
      <c r="T112" s="484"/>
    </row>
    <row r="113" spans="1:20" s="1" customFormat="1">
      <c r="A113" s="97" t="s">
        <v>135</v>
      </c>
      <c r="B113" s="345"/>
      <c r="C113" s="345"/>
      <c r="D113" s="345">
        <v>-35.861000000000004</v>
      </c>
      <c r="E113" s="345">
        <f>(-353.31)/10</f>
        <v>-35.331000000000003</v>
      </c>
      <c r="F113" s="345">
        <f>(-24.5-280.561)/10</f>
        <v>-30.506099999999996</v>
      </c>
      <c r="G113" s="345">
        <f>(-25.57-240.393)/10</f>
        <v>-26.596300000000003</v>
      </c>
      <c r="H113" s="345">
        <f>(-38.87-286.944)/10</f>
        <v>-32.581400000000002</v>
      </c>
      <c r="I113" s="345">
        <f>(-69.596-216.634)/10</f>
        <v>-28.623000000000001</v>
      </c>
      <c r="J113" s="345">
        <f>(-106.653-225.414)/10</f>
        <v>-33.206699999999998</v>
      </c>
      <c r="K113" s="345">
        <f>(-(114.121+338.063))/10</f>
        <v>-45.218399999999995</v>
      </c>
      <c r="L113" s="345">
        <f>(-(165.469+296.114))/10</f>
        <v>-46.158299999999997</v>
      </c>
      <c r="M113" s="345">
        <f>(-414.474-153.524)/10</f>
        <v>-56.799800000000005</v>
      </c>
      <c r="N113" s="345">
        <f>-12.162-26.5611</f>
        <v>-38.723100000000002</v>
      </c>
      <c r="O113" s="345">
        <f>-15.8719-67.1328</f>
        <v>-83.0047</v>
      </c>
      <c r="P113" s="345">
        <f>-18.1577-79.5595</f>
        <v>-97.717199999999991</v>
      </c>
      <c r="Q113" s="345"/>
      <c r="R113" s="729">
        <f>-R115*R94</f>
        <v>-113.20925</v>
      </c>
      <c r="S113" s="348">
        <f>-S115*S94</f>
        <v>-125.70057500000001</v>
      </c>
      <c r="T113" s="476">
        <f>-T115*T94</f>
        <v>-139.61659250000002</v>
      </c>
    </row>
    <row r="114" spans="1:20" s="1" customFormat="1">
      <c r="A114" s="44" t="s">
        <v>97</v>
      </c>
      <c r="B114" s="8"/>
      <c r="C114" s="8" t="e">
        <f t="shared" ref="C114:T114" si="99">C113/B113-1</f>
        <v>#DIV/0!</v>
      </c>
      <c r="D114" s="8" t="e">
        <f t="shared" si="99"/>
        <v>#DIV/0!</v>
      </c>
      <c r="E114" s="8">
        <f t="shared" si="99"/>
        <v>-1.4779286690276394E-2</v>
      </c>
      <c r="F114" s="8">
        <f t="shared" si="99"/>
        <v>-0.13656279188248299</v>
      </c>
      <c r="G114" s="8">
        <f t="shared" si="99"/>
        <v>-0.12816453102822034</v>
      </c>
      <c r="H114" s="8">
        <f t="shared" si="99"/>
        <v>0.22503506126792061</v>
      </c>
      <c r="I114" s="8">
        <f t="shared" si="99"/>
        <v>-0.12149263076479222</v>
      </c>
      <c r="J114" s="8">
        <f t="shared" si="99"/>
        <v>0.1601404464940781</v>
      </c>
      <c r="K114" s="8">
        <f t="shared" si="99"/>
        <v>0.36172519401205183</v>
      </c>
      <c r="L114" s="8">
        <f t="shared" si="99"/>
        <v>2.0785786317074395E-2</v>
      </c>
      <c r="M114" s="8">
        <f t="shared" si="99"/>
        <v>0.2305435858772964</v>
      </c>
      <c r="N114" s="8">
        <f t="shared" si="99"/>
        <v>-0.31825288117211681</v>
      </c>
      <c r="O114" s="8">
        <f t="shared" si="99"/>
        <v>1.1435448091707534</v>
      </c>
      <c r="P114" s="144">
        <f t="shared" si="99"/>
        <v>0.17724899915305992</v>
      </c>
      <c r="Q114" s="342">
        <f t="shared" si="99"/>
        <v>-1</v>
      </c>
      <c r="R114" s="726" t="e">
        <f t="shared" si="99"/>
        <v>#DIV/0!</v>
      </c>
      <c r="S114" s="342">
        <f t="shared" si="99"/>
        <v>0.11033837782690026</v>
      </c>
      <c r="T114" s="473">
        <f t="shared" si="99"/>
        <v>0.11070766780502006</v>
      </c>
    </row>
    <row r="115" spans="1:20" s="1" customFormat="1">
      <c r="A115" s="579" t="s">
        <v>133</v>
      </c>
      <c r="B115" s="581" t="e">
        <f>-B113/B97</f>
        <v>#DIV/0!</v>
      </c>
      <c r="C115" s="581" t="e">
        <f>-C113/C97</f>
        <v>#DIV/0!</v>
      </c>
      <c r="D115" s="581">
        <f>-D113/D94</f>
        <v>5.0389623455561069E-2</v>
      </c>
      <c r="E115" s="581">
        <f>-E113/E94</f>
        <v>4.9724097476175899E-2</v>
      </c>
      <c r="F115" s="581">
        <f t="shared" ref="F115:M115" si="100">-F113/F94</f>
        <v>3.9473490117426319E-2</v>
      </c>
      <c r="G115" s="581">
        <f t="shared" si="100"/>
        <v>3.1443148081417405E-2</v>
      </c>
      <c r="H115" s="581">
        <f t="shared" si="100"/>
        <v>3.6636635961282436E-2</v>
      </c>
      <c r="I115" s="581">
        <f t="shared" si="100"/>
        <v>2.8786458145286381E-2</v>
      </c>
      <c r="J115" s="581">
        <f t="shared" si="100"/>
        <v>3.2755777416923149E-2</v>
      </c>
      <c r="K115" s="581">
        <f t="shared" si="100"/>
        <v>4.2060908620326402E-2</v>
      </c>
      <c r="L115" s="581">
        <f t="shared" si="100"/>
        <v>4.2319983313430162E-2</v>
      </c>
      <c r="M115" s="581">
        <f t="shared" si="100"/>
        <v>4.2255744569671343E-2</v>
      </c>
      <c r="N115" s="581">
        <f>-N113/N94</f>
        <v>2.9045155450398642E-2</v>
      </c>
      <c r="O115" s="581">
        <f>-O113/O94</f>
        <v>5.4325309677636817E-2</v>
      </c>
      <c r="P115" s="581">
        <f>-P113/P94</f>
        <v>5.4781892081289411E-2</v>
      </c>
      <c r="Q115" s="581">
        <f>-Q113/Q94</f>
        <v>0</v>
      </c>
      <c r="R115" s="731">
        <v>5.5E-2</v>
      </c>
      <c r="S115" s="534">
        <v>5.5E-2</v>
      </c>
      <c r="T115" s="478">
        <f>S115</f>
        <v>5.5E-2</v>
      </c>
    </row>
    <row r="116" spans="1:20" s="1" customFormat="1">
      <c r="A116" s="357"/>
      <c r="B116" s="352"/>
      <c r="C116" s="352"/>
      <c r="D116" s="352"/>
      <c r="E116" s="352"/>
      <c r="F116" s="352"/>
      <c r="G116" s="352"/>
      <c r="H116" s="352"/>
      <c r="I116" s="352"/>
      <c r="J116" s="352"/>
      <c r="K116" s="352"/>
      <c r="L116" s="352"/>
      <c r="M116" s="352"/>
      <c r="N116" s="352"/>
      <c r="O116" s="352"/>
      <c r="P116" s="145"/>
      <c r="Q116" s="352"/>
      <c r="R116" s="733"/>
      <c r="S116" s="352"/>
      <c r="T116" s="480"/>
    </row>
    <row r="117" spans="1:20" s="1" customFormat="1">
      <c r="A117" s="97" t="s">
        <v>136</v>
      </c>
      <c r="B117" s="345"/>
      <c r="C117" s="345"/>
      <c r="D117" s="345">
        <f>(-161.0245-D109-D113)</f>
        <v>-110.55319999999999</v>
      </c>
      <c r="E117" s="345">
        <f>(-161.6966-E109-E113)</f>
        <v>-110.37519999999999</v>
      </c>
      <c r="F117" s="345">
        <f>(-173.8527-F109-F113)</f>
        <v>-122.52209999999999</v>
      </c>
      <c r="G117" s="345">
        <f>(-191.6293-G109-G113)</f>
        <v>-145.15989999999999</v>
      </c>
      <c r="H117" s="345">
        <f>(-213.3295-H109-H113)</f>
        <v>-160.14099999999999</v>
      </c>
      <c r="I117" s="345">
        <f>(-232.0986-I109-I113)</f>
        <v>-176.31610000000001</v>
      </c>
      <c r="J117" s="345">
        <f>(-241.6368-J109-J113)</f>
        <v>-182.99930000000001</v>
      </c>
      <c r="K117" s="345">
        <f>(-279.6374-K109-K113)</f>
        <v>-209.5488</v>
      </c>
      <c r="L117" s="345">
        <f>(-288.9681-L109-L113)</f>
        <v>-213.79910000000001</v>
      </c>
      <c r="M117" s="345">
        <f>(-348.03-M109-M113)-M139</f>
        <v>-225.51309999999995</v>
      </c>
      <c r="N117" s="345">
        <f>(-288.7954-N109-N113)</f>
        <v>-224.08049999999997</v>
      </c>
      <c r="O117" s="345">
        <f>-400.6892-O113-O109</f>
        <v>-287.42200000000003</v>
      </c>
      <c r="P117" s="345">
        <f>-486.0942-P113-P109</f>
        <v>-359.11450000000002</v>
      </c>
      <c r="Q117" s="345">
        <f>-534.8529-Q113-Q109</f>
        <v>-534.85289999999998</v>
      </c>
      <c r="R117" s="729">
        <f>-R119*R94</f>
        <v>-401.37824999999998</v>
      </c>
      <c r="S117" s="348">
        <f>-S119*S94</f>
        <v>-434.23835000000003</v>
      </c>
      <c r="T117" s="476">
        <f>-T119*T94</f>
        <v>-469.61944750000004</v>
      </c>
    </row>
    <row r="118" spans="1:20" s="1" customFormat="1">
      <c r="A118" s="44" t="s">
        <v>97</v>
      </c>
      <c r="B118" s="8"/>
      <c r="C118" s="8" t="e">
        <f>C117/B117-1</f>
        <v>#DIV/0!</v>
      </c>
      <c r="D118" s="8" t="e">
        <f>D117/C117-1</f>
        <v>#DIV/0!</v>
      </c>
      <c r="E118" s="8">
        <f>E117/D117-1</f>
        <v>-1.6100845565754085E-3</v>
      </c>
      <c r="F118" s="8">
        <f>F117/E117-1</f>
        <v>0.11005098971508098</v>
      </c>
      <c r="G118" s="8">
        <f>G117/F117-1</f>
        <v>0.18476503422647839</v>
      </c>
      <c r="H118" s="8">
        <f t="shared" ref="H118:N118" si="101">H117/G117-1</f>
        <v>0.10320412179947769</v>
      </c>
      <c r="I118" s="8">
        <f>I117/H117-1</f>
        <v>0.1010053640229549</v>
      </c>
      <c r="J118" s="8">
        <f t="shared" si="101"/>
        <v>3.7904649660467804E-2</v>
      </c>
      <c r="K118" s="8">
        <f t="shared" si="101"/>
        <v>0.14507978992269366</v>
      </c>
      <c r="L118" s="8">
        <f t="shared" si="101"/>
        <v>2.0283103506200106E-2</v>
      </c>
      <c r="M118" s="8">
        <f t="shared" si="101"/>
        <v>5.4789753558363685E-2</v>
      </c>
      <c r="N118" s="8">
        <f t="shared" si="101"/>
        <v>-6.3526243043086073E-3</v>
      </c>
      <c r="O118" s="8">
        <f t="shared" ref="O118:T118" si="102">O117/N117-1</f>
        <v>0.28267296797356334</v>
      </c>
      <c r="P118" s="144">
        <f t="shared" si="102"/>
        <v>0.24943288961874877</v>
      </c>
      <c r="Q118" s="342">
        <f t="shared" si="102"/>
        <v>0.48936592646634969</v>
      </c>
      <c r="R118" s="726">
        <f t="shared" si="102"/>
        <v>-0.24955394277566789</v>
      </c>
      <c r="S118" s="342">
        <f t="shared" si="102"/>
        <v>8.1868163010826001E-2</v>
      </c>
      <c r="T118" s="473">
        <f t="shared" si="102"/>
        <v>8.1478518652256415E-2</v>
      </c>
    </row>
    <row r="119" spans="1:20" s="1" customFormat="1">
      <c r="A119" s="579" t="s">
        <v>133</v>
      </c>
      <c r="B119" s="581" t="e">
        <f t="shared" ref="B119:P119" si="103">-B117/B94</f>
        <v>#DIV/0!</v>
      </c>
      <c r="C119" s="581" t="e">
        <f t="shared" si="103"/>
        <v>#DIV/0!</v>
      </c>
      <c r="D119" s="581">
        <f t="shared" si="103"/>
        <v>0.15534240873950342</v>
      </c>
      <c r="E119" s="581">
        <f t="shared" si="103"/>
        <v>0.15533970744537118</v>
      </c>
      <c r="F119" s="581">
        <f t="shared" si="103"/>
        <v>0.15853796137547307</v>
      </c>
      <c r="G119" s="581">
        <f t="shared" si="103"/>
        <v>0.17161350380254931</v>
      </c>
      <c r="H119" s="581">
        <f t="shared" si="103"/>
        <v>0.18007291029469974</v>
      </c>
      <c r="I119" s="581">
        <f t="shared" si="103"/>
        <v>0.17732299315201511</v>
      </c>
      <c r="J119" s="581">
        <f t="shared" si="103"/>
        <v>0.1805143039884344</v>
      </c>
      <c r="K119" s="581">
        <f t="shared" si="103"/>
        <v>0.1949165146997473</v>
      </c>
      <c r="L119" s="581">
        <f t="shared" si="103"/>
        <v>0.19602052814827212</v>
      </c>
      <c r="M119" s="581">
        <f t="shared" si="103"/>
        <v>0.16776861803588652</v>
      </c>
      <c r="N119" s="581">
        <f t="shared" si="103"/>
        <v>0.16807675407968503</v>
      </c>
      <c r="O119" s="581">
        <f t="shared" si="103"/>
        <v>0.1881133135613493</v>
      </c>
      <c r="P119" s="581">
        <f t="shared" si="103"/>
        <v>0.20132557813594956</v>
      </c>
      <c r="Q119" s="581">
        <f t="shared" ref="Q119" si="104">-Q117/Q94</f>
        <v>0.2752796697094208</v>
      </c>
      <c r="R119" s="731">
        <v>0.19500000000000001</v>
      </c>
      <c r="S119" s="534">
        <v>0.19</v>
      </c>
      <c r="T119" s="478">
        <v>0.185</v>
      </c>
    </row>
    <row r="120" spans="1:20" s="1" customFormat="1">
      <c r="A120" s="43" t="s">
        <v>437</v>
      </c>
      <c r="B120" s="342"/>
      <c r="C120" s="342"/>
      <c r="D120" s="650">
        <f>SUM(D105,D109,D113,D117)</f>
        <v>-246.59039999999999</v>
      </c>
      <c r="E120" s="650">
        <f t="shared" ref="E120:R120" si="105">SUM(E105,E109,E113,E117)</f>
        <v>-260.71409999999997</v>
      </c>
      <c r="F120" s="650">
        <f t="shared" si="105"/>
        <v>-281.3741</v>
      </c>
      <c r="G120" s="650">
        <f t="shared" si="105"/>
        <v>-313.68020000000001</v>
      </c>
      <c r="H120" s="650">
        <f t="shared" si="105"/>
        <v>-350.90879999999999</v>
      </c>
      <c r="I120" s="650">
        <f t="shared" si="105"/>
        <v>-407.85669999999999</v>
      </c>
      <c r="J120" s="650">
        <f t="shared" si="105"/>
        <v>-432.714</v>
      </c>
      <c r="K120" s="650">
        <f t="shared" si="105"/>
        <v>-496.30370000000005</v>
      </c>
      <c r="L120" s="650">
        <f t="shared" si="105"/>
        <v>-514.54259999999999</v>
      </c>
      <c r="M120" s="650">
        <f t="shared" si="105"/>
        <v>-585.57839999999999</v>
      </c>
      <c r="N120" s="650">
        <f t="shared" si="105"/>
        <v>-585.08079999999995</v>
      </c>
      <c r="O120" s="650">
        <f t="shared" si="105"/>
        <v>-744.02070000000003</v>
      </c>
      <c r="P120" s="650">
        <f>SUM(P105,P109,P113,P117)</f>
        <v>-876.9896</v>
      </c>
      <c r="Q120" s="650">
        <f>SUM(Q105,Q109,Q113,Q117)</f>
        <v>-948.25710000000004</v>
      </c>
      <c r="R120" s="818">
        <f t="shared" si="105"/>
        <v>-998.2997499999999</v>
      </c>
      <c r="S120" s="650">
        <f t="shared" ref="S120:T120" si="106">SUM(S105,S109,S113,S117)</f>
        <v>-1085.5958750000002</v>
      </c>
      <c r="T120" s="778">
        <f t="shared" si="106"/>
        <v>-1180.3948275</v>
      </c>
    </row>
    <row r="121" spans="1:20" s="1" customFormat="1" ht="14" thickBot="1">
      <c r="A121" s="46"/>
      <c r="B121" s="352"/>
      <c r="C121" s="352"/>
      <c r="D121" s="594">
        <f>SUM(D119,D115,D111,D107)</f>
        <v>0.34649333269446425</v>
      </c>
      <c r="E121" s="594">
        <f t="shared" ref="E121:S121" si="107">SUM(E119,E115,E111,E107)</f>
        <v>0.36692347575255357</v>
      </c>
      <c r="F121" s="594">
        <f t="shared" si="107"/>
        <v>0.36408514217319571</v>
      </c>
      <c r="G121" s="594">
        <f t="shared" si="107"/>
        <v>0.37084455276894257</v>
      </c>
      <c r="H121" s="594">
        <f t="shared" si="107"/>
        <v>0.39458457774099531</v>
      </c>
      <c r="I121" s="594">
        <f t="shared" si="107"/>
        <v>0.41018585835952287</v>
      </c>
      <c r="J121" s="594">
        <f t="shared" si="107"/>
        <v>0.42683806187264872</v>
      </c>
      <c r="K121" s="594">
        <f t="shared" si="107"/>
        <v>0.46164801438418634</v>
      </c>
      <c r="L121" s="594">
        <f t="shared" si="107"/>
        <v>0.47175555092039723</v>
      </c>
      <c r="M121" s="656">
        <f t="shared" si="107"/>
        <v>0.43563623984445066</v>
      </c>
      <c r="N121" s="656">
        <f t="shared" si="107"/>
        <v>0.43885336626054205</v>
      </c>
      <c r="O121" s="656">
        <f t="shared" si="107"/>
        <v>0.48695019600181821</v>
      </c>
      <c r="P121" s="656">
        <f>SUM(P119,P115,P111,P107)</f>
        <v>0.49165499649614575</v>
      </c>
      <c r="Q121" s="822">
        <f>SUM(Q119,Q115,Q111,Q107)</f>
        <v>0.48805176392913496</v>
      </c>
      <c r="R121" s="819">
        <f t="shared" si="107"/>
        <v>0.48499999999999999</v>
      </c>
      <c r="S121" s="780">
        <f t="shared" si="107"/>
        <v>0.47499999999999998</v>
      </c>
      <c r="T121" s="779">
        <f t="shared" ref="T121" si="108">SUM(T119,T115,T111,T107)</f>
        <v>0.46499999999999997</v>
      </c>
    </row>
    <row r="122" spans="1:20" s="1" customFormat="1" ht="14" thickBot="1">
      <c r="A122" s="40" t="s">
        <v>137</v>
      </c>
      <c r="B122" s="23">
        <f>B102+B105+B109+B117</f>
        <v>0</v>
      </c>
      <c r="C122" s="23">
        <f>C102+C105+C109+C117</f>
        <v>0</v>
      </c>
      <c r="D122" s="23">
        <f t="shared" ref="D122:K122" si="109">D102+D105+D109++D113+D117</f>
        <v>165.91390000000007</v>
      </c>
      <c r="E122" s="23">
        <f t="shared" si="109"/>
        <v>164.29409999999996</v>
      </c>
      <c r="F122" s="23">
        <f t="shared" si="109"/>
        <v>180.8937</v>
      </c>
      <c r="G122" s="23">
        <f t="shared" si="109"/>
        <v>207.02319999999986</v>
      </c>
      <c r="H122" s="23">
        <f t="shared" si="109"/>
        <v>198.56899999999993</v>
      </c>
      <c r="I122" s="23">
        <f t="shared" si="109"/>
        <v>228.73689999999993</v>
      </c>
      <c r="J122" s="23">
        <f t="shared" si="109"/>
        <v>243.36169999999998</v>
      </c>
      <c r="K122" s="23">
        <f t="shared" si="109"/>
        <v>226.68960000000013</v>
      </c>
      <c r="L122" s="23">
        <f t="shared" ref="L122:R122" si="110">L102+L105+L109++L113+L117</f>
        <v>231.01299999999998</v>
      </c>
      <c r="M122" s="23">
        <f t="shared" si="110"/>
        <v>332.88350000000008</v>
      </c>
      <c r="N122" s="23">
        <f t="shared" si="110"/>
        <v>334.0569000000001</v>
      </c>
      <c r="O122" s="23">
        <f>O102+O105+O109+O113+O117</f>
        <v>253.68679999999995</v>
      </c>
      <c r="P122" s="442">
        <f>P102+P105+P109+P113+P117</f>
        <v>250.97409999999979</v>
      </c>
      <c r="Q122" s="23">
        <f>Q102+Q105+Q109+Q113+Q117</f>
        <v>338.5372000000001</v>
      </c>
      <c r="R122" s="732">
        <f t="shared" si="110"/>
        <v>391.08650000000011</v>
      </c>
      <c r="S122" s="23">
        <f>S102+S105+S109++S113+S117</f>
        <v>468.52032499999979</v>
      </c>
      <c r="T122" s="479">
        <f>T102+T105+T109++T113+T117</f>
        <v>545.77395250000018</v>
      </c>
    </row>
    <row r="123" spans="1:20" s="1" customFormat="1">
      <c r="A123" s="47" t="s">
        <v>138</v>
      </c>
      <c r="B123" s="355" t="e">
        <f t="shared" ref="B123:R123" si="111">B122/B94</f>
        <v>#DIV/0!</v>
      </c>
      <c r="C123" s="355" t="e">
        <f t="shared" si="111"/>
        <v>#DIV/0!</v>
      </c>
      <c r="D123" s="355">
        <f t="shared" si="111"/>
        <v>0.2331317851438503</v>
      </c>
      <c r="E123" s="355">
        <f t="shared" si="111"/>
        <v>0.23122401978887061</v>
      </c>
      <c r="F123" s="355">
        <f t="shared" si="111"/>
        <v>0.23406812667809657</v>
      </c>
      <c r="G123" s="355">
        <f t="shared" si="111"/>
        <v>0.24475062824110447</v>
      </c>
      <c r="H123" s="355">
        <f t="shared" si="111"/>
        <v>0.22328384189125972</v>
      </c>
      <c r="I123" s="355">
        <f t="shared" si="111"/>
        <v>0.23004315404159434</v>
      </c>
      <c r="J123" s="355">
        <f t="shared" si="111"/>
        <v>0.24005702695552483</v>
      </c>
      <c r="K123" s="355">
        <f t="shared" si="111"/>
        <v>0.21086041414066728</v>
      </c>
      <c r="L123" s="355">
        <f t="shared" si="111"/>
        <v>0.21180299762308064</v>
      </c>
      <c r="M123" s="355">
        <f t="shared" si="111"/>
        <v>0.24764594501139428</v>
      </c>
      <c r="N123" s="355">
        <f t="shared" si="111"/>
        <v>0.25056709276318984</v>
      </c>
      <c r="O123" s="355">
        <f t="shared" si="111"/>
        <v>0.16603413988760529</v>
      </c>
      <c r="P123" s="443">
        <f t="shared" si="111"/>
        <v>0.14070026629292209</v>
      </c>
      <c r="Q123" s="355">
        <f t="shared" ref="Q123" si="112">Q122/Q94</f>
        <v>0.17423932561710362</v>
      </c>
      <c r="R123" s="735">
        <f t="shared" si="111"/>
        <v>0.19000000000000006</v>
      </c>
      <c r="S123" s="355">
        <f t="shared" ref="S123" si="113">S122/S94</f>
        <v>0.2049999999999999</v>
      </c>
      <c r="T123" s="482">
        <f t="shared" ref="T123" si="114">T122/T94</f>
        <v>0.21500000000000005</v>
      </c>
    </row>
    <row r="124" spans="1:20" s="1" customFormat="1">
      <c r="A124" s="48" t="s">
        <v>139</v>
      </c>
      <c r="B124" s="342"/>
      <c r="C124" s="342" t="e">
        <f>C122/B122-1</f>
        <v>#DIV/0!</v>
      </c>
      <c r="D124" s="342" t="e">
        <f>D122/C122-1</f>
        <v>#DIV/0!</v>
      </c>
      <c r="E124" s="342">
        <f>E122/D122-1</f>
        <v>-9.762895091973034E-3</v>
      </c>
      <c r="F124" s="342">
        <f>F122/E122-1</f>
        <v>0.10103588625519744</v>
      </c>
      <c r="G124" s="342">
        <f>G122/F122-1</f>
        <v>0.14444671096892736</v>
      </c>
      <c r="H124" s="342">
        <f t="shared" ref="H124:N124" si="115">H122/G122-1</f>
        <v>-4.0836968996711187E-2</v>
      </c>
      <c r="I124" s="342">
        <f>I122/H122-1</f>
        <v>0.15192653435329784</v>
      </c>
      <c r="J124" s="342">
        <f t="shared" si="115"/>
        <v>6.3937213453535646E-2</v>
      </c>
      <c r="K124" s="342">
        <f t="shared" si="115"/>
        <v>-6.8507493167576761E-2</v>
      </c>
      <c r="L124" s="342">
        <f t="shared" si="115"/>
        <v>1.9071893902498527E-2</v>
      </c>
      <c r="M124" s="342">
        <f t="shared" si="115"/>
        <v>0.44097301883443829</v>
      </c>
      <c r="N124" s="342">
        <f t="shared" si="115"/>
        <v>3.5249569293762661E-3</v>
      </c>
      <c r="O124" s="342">
        <f t="shared" ref="O124:T124" si="116">O122/N122-1</f>
        <v>-0.2405880555079094</v>
      </c>
      <c r="P124" s="144">
        <f t="shared" si="116"/>
        <v>-1.0693106618082426E-2</v>
      </c>
      <c r="Q124" s="342">
        <f t="shared" si="116"/>
        <v>0.34889297341837411</v>
      </c>
      <c r="R124" s="726">
        <f t="shared" si="116"/>
        <v>0.15522459570174263</v>
      </c>
      <c r="S124" s="342">
        <f t="shared" si="116"/>
        <v>0.19799667081323347</v>
      </c>
      <c r="T124" s="473">
        <f t="shared" si="116"/>
        <v>0.16488852964916823</v>
      </c>
    </row>
    <row r="125" spans="1:20" s="1" customFormat="1">
      <c r="A125" s="46"/>
      <c r="B125" s="352"/>
      <c r="C125" s="352"/>
      <c r="D125" s="352"/>
      <c r="E125" s="352"/>
      <c r="F125" s="352"/>
      <c r="G125" s="352"/>
      <c r="H125" s="352"/>
      <c r="I125" s="352"/>
      <c r="J125" s="352"/>
      <c r="K125" s="352"/>
      <c r="L125" s="654">
        <f t="shared" ref="L125:O125" si="117">SUM(L117,L113,L109)</f>
        <v>-288.96809999999999</v>
      </c>
      <c r="M125" s="654">
        <f t="shared" si="117"/>
        <v>-308.09999999999997</v>
      </c>
      <c r="N125" s="654">
        <f t="shared" si="117"/>
        <v>-288.79539999999997</v>
      </c>
      <c r="O125" s="654">
        <f t="shared" si="117"/>
        <v>-400.68920000000003</v>
      </c>
      <c r="P125" s="654">
        <f>SUM(P117,P113,P109)</f>
        <v>-486.0942</v>
      </c>
      <c r="Q125" s="650">
        <f>SUM(Q117,Q113,Q109)</f>
        <v>-534.85289999999998</v>
      </c>
      <c r="R125" s="733">
        <v>17.5</v>
      </c>
      <c r="S125" s="352">
        <v>18.5</v>
      </c>
      <c r="T125" s="480"/>
    </row>
    <row r="126" spans="1:20" s="1" customFormat="1">
      <c r="A126" s="97" t="s">
        <v>140</v>
      </c>
      <c r="B126" s="345"/>
      <c r="C126" s="345"/>
      <c r="D126" s="345">
        <f>(-174.707+1.105)/10</f>
        <v>-17.360199999999999</v>
      </c>
      <c r="E126" s="345">
        <f>(-185.124+0.802)/10</f>
        <v>-18.432200000000002</v>
      </c>
      <c r="F126" s="345">
        <f>(-279.816+0.802)/10</f>
        <v>-27.901399999999995</v>
      </c>
      <c r="G126" s="345">
        <f>(-249.95+0.802)/10</f>
        <v>-24.9148</v>
      </c>
      <c r="H126" s="345">
        <v>-38.806599999999996</v>
      </c>
      <c r="I126" s="345">
        <v>-33.725299999999997</v>
      </c>
      <c r="J126" s="345">
        <v>-34.620400000000004</v>
      </c>
      <c r="K126" s="345">
        <v>-35.139699999999998</v>
      </c>
      <c r="L126" s="345">
        <v>-33.238799999999998</v>
      </c>
      <c r="M126" s="345">
        <v>-37.4589</v>
      </c>
      <c r="N126" s="345">
        <v>-37.813400000000001</v>
      </c>
      <c r="O126" s="345">
        <v>-37.302100000000003</v>
      </c>
      <c r="P126" s="345">
        <f>-38.9394</f>
        <v>-38.939399999999999</v>
      </c>
      <c r="Q126" s="345">
        <v>-40.340000000000003</v>
      </c>
      <c r="R126" s="739">
        <v>-40</v>
      </c>
      <c r="S126" s="536">
        <f>R126</f>
        <v>-40</v>
      </c>
      <c r="T126" s="485">
        <f>S126</f>
        <v>-40</v>
      </c>
    </row>
    <row r="127" spans="1:20" s="1" customFormat="1">
      <c r="A127" s="49" t="s">
        <v>141</v>
      </c>
      <c r="B127" s="342"/>
      <c r="C127" s="356" t="e">
        <f>-C126/B233</f>
        <v>#DIV/0!</v>
      </c>
      <c r="D127" s="356" t="e">
        <f>-D126/C233</f>
        <v>#DIV/0!</v>
      </c>
      <c r="E127" s="342">
        <f>-E126/D233</f>
        <v>6.610069990959308E-2</v>
      </c>
      <c r="F127" s="342">
        <f>-F126/E233</f>
        <v>9.4466600283791863E-2</v>
      </c>
      <c r="G127" s="342">
        <f>-G126/F233</f>
        <v>8.5173416382211722E-2</v>
      </c>
      <c r="H127" s="342">
        <f t="shared" ref="H127:N127" si="118">-H126/G233</f>
        <v>0.12949639807630448</v>
      </c>
      <c r="I127" s="342">
        <f>-I126/H233</f>
        <v>8.0387199468364659E-2</v>
      </c>
      <c r="J127" s="342">
        <f t="shared" si="118"/>
        <v>5.008831182058928E-2</v>
      </c>
      <c r="K127" s="342">
        <f t="shared" si="118"/>
        <v>5.2093621071263897E-2</v>
      </c>
      <c r="L127" s="342">
        <f t="shared" si="118"/>
        <v>4.8995793196679654E-2</v>
      </c>
      <c r="M127" s="342">
        <f t="shared" si="118"/>
        <v>5.4435916320268139E-2</v>
      </c>
      <c r="N127" s="342">
        <f t="shared" si="118"/>
        <v>5.4712150402201599E-2</v>
      </c>
      <c r="O127" s="342">
        <f t="shared" ref="O127:T127" si="119">-O126/L233</f>
        <v>5.4208051869389498E-2</v>
      </c>
      <c r="P127" s="144">
        <f t="shared" si="119"/>
        <v>5.6341358073367875E-2</v>
      </c>
      <c r="Q127" s="342">
        <f t="shared" si="119"/>
        <v>5.7303716658832514E-2</v>
      </c>
      <c r="R127" s="726">
        <f t="shared" si="119"/>
        <v>4.967413148817116E-2</v>
      </c>
      <c r="S127" s="342">
        <f t="shared" si="119"/>
        <v>4.4796460004544597E-2</v>
      </c>
      <c r="T127" s="473">
        <f t="shared" si="119"/>
        <v>4.2663872467445865E-2</v>
      </c>
    </row>
    <row r="128" spans="1:20" s="1" customFormat="1">
      <c r="A128" s="358"/>
      <c r="B128" s="352"/>
      <c r="C128" s="352"/>
      <c r="D128" s="352"/>
      <c r="E128" s="352"/>
      <c r="F128" s="352"/>
      <c r="G128" s="352"/>
      <c r="H128" s="352"/>
      <c r="I128" s="352"/>
      <c r="J128" s="352"/>
      <c r="K128" s="352"/>
      <c r="L128" s="352"/>
      <c r="M128" s="352"/>
      <c r="N128" s="352"/>
      <c r="O128" s="352"/>
      <c r="P128" s="145"/>
      <c r="Q128" s="352"/>
      <c r="R128" s="733"/>
      <c r="S128" s="352"/>
      <c r="T128" s="480"/>
    </row>
    <row r="129" spans="1:20" s="1" customFormat="1">
      <c r="A129" s="50" t="s">
        <v>142</v>
      </c>
      <c r="B129" s="359">
        <f t="shared" ref="B129:G129" si="120">B126+B122</f>
        <v>0</v>
      </c>
      <c r="C129" s="359">
        <f t="shared" si="120"/>
        <v>0</v>
      </c>
      <c r="D129" s="359">
        <f t="shared" si="120"/>
        <v>148.55370000000008</v>
      </c>
      <c r="E129" s="359">
        <f t="shared" si="120"/>
        <v>145.86189999999996</v>
      </c>
      <c r="F129" s="359">
        <f t="shared" si="120"/>
        <v>152.9923</v>
      </c>
      <c r="G129" s="359">
        <f t="shared" si="120"/>
        <v>182.10839999999985</v>
      </c>
      <c r="H129" s="359">
        <f t="shared" ref="H129:M129" si="121">H126+H122</f>
        <v>159.76239999999993</v>
      </c>
      <c r="I129" s="359">
        <f t="shared" si="121"/>
        <v>195.01159999999993</v>
      </c>
      <c r="J129" s="359">
        <f t="shared" si="121"/>
        <v>208.74129999999997</v>
      </c>
      <c r="K129" s="359">
        <f t="shared" si="121"/>
        <v>191.54990000000012</v>
      </c>
      <c r="L129" s="359">
        <f t="shared" si="121"/>
        <v>197.77419999999998</v>
      </c>
      <c r="M129" s="359">
        <f t="shared" si="121"/>
        <v>295.42460000000005</v>
      </c>
      <c r="N129" s="359">
        <f t="shared" ref="N129:S129" si="122">N126+N122</f>
        <v>296.2435000000001</v>
      </c>
      <c r="O129" s="359">
        <f t="shared" si="122"/>
        <v>216.38469999999995</v>
      </c>
      <c r="P129" s="446">
        <f t="shared" si="122"/>
        <v>212.03469999999979</v>
      </c>
      <c r="Q129" s="359">
        <f t="shared" ref="Q129" si="123">Q126+Q122</f>
        <v>298.19720000000007</v>
      </c>
      <c r="R129" s="738">
        <f t="shared" si="122"/>
        <v>351.08650000000011</v>
      </c>
      <c r="S129" s="359">
        <f t="shared" si="122"/>
        <v>428.52032499999979</v>
      </c>
      <c r="T129" s="486">
        <f t="shared" ref="T129" si="124">T126+T122</f>
        <v>505.77395250000018</v>
      </c>
    </row>
    <row r="130" spans="1:20" s="1" customFormat="1">
      <c r="A130" s="51" t="s">
        <v>143</v>
      </c>
      <c r="B130" s="355" t="e">
        <f t="shared" ref="B130:R130" si="125">B129/B94</f>
        <v>#DIV/0!</v>
      </c>
      <c r="C130" s="355" t="e">
        <f t="shared" si="125"/>
        <v>#DIV/0!</v>
      </c>
      <c r="D130" s="355">
        <f t="shared" si="125"/>
        <v>0.2087383231346138</v>
      </c>
      <c r="E130" s="355">
        <f t="shared" si="125"/>
        <v>0.20528293378789783</v>
      </c>
      <c r="F130" s="355">
        <f t="shared" si="125"/>
        <v>0.19796499854430175</v>
      </c>
      <c r="G130" s="355">
        <f t="shared" si="125"/>
        <v>0.2152954128232118</v>
      </c>
      <c r="H130" s="355">
        <f t="shared" si="125"/>
        <v>0.1796471879385412</v>
      </c>
      <c r="I130" s="355">
        <f t="shared" si="125"/>
        <v>0.19612525805280115</v>
      </c>
      <c r="J130" s="355">
        <f t="shared" si="125"/>
        <v>0.20590674654570251</v>
      </c>
      <c r="K130" s="355">
        <f t="shared" si="125"/>
        <v>0.17817443430401486</v>
      </c>
      <c r="L130" s="355">
        <f t="shared" si="125"/>
        <v>0.18132818677956078</v>
      </c>
      <c r="M130" s="355">
        <f t="shared" si="125"/>
        <v>0.21977870410102376</v>
      </c>
      <c r="N130" s="355">
        <f t="shared" si="125"/>
        <v>0.2222042788069698</v>
      </c>
      <c r="O130" s="355">
        <f t="shared" si="125"/>
        <v>0.1416204845870479</v>
      </c>
      <c r="P130" s="443">
        <f t="shared" si="125"/>
        <v>0.11887018920812882</v>
      </c>
      <c r="Q130" s="355">
        <f t="shared" ref="Q130" si="126">Q129/Q94</f>
        <v>0.15347701531444274</v>
      </c>
      <c r="R130" s="735">
        <f t="shared" si="125"/>
        <v>0.1705669589719922</v>
      </c>
      <c r="S130" s="355">
        <f t="shared" ref="S130" si="127">S129/S94</f>
        <v>0.18749809119807118</v>
      </c>
      <c r="T130" s="482">
        <f t="shared" ref="T130" si="128">T129/T94</f>
        <v>0.19924256056815029</v>
      </c>
    </row>
    <row r="131" spans="1:20" s="1" customFormat="1">
      <c r="A131" s="48" t="s">
        <v>144</v>
      </c>
      <c r="B131" s="342"/>
      <c r="C131" s="342" t="e">
        <f>C129/B129-1</f>
        <v>#DIV/0!</v>
      </c>
      <c r="D131" s="342" t="e">
        <f>D129/C129-1</f>
        <v>#DIV/0!</v>
      </c>
      <c r="E131" s="342">
        <f>E129/D129-1</f>
        <v>-1.8120046824818936E-2</v>
      </c>
      <c r="F131" s="342">
        <f>F129/E129-1</f>
        <v>4.8884595634638206E-2</v>
      </c>
      <c r="G131" s="342">
        <f>G129/F129-1</f>
        <v>0.19031088492688752</v>
      </c>
      <c r="H131" s="342">
        <f t="shared" ref="H131:N131" si="129">H129/G129-1</f>
        <v>-0.12270713487131801</v>
      </c>
      <c r="I131" s="342">
        <f>I129/H129-1</f>
        <v>0.22063514318763366</v>
      </c>
      <c r="J131" s="342">
        <f t="shared" si="129"/>
        <v>7.0404529781818326E-2</v>
      </c>
      <c r="K131" s="342">
        <f t="shared" si="129"/>
        <v>-8.2357444358159393E-2</v>
      </c>
      <c r="L131" s="342">
        <f t="shared" si="129"/>
        <v>3.2494404852207559E-2</v>
      </c>
      <c r="M131" s="342">
        <f t="shared" si="129"/>
        <v>0.49374690935420329</v>
      </c>
      <c r="N131" s="342">
        <f t="shared" si="129"/>
        <v>2.7719424854939501E-3</v>
      </c>
      <c r="O131" s="342">
        <f t="shared" ref="O131:T131" si="130">O129/L129-1</f>
        <v>9.4099735961515663E-2</v>
      </c>
      <c r="P131" s="144">
        <f t="shared" si="130"/>
        <v>-0.28227134774829266</v>
      </c>
      <c r="Q131" s="342">
        <f t="shared" si="130"/>
        <v>6.5949126309943207E-3</v>
      </c>
      <c r="R131" s="726">
        <f t="shared" si="130"/>
        <v>0.62251074128623785</v>
      </c>
      <c r="S131" s="342">
        <f t="shared" si="130"/>
        <v>1.0209914933734914</v>
      </c>
      <c r="T131" s="473">
        <f t="shared" si="130"/>
        <v>0.69610563915422441</v>
      </c>
    </row>
    <row r="132" spans="1:20" s="1" customFormat="1">
      <c r="A132" s="46"/>
      <c r="B132" s="352"/>
      <c r="C132" s="352"/>
      <c r="D132" s="352"/>
      <c r="E132" s="352"/>
      <c r="F132" s="352"/>
      <c r="G132" s="352"/>
      <c r="H132" s="352"/>
      <c r="I132" s="352"/>
      <c r="J132" s="352"/>
      <c r="K132" s="352"/>
      <c r="L132" s="352"/>
      <c r="M132" s="352"/>
      <c r="N132" s="352"/>
      <c r="O132" s="352"/>
      <c r="P132" s="145"/>
      <c r="Q132" s="352"/>
      <c r="R132" s="733"/>
      <c r="S132" s="352"/>
      <c r="T132" s="480"/>
    </row>
    <row r="133" spans="1:20" s="1" customFormat="1">
      <c r="A133" s="360" t="s">
        <v>145</v>
      </c>
      <c r="B133" s="345"/>
      <c r="C133" s="345"/>
      <c r="D133" s="345">
        <v>28.2517</v>
      </c>
      <c r="E133" s="345">
        <v>27.748799999999999</v>
      </c>
      <c r="F133" s="345">
        <v>46.329000000000001</v>
      </c>
      <c r="G133" s="345">
        <v>39.355399999999996</v>
      </c>
      <c r="H133" s="345">
        <v>45.703400000000002</v>
      </c>
      <c r="I133" s="345">
        <v>39.004599999999996</v>
      </c>
      <c r="J133" s="345">
        <v>50.221899999999998</v>
      </c>
      <c r="K133" s="345">
        <v>50.964500000000001</v>
      </c>
      <c r="L133" s="345">
        <v>43.468400000000003</v>
      </c>
      <c r="M133" s="345">
        <v>68.897599999999997</v>
      </c>
      <c r="N133" s="345">
        <v>97.025599999999997</v>
      </c>
      <c r="O133" s="345">
        <v>76.094899999999996</v>
      </c>
      <c r="P133" s="345">
        <v>49.855600000000003</v>
      </c>
      <c r="Q133" s="345">
        <v>101.63160000000001</v>
      </c>
      <c r="R133" s="739">
        <f>R135*Q251</f>
        <v>65.180602499999992</v>
      </c>
      <c r="S133" s="536">
        <f>S135*R251</f>
        <v>85.89650823503159</v>
      </c>
      <c r="T133" s="485">
        <f>T135*S251</f>
        <v>110.14636953181427</v>
      </c>
    </row>
    <row r="134" spans="1:20" s="1" customFormat="1">
      <c r="A134" s="48" t="s">
        <v>146</v>
      </c>
      <c r="B134" s="342" t="e">
        <f>B133/B94</f>
        <v>#DIV/0!</v>
      </c>
      <c r="C134" s="342" t="e">
        <f>C133/C94</f>
        <v>#DIV/0!</v>
      </c>
      <c r="D134" s="342">
        <f>D133/D94</f>
        <v>3.9697513314728379E-2</v>
      </c>
      <c r="E134" s="342">
        <f>E133/E94</f>
        <v>3.9053070562591198E-2</v>
      </c>
      <c r="F134" s="342">
        <f t="shared" ref="F134:K134" si="131">F133/F94</f>
        <v>5.9947594863002621E-2</v>
      </c>
      <c r="G134" s="342">
        <f t="shared" si="131"/>
        <v>4.6527436899245919E-2</v>
      </c>
      <c r="H134" s="342">
        <f t="shared" si="131"/>
        <v>5.1391862473462641E-2</v>
      </c>
      <c r="I134" s="342">
        <f t="shared" si="131"/>
        <v>3.9227344631018311E-2</v>
      </c>
      <c r="J134" s="342">
        <f t="shared" si="131"/>
        <v>4.9539923505044846E-2</v>
      </c>
      <c r="K134" s="342">
        <f t="shared" si="131"/>
        <v>4.7405772370995546E-2</v>
      </c>
      <c r="L134" s="342">
        <f t="shared" ref="L134:R134" si="132">L133/L94</f>
        <v>3.9853763302840614E-2</v>
      </c>
      <c r="M134" s="342">
        <f t="shared" si="132"/>
        <v>5.1255803489860668E-2</v>
      </c>
      <c r="N134" s="342">
        <f t="shared" si="132"/>
        <v>7.2776292049660227E-2</v>
      </c>
      <c r="O134" s="342">
        <f t="shared" si="132"/>
        <v>4.9802951006253926E-2</v>
      </c>
      <c r="P134" s="144">
        <f t="shared" si="132"/>
        <v>2.7949880868955852E-2</v>
      </c>
      <c r="Q134" s="342">
        <f t="shared" ref="Q134" si="133">Q133/Q94</f>
        <v>5.2308051952303099E-2</v>
      </c>
      <c r="R134" s="726">
        <f t="shared" si="132"/>
        <v>3.1666433065319306E-2</v>
      </c>
      <c r="S134" s="342">
        <f t="shared" ref="S134:T134" si="134">S133/S94</f>
        <v>3.7583821338341032E-2</v>
      </c>
      <c r="T134" s="473">
        <f t="shared" si="134"/>
        <v>4.3390618663392638E-2</v>
      </c>
    </row>
    <row r="135" spans="1:20" s="1" customFormat="1">
      <c r="A135" s="48" t="s">
        <v>147</v>
      </c>
      <c r="B135" s="342"/>
      <c r="C135" s="342"/>
      <c r="D135" s="342" t="e">
        <f>D133/(C251+C257)</f>
        <v>#DIV/0!</v>
      </c>
      <c r="E135" s="342">
        <f>E133/(D251+D257)</f>
        <v>9.8881609541508028E-2</v>
      </c>
      <c r="F135" s="342">
        <f t="shared" ref="F135:L135" si="135">F133/(E251+E257)</f>
        <v>0.1298111799174716</v>
      </c>
      <c r="G135" s="342">
        <f t="shared" si="135"/>
        <v>8.69610755089784E-2</v>
      </c>
      <c r="H135" s="342">
        <f t="shared" si="135"/>
        <v>0.10381155402512417</v>
      </c>
      <c r="I135" s="342">
        <f t="shared" si="135"/>
        <v>7.3977640524344773E-2</v>
      </c>
      <c r="J135" s="342">
        <f t="shared" si="135"/>
        <v>0.14648184169301168</v>
      </c>
      <c r="K135" s="342">
        <f t="shared" si="135"/>
        <v>9.8106005189765227E-2</v>
      </c>
      <c r="L135" s="342">
        <f t="shared" si="135"/>
        <v>8.6844119955183832E-2</v>
      </c>
      <c r="M135" s="342">
        <f t="shared" ref="M135:O135" si="136">M133/(L251+L257)</f>
        <v>0.11363800926322234</v>
      </c>
      <c r="N135" s="342">
        <f t="shared" si="136"/>
        <v>0.13923004003888229</v>
      </c>
      <c r="O135" s="342">
        <f t="shared" si="136"/>
        <v>9.2597620069500314E-2</v>
      </c>
      <c r="P135" s="144">
        <f>P133/(O251+O257)</f>
        <v>5.3514739910545429E-2</v>
      </c>
      <c r="Q135" s="342">
        <f>Q133/(P251+P257)</f>
        <v>0.12144499947362315</v>
      </c>
      <c r="R135" s="731">
        <v>7.4999999999999997E-2</v>
      </c>
      <c r="S135" s="534">
        <v>7.4999999999999997E-2</v>
      </c>
      <c r="T135" s="478">
        <v>7.4999999999999997E-2</v>
      </c>
    </row>
    <row r="136" spans="1:20" s="1" customFormat="1">
      <c r="A136" s="360" t="s">
        <v>148</v>
      </c>
      <c r="B136" s="345"/>
      <c r="C136" s="345"/>
      <c r="D136" s="345">
        <v>0</v>
      </c>
      <c r="E136" s="345">
        <v>0</v>
      </c>
      <c r="F136" s="345">
        <v>0</v>
      </c>
      <c r="G136" s="345">
        <v>0</v>
      </c>
      <c r="H136" s="345">
        <v>0</v>
      </c>
      <c r="I136" s="345">
        <v>-0.46729999999999999</v>
      </c>
      <c r="J136" s="345">
        <v>5.8099999999999999E-2</v>
      </c>
      <c r="K136" s="345">
        <v>-0.47720000000000001</v>
      </c>
      <c r="L136" s="345">
        <v>-2.0568</v>
      </c>
      <c r="M136" s="345">
        <v>-1.0127999999999999</v>
      </c>
      <c r="N136" s="345">
        <v>1.9199999999999998E-2</v>
      </c>
      <c r="O136" s="345"/>
      <c r="P136" s="345"/>
      <c r="Q136" s="345"/>
      <c r="R136" s="739"/>
      <c r="S136" s="536"/>
      <c r="T136" s="485"/>
    </row>
    <row r="137" spans="1:20" s="1" customFormat="1">
      <c r="A137" s="52" t="s">
        <v>149</v>
      </c>
      <c r="B137" s="345"/>
      <c r="C137" s="345"/>
      <c r="D137" s="345">
        <v>-1.4391</v>
      </c>
      <c r="E137" s="345">
        <v>-1.4128000000000001</v>
      </c>
      <c r="F137" s="345">
        <v>-1.6044</v>
      </c>
      <c r="G137" s="345">
        <v>-3.1013000000000002</v>
      </c>
      <c r="H137" s="345">
        <v>-1.8134000000000001</v>
      </c>
      <c r="I137" s="345">
        <v>-1.4003999999999999</v>
      </c>
      <c r="J137" s="345">
        <v>-1.4097</v>
      </c>
      <c r="K137" s="345">
        <v>-1.4049</v>
      </c>
      <c r="L137" s="345">
        <v>-1.4382999999999999</v>
      </c>
      <c r="M137" s="345">
        <v>-3.4161999999999999</v>
      </c>
      <c r="N137" s="345">
        <v>-3.4342000000000001</v>
      </c>
      <c r="O137" s="345">
        <v>-3.0895000000000001</v>
      </c>
      <c r="P137" s="345">
        <f>-4.0872</f>
        <v>-4.0872000000000002</v>
      </c>
      <c r="Q137" s="345">
        <v>-4.0339999999999998</v>
      </c>
      <c r="R137" s="739">
        <f>Q137</f>
        <v>-4.0339999999999998</v>
      </c>
      <c r="S137" s="536">
        <f>R137</f>
        <v>-4.0339999999999998</v>
      </c>
      <c r="T137" s="485">
        <f>S137</f>
        <v>-4.0339999999999998</v>
      </c>
    </row>
    <row r="138" spans="1:20" s="1" customFormat="1">
      <c r="A138" s="53" t="s">
        <v>150</v>
      </c>
      <c r="B138" s="355" t="e">
        <f>B137/B256</f>
        <v>#DIV/0!</v>
      </c>
      <c r="C138" s="355" t="e">
        <f>C137/C256</f>
        <v>#DIV/0!</v>
      </c>
      <c r="D138" s="355" t="e">
        <f>D137/(C252+C255)</f>
        <v>#DIV/0!</v>
      </c>
      <c r="E138" s="355">
        <f t="shared" ref="E138:T138" si="137">E137/(D252+D255)</f>
        <v>0.37432106615796307</v>
      </c>
      <c r="F138" s="355">
        <f t="shared" si="137"/>
        <v>0.48674230932589041</v>
      </c>
      <c r="G138" s="355">
        <f t="shared" si="137"/>
        <v>1.1896049098580743</v>
      </c>
      <c r="H138" s="355">
        <f t="shared" si="137"/>
        <v>0.6896630409979464</v>
      </c>
      <c r="I138" s="355">
        <f t="shared" si="137"/>
        <v>1.3079293919865507</v>
      </c>
      <c r="J138" s="355">
        <f t="shared" si="137"/>
        <v>1.5699966588706982</v>
      </c>
      <c r="K138" s="355">
        <f t="shared" si="137"/>
        <v>1.786722624952308</v>
      </c>
      <c r="L138" s="355">
        <f t="shared" si="137"/>
        <v>2.0700921128382266</v>
      </c>
      <c r="M138" s="355">
        <f t="shared" si="137"/>
        <v>5.6512820512820516</v>
      </c>
      <c r="N138" s="355">
        <f t="shared" si="137"/>
        <v>9.9947613504074511</v>
      </c>
      <c r="O138" s="355">
        <f t="shared" si="137"/>
        <v>5.1371799135350846</v>
      </c>
      <c r="P138" s="443">
        <f t="shared" si="137"/>
        <v>5.4387225548902203</v>
      </c>
      <c r="Q138" s="355">
        <f t="shared" si="137"/>
        <v>6.311013767209011</v>
      </c>
      <c r="R138" s="735">
        <f t="shared" si="137"/>
        <v>14.474345174022245</v>
      </c>
      <c r="S138" s="355">
        <f t="shared" si="137"/>
        <v>14.474345174022245</v>
      </c>
      <c r="T138" s="482">
        <f t="shared" si="137"/>
        <v>14.474345174022245</v>
      </c>
    </row>
    <row r="139" spans="1:20" s="1" customFormat="1">
      <c r="A139" s="52" t="s">
        <v>151</v>
      </c>
      <c r="B139" s="361"/>
      <c r="C139" s="361"/>
      <c r="D139" s="361"/>
      <c r="E139" s="361"/>
      <c r="F139" s="361"/>
      <c r="G139" s="361"/>
      <c r="H139" s="361"/>
      <c r="I139" s="361"/>
      <c r="J139" s="361"/>
      <c r="K139" s="361"/>
      <c r="L139" s="361"/>
      <c r="M139" s="361">
        <f>-13.15-11.78-15</f>
        <v>-39.93</v>
      </c>
      <c r="N139" s="361"/>
      <c r="O139" s="361"/>
      <c r="P139" s="447"/>
      <c r="Q139" s="361"/>
      <c r="R139" s="740"/>
      <c r="S139" s="361"/>
      <c r="T139" s="487"/>
    </row>
    <row r="140" spans="1:20" s="1" customFormat="1" hidden="1" outlineLevel="1">
      <c r="A140" s="54" t="s">
        <v>152</v>
      </c>
      <c r="B140" s="362"/>
      <c r="C140" s="362"/>
      <c r="D140" s="362"/>
      <c r="E140" s="362"/>
      <c r="F140" s="362"/>
      <c r="G140" s="362"/>
      <c r="H140" s="362"/>
      <c r="I140" s="362"/>
      <c r="J140" s="362"/>
      <c r="K140" s="362"/>
      <c r="L140" s="362"/>
      <c r="M140" s="362"/>
      <c r="N140" s="362"/>
      <c r="O140" s="362"/>
      <c r="P140" s="448"/>
      <c r="Q140" s="364"/>
      <c r="R140" s="741"/>
      <c r="S140" s="364"/>
      <c r="T140" s="488"/>
    </row>
    <row r="141" spans="1:20" s="6" customFormat="1" ht="11" hidden="1" outlineLevel="1">
      <c r="A141" s="55" t="s">
        <v>153</v>
      </c>
      <c r="B141" s="342" t="e">
        <f>B140/(B252+B255)</f>
        <v>#DIV/0!</v>
      </c>
      <c r="C141" s="342" t="e">
        <f>C140/(C252+C255)</f>
        <v>#DIV/0!</v>
      </c>
      <c r="D141" s="342">
        <f>D140/(D252+D255)</f>
        <v>0</v>
      </c>
      <c r="E141" s="342">
        <f>E140/(E252+E255)</f>
        <v>0</v>
      </c>
      <c r="F141" s="342">
        <f>F140/(F252+F255)</f>
        <v>0</v>
      </c>
      <c r="G141" s="363"/>
      <c r="H141" s="363"/>
      <c r="I141" s="363"/>
      <c r="J141" s="363"/>
      <c r="K141" s="363"/>
      <c r="L141" s="363"/>
      <c r="M141" s="363"/>
      <c r="N141" s="363"/>
      <c r="O141" s="363"/>
      <c r="P141" s="449"/>
      <c r="Q141" s="363"/>
      <c r="R141" s="742"/>
      <c r="S141" s="363"/>
      <c r="T141" s="489"/>
    </row>
    <row r="142" spans="1:20" s="1" customFormat="1" hidden="1" outlineLevel="1">
      <c r="A142" s="48"/>
      <c r="B142" s="364"/>
      <c r="C142" s="364"/>
      <c r="D142" s="364"/>
      <c r="E142" s="364"/>
      <c r="F142" s="364"/>
      <c r="G142" s="364"/>
      <c r="H142" s="364"/>
      <c r="I142" s="364"/>
      <c r="J142" s="364"/>
      <c r="K142" s="364"/>
      <c r="L142" s="364"/>
      <c r="M142" s="364"/>
      <c r="N142" s="364"/>
      <c r="O142" s="364"/>
      <c r="P142" s="448"/>
      <c r="Q142" s="364"/>
      <c r="R142" s="741"/>
      <c r="S142" s="364"/>
      <c r="T142" s="488"/>
    </row>
    <row r="143" spans="1:20" s="1" customFormat="1" hidden="1" outlineLevel="1">
      <c r="A143" s="54" t="s">
        <v>154</v>
      </c>
      <c r="B143" s="352"/>
      <c r="C143" s="352"/>
      <c r="D143" s="352"/>
      <c r="E143" s="352"/>
      <c r="F143" s="352"/>
      <c r="G143" s="352"/>
      <c r="H143" s="352"/>
      <c r="I143" s="352"/>
      <c r="J143" s="352"/>
      <c r="K143" s="352"/>
      <c r="L143" s="352"/>
      <c r="M143" s="352"/>
      <c r="N143" s="352"/>
      <c r="O143" s="352"/>
      <c r="P143" s="145"/>
      <c r="Q143" s="352"/>
      <c r="R143" s="733"/>
      <c r="S143" s="352"/>
      <c r="T143" s="480"/>
    </row>
    <row r="144" spans="1:20" s="1" customFormat="1" hidden="1" outlineLevel="1">
      <c r="A144" s="51"/>
      <c r="B144" s="352"/>
      <c r="C144" s="352"/>
      <c r="D144" s="352"/>
      <c r="E144" s="352"/>
      <c r="F144" s="352"/>
      <c r="G144" s="352"/>
      <c r="H144" s="352"/>
      <c r="I144" s="352"/>
      <c r="J144" s="352"/>
      <c r="K144" s="352"/>
      <c r="L144" s="352"/>
      <c r="M144" s="352"/>
      <c r="N144" s="352"/>
      <c r="O144" s="352"/>
      <c r="P144" s="145"/>
      <c r="Q144" s="352"/>
      <c r="R144" s="733"/>
      <c r="S144" s="352"/>
      <c r="T144" s="480"/>
    </row>
    <row r="145" spans="1:20" s="1" customFormat="1" collapsed="1">
      <c r="A145" s="56"/>
      <c r="B145" s="352"/>
      <c r="C145" s="352"/>
      <c r="D145" s="352"/>
      <c r="E145" s="352"/>
      <c r="F145" s="352"/>
      <c r="G145" s="352"/>
      <c r="H145" s="352"/>
      <c r="I145" s="352"/>
      <c r="J145" s="352"/>
      <c r="K145" s="352"/>
      <c r="L145" s="352"/>
      <c r="M145" s="352"/>
      <c r="N145" s="352"/>
      <c r="O145" s="352"/>
      <c r="P145" s="145"/>
      <c r="Q145" s="352"/>
      <c r="R145" s="733"/>
      <c r="S145" s="352"/>
      <c r="T145" s="480"/>
    </row>
    <row r="146" spans="1:20" s="1" customFormat="1">
      <c r="A146" s="50" t="s">
        <v>155</v>
      </c>
      <c r="B146" s="359">
        <f>B129+B133+B137+B136</f>
        <v>0</v>
      </c>
      <c r="C146" s="359">
        <f>C129+C133+C137+C136</f>
        <v>0</v>
      </c>
      <c r="D146" s="359">
        <f>D129+D133+D137+D136</f>
        <v>175.36630000000008</v>
      </c>
      <c r="E146" s="359">
        <f>E129+E133+E137+E136</f>
        <v>172.19789999999995</v>
      </c>
      <c r="F146" s="359">
        <f>F129+F133+F137+F136</f>
        <v>197.71690000000001</v>
      </c>
      <c r="G146" s="359">
        <f t="shared" ref="G146:O146" si="138">G129+G133+G137+G136</f>
        <v>218.36249999999984</v>
      </c>
      <c r="H146" s="359">
        <f t="shared" si="138"/>
        <v>203.65239999999994</v>
      </c>
      <c r="I146" s="359">
        <f t="shared" si="138"/>
        <v>232.14849999999993</v>
      </c>
      <c r="J146" s="359">
        <f>J129+J133+J137+J136</f>
        <v>257.61160000000001</v>
      </c>
      <c r="K146" s="359">
        <f>K129+K133+K137+K136</f>
        <v>240.63230000000013</v>
      </c>
      <c r="L146" s="359">
        <f>L129+L133+L137+L136</f>
        <v>237.74749999999997</v>
      </c>
      <c r="M146" s="359">
        <f>M129+M133+M137+M136+M139</f>
        <v>319.96320000000003</v>
      </c>
      <c r="N146" s="359">
        <f>N129+N133+N137+N136</f>
        <v>389.85410000000013</v>
      </c>
      <c r="O146" s="359">
        <f t="shared" si="138"/>
        <v>289.39009999999996</v>
      </c>
      <c r="P146" s="446">
        <f t="shared" ref="P146:T146" si="139">P129+P133+P137+P136</f>
        <v>257.8030999999998</v>
      </c>
      <c r="Q146" s="359">
        <f t="shared" ref="Q146" si="140">Q129+Q133+Q137+Q136</f>
        <v>395.79480000000007</v>
      </c>
      <c r="R146" s="738">
        <f t="shared" si="139"/>
        <v>412.23310250000009</v>
      </c>
      <c r="S146" s="359">
        <f t="shared" si="139"/>
        <v>510.3828332350314</v>
      </c>
      <c r="T146" s="486">
        <f t="shared" si="139"/>
        <v>611.88632203181442</v>
      </c>
    </row>
    <row r="147" spans="1:20" s="1" customFormat="1">
      <c r="A147" s="48" t="s">
        <v>156</v>
      </c>
      <c r="B147" s="345"/>
      <c r="C147" s="345"/>
      <c r="D147" s="345">
        <v>-24.475999999999999</v>
      </c>
      <c r="E147" s="345">
        <v>-38.109899999999996</v>
      </c>
      <c r="F147" s="345">
        <v>-42.546399999999998</v>
      </c>
      <c r="G147" s="345">
        <v>-83.0441</v>
      </c>
      <c r="H147" s="345">
        <v>-55.507000000000005</v>
      </c>
      <c r="I147" s="345">
        <v>-63.476800000000004</v>
      </c>
      <c r="J147" s="345">
        <v>-63.295500000000004</v>
      </c>
      <c r="K147" s="345">
        <v>-67.123199999999997</v>
      </c>
      <c r="L147" s="345">
        <v>-66.846599999999995</v>
      </c>
      <c r="M147" s="345">
        <f>(-841.945+41.187)/10</f>
        <v>-80.075800000000001</v>
      </c>
      <c r="N147" s="345">
        <f>-85.0661-1.4449-0.0158</f>
        <v>-86.526800000000009</v>
      </c>
      <c r="O147" s="345">
        <f>-68.5471-4.6781</f>
        <v>-73.225200000000001</v>
      </c>
      <c r="P147" s="345">
        <f>-69.0205+5.0453</f>
        <v>-63.975200000000001</v>
      </c>
      <c r="Q147" s="345">
        <f>-88.5757-4.5648+1.9806</f>
        <v>-91.159900000000007</v>
      </c>
      <c r="R147" s="743">
        <f>-R148*R146</f>
        <v>-103.05827562500002</v>
      </c>
      <c r="S147" s="616">
        <f>-S148*S146</f>
        <v>-127.59570830875785</v>
      </c>
      <c r="T147" s="617">
        <f>-T148*T146</f>
        <v>-152.9715805079536</v>
      </c>
    </row>
    <row r="148" spans="1:20" s="1" customFormat="1">
      <c r="A148" s="48" t="s">
        <v>157</v>
      </c>
      <c r="B148" s="342" t="e">
        <f>-B147/B146</f>
        <v>#DIV/0!</v>
      </c>
      <c r="C148" s="342" t="e">
        <f>-C147/C146</f>
        <v>#DIV/0!</v>
      </c>
      <c r="D148" s="342">
        <f>-D147/D146</f>
        <v>0.1395707156962312</v>
      </c>
      <c r="E148" s="342">
        <f>-E147/E146</f>
        <v>0.22131454564776926</v>
      </c>
      <c r="F148" s="342">
        <f t="shared" ref="F148:K148" si="141">-F147/F146</f>
        <v>0.21518848414070824</v>
      </c>
      <c r="G148" s="342">
        <f t="shared" si="141"/>
        <v>0.38030385253878324</v>
      </c>
      <c r="H148" s="342">
        <f t="shared" si="141"/>
        <v>0.27255755394976944</v>
      </c>
      <c r="I148" s="342">
        <f t="shared" si="141"/>
        <v>0.2734318765790002</v>
      </c>
      <c r="J148" s="342">
        <f t="shared" si="141"/>
        <v>0.2457012805323984</v>
      </c>
      <c r="K148" s="342">
        <f t="shared" si="141"/>
        <v>0.27894509589942812</v>
      </c>
      <c r="L148" s="342">
        <f>-L147/L146</f>
        <v>0.2811663634738536</v>
      </c>
      <c r="M148" s="342">
        <f>-M147/M146</f>
        <v>0.25026565555038827</v>
      </c>
      <c r="N148" s="342">
        <f>-N147/N146</f>
        <v>0.2219466205434289</v>
      </c>
      <c r="O148" s="342">
        <f t="shared" ref="O148:Q148" si="142">-O147/O146</f>
        <v>0.25303284390170916</v>
      </c>
      <c r="P148" s="342">
        <f t="shared" si="142"/>
        <v>0.24815527819487063</v>
      </c>
      <c r="Q148" s="342">
        <f t="shared" si="142"/>
        <v>0.23032111589136592</v>
      </c>
      <c r="R148" s="731">
        <v>0.25</v>
      </c>
      <c r="S148" s="534">
        <v>0.25</v>
      </c>
      <c r="T148" s="478">
        <v>0.25</v>
      </c>
    </row>
    <row r="149" spans="1:20" s="1" customFormat="1" hidden="1" outlineLevel="1">
      <c r="A149" s="46"/>
      <c r="B149" s="346"/>
      <c r="C149" s="346"/>
      <c r="D149" s="346"/>
      <c r="E149" s="346"/>
      <c r="F149" s="346"/>
      <c r="G149" s="346"/>
      <c r="H149" s="346"/>
      <c r="I149" s="346"/>
      <c r="J149" s="346"/>
      <c r="K149" s="346"/>
      <c r="L149" s="346"/>
      <c r="M149" s="346"/>
      <c r="N149" s="346"/>
      <c r="O149" s="346"/>
      <c r="P149" s="441"/>
      <c r="Q149" s="346"/>
      <c r="R149" s="730"/>
      <c r="S149" s="346"/>
      <c r="T149" s="477"/>
    </row>
    <row r="150" spans="1:20" s="1" customFormat="1" hidden="1" outlineLevel="1">
      <c r="A150" s="46" t="s">
        <v>158</v>
      </c>
      <c r="B150" s="365"/>
      <c r="C150" s="365"/>
      <c r="D150" s="365"/>
      <c r="E150" s="365"/>
      <c r="F150" s="365"/>
      <c r="G150" s="365"/>
      <c r="H150" s="365"/>
      <c r="I150" s="365"/>
      <c r="J150" s="365"/>
      <c r="K150" s="365"/>
      <c r="L150" s="365"/>
      <c r="M150" s="365"/>
      <c r="N150" s="365"/>
      <c r="O150" s="365"/>
      <c r="P150" s="450"/>
      <c r="Q150" s="365"/>
      <c r="R150" s="744"/>
      <c r="S150" s="365"/>
      <c r="T150" s="490"/>
    </row>
    <row r="151" spans="1:20" s="1" customFormat="1" hidden="1" outlineLevel="1">
      <c r="A151" s="46" t="s">
        <v>157</v>
      </c>
      <c r="B151" s="346"/>
      <c r="C151" s="346"/>
      <c r="D151" s="346"/>
      <c r="E151" s="346"/>
      <c r="F151" s="346"/>
      <c r="G151" s="346"/>
      <c r="H151" s="346"/>
      <c r="I151" s="346"/>
      <c r="J151" s="346"/>
      <c r="K151" s="346"/>
      <c r="L151" s="346"/>
      <c r="M151" s="346"/>
      <c r="N151" s="346"/>
      <c r="O151" s="346"/>
      <c r="P151" s="441"/>
      <c r="Q151" s="346"/>
      <c r="R151" s="730"/>
      <c r="S151" s="346"/>
      <c r="T151" s="477"/>
    </row>
    <row r="152" spans="1:20" s="1" customFormat="1" hidden="1" outlineLevel="1">
      <c r="A152" s="46"/>
      <c r="B152" s="346"/>
      <c r="C152" s="346"/>
      <c r="D152" s="346"/>
      <c r="E152" s="346"/>
      <c r="F152" s="346"/>
      <c r="G152" s="346"/>
      <c r="H152" s="346"/>
      <c r="I152" s="346"/>
      <c r="J152" s="346"/>
      <c r="K152" s="346"/>
      <c r="L152" s="346"/>
      <c r="M152" s="346"/>
      <c r="N152" s="346"/>
      <c r="O152" s="346"/>
      <c r="P152" s="441"/>
      <c r="Q152" s="346"/>
      <c r="R152" s="730"/>
      <c r="S152" s="346"/>
      <c r="T152" s="477"/>
    </row>
    <row r="153" spans="1:20" s="1" customFormat="1" hidden="1" outlineLevel="1">
      <c r="A153" s="46" t="s">
        <v>159</v>
      </c>
      <c r="B153" s="366"/>
      <c r="C153" s="366"/>
      <c r="D153" s="366"/>
      <c r="E153" s="366"/>
      <c r="F153" s="366"/>
      <c r="G153" s="366"/>
      <c r="H153" s="366"/>
      <c r="I153" s="366"/>
      <c r="J153" s="366"/>
      <c r="K153" s="366"/>
      <c r="L153" s="366"/>
      <c r="M153" s="366"/>
      <c r="N153" s="366"/>
      <c r="O153" s="366"/>
      <c r="P153" s="451"/>
      <c r="Q153" s="366"/>
      <c r="R153" s="745"/>
      <c r="S153" s="366"/>
      <c r="T153" s="491"/>
    </row>
    <row r="154" spans="1:20" s="1" customFormat="1" hidden="1" outlineLevel="1">
      <c r="A154" s="46"/>
      <c r="B154" s="367"/>
      <c r="C154" s="367"/>
      <c r="D154" s="367"/>
      <c r="E154" s="367"/>
      <c r="F154" s="367"/>
      <c r="G154" s="367"/>
      <c r="H154" s="367"/>
      <c r="I154" s="367"/>
      <c r="J154" s="367"/>
      <c r="K154" s="367"/>
      <c r="L154" s="367"/>
      <c r="M154" s="367"/>
      <c r="N154" s="367"/>
      <c r="O154" s="367"/>
      <c r="P154" s="452"/>
      <c r="Q154" s="367"/>
      <c r="R154" s="746"/>
      <c r="S154" s="367"/>
      <c r="T154" s="492"/>
    </row>
    <row r="155" spans="1:20" s="1" customFormat="1" hidden="1" outlineLevel="1">
      <c r="A155" s="46" t="s">
        <v>160</v>
      </c>
      <c r="B155" s="366"/>
      <c r="C155" s="366"/>
      <c r="D155" s="366"/>
      <c r="E155" s="366"/>
      <c r="F155" s="366"/>
      <c r="G155" s="366"/>
      <c r="H155" s="366"/>
      <c r="I155" s="366"/>
      <c r="J155" s="366"/>
      <c r="K155" s="366"/>
      <c r="L155" s="366"/>
      <c r="M155" s="366"/>
      <c r="N155" s="366"/>
      <c r="O155" s="366"/>
      <c r="P155" s="451"/>
      <c r="Q155" s="366"/>
      <c r="R155" s="745"/>
      <c r="S155" s="366"/>
      <c r="T155" s="491"/>
    </row>
    <row r="156" spans="1:20" s="1" customFormat="1" hidden="1" outlineLevel="1">
      <c r="A156" s="46"/>
      <c r="B156" s="367"/>
      <c r="C156" s="367"/>
      <c r="D156" s="367"/>
      <c r="E156" s="367"/>
      <c r="F156" s="367"/>
      <c r="G156" s="367"/>
      <c r="H156" s="367"/>
      <c r="I156" s="367"/>
      <c r="J156" s="367"/>
      <c r="K156" s="367"/>
      <c r="L156" s="367"/>
      <c r="M156" s="367"/>
      <c r="N156" s="367"/>
      <c r="O156" s="367"/>
      <c r="P156" s="452"/>
      <c r="Q156" s="367"/>
      <c r="R156" s="746"/>
      <c r="S156" s="367"/>
      <c r="T156" s="492"/>
    </row>
    <row r="157" spans="1:20" s="1" customFormat="1" hidden="1" outlineLevel="1">
      <c r="A157" s="46" t="s">
        <v>161</v>
      </c>
      <c r="B157" s="368">
        <v>0</v>
      </c>
      <c r="C157" s="368">
        <v>0</v>
      </c>
      <c r="D157" s="368">
        <v>0</v>
      </c>
      <c r="E157" s="368">
        <v>0</v>
      </c>
      <c r="F157" s="368">
        <v>0</v>
      </c>
      <c r="G157" s="368">
        <v>0</v>
      </c>
      <c r="H157" s="368">
        <v>0</v>
      </c>
      <c r="I157" s="368">
        <v>0</v>
      </c>
      <c r="J157" s="368">
        <v>0</v>
      </c>
      <c r="K157" s="368"/>
      <c r="L157" s="368"/>
      <c r="M157" s="368"/>
      <c r="N157" s="368"/>
      <c r="O157" s="368">
        <v>0</v>
      </c>
      <c r="P157" s="453">
        <v>1</v>
      </c>
      <c r="Q157" s="368">
        <v>2</v>
      </c>
      <c r="R157" s="747">
        <v>1</v>
      </c>
      <c r="S157" s="368">
        <v>1</v>
      </c>
      <c r="T157" s="493">
        <v>2</v>
      </c>
    </row>
    <row r="158" spans="1:20" s="1" customFormat="1" hidden="1" outlineLevel="1">
      <c r="A158" s="46" t="s">
        <v>162</v>
      </c>
      <c r="B158" s="346" t="e">
        <f t="shared" ref="B158:J158" si="143">B157/B105</f>
        <v>#DIV/0!</v>
      </c>
      <c r="C158" s="346" t="e">
        <f t="shared" si="143"/>
        <v>#DIV/0!</v>
      </c>
      <c r="D158" s="346">
        <f t="shared" si="143"/>
        <v>0</v>
      </c>
      <c r="E158" s="346">
        <f t="shared" si="143"/>
        <v>0</v>
      </c>
      <c r="F158" s="346">
        <f t="shared" si="143"/>
        <v>0</v>
      </c>
      <c r="G158" s="346">
        <f t="shared" si="143"/>
        <v>0</v>
      </c>
      <c r="H158" s="346">
        <f t="shared" si="143"/>
        <v>0</v>
      </c>
      <c r="I158" s="346">
        <f t="shared" si="143"/>
        <v>0</v>
      </c>
      <c r="J158" s="346">
        <f t="shared" si="143"/>
        <v>0</v>
      </c>
      <c r="K158" s="346"/>
      <c r="L158" s="346"/>
      <c r="M158" s="346"/>
      <c r="N158" s="346"/>
      <c r="O158" s="346">
        <f t="shared" ref="O158:T158" si="144">O157/O105</f>
        <v>0</v>
      </c>
      <c r="P158" s="441">
        <f t="shared" si="144"/>
        <v>-2.5582291323970555E-3</v>
      </c>
      <c r="Q158" s="346">
        <f t="shared" ref="Q158" si="145">Q157/Q105</f>
        <v>-4.8378802150534509E-3</v>
      </c>
      <c r="R158" s="730">
        <f t="shared" si="144"/>
        <v>-2.2596559334892873E-3</v>
      </c>
      <c r="S158" s="346">
        <f t="shared" si="144"/>
        <v>-2.0835605716581799E-3</v>
      </c>
      <c r="T158" s="477">
        <f t="shared" si="144"/>
        <v>-3.8432779102072594E-3</v>
      </c>
    </row>
    <row r="159" spans="1:20" s="1" customFormat="1" collapsed="1">
      <c r="A159" s="46"/>
      <c r="B159" s="352"/>
      <c r="C159" s="352"/>
      <c r="D159" s="352"/>
      <c r="E159" s="352"/>
      <c r="F159" s="352"/>
      <c r="G159" s="352"/>
      <c r="H159" s="352"/>
      <c r="I159" s="352"/>
      <c r="J159" s="352"/>
      <c r="K159" s="352"/>
      <c r="L159" s="352"/>
      <c r="M159" s="352"/>
      <c r="N159" s="352"/>
      <c r="O159" s="352"/>
      <c r="P159" s="145"/>
      <c r="Q159" s="352"/>
      <c r="R159" s="733"/>
      <c r="S159" s="352"/>
      <c r="T159" s="480"/>
    </row>
    <row r="160" spans="1:20" s="1" customFormat="1">
      <c r="A160" s="50" t="s">
        <v>163</v>
      </c>
      <c r="B160" s="359">
        <f>B146+B147</f>
        <v>0</v>
      </c>
      <c r="C160" s="359">
        <f>C146+C147</f>
        <v>0</v>
      </c>
      <c r="D160" s="359">
        <f>D146+D147</f>
        <v>150.89030000000008</v>
      </c>
      <c r="E160" s="359">
        <f>E146+E147</f>
        <v>134.08799999999997</v>
      </c>
      <c r="F160" s="359">
        <f>F146+F147</f>
        <v>155.1705</v>
      </c>
      <c r="G160" s="359">
        <f t="shared" ref="G160:O160" si="146">G146+G147</f>
        <v>135.31839999999983</v>
      </c>
      <c r="H160" s="359">
        <f t="shared" si="146"/>
        <v>148.14539999999994</v>
      </c>
      <c r="I160" s="359">
        <f t="shared" si="146"/>
        <v>168.67169999999993</v>
      </c>
      <c r="J160" s="359">
        <f t="shared" si="146"/>
        <v>194.31610000000001</v>
      </c>
      <c r="K160" s="359">
        <f t="shared" si="146"/>
        <v>173.50910000000013</v>
      </c>
      <c r="L160" s="359">
        <f>L146+L147</f>
        <v>170.90089999999998</v>
      </c>
      <c r="M160" s="359">
        <f>M146+M147</f>
        <v>239.88740000000001</v>
      </c>
      <c r="N160" s="359">
        <f>N146+N147</f>
        <v>303.32730000000015</v>
      </c>
      <c r="O160" s="359">
        <f t="shared" si="146"/>
        <v>216.16489999999996</v>
      </c>
      <c r="P160" s="446">
        <f t="shared" ref="P160:T160" si="147">P146+P147</f>
        <v>193.8278999999998</v>
      </c>
      <c r="Q160" s="359">
        <f t="shared" ref="Q160" si="148">Q146+Q147</f>
        <v>304.63490000000007</v>
      </c>
      <c r="R160" s="738">
        <f t="shared" si="147"/>
        <v>309.17482687500006</v>
      </c>
      <c r="S160" s="359">
        <f t="shared" si="147"/>
        <v>382.78712492627358</v>
      </c>
      <c r="T160" s="486">
        <f t="shared" si="147"/>
        <v>458.91474152386081</v>
      </c>
    </row>
    <row r="161" spans="1:20" s="1" customFormat="1">
      <c r="A161" s="57"/>
      <c r="B161" s="352"/>
      <c r="C161" s="352"/>
      <c r="D161" s="352"/>
      <c r="E161" s="352"/>
      <c r="F161" s="352"/>
      <c r="G161" s="352"/>
      <c r="H161" s="352"/>
      <c r="I161" s="352"/>
      <c r="J161" s="352"/>
      <c r="K161" s="352"/>
      <c r="L161" s="352"/>
      <c r="M161" s="352"/>
      <c r="N161" s="352"/>
      <c r="O161" s="352"/>
      <c r="P161" s="145"/>
      <c r="Q161" s="352"/>
      <c r="R161" s="733"/>
      <c r="S161" s="352"/>
      <c r="T161" s="480"/>
    </row>
    <row r="162" spans="1:20" s="1" customFormat="1">
      <c r="A162" s="52" t="s">
        <v>164</v>
      </c>
      <c r="B162" s="345"/>
      <c r="C162" s="345"/>
      <c r="D162" s="345"/>
      <c r="E162" s="345"/>
      <c r="F162" s="345"/>
      <c r="G162" s="345"/>
      <c r="H162" s="345"/>
      <c r="I162" s="345"/>
      <c r="J162" s="345"/>
      <c r="K162" s="345"/>
      <c r="L162" s="345"/>
      <c r="M162" s="345"/>
      <c r="N162" s="345"/>
      <c r="O162" s="345"/>
      <c r="P162" s="345"/>
      <c r="Q162" s="345"/>
      <c r="R162" s="748">
        <v>0</v>
      </c>
      <c r="S162" s="537">
        <v>0</v>
      </c>
      <c r="T162" s="494">
        <v>0</v>
      </c>
    </row>
    <row r="163" spans="1:20" s="1" customFormat="1">
      <c r="A163" s="52" t="s">
        <v>165</v>
      </c>
      <c r="B163" s="345"/>
      <c r="C163" s="345"/>
      <c r="D163" s="345"/>
      <c r="E163" s="345"/>
      <c r="F163" s="345"/>
      <c r="G163" s="345"/>
      <c r="H163" s="345"/>
      <c r="I163" s="345"/>
      <c r="J163" s="345"/>
      <c r="K163" s="345"/>
      <c r="L163" s="345"/>
      <c r="M163" s="345"/>
      <c r="N163" s="345"/>
      <c r="O163" s="345"/>
      <c r="P163" s="345"/>
      <c r="Q163" s="345"/>
      <c r="R163" s="748">
        <v>0</v>
      </c>
      <c r="S163" s="537">
        <v>0</v>
      </c>
      <c r="T163" s="494">
        <v>0</v>
      </c>
    </row>
    <row r="164" spans="1:20" s="1" customFormat="1">
      <c r="A164" s="358" t="s">
        <v>166</v>
      </c>
      <c r="B164" s="369"/>
      <c r="C164" s="369"/>
      <c r="D164" s="369"/>
      <c r="E164" s="369"/>
      <c r="F164" s="369"/>
      <c r="G164" s="369"/>
      <c r="H164" s="369"/>
      <c r="I164" s="369"/>
      <c r="J164" s="369"/>
      <c r="K164" s="369"/>
      <c r="L164" s="369"/>
      <c r="M164" s="369"/>
      <c r="N164" s="369"/>
      <c r="O164" s="369"/>
      <c r="P164" s="369"/>
      <c r="Q164" s="369"/>
      <c r="R164" s="749"/>
      <c r="S164" s="538"/>
      <c r="T164" s="495"/>
    </row>
    <row r="165" spans="1:20" s="1" customFormat="1">
      <c r="A165" s="52" t="s">
        <v>167</v>
      </c>
      <c r="B165" s="345"/>
      <c r="C165" s="345"/>
      <c r="D165" s="345"/>
      <c r="E165" s="345"/>
      <c r="F165" s="345"/>
      <c r="G165" s="345"/>
      <c r="H165" s="345"/>
      <c r="I165" s="345"/>
      <c r="J165" s="345"/>
      <c r="K165" s="345"/>
      <c r="L165" s="345"/>
      <c r="M165" s="345"/>
      <c r="N165" s="345"/>
      <c r="O165" s="345">
        <f>0.2384</f>
        <v>0.2384</v>
      </c>
      <c r="P165" s="345">
        <f>0.2093</f>
        <v>0.20930000000000001</v>
      </c>
      <c r="Q165" s="345">
        <f>0.2093</f>
        <v>0.20930000000000001</v>
      </c>
      <c r="R165" s="739">
        <f>Q165</f>
        <v>0.20930000000000001</v>
      </c>
      <c r="S165" s="536">
        <f>R165</f>
        <v>0.20930000000000001</v>
      </c>
      <c r="T165" s="485">
        <f>S165</f>
        <v>0.20930000000000001</v>
      </c>
    </row>
    <row r="166" spans="1:20" s="1" customFormat="1">
      <c r="A166" s="48" t="s">
        <v>168</v>
      </c>
      <c r="B166" s="342" t="e">
        <f t="shared" ref="B166:L166" si="149">-B165/B160</f>
        <v>#DIV/0!</v>
      </c>
      <c r="C166" s="342" t="e">
        <f t="shared" si="149"/>
        <v>#DIV/0!</v>
      </c>
      <c r="D166" s="342">
        <f t="shared" si="149"/>
        <v>0</v>
      </c>
      <c r="E166" s="342">
        <f t="shared" si="149"/>
        <v>0</v>
      </c>
      <c r="F166" s="342">
        <f t="shared" si="149"/>
        <v>0</v>
      </c>
      <c r="G166" s="342">
        <f t="shared" si="149"/>
        <v>0</v>
      </c>
      <c r="H166" s="342">
        <f t="shared" si="149"/>
        <v>0</v>
      </c>
      <c r="I166" s="342">
        <f t="shared" si="149"/>
        <v>0</v>
      </c>
      <c r="J166" s="342">
        <f t="shared" si="149"/>
        <v>0</v>
      </c>
      <c r="K166" s="342">
        <f t="shared" si="149"/>
        <v>0</v>
      </c>
      <c r="L166" s="342">
        <f t="shared" si="149"/>
        <v>0</v>
      </c>
      <c r="M166" s="342">
        <f t="shared" ref="M166:R166" si="150">-M165/M160</f>
        <v>0</v>
      </c>
      <c r="N166" s="342">
        <f t="shared" si="150"/>
        <v>0</v>
      </c>
      <c r="O166" s="342">
        <f t="shared" si="150"/>
        <v>-1.1028617504506978E-3</v>
      </c>
      <c r="P166" s="144">
        <f t="shared" si="150"/>
        <v>-1.0798239056400045E-3</v>
      </c>
      <c r="Q166" s="342">
        <f t="shared" ref="Q166" si="151">-Q165/Q160</f>
        <v>-6.8705194316212614E-4</v>
      </c>
      <c r="R166" s="726">
        <f t="shared" si="150"/>
        <v>-6.7696326416839998E-4</v>
      </c>
      <c r="S166" s="342">
        <f t="shared" ref="S166:T166" si="152">-S165/S160</f>
        <v>-5.4677910089142125E-4</v>
      </c>
      <c r="T166" s="473">
        <f t="shared" si="152"/>
        <v>-4.5607600075125868E-4</v>
      </c>
    </row>
    <row r="167" spans="1:20" s="1" customFormat="1" ht="14" thickBot="1">
      <c r="A167" s="360" t="s">
        <v>169</v>
      </c>
      <c r="B167" s="370" t="e">
        <f t="shared" ref="B167:G167" si="153">(B199*B172)-B197</f>
        <v>#DIV/0!</v>
      </c>
      <c r="C167" s="370" t="e">
        <f t="shared" si="153"/>
        <v>#DIV/0!</v>
      </c>
      <c r="D167" s="370">
        <f t="shared" si="153"/>
        <v>0</v>
      </c>
      <c r="E167" s="370">
        <f t="shared" si="153"/>
        <v>0</v>
      </c>
      <c r="F167" s="370">
        <f t="shared" si="153"/>
        <v>0</v>
      </c>
      <c r="G167" s="370">
        <f t="shared" si="153"/>
        <v>0</v>
      </c>
      <c r="H167" s="370">
        <f t="shared" ref="H167:M167" si="154">(H199*H172)-H197</f>
        <v>0</v>
      </c>
      <c r="I167" s="370">
        <f t="shared" si="154"/>
        <v>0</v>
      </c>
      <c r="J167" s="370">
        <f t="shared" si="154"/>
        <v>0</v>
      </c>
      <c r="K167" s="370">
        <f t="shared" si="154"/>
        <v>0</v>
      </c>
      <c r="L167" s="370">
        <f t="shared" si="154"/>
        <v>0</v>
      </c>
      <c r="M167" s="370">
        <f t="shared" si="154"/>
        <v>0</v>
      </c>
      <c r="N167" s="370">
        <f t="shared" ref="N167:S167" si="155">(N199*N172)-N197</f>
        <v>0</v>
      </c>
      <c r="O167" s="370">
        <f t="shared" si="155"/>
        <v>0</v>
      </c>
      <c r="P167" s="370">
        <f t="shared" si="155"/>
        <v>0</v>
      </c>
      <c r="Q167" s="370">
        <f t="shared" ref="Q167" si="156">(Q199*Q172)-Q197</f>
        <v>0</v>
      </c>
      <c r="R167" s="748">
        <f t="shared" si="155"/>
        <v>0</v>
      </c>
      <c r="S167" s="537">
        <f t="shared" si="155"/>
        <v>0</v>
      </c>
      <c r="T167" s="494">
        <f t="shared" ref="T167" si="157">(T199*T172)-T197</f>
        <v>0</v>
      </c>
    </row>
    <row r="168" spans="1:20" s="1" customFormat="1" ht="14" thickBot="1">
      <c r="A168" s="40" t="s">
        <v>170</v>
      </c>
      <c r="B168" s="23">
        <f>B165+B160</f>
        <v>0</v>
      </c>
      <c r="C168" s="23">
        <f>C165+C160</f>
        <v>0</v>
      </c>
      <c r="D168" s="23">
        <f>D165+D160</f>
        <v>150.89030000000008</v>
      </c>
      <c r="E168" s="23">
        <f>E165+E160</f>
        <v>134.08799999999997</v>
      </c>
      <c r="F168" s="23">
        <f>F165+F160</f>
        <v>155.1705</v>
      </c>
      <c r="G168" s="23">
        <f>G165+G160+G163</f>
        <v>135.31839999999983</v>
      </c>
      <c r="H168" s="23">
        <f>H165+H160+H163</f>
        <v>148.14539999999994</v>
      </c>
      <c r="I168" s="23">
        <f t="shared" ref="I168:N168" si="158">I165+I160</f>
        <v>168.67169999999993</v>
      </c>
      <c r="J168" s="23">
        <f t="shared" si="158"/>
        <v>194.31610000000001</v>
      </c>
      <c r="K168" s="23">
        <f t="shared" si="158"/>
        <v>173.50910000000013</v>
      </c>
      <c r="L168" s="23">
        <f t="shared" si="158"/>
        <v>170.90089999999998</v>
      </c>
      <c r="M168" s="23">
        <f t="shared" si="158"/>
        <v>239.88740000000001</v>
      </c>
      <c r="N168" s="23">
        <f t="shared" si="158"/>
        <v>303.32730000000015</v>
      </c>
      <c r="O168" s="23">
        <f t="shared" ref="O168:S168" si="159">O165+O160</f>
        <v>216.40329999999997</v>
      </c>
      <c r="P168" s="23">
        <f t="shared" si="159"/>
        <v>194.03719999999981</v>
      </c>
      <c r="Q168" s="23">
        <f t="shared" ref="Q168" si="160">Q165+Q160</f>
        <v>304.84420000000006</v>
      </c>
      <c r="R168" s="732">
        <f t="shared" si="159"/>
        <v>309.38412687500005</v>
      </c>
      <c r="S168" s="23">
        <f t="shared" si="159"/>
        <v>382.99642492627356</v>
      </c>
      <c r="T168" s="479">
        <f t="shared" ref="T168" si="161">T165+T160</f>
        <v>459.1240415238608</v>
      </c>
    </row>
    <row r="169" spans="1:20" s="1" customFormat="1">
      <c r="A169" s="48" t="s">
        <v>171</v>
      </c>
      <c r="B169" s="371"/>
      <c r="C169" s="371" t="e">
        <f t="shared" ref="C169:J169" si="162">C168/B168-1</f>
        <v>#DIV/0!</v>
      </c>
      <c r="D169" s="371" t="e">
        <f t="shared" si="162"/>
        <v>#DIV/0!</v>
      </c>
      <c r="E169" s="371">
        <f t="shared" si="162"/>
        <v>-0.11135440780487615</v>
      </c>
      <c r="F169" s="371">
        <f t="shared" si="162"/>
        <v>0.15722883479506033</v>
      </c>
      <c r="G169" s="371">
        <f t="shared" si="162"/>
        <v>-0.12793733344933589</v>
      </c>
      <c r="H169" s="371">
        <f t="shared" si="162"/>
        <v>9.4791247901247155E-2</v>
      </c>
      <c r="I169" s="371">
        <f t="shared" si="162"/>
        <v>0.13855509519701581</v>
      </c>
      <c r="J169" s="371">
        <f t="shared" si="162"/>
        <v>0.15203736014992497</v>
      </c>
      <c r="K169" s="371">
        <f t="shared" ref="K169:T169" si="163">K168/J168-1</f>
        <v>-0.10707810624029546</v>
      </c>
      <c r="L169" s="371">
        <f t="shared" si="163"/>
        <v>-1.503206460064721E-2</v>
      </c>
      <c r="M169" s="371">
        <f t="shared" si="163"/>
        <v>0.4036637606940634</v>
      </c>
      <c r="N169" s="371">
        <f t="shared" si="163"/>
        <v>0.264456991071645</v>
      </c>
      <c r="O169" s="371">
        <f t="shared" si="163"/>
        <v>-0.28656833723835651</v>
      </c>
      <c r="P169" s="371">
        <f t="shared" si="163"/>
        <v>-0.10335378434617293</v>
      </c>
      <c r="Q169" s="371">
        <f t="shared" si="163"/>
        <v>0.57106060075078569</v>
      </c>
      <c r="R169" s="750">
        <f t="shared" si="163"/>
        <v>1.4892613587530912E-2</v>
      </c>
      <c r="S169" s="371">
        <f t="shared" si="163"/>
        <v>0.23793172194970102</v>
      </c>
      <c r="T169" s="496">
        <f t="shared" si="163"/>
        <v>0.1987684783539212</v>
      </c>
    </row>
    <row r="170" spans="1:20" s="1" customFormat="1">
      <c r="A170" s="48" t="s">
        <v>172</v>
      </c>
      <c r="B170" s="342" t="e">
        <f t="shared" ref="B170:R170" si="164">B168/B94</f>
        <v>#DIV/0!</v>
      </c>
      <c r="C170" s="342" t="e">
        <f t="shared" si="164"/>
        <v>#DIV/0!</v>
      </c>
      <c r="D170" s="342">
        <f t="shared" si="164"/>
        <v>0.21202156660708427</v>
      </c>
      <c r="E170" s="342">
        <f t="shared" si="164"/>
        <v>0.18871259750319752</v>
      </c>
      <c r="F170" s="342">
        <f t="shared" si="164"/>
        <v>0.20078348914696081</v>
      </c>
      <c r="G170" s="342">
        <f t="shared" si="164"/>
        <v>0.15997851164787835</v>
      </c>
      <c r="H170" s="342">
        <f t="shared" si="164"/>
        <v>0.16658428088229998</v>
      </c>
      <c r="I170" s="342">
        <f t="shared" si="164"/>
        <v>0.1696349380688362</v>
      </c>
      <c r="J170" s="342">
        <f t="shared" si="164"/>
        <v>0.19167743016091876</v>
      </c>
      <c r="K170" s="342">
        <f t="shared" si="164"/>
        <v>0.16139337968382519</v>
      </c>
      <c r="L170" s="342">
        <f t="shared" si="164"/>
        <v>0.15668954957722006</v>
      </c>
      <c r="M170" s="342">
        <f t="shared" si="164"/>
        <v>0.17846226042842717</v>
      </c>
      <c r="N170" s="342">
        <f t="shared" si="164"/>
        <v>0.22751764659466076</v>
      </c>
      <c r="O170" s="342">
        <f t="shared" si="164"/>
        <v>0.14163265800325212</v>
      </c>
      <c r="P170" s="342">
        <f t="shared" si="164"/>
        <v>0.10878049053959345</v>
      </c>
      <c r="Q170" s="342">
        <f t="shared" ref="Q170" si="165">Q168/Q94</f>
        <v>0.1568981128995143</v>
      </c>
      <c r="R170" s="726">
        <f t="shared" si="164"/>
        <v>0.15030686077440672</v>
      </c>
      <c r="S170" s="342">
        <f t="shared" ref="S170:T170" si="166">S168/S94</f>
        <v>0.16757921251310939</v>
      </c>
      <c r="T170" s="473">
        <f t="shared" si="166"/>
        <v>0.18086548190045779</v>
      </c>
    </row>
    <row r="171" spans="1:20" s="1" customFormat="1">
      <c r="A171" s="52" t="s">
        <v>173</v>
      </c>
      <c r="B171" s="345"/>
      <c r="C171" s="345"/>
      <c r="D171" s="345">
        <v>18.616495399999998</v>
      </c>
      <c r="E171" s="345">
        <v>18.3777875</v>
      </c>
      <c r="F171" s="345">
        <v>18.240857600000002</v>
      </c>
      <c r="G171" s="345">
        <v>17.829671300000001</v>
      </c>
      <c r="H171" s="345">
        <v>17.783308400000003</v>
      </c>
      <c r="I171" s="345">
        <v>17.783308400000003</v>
      </c>
      <c r="J171" s="345">
        <v>17.783308400000003</v>
      </c>
      <c r="K171" s="345">
        <v>17.780489199999998</v>
      </c>
      <c r="L171" s="362">
        <v>17.440308399999999</v>
      </c>
      <c r="M171" s="362">
        <v>17.204000000000001</v>
      </c>
      <c r="N171" s="362">
        <v>16.9983437</v>
      </c>
      <c r="O171" s="362">
        <v>16.881</v>
      </c>
      <c r="P171" s="362">
        <v>16.591000000000001</v>
      </c>
      <c r="Q171" s="362">
        <f>Q172</f>
        <v>16.281000000000002</v>
      </c>
      <c r="R171" s="733">
        <f>Q171</f>
        <v>16.281000000000002</v>
      </c>
      <c r="S171" s="352">
        <f>R171</f>
        <v>16.281000000000002</v>
      </c>
      <c r="T171" s="480">
        <f>S171</f>
        <v>16.281000000000002</v>
      </c>
    </row>
    <row r="172" spans="1:20" s="1" customFormat="1">
      <c r="A172" s="58" t="s">
        <v>174</v>
      </c>
      <c r="B172" s="345"/>
      <c r="C172" s="345"/>
      <c r="D172" s="345">
        <v>18.616495399999998</v>
      </c>
      <c r="E172" s="345">
        <v>18.3777875</v>
      </c>
      <c r="F172" s="345">
        <v>18.240857600000002</v>
      </c>
      <c r="G172" s="345">
        <v>17.829671300000001</v>
      </c>
      <c r="H172" s="345">
        <v>17.783308400000003</v>
      </c>
      <c r="I172" s="345">
        <v>17.783308400000003</v>
      </c>
      <c r="J172" s="345">
        <v>17.783308400000003</v>
      </c>
      <c r="K172" s="345">
        <v>17.780489199999998</v>
      </c>
      <c r="L172" s="362">
        <v>17.440308399999999</v>
      </c>
      <c r="M172" s="362">
        <v>17.204000000000001</v>
      </c>
      <c r="N172" s="362">
        <f>N171</f>
        <v>16.9983437</v>
      </c>
      <c r="O172" s="362">
        <v>16.881</v>
      </c>
      <c r="P172" s="362">
        <v>16.591000000000001</v>
      </c>
      <c r="Q172" s="362">
        <f>P172-0.31</f>
        <v>16.281000000000002</v>
      </c>
      <c r="R172" s="733">
        <f>O172/O171*R171</f>
        <v>16.281000000000002</v>
      </c>
      <c r="S172" s="352">
        <f>P172/P171*S171</f>
        <v>16.281000000000002</v>
      </c>
      <c r="T172" s="480">
        <f>Q172/Q171*T171</f>
        <v>16.281000000000002</v>
      </c>
    </row>
    <row r="173" spans="1:20" s="1" customFormat="1">
      <c r="A173" s="59"/>
      <c r="B173" s="372"/>
      <c r="C173" s="372"/>
      <c r="D173" s="372"/>
      <c r="E173" s="372"/>
      <c r="F173" s="372"/>
      <c r="G173" s="372"/>
      <c r="H173" s="372"/>
      <c r="I173" s="372"/>
      <c r="J173" s="372"/>
      <c r="K173" s="372"/>
      <c r="L173" s="372"/>
      <c r="M173" s="372"/>
      <c r="N173" s="372"/>
      <c r="O173" s="372"/>
      <c r="P173" s="372"/>
      <c r="Q173" s="372"/>
      <c r="R173" s="751"/>
      <c r="S173" s="372"/>
      <c r="T173" s="497"/>
    </row>
    <row r="174" spans="1:20" s="1" customFormat="1">
      <c r="A174" s="50" t="s">
        <v>175</v>
      </c>
      <c r="B174" s="373" t="e">
        <f t="shared" ref="B174:O174" si="167">B168/B172</f>
        <v>#DIV/0!</v>
      </c>
      <c r="C174" s="373" t="e">
        <f t="shared" si="167"/>
        <v>#DIV/0!</v>
      </c>
      <c r="D174" s="373">
        <f t="shared" si="167"/>
        <v>8.105193633813597</v>
      </c>
      <c r="E174" s="373">
        <f t="shared" si="167"/>
        <v>7.2961992840541861</v>
      </c>
      <c r="F174" s="373">
        <f t="shared" si="167"/>
        <v>8.5067546385538364</v>
      </c>
      <c r="G174" s="373">
        <f t="shared" si="167"/>
        <v>7.5895061509069892</v>
      </c>
      <c r="H174" s="373">
        <f t="shared" si="167"/>
        <v>8.3305871251718226</v>
      </c>
      <c r="I174" s="373">
        <f t="shared" si="167"/>
        <v>9.4848324173470395</v>
      </c>
      <c r="J174" s="373">
        <f t="shared" si="167"/>
        <v>10.926881299544913</v>
      </c>
      <c r="K174" s="373">
        <f t="shared" si="167"/>
        <v>9.7583985484493958</v>
      </c>
      <c r="L174" s="373">
        <f t="shared" si="167"/>
        <v>9.7991902482641873</v>
      </c>
      <c r="M174" s="373">
        <f t="shared" si="167"/>
        <v>13.943699139734946</v>
      </c>
      <c r="N174" s="373">
        <f t="shared" si="167"/>
        <v>17.844520934119021</v>
      </c>
      <c r="O174" s="373">
        <f t="shared" si="167"/>
        <v>12.819341271251702</v>
      </c>
      <c r="P174" s="825">
        <f>P168/P172</f>
        <v>11.695328792718932</v>
      </c>
      <c r="Q174" s="825">
        <f>Q168/Q172</f>
        <v>18.723923591916961</v>
      </c>
      <c r="R174" s="752">
        <f>R168/R172</f>
        <v>19.002771750813832</v>
      </c>
      <c r="S174" s="373">
        <f t="shared" ref="S174:T174" si="168">S168/S172</f>
        <v>23.524133955302101</v>
      </c>
      <c r="T174" s="498">
        <f t="shared" si="168"/>
        <v>28.19999026619131</v>
      </c>
    </row>
    <row r="175" spans="1:20" s="6" customFormat="1" ht="11">
      <c r="A175" s="48" t="s">
        <v>171</v>
      </c>
      <c r="B175" s="342"/>
      <c r="C175" s="342" t="e">
        <f t="shared" ref="C175:J175" si="169">C174/B174-1</f>
        <v>#DIV/0!</v>
      </c>
      <c r="D175" s="342" t="e">
        <f t="shared" si="169"/>
        <v>#DIV/0!</v>
      </c>
      <c r="E175" s="342">
        <f t="shared" si="169"/>
        <v>-9.9811847354813743E-2</v>
      </c>
      <c r="F175" s="342">
        <f t="shared" si="169"/>
        <v>0.16591588406107749</v>
      </c>
      <c r="G175" s="342">
        <f t="shared" si="169"/>
        <v>-0.10782590148888804</v>
      </c>
      <c r="H175" s="342">
        <f t="shared" si="169"/>
        <v>9.7645480421182596E-2</v>
      </c>
      <c r="I175" s="342">
        <f t="shared" si="169"/>
        <v>0.13855509519701581</v>
      </c>
      <c r="J175" s="342">
        <f t="shared" si="169"/>
        <v>0.15203736014992475</v>
      </c>
      <c r="K175" s="342">
        <f t="shared" ref="K175:T175" si="170">K174/J174-1</f>
        <v>-0.1069365282794994</v>
      </c>
      <c r="L175" s="342">
        <f t="shared" si="170"/>
        <v>4.1801633344102918E-3</v>
      </c>
      <c r="M175" s="342">
        <f t="shared" si="170"/>
        <v>0.42294401746153576</v>
      </c>
      <c r="N175" s="342">
        <f t="shared" si="170"/>
        <v>0.27975516075702034</v>
      </c>
      <c r="O175" s="342">
        <f t="shared" si="170"/>
        <v>-0.28160911023725455</v>
      </c>
      <c r="P175" s="342">
        <f t="shared" si="170"/>
        <v>-8.7680985687887736E-2</v>
      </c>
      <c r="Q175" s="342">
        <f t="shared" si="170"/>
        <v>0.60097453639557052</v>
      </c>
      <c r="R175" s="726">
        <f t="shared" si="170"/>
        <v>1.489261358753069E-2</v>
      </c>
      <c r="S175" s="342">
        <f t="shared" si="170"/>
        <v>0.23793172194970102</v>
      </c>
      <c r="T175" s="473">
        <f t="shared" si="170"/>
        <v>0.1987684783539212</v>
      </c>
    </row>
    <row r="176" spans="1:20" s="6" customFormat="1" ht="12">
      <c r="A176" s="60"/>
      <c r="B176" s="374"/>
      <c r="C176" s="374"/>
      <c r="D176" s="374"/>
      <c r="E176" s="374"/>
      <c r="F176" s="374"/>
      <c r="G176" s="374"/>
      <c r="H176" s="374"/>
      <c r="I176" s="8"/>
      <c r="J176" s="8"/>
      <c r="K176" s="8"/>
      <c r="L176" s="8"/>
      <c r="M176" s="8"/>
      <c r="N176" s="8"/>
      <c r="O176" s="8"/>
      <c r="P176" s="372"/>
      <c r="Q176" s="372"/>
      <c r="R176" s="751"/>
      <c r="S176" s="372"/>
      <c r="T176" s="497"/>
    </row>
    <row r="177" spans="1:20" s="1" customFormat="1">
      <c r="A177" s="61" t="s">
        <v>176</v>
      </c>
      <c r="B177" s="362"/>
      <c r="C177" s="362"/>
      <c r="D177" s="362">
        <v>2</v>
      </c>
      <c r="E177" s="362">
        <v>2</v>
      </c>
      <c r="F177" s="362">
        <v>2.25</v>
      </c>
      <c r="G177" s="362">
        <v>2.25</v>
      </c>
      <c r="H177" s="362">
        <v>2.25</v>
      </c>
      <c r="I177" s="362">
        <v>2.25</v>
      </c>
      <c r="J177" s="362">
        <v>2.25</v>
      </c>
      <c r="K177" s="362">
        <v>0</v>
      </c>
      <c r="L177" s="362">
        <v>0</v>
      </c>
      <c r="M177" s="362">
        <v>0.8</v>
      </c>
      <c r="N177" s="362">
        <v>0</v>
      </c>
      <c r="O177" s="362"/>
      <c r="P177" s="362"/>
      <c r="Q177" s="362"/>
      <c r="R177" s="753"/>
      <c r="S177" s="539"/>
      <c r="T177" s="499"/>
    </row>
    <row r="178" spans="1:20" s="1" customFormat="1">
      <c r="A178" s="48" t="s">
        <v>177</v>
      </c>
      <c r="B178" s="371"/>
      <c r="C178" s="371" t="e">
        <f>C177/B177-1</f>
        <v>#DIV/0!</v>
      </c>
      <c r="D178" s="371" t="e">
        <f>D177/C177-1</f>
        <v>#DIV/0!</v>
      </c>
      <c r="E178" s="371">
        <f>E177/D177-1</f>
        <v>0</v>
      </c>
      <c r="F178" s="371">
        <f>F177/E177-1</f>
        <v>0.125</v>
      </c>
      <c r="G178" s="371">
        <f>G177/F177-1</f>
        <v>0</v>
      </c>
      <c r="H178" s="371">
        <f t="shared" ref="H178:N178" si="171">H177/G177-1</f>
        <v>0</v>
      </c>
      <c r="I178" s="371">
        <f>I177/H177-1</f>
        <v>0</v>
      </c>
      <c r="J178" s="371">
        <f t="shared" si="171"/>
        <v>0</v>
      </c>
      <c r="K178" s="371">
        <f t="shared" si="171"/>
        <v>-1</v>
      </c>
      <c r="L178" s="371" t="e">
        <f t="shared" si="171"/>
        <v>#DIV/0!</v>
      </c>
      <c r="M178" s="371" t="e">
        <f t="shared" si="171"/>
        <v>#DIV/0!</v>
      </c>
      <c r="N178" s="371">
        <f t="shared" si="171"/>
        <v>-1</v>
      </c>
      <c r="O178" s="371" t="e">
        <f t="shared" ref="O178:T178" si="172">O177/N177-1</f>
        <v>#DIV/0!</v>
      </c>
      <c r="P178" s="371" t="e">
        <f t="shared" si="172"/>
        <v>#DIV/0!</v>
      </c>
      <c r="Q178" s="371" t="e">
        <f t="shared" si="172"/>
        <v>#DIV/0!</v>
      </c>
      <c r="R178" s="750" t="e">
        <f t="shared" si="172"/>
        <v>#DIV/0!</v>
      </c>
      <c r="S178" s="371" t="e">
        <f t="shared" si="172"/>
        <v>#DIV/0!</v>
      </c>
      <c r="T178" s="496" t="e">
        <f t="shared" si="172"/>
        <v>#DIV/0!</v>
      </c>
    </row>
    <row r="179" spans="1:20" s="1" customFormat="1">
      <c r="A179" s="48" t="s">
        <v>178</v>
      </c>
      <c r="B179" s="371" t="e">
        <f t="shared" ref="B179:G179" si="173">B177/B174</f>
        <v>#DIV/0!</v>
      </c>
      <c r="C179" s="371" t="e">
        <f t="shared" si="173"/>
        <v>#DIV/0!</v>
      </c>
      <c r="D179" s="371">
        <f t="shared" si="173"/>
        <v>0.2467553633334944</v>
      </c>
      <c r="E179" s="371">
        <f t="shared" si="173"/>
        <v>0.27411531978998871</v>
      </c>
      <c r="F179" s="371">
        <f t="shared" si="173"/>
        <v>0.26449569731360018</v>
      </c>
      <c r="G179" s="371">
        <f t="shared" si="173"/>
        <v>0.29646197726990603</v>
      </c>
      <c r="H179" s="371">
        <f t="shared" ref="H179:M179" si="174">H177/H174</f>
        <v>0.27008900647607026</v>
      </c>
      <c r="I179" s="371">
        <f t="shared" si="174"/>
        <v>0.23722084914066804</v>
      </c>
      <c r="J179" s="371">
        <f t="shared" si="174"/>
        <v>0.20591419805152536</v>
      </c>
      <c r="K179" s="371">
        <f t="shared" si="174"/>
        <v>0</v>
      </c>
      <c r="L179" s="371">
        <f t="shared" si="174"/>
        <v>0</v>
      </c>
      <c r="M179" s="371">
        <f t="shared" si="174"/>
        <v>5.7373584440033119E-2</v>
      </c>
      <c r="N179" s="371">
        <f t="shared" ref="N179:S179" si="175">N177/N174</f>
        <v>0</v>
      </c>
      <c r="O179" s="371">
        <f t="shared" si="175"/>
        <v>0</v>
      </c>
      <c r="P179" s="371">
        <f t="shared" si="175"/>
        <v>0</v>
      </c>
      <c r="Q179" s="371">
        <f t="shared" ref="Q179" si="176">Q177/Q174</f>
        <v>0</v>
      </c>
      <c r="R179" s="750">
        <f t="shared" si="175"/>
        <v>0</v>
      </c>
      <c r="S179" s="371">
        <f t="shared" si="175"/>
        <v>0</v>
      </c>
      <c r="T179" s="496">
        <f t="shared" ref="T179" si="177">T177/T174</f>
        <v>0</v>
      </c>
    </row>
    <row r="180" spans="1:20" s="1" customFormat="1">
      <c r="A180" s="62"/>
      <c r="B180" s="375"/>
      <c r="C180" s="375"/>
      <c r="D180" s="375"/>
      <c r="E180" s="375"/>
      <c r="F180" s="375"/>
      <c r="G180" s="375"/>
      <c r="H180" s="375"/>
      <c r="I180" s="375"/>
      <c r="J180" s="375"/>
      <c r="K180" s="375"/>
      <c r="L180" s="375"/>
      <c r="M180" s="375"/>
      <c r="N180" s="148"/>
      <c r="O180" s="148"/>
      <c r="P180" s="375"/>
      <c r="Q180" s="375"/>
      <c r="R180" s="754"/>
      <c r="S180" s="540"/>
      <c r="T180" s="500"/>
    </row>
    <row r="181" spans="1:20">
      <c r="A181" s="63" t="s">
        <v>179</v>
      </c>
      <c r="B181" s="376"/>
      <c r="C181" s="376"/>
      <c r="D181" s="376"/>
      <c r="E181" s="376"/>
      <c r="F181" s="376"/>
      <c r="G181" s="376"/>
      <c r="H181" s="376"/>
      <c r="I181" s="376"/>
      <c r="J181" s="376"/>
      <c r="K181" s="376"/>
      <c r="L181" s="376"/>
      <c r="M181" s="376"/>
      <c r="N181" s="376"/>
      <c r="O181" s="376"/>
      <c r="P181" s="823"/>
      <c r="Q181" s="823"/>
      <c r="R181" s="820"/>
      <c r="S181" s="376"/>
      <c r="T181" s="501"/>
    </row>
    <row r="182" spans="1:20">
      <c r="A182" s="64" t="s">
        <v>180</v>
      </c>
      <c r="B182" s="378"/>
      <c r="C182" s="378"/>
      <c r="D182" s="378"/>
      <c r="E182" s="378"/>
      <c r="F182" s="378"/>
      <c r="G182" s="378"/>
      <c r="H182" s="378"/>
      <c r="I182" s="378"/>
      <c r="J182" s="378"/>
      <c r="K182" s="378"/>
      <c r="L182" s="378"/>
      <c r="M182" s="378"/>
      <c r="N182" s="378"/>
      <c r="O182" s="378"/>
      <c r="P182" s="826"/>
      <c r="Q182" s="826"/>
      <c r="R182" s="756"/>
      <c r="S182" s="541"/>
      <c r="T182" s="502"/>
    </row>
    <row r="183" spans="1:20">
      <c r="A183" s="65" t="s">
        <v>181</v>
      </c>
      <c r="B183" s="379">
        <f t="shared" ref="B183:R183" si="178">B182+B94</f>
        <v>0</v>
      </c>
      <c r="C183" s="379">
        <f t="shared" si="178"/>
        <v>0</v>
      </c>
      <c r="D183" s="379">
        <f t="shared" si="178"/>
        <v>711.67430000000002</v>
      </c>
      <c r="E183" s="379">
        <f t="shared" si="178"/>
        <v>710.54079999999999</v>
      </c>
      <c r="F183" s="379">
        <f t="shared" si="178"/>
        <v>772.82500000000005</v>
      </c>
      <c r="G183" s="379">
        <f t="shared" si="178"/>
        <v>845.85359999999991</v>
      </c>
      <c r="H183" s="379">
        <f t="shared" si="178"/>
        <v>889.3119999999999</v>
      </c>
      <c r="I183" s="379">
        <f t="shared" si="178"/>
        <v>994.32169999999996</v>
      </c>
      <c r="J183" s="379">
        <f t="shared" si="178"/>
        <v>1013.7662</v>
      </c>
      <c r="K183" s="379">
        <f t="shared" si="178"/>
        <v>1075.0695000000001</v>
      </c>
      <c r="L183" s="379">
        <f t="shared" si="178"/>
        <v>1090.6975</v>
      </c>
      <c r="M183" s="379">
        <f t="shared" si="178"/>
        <v>1344.1912</v>
      </c>
      <c r="N183" s="379">
        <f t="shared" si="178"/>
        <v>1333.2034000000001</v>
      </c>
      <c r="O183" s="379">
        <f t="shared" si="178"/>
        <v>1527.9195</v>
      </c>
      <c r="P183" s="379">
        <f t="shared" si="178"/>
        <v>1783.75</v>
      </c>
      <c r="Q183" s="379">
        <f t="shared" ref="Q183" si="179">Q182+Q94</f>
        <v>1942.9437</v>
      </c>
      <c r="R183" s="757">
        <f t="shared" si="178"/>
        <v>2058.35</v>
      </c>
      <c r="S183" s="379">
        <f t="shared" ref="S183:T183" si="180">S182+S94</f>
        <v>2285.4650000000001</v>
      </c>
      <c r="T183" s="503">
        <f t="shared" si="180"/>
        <v>2538.4835000000003</v>
      </c>
    </row>
    <row r="184" spans="1:20">
      <c r="A184" s="66" t="s">
        <v>182</v>
      </c>
      <c r="B184" s="276"/>
      <c r="C184" s="276"/>
      <c r="D184" s="276"/>
      <c r="E184" s="276"/>
      <c r="F184" s="276"/>
      <c r="G184" s="276"/>
      <c r="H184" s="276"/>
      <c r="I184" s="276"/>
      <c r="J184" s="276"/>
      <c r="K184" s="276"/>
      <c r="L184" s="276"/>
      <c r="M184" s="276"/>
      <c r="N184" s="276"/>
      <c r="O184" s="276"/>
      <c r="P184" s="276"/>
      <c r="Q184" s="276"/>
      <c r="R184" s="758"/>
      <c r="S184" s="542"/>
      <c r="T184" s="504"/>
    </row>
    <row r="185" spans="1:20">
      <c r="A185" s="66" t="s">
        <v>183</v>
      </c>
      <c r="B185" s="276"/>
      <c r="C185" s="276"/>
      <c r="D185" s="276"/>
      <c r="E185" s="276"/>
      <c r="F185" s="276"/>
      <c r="G185" s="276"/>
      <c r="H185" s="276"/>
      <c r="I185" s="276"/>
      <c r="J185" s="276"/>
      <c r="K185" s="276"/>
      <c r="L185" s="276"/>
      <c r="M185" s="276"/>
      <c r="N185" s="276"/>
      <c r="O185" s="276"/>
      <c r="P185" s="276"/>
      <c r="Q185" s="276"/>
      <c r="R185" s="758"/>
      <c r="S185" s="542"/>
      <c r="T185" s="504"/>
    </row>
    <row r="186" spans="1:20">
      <c r="A186" s="360" t="s">
        <v>184</v>
      </c>
      <c r="B186" s="276"/>
      <c r="C186" s="276"/>
      <c r="D186" s="276"/>
      <c r="E186" s="276"/>
      <c r="F186" s="276"/>
      <c r="G186" s="276"/>
      <c r="H186" s="276"/>
      <c r="I186" s="276"/>
      <c r="J186" s="276"/>
      <c r="K186" s="276"/>
      <c r="L186" s="276"/>
      <c r="M186" s="276"/>
      <c r="N186" s="276"/>
      <c r="O186" s="276"/>
      <c r="P186" s="276"/>
      <c r="Q186" s="276"/>
      <c r="R186" s="758"/>
      <c r="S186" s="542"/>
      <c r="T186" s="504"/>
    </row>
    <row r="187" spans="1:20">
      <c r="A187" s="67" t="s">
        <v>185</v>
      </c>
      <c r="B187" s="380">
        <f>B129+B182+B184+B185+B186</f>
        <v>0</v>
      </c>
      <c r="C187" s="380">
        <f>C129+C182+C184+C185+C186</f>
        <v>0</v>
      </c>
      <c r="D187" s="380">
        <f>D129+D182+D184+D185+D186</f>
        <v>148.55370000000008</v>
      </c>
      <c r="E187" s="380">
        <f>E129+E182+E184+E185+E186</f>
        <v>145.86189999999996</v>
      </c>
      <c r="F187" s="380">
        <f>F129+F182+F184+F185+F186</f>
        <v>152.9923</v>
      </c>
      <c r="G187" s="380">
        <f t="shared" ref="G187:O187" si="181">G129+G182+G184+G185+G186</f>
        <v>182.10839999999985</v>
      </c>
      <c r="H187" s="380">
        <f t="shared" si="181"/>
        <v>159.76239999999993</v>
      </c>
      <c r="I187" s="380">
        <f t="shared" si="181"/>
        <v>195.01159999999993</v>
      </c>
      <c r="J187" s="380">
        <f>J129+J182+J184+J185+J186</f>
        <v>208.74129999999997</v>
      </c>
      <c r="K187" s="380">
        <f>K129+K182+K184+K185+K186</f>
        <v>191.54990000000012</v>
      </c>
      <c r="L187" s="380">
        <f>L129+L182+L184+L185+L186</f>
        <v>197.77419999999998</v>
      </c>
      <c r="M187" s="380">
        <f>M129+M182+M184+M185+M186</f>
        <v>295.42460000000005</v>
      </c>
      <c r="N187" s="380">
        <f>N129+N182+N184+N185+N186</f>
        <v>296.2435000000001</v>
      </c>
      <c r="O187" s="380">
        <f t="shared" si="181"/>
        <v>216.38469999999995</v>
      </c>
      <c r="P187" s="341">
        <f t="shared" ref="P187:T187" si="182">P129+P182+P184+P185+P186</f>
        <v>212.03469999999979</v>
      </c>
      <c r="Q187" s="341">
        <f t="shared" ref="Q187" si="183">Q129+Q182+Q184+Q185+Q186</f>
        <v>298.19720000000007</v>
      </c>
      <c r="R187" s="724">
        <f t="shared" si="182"/>
        <v>351.08650000000011</v>
      </c>
      <c r="S187" s="341">
        <f t="shared" si="182"/>
        <v>428.52032499999979</v>
      </c>
      <c r="T187" s="471">
        <f t="shared" si="182"/>
        <v>505.77395250000018</v>
      </c>
    </row>
    <row r="188" spans="1:20">
      <c r="A188" s="66" t="s">
        <v>186</v>
      </c>
      <c r="B188" s="276">
        <v>0</v>
      </c>
      <c r="C188" s="276">
        <v>0</v>
      </c>
      <c r="D188" s="276">
        <v>0</v>
      </c>
      <c r="E188" s="276">
        <v>0</v>
      </c>
      <c r="F188" s="276">
        <v>0</v>
      </c>
      <c r="G188" s="276"/>
      <c r="H188" s="276"/>
      <c r="I188" s="276"/>
      <c r="J188" s="276">
        <v>-5.8841000000000001</v>
      </c>
      <c r="K188" s="276"/>
      <c r="L188" s="276">
        <v>-1.121</v>
      </c>
      <c r="M188" s="276"/>
      <c r="N188" s="276">
        <v>-2.1280000000000001</v>
      </c>
      <c r="O188" s="276"/>
      <c r="P188" s="276"/>
      <c r="Q188" s="276"/>
      <c r="R188" s="759"/>
      <c r="S188" s="543"/>
      <c r="T188" s="505"/>
    </row>
    <row r="189" spans="1:20">
      <c r="A189" s="66" t="s">
        <v>187</v>
      </c>
      <c r="B189" s="381"/>
      <c r="C189" s="381"/>
      <c r="D189" s="381"/>
      <c r="E189" s="381"/>
      <c r="F189" s="381"/>
      <c r="G189" s="381"/>
      <c r="H189" s="381"/>
      <c r="I189" s="381"/>
      <c r="J189" s="381"/>
      <c r="K189" s="381"/>
      <c r="L189" s="381"/>
      <c r="M189" s="381"/>
      <c r="N189" s="381"/>
      <c r="O189" s="381"/>
      <c r="P189" s="544"/>
      <c r="Q189" s="544"/>
      <c r="R189" s="760"/>
      <c r="S189" s="544"/>
      <c r="T189" s="506"/>
    </row>
    <row r="190" spans="1:20">
      <c r="A190" s="68" t="s">
        <v>188</v>
      </c>
      <c r="B190" s="379">
        <f>+B189+B187+B133+B136+B137+B188</f>
        <v>0</v>
      </c>
      <c r="C190" s="379">
        <f>+C189+C187+C133+C136+C137+C188</f>
        <v>0</v>
      </c>
      <c r="D190" s="379">
        <f>+D189+D187+D133+D136+D137+D188</f>
        <v>175.36630000000008</v>
      </c>
      <c r="E190" s="379">
        <f>+E189+E187+E133+E136+E137+E188</f>
        <v>172.19789999999995</v>
      </c>
      <c r="F190" s="379">
        <f>+F189+F187+F133+F136+F137+F188</f>
        <v>197.71690000000001</v>
      </c>
      <c r="G190" s="379">
        <f t="shared" ref="G190:O190" si="184">+G189+G187+G133+G136+G137+G188</f>
        <v>218.36249999999984</v>
      </c>
      <c r="H190" s="379">
        <f t="shared" si="184"/>
        <v>203.65239999999994</v>
      </c>
      <c r="I190" s="379">
        <f t="shared" si="184"/>
        <v>232.14849999999993</v>
      </c>
      <c r="J190" s="379">
        <f>+J189+J187+J133+J136+J137+J188</f>
        <v>251.72750000000002</v>
      </c>
      <c r="K190" s="379">
        <f>+K189+K187+K133+K136+K137+K188</f>
        <v>240.63230000000013</v>
      </c>
      <c r="L190" s="379">
        <f>+L189+L187+L133+L136+L137+L188</f>
        <v>236.62649999999996</v>
      </c>
      <c r="M190" s="379">
        <f>+M189+M187+M133+M136+M137+M188</f>
        <v>359.89320000000004</v>
      </c>
      <c r="N190" s="379">
        <f>+N189+N187+N133+N136+N137+N188</f>
        <v>387.72610000000014</v>
      </c>
      <c r="O190" s="379">
        <f t="shared" si="184"/>
        <v>289.39009999999996</v>
      </c>
      <c r="P190" s="379">
        <f t="shared" ref="P190:T190" si="185">+P189+P187+P133+P136+P137+P188</f>
        <v>257.8030999999998</v>
      </c>
      <c r="Q190" s="379">
        <f t="shared" ref="Q190" si="186">+Q189+Q187+Q133+Q136+Q137+Q188</f>
        <v>395.79480000000007</v>
      </c>
      <c r="R190" s="757">
        <f t="shared" si="185"/>
        <v>412.23310250000009</v>
      </c>
      <c r="S190" s="379">
        <f t="shared" si="185"/>
        <v>510.3828332350314</v>
      </c>
      <c r="T190" s="503">
        <f t="shared" si="185"/>
        <v>611.88632203181442</v>
      </c>
    </row>
    <row r="191" spans="1:20">
      <c r="A191" s="66" t="s">
        <v>189</v>
      </c>
      <c r="B191" s="276">
        <f t="shared" ref="B191:E192" si="187">B147</f>
        <v>0</v>
      </c>
      <c r="C191" s="276">
        <f t="shared" si="187"/>
        <v>0</v>
      </c>
      <c r="D191" s="276">
        <f t="shared" si="187"/>
        <v>-24.475999999999999</v>
      </c>
      <c r="E191" s="276">
        <f t="shared" si="187"/>
        <v>-38.109899999999996</v>
      </c>
      <c r="F191" s="276">
        <f t="shared" ref="F191:I192" si="188">F147</f>
        <v>-42.546399999999998</v>
      </c>
      <c r="G191" s="276">
        <f t="shared" si="188"/>
        <v>-83.0441</v>
      </c>
      <c r="H191" s="276">
        <f t="shared" si="188"/>
        <v>-55.507000000000005</v>
      </c>
      <c r="I191" s="276">
        <f t="shared" si="188"/>
        <v>-63.476800000000004</v>
      </c>
      <c r="J191" s="276">
        <f t="shared" ref="J191:R191" si="189">J147</f>
        <v>-63.295500000000004</v>
      </c>
      <c r="K191" s="276">
        <f t="shared" si="189"/>
        <v>-67.123199999999997</v>
      </c>
      <c r="L191" s="276">
        <f t="shared" si="189"/>
        <v>-66.846599999999995</v>
      </c>
      <c r="M191" s="276">
        <f t="shared" si="189"/>
        <v>-80.075800000000001</v>
      </c>
      <c r="N191" s="276">
        <f t="shared" si="189"/>
        <v>-86.526800000000009</v>
      </c>
      <c r="O191" s="276">
        <f t="shared" si="189"/>
        <v>-73.225200000000001</v>
      </c>
      <c r="P191" s="276">
        <f t="shared" si="189"/>
        <v>-63.975200000000001</v>
      </c>
      <c r="Q191" s="276">
        <f t="shared" ref="Q191" si="190">Q147</f>
        <v>-91.159900000000007</v>
      </c>
      <c r="R191" s="761">
        <f t="shared" si="189"/>
        <v>-103.05827562500002</v>
      </c>
      <c r="S191" s="391">
        <f t="shared" ref="S191" si="191">S147</f>
        <v>-127.59570830875785</v>
      </c>
      <c r="T191" s="507">
        <f t="shared" ref="T191" si="192">T147</f>
        <v>-152.9715805079536</v>
      </c>
    </row>
    <row r="192" spans="1:20">
      <c r="A192" s="60" t="s">
        <v>190</v>
      </c>
      <c r="B192" s="382" t="e">
        <f t="shared" si="187"/>
        <v>#DIV/0!</v>
      </c>
      <c r="C192" s="382" t="e">
        <f t="shared" si="187"/>
        <v>#DIV/0!</v>
      </c>
      <c r="D192" s="382">
        <f t="shared" si="187"/>
        <v>0.1395707156962312</v>
      </c>
      <c r="E192" s="382">
        <f t="shared" si="187"/>
        <v>0.22131454564776926</v>
      </c>
      <c r="F192" s="382">
        <f t="shared" si="188"/>
        <v>0.21518848414070824</v>
      </c>
      <c r="G192" s="382">
        <f t="shared" si="188"/>
        <v>0.38030385253878324</v>
      </c>
      <c r="H192" s="382">
        <f t="shared" si="188"/>
        <v>0.27255755394976944</v>
      </c>
      <c r="I192" s="382">
        <f t="shared" si="188"/>
        <v>0.2734318765790002</v>
      </c>
      <c r="J192" s="382">
        <f t="shared" ref="J192:R192" si="193">J148</f>
        <v>0.2457012805323984</v>
      </c>
      <c r="K192" s="382">
        <f t="shared" si="193"/>
        <v>0.27894509589942812</v>
      </c>
      <c r="L192" s="382">
        <f t="shared" si="193"/>
        <v>0.2811663634738536</v>
      </c>
      <c r="M192" s="382">
        <f t="shared" si="193"/>
        <v>0.25026565555038827</v>
      </c>
      <c r="N192" s="382">
        <f t="shared" si="193"/>
        <v>0.2219466205434289</v>
      </c>
      <c r="O192" s="382">
        <f t="shared" si="193"/>
        <v>0.25303284390170916</v>
      </c>
      <c r="P192" s="382">
        <f t="shared" si="193"/>
        <v>0.24815527819487063</v>
      </c>
      <c r="Q192" s="382">
        <f t="shared" ref="Q192" si="194">Q148</f>
        <v>0.23032111589136592</v>
      </c>
      <c r="R192" s="762">
        <f t="shared" si="193"/>
        <v>0.25</v>
      </c>
      <c r="S192" s="545">
        <f t="shared" ref="S192" si="195">S148</f>
        <v>0.25</v>
      </c>
      <c r="T192" s="508">
        <f t="shared" ref="T192" si="196">T148</f>
        <v>0.25</v>
      </c>
    </row>
    <row r="193" spans="1:20">
      <c r="A193" s="69" t="s">
        <v>191</v>
      </c>
      <c r="B193" s="379">
        <f>B190+B191</f>
        <v>0</v>
      </c>
      <c r="C193" s="379">
        <f>C190+C191</f>
        <v>0</v>
      </c>
      <c r="D193" s="379">
        <f>D190+D191</f>
        <v>150.89030000000008</v>
      </c>
      <c r="E193" s="379">
        <f>E190+E191</f>
        <v>134.08799999999997</v>
      </c>
      <c r="F193" s="379">
        <f>F190+F191</f>
        <v>155.1705</v>
      </c>
      <c r="G193" s="379">
        <f t="shared" ref="G193:O193" si="197">G190+G191</f>
        <v>135.31839999999983</v>
      </c>
      <c r="H193" s="379">
        <f t="shared" si="197"/>
        <v>148.14539999999994</v>
      </c>
      <c r="I193" s="379">
        <f t="shared" si="197"/>
        <v>168.67169999999993</v>
      </c>
      <c r="J193" s="379">
        <f>J190+J191</f>
        <v>188.43200000000002</v>
      </c>
      <c r="K193" s="379">
        <f>K190+K191</f>
        <v>173.50910000000013</v>
      </c>
      <c r="L193" s="379">
        <f>L190+L191</f>
        <v>169.77989999999997</v>
      </c>
      <c r="M193" s="379">
        <f>M190+M191</f>
        <v>279.81740000000002</v>
      </c>
      <c r="N193" s="379">
        <f>N190+N191</f>
        <v>301.19930000000011</v>
      </c>
      <c r="O193" s="379">
        <f t="shared" si="197"/>
        <v>216.16489999999996</v>
      </c>
      <c r="P193" s="379">
        <f t="shared" ref="P193:T193" si="198">P190+P191</f>
        <v>193.8278999999998</v>
      </c>
      <c r="Q193" s="379">
        <f t="shared" ref="Q193" si="199">Q190+Q191</f>
        <v>304.63490000000007</v>
      </c>
      <c r="R193" s="757">
        <f t="shared" si="198"/>
        <v>309.17482687500006</v>
      </c>
      <c r="S193" s="379">
        <f t="shared" si="198"/>
        <v>382.78712492627358</v>
      </c>
      <c r="T193" s="503">
        <f t="shared" si="198"/>
        <v>458.91474152386081</v>
      </c>
    </row>
    <row r="194" spans="1:20">
      <c r="A194" s="66" t="s">
        <v>192</v>
      </c>
      <c r="B194" s="276"/>
      <c r="C194" s="276"/>
      <c r="D194" s="276"/>
      <c r="E194" s="276"/>
      <c r="F194" s="276"/>
      <c r="G194" s="276"/>
      <c r="H194" s="276"/>
      <c r="I194" s="276"/>
      <c r="J194" s="276"/>
      <c r="K194" s="276"/>
      <c r="L194" s="276"/>
      <c r="M194" s="276"/>
      <c r="N194" s="276"/>
      <c r="O194" s="276"/>
      <c r="P194" s="276"/>
      <c r="Q194" s="276"/>
      <c r="R194" s="278"/>
      <c r="S194" s="546"/>
      <c r="T194" s="509"/>
    </row>
    <row r="195" spans="1:20">
      <c r="A195" s="66" t="s">
        <v>193</v>
      </c>
      <c r="B195" s="276"/>
      <c r="C195" s="276"/>
      <c r="D195" s="276"/>
      <c r="E195" s="276"/>
      <c r="F195" s="276"/>
      <c r="G195" s="276"/>
      <c r="H195" s="276"/>
      <c r="I195" s="276"/>
      <c r="J195" s="276"/>
      <c r="K195" s="276"/>
      <c r="L195" s="276"/>
      <c r="M195" s="276"/>
      <c r="N195" s="276"/>
      <c r="O195" s="276"/>
      <c r="P195" s="276"/>
      <c r="Q195" s="276"/>
      <c r="R195" s="278"/>
      <c r="S195" s="546"/>
      <c r="T195" s="509"/>
    </row>
    <row r="196" spans="1:20">
      <c r="A196" s="66" t="s">
        <v>194</v>
      </c>
      <c r="B196" s="276"/>
      <c r="C196" s="276"/>
      <c r="D196" s="276"/>
      <c r="E196" s="276"/>
      <c r="F196" s="276"/>
      <c r="G196" s="276"/>
      <c r="H196" s="276"/>
      <c r="I196" s="276"/>
      <c r="J196" s="276"/>
      <c r="K196" s="276"/>
      <c r="L196" s="276"/>
      <c r="M196" s="276"/>
      <c r="N196" s="276"/>
      <c r="O196" s="276"/>
      <c r="P196" s="276"/>
      <c r="Q196" s="276"/>
      <c r="R196" s="278"/>
      <c r="S196" s="546"/>
      <c r="T196" s="509"/>
    </row>
    <row r="197" spans="1:20">
      <c r="A197" s="68" t="s">
        <v>195</v>
      </c>
      <c r="B197" s="379">
        <f t="shared" ref="B197:R197" si="200">+B196+B162+B195+B164+B194+B193+B165+B163</f>
        <v>0</v>
      </c>
      <c r="C197" s="379">
        <f t="shared" si="200"/>
        <v>0</v>
      </c>
      <c r="D197" s="379">
        <f t="shared" si="200"/>
        <v>150.89030000000008</v>
      </c>
      <c r="E197" s="379">
        <f t="shared" si="200"/>
        <v>134.08799999999997</v>
      </c>
      <c r="F197" s="379">
        <f t="shared" si="200"/>
        <v>155.1705</v>
      </c>
      <c r="G197" s="379">
        <f t="shared" si="200"/>
        <v>135.31839999999983</v>
      </c>
      <c r="H197" s="379">
        <f t="shared" si="200"/>
        <v>148.14539999999994</v>
      </c>
      <c r="I197" s="379">
        <f t="shared" si="200"/>
        <v>168.67169999999993</v>
      </c>
      <c r="J197" s="379">
        <f t="shared" si="200"/>
        <v>188.43200000000002</v>
      </c>
      <c r="K197" s="379">
        <f t="shared" si="200"/>
        <v>173.50910000000013</v>
      </c>
      <c r="L197" s="379">
        <f t="shared" si="200"/>
        <v>169.77989999999997</v>
      </c>
      <c r="M197" s="379">
        <f t="shared" si="200"/>
        <v>279.81740000000002</v>
      </c>
      <c r="N197" s="379">
        <f t="shared" si="200"/>
        <v>301.19930000000011</v>
      </c>
      <c r="O197" s="379">
        <f t="shared" si="200"/>
        <v>216.40329999999997</v>
      </c>
      <c r="P197" s="379">
        <f t="shared" si="200"/>
        <v>194.03719999999981</v>
      </c>
      <c r="Q197" s="379">
        <f t="shared" ref="Q197" si="201">+Q196+Q162+Q195+Q164+Q194+Q193+Q165+Q163</f>
        <v>304.84420000000006</v>
      </c>
      <c r="R197" s="757">
        <f t="shared" si="200"/>
        <v>309.38412687500005</v>
      </c>
      <c r="S197" s="379">
        <f t="shared" ref="S197" si="202">+S196+S162+S195+S164+S194+S193+S165+S163</f>
        <v>382.99642492627356</v>
      </c>
      <c r="T197" s="503">
        <f t="shared" ref="T197" si="203">+T196+T162+T195+T164+T194+T193+T165+T163</f>
        <v>459.1240415238608</v>
      </c>
    </row>
    <row r="198" spans="1:20">
      <c r="A198" s="69" t="s">
        <v>196</v>
      </c>
      <c r="B198" s="383" t="e">
        <f>B197/B171</f>
        <v>#DIV/0!</v>
      </c>
      <c r="C198" s="383" t="e">
        <f>C197/C171</f>
        <v>#DIV/0!</v>
      </c>
      <c r="D198" s="383">
        <f>D197/D171</f>
        <v>8.105193633813597</v>
      </c>
      <c r="E198" s="383">
        <f>E197/E171</f>
        <v>7.2961992840541861</v>
      </c>
      <c r="F198" s="383">
        <f>F197/F171</f>
        <v>8.5067546385538364</v>
      </c>
      <c r="G198" s="383">
        <f t="shared" ref="G198:O198" si="204">G197/G171</f>
        <v>7.5895061509069892</v>
      </c>
      <c r="H198" s="383">
        <f t="shared" si="204"/>
        <v>8.3305871251718226</v>
      </c>
      <c r="I198" s="383">
        <f t="shared" si="204"/>
        <v>9.4848324173470395</v>
      </c>
      <c r="J198" s="383">
        <f>J197/J171</f>
        <v>10.59600360976701</v>
      </c>
      <c r="K198" s="383">
        <f>K197/K171</f>
        <v>9.7583985484493958</v>
      </c>
      <c r="L198" s="383">
        <f>L197/L171</f>
        <v>9.734913861958999</v>
      </c>
      <c r="M198" s="383">
        <f>M197/M171</f>
        <v>16.264671006742617</v>
      </c>
      <c r="N198" s="12">
        <f>N197/N171</f>
        <v>17.719332266472534</v>
      </c>
      <c r="O198" s="12">
        <f t="shared" si="204"/>
        <v>12.819341271251702</v>
      </c>
      <c r="P198" s="383">
        <f t="shared" ref="P198:T198" si="205">P197/P171</f>
        <v>11.695328792718932</v>
      </c>
      <c r="Q198" s="383">
        <f t="shared" ref="Q198" si="206">Q197/Q171</f>
        <v>18.723923591916961</v>
      </c>
      <c r="R198" s="763">
        <f t="shared" si="205"/>
        <v>19.002771750813832</v>
      </c>
      <c r="S198" s="383">
        <f t="shared" si="205"/>
        <v>23.524133955302101</v>
      </c>
      <c r="T198" s="510">
        <f t="shared" si="205"/>
        <v>28.19999026619131</v>
      </c>
    </row>
    <row r="199" spans="1:20">
      <c r="A199" s="67" t="s">
        <v>197</v>
      </c>
      <c r="B199" s="384" t="e">
        <f>B197/B172</f>
        <v>#DIV/0!</v>
      </c>
      <c r="C199" s="384" t="e">
        <f>C197/C172</f>
        <v>#DIV/0!</v>
      </c>
      <c r="D199" s="384">
        <f>D197/D172</f>
        <v>8.105193633813597</v>
      </c>
      <c r="E199" s="384">
        <f>E197/E172</f>
        <v>7.2961992840541861</v>
      </c>
      <c r="F199" s="384">
        <f>F197/F172</f>
        <v>8.5067546385538364</v>
      </c>
      <c r="G199" s="384">
        <f t="shared" ref="G199:O199" si="207">G197/G172</f>
        <v>7.5895061509069892</v>
      </c>
      <c r="H199" s="384">
        <f t="shared" si="207"/>
        <v>8.3305871251718226</v>
      </c>
      <c r="I199" s="384">
        <f t="shared" si="207"/>
        <v>9.4848324173470395</v>
      </c>
      <c r="J199" s="384">
        <f>J197/J172</f>
        <v>10.59600360976701</v>
      </c>
      <c r="K199" s="384">
        <f>K197/K172</f>
        <v>9.7583985484493958</v>
      </c>
      <c r="L199" s="384">
        <f>L197/L172</f>
        <v>9.734913861958999</v>
      </c>
      <c r="M199" s="384">
        <f>M197/M172</f>
        <v>16.264671006742617</v>
      </c>
      <c r="N199" s="385">
        <f>N197/N172</f>
        <v>17.719332266472534</v>
      </c>
      <c r="O199" s="385">
        <f t="shared" si="207"/>
        <v>12.819341271251702</v>
      </c>
      <c r="P199" s="385">
        <f t="shared" ref="P199:T199" si="208">P197/P172</f>
        <v>11.695328792718932</v>
      </c>
      <c r="Q199" s="385">
        <f t="shared" ref="Q199" si="209">Q197/Q172</f>
        <v>18.723923591916961</v>
      </c>
      <c r="R199" s="764">
        <f t="shared" si="208"/>
        <v>19.002771750813832</v>
      </c>
      <c r="S199" s="385">
        <f t="shared" si="208"/>
        <v>23.524133955302101</v>
      </c>
      <c r="T199" s="511">
        <f t="shared" si="208"/>
        <v>28.19999026619131</v>
      </c>
    </row>
    <row r="200" spans="1:20">
      <c r="A200" s="71" t="s">
        <v>198</v>
      </c>
      <c r="B200" s="386"/>
      <c r="C200" s="386"/>
      <c r="D200" s="385">
        <f>(D193-D126-D185)/D172</f>
        <v>9.0377107175607332</v>
      </c>
      <c r="E200" s="385">
        <f t="shared" ref="E200:P200" si="210">(E193-E126-E185)/E172</f>
        <v>8.2991600593923476</v>
      </c>
      <c r="F200" s="385">
        <f t="shared" si="210"/>
        <v>10.036364737587775</v>
      </c>
      <c r="G200" s="385">
        <f t="shared" si="210"/>
        <v>8.9868846881097486</v>
      </c>
      <c r="H200" s="385">
        <f t="shared" si="210"/>
        <v>10.512779500579313</v>
      </c>
      <c r="I200" s="385">
        <f t="shared" si="210"/>
        <v>11.381290558960329</v>
      </c>
      <c r="J200" s="385">
        <f t="shared" si="210"/>
        <v>12.542795467686991</v>
      </c>
      <c r="K200" s="385">
        <f t="shared" si="210"/>
        <v>11.734705252091723</v>
      </c>
      <c r="L200" s="385">
        <f t="shared" si="210"/>
        <v>11.640774655108736</v>
      </c>
      <c r="M200" s="385">
        <f t="shared" si="210"/>
        <v>18.442007672634269</v>
      </c>
      <c r="N200" s="385">
        <f t="shared" si="210"/>
        <v>19.94386664860766</v>
      </c>
      <c r="O200" s="385">
        <f t="shared" si="210"/>
        <v>15.014928025590898</v>
      </c>
      <c r="P200" s="385">
        <f t="shared" si="210"/>
        <v>14.029732987764438</v>
      </c>
      <c r="Q200" s="385">
        <f t="shared" ref="Q200" si="211">(Q193-Q126-Q185)/Q172</f>
        <v>21.188802899084823</v>
      </c>
      <c r="R200" s="764">
        <f>(R193-R126-R185)/R172</f>
        <v>21.44676781985136</v>
      </c>
      <c r="S200" s="385">
        <f>(S193-S126-S185)/S172</f>
        <v>25.968130024339629</v>
      </c>
      <c r="T200" s="511">
        <f>(T193-T126-T185)/T172</f>
        <v>30.643986335228838</v>
      </c>
    </row>
    <row r="201" spans="1:20">
      <c r="A201" s="63" t="s">
        <v>199</v>
      </c>
      <c r="B201" s="387"/>
      <c r="C201" s="387"/>
      <c r="D201" s="387"/>
      <c r="E201" s="387"/>
      <c r="F201" s="387"/>
      <c r="G201" s="387"/>
      <c r="H201" s="387"/>
      <c r="I201" s="387"/>
      <c r="J201" s="387"/>
      <c r="K201" s="387"/>
      <c r="L201" s="387"/>
      <c r="M201" s="387"/>
      <c r="N201" s="388"/>
      <c r="O201" s="388"/>
      <c r="P201" s="824"/>
      <c r="Q201" s="824"/>
      <c r="R201" s="821"/>
      <c r="S201" s="387"/>
      <c r="T201" s="512"/>
    </row>
    <row r="202" spans="1:20">
      <c r="A202" s="69" t="s">
        <v>185</v>
      </c>
      <c r="B202" s="379">
        <f t="shared" ref="B202:G202" si="212">B187</f>
        <v>0</v>
      </c>
      <c r="C202" s="379">
        <f t="shared" si="212"/>
        <v>0</v>
      </c>
      <c r="D202" s="379">
        <f t="shared" si="212"/>
        <v>148.55370000000008</v>
      </c>
      <c r="E202" s="379">
        <f t="shared" si="212"/>
        <v>145.86189999999996</v>
      </c>
      <c r="F202" s="379">
        <f t="shared" si="212"/>
        <v>152.9923</v>
      </c>
      <c r="G202" s="379">
        <f t="shared" si="212"/>
        <v>182.10839999999985</v>
      </c>
      <c r="H202" s="379">
        <f t="shared" ref="H202:M202" si="213">H187</f>
        <v>159.76239999999993</v>
      </c>
      <c r="I202" s="379">
        <f t="shared" si="213"/>
        <v>195.01159999999993</v>
      </c>
      <c r="J202" s="379">
        <f t="shared" si="213"/>
        <v>208.74129999999997</v>
      </c>
      <c r="K202" s="379">
        <f t="shared" si="213"/>
        <v>191.54990000000012</v>
      </c>
      <c r="L202" s="379">
        <f t="shared" si="213"/>
        <v>197.77419999999998</v>
      </c>
      <c r="M202" s="379">
        <f t="shared" si="213"/>
        <v>295.42460000000005</v>
      </c>
      <c r="N202" s="379">
        <f t="shared" ref="N202:S202" si="214">N187</f>
        <v>296.2435000000001</v>
      </c>
      <c r="O202" s="379">
        <f t="shared" si="214"/>
        <v>216.38469999999995</v>
      </c>
      <c r="P202" s="379">
        <f t="shared" si="214"/>
        <v>212.03469999999979</v>
      </c>
      <c r="Q202" s="379">
        <f t="shared" ref="Q202" si="215">Q187</f>
        <v>298.19720000000007</v>
      </c>
      <c r="R202" s="757">
        <f t="shared" si="214"/>
        <v>351.08650000000011</v>
      </c>
      <c r="S202" s="379">
        <f t="shared" si="214"/>
        <v>428.52032499999979</v>
      </c>
      <c r="T202" s="503">
        <f t="shared" ref="T202" si="216">T187</f>
        <v>505.77395250000018</v>
      </c>
    </row>
    <row r="203" spans="1:20">
      <c r="A203" s="68" t="s">
        <v>200</v>
      </c>
      <c r="B203" s="11">
        <f t="shared" ref="B203:G203" si="217">-B126-B185</f>
        <v>0</v>
      </c>
      <c r="C203" s="11">
        <f t="shared" si="217"/>
        <v>0</v>
      </c>
      <c r="D203" s="11">
        <f t="shared" si="217"/>
        <v>17.360199999999999</v>
      </c>
      <c r="E203" s="11">
        <f t="shared" si="217"/>
        <v>18.432200000000002</v>
      </c>
      <c r="F203" s="11">
        <f t="shared" si="217"/>
        <v>27.901399999999995</v>
      </c>
      <c r="G203" s="11">
        <f t="shared" si="217"/>
        <v>24.9148</v>
      </c>
      <c r="H203" s="11">
        <f t="shared" ref="H203:M203" si="218">-H126-H185</f>
        <v>38.806599999999996</v>
      </c>
      <c r="I203" s="11">
        <f t="shared" si="218"/>
        <v>33.725299999999997</v>
      </c>
      <c r="J203" s="11">
        <f t="shared" si="218"/>
        <v>34.620400000000004</v>
      </c>
      <c r="K203" s="11">
        <f t="shared" si="218"/>
        <v>35.139699999999998</v>
      </c>
      <c r="L203" s="11">
        <f t="shared" si="218"/>
        <v>33.238799999999998</v>
      </c>
      <c r="M203" s="11">
        <f t="shared" si="218"/>
        <v>37.4589</v>
      </c>
      <c r="N203" s="11">
        <f t="shared" ref="N203:S203" si="219">-N126-N185</f>
        <v>37.813400000000001</v>
      </c>
      <c r="O203" s="11">
        <f t="shared" si="219"/>
        <v>37.302100000000003</v>
      </c>
      <c r="P203" s="379">
        <f t="shared" si="219"/>
        <v>38.939399999999999</v>
      </c>
      <c r="Q203" s="379">
        <f t="shared" ref="Q203" si="220">-Q126-Q185</f>
        <v>40.340000000000003</v>
      </c>
      <c r="R203" s="757">
        <f t="shared" si="219"/>
        <v>40</v>
      </c>
      <c r="S203" s="379">
        <f t="shared" si="219"/>
        <v>40</v>
      </c>
      <c r="T203" s="503">
        <f t="shared" ref="T203" si="221">-T126-T185</f>
        <v>40</v>
      </c>
    </row>
    <row r="204" spans="1:20">
      <c r="A204" s="66" t="s">
        <v>201</v>
      </c>
      <c r="B204" s="276"/>
      <c r="C204" s="276"/>
      <c r="D204" s="276">
        <f>(1557.016-1766.808)/10</f>
        <v>-20.979199999999992</v>
      </c>
      <c r="E204" s="276">
        <f>(1785.895-1695.82)/10</f>
        <v>9.0075000000000038</v>
      </c>
      <c r="F204" s="276">
        <f>(1876.59-1835.21)/10</f>
        <v>4.1379999999999884</v>
      </c>
      <c r="G204" s="276">
        <f>(2177.882-2106.95)/10</f>
        <v>7.0932000000000244</v>
      </c>
      <c r="H204" s="276">
        <f>(1904.765-2022.531)/10</f>
        <v>-11.776599999999984</v>
      </c>
      <c r="I204" s="276">
        <f>(2300.218-2345.592)/10</f>
        <v>-4.5374000000000247</v>
      </c>
      <c r="J204" s="276">
        <f>(2276.008-2468.316)/10</f>
        <v>-19.230799999999999</v>
      </c>
      <c r="K204" s="276">
        <f>(2177.819-2410.181)/10</f>
        <v>-23.236200000000007</v>
      </c>
      <c r="L204" s="276">
        <f>(1864.906-2347.952)/10</f>
        <v>-48.304600000000029</v>
      </c>
      <c r="M204" s="276">
        <f>(3347.657-3425.329)/10</f>
        <v>-7.7672000000000025</v>
      </c>
      <c r="N204" s="276">
        <f>302.0927-341.5111</f>
        <v>-39.41840000000002</v>
      </c>
      <c r="O204" s="276">
        <f>241.1877-262.9104</f>
        <v>-21.722699999999975</v>
      </c>
      <c r="P204" s="276">
        <f>232.212-262.1203</f>
        <v>-29.908299999999997</v>
      </c>
      <c r="Q204" s="276">
        <f>323.7111-345.6219</f>
        <v>-21.910799999999995</v>
      </c>
      <c r="R204" s="761">
        <f>+Q246-R246+R191-R209</f>
        <v>-21.504000407911974</v>
      </c>
      <c r="S204" s="391">
        <f>+R246-S246+S191-S209</f>
        <v>-42.319015969170948</v>
      </c>
      <c r="T204" s="507">
        <f>+S246-T246+T191-T209</f>
        <v>-47.145692455344943</v>
      </c>
    </row>
    <row r="205" spans="1:20">
      <c r="A205" s="66" t="s">
        <v>67</v>
      </c>
      <c r="B205" s="276"/>
      <c r="C205" s="276"/>
      <c r="D205" s="276">
        <f>(-206.601+1.918)/10</f>
        <v>-20.468299999999999</v>
      </c>
      <c r="E205" s="276">
        <f>(-292.729+5.86)/10</f>
        <v>-28.686899999999998</v>
      </c>
      <c r="F205" s="276">
        <f>(-233.955+9.092)/10</f>
        <v>-22.4863</v>
      </c>
      <c r="G205" s="276">
        <f>(-1511.585+5.276)/10</f>
        <v>-150.6309</v>
      </c>
      <c r="H205" s="276">
        <f>(-519.703+70.407)/10</f>
        <v>-44.929600000000001</v>
      </c>
      <c r="I205" s="276">
        <f>-308.3817+4.0586</f>
        <v>-304.32310000000001</v>
      </c>
      <c r="J205" s="276">
        <f>(-261.07+15.294)/10</f>
        <v>-24.577599999999997</v>
      </c>
      <c r="K205" s="276">
        <f>(-370.171+10.343)/10</f>
        <v>-35.982799999999997</v>
      </c>
      <c r="L205" s="276">
        <f>(-427.296+5.233)/10</f>
        <v>-42.206299999999999</v>
      </c>
      <c r="M205" s="276">
        <f>(-312.327+275.117)/10</f>
        <v>-3.7209999999999979</v>
      </c>
      <c r="N205" s="276">
        <f>-62.5394+3.8016</f>
        <v>-58.7378</v>
      </c>
      <c r="O205" s="276">
        <f>-132.5442+5.5017</f>
        <v>-127.04249999999999</v>
      </c>
      <c r="P205" s="276">
        <f>-113.0925+4.8587</f>
        <v>-108.2338</v>
      </c>
      <c r="Q205" s="276">
        <f>-93.3932+23.9039</f>
        <v>-69.489299999999986</v>
      </c>
      <c r="R205" s="761">
        <f>-R206*R94</f>
        <v>-51.458750000000002</v>
      </c>
      <c r="S205" s="391">
        <f>-S206*S94</f>
        <v>-57.136625000000009</v>
      </c>
      <c r="T205" s="507">
        <f>-T206*T94</f>
        <v>-63.46208750000001</v>
      </c>
    </row>
    <row r="206" spans="1:20">
      <c r="A206" s="70" t="s">
        <v>202</v>
      </c>
      <c r="B206" s="389" t="e">
        <f t="shared" ref="B206:P206" si="222">-B205/B94</f>
        <v>#DIV/0!</v>
      </c>
      <c r="C206" s="389" t="e">
        <f t="shared" si="222"/>
        <v>#DIV/0!</v>
      </c>
      <c r="D206" s="389">
        <f t="shared" si="222"/>
        <v>2.8760768795500973E-2</v>
      </c>
      <c r="E206" s="389">
        <f t="shared" si="222"/>
        <v>4.0373332537695227E-2</v>
      </c>
      <c r="F206" s="389">
        <f t="shared" si="222"/>
        <v>2.9096237828745188E-2</v>
      </c>
      <c r="G206" s="389">
        <f t="shared" si="222"/>
        <v>0.17808152616481152</v>
      </c>
      <c r="H206" s="389">
        <f t="shared" si="222"/>
        <v>5.052175164621641E-2</v>
      </c>
      <c r="I206" s="389">
        <f t="shared" si="222"/>
        <v>0.30606100621157117</v>
      </c>
      <c r="J206" s="389">
        <f t="shared" si="222"/>
        <v>2.4243854253574441E-2</v>
      </c>
      <c r="K206" s="389">
        <f t="shared" si="222"/>
        <v>3.3470208205143945E-2</v>
      </c>
      <c r="L206" s="389">
        <f t="shared" si="222"/>
        <v>3.8696613864064047E-2</v>
      </c>
      <c r="M206" s="389">
        <f t="shared" si="222"/>
        <v>2.7682073800215311E-3</v>
      </c>
      <c r="N206" s="389">
        <f t="shared" si="222"/>
        <v>4.4057643417351015E-2</v>
      </c>
      <c r="O206" s="389">
        <f t="shared" si="222"/>
        <v>8.3147377855966889E-2</v>
      </c>
      <c r="P206" s="389">
        <f t="shared" si="222"/>
        <v>6.0677673440784861E-2</v>
      </c>
      <c r="Q206" s="389">
        <f t="shared" ref="Q206" si="223">-Q205/Q94</f>
        <v>3.576495808910983E-2</v>
      </c>
      <c r="R206" s="765">
        <v>2.5000000000000001E-2</v>
      </c>
      <c r="S206" s="547">
        <v>2.5000000000000001E-2</v>
      </c>
      <c r="T206" s="513">
        <v>2.5000000000000001E-2</v>
      </c>
    </row>
    <row r="207" spans="1:20">
      <c r="A207" s="390" t="s">
        <v>203</v>
      </c>
      <c r="B207" s="391">
        <f>+B227-B202-B203-B204-B211-B209-B212</f>
        <v>0</v>
      </c>
      <c r="C207" s="391">
        <f>+C227-C202-C203-C204-C211-C209-C212</f>
        <v>0</v>
      </c>
      <c r="D207" s="391">
        <f>+D227-D202-D203-D204-D211-D209-D212</f>
        <v>11.767899999999923</v>
      </c>
      <c r="E207" s="391">
        <f>+E227-E202-E203-E204-E211-E209-E212</f>
        <v>5.5811000000000384</v>
      </c>
      <c r="F207" s="391">
        <f t="shared" ref="F207:K207" si="224">+F227-F202-F203-F204-F211-F209-F212</f>
        <v>3.0014000000000181</v>
      </c>
      <c r="G207" s="391">
        <f t="shared" si="224"/>
        <v>4.5426000000001423</v>
      </c>
      <c r="H207" s="391">
        <f t="shared" si="224"/>
        <v>4.1758000000000592</v>
      </c>
      <c r="I207" s="391">
        <f t="shared" si="224"/>
        <v>5.8949000000001135</v>
      </c>
      <c r="J207" s="391">
        <f t="shared" si="224"/>
        <v>0.49520000000001119</v>
      </c>
      <c r="K207" s="391">
        <f t="shared" si="224"/>
        <v>14.328499999999906</v>
      </c>
      <c r="L207" s="391">
        <f t="shared" ref="L207:Q207" si="225">+L227-L202-L203-L204-L211-L209-L212</f>
        <v>3.7822000000000457</v>
      </c>
      <c r="M207" s="391">
        <f t="shared" si="225"/>
        <v>9.6493999999999573</v>
      </c>
      <c r="N207" s="391">
        <f t="shared" si="225"/>
        <v>8.1202999999999292</v>
      </c>
      <c r="O207" s="391">
        <f t="shared" si="225"/>
        <v>9.8109000000000322</v>
      </c>
      <c r="P207" s="391">
        <f t="shared" si="225"/>
        <v>11.581700000000192</v>
      </c>
      <c r="Q207" s="391">
        <f t="shared" si="225"/>
        <v>8.5572999999999411</v>
      </c>
      <c r="R207" s="766">
        <f>+R164</f>
        <v>0</v>
      </c>
      <c r="S207" s="548">
        <f>+S164</f>
        <v>0</v>
      </c>
      <c r="T207" s="514">
        <f>+T164</f>
        <v>0</v>
      </c>
    </row>
    <row r="208" spans="1:20">
      <c r="A208" s="69" t="s">
        <v>204</v>
      </c>
      <c r="B208" s="379">
        <f t="shared" ref="B208:G208" si="226">+B205+B207+B204+B203+B202</f>
        <v>0</v>
      </c>
      <c r="C208" s="379">
        <f t="shared" si="226"/>
        <v>0</v>
      </c>
      <c r="D208" s="379">
        <f t="shared" si="226"/>
        <v>136.23430000000002</v>
      </c>
      <c r="E208" s="379">
        <f t="shared" si="226"/>
        <v>150.19580000000002</v>
      </c>
      <c r="F208" s="379">
        <f t="shared" si="226"/>
        <v>165.54679999999999</v>
      </c>
      <c r="G208" s="379">
        <f t="shared" si="226"/>
        <v>68.028100000000009</v>
      </c>
      <c r="H208" s="379">
        <f t="shared" ref="H208:M208" si="227">+H205+H207+H204+H203+H202</f>
        <v>146.0386</v>
      </c>
      <c r="I208" s="379">
        <f t="shared" si="227"/>
        <v>-74.228700000000003</v>
      </c>
      <c r="J208" s="379">
        <f t="shared" si="227"/>
        <v>200.04849999999999</v>
      </c>
      <c r="K208" s="379">
        <f t="shared" si="227"/>
        <v>181.79910000000001</v>
      </c>
      <c r="L208" s="379">
        <f t="shared" si="227"/>
        <v>144.2843</v>
      </c>
      <c r="M208" s="379">
        <f t="shared" si="227"/>
        <v>331.04470000000003</v>
      </c>
      <c r="N208" s="379">
        <f t="shared" ref="N208:S208" si="228">+N205+N207+N204+N203+N202</f>
        <v>244.02100000000002</v>
      </c>
      <c r="O208" s="379">
        <f t="shared" si="228"/>
        <v>114.73250000000002</v>
      </c>
      <c r="P208" s="379">
        <f t="shared" si="228"/>
        <v>124.41369999999998</v>
      </c>
      <c r="Q208" s="379">
        <f t="shared" ref="Q208" si="229">+Q205+Q207+Q204+Q203+Q202</f>
        <v>255.69440000000003</v>
      </c>
      <c r="R208" s="757">
        <f t="shared" si="228"/>
        <v>318.12374959208813</v>
      </c>
      <c r="S208" s="379">
        <f t="shared" si="228"/>
        <v>369.06468403082886</v>
      </c>
      <c r="T208" s="503">
        <f t="shared" ref="T208" si="230">+T205+T207+T204+T203+T202</f>
        <v>435.16617254465524</v>
      </c>
    </row>
    <row r="209" spans="1:20">
      <c r="A209" s="66" t="s">
        <v>205</v>
      </c>
      <c r="B209" s="276"/>
      <c r="C209" s="276"/>
      <c r="D209" s="276">
        <v>-34.9664</v>
      </c>
      <c r="E209" s="276">
        <v>-34.258800000000001</v>
      </c>
      <c r="F209" s="276">
        <v>-37.718699999999998</v>
      </c>
      <c r="G209" s="276">
        <v>-68.071100000000001</v>
      </c>
      <c r="H209" s="276">
        <v>-62.841200000000001</v>
      </c>
      <c r="I209" s="276">
        <v>-55.725099999999998</v>
      </c>
      <c r="J209" s="276">
        <v>-70.141099999999994</v>
      </c>
      <c r="K209" s="276">
        <v>-67.938900000000004</v>
      </c>
      <c r="L209" s="276">
        <v>-74.061800000000005</v>
      </c>
      <c r="M209" s="276">
        <v>-84.385099999999994</v>
      </c>
      <c r="N209" s="276">
        <v>-95.011200000000002</v>
      </c>
      <c r="O209" s="276">
        <v>-79.535300000000007</v>
      </c>
      <c r="P209" s="276">
        <f>-77.2989</f>
        <v>-77.298900000000003</v>
      </c>
      <c r="Q209" s="276">
        <v>-103.9239</v>
      </c>
      <c r="R209" s="761">
        <f>+R191</f>
        <v>-103.05827562500002</v>
      </c>
      <c r="S209" s="391">
        <f>+S191</f>
        <v>-127.59570830875785</v>
      </c>
      <c r="T209" s="507">
        <f>+T191</f>
        <v>-152.9715805079536</v>
      </c>
    </row>
    <row r="210" spans="1:20">
      <c r="A210" s="69" t="s">
        <v>206</v>
      </c>
      <c r="B210" s="379">
        <f t="shared" ref="B210:L210" si="231">+B208+B209</f>
        <v>0</v>
      </c>
      <c r="C210" s="379">
        <f t="shared" si="231"/>
        <v>0</v>
      </c>
      <c r="D210" s="379">
        <f t="shared" si="231"/>
        <v>101.26790000000003</v>
      </c>
      <c r="E210" s="379">
        <f t="shared" si="231"/>
        <v>115.93700000000001</v>
      </c>
      <c r="F210" s="379">
        <f t="shared" si="231"/>
        <v>127.82809999999999</v>
      </c>
      <c r="G210" s="379">
        <f t="shared" si="231"/>
        <v>-4.2999999999992156E-2</v>
      </c>
      <c r="H210" s="379">
        <f t="shared" si="231"/>
        <v>83.197400000000002</v>
      </c>
      <c r="I210" s="379">
        <f t="shared" si="231"/>
        <v>-129.9538</v>
      </c>
      <c r="J210" s="379">
        <f t="shared" si="231"/>
        <v>129.9074</v>
      </c>
      <c r="K210" s="379">
        <f t="shared" si="231"/>
        <v>113.86020000000001</v>
      </c>
      <c r="L210" s="379">
        <f t="shared" si="231"/>
        <v>70.222499999999997</v>
      </c>
      <c r="M210" s="379">
        <f t="shared" ref="M210:R210" si="232">+M208+M209</f>
        <v>246.65960000000004</v>
      </c>
      <c r="N210" s="379">
        <f t="shared" si="232"/>
        <v>149.00980000000001</v>
      </c>
      <c r="O210" s="379">
        <f t="shared" si="232"/>
        <v>35.197200000000009</v>
      </c>
      <c r="P210" s="379">
        <f t="shared" si="232"/>
        <v>47.114799999999974</v>
      </c>
      <c r="Q210" s="379">
        <f t="shared" ref="Q210" si="233">+Q208+Q209</f>
        <v>151.77050000000003</v>
      </c>
      <c r="R210" s="757">
        <f t="shared" si="232"/>
        <v>215.06547396708811</v>
      </c>
      <c r="S210" s="379">
        <f t="shared" ref="S210" si="234">+S208+S209</f>
        <v>241.46897572207101</v>
      </c>
      <c r="T210" s="503">
        <f t="shared" ref="T210" si="235">+T208+T209</f>
        <v>282.19459203670164</v>
      </c>
    </row>
    <row r="211" spans="1:20">
      <c r="A211" s="66" t="s">
        <v>207</v>
      </c>
      <c r="B211" s="276"/>
      <c r="C211" s="276"/>
      <c r="D211" s="276">
        <v>-1.0009999999999999</v>
      </c>
      <c r="E211" s="276">
        <v>-0.29320000000000002</v>
      </c>
      <c r="F211" s="276">
        <v>-0.37409999999999999</v>
      </c>
      <c r="G211" s="276">
        <v>-0.77080000000000004</v>
      </c>
      <c r="H211" s="276">
        <v>-0.49169999999999997</v>
      </c>
      <c r="I211" s="276">
        <v>-7.2599999999999998E-2</v>
      </c>
      <c r="J211" s="276"/>
      <c r="K211" s="276"/>
      <c r="L211" s="276"/>
      <c r="M211" s="276"/>
      <c r="N211" s="276">
        <v>-0.66610000000000003</v>
      </c>
      <c r="O211" s="276">
        <v>-0.58730000000000004</v>
      </c>
      <c r="P211" s="276">
        <f>-0.5158</f>
        <v>-0.51580000000000004</v>
      </c>
      <c r="Q211" s="276">
        <v>-0.4924</v>
      </c>
      <c r="R211" s="761">
        <f>R137+R133</f>
        <v>61.146602499999993</v>
      </c>
      <c r="S211" s="391">
        <f>S137+S133</f>
        <v>81.862508235031584</v>
      </c>
      <c r="T211" s="507">
        <f>T137+T133</f>
        <v>106.11236953181427</v>
      </c>
    </row>
    <row r="212" spans="1:20">
      <c r="A212" s="66" t="s">
        <v>208</v>
      </c>
      <c r="B212" s="276"/>
      <c r="C212" s="276"/>
      <c r="D212" s="276"/>
      <c r="E212" s="276"/>
      <c r="F212" s="276"/>
      <c r="G212" s="276"/>
      <c r="H212" s="276"/>
      <c r="I212" s="276"/>
      <c r="J212" s="276"/>
      <c r="K212" s="276"/>
      <c r="L212" s="276"/>
      <c r="M212" s="276"/>
      <c r="N212" s="276"/>
      <c r="O212" s="276"/>
      <c r="P212" s="276">
        <v>8.0299999999999996E-2</v>
      </c>
      <c r="Q212" s="276"/>
      <c r="R212" s="278"/>
      <c r="S212" s="546"/>
      <c r="T212" s="509"/>
    </row>
    <row r="213" spans="1:20">
      <c r="A213" s="66" t="s">
        <v>209</v>
      </c>
      <c r="B213" s="276"/>
      <c r="C213" s="276"/>
      <c r="D213" s="276"/>
      <c r="E213" s="276"/>
      <c r="F213" s="276"/>
      <c r="G213" s="276"/>
      <c r="H213" s="276"/>
      <c r="I213" s="276"/>
      <c r="J213" s="276"/>
      <c r="K213" s="276"/>
      <c r="L213" s="276"/>
      <c r="M213" s="276"/>
      <c r="N213" s="276"/>
      <c r="O213" s="276"/>
      <c r="P213" s="276"/>
      <c r="Q213" s="276"/>
      <c r="R213" s="278"/>
      <c r="S213" s="546"/>
      <c r="T213" s="509"/>
    </row>
    <row r="214" spans="1:20">
      <c r="A214" s="69" t="s">
        <v>210</v>
      </c>
      <c r="B214" s="379">
        <f t="shared" ref="B214:L214" si="236">+B205+B207+B209+B211+B204+B203+B202+B213+B212</f>
        <v>0</v>
      </c>
      <c r="C214" s="379">
        <f t="shared" si="236"/>
        <v>0</v>
      </c>
      <c r="D214" s="379">
        <f t="shared" si="236"/>
        <v>100.26689999999999</v>
      </c>
      <c r="E214" s="379">
        <f t="shared" si="236"/>
        <v>115.6438</v>
      </c>
      <c r="F214" s="379">
        <f t="shared" si="236"/>
        <v>127.45400000000001</v>
      </c>
      <c r="G214" s="379">
        <f t="shared" si="236"/>
        <v>-0.81380000000001473</v>
      </c>
      <c r="H214" s="379">
        <f t="shared" si="236"/>
        <v>82.705700000000007</v>
      </c>
      <c r="I214" s="379">
        <f t="shared" si="236"/>
        <v>-130.02640000000002</v>
      </c>
      <c r="J214" s="379">
        <f t="shared" si="236"/>
        <v>129.9074</v>
      </c>
      <c r="K214" s="379">
        <f t="shared" si="236"/>
        <v>113.86020000000002</v>
      </c>
      <c r="L214" s="379">
        <f t="shared" si="236"/>
        <v>70.222499999999997</v>
      </c>
      <c r="M214" s="379">
        <f t="shared" ref="M214:R214" si="237">+M205+M207+M209+M211+M204+M203+M202+M213+M212</f>
        <v>246.65960000000001</v>
      </c>
      <c r="N214" s="379">
        <f t="shared" si="237"/>
        <v>148.34370000000001</v>
      </c>
      <c r="O214" s="379">
        <f t="shared" si="237"/>
        <v>34.60990000000001</v>
      </c>
      <c r="P214" s="379">
        <f t="shared" si="237"/>
        <v>46.679299999999991</v>
      </c>
      <c r="Q214" s="379">
        <f t="shared" ref="Q214" si="238">+Q205+Q207+Q209+Q211+Q204+Q203+Q202+Q213+Q212</f>
        <v>151.27810000000002</v>
      </c>
      <c r="R214" s="757">
        <f t="shared" si="237"/>
        <v>276.21207646708808</v>
      </c>
      <c r="S214" s="379">
        <f t="shared" ref="S214" si="239">+S205+S207+S209+S211+S204+S203+S202+S213+S212</f>
        <v>323.33148395710259</v>
      </c>
      <c r="T214" s="503">
        <f t="shared" ref="T214" si="240">+T205+T207+T209+T211+T204+T203+T202+T213+T212</f>
        <v>388.30696156851593</v>
      </c>
    </row>
    <row r="215" spans="1:20">
      <c r="A215" s="66" t="s">
        <v>211</v>
      </c>
      <c r="B215" s="276"/>
      <c r="C215" s="276"/>
      <c r="D215" s="276"/>
      <c r="E215" s="276"/>
      <c r="F215" s="276"/>
      <c r="G215" s="276"/>
      <c r="H215" s="276"/>
      <c r="I215" s="276"/>
      <c r="J215" s="276"/>
      <c r="K215" s="276"/>
      <c r="L215" s="276"/>
      <c r="M215" s="276"/>
      <c r="N215" s="276">
        <v>-6.2100000000000002E-2</v>
      </c>
      <c r="O215" s="276"/>
      <c r="P215" s="276"/>
      <c r="Q215" s="276"/>
      <c r="R215" s="278"/>
      <c r="S215" s="546"/>
      <c r="T215" s="509"/>
    </row>
    <row r="216" spans="1:20">
      <c r="A216" s="66" t="s">
        <v>212</v>
      </c>
      <c r="B216" s="276"/>
      <c r="C216" s="276"/>
      <c r="D216" s="276">
        <v>-32.598700000000001</v>
      </c>
      <c r="E216" s="276">
        <v>-36.772100000000002</v>
      </c>
      <c r="F216" s="276">
        <v>-36.584099999999999</v>
      </c>
      <c r="G216" s="276">
        <v>-40.012700000000002</v>
      </c>
      <c r="H216" s="276">
        <v>-40.0124</v>
      </c>
      <c r="I216" s="276">
        <v>-96.316600000000008</v>
      </c>
      <c r="J216" s="276">
        <v>0</v>
      </c>
      <c r="K216" s="276">
        <v>-48.158300000000004</v>
      </c>
      <c r="L216" s="276">
        <v>0</v>
      </c>
      <c r="M216" s="276">
        <v>-13.704499999999999</v>
      </c>
      <c r="N216" s="276">
        <v>0</v>
      </c>
      <c r="O216" s="276"/>
      <c r="P216" s="276"/>
      <c r="Q216" s="276"/>
      <c r="R216" s="761">
        <f>-R171*R177</f>
        <v>0</v>
      </c>
      <c r="S216" s="391">
        <f>-S171*S177</f>
        <v>0</v>
      </c>
      <c r="T216" s="507">
        <f>-T171*T177</f>
        <v>0</v>
      </c>
    </row>
    <row r="217" spans="1:20">
      <c r="A217" s="66" t="s">
        <v>213</v>
      </c>
      <c r="B217" s="276"/>
      <c r="C217" s="276"/>
      <c r="D217" s="276">
        <v>-17.906100000000002</v>
      </c>
      <c r="E217" s="276">
        <v>-14.608699999999999</v>
      </c>
      <c r="F217" s="276">
        <v>-19.334099999999999</v>
      </c>
      <c r="G217" s="276">
        <v>-27.177499999999998</v>
      </c>
      <c r="H217" s="276">
        <v>0</v>
      </c>
      <c r="I217" s="276">
        <v>0</v>
      </c>
      <c r="J217" s="276">
        <v>0</v>
      </c>
      <c r="K217" s="276">
        <v>-120.05</v>
      </c>
      <c r="L217" s="276">
        <v>0</v>
      </c>
      <c r="M217" s="276">
        <v>-120.05</v>
      </c>
      <c r="N217" s="276">
        <f>-97.335-0.6964-22.1713</f>
        <v>-120.20269999999999</v>
      </c>
      <c r="O217" s="276">
        <v>-0.76170000000000004</v>
      </c>
      <c r="P217" s="276">
        <f>-137.75-0.4676-31.4147</f>
        <v>-169.63230000000001</v>
      </c>
      <c r="Q217" s="276">
        <f>-155-1.4311-35.3866</f>
        <v>-191.8177</v>
      </c>
      <c r="R217" s="278"/>
      <c r="S217" s="546"/>
      <c r="T217" s="509"/>
    </row>
    <row r="218" spans="1:20">
      <c r="A218" s="390" t="s">
        <v>214</v>
      </c>
      <c r="B218" s="391">
        <f>+B228-B215-B205</f>
        <v>0</v>
      </c>
      <c r="C218" s="391">
        <f>+C228-C215-C205</f>
        <v>0</v>
      </c>
      <c r="D218" s="391">
        <f>+D228-D215-D205</f>
        <v>-12.529499999999999</v>
      </c>
      <c r="E218" s="391">
        <f>+E228-E215-E205</f>
        <v>-79.559300000000007</v>
      </c>
      <c r="F218" s="391">
        <f t="shared" ref="F218:K218" si="241">+F228-F215-F205</f>
        <v>-84.691999999999993</v>
      </c>
      <c r="G218" s="391">
        <f t="shared" si="241"/>
        <v>95.252099999999999</v>
      </c>
      <c r="H218" s="391">
        <f t="shared" si="241"/>
        <v>-43.639699999999998</v>
      </c>
      <c r="I218" s="391">
        <f t="shared" si="241"/>
        <v>231.27290000000002</v>
      </c>
      <c r="J218" s="391">
        <f t="shared" si="241"/>
        <v>-118.9736</v>
      </c>
      <c r="K218" s="391">
        <f t="shared" si="241"/>
        <v>56.091899999999995</v>
      </c>
      <c r="L218" s="391">
        <f t="shared" ref="L218:Q218" si="242">+L228-L215-L205</f>
        <v>-78.119</v>
      </c>
      <c r="M218" s="391">
        <f t="shared" si="242"/>
        <v>-94.631299999999996</v>
      </c>
      <c r="N218" s="391">
        <f t="shared" si="242"/>
        <v>-18.353699999999996</v>
      </c>
      <c r="O218" s="391">
        <f t="shared" si="242"/>
        <v>-17.524500000000018</v>
      </c>
      <c r="P218" s="391">
        <f t="shared" si="242"/>
        <v>119.36840000000001</v>
      </c>
      <c r="Q218" s="391">
        <f t="shared" si="242"/>
        <v>52.406099999999981</v>
      </c>
      <c r="R218" s="761"/>
      <c r="S218" s="391"/>
      <c r="T218" s="507"/>
    </row>
    <row r="219" spans="1:20">
      <c r="A219" s="390" t="s">
        <v>215</v>
      </c>
      <c r="B219" s="391">
        <f>+B229-B217-B216-B213-B221</f>
        <v>0</v>
      </c>
      <c r="C219" s="391">
        <f>+C229-C217-C216-C213-C221</f>
        <v>0</v>
      </c>
      <c r="D219" s="391">
        <f>+D229-D217-D216-D213-D221</f>
        <v>-6.7923000000000027</v>
      </c>
      <c r="E219" s="391">
        <f>+E229-E217-E216-E213-E221</f>
        <v>-6.6325999999999965</v>
      </c>
      <c r="F219" s="391">
        <f t="shared" ref="F219:K219" si="243">+F229-F217-F216-F213-F221</f>
        <v>-6.5863999999999976</v>
      </c>
      <c r="G219" s="391">
        <f t="shared" si="243"/>
        <v>-7.7657000000000034</v>
      </c>
      <c r="H219" s="391">
        <f t="shared" si="243"/>
        <v>-7.475699999999998</v>
      </c>
      <c r="I219" s="391">
        <f t="shared" si="243"/>
        <v>-0.66249999999999432</v>
      </c>
      <c r="J219" s="391">
        <f t="shared" si="243"/>
        <v>0.35419999999999996</v>
      </c>
      <c r="K219" s="391">
        <f t="shared" si="243"/>
        <v>-1.2250000000000014</v>
      </c>
      <c r="L219" s="391">
        <f t="shared" ref="L219:Q219" si="244">+L229-L217-L216-L213-L221</f>
        <v>-6.6400000000000001E-2</v>
      </c>
      <c r="M219" s="391">
        <f t="shared" si="244"/>
        <v>-8.2425999999999924</v>
      </c>
      <c r="N219" s="391">
        <f t="shared" si="244"/>
        <v>-9.1462999999999965</v>
      </c>
      <c r="O219" s="391">
        <f t="shared" si="244"/>
        <v>-9.0750000000000011</v>
      </c>
      <c r="P219" s="391">
        <f t="shared" si="244"/>
        <v>-10.317799999999977</v>
      </c>
      <c r="Q219" s="391">
        <f t="shared" si="244"/>
        <v>-10.339499999999987</v>
      </c>
      <c r="R219" s="766"/>
      <c r="S219" s="548"/>
      <c r="T219" s="514"/>
    </row>
    <row r="220" spans="1:20">
      <c r="A220" s="69" t="s">
        <v>216</v>
      </c>
      <c r="B220" s="391">
        <f t="shared" ref="B220:G220" si="245">B202+B203+B204+B211+B209+B207+B205+B215+B216+B217+B213+B212+B218+B219</f>
        <v>0</v>
      </c>
      <c r="C220" s="391">
        <f t="shared" si="245"/>
        <v>0</v>
      </c>
      <c r="D220" s="391">
        <f t="shared" si="245"/>
        <v>30.440300000000008</v>
      </c>
      <c r="E220" s="391">
        <f t="shared" si="245"/>
        <v>-21.928900000000027</v>
      </c>
      <c r="F220" s="391">
        <f t="shared" si="245"/>
        <v>-19.742599999999996</v>
      </c>
      <c r="G220" s="391">
        <f t="shared" si="245"/>
        <v>19.482400000000005</v>
      </c>
      <c r="H220" s="391">
        <f t="shared" ref="H220:M220" si="246">H202+H203+H204+H211+H209+H207+H205+H215+H216+H217+H213+H212+H218+H219</f>
        <v>-8.4220999999999879</v>
      </c>
      <c r="I220" s="391">
        <f t="shared" si="246"/>
        <v>4.267400000000066</v>
      </c>
      <c r="J220" s="391">
        <f t="shared" si="246"/>
        <v>11.28800000000002</v>
      </c>
      <c r="K220" s="391">
        <f t="shared" si="246"/>
        <v>0.51880000000002013</v>
      </c>
      <c r="L220" s="391">
        <f t="shared" si="246"/>
        <v>-7.962900000000003</v>
      </c>
      <c r="M220" s="391">
        <f t="shared" si="246"/>
        <v>10.031200000000002</v>
      </c>
      <c r="N220" s="391">
        <f t="shared" ref="N220:S220" si="247">N202+N203+N204+N211+N209+N207+N205+N215+N216+N217+N213+N212+N218+N219</f>
        <v>0.57890000000006836</v>
      </c>
      <c r="O220" s="391">
        <f t="shared" si="247"/>
        <v>7.2486999999999941</v>
      </c>
      <c r="P220" s="391">
        <f t="shared" si="247"/>
        <v>-13.902400000000029</v>
      </c>
      <c r="Q220" s="391">
        <f t="shared" ref="Q220" si="248">Q202+Q203+Q204+Q211+Q209+Q207+Q205+Q215+Q216+Q217+Q213+Q212+Q218+Q219</f>
        <v>1.5270000000000721</v>
      </c>
      <c r="R220" s="761">
        <f t="shared" si="247"/>
        <v>276.21207646708808</v>
      </c>
      <c r="S220" s="391">
        <f t="shared" si="247"/>
        <v>323.33148395710259</v>
      </c>
      <c r="T220" s="507">
        <f t="shared" ref="T220" si="249">T202+T203+T204+T211+T209+T207+T205+T215+T216+T217+T213+T212+T218+T219</f>
        <v>388.30696156851587</v>
      </c>
    </row>
    <row r="221" spans="1:20">
      <c r="A221" s="66" t="s">
        <v>217</v>
      </c>
      <c r="B221" s="276"/>
      <c r="C221" s="276"/>
      <c r="D221" s="276">
        <v>-0.2157</v>
      </c>
      <c r="E221" s="276">
        <v>-0.17080000000000001</v>
      </c>
      <c r="F221" s="276">
        <v>-0.32150000000000001</v>
      </c>
      <c r="G221" s="276">
        <f>-0.2937</f>
        <v>-0.29370000000000002</v>
      </c>
      <c r="H221" s="276">
        <v>-0.26910000000000001</v>
      </c>
      <c r="I221" s="276"/>
      <c r="J221" s="276"/>
      <c r="K221" s="276"/>
      <c r="L221" s="276"/>
      <c r="M221" s="276"/>
      <c r="N221" s="276"/>
      <c r="O221" s="276"/>
      <c r="P221" s="276"/>
      <c r="Q221" s="276"/>
      <c r="R221" s="761">
        <f>Q252-(R255+R252-Q255)</f>
        <v>0</v>
      </c>
      <c r="S221" s="391">
        <f>R252-(S255+S252-R255)</f>
        <v>0</v>
      </c>
      <c r="T221" s="507">
        <f>S252-(T255+T252-S255)</f>
        <v>0</v>
      </c>
    </row>
    <row r="222" spans="1:20">
      <c r="A222" s="66" t="s">
        <v>218</v>
      </c>
      <c r="B222" s="276"/>
      <c r="C222" s="276"/>
      <c r="D222" s="276"/>
      <c r="E222" s="276"/>
      <c r="F222" s="276"/>
      <c r="G222" s="276"/>
      <c r="H222" s="276"/>
      <c r="I222" s="276">
        <v>-0.19</v>
      </c>
      <c r="J222" s="276">
        <v>-0.43419999999999997</v>
      </c>
      <c r="K222" s="276">
        <v>0.50590000000000002</v>
      </c>
      <c r="L222" s="276">
        <v>-0.25</v>
      </c>
      <c r="M222" s="276">
        <v>-7.0599999999999996E-2</v>
      </c>
      <c r="N222" s="276">
        <v>-2.4299999999999999E-2</v>
      </c>
      <c r="O222" s="276">
        <v>4.5100000000000001E-2</v>
      </c>
      <c r="P222" s="276">
        <v>6.3500000000000001E-2</v>
      </c>
      <c r="Q222" s="276">
        <v>0</v>
      </c>
      <c r="R222" s="278"/>
      <c r="S222" s="546"/>
      <c r="T222" s="509"/>
    </row>
    <row r="223" spans="1:20">
      <c r="A223" s="66" t="s">
        <v>219</v>
      </c>
      <c r="B223" s="381">
        <f t="shared" ref="B223:G223" si="250">B220+B221+B222</f>
        <v>0</v>
      </c>
      <c r="C223" s="381">
        <f t="shared" si="250"/>
        <v>0</v>
      </c>
      <c r="D223" s="381">
        <f t="shared" si="250"/>
        <v>30.224600000000009</v>
      </c>
      <c r="E223" s="381">
        <f t="shared" si="250"/>
        <v>-22.099700000000027</v>
      </c>
      <c r="F223" s="381">
        <f t="shared" si="250"/>
        <v>-20.064099999999996</v>
      </c>
      <c r="G223" s="381">
        <f t="shared" si="250"/>
        <v>19.188700000000004</v>
      </c>
      <c r="H223" s="381">
        <f t="shared" ref="H223:M223" si="251">H220+H221+H222</f>
        <v>-8.6911999999999878</v>
      </c>
      <c r="I223" s="381">
        <f t="shared" si="251"/>
        <v>4.0774000000000656</v>
      </c>
      <c r="J223" s="381">
        <f t="shared" si="251"/>
        <v>10.853800000000019</v>
      </c>
      <c r="K223" s="381">
        <f t="shared" si="251"/>
        <v>1.0247000000000202</v>
      </c>
      <c r="L223" s="381">
        <f t="shared" si="251"/>
        <v>-8.212900000000003</v>
      </c>
      <c r="M223" s="381">
        <f t="shared" si="251"/>
        <v>9.9606000000000012</v>
      </c>
      <c r="N223" s="381">
        <f t="shared" ref="N223:S223" si="252">N220+N221+N222</f>
        <v>0.55460000000006837</v>
      </c>
      <c r="O223" s="381">
        <f t="shared" si="252"/>
        <v>7.2937999999999938</v>
      </c>
      <c r="P223" s="391">
        <f t="shared" si="252"/>
        <v>-13.838900000000029</v>
      </c>
      <c r="Q223" s="391">
        <f t="shared" ref="Q223" si="253">Q220+Q221+Q222</f>
        <v>1.5270000000000721</v>
      </c>
      <c r="R223" s="761">
        <f t="shared" si="252"/>
        <v>276.21207646708808</v>
      </c>
      <c r="S223" s="391">
        <f t="shared" si="252"/>
        <v>323.33148395710259</v>
      </c>
      <c r="T223" s="507">
        <f t="shared" ref="T223" si="254">T220+T221+T222</f>
        <v>388.30696156851587</v>
      </c>
    </row>
    <row r="224" spans="1:20">
      <c r="A224" s="69" t="s">
        <v>220</v>
      </c>
      <c r="B224" s="276"/>
      <c r="C224" s="379">
        <f>B226</f>
        <v>0</v>
      </c>
      <c r="D224" s="379">
        <f>C226</f>
        <v>0</v>
      </c>
      <c r="E224" s="379">
        <f>D226</f>
        <v>276.85219999999993</v>
      </c>
      <c r="F224" s="379">
        <f>E226</f>
        <v>353.59910000000002</v>
      </c>
      <c r="G224" s="379">
        <f>F226</f>
        <v>449.95640000000003</v>
      </c>
      <c r="H224" s="379">
        <f t="shared" ref="H224:N224" si="255">G226</f>
        <v>437.6241</v>
      </c>
      <c r="I224" s="379">
        <f>H226</f>
        <v>526.17779999999993</v>
      </c>
      <c r="J224" s="379">
        <f>I226</f>
        <v>341.95620000000002</v>
      </c>
      <c r="K224" s="379">
        <f t="shared" si="255"/>
        <v>518.69770000000005</v>
      </c>
      <c r="L224" s="379">
        <f t="shared" si="255"/>
        <v>499.83880000000005</v>
      </c>
      <c r="M224" s="379">
        <f t="shared" si="255"/>
        <v>605.68559999999991</v>
      </c>
      <c r="N224" s="379">
        <f t="shared" si="255"/>
        <v>696.529</v>
      </c>
      <c r="O224" s="379">
        <f t="shared" ref="O224:T224" si="256">N226</f>
        <v>821.17890000000011</v>
      </c>
      <c r="P224" s="379">
        <f t="shared" si="256"/>
        <v>923.4043999999999</v>
      </c>
      <c r="Q224" s="379">
        <f t="shared" si="256"/>
        <v>830.08929999999987</v>
      </c>
      <c r="R224" s="757">
        <f t="shared" si="256"/>
        <v>868.79600000000005</v>
      </c>
      <c r="S224" s="379">
        <f t="shared" si="256"/>
        <v>1145.0080764670881</v>
      </c>
      <c r="T224" s="503">
        <f t="shared" si="256"/>
        <v>1468.3395604241905</v>
      </c>
    </row>
    <row r="225" spans="1:20">
      <c r="A225" s="66" t="s">
        <v>221</v>
      </c>
      <c r="B225" s="276"/>
      <c r="C225" s="381">
        <f>+C226-B226-C220</f>
        <v>0</v>
      </c>
      <c r="D225" s="381">
        <f>+D226-C226-D220</f>
        <v>246.41189999999992</v>
      </c>
      <c r="E225" s="381">
        <f>+E226-D226-E220</f>
        <v>98.675800000000123</v>
      </c>
      <c r="F225" s="381">
        <f>+F226-E226-F220</f>
        <v>116.09990000000001</v>
      </c>
      <c r="G225" s="381">
        <f>+G226-F226-G220</f>
        <v>-31.814700000000038</v>
      </c>
      <c r="H225" s="381">
        <f t="shared" ref="H225:O225" si="257">+H226-G226-H220</f>
        <v>96.975799999999921</v>
      </c>
      <c r="I225" s="381">
        <f>+I226-H226-I220</f>
        <v>-188.48899999999998</v>
      </c>
      <c r="J225" s="381">
        <f t="shared" si="257"/>
        <v>165.45350000000002</v>
      </c>
      <c r="K225" s="381">
        <f t="shared" si="257"/>
        <v>-19.377700000000026</v>
      </c>
      <c r="L225" s="381">
        <f t="shared" si="257"/>
        <v>113.80969999999986</v>
      </c>
      <c r="M225" s="381">
        <f t="shared" si="257"/>
        <v>80.81220000000009</v>
      </c>
      <c r="N225" s="381">
        <f t="shared" si="257"/>
        <v>124.07100000000005</v>
      </c>
      <c r="O225" s="381">
        <f t="shared" si="257"/>
        <v>94.976799999999784</v>
      </c>
      <c r="P225" s="381">
        <f>+P226-O226-P220</f>
        <v>-79.412700000000001</v>
      </c>
      <c r="Q225" s="381">
        <f>+Q226-P226-Q220</f>
        <v>37.179700000000111</v>
      </c>
      <c r="R225" s="766">
        <v>0</v>
      </c>
      <c r="S225" s="548">
        <v>0</v>
      </c>
      <c r="T225" s="509">
        <v>0</v>
      </c>
    </row>
    <row r="226" spans="1:20">
      <c r="A226" s="69" t="s">
        <v>222</v>
      </c>
      <c r="B226" s="379">
        <f t="shared" ref="B226:R226" si="258">+B256</f>
        <v>0</v>
      </c>
      <c r="C226" s="379">
        <f t="shared" si="258"/>
        <v>0</v>
      </c>
      <c r="D226" s="379">
        <f t="shared" si="258"/>
        <v>276.85219999999993</v>
      </c>
      <c r="E226" s="379">
        <f t="shared" si="258"/>
        <v>353.59910000000002</v>
      </c>
      <c r="F226" s="379">
        <f t="shared" si="258"/>
        <v>449.95640000000003</v>
      </c>
      <c r="G226" s="379">
        <f t="shared" si="258"/>
        <v>437.6241</v>
      </c>
      <c r="H226" s="379">
        <f t="shared" si="258"/>
        <v>526.17779999999993</v>
      </c>
      <c r="I226" s="379">
        <f t="shared" si="258"/>
        <v>341.95620000000002</v>
      </c>
      <c r="J226" s="379">
        <f t="shared" si="258"/>
        <v>518.69770000000005</v>
      </c>
      <c r="K226" s="379">
        <f t="shared" si="258"/>
        <v>499.83880000000005</v>
      </c>
      <c r="L226" s="379">
        <f t="shared" si="258"/>
        <v>605.68559999999991</v>
      </c>
      <c r="M226" s="379">
        <f t="shared" si="258"/>
        <v>696.529</v>
      </c>
      <c r="N226" s="379">
        <f t="shared" si="258"/>
        <v>821.17890000000011</v>
      </c>
      <c r="O226" s="379">
        <f t="shared" si="258"/>
        <v>923.4043999999999</v>
      </c>
      <c r="P226" s="379">
        <f t="shared" si="258"/>
        <v>830.08929999999987</v>
      </c>
      <c r="Q226" s="379">
        <f t="shared" ref="Q226" si="259">+Q256</f>
        <v>868.79600000000005</v>
      </c>
      <c r="R226" s="757">
        <f t="shared" si="258"/>
        <v>1145.0080764670881</v>
      </c>
      <c r="S226" s="379">
        <f t="shared" ref="S226" si="260">+S256</f>
        <v>1468.3395604241905</v>
      </c>
      <c r="T226" s="503">
        <f t="shared" ref="T226" si="261">+T256</f>
        <v>1856.6465219927063</v>
      </c>
    </row>
    <row r="227" spans="1:20">
      <c r="A227" s="67" t="s">
        <v>64</v>
      </c>
      <c r="B227" s="392"/>
      <c r="C227" s="392"/>
      <c r="D227" s="392">
        <v>120.73520000000001</v>
      </c>
      <c r="E227" s="392">
        <v>144.33070000000001</v>
      </c>
      <c r="F227" s="392">
        <v>149.94030000000001</v>
      </c>
      <c r="G227" s="392">
        <v>149.81710000000001</v>
      </c>
      <c r="H227" s="392">
        <v>127.6353</v>
      </c>
      <c r="I227" s="392">
        <v>174.29670000000002</v>
      </c>
      <c r="J227" s="392">
        <v>154.48499999999999</v>
      </c>
      <c r="K227" s="392">
        <v>149.84300000000002</v>
      </c>
      <c r="L227" s="392">
        <v>112.4288</v>
      </c>
      <c r="M227" s="392">
        <v>250.38060000000002</v>
      </c>
      <c r="N227" s="392">
        <v>207.08150000000001</v>
      </c>
      <c r="O227" s="392">
        <v>161.6524</v>
      </c>
      <c r="P227" s="392">
        <v>154.91309999999999</v>
      </c>
      <c r="Q227" s="392">
        <v>220.76740000000001</v>
      </c>
      <c r="R227" s="724">
        <f>+R202+R203+R204+R207+R209+R211</f>
        <v>327.67082646708809</v>
      </c>
      <c r="S227" s="341">
        <f>+S202+S203+S204+S207+S209+S211</f>
        <v>380.46810895710257</v>
      </c>
      <c r="T227" s="471">
        <f>+T202+T203+T204+T207+T209+T211</f>
        <v>451.76904906851587</v>
      </c>
    </row>
    <row r="228" spans="1:20">
      <c r="A228" s="67" t="s">
        <v>65</v>
      </c>
      <c r="B228" s="392"/>
      <c r="C228" s="392"/>
      <c r="D228" s="392">
        <v>-32.997799999999998</v>
      </c>
      <c r="E228" s="392">
        <v>-108.2462</v>
      </c>
      <c r="F228" s="392">
        <v>-107.17829999999999</v>
      </c>
      <c r="G228" s="392">
        <v>-55.378799999999998</v>
      </c>
      <c r="H228" s="392">
        <v>-88.569299999999998</v>
      </c>
      <c r="I228" s="392">
        <v>-73.05019999999999</v>
      </c>
      <c r="J228" s="392">
        <v>-143.55119999999999</v>
      </c>
      <c r="K228" s="392">
        <v>20.109100000000002</v>
      </c>
      <c r="L228" s="392">
        <v>-120.3253</v>
      </c>
      <c r="M228" s="392">
        <v>-98.3523</v>
      </c>
      <c r="N228" s="392">
        <v>-77.153599999999997</v>
      </c>
      <c r="O228" s="392">
        <v>-144.56700000000001</v>
      </c>
      <c r="P228" s="392">
        <v>11.134600000000001</v>
      </c>
      <c r="Q228" s="392">
        <v>-17.083200000000001</v>
      </c>
      <c r="R228" s="724">
        <f>+R218+R215+R205+R212</f>
        <v>-51.458750000000002</v>
      </c>
      <c r="S228" s="341">
        <f>+S218+S215+S205+S212</f>
        <v>-57.136625000000009</v>
      </c>
      <c r="T228" s="471">
        <f>+T218+T215+T205+T212</f>
        <v>-63.46208750000001</v>
      </c>
    </row>
    <row r="229" spans="1:20">
      <c r="A229" s="67" t="s">
        <v>66</v>
      </c>
      <c r="B229" s="21"/>
      <c r="C229" s="21"/>
      <c r="D229" s="21">
        <v>-57.512800000000006</v>
      </c>
      <c r="E229" s="21">
        <v>-58.184199999999997</v>
      </c>
      <c r="F229" s="21">
        <v>-62.826099999999997</v>
      </c>
      <c r="G229" s="21">
        <v>-75.249600000000001</v>
      </c>
      <c r="H229" s="21">
        <v>-47.757199999999997</v>
      </c>
      <c r="I229" s="21">
        <v>-96.979100000000003</v>
      </c>
      <c r="J229" s="21">
        <v>0.35419999999999996</v>
      </c>
      <c r="K229" s="21">
        <v>-169.4333</v>
      </c>
      <c r="L229" s="21">
        <v>-6.6400000000000001E-2</v>
      </c>
      <c r="M229" s="21">
        <v>-141.99709999999999</v>
      </c>
      <c r="N229" s="21">
        <v>-129.34899999999999</v>
      </c>
      <c r="O229" s="21">
        <v>-9.8367000000000004</v>
      </c>
      <c r="P229" s="827">
        <v>-179.95009999999999</v>
      </c>
      <c r="Q229" s="827">
        <v>-202.15719999999999</v>
      </c>
      <c r="R229" s="724">
        <f>+R221+R219+R217+R216+R213</f>
        <v>0</v>
      </c>
      <c r="S229" s="341">
        <f>+S221+S219+S217+S216+S213</f>
        <v>0</v>
      </c>
      <c r="T229" s="471">
        <f>+T221+T219+T217+T216+T213</f>
        <v>0</v>
      </c>
    </row>
    <row r="230" spans="1:20">
      <c r="A230" s="63" t="s">
        <v>223</v>
      </c>
      <c r="B230" s="376"/>
      <c r="C230" s="376"/>
      <c r="D230" s="376"/>
      <c r="E230" s="376"/>
      <c r="F230" s="376"/>
      <c r="G230" s="376"/>
      <c r="H230" s="376"/>
      <c r="I230" s="376"/>
      <c r="J230" s="376"/>
      <c r="K230" s="376"/>
      <c r="L230" s="376"/>
      <c r="M230" s="376"/>
      <c r="N230" s="377"/>
      <c r="O230" s="377"/>
      <c r="P230" s="823"/>
      <c r="Q230" s="823"/>
      <c r="R230" s="755"/>
      <c r="S230" s="376"/>
      <c r="T230" s="501"/>
    </row>
    <row r="231" spans="1:20">
      <c r="A231" s="66" t="s">
        <v>224</v>
      </c>
      <c r="B231" s="276"/>
      <c r="C231" s="276"/>
      <c r="D231" s="276"/>
      <c r="E231" s="276"/>
      <c r="F231" s="276"/>
      <c r="G231" s="276"/>
      <c r="H231" s="276"/>
      <c r="I231" s="276"/>
      <c r="J231" s="276"/>
      <c r="K231" s="276"/>
      <c r="L231" s="276"/>
      <c r="M231" s="276"/>
      <c r="N231" s="276"/>
      <c r="O231" s="276"/>
      <c r="P231" s="276"/>
      <c r="Q231" s="276"/>
      <c r="R231" s="278">
        <f t="shared" ref="R231:T232" si="262">Q231</f>
        <v>0</v>
      </c>
      <c r="S231" s="546">
        <f t="shared" si="262"/>
        <v>0</v>
      </c>
      <c r="T231" s="509">
        <f t="shared" si="262"/>
        <v>0</v>
      </c>
    </row>
    <row r="232" spans="1:20">
      <c r="A232" s="66" t="s">
        <v>225</v>
      </c>
      <c r="B232" s="276"/>
      <c r="C232" s="276"/>
      <c r="D232" s="276">
        <f>(38.631+42.072)/10</f>
        <v>8.0702999999999996</v>
      </c>
      <c r="E232" s="276">
        <f>(47.001+37.059)/10</f>
        <v>8.4060000000000006</v>
      </c>
      <c r="F232" s="276">
        <v>3.8972000000000002</v>
      </c>
      <c r="G232" s="276">
        <f>(25.238+3.52)/10</f>
        <v>2.8757999999999999</v>
      </c>
      <c r="H232" s="276">
        <f>(22.028+0.767)/10</f>
        <v>2.2794999999999996</v>
      </c>
      <c r="I232" s="276">
        <f>(13.525+25.44)/10</f>
        <v>3.8965000000000005</v>
      </c>
      <c r="J232" s="276">
        <f>(68.67+29.594)/10</f>
        <v>9.8264000000000014</v>
      </c>
      <c r="K232" s="276">
        <f>(51.273+29.594)/10</f>
        <v>8.0867000000000004</v>
      </c>
      <c r="L232" s="276">
        <f>(64.383)/10</f>
        <v>6.4382999999999999</v>
      </c>
      <c r="M232" s="276">
        <v>6.2195</v>
      </c>
      <c r="N232" s="276">
        <v>4.3948</v>
      </c>
      <c r="O232" s="276">
        <f>4.5201+0.1125</f>
        <v>4.6326000000000001</v>
      </c>
      <c r="P232" s="276">
        <f>3.7188+0.7052</f>
        <v>4.4239999999999995</v>
      </c>
      <c r="Q232" s="276">
        <f>3.5785+0.603</f>
        <v>4.1814999999999998</v>
      </c>
      <c r="R232" s="278">
        <f t="shared" si="262"/>
        <v>4.1814999999999998</v>
      </c>
      <c r="S232" s="546">
        <f t="shared" si="262"/>
        <v>4.1814999999999998</v>
      </c>
      <c r="T232" s="509">
        <f t="shared" si="262"/>
        <v>4.1814999999999998</v>
      </c>
    </row>
    <row r="233" spans="1:20">
      <c r="A233" s="66" t="s">
        <v>226</v>
      </c>
      <c r="B233" s="276">
        <f>+B236+B237</f>
        <v>0</v>
      </c>
      <c r="C233" s="276">
        <f>+C236+C237</f>
        <v>0</v>
      </c>
      <c r="D233" s="276">
        <f>+D236+D237</f>
        <v>278.8503</v>
      </c>
      <c r="E233" s="276">
        <f>+E236+E237+E238</f>
        <v>295.35729999999995</v>
      </c>
      <c r="F233" s="276">
        <f t="shared" ref="F233:M233" si="263">+F236+F237+F238</f>
        <v>292.51850000000002</v>
      </c>
      <c r="G233" s="276">
        <f t="shared" si="263"/>
        <v>299.67319999999995</v>
      </c>
      <c r="H233" s="276">
        <f t="shared" si="263"/>
        <v>419.53570000000002</v>
      </c>
      <c r="I233" s="276">
        <f t="shared" si="263"/>
        <v>691.18719999999996</v>
      </c>
      <c r="J233" s="276">
        <f t="shared" si="263"/>
        <v>674.54900000000009</v>
      </c>
      <c r="K233" s="276">
        <f t="shared" si="263"/>
        <v>678.40110000000004</v>
      </c>
      <c r="L233" s="276">
        <f t="shared" si="263"/>
        <v>688.12839999999994</v>
      </c>
      <c r="M233" s="276">
        <f t="shared" si="263"/>
        <v>691.13350000000003</v>
      </c>
      <c r="N233" s="276">
        <f>+N236+N237+N238</f>
        <v>703.9683</v>
      </c>
      <c r="O233" s="276">
        <f>+O236+O237+O238</f>
        <v>805.24810000000002</v>
      </c>
      <c r="P233" s="276">
        <f>+P236+P237+P238</f>
        <v>892.92770000000007</v>
      </c>
      <c r="Q233" s="276">
        <f>+Q236+Q237+Q238</f>
        <v>937.56140000000005</v>
      </c>
      <c r="R233" s="761">
        <f>+Q233-R205+R126</f>
        <v>949.02015000000006</v>
      </c>
      <c r="S233" s="391">
        <f>+R233-S205+S126</f>
        <v>966.15677500000004</v>
      </c>
      <c r="T233" s="507">
        <f>+S233-T205+T126</f>
        <v>989.61886249999998</v>
      </c>
    </row>
    <row r="234" spans="1:20" hidden="1" outlineLevel="1">
      <c r="A234" s="86" t="s">
        <v>227</v>
      </c>
      <c r="B234" s="276"/>
      <c r="C234" s="276"/>
      <c r="D234" s="276">
        <v>390.17970000000003</v>
      </c>
      <c r="E234" s="276">
        <v>422.14279999999997</v>
      </c>
      <c r="F234" s="276">
        <v>444.68850000000003</v>
      </c>
      <c r="G234" s="276">
        <v>462.08779999999996</v>
      </c>
      <c r="H234" s="276">
        <v>620.1001</v>
      </c>
      <c r="I234" s="276">
        <v>706.37120000000004</v>
      </c>
      <c r="J234" s="276">
        <v>736.70240000000001</v>
      </c>
      <c r="K234" s="276">
        <v>767.34559999999999</v>
      </c>
      <c r="L234" s="276">
        <v>805.62619999999993</v>
      </c>
      <c r="M234" s="276">
        <v>813.7165</v>
      </c>
      <c r="N234" s="276">
        <v>855.77260000000001</v>
      </c>
      <c r="O234" s="276">
        <v>881.38580000000002</v>
      </c>
      <c r="P234" s="391">
        <f>P235+P236</f>
        <v>917.07259999999997</v>
      </c>
      <c r="Q234" s="391">
        <f>Q235+Q236</f>
        <v>944.1576</v>
      </c>
      <c r="R234" s="761">
        <f>Q234-R205</f>
        <v>995.61635000000001</v>
      </c>
      <c r="S234" s="391">
        <f>R234-S205</f>
        <v>1052.7529750000001</v>
      </c>
      <c r="T234" s="507">
        <f>S234-T205</f>
        <v>1116.2150625000002</v>
      </c>
    </row>
    <row r="235" spans="1:20" hidden="1" outlineLevel="1">
      <c r="A235" s="86" t="s">
        <v>228</v>
      </c>
      <c r="B235" s="276"/>
      <c r="C235" s="276"/>
      <c r="D235" s="276">
        <v>117.30160000000001</v>
      </c>
      <c r="E235" s="276">
        <v>133.79860000000002</v>
      </c>
      <c r="F235" s="276">
        <v>159.39429999999999</v>
      </c>
      <c r="G235" s="276">
        <v>180.21420000000001</v>
      </c>
      <c r="H235" s="276">
        <v>229.28960000000001</v>
      </c>
      <c r="I235" s="276">
        <v>32.5642</v>
      </c>
      <c r="J235" s="276">
        <v>65.516099999999994</v>
      </c>
      <c r="K235" s="276">
        <v>98.829899999999995</v>
      </c>
      <c r="L235" s="276">
        <v>129.8792</v>
      </c>
      <c r="M235" s="276">
        <v>158.9306</v>
      </c>
      <c r="N235" s="276">
        <v>185.7893</v>
      </c>
      <c r="O235" s="276">
        <v>213.995</v>
      </c>
      <c r="P235" s="391">
        <f>O235-P126</f>
        <v>252.93440000000001</v>
      </c>
      <c r="Q235" s="391">
        <f>P235-Q126</f>
        <v>293.27440000000001</v>
      </c>
      <c r="R235" s="761">
        <f>Q235-R126</f>
        <v>333.27440000000001</v>
      </c>
      <c r="S235" s="391">
        <f>R235-S126</f>
        <v>373.27440000000001</v>
      </c>
      <c r="T235" s="507">
        <f>S235-T126</f>
        <v>413.27440000000001</v>
      </c>
    </row>
    <row r="236" spans="1:20" hidden="1" outlineLevel="1">
      <c r="A236" s="86" t="s">
        <v>229</v>
      </c>
      <c r="B236" s="276">
        <f t="shared" ref="B236:G236" si="264">+B234-B235</f>
        <v>0</v>
      </c>
      <c r="C236" s="276">
        <f t="shared" si="264"/>
        <v>0</v>
      </c>
      <c r="D236" s="276">
        <f t="shared" si="264"/>
        <v>272.87810000000002</v>
      </c>
      <c r="E236" s="276">
        <f t="shared" si="264"/>
        <v>288.34419999999994</v>
      </c>
      <c r="F236" s="276">
        <f t="shared" si="264"/>
        <v>285.29420000000005</v>
      </c>
      <c r="G236" s="276">
        <f t="shared" si="264"/>
        <v>281.87359999999995</v>
      </c>
      <c r="H236" s="276">
        <f>+H234-H235</f>
        <v>390.81049999999999</v>
      </c>
      <c r="I236" s="276">
        <f>+I234-I235</f>
        <v>673.80700000000002</v>
      </c>
      <c r="J236" s="276">
        <f>+J234-J235</f>
        <v>671.18630000000007</v>
      </c>
      <c r="K236" s="276">
        <f>+K234-K235</f>
        <v>668.51570000000004</v>
      </c>
      <c r="L236" s="276">
        <f>+L234-L235</f>
        <v>675.74699999999996</v>
      </c>
      <c r="M236" s="276">
        <f>M234-M235</f>
        <v>654.78589999999997</v>
      </c>
      <c r="N236" s="276">
        <f>N234-N235</f>
        <v>669.98329999999999</v>
      </c>
      <c r="O236" s="276">
        <f>O234-O235</f>
        <v>667.39080000000001</v>
      </c>
      <c r="P236" s="276">
        <v>664.13819999999998</v>
      </c>
      <c r="Q236" s="276">
        <v>650.88319999999999</v>
      </c>
      <c r="R236" s="761">
        <f>R234-R235+12.4976</f>
        <v>674.83955000000003</v>
      </c>
      <c r="S236" s="391">
        <f>S234-S235+12.4976</f>
        <v>691.97617500000013</v>
      </c>
      <c r="T236" s="507">
        <f>T234-T235+12.4976</f>
        <v>715.43826250000018</v>
      </c>
    </row>
    <row r="237" spans="1:20" hidden="1" outlineLevel="1">
      <c r="A237" s="66" t="s">
        <v>51</v>
      </c>
      <c r="B237" s="276"/>
      <c r="C237" s="276"/>
      <c r="D237" s="276">
        <f>(59.722)/10</f>
        <v>5.9722</v>
      </c>
      <c r="E237" s="276">
        <v>7.0130999999999997</v>
      </c>
      <c r="F237" s="276">
        <v>7.2242999999999995</v>
      </c>
      <c r="G237" s="276">
        <v>17.799600000000002</v>
      </c>
      <c r="H237" s="276">
        <v>28.725200000000001</v>
      </c>
      <c r="I237" s="276">
        <v>17.380199999999999</v>
      </c>
      <c r="J237" s="276">
        <v>3.3627000000000002</v>
      </c>
      <c r="K237" s="276">
        <v>9.8854000000000006</v>
      </c>
      <c r="L237" s="276">
        <v>12.381399999999999</v>
      </c>
      <c r="M237" s="276">
        <v>23.85</v>
      </c>
      <c r="N237" s="276">
        <v>19.211200000000002</v>
      </c>
      <c r="O237" s="276">
        <v>104.7041</v>
      </c>
      <c r="P237" s="276">
        <v>197.7312</v>
      </c>
      <c r="Q237" s="276">
        <v>260.87670000000003</v>
      </c>
      <c r="R237" s="761"/>
      <c r="S237" s="391"/>
      <c r="T237" s="507"/>
    </row>
    <row r="238" spans="1:20" hidden="1" outlineLevel="1">
      <c r="A238" s="66" t="s">
        <v>230</v>
      </c>
      <c r="B238" s="276"/>
      <c r="C238" s="276"/>
      <c r="D238" s="276"/>
      <c r="E238" s="276"/>
      <c r="F238" s="276"/>
      <c r="G238" s="276"/>
      <c r="H238" s="276"/>
      <c r="I238" s="276"/>
      <c r="J238" s="276"/>
      <c r="K238" s="276"/>
      <c r="L238" s="276"/>
      <c r="M238" s="276">
        <v>12.4976</v>
      </c>
      <c r="N238" s="276">
        <v>14.7738</v>
      </c>
      <c r="O238" s="276">
        <v>33.153199999999998</v>
      </c>
      <c r="P238" s="276">
        <v>31.058299999999999</v>
      </c>
      <c r="Q238" s="276">
        <v>25.801500000000001</v>
      </c>
      <c r="R238" s="761"/>
      <c r="S238" s="391"/>
      <c r="T238" s="507"/>
    </row>
    <row r="239" spans="1:20" collapsed="1">
      <c r="A239" s="69" t="s">
        <v>231</v>
      </c>
      <c r="B239" s="394">
        <f>+B233+B232</f>
        <v>0</v>
      </c>
      <c r="C239" s="394">
        <f>+C233+C232</f>
        <v>0</v>
      </c>
      <c r="D239" s="394">
        <f>+D233+D232</f>
        <v>286.92059999999998</v>
      </c>
      <c r="E239" s="394">
        <f>+E233+E232</f>
        <v>303.76329999999996</v>
      </c>
      <c r="F239" s="394">
        <f t="shared" ref="F239:K239" si="265">+F233+F232</f>
        <v>296.41570000000002</v>
      </c>
      <c r="G239" s="394">
        <f t="shared" si="265"/>
        <v>302.54899999999998</v>
      </c>
      <c r="H239" s="394">
        <f t="shared" si="265"/>
        <v>421.8152</v>
      </c>
      <c r="I239" s="394">
        <f t="shared" si="265"/>
        <v>695.08369999999991</v>
      </c>
      <c r="J239" s="394">
        <f t="shared" si="265"/>
        <v>684.37540000000013</v>
      </c>
      <c r="K239" s="394">
        <f t="shared" si="265"/>
        <v>686.48779999999999</v>
      </c>
      <c r="L239" s="394">
        <f>+L233+L232</f>
        <v>694.56669999999997</v>
      </c>
      <c r="M239" s="394">
        <f t="shared" ref="M239:R239" si="266">+M233+M232</f>
        <v>697.35300000000007</v>
      </c>
      <c r="N239" s="394">
        <f t="shared" si="266"/>
        <v>708.36310000000003</v>
      </c>
      <c r="O239" s="394">
        <f t="shared" si="266"/>
        <v>809.88070000000005</v>
      </c>
      <c r="P239" s="394">
        <f>+P233+P232</f>
        <v>897.35170000000005</v>
      </c>
      <c r="Q239" s="394">
        <f>+Q233+Q232</f>
        <v>941.74290000000008</v>
      </c>
      <c r="R239" s="767">
        <f t="shared" si="266"/>
        <v>953.20165000000009</v>
      </c>
      <c r="S239" s="394">
        <f t="shared" ref="S239:T239" si="267">+S233+S232</f>
        <v>970.33827500000007</v>
      </c>
      <c r="T239" s="515">
        <f t="shared" si="267"/>
        <v>993.80036250000001</v>
      </c>
    </row>
    <row r="240" spans="1:20">
      <c r="A240" s="66" t="s">
        <v>232</v>
      </c>
      <c r="B240" s="276"/>
      <c r="C240" s="276"/>
      <c r="D240" s="276">
        <v>97.4208</v>
      </c>
      <c r="E240" s="276">
        <v>102.91500000000001</v>
      </c>
      <c r="F240" s="276">
        <v>99.706600000000009</v>
      </c>
      <c r="G240" s="276">
        <v>103.00219999999999</v>
      </c>
      <c r="H240" s="276">
        <v>123.17339999999999</v>
      </c>
      <c r="I240" s="276">
        <v>130.90809999999999</v>
      </c>
      <c r="J240" s="276">
        <v>137.1634</v>
      </c>
      <c r="K240" s="276">
        <v>160.48859999999999</v>
      </c>
      <c r="L240" s="276">
        <v>173.78889999999998</v>
      </c>
      <c r="M240" s="276">
        <v>209.96340000000001</v>
      </c>
      <c r="N240" s="276">
        <v>214.92349999999999</v>
      </c>
      <c r="O240" s="276">
        <v>304.6986</v>
      </c>
      <c r="P240" s="276">
        <v>328.53879999999998</v>
      </c>
      <c r="Q240" s="276">
        <v>388.8886</v>
      </c>
      <c r="R240" s="768">
        <f>($O240/$O$246)*R$246</f>
        <v>443.07860147786948</v>
      </c>
      <c r="S240" s="549">
        <f>($O240/$O$246)*S$246</f>
        <v>486.72697214358573</v>
      </c>
      <c r="T240" s="516">
        <f>($O240/$O$246)*T$246</f>
        <v>535.35363825231263</v>
      </c>
    </row>
    <row r="241" spans="1:20">
      <c r="A241" s="66" t="s">
        <v>233</v>
      </c>
      <c r="B241" s="276"/>
      <c r="C241" s="276"/>
      <c r="D241" s="276">
        <v>40.748000000000005</v>
      </c>
      <c r="E241" s="276">
        <v>41.9741</v>
      </c>
      <c r="F241" s="276">
        <v>43.226399999999998</v>
      </c>
      <c r="G241" s="276">
        <v>59.362900000000003</v>
      </c>
      <c r="H241" s="276">
        <v>60.214999999999996</v>
      </c>
      <c r="I241" s="276">
        <v>61.935299999999998</v>
      </c>
      <c r="J241" s="276">
        <v>76.061999999999998</v>
      </c>
      <c r="K241" s="276">
        <v>81.664500000000004</v>
      </c>
      <c r="L241" s="276">
        <v>87.529799999999994</v>
      </c>
      <c r="M241" s="276">
        <v>123.7396</v>
      </c>
      <c r="N241" s="276">
        <v>110.53700000000001</v>
      </c>
      <c r="O241" s="276">
        <v>82.174400000000006</v>
      </c>
      <c r="P241" s="276">
        <v>122.64619999999999</v>
      </c>
      <c r="Q241" s="276">
        <v>117.38249999999999</v>
      </c>
      <c r="R241" s="768">
        <f t="shared" ref="R241:T243" si="268">($O241/$O$246)*R$246</f>
        <v>119.49420912758717</v>
      </c>
      <c r="S241" s="549">
        <f t="shared" si="268"/>
        <v>131.26577181423173</v>
      </c>
      <c r="T241" s="516">
        <f t="shared" si="268"/>
        <v>144.37993483134099</v>
      </c>
    </row>
    <row r="242" spans="1:20">
      <c r="A242" s="66" t="s">
        <v>234</v>
      </c>
      <c r="B242" s="276"/>
      <c r="C242" s="276"/>
      <c r="D242" s="276">
        <v>1.1615</v>
      </c>
      <c r="E242" s="276">
        <v>4.7021999999999995</v>
      </c>
      <c r="F242" s="276">
        <v>8.9713999999999992</v>
      </c>
      <c r="G242" s="276">
        <v>4.3296000000000001</v>
      </c>
      <c r="H242" s="276">
        <v>16.580500000000001</v>
      </c>
      <c r="I242" s="276">
        <v>22.487000000000002</v>
      </c>
      <c r="J242" s="276">
        <v>22.302900000000001</v>
      </c>
      <c r="K242" s="276">
        <v>44.5655</v>
      </c>
      <c r="L242" s="276">
        <v>45.542099999999998</v>
      </c>
      <c r="M242" s="276">
        <v>38.292899999999996</v>
      </c>
      <c r="N242" s="276">
        <v>38.408099999999997</v>
      </c>
      <c r="O242" s="276">
        <v>69.264899999999997</v>
      </c>
      <c r="P242" s="276">
        <v>89.237799999999993</v>
      </c>
      <c r="Q242" s="276">
        <v>71.580200000000005</v>
      </c>
      <c r="R242" s="768">
        <f t="shared" si="268"/>
        <v>100.72181172970429</v>
      </c>
      <c r="S242" s="549">
        <f t="shared" si="268"/>
        <v>110.64407599125249</v>
      </c>
      <c r="T242" s="516">
        <f t="shared" si="268"/>
        <v>121.69801967643635</v>
      </c>
    </row>
    <row r="243" spans="1:20">
      <c r="A243" s="66" t="s">
        <v>235</v>
      </c>
      <c r="B243" s="276"/>
      <c r="C243" s="276"/>
      <c r="D243" s="276">
        <v>-45.897399999999998</v>
      </c>
      <c r="E243" s="276">
        <v>-57.638199999999998</v>
      </c>
      <c r="F243" s="276">
        <v>-61.037300000000002</v>
      </c>
      <c r="G243" s="276">
        <v>-80.054600000000008</v>
      </c>
      <c r="H243" s="276">
        <v>-86.645799999999994</v>
      </c>
      <c r="I243" s="276">
        <v>-82.593400000000003</v>
      </c>
      <c r="J243" s="276">
        <v>-75.100099999999998</v>
      </c>
      <c r="K243" s="276">
        <v>-97.318600000000004</v>
      </c>
      <c r="L243" s="276">
        <f>(-(118.821+657.318))/10</f>
        <v>-77.613900000000001</v>
      </c>
      <c r="M243" s="276">
        <f>-18.1068-99.7505</f>
        <v>-117.85730000000001</v>
      </c>
      <c r="N243" s="276">
        <f>-13.3278-63.9477</f>
        <v>-77.275499999999994</v>
      </c>
      <c r="O243" s="276">
        <f>-25.582-111.3579</f>
        <v>-136.93989999999999</v>
      </c>
      <c r="P243" s="276">
        <f>-27.0818-151.4101</f>
        <v>-178.49189999999999</v>
      </c>
      <c r="Q243" s="276">
        <f>-14.2662-171.7688</f>
        <v>-186.035</v>
      </c>
      <c r="R243" s="768">
        <f t="shared" si="268"/>
        <v>-199.13166446619476</v>
      </c>
      <c r="S243" s="549">
        <f t="shared" si="268"/>
        <v>-218.74843826865435</v>
      </c>
      <c r="T243" s="516">
        <f t="shared" si="268"/>
        <v>-240.60259445533345</v>
      </c>
    </row>
    <row r="244" spans="1:20">
      <c r="A244" s="66" t="s">
        <v>236</v>
      </c>
      <c r="B244" s="276"/>
      <c r="C244" s="276"/>
      <c r="D244" s="276">
        <f>(-295.978-466.786)/10</f>
        <v>-76.276399999999995</v>
      </c>
      <c r="E244" s="276">
        <f>(-300.938-478.923)/10</f>
        <v>-77.986099999999993</v>
      </c>
      <c r="F244" s="276">
        <f>(-359.829-522.805)/10</f>
        <v>-88.263400000000004</v>
      </c>
      <c r="G244" s="276">
        <f>(-428.703-585.926+4.53)/10</f>
        <v>-101.0099</v>
      </c>
      <c r="H244" s="276">
        <f>(-(36.488+150.332))/10</f>
        <v>-18.681999999999999</v>
      </c>
      <c r="I244" s="276">
        <f>(-(42.875+203.57))/10</f>
        <v>-24.644500000000001</v>
      </c>
      <c r="J244" s="276">
        <f>(-78.579-248.46)/10</f>
        <v>-32.703899999999997</v>
      </c>
      <c r="K244" s="276">
        <f>(-(70.352+275.694))/10</f>
        <v>-34.604600000000005</v>
      </c>
      <c r="L244" s="276">
        <f>(-(64.743+247.526))/10</f>
        <v>-31.226900000000001</v>
      </c>
      <c r="M244" s="276">
        <f>-6.6976-33.9145</f>
        <v>-40.612099999999998</v>
      </c>
      <c r="N244" s="276">
        <f>-8.8909-35.7914</f>
        <v>-44.682300000000005</v>
      </c>
      <c r="O244" s="276">
        <f>-8.7145-35.6957</f>
        <v>-44.410200000000003</v>
      </c>
      <c r="P244" s="276">
        <f>-12.1818-23.6361</f>
        <v>-35.817900000000002</v>
      </c>
      <c r="Q244" s="276">
        <f>-10.5347-19.2471</f>
        <v>-29.7818</v>
      </c>
      <c r="R244" s="768">
        <f t="shared" ref="R244" si="269">R246-R240-R241-R242-R243-R245</f>
        <v>-80.624457461054092</v>
      </c>
      <c r="S244" s="549">
        <f>S246-S240-S241-S242-S245-S243</f>
        <v>-84.030865303332575</v>
      </c>
      <c r="T244" s="516">
        <f>T246-T240-T241-T242-T245-T243</f>
        <v>-87.82578947232858</v>
      </c>
    </row>
    <row r="245" spans="1:20">
      <c r="A245" s="66" t="s">
        <v>237</v>
      </c>
      <c r="B245" s="276"/>
      <c r="C245" s="276"/>
      <c r="D245" s="276"/>
      <c r="E245" s="276"/>
      <c r="F245" s="276"/>
      <c r="G245" s="276"/>
      <c r="H245" s="276"/>
      <c r="I245" s="276">
        <v>-10.308199999999999</v>
      </c>
      <c r="J245" s="276">
        <v>-15.2547</v>
      </c>
      <c r="K245" s="276">
        <v>-17.7014</v>
      </c>
      <c r="L245" s="276">
        <v>-15.011750000000001</v>
      </c>
      <c r="M245" s="276">
        <v>-14.502000000000001</v>
      </c>
      <c r="N245" s="276">
        <v>-13.0535</v>
      </c>
      <c r="O245" s="276">
        <f>33.7078-13.0769</f>
        <v>20.630899999999997</v>
      </c>
      <c r="P245" s="276">
        <f>41.5671-12.8389</f>
        <v>28.728200000000001</v>
      </c>
      <c r="Q245" s="276">
        <f>49.8846-3.8389</f>
        <v>46.045699999999997</v>
      </c>
      <c r="R245" s="768">
        <f>+Q245+R191-R209</f>
        <v>46.045699999999997</v>
      </c>
      <c r="S245" s="549">
        <f>+R245+S191-S209</f>
        <v>46.045699999999997</v>
      </c>
      <c r="T245" s="516">
        <f>+S245+T191-T209</f>
        <v>46.045699999999997</v>
      </c>
    </row>
    <row r="246" spans="1:20">
      <c r="A246" s="71" t="s">
        <v>238</v>
      </c>
      <c r="B246" s="341">
        <f t="shared" ref="B246:O246" si="270">B240+B241+B242+B243+B244+B245</f>
        <v>0</v>
      </c>
      <c r="C246" s="341">
        <f t="shared" si="270"/>
        <v>0</v>
      </c>
      <c r="D246" s="341">
        <f t="shared" si="270"/>
        <v>17.156499999999994</v>
      </c>
      <c r="E246" s="341">
        <f t="shared" si="270"/>
        <v>13.967000000000027</v>
      </c>
      <c r="F246" s="341">
        <f t="shared" si="270"/>
        <v>2.603699999999975</v>
      </c>
      <c r="G246" s="341">
        <f t="shared" si="270"/>
        <v>-14.369800000000026</v>
      </c>
      <c r="H246" s="341">
        <f t="shared" si="270"/>
        <v>94.641099999999994</v>
      </c>
      <c r="I246" s="341">
        <f t="shared" si="270"/>
        <v>97.784299999999973</v>
      </c>
      <c r="J246" s="341">
        <f t="shared" si="270"/>
        <v>112.46959999999997</v>
      </c>
      <c r="K246" s="341">
        <f t="shared" si="270"/>
        <v>137.09399999999997</v>
      </c>
      <c r="L246" s="341">
        <f t="shared" si="270"/>
        <v>183.00824999999998</v>
      </c>
      <c r="M246" s="341">
        <f t="shared" si="270"/>
        <v>199.02449999999993</v>
      </c>
      <c r="N246" s="341">
        <f t="shared" si="270"/>
        <v>228.85730000000007</v>
      </c>
      <c r="O246" s="341">
        <f t="shared" si="270"/>
        <v>295.41869999999994</v>
      </c>
      <c r="P246" s="341">
        <f>P240+P241+P242+P243+P244+P245</f>
        <v>354.84119999999996</v>
      </c>
      <c r="Q246" s="341">
        <f>Q240+Q241+Q242+Q243+Q244+Q245</f>
        <v>408.0802000000001</v>
      </c>
      <c r="R246" s="769">
        <f>+R247*R183+R245</f>
        <v>429.58420040791208</v>
      </c>
      <c r="S246" s="550">
        <f>+S247*S183+S245</f>
        <v>471.90321637708303</v>
      </c>
      <c r="T246" s="517">
        <f>+T247*T183+T245</f>
        <v>519.04890883242797</v>
      </c>
    </row>
    <row r="247" spans="1:20">
      <c r="A247" s="60" t="s">
        <v>239</v>
      </c>
      <c r="B247" s="382" t="e">
        <f t="shared" ref="B247:P247" si="271">+(B246-B245)/B183</f>
        <v>#DIV/0!</v>
      </c>
      <c r="C247" s="382" t="e">
        <f t="shared" si="271"/>
        <v>#DIV/0!</v>
      </c>
      <c r="D247" s="382">
        <f t="shared" si="271"/>
        <v>2.4107235571103232E-2</v>
      </c>
      <c r="E247" s="382">
        <f t="shared" si="271"/>
        <v>1.9656858550557585E-2</v>
      </c>
      <c r="F247" s="382">
        <f t="shared" si="271"/>
        <v>3.3690680296315141E-3</v>
      </c>
      <c r="G247" s="382">
        <f t="shared" si="271"/>
        <v>-1.6988519053415422E-2</v>
      </c>
      <c r="H247" s="382">
        <f t="shared" si="271"/>
        <v>0.10642058130329964</v>
      </c>
      <c r="I247" s="382">
        <f t="shared" si="271"/>
        <v>0.10870978678228584</v>
      </c>
      <c r="J247" s="382">
        <f t="shared" si="271"/>
        <v>0.12598989786796991</v>
      </c>
      <c r="K247" s="382">
        <f t="shared" si="271"/>
        <v>0.143986412041268</v>
      </c>
      <c r="L247" s="382">
        <f t="shared" si="271"/>
        <v>0.18155354715675059</v>
      </c>
      <c r="M247" s="382">
        <f t="shared" si="271"/>
        <v>0.15885128544213051</v>
      </c>
      <c r="N247" s="382">
        <f t="shared" si="271"/>
        <v>0.18145078237874282</v>
      </c>
      <c r="O247" s="382">
        <f t="shared" si="271"/>
        <v>0.17984442243194093</v>
      </c>
      <c r="P247" s="382">
        <f t="shared" si="271"/>
        <v>0.18282438682550803</v>
      </c>
      <c r="Q247" s="382">
        <f t="shared" ref="Q247" si="272">+(Q246-Q245)/Q183</f>
        <v>0.18633298535618922</v>
      </c>
      <c r="R247" s="762">
        <f>Q247</f>
        <v>0.18633298535618922</v>
      </c>
      <c r="S247" s="545">
        <f>R247</f>
        <v>0.18633298535618922</v>
      </c>
      <c r="T247" s="508">
        <f>S247</f>
        <v>0.18633298535618922</v>
      </c>
    </row>
    <row r="248" spans="1:20">
      <c r="A248" s="66" t="s">
        <v>240</v>
      </c>
      <c r="B248" s="395"/>
      <c r="C248" s="395"/>
      <c r="D248" s="395"/>
      <c r="E248" s="395"/>
      <c r="F248" s="395"/>
      <c r="G248" s="395"/>
      <c r="H248" s="395"/>
      <c r="I248" s="395"/>
      <c r="J248" s="395"/>
      <c r="K248" s="395"/>
      <c r="L248" s="395"/>
      <c r="M248" s="395"/>
      <c r="N248" s="395"/>
      <c r="O248" s="395"/>
      <c r="P248" s="395"/>
      <c r="Q248" s="395"/>
      <c r="R248" s="397">
        <f>-R215+O248</f>
        <v>0</v>
      </c>
      <c r="S248" s="551">
        <f>-S215+P248</f>
        <v>0</v>
      </c>
      <c r="T248" s="518">
        <f>-T215+Q248</f>
        <v>0</v>
      </c>
    </row>
    <row r="249" spans="1:20">
      <c r="A249" s="69" t="s">
        <v>241</v>
      </c>
      <c r="B249" s="394">
        <f t="shared" ref="B249:R249" si="273">+B246+B233+B232+B248</f>
        <v>0</v>
      </c>
      <c r="C249" s="394">
        <f t="shared" si="273"/>
        <v>0</v>
      </c>
      <c r="D249" s="394">
        <f t="shared" si="273"/>
        <v>304.07709999999997</v>
      </c>
      <c r="E249" s="394">
        <f t="shared" si="273"/>
        <v>317.7303</v>
      </c>
      <c r="F249" s="394">
        <f t="shared" si="273"/>
        <v>299.01940000000002</v>
      </c>
      <c r="G249" s="394">
        <f t="shared" si="273"/>
        <v>288.17919999999992</v>
      </c>
      <c r="H249" s="394">
        <f t="shared" si="273"/>
        <v>516.45629999999994</v>
      </c>
      <c r="I249" s="394">
        <f t="shared" si="273"/>
        <v>792.86799999999982</v>
      </c>
      <c r="J249" s="394">
        <f t="shared" si="273"/>
        <v>796.84500000000014</v>
      </c>
      <c r="K249" s="394">
        <f t="shared" si="273"/>
        <v>823.58179999999993</v>
      </c>
      <c r="L249" s="394">
        <f t="shared" si="273"/>
        <v>877.57494999999994</v>
      </c>
      <c r="M249" s="394">
        <f t="shared" si="273"/>
        <v>896.37749999999994</v>
      </c>
      <c r="N249" s="394">
        <f t="shared" si="273"/>
        <v>937.22040000000015</v>
      </c>
      <c r="O249" s="394">
        <f t="shared" si="273"/>
        <v>1105.2993999999999</v>
      </c>
      <c r="P249" s="394">
        <f>+P246+P233+P232+P248</f>
        <v>1252.1929</v>
      </c>
      <c r="Q249" s="394">
        <f>+Q246+Q233+Q232+Q248</f>
        <v>1349.8231000000001</v>
      </c>
      <c r="R249" s="767">
        <f t="shared" si="273"/>
        <v>1382.785850407912</v>
      </c>
      <c r="S249" s="394">
        <f t="shared" ref="S249:T249" si="274">+S246+S233+S232+S248</f>
        <v>1442.2414913770829</v>
      </c>
      <c r="T249" s="515">
        <f t="shared" si="274"/>
        <v>1512.8492713324279</v>
      </c>
    </row>
    <row r="250" spans="1:20">
      <c r="A250" s="69" t="s">
        <v>242</v>
      </c>
      <c r="B250" s="394">
        <f t="shared" ref="B250:R250" si="275">+B249+B231</f>
        <v>0</v>
      </c>
      <c r="C250" s="394">
        <f t="shared" si="275"/>
        <v>0</v>
      </c>
      <c r="D250" s="394">
        <f t="shared" si="275"/>
        <v>304.07709999999997</v>
      </c>
      <c r="E250" s="394">
        <f t="shared" si="275"/>
        <v>317.7303</v>
      </c>
      <c r="F250" s="394">
        <f t="shared" si="275"/>
        <v>299.01940000000002</v>
      </c>
      <c r="G250" s="394">
        <f t="shared" si="275"/>
        <v>288.17919999999992</v>
      </c>
      <c r="H250" s="394">
        <f t="shared" si="275"/>
        <v>516.45629999999994</v>
      </c>
      <c r="I250" s="394">
        <f t="shared" si="275"/>
        <v>792.86799999999982</v>
      </c>
      <c r="J250" s="394">
        <f t="shared" si="275"/>
        <v>796.84500000000014</v>
      </c>
      <c r="K250" s="394">
        <f t="shared" si="275"/>
        <v>823.58179999999993</v>
      </c>
      <c r="L250" s="394">
        <f t="shared" si="275"/>
        <v>877.57494999999994</v>
      </c>
      <c r="M250" s="394">
        <f t="shared" si="275"/>
        <v>896.37749999999994</v>
      </c>
      <c r="N250" s="394">
        <f t="shared" si="275"/>
        <v>937.22040000000015</v>
      </c>
      <c r="O250" s="394">
        <f t="shared" si="275"/>
        <v>1105.2993999999999</v>
      </c>
      <c r="P250" s="394">
        <f>+P249+P231</f>
        <v>1252.1929</v>
      </c>
      <c r="Q250" s="394">
        <f>+Q249+Q231</f>
        <v>1349.8231000000001</v>
      </c>
      <c r="R250" s="767">
        <f t="shared" si="275"/>
        <v>1382.785850407912</v>
      </c>
      <c r="S250" s="394">
        <f t="shared" ref="S250:T250" si="276">+S249+S231</f>
        <v>1442.2414913770829</v>
      </c>
      <c r="T250" s="515">
        <f t="shared" si="276"/>
        <v>1512.8492713324279</v>
      </c>
    </row>
    <row r="251" spans="1:20">
      <c r="A251" s="66" t="s">
        <v>57</v>
      </c>
      <c r="B251" s="276"/>
      <c r="C251" s="276"/>
      <c r="D251" s="276">
        <f>(2488.584+177.609+140.072)/10</f>
        <v>280.62649999999996</v>
      </c>
      <c r="E251" s="276">
        <f>(2439.217+167.754+961.982)/10</f>
        <v>356.89530000000002</v>
      </c>
      <c r="F251" s="276">
        <f>(1709.096+365.033+2451.505)/10</f>
        <v>452.5634</v>
      </c>
      <c r="G251" s="276">
        <f>(2299.045+234.258+1869.232)/10</f>
        <v>440.25349999999997</v>
      </c>
      <c r="H251" s="276">
        <f>(2911.083+121.733+11.931+2227.738)/10</f>
        <v>527.24850000000004</v>
      </c>
      <c r="I251" s="276">
        <f>(2854.053+162.507+17.672+394.309)/10</f>
        <v>342.85410000000002</v>
      </c>
      <c r="J251" s="276">
        <f>(4365.27+271.045+13.656+544.869)/10</f>
        <v>519.48400000000004</v>
      </c>
      <c r="K251" s="276">
        <f>(3971.575+281.292+11.758+740.711)/10</f>
        <v>500.53360000000004</v>
      </c>
      <c r="L251" s="276">
        <f>(4059.277+199.163+13.392+1791.069)/10</f>
        <v>606.29009999999994</v>
      </c>
      <c r="M251" s="276">
        <f>502.2412+29.8769+2.4398+162.3147</f>
        <v>696.87260000000003</v>
      </c>
      <c r="N251" s="276">
        <f>524.8406+30.4315+1.1475+265.3607</f>
        <v>821.78030000000012</v>
      </c>
      <c r="O251" s="276">
        <f>500.7697+37.7253+0.9314+384.7295</f>
        <v>924.15589999999997</v>
      </c>
      <c r="P251" s="276">
        <f>457.2941+23.8864+1.0551+348.4929</f>
        <v>830.72849999999994</v>
      </c>
      <c r="Q251" s="276">
        <f>450.0259+25.4201+0.8736+392.7551</f>
        <v>869.07470000000001</v>
      </c>
      <c r="R251" s="761">
        <f>Q251+R227+R229+R228</f>
        <v>1145.286776467088</v>
      </c>
      <c r="S251" s="391">
        <f>R251+S227+S229+S228</f>
        <v>1468.6182604241903</v>
      </c>
      <c r="T251" s="507">
        <f>S251+T227+T229+T228</f>
        <v>1856.9252219927062</v>
      </c>
    </row>
    <row r="252" spans="1:20">
      <c r="A252" s="66" t="s">
        <v>243</v>
      </c>
      <c r="B252" s="276"/>
      <c r="C252" s="276"/>
      <c r="D252" s="276">
        <v>-1.2726000000000002</v>
      </c>
      <c r="E252" s="276">
        <v>-1.2862</v>
      </c>
      <c r="F252" s="276">
        <v>-1.1407</v>
      </c>
      <c r="G252" s="276">
        <f>(-11.057-4.53)/10</f>
        <v>-1.5587</v>
      </c>
      <c r="H252" s="276">
        <v>-0.17280000000000001</v>
      </c>
      <c r="I252" s="276">
        <v>-0.1116</v>
      </c>
      <c r="J252" s="276">
        <v>-9.1499999999999998E-2</v>
      </c>
      <c r="K252" s="276">
        <v>-9.0300000000000005E-2</v>
      </c>
      <c r="L252" s="276">
        <v>-0.11439999999999999</v>
      </c>
      <c r="M252" s="276">
        <v>0</v>
      </c>
      <c r="N252" s="276">
        <v>-0.39340000000000003</v>
      </c>
      <c r="O252" s="276">
        <v>-0.1</v>
      </c>
      <c r="P252" s="276">
        <f>-0.0759</f>
        <v>-7.5899999999999995E-2</v>
      </c>
      <c r="Q252" s="276">
        <v>-3.2099999999999997E-2</v>
      </c>
      <c r="R252" s="278">
        <f>Q252</f>
        <v>-3.2099999999999997E-2</v>
      </c>
      <c r="S252" s="546">
        <f>R252</f>
        <v>-3.2099999999999997E-2</v>
      </c>
      <c r="T252" s="509">
        <f>S252</f>
        <v>-3.2099999999999997E-2</v>
      </c>
    </row>
    <row r="253" spans="1:20" hidden="1" outlineLevel="1">
      <c r="A253" s="72" t="s">
        <v>244</v>
      </c>
      <c r="B253" s="396" t="e">
        <f t="shared" ref="B253:M253" si="277">B252/B255</f>
        <v>#DIV/0!</v>
      </c>
      <c r="C253" s="396" t="e">
        <f t="shared" si="277"/>
        <v>#DIV/0!</v>
      </c>
      <c r="D253" s="396">
        <f t="shared" si="277"/>
        <v>0.50869408802014637</v>
      </c>
      <c r="E253" s="396">
        <f t="shared" si="277"/>
        <v>0.63990049751243772</v>
      </c>
      <c r="F253" s="396">
        <f t="shared" si="277"/>
        <v>0.77794448612153044</v>
      </c>
      <c r="G253" s="396">
        <f t="shared" si="277"/>
        <v>1.4557765947510974</v>
      </c>
      <c r="H253" s="396">
        <f t="shared" si="277"/>
        <v>0.19244904777814903</v>
      </c>
      <c r="I253" s="396">
        <f t="shared" si="277"/>
        <v>0.14193056085463565</v>
      </c>
      <c r="J253" s="396">
        <f t="shared" si="277"/>
        <v>0.13169257340241794</v>
      </c>
      <c r="K253" s="396">
        <f t="shared" si="277"/>
        <v>0.14937965260545905</v>
      </c>
      <c r="L253" s="396">
        <f t="shared" si="277"/>
        <v>0.23342175066312995</v>
      </c>
      <c r="M253" s="396">
        <f t="shared" si="277"/>
        <v>0</v>
      </c>
      <c r="N253" s="396"/>
      <c r="O253" s="396">
        <f t="shared" ref="O253:S253" si="278">O252/O255</f>
        <v>0.15349194167306218</v>
      </c>
      <c r="P253" s="396">
        <f t="shared" si="278"/>
        <v>0.13474170069234864</v>
      </c>
      <c r="Q253" s="396"/>
      <c r="R253" s="770">
        <f t="shared" si="278"/>
        <v>0.13017031630170314</v>
      </c>
      <c r="S253" s="396">
        <f t="shared" si="278"/>
        <v>0.13017031630170314</v>
      </c>
      <c r="T253" s="519">
        <f t="shared" ref="T253" si="279">T252/T255</f>
        <v>0.13017031630170314</v>
      </c>
    </row>
    <row r="254" spans="1:20" hidden="1" outlineLevel="1">
      <c r="A254" s="72"/>
      <c r="B254" s="276"/>
      <c r="C254" s="276"/>
      <c r="D254" s="276"/>
      <c r="E254" s="276"/>
      <c r="F254" s="276"/>
      <c r="G254" s="276"/>
      <c r="H254" s="276"/>
      <c r="I254" s="276"/>
      <c r="J254" s="276"/>
      <c r="K254" s="276"/>
      <c r="L254" s="276"/>
      <c r="M254" s="276"/>
      <c r="N254" s="276"/>
      <c r="O254" s="276"/>
      <c r="P254" s="391"/>
      <c r="Q254" s="391"/>
      <c r="R254" s="761"/>
      <c r="S254" s="391"/>
      <c r="T254" s="507"/>
    </row>
    <row r="255" spans="1:20" collapsed="1">
      <c r="A255" s="66" t="s">
        <v>245</v>
      </c>
      <c r="B255" s="276"/>
      <c r="C255" s="276"/>
      <c r="D255" s="276">
        <v>-2.5017</v>
      </c>
      <c r="E255" s="276">
        <v>-2.0100000000000002</v>
      </c>
      <c r="F255" s="276">
        <v>-1.4662999999999999</v>
      </c>
      <c r="G255" s="276">
        <v>-1.0707</v>
      </c>
      <c r="H255" s="276">
        <v>-0.89789999999999992</v>
      </c>
      <c r="I255" s="276">
        <v>-0.7863</v>
      </c>
      <c r="J255" s="276">
        <v>-0.69480000000000008</v>
      </c>
      <c r="K255" s="276">
        <v>-0.60450000000000004</v>
      </c>
      <c r="L255" s="276">
        <v>-0.49009999999999998</v>
      </c>
      <c r="M255" s="276">
        <v>-0.34360000000000002</v>
      </c>
      <c r="N255" s="276">
        <v>-0.20799999999999999</v>
      </c>
      <c r="O255" s="652">
        <v>-0.65149999999999997</v>
      </c>
      <c r="P255" s="652">
        <f>-0.5633</f>
        <v>-0.56330000000000002</v>
      </c>
      <c r="Q255" s="652">
        <v>-0.24660000000000001</v>
      </c>
      <c r="R255" s="278">
        <f>Q255</f>
        <v>-0.24660000000000001</v>
      </c>
      <c r="S255" s="546">
        <f>R255</f>
        <v>-0.24660000000000001</v>
      </c>
      <c r="T255" s="509">
        <f>S255</f>
        <v>-0.24660000000000001</v>
      </c>
    </row>
    <row r="256" spans="1:20">
      <c r="A256" s="69" t="s">
        <v>246</v>
      </c>
      <c r="B256" s="379">
        <f t="shared" ref="B256:R256" si="280">B251+B255+B252</f>
        <v>0</v>
      </c>
      <c r="C256" s="379">
        <f t="shared" si="280"/>
        <v>0</v>
      </c>
      <c r="D256" s="379">
        <f t="shared" si="280"/>
        <v>276.85219999999993</v>
      </c>
      <c r="E256" s="379">
        <f t="shared" si="280"/>
        <v>353.59910000000002</v>
      </c>
      <c r="F256" s="379">
        <f t="shared" si="280"/>
        <v>449.95640000000003</v>
      </c>
      <c r="G256" s="379">
        <f t="shared" si="280"/>
        <v>437.6241</v>
      </c>
      <c r="H256" s="379">
        <f t="shared" si="280"/>
        <v>526.17779999999993</v>
      </c>
      <c r="I256" s="379">
        <f t="shared" si="280"/>
        <v>341.95620000000002</v>
      </c>
      <c r="J256" s="379">
        <f t="shared" si="280"/>
        <v>518.69770000000005</v>
      </c>
      <c r="K256" s="379">
        <f t="shared" si="280"/>
        <v>499.83880000000005</v>
      </c>
      <c r="L256" s="379">
        <f t="shared" si="280"/>
        <v>605.68559999999991</v>
      </c>
      <c r="M256" s="379">
        <f t="shared" si="280"/>
        <v>696.529</v>
      </c>
      <c r="N256" s="379">
        <f t="shared" si="280"/>
        <v>821.17890000000011</v>
      </c>
      <c r="O256" s="379">
        <f t="shared" si="280"/>
        <v>923.4043999999999</v>
      </c>
      <c r="P256" s="379">
        <f>P251+P255+P252</f>
        <v>830.08929999999987</v>
      </c>
      <c r="Q256" s="379">
        <f>Q251+Q255+Q252</f>
        <v>868.79600000000005</v>
      </c>
      <c r="R256" s="757">
        <f t="shared" si="280"/>
        <v>1145.0080764670881</v>
      </c>
      <c r="S256" s="379">
        <f t="shared" ref="S256:T256" si="281">S251+S255+S252</f>
        <v>1468.3395604241905</v>
      </c>
      <c r="T256" s="503">
        <f t="shared" si="281"/>
        <v>1856.6465219927063</v>
      </c>
    </row>
    <row r="257" spans="1:20">
      <c r="A257" s="66" t="s">
        <v>247</v>
      </c>
      <c r="B257" s="276"/>
      <c r="C257" s="276"/>
      <c r="D257" s="276"/>
      <c r="E257" s="276"/>
      <c r="F257" s="276"/>
      <c r="G257" s="276"/>
      <c r="H257" s="276"/>
      <c r="I257" s="276"/>
      <c r="J257" s="276"/>
      <c r="K257" s="276"/>
      <c r="L257" s="276"/>
      <c r="M257" s="276"/>
      <c r="N257" s="276"/>
      <c r="O257" s="276">
        <f>6.9955+0.4723</f>
        <v>7.4677999999999995</v>
      </c>
      <c r="P257" s="276">
        <f>0.5977+5.5267</f>
        <v>6.1243999999999996</v>
      </c>
      <c r="Q257" s="276">
        <f>0.8404+3.0199</f>
        <v>3.8602999999999996</v>
      </c>
      <c r="R257" s="397">
        <f>+Q257+R136-R212</f>
        <v>3.8602999999999996</v>
      </c>
      <c r="S257" s="551">
        <f>+R257+S136-S212</f>
        <v>3.8602999999999996</v>
      </c>
      <c r="T257" s="518">
        <f>+S257+T136-T212</f>
        <v>3.8602999999999996</v>
      </c>
    </row>
    <row r="258" spans="1:20">
      <c r="A258" s="66" t="s">
        <v>248</v>
      </c>
      <c r="B258" s="276"/>
      <c r="C258" s="276"/>
      <c r="D258" s="276">
        <f>(197.247+19.012+409.259)/10</f>
        <v>62.5518</v>
      </c>
      <c r="E258" s="276">
        <f>(176.461+9.586+337.147)/10</f>
        <v>52.319399999999995</v>
      </c>
      <c r="F258" s="276">
        <f>(166.236+5.165+479.825)/10</f>
        <v>65.122600000000006</v>
      </c>
      <c r="G258" s="276">
        <f>(1298.532+6.574+189.321)/10</f>
        <v>149.4427</v>
      </c>
      <c r="H258" s="276">
        <f>(2.176+45.082+14.09+20.298+27.706+121.372)/10</f>
        <v>23.072399999999998</v>
      </c>
      <c r="I258" s="276">
        <f>(2.234+45.125+32.053+25.466+20.627)/10</f>
        <v>12.550500000000001</v>
      </c>
      <c r="J258" s="276">
        <f>(55.345+1.497+106.223+45.122+35.537+41.773)/10</f>
        <v>28.549700000000001</v>
      </c>
      <c r="K258" s="276">
        <f>(56.563+3.354+120.406+42.944+37.421+54.036)/10</f>
        <v>31.4724</v>
      </c>
      <c r="L258" s="276">
        <f>(58.022+0.371+148.526+55.26+7.261+52.284)/10</f>
        <v>32.172400000000003</v>
      </c>
      <c r="M258" s="276">
        <f>6.1271+0.0225+15.8293+4.1517+1.169+19.408</f>
        <v>46.707599999999999</v>
      </c>
      <c r="N258" s="276">
        <f>6.5902+2.0904+24.0312+16.0479+1.4096+7.894+4.1579</f>
        <v>62.221199999999989</v>
      </c>
      <c r="O258" s="276">
        <f>34.2309+0.5549+4.0685</f>
        <v>38.854299999999995</v>
      </c>
      <c r="P258" s="276">
        <f>22.4967+0.6471+1.7505+1.8506</f>
        <v>26.744899999999998</v>
      </c>
      <c r="Q258" s="276">
        <f>13.3578+1.0929+7.2314+3.9939</f>
        <v>25.675999999999998</v>
      </c>
      <c r="R258" s="761">
        <f>Q258</f>
        <v>25.675999999999998</v>
      </c>
      <c r="S258" s="391">
        <f>R258</f>
        <v>25.675999999999998</v>
      </c>
      <c r="T258" s="507">
        <f>S258</f>
        <v>25.675999999999998</v>
      </c>
    </row>
    <row r="259" spans="1:20">
      <c r="A259" s="66" t="s">
        <v>249</v>
      </c>
      <c r="B259" s="395"/>
      <c r="C259" s="395"/>
      <c r="D259" s="395"/>
      <c r="E259" s="395"/>
      <c r="F259" s="395"/>
      <c r="G259" s="276"/>
      <c r="H259" s="276"/>
      <c r="I259" s="276"/>
      <c r="J259" s="276"/>
      <c r="K259" s="276"/>
      <c r="L259" s="276"/>
      <c r="M259" s="276"/>
      <c r="N259" s="276"/>
      <c r="O259" s="276"/>
      <c r="P259" s="276"/>
      <c r="Q259" s="276"/>
      <c r="R259" s="397">
        <f>+O259</f>
        <v>0</v>
      </c>
      <c r="S259" s="551">
        <f>+P259</f>
        <v>0</v>
      </c>
      <c r="T259" s="518">
        <f>+Q259</f>
        <v>0</v>
      </c>
    </row>
    <row r="260" spans="1:20">
      <c r="A260" s="66" t="s">
        <v>250</v>
      </c>
      <c r="B260" s="276"/>
      <c r="C260" s="276"/>
      <c r="D260" s="276"/>
      <c r="E260" s="276"/>
      <c r="F260" s="276"/>
      <c r="G260" s="276"/>
      <c r="H260" s="276">
        <f>(-5.574-329.047+1.728)/10</f>
        <v>-33.289300000000004</v>
      </c>
      <c r="I260" s="276">
        <f>(-5-458.761+1.116)/10</f>
        <v>-46.264500000000005</v>
      </c>
      <c r="J260" s="276">
        <f>(-(3.6+562.569-0.915))/10</f>
        <v>-56.525400000000005</v>
      </c>
      <c r="K260" s="276">
        <f>(-(15.2+3.6+617.398-0.903))/10</f>
        <v>-63.529499999999999</v>
      </c>
      <c r="L260" s="276">
        <f>(-(13.86+3.9+551.992-1.144))/10</f>
        <v>-56.860799999999998</v>
      </c>
      <c r="M260" s="276">
        <f>-9.2869-0.324-73.3673</f>
        <v>-82.978200000000001</v>
      </c>
      <c r="N260" s="276">
        <f>-6.7956-0.3922-7.0025-61.5919</f>
        <v>-75.782200000000003</v>
      </c>
      <c r="O260" s="276">
        <f>-24.6295-0.3262-6.8233-70.8051</f>
        <v>-102.58409999999999</v>
      </c>
      <c r="P260" s="276">
        <f>-20.2398-18.0899-7.441-76.892</f>
        <v>-122.6627</v>
      </c>
      <c r="Q260" s="276">
        <f>-12.329-30.4902-7.9108-83.0244</f>
        <v>-133.7544</v>
      </c>
      <c r="R260" s="397">
        <f>+Q260</f>
        <v>-133.7544</v>
      </c>
      <c r="S260" s="551">
        <f>+R260</f>
        <v>-133.7544</v>
      </c>
      <c r="T260" s="518">
        <f>+S260</f>
        <v>-133.7544</v>
      </c>
    </row>
    <row r="261" spans="1:20">
      <c r="A261" s="66" t="s">
        <v>251</v>
      </c>
      <c r="B261" s="276"/>
      <c r="C261" s="276"/>
      <c r="D261" s="276">
        <v>-2.2090000000000001</v>
      </c>
      <c r="E261" s="276"/>
      <c r="F261" s="276"/>
      <c r="G261" s="276"/>
      <c r="H261" s="276"/>
      <c r="I261" s="276"/>
      <c r="J261" s="276"/>
      <c r="K261" s="276"/>
      <c r="L261" s="276"/>
      <c r="M261" s="276"/>
      <c r="N261" s="276">
        <v>0.17319999999999999</v>
      </c>
      <c r="O261" s="276">
        <v>0.4284</v>
      </c>
      <c r="P261" s="276">
        <f>0.6443</f>
        <v>0.64429999999999998</v>
      </c>
      <c r="Q261" s="276"/>
      <c r="R261" s="761">
        <f>+Q261+R165+R196-R213</f>
        <v>0.20930000000000001</v>
      </c>
      <c r="S261" s="391">
        <f>+R261+S165+S196-S213</f>
        <v>0.41860000000000003</v>
      </c>
      <c r="T261" s="507">
        <f>+S261+T165+T196-T213</f>
        <v>0.62790000000000001</v>
      </c>
    </row>
    <row r="262" spans="1:20">
      <c r="A262" s="66" t="s">
        <v>252</v>
      </c>
      <c r="B262" s="276"/>
      <c r="C262" s="276"/>
      <c r="D262" s="276">
        <f>(-251.1+2.295)/10</f>
        <v>-24.880500000000001</v>
      </c>
      <c r="E262" s="276">
        <f>(-284.867+2.613)/10</f>
        <v>-28.2254</v>
      </c>
      <c r="F262" s="276">
        <f>(-301.182+2.639)/10</f>
        <v>-29.854300000000002</v>
      </c>
      <c r="G262" s="276">
        <f>(-301.861+2.37)/10</f>
        <v>-29.949099999999998</v>
      </c>
      <c r="H262" s="276">
        <v>-22.7989</v>
      </c>
      <c r="I262" s="276">
        <v>-18.641399999999997</v>
      </c>
      <c r="J262" s="276">
        <v>-17.369700000000002</v>
      </c>
      <c r="K262" s="276">
        <f>(-151.623-0.91)/10</f>
        <v>-15.253299999999999</v>
      </c>
      <c r="L262" s="276">
        <v>-13.33615</v>
      </c>
      <c r="M262" s="276">
        <v>-9.2063000000000006</v>
      </c>
      <c r="N262" s="276">
        <v>-10.8766</v>
      </c>
      <c r="O262" s="276">
        <v>-16.079899999999999</v>
      </c>
      <c r="P262" s="276">
        <f>-11.0852</f>
        <v>-11.0852</v>
      </c>
      <c r="Q262" s="276">
        <v>-17.231999999999999</v>
      </c>
      <c r="R262" s="761">
        <f>+Q262</f>
        <v>-17.231999999999999</v>
      </c>
      <c r="S262" s="391">
        <f>+R262</f>
        <v>-17.231999999999999</v>
      </c>
      <c r="T262" s="507">
        <f>+S262</f>
        <v>-17.231999999999999</v>
      </c>
    </row>
    <row r="263" spans="1:20">
      <c r="A263" s="69" t="s">
        <v>253</v>
      </c>
      <c r="B263" s="394">
        <f t="shared" ref="B263:I263" si="282">+B261+B260+B259+B258+B257+B256+B250+B262</f>
        <v>0</v>
      </c>
      <c r="C263" s="394">
        <f t="shared" si="282"/>
        <v>0</v>
      </c>
      <c r="D263" s="394">
        <f t="shared" si="282"/>
        <v>616.39159999999993</v>
      </c>
      <c r="E263" s="394">
        <f t="shared" si="282"/>
        <v>695.4233999999999</v>
      </c>
      <c r="F263" s="394">
        <f t="shared" si="282"/>
        <v>784.24410000000012</v>
      </c>
      <c r="G263" s="394">
        <f t="shared" si="282"/>
        <v>845.29689999999994</v>
      </c>
      <c r="H263" s="394">
        <f t="shared" si="282"/>
        <v>1009.6182999999999</v>
      </c>
      <c r="I263" s="394">
        <f t="shared" si="282"/>
        <v>1082.4687999999999</v>
      </c>
      <c r="J263" s="394">
        <f t="shared" ref="J263:O263" si="283">+J261+J260+J259+J258+J257+J256+J250+J262</f>
        <v>1270.1973000000003</v>
      </c>
      <c r="K263" s="394">
        <f t="shared" si="283"/>
        <v>1276.1101999999998</v>
      </c>
      <c r="L263" s="394">
        <f t="shared" si="283"/>
        <v>1445.2359999999999</v>
      </c>
      <c r="M263" s="394">
        <f t="shared" si="283"/>
        <v>1547.4295999999997</v>
      </c>
      <c r="N263" s="394">
        <f t="shared" si="283"/>
        <v>1734.1349000000002</v>
      </c>
      <c r="O263" s="394">
        <f t="shared" si="283"/>
        <v>1956.7902999999999</v>
      </c>
      <c r="P263" s="828">
        <f t="shared" ref="P263:T263" si="284">+P261+P260+P259+P258+P257+P256+P250+P262</f>
        <v>1982.0479</v>
      </c>
      <c r="Q263" s="828">
        <f t="shared" ref="Q263" si="285">+Q261+Q260+Q259+Q258+Q257+Q256+Q250+Q262</f>
        <v>2097.1689999999999</v>
      </c>
      <c r="R263" s="767">
        <f t="shared" si="284"/>
        <v>2406.5531268750001</v>
      </c>
      <c r="S263" s="394">
        <f t="shared" si="284"/>
        <v>2789.5495518012731</v>
      </c>
      <c r="T263" s="515">
        <f t="shared" si="284"/>
        <v>3248.6735933251339</v>
      </c>
    </row>
    <row r="264" spans="1:20">
      <c r="A264" s="73" t="s">
        <v>254</v>
      </c>
      <c r="B264" s="398"/>
      <c r="C264" s="398"/>
      <c r="D264" s="398">
        <v>616.39160000000004</v>
      </c>
      <c r="E264" s="398">
        <v>695.42340000000002</v>
      </c>
      <c r="F264" s="398">
        <v>784.2441</v>
      </c>
      <c r="G264" s="398">
        <v>845.29689999999994</v>
      </c>
      <c r="H264" s="398">
        <v>1009.6183000000001</v>
      </c>
      <c r="I264" s="398">
        <v>1082.4688000000001</v>
      </c>
      <c r="J264" s="398">
        <v>1270.1973</v>
      </c>
      <c r="K264" s="398">
        <v>1276.1102000000001</v>
      </c>
      <c r="L264" s="398">
        <v>1445.2360000000001</v>
      </c>
      <c r="M264" s="398">
        <v>1547.4295999999999</v>
      </c>
      <c r="N264" s="398">
        <v>1734.1349</v>
      </c>
      <c r="O264" s="398">
        <v>1956.7902999999999</v>
      </c>
      <c r="P264" s="653">
        <v>1982.0479</v>
      </c>
      <c r="Q264" s="653">
        <v>2097.1689999999999</v>
      </c>
      <c r="R264" s="397">
        <f t="shared" ref="R264:T264" si="286">ROUND(IF((Q263+R197+R216+R217+R222+R225)=(R262+R261+R260+R259+R258+R257+R256+R250),0,(Q263+R197+R216+R217+R222+R225)-(R262+R261+R260+R259+R257++R256+R250)),2)</f>
        <v>0</v>
      </c>
      <c r="S264" s="551">
        <f t="shared" si="286"/>
        <v>0</v>
      </c>
      <c r="T264" s="518">
        <f t="shared" si="286"/>
        <v>0</v>
      </c>
    </row>
    <row r="265" spans="1:20" outlineLevel="1">
      <c r="A265" s="74" t="s">
        <v>255</v>
      </c>
      <c r="B265" s="20">
        <f t="shared" ref="B265:Q265" si="287">B263-B264</f>
        <v>0</v>
      </c>
      <c r="C265" s="20">
        <f t="shared" si="287"/>
        <v>0</v>
      </c>
      <c r="D265" s="99">
        <f t="shared" si="287"/>
        <v>0</v>
      </c>
      <c r="E265" s="20">
        <f t="shared" si="287"/>
        <v>0</v>
      </c>
      <c r="F265" s="20">
        <f t="shared" si="287"/>
        <v>0</v>
      </c>
      <c r="G265" s="98">
        <f t="shared" si="287"/>
        <v>0</v>
      </c>
      <c r="H265" s="99">
        <f t="shared" si="287"/>
        <v>0</v>
      </c>
      <c r="I265" s="20">
        <f t="shared" si="287"/>
        <v>0</v>
      </c>
      <c r="J265" s="84">
        <f t="shared" si="287"/>
        <v>0</v>
      </c>
      <c r="K265" s="93">
        <f t="shared" si="287"/>
        <v>0</v>
      </c>
      <c r="L265" s="93">
        <f t="shared" si="287"/>
        <v>0</v>
      </c>
      <c r="M265" s="99">
        <f t="shared" si="287"/>
        <v>0</v>
      </c>
      <c r="N265" s="99">
        <f t="shared" si="287"/>
        <v>0</v>
      </c>
      <c r="O265" s="99">
        <f t="shared" si="287"/>
        <v>0</v>
      </c>
      <c r="P265" s="99">
        <f t="shared" si="287"/>
        <v>0</v>
      </c>
      <c r="Q265" s="99">
        <f t="shared" si="287"/>
        <v>0</v>
      </c>
      <c r="R265" s="429">
        <f>ROUND(IF(+Q263+R197+R216+R217+R222+R225=+R261+R260+R259+R258+R257+R256+R250+R262,0,+Q263+R197+R216+R217+R222+R225-(+R261+R260+R259+R258+R257+R256+R250+R262)),4)</f>
        <v>0</v>
      </c>
      <c r="S265" s="552">
        <f>ROUND(IF(+R263+S197+S216+S217+S222+S225=+S261+S260+S259+S258+S257+S256+S250+S262,0,+R263+S197+S216+S217+S222+S225-(+S261+S260+S259+S258+S257+S256+S250+S262)),4)</f>
        <v>0</v>
      </c>
      <c r="T265" s="520">
        <f>ROUND(IF(+S263+T197+T216+T217+T222+T225=+T261+T260+T259+T258+T257+T256+T250+T262,0,+S263+T197+T216+T217+T222+T225-(+T261+T260+T259+T258+T257+T256+T250+T262)),4)</f>
        <v>0</v>
      </c>
    </row>
    <row r="266" spans="1:20">
      <c r="A266" s="63" t="s">
        <v>256</v>
      </c>
      <c r="B266" s="376"/>
      <c r="C266" s="376"/>
      <c r="D266" s="376"/>
      <c r="E266" s="376"/>
      <c r="F266" s="376"/>
      <c r="G266" s="376"/>
      <c r="H266" s="376"/>
      <c r="I266" s="376"/>
      <c r="J266" s="376"/>
      <c r="K266" s="376"/>
      <c r="L266" s="376"/>
      <c r="M266" s="376"/>
      <c r="N266" s="377"/>
      <c r="O266" s="377"/>
      <c r="P266" s="377"/>
      <c r="Q266" s="823"/>
      <c r="R266" s="755"/>
      <c r="S266" s="376"/>
      <c r="T266" s="501"/>
    </row>
    <row r="267" spans="1:20">
      <c r="A267" s="69" t="s">
        <v>257</v>
      </c>
      <c r="B267" s="13" t="e">
        <f>IF(#REF!=0,(B$129*(1-B$148))/(B248),(B$129*(1-B$148))/((B248+#REF!)/2))</f>
        <v>#REF!</v>
      </c>
      <c r="C267" s="13" t="e">
        <f>IF(#REF!=0,(C$129*(1-C$148))/(C248),(C$129*(1-C$148))/((C248+#REF!)/2))</f>
        <v>#REF!</v>
      </c>
      <c r="D267" s="13">
        <f>D168/D122</f>
        <v>0.90944941924697098</v>
      </c>
      <c r="E267" s="13">
        <f t="shared" ref="E267:P267" si="288">E168/E122</f>
        <v>0.81614616714781607</v>
      </c>
      <c r="F267" s="13">
        <f t="shared" si="288"/>
        <v>0.85779935951334962</v>
      </c>
      <c r="G267" s="13">
        <f t="shared" si="288"/>
        <v>0.65363881922412526</v>
      </c>
      <c r="H267" s="13">
        <f t="shared" si="288"/>
        <v>0.74606509576016389</v>
      </c>
      <c r="I267" s="13">
        <f t="shared" si="288"/>
        <v>0.73740485247461152</v>
      </c>
      <c r="J267" s="13">
        <f t="shared" si="288"/>
        <v>0.7984662335938647</v>
      </c>
      <c r="K267" s="13">
        <f t="shared" si="288"/>
        <v>0.76540388266598924</v>
      </c>
      <c r="L267" s="13">
        <f t="shared" si="288"/>
        <v>0.73978910277776577</v>
      </c>
      <c r="M267" s="13">
        <f t="shared" si="288"/>
        <v>0.72063469652295764</v>
      </c>
      <c r="N267" s="13">
        <f>N168/N122</f>
        <v>0.90801088078108871</v>
      </c>
      <c r="O267" s="13">
        <f>O168/O122</f>
        <v>0.85303334663056973</v>
      </c>
      <c r="P267" s="430">
        <f t="shared" si="288"/>
        <v>0.77313635151993765</v>
      </c>
      <c r="Q267" s="402">
        <f>Q168/Q122</f>
        <v>0.90047474841760367</v>
      </c>
      <c r="R267" s="430">
        <f>R168/R122</f>
        <v>0.7910887409179298</v>
      </c>
      <c r="S267" s="402">
        <f>S168/S122</f>
        <v>0.81745957323468033</v>
      </c>
      <c r="T267" s="306">
        <f>T168/T122</f>
        <v>0.84123479953701286</v>
      </c>
    </row>
    <row r="268" spans="1:20">
      <c r="A268" s="69" t="s">
        <v>258</v>
      </c>
      <c r="B268" s="13" t="e">
        <f>IF(#REF!=0,(B$129*(1-B$148))/(B249),(B$129*(1-B$148))/((B249+#REF!)/2))</f>
        <v>#REF!</v>
      </c>
      <c r="C268" s="13" t="e">
        <f>IF(#REF!=0,(C$129*(1-C$148))/(C249),(C$129*(1-C$148))/((C249+#REF!)/2))</f>
        <v>#REF!</v>
      </c>
      <c r="D268" s="13">
        <f t="shared" ref="D268:F269" si="289">IF(C249=0,(D$129*(1-D$148))/(D249),(D$129*(1-D$148))/((D249+C249)/2))</f>
        <v>0.42035376479082726</v>
      </c>
      <c r="E268" s="13">
        <f t="shared" si="289"/>
        <v>0.36532386032774661</v>
      </c>
      <c r="F268" s="13">
        <f t="shared" si="289"/>
        <v>0.3893641744059203</v>
      </c>
      <c r="G268" s="13">
        <f t="shared" ref="G268:M269" si="290">IF(F249=0,(G$129*(1-G$148))/(G249),(G$129*(1-G$148))/((G249+F249)/2))</f>
        <v>0.38437378393043231</v>
      </c>
      <c r="H268" s="13">
        <f t="shared" si="290"/>
        <v>0.28887105041439343</v>
      </c>
      <c r="I268" s="13">
        <f t="shared" si="290"/>
        <v>0.21643104348911357</v>
      </c>
      <c r="J268" s="13">
        <f t="shared" si="290"/>
        <v>0.1980902153910831</v>
      </c>
      <c r="K268" s="13">
        <f>IF(J249=0,(K$129*(1-K$148))/(K249),(K$129*(1-K$148))/((K249+J249)/2))</f>
        <v>0.17047113115504409</v>
      </c>
      <c r="L268" s="13">
        <f>IF(K249=0,(L$129*(1-L$148))/(L249),(L$129*(1-L$148))/((L249+K249)/2))</f>
        <v>0.16714126713725749</v>
      </c>
      <c r="M268" s="13">
        <f t="shared" si="290"/>
        <v>0.24971353523628984</v>
      </c>
      <c r="N268" s="13">
        <f t="shared" ref="N268:T269" si="291">IF(M249=0,(N$129*(1-N$148))/(N249),(N$129*(1-N$148))/((N249+M249)/2))</f>
        <v>0.25141090782994763</v>
      </c>
      <c r="O268" s="13">
        <f t="shared" si="291"/>
        <v>0.15826751249332496</v>
      </c>
      <c r="P268" s="456">
        <f t="shared" si="291"/>
        <v>0.13524300379223628</v>
      </c>
      <c r="Q268" s="402">
        <f t="shared" si="291"/>
        <v>0.17641404829203142</v>
      </c>
      <c r="R268" s="430">
        <f t="shared" si="291"/>
        <v>0.19272049515953873</v>
      </c>
      <c r="S268" s="402">
        <f t="shared" si="291"/>
        <v>0.22753071377137843</v>
      </c>
      <c r="T268" s="306">
        <f t="shared" si="291"/>
        <v>0.2567301614974381</v>
      </c>
    </row>
    <row r="269" spans="1:20">
      <c r="A269" s="69" t="s">
        <v>76</v>
      </c>
      <c r="B269" s="13" t="e">
        <f>IF(#REF!=0,(B$129*(1-B$148))/(B250),(B$129*(1-B$148))/((B250+#REF!)/2))</f>
        <v>#REF!</v>
      </c>
      <c r="C269" s="13" t="e">
        <f>IF(#REF!=0,(C$129*(1-C$148))/(C250),(C$129*(1-C$148))/((C250+#REF!)/2))</f>
        <v>#REF!</v>
      </c>
      <c r="D269" s="13">
        <f t="shared" si="289"/>
        <v>0.42035376479082726</v>
      </c>
      <c r="E269" s="13">
        <f t="shared" si="289"/>
        <v>0.36532386032774661</v>
      </c>
      <c r="F269" s="13">
        <f t="shared" si="289"/>
        <v>0.3893641744059203</v>
      </c>
      <c r="G269" s="13">
        <f t="shared" si="290"/>
        <v>0.38437378393043231</v>
      </c>
      <c r="H269" s="13">
        <f t="shared" si="290"/>
        <v>0.28887105041439343</v>
      </c>
      <c r="I269" s="13">
        <f t="shared" si="290"/>
        <v>0.21643104348911357</v>
      </c>
      <c r="J269" s="13">
        <f t="shared" si="290"/>
        <v>0.1980902153910831</v>
      </c>
      <c r="K269" s="13">
        <f>IF(J250=0,(K$129*(1-K$148))/(K250),(K$129*(1-K$148))/((K250+J250)/2))</f>
        <v>0.17047113115504409</v>
      </c>
      <c r="L269" s="13">
        <f t="shared" si="290"/>
        <v>0.16714126713725749</v>
      </c>
      <c r="M269" s="13">
        <f t="shared" si="290"/>
        <v>0.24971353523628984</v>
      </c>
      <c r="N269" s="13">
        <f t="shared" si="291"/>
        <v>0.25141090782994763</v>
      </c>
      <c r="O269" s="13">
        <f t="shared" si="291"/>
        <v>0.15826751249332496</v>
      </c>
      <c r="P269" s="456">
        <f t="shared" si="291"/>
        <v>0.13524300379223628</v>
      </c>
      <c r="Q269" s="402">
        <f t="shared" si="291"/>
        <v>0.17641404829203142</v>
      </c>
      <c r="R269" s="430">
        <f t="shared" si="291"/>
        <v>0.19272049515953873</v>
      </c>
      <c r="S269" s="402">
        <f t="shared" si="291"/>
        <v>0.22753071377137843</v>
      </c>
      <c r="T269" s="306">
        <f t="shared" si="291"/>
        <v>0.2567301614974381</v>
      </c>
    </row>
    <row r="270" spans="1:20">
      <c r="A270" s="69" t="s">
        <v>74</v>
      </c>
      <c r="B270" s="13" t="e">
        <f>IF(#REF!=0,(B168-B167)/(B263),(B168-B167)/((B263+#REF!)/2))</f>
        <v>#REF!</v>
      </c>
      <c r="C270" s="13" t="e">
        <f>IF(#REF!=0,(C168-C167)/(C263),(C168-C167)/((C263+#REF!)/2))</f>
        <v>#REF!</v>
      </c>
      <c r="D270" s="13">
        <f t="shared" ref="D270:T270" si="292">IF(C263=0,(D168-D167)/(D263),(D168-D167)/((D263+C263)/2))</f>
        <v>0.24479616529491982</v>
      </c>
      <c r="E270" s="13">
        <f t="shared" si="292"/>
        <v>0.20443126507929851</v>
      </c>
      <c r="F270" s="13">
        <f t="shared" si="292"/>
        <v>0.20973698482936201</v>
      </c>
      <c r="G270" s="13">
        <f t="shared" si="292"/>
        <v>0.16608161439325531</v>
      </c>
      <c r="H270" s="13">
        <f t="shared" si="292"/>
        <v>0.15973280072318125</v>
      </c>
      <c r="I270" s="13">
        <f t="shared" si="292"/>
        <v>0.16124730179732952</v>
      </c>
      <c r="J270" s="13">
        <f t="shared" si="292"/>
        <v>0.16518799671572601</v>
      </c>
      <c r="K270" s="13">
        <f t="shared" si="292"/>
        <v>0.13628291162791623</v>
      </c>
      <c r="L270" s="13">
        <f t="shared" si="292"/>
        <v>0.12560026357543189</v>
      </c>
      <c r="M270" s="13">
        <f t="shared" si="292"/>
        <v>0.16031687603185607</v>
      </c>
      <c r="N270" s="13">
        <f t="shared" si="292"/>
        <v>0.18486749231959337</v>
      </c>
      <c r="O270" s="13">
        <f t="shared" si="292"/>
        <v>0.11726236012585677</v>
      </c>
      <c r="P270" s="456">
        <f t="shared" si="292"/>
        <v>9.8525093008390047E-2</v>
      </c>
      <c r="Q270" s="402">
        <f t="shared" si="292"/>
        <v>0.14946211857476863</v>
      </c>
      <c r="R270" s="430">
        <f t="shared" si="292"/>
        <v>0.1373904153761247</v>
      </c>
      <c r="S270" s="402">
        <f t="shared" si="292"/>
        <v>0.14741680394346762</v>
      </c>
      <c r="T270" s="306">
        <f t="shared" si="292"/>
        <v>0.15207256521959797</v>
      </c>
    </row>
    <row r="271" spans="1:20">
      <c r="A271" s="69" t="s">
        <v>259</v>
      </c>
      <c r="B271" s="14" t="e">
        <f t="shared" ref="B271:R271" si="293">+B279/B122</f>
        <v>#REF!</v>
      </c>
      <c r="C271" s="14" t="e">
        <f t="shared" si="293"/>
        <v>#REF!</v>
      </c>
      <c r="D271" s="14">
        <f t="shared" si="293"/>
        <v>-0.83432491189707381</v>
      </c>
      <c r="E271" s="14">
        <f t="shared" si="293"/>
        <v>-1.9186668906552338</v>
      </c>
      <c r="F271" s="14">
        <f t="shared" si="293"/>
        <v>-2.2210709936277495</v>
      </c>
      <c r="G271" s="14">
        <f t="shared" si="293"/>
        <v>-2.1436739940257921</v>
      </c>
      <c r="H271" s="14">
        <f t="shared" si="293"/>
        <v>-2.4268689976783895</v>
      </c>
      <c r="I271" s="14">
        <f t="shared" si="293"/>
        <v>-1.8976693310086834</v>
      </c>
      <c r="J271" s="14">
        <f t="shared" si="293"/>
        <v>-1.7682607822019654</v>
      </c>
      <c r="K271" s="14">
        <f t="shared" si="293"/>
        <v>-2.2465443937436911</v>
      </c>
      <c r="L271" s="14">
        <f t="shared" si="293"/>
        <v>-2.3927752983598327</v>
      </c>
      <c r="M271" s="14">
        <f t="shared" si="293"/>
        <v>-1.9559614700037693</v>
      </c>
      <c r="N271" s="14">
        <f t="shared" si="293"/>
        <v>-2.2716308209769047</v>
      </c>
      <c r="O271" s="14">
        <f t="shared" si="293"/>
        <v>-3.4384589580537899</v>
      </c>
      <c r="P271" s="457">
        <f t="shared" si="293"/>
        <v>-3.4933758104920014</v>
      </c>
      <c r="Q271" s="553">
        <f t="shared" si="293"/>
        <v>-2.509156010033756</v>
      </c>
      <c r="R271" s="431">
        <f t="shared" si="293"/>
        <v>-2.5746274500233164</v>
      </c>
      <c r="S271" s="553">
        <f t="shared" ref="S271" si="294">+S279/S122</f>
        <v>-2.7889373175979935</v>
      </c>
      <c r="T271" s="307">
        <f t="shared" ref="T271" si="295">+T279/T122</f>
        <v>-3.0461201631062593</v>
      </c>
    </row>
    <row r="272" spans="1:20">
      <c r="A272" s="69" t="s">
        <v>260</v>
      </c>
      <c r="B272" s="14" t="e">
        <f t="shared" ref="B272:R272" si="296">-B256/B263</f>
        <v>#DIV/0!</v>
      </c>
      <c r="C272" s="14" t="e">
        <f t="shared" si="296"/>
        <v>#DIV/0!</v>
      </c>
      <c r="D272" s="14">
        <f t="shared" si="296"/>
        <v>-0.44914985862883267</v>
      </c>
      <c r="E272" s="14">
        <f t="shared" si="296"/>
        <v>-0.50846592162415027</v>
      </c>
      <c r="F272" s="14">
        <f t="shared" si="296"/>
        <v>-0.57374534280844447</v>
      </c>
      <c r="G272" s="14">
        <f t="shared" si="296"/>
        <v>-0.51771643785751498</v>
      </c>
      <c r="H272" s="14">
        <f t="shared" si="296"/>
        <v>-0.52116507793093692</v>
      </c>
      <c r="I272" s="14">
        <f t="shared" si="296"/>
        <v>-0.31590397801765746</v>
      </c>
      <c r="J272" s="14">
        <f t="shared" si="296"/>
        <v>-0.40835994534077497</v>
      </c>
      <c r="K272" s="14">
        <f t="shared" si="296"/>
        <v>-0.39168936977386443</v>
      </c>
      <c r="L272" s="14">
        <f t="shared" si="296"/>
        <v>-0.41909113805634507</v>
      </c>
      <c r="M272" s="14">
        <f t="shared" si="296"/>
        <v>-0.45011999253471702</v>
      </c>
      <c r="N272" s="14">
        <f t="shared" si="296"/>
        <v>-0.47353807365274753</v>
      </c>
      <c r="O272" s="14">
        <f t="shared" si="296"/>
        <v>-0.47189747414426569</v>
      </c>
      <c r="P272" s="457">
        <f t="shared" si="296"/>
        <v>-0.41880385433671902</v>
      </c>
      <c r="Q272" s="553">
        <f t="shared" si="296"/>
        <v>-0.414270857522689</v>
      </c>
      <c r="R272" s="431">
        <f t="shared" si="296"/>
        <v>-0.4757875750509295</v>
      </c>
      <c r="S272" s="553">
        <f t="shared" ref="S272" si="297">-S256/S263</f>
        <v>-0.52637156399535956</v>
      </c>
      <c r="T272" s="307">
        <f t="shared" ref="T272" si="298">-T256/T263</f>
        <v>-0.57150910014704248</v>
      </c>
    </row>
    <row r="273" spans="1:20">
      <c r="A273" s="69" t="s">
        <v>261</v>
      </c>
      <c r="B273" s="14"/>
      <c r="C273" s="14"/>
      <c r="D273" s="14"/>
      <c r="E273" s="14">
        <f t="shared" ref="E273:T273" si="299">E94/((E234+D234)/2)</f>
        <v>1.7494056855497662</v>
      </c>
      <c r="F273" s="14">
        <f t="shared" si="299"/>
        <v>1.7831035865917624</v>
      </c>
      <c r="G273" s="14">
        <f t="shared" si="299"/>
        <v>1.8656279393274833</v>
      </c>
      <c r="H273" s="14">
        <f t="shared" si="299"/>
        <v>1.6435445267868916</v>
      </c>
      <c r="I273" s="14">
        <f t="shared" si="299"/>
        <v>1.4991982110732436</v>
      </c>
      <c r="J273" s="14">
        <f t="shared" si="299"/>
        <v>1.4050096959711549</v>
      </c>
      <c r="K273" s="14">
        <f t="shared" si="299"/>
        <v>1.429568072295565</v>
      </c>
      <c r="L273" s="14">
        <f t="shared" si="299"/>
        <v>1.3867985427329341</v>
      </c>
      <c r="M273" s="14">
        <f t="shared" si="299"/>
        <v>1.6601689068039767</v>
      </c>
      <c r="N273" s="14">
        <f t="shared" si="299"/>
        <v>1.5971393883314364</v>
      </c>
      <c r="O273" s="14">
        <f t="shared" si="299"/>
        <v>1.7591021060601035</v>
      </c>
      <c r="P273" s="457">
        <f t="shared" si="299"/>
        <v>1.9836433247496856</v>
      </c>
      <c r="Q273" s="553">
        <f t="shared" si="299"/>
        <v>2.0878059038586416</v>
      </c>
      <c r="R273" s="431">
        <f t="shared" si="299"/>
        <v>2.1222575960461785</v>
      </c>
      <c r="S273" s="553">
        <f t="shared" si="299"/>
        <v>2.2314969982280903</v>
      </c>
      <c r="T273" s="307">
        <f t="shared" si="299"/>
        <v>2.3407292833378142</v>
      </c>
    </row>
    <row r="274" spans="1:20">
      <c r="A274" s="69" t="s">
        <v>262</v>
      </c>
      <c r="B274" s="14"/>
      <c r="C274" s="14"/>
      <c r="D274" s="14"/>
      <c r="E274" s="14">
        <f>E94/((E236+D236)/2)</f>
        <v>2.5321189125948846</v>
      </c>
      <c r="F274" s="14">
        <f t="shared" ref="F274:O274" si="300">F94/((F236+E236)/2)</f>
        <v>2.6944674554562593</v>
      </c>
      <c r="G274" s="14">
        <f t="shared" si="300"/>
        <v>2.9827278629005383</v>
      </c>
      <c r="H274" s="14">
        <f t="shared" si="300"/>
        <v>2.644070225533798</v>
      </c>
      <c r="I274" s="14">
        <f t="shared" si="300"/>
        <v>1.8679416785840923</v>
      </c>
      <c r="J274" s="14">
        <f t="shared" si="300"/>
        <v>1.5074665427701386</v>
      </c>
      <c r="K274" s="14">
        <f t="shared" si="300"/>
        <v>1.6049382623896955</v>
      </c>
      <c r="L274" s="14">
        <f t="shared" si="300"/>
        <v>1.6227445721732814</v>
      </c>
      <c r="M274" s="14">
        <f t="shared" si="300"/>
        <v>2.0205305708712653</v>
      </c>
      <c r="N274" s="14">
        <f t="shared" si="300"/>
        <v>2.0127330858839412</v>
      </c>
      <c r="O274" s="14">
        <f t="shared" si="300"/>
        <v>2.2849545239435995</v>
      </c>
      <c r="P274" s="431">
        <f>P94/((P236+O236)/2)</f>
        <v>2.679250696004368</v>
      </c>
      <c r="Q274" s="553">
        <f>Q94/((Q236+P236)/2)</f>
        <v>2.954999363508457</v>
      </c>
      <c r="R274" s="431">
        <f>R94/((R236+Q236)/2)</f>
        <v>3.1052495704701455</v>
      </c>
      <c r="S274" s="553">
        <f>S94/((S236+R236)/2)</f>
        <v>3.3442181827400321</v>
      </c>
      <c r="T274" s="307">
        <f>T94/((T236+S236)/2)</f>
        <v>3.6073006391907212</v>
      </c>
    </row>
    <row r="275" spans="1:20">
      <c r="A275" s="69" t="s">
        <v>263</v>
      </c>
      <c r="B275" s="14"/>
      <c r="C275" s="14"/>
      <c r="D275" s="256">
        <f>(D232+D231)/D250</f>
        <v>2.6540308362583042E-2</v>
      </c>
      <c r="E275" s="256">
        <f t="shared" ref="E275:P275" si="301">(E232+E231)/E250</f>
        <v>2.6456400286658216E-2</v>
      </c>
      <c r="F275" s="256">
        <f t="shared" si="301"/>
        <v>1.3033268075583056E-2</v>
      </c>
      <c r="G275" s="256">
        <f t="shared" si="301"/>
        <v>9.9792073820733785E-3</v>
      </c>
      <c r="H275" s="256">
        <f t="shared" si="301"/>
        <v>4.4137325849253842E-3</v>
      </c>
      <c r="I275" s="256">
        <f t="shared" si="301"/>
        <v>4.9144372077067067E-3</v>
      </c>
      <c r="J275" s="256">
        <f t="shared" si="301"/>
        <v>1.2331632877159297E-2</v>
      </c>
      <c r="K275" s="256">
        <f t="shared" si="301"/>
        <v>9.8189396608812877E-3</v>
      </c>
      <c r="L275" s="256">
        <f t="shared" si="301"/>
        <v>7.3364673866317632E-3</v>
      </c>
      <c r="M275" s="256">
        <f t="shared" si="301"/>
        <v>6.9384829494269998E-3</v>
      </c>
      <c r="N275" s="256">
        <f t="shared" si="301"/>
        <v>4.6891851692515436E-3</v>
      </c>
      <c r="O275" s="256">
        <f t="shared" si="301"/>
        <v>4.1912625665046057E-3</v>
      </c>
      <c r="P275" s="432">
        <f t="shared" si="301"/>
        <v>3.5330019839594998E-3</v>
      </c>
      <c r="Q275" s="554">
        <f>(Q232+Q231)/Q250</f>
        <v>3.0978133356882095E-3</v>
      </c>
      <c r="R275" s="432">
        <f>(R232+R231)/R250</f>
        <v>3.0239678824935091E-3</v>
      </c>
      <c r="S275" s="554">
        <f>(S232+S231)/S250</f>
        <v>2.8993064095024852E-3</v>
      </c>
      <c r="T275" s="308">
        <f>(T232+T231)/T250</f>
        <v>2.7639898298111236E-3</v>
      </c>
    </row>
    <row r="276" spans="1:20">
      <c r="A276" s="63" t="s">
        <v>264</v>
      </c>
      <c r="B276" s="376"/>
      <c r="C276" s="376"/>
      <c r="D276" s="376"/>
      <c r="E276" s="376"/>
      <c r="F276" s="376"/>
      <c r="G276" s="376"/>
      <c r="H276" s="376"/>
      <c r="I276" s="376"/>
      <c r="J276" s="376"/>
      <c r="K276" s="376"/>
      <c r="L276" s="376"/>
      <c r="M276" s="376"/>
      <c r="N276" s="377"/>
      <c r="O276" s="377"/>
      <c r="P276" s="377"/>
      <c r="Q276" s="823"/>
      <c r="R276" s="755"/>
      <c r="S276" s="376"/>
      <c r="T276" s="501"/>
    </row>
    <row r="277" spans="1:20">
      <c r="A277" s="69" t="s">
        <v>265</v>
      </c>
      <c r="B277" s="22"/>
      <c r="C277" s="22"/>
      <c r="D277" s="22">
        <f>'Share Price'!N3</f>
        <v>98.612500000000011</v>
      </c>
      <c r="E277" s="22">
        <f>'Share Price'!O3</f>
        <v>88.533333333333346</v>
      </c>
      <c r="F277" s="22">
        <f>'Share Price'!P3</f>
        <v>86.274999999999991</v>
      </c>
      <c r="G277" s="22">
        <f>'Share Price'!Q3</f>
        <v>101.89166666666667</v>
      </c>
      <c r="H277" s="22">
        <f>'Share Price'!R3</f>
        <v>146.91666666666666</v>
      </c>
      <c r="I277" s="22">
        <f>'Share Price'!S3</f>
        <v>195.00416666666663</v>
      </c>
      <c r="J277" s="22">
        <f>'Share Price'!T3</f>
        <v>203.54583333333335</v>
      </c>
      <c r="K277" s="22">
        <f>'Share Price'!U3</f>
        <v>209.77916666666667</v>
      </c>
      <c r="L277" s="22">
        <f>'Share Price'!V3</f>
        <v>206.22500000000002</v>
      </c>
      <c r="M277" s="22">
        <f>'Share Price'!W3</f>
        <v>191.20000000000002</v>
      </c>
      <c r="N277" s="22">
        <f>'Share Price'!X3</f>
        <v>301.00416666666661</v>
      </c>
      <c r="O277" s="22">
        <f>'Share Price'!Y3</f>
        <v>316.93333333333334</v>
      </c>
      <c r="P277" s="22">
        <f>'Share Price'!Z3</f>
        <v>264.60833333333329</v>
      </c>
      <c r="Q277" s="555">
        <f>A3</f>
        <v>460</v>
      </c>
      <c r="R277" s="771">
        <f>Q277</f>
        <v>460</v>
      </c>
      <c r="S277" s="555">
        <f>R277</f>
        <v>460</v>
      </c>
      <c r="T277" s="521">
        <f>S277</f>
        <v>460</v>
      </c>
    </row>
    <row r="278" spans="1:20">
      <c r="A278" s="390" t="s">
        <v>266</v>
      </c>
      <c r="B278" s="393">
        <f t="shared" ref="B278:G278" si="302">+B277*B172</f>
        <v>0</v>
      </c>
      <c r="C278" s="393">
        <f t="shared" si="302"/>
        <v>0</v>
      </c>
      <c r="D278" s="393">
        <f t="shared" si="302"/>
        <v>1835.8191526324999</v>
      </c>
      <c r="E278" s="393">
        <f t="shared" si="302"/>
        <v>1627.046786666667</v>
      </c>
      <c r="F278" s="393">
        <f t="shared" si="302"/>
        <v>1573.7299894400001</v>
      </c>
      <c r="G278" s="393">
        <f t="shared" si="302"/>
        <v>1816.6949248758335</v>
      </c>
      <c r="H278" s="393">
        <f t="shared" ref="H278:O278" si="303">+H277*H172</f>
        <v>2612.6643924333334</v>
      </c>
      <c r="I278" s="393">
        <f t="shared" si="303"/>
        <v>3467.8192351183334</v>
      </c>
      <c r="J278" s="393">
        <f t="shared" si="303"/>
        <v>3619.7183277016675</v>
      </c>
      <c r="K278" s="393">
        <f t="shared" si="303"/>
        <v>3729.9762073016664</v>
      </c>
      <c r="L278" s="393">
        <f t="shared" si="303"/>
        <v>3596.6275997900002</v>
      </c>
      <c r="M278" s="393">
        <f t="shared" si="303"/>
        <v>3289.4048000000003</v>
      </c>
      <c r="N278" s="393">
        <f t="shared" si="303"/>
        <v>5116.5722801320826</v>
      </c>
      <c r="O278" s="393">
        <f t="shared" si="303"/>
        <v>5350.1516000000001</v>
      </c>
      <c r="P278" s="455">
        <f t="shared" ref="P278:T278" si="304">+P277*P172</f>
        <v>4390.1168583333329</v>
      </c>
      <c r="Q278" s="391">
        <f t="shared" si="304"/>
        <v>7489.2600000000011</v>
      </c>
      <c r="R278" s="761">
        <f t="shared" si="304"/>
        <v>7489.2600000000011</v>
      </c>
      <c r="S278" s="391">
        <f t="shared" si="304"/>
        <v>7489.2600000000011</v>
      </c>
      <c r="T278" s="507">
        <f t="shared" si="304"/>
        <v>7489.2600000000011</v>
      </c>
    </row>
    <row r="279" spans="1:20">
      <c r="A279" s="69" t="s">
        <v>267</v>
      </c>
      <c r="B279" s="379" t="e">
        <f>-(B256+#REF!)/2</f>
        <v>#REF!</v>
      </c>
      <c r="C279" s="379" t="e">
        <f>-(C256+#REF!)/2</f>
        <v>#REF!</v>
      </c>
      <c r="D279" s="379">
        <f>-(D256+C256)/2</f>
        <v>-138.42609999999996</v>
      </c>
      <c r="E279" s="379">
        <f>-(E256+D256)/2</f>
        <v>-315.22564999999997</v>
      </c>
      <c r="F279" s="379">
        <f>-(F256+E256)/2</f>
        <v>-401.77775000000003</v>
      </c>
      <c r="G279" s="379">
        <f>-(G256+F256)/2</f>
        <v>-443.79025000000001</v>
      </c>
      <c r="H279" s="379">
        <f t="shared" ref="H279:M279" si="305">-(H256+G256)/2</f>
        <v>-481.90094999999997</v>
      </c>
      <c r="I279" s="379">
        <f>-(I256+H256)/2</f>
        <v>-434.06700000000001</v>
      </c>
      <c r="J279" s="379">
        <f t="shared" si="305"/>
        <v>-430.32695000000001</v>
      </c>
      <c r="K279" s="379">
        <f t="shared" si="305"/>
        <v>-509.26825000000008</v>
      </c>
      <c r="L279" s="379">
        <f t="shared" si="305"/>
        <v>-552.76220000000001</v>
      </c>
      <c r="M279" s="379">
        <f t="shared" si="305"/>
        <v>-651.1072999999999</v>
      </c>
      <c r="N279" s="379">
        <f t="shared" ref="N279:T279" si="306">-(N256+M256)/2</f>
        <v>-758.85395000000005</v>
      </c>
      <c r="O279" s="379">
        <f t="shared" si="306"/>
        <v>-872.29165</v>
      </c>
      <c r="P279" s="454">
        <f t="shared" si="306"/>
        <v>-876.74684999999988</v>
      </c>
      <c r="Q279" s="379">
        <f t="shared" si="306"/>
        <v>-849.44264999999996</v>
      </c>
      <c r="R279" s="757">
        <f t="shared" si="306"/>
        <v>-1006.9020382335441</v>
      </c>
      <c r="S279" s="379">
        <f t="shared" si="306"/>
        <v>-1306.6738184456394</v>
      </c>
      <c r="T279" s="503">
        <f t="shared" si="306"/>
        <v>-1662.4930412084484</v>
      </c>
    </row>
    <row r="280" spans="1:20">
      <c r="A280" s="390" t="s">
        <v>251</v>
      </c>
      <c r="B280" s="391">
        <f t="shared" ref="B280:G280" si="307">-B261</f>
        <v>0</v>
      </c>
      <c r="C280" s="391">
        <f t="shared" si="307"/>
        <v>0</v>
      </c>
      <c r="D280" s="391">
        <f t="shared" si="307"/>
        <v>2.2090000000000001</v>
      </c>
      <c r="E280" s="391">
        <f t="shared" si="307"/>
        <v>0</v>
      </c>
      <c r="F280" s="391">
        <f t="shared" si="307"/>
        <v>0</v>
      </c>
      <c r="G280" s="391">
        <f t="shared" si="307"/>
        <v>0</v>
      </c>
      <c r="H280" s="391">
        <f t="shared" ref="H280:M280" si="308">-H261</f>
        <v>0</v>
      </c>
      <c r="I280" s="391">
        <f t="shared" si="308"/>
        <v>0</v>
      </c>
      <c r="J280" s="391">
        <f t="shared" si="308"/>
        <v>0</v>
      </c>
      <c r="K280" s="391">
        <f t="shared" si="308"/>
        <v>0</v>
      </c>
      <c r="L280" s="391">
        <f t="shared" si="308"/>
        <v>0</v>
      </c>
      <c r="M280" s="391">
        <f t="shared" si="308"/>
        <v>0</v>
      </c>
      <c r="N280" s="391">
        <f t="shared" ref="N280:S280" si="309">-N261</f>
        <v>-0.17319999999999999</v>
      </c>
      <c r="O280" s="391">
        <f t="shared" si="309"/>
        <v>-0.4284</v>
      </c>
      <c r="P280" s="455">
        <f t="shared" si="309"/>
        <v>-0.64429999999999998</v>
      </c>
      <c r="Q280" s="391">
        <f t="shared" si="309"/>
        <v>0</v>
      </c>
      <c r="R280" s="761">
        <f t="shared" si="309"/>
        <v>-0.20930000000000001</v>
      </c>
      <c r="S280" s="391">
        <f t="shared" si="309"/>
        <v>-0.41860000000000003</v>
      </c>
      <c r="T280" s="507">
        <f t="shared" ref="T280" si="310">-T261</f>
        <v>-0.62790000000000001</v>
      </c>
    </row>
    <row r="281" spans="1:20">
      <c r="A281" s="399" t="s">
        <v>247</v>
      </c>
      <c r="B281" s="391">
        <f t="shared" ref="B281:G284" si="311">-B257</f>
        <v>0</v>
      </c>
      <c r="C281" s="391">
        <f t="shared" si="311"/>
        <v>0</v>
      </c>
      <c r="D281" s="391">
        <f t="shared" si="311"/>
        <v>0</v>
      </c>
      <c r="E281" s="391">
        <f t="shared" si="311"/>
        <v>0</v>
      </c>
      <c r="F281" s="391">
        <f t="shared" si="311"/>
        <v>0</v>
      </c>
      <c r="G281" s="391">
        <f t="shared" si="311"/>
        <v>0</v>
      </c>
      <c r="H281" s="391">
        <f t="shared" ref="H281:J284" si="312">-H257</f>
        <v>0</v>
      </c>
      <c r="I281" s="391">
        <f t="shared" si="312"/>
        <v>0</v>
      </c>
      <c r="J281" s="391">
        <f t="shared" si="312"/>
        <v>0</v>
      </c>
      <c r="K281" s="391">
        <f t="shared" ref="K281:R284" si="313">-K257</f>
        <v>0</v>
      </c>
      <c r="L281" s="391">
        <f t="shared" si="313"/>
        <v>0</v>
      </c>
      <c r="M281" s="391">
        <f t="shared" si="313"/>
        <v>0</v>
      </c>
      <c r="N281" s="391">
        <f t="shared" si="313"/>
        <v>0</v>
      </c>
      <c r="O281" s="391">
        <f t="shared" si="313"/>
        <v>-7.4677999999999995</v>
      </c>
      <c r="P281" s="455">
        <f t="shared" si="313"/>
        <v>-6.1243999999999996</v>
      </c>
      <c r="Q281" s="391">
        <f t="shared" si="313"/>
        <v>-3.8602999999999996</v>
      </c>
      <c r="R281" s="761">
        <f t="shared" si="313"/>
        <v>-3.8602999999999996</v>
      </c>
      <c r="S281" s="391">
        <f t="shared" ref="S281" si="314">-S257</f>
        <v>-3.8602999999999996</v>
      </c>
      <c r="T281" s="507">
        <f t="shared" ref="T281" si="315">-T257</f>
        <v>-3.8602999999999996</v>
      </c>
    </row>
    <row r="282" spans="1:20">
      <c r="A282" s="69" t="s">
        <v>268</v>
      </c>
      <c r="B282" s="400">
        <f t="shared" si="311"/>
        <v>0</v>
      </c>
      <c r="C282" s="400">
        <f t="shared" si="311"/>
        <v>0</v>
      </c>
      <c r="D282" s="400">
        <f t="shared" si="311"/>
        <v>-62.5518</v>
      </c>
      <c r="E282" s="400">
        <f t="shared" si="311"/>
        <v>-52.319399999999995</v>
      </c>
      <c r="F282" s="400">
        <f t="shared" si="311"/>
        <v>-65.122600000000006</v>
      </c>
      <c r="G282" s="400">
        <f t="shared" si="311"/>
        <v>-149.4427</v>
      </c>
      <c r="H282" s="400">
        <f t="shared" si="312"/>
        <v>-23.072399999999998</v>
      </c>
      <c r="I282" s="400">
        <f t="shared" si="312"/>
        <v>-12.550500000000001</v>
      </c>
      <c r="J282" s="400">
        <f t="shared" si="312"/>
        <v>-28.549700000000001</v>
      </c>
      <c r="K282" s="400">
        <f t="shared" si="313"/>
        <v>-31.4724</v>
      </c>
      <c r="L282" s="400">
        <f t="shared" si="313"/>
        <v>-32.172400000000003</v>
      </c>
      <c r="M282" s="400">
        <f t="shared" si="313"/>
        <v>-46.707599999999999</v>
      </c>
      <c r="N282" s="400">
        <f t="shared" si="313"/>
        <v>-62.221199999999989</v>
      </c>
      <c r="O282" s="400">
        <f t="shared" si="313"/>
        <v>-38.854299999999995</v>
      </c>
      <c r="P282" s="458">
        <f t="shared" si="313"/>
        <v>-26.744899999999998</v>
      </c>
      <c r="Q282" s="400">
        <f t="shared" si="313"/>
        <v>-25.675999999999998</v>
      </c>
      <c r="R282" s="772">
        <f t="shared" si="313"/>
        <v>-25.675999999999998</v>
      </c>
      <c r="S282" s="400">
        <f t="shared" ref="S282" si="316">-S258</f>
        <v>-25.675999999999998</v>
      </c>
      <c r="T282" s="522">
        <f t="shared" ref="T282" si="317">-T258</f>
        <v>-25.675999999999998</v>
      </c>
    </row>
    <row r="283" spans="1:20">
      <c r="A283" s="390" t="s">
        <v>269</v>
      </c>
      <c r="B283" s="391">
        <f t="shared" si="311"/>
        <v>0</v>
      </c>
      <c r="C283" s="391">
        <f t="shared" si="311"/>
        <v>0</v>
      </c>
      <c r="D283" s="391">
        <f t="shared" si="311"/>
        <v>0</v>
      </c>
      <c r="E283" s="391">
        <f t="shared" si="311"/>
        <v>0</v>
      </c>
      <c r="F283" s="391">
        <f t="shared" si="311"/>
        <v>0</v>
      </c>
      <c r="G283" s="391">
        <f t="shared" si="311"/>
        <v>0</v>
      </c>
      <c r="H283" s="391">
        <f t="shared" si="312"/>
        <v>0</v>
      </c>
      <c r="I283" s="391">
        <f t="shared" si="312"/>
        <v>0</v>
      </c>
      <c r="J283" s="391">
        <f t="shared" si="312"/>
        <v>0</v>
      </c>
      <c r="K283" s="391">
        <f t="shared" si="313"/>
        <v>0</v>
      </c>
      <c r="L283" s="391">
        <f t="shared" si="313"/>
        <v>0</v>
      </c>
      <c r="M283" s="391">
        <f t="shared" si="313"/>
        <v>0</v>
      </c>
      <c r="N283" s="391">
        <f t="shared" si="313"/>
        <v>0</v>
      </c>
      <c r="O283" s="391">
        <f t="shared" si="313"/>
        <v>0</v>
      </c>
      <c r="P283" s="455">
        <f t="shared" si="313"/>
        <v>0</v>
      </c>
      <c r="Q283" s="391">
        <f t="shared" si="313"/>
        <v>0</v>
      </c>
      <c r="R283" s="761">
        <f t="shared" si="313"/>
        <v>0</v>
      </c>
      <c r="S283" s="391">
        <f t="shared" ref="S283" si="318">-S259</f>
        <v>0</v>
      </c>
      <c r="T283" s="507">
        <f t="shared" ref="T283" si="319">-T259</f>
        <v>0</v>
      </c>
    </row>
    <row r="284" spans="1:20">
      <c r="A284" s="69" t="s">
        <v>270</v>
      </c>
      <c r="B284" s="391">
        <f t="shared" si="311"/>
        <v>0</v>
      </c>
      <c r="C284" s="391">
        <f t="shared" si="311"/>
        <v>0</v>
      </c>
      <c r="D284" s="391">
        <f t="shared" si="311"/>
        <v>0</v>
      </c>
      <c r="E284" s="391">
        <f t="shared" si="311"/>
        <v>0</v>
      </c>
      <c r="F284" s="391">
        <f t="shared" si="311"/>
        <v>0</v>
      </c>
      <c r="G284" s="391">
        <f t="shared" si="311"/>
        <v>0</v>
      </c>
      <c r="H284" s="391">
        <f t="shared" si="312"/>
        <v>33.289300000000004</v>
      </c>
      <c r="I284" s="391">
        <f t="shared" si="312"/>
        <v>46.264500000000005</v>
      </c>
      <c r="J284" s="391">
        <f t="shared" si="312"/>
        <v>56.525400000000005</v>
      </c>
      <c r="K284" s="391">
        <f t="shared" si="313"/>
        <v>63.529499999999999</v>
      </c>
      <c r="L284" s="391">
        <f t="shared" si="313"/>
        <v>56.860799999999998</v>
      </c>
      <c r="M284" s="391">
        <f t="shared" si="313"/>
        <v>82.978200000000001</v>
      </c>
      <c r="N284" s="391">
        <f t="shared" si="313"/>
        <v>75.782200000000003</v>
      </c>
      <c r="O284" s="391">
        <f t="shared" si="313"/>
        <v>102.58409999999999</v>
      </c>
      <c r="P284" s="455">
        <f t="shared" si="313"/>
        <v>122.6627</v>
      </c>
      <c r="Q284" s="391">
        <f t="shared" si="313"/>
        <v>133.7544</v>
      </c>
      <c r="R284" s="761">
        <f t="shared" si="313"/>
        <v>133.7544</v>
      </c>
      <c r="S284" s="391">
        <f t="shared" ref="S284" si="320">-S260</f>
        <v>133.7544</v>
      </c>
      <c r="T284" s="507">
        <f t="shared" ref="T284" si="321">-T260</f>
        <v>133.7544</v>
      </c>
    </row>
    <row r="285" spans="1:20">
      <c r="A285" s="69" t="s">
        <v>264</v>
      </c>
      <c r="B285" s="379" t="e">
        <f t="shared" ref="B285:G285" si="322">SUM(B278:B284)</f>
        <v>#REF!</v>
      </c>
      <c r="C285" s="379" t="e">
        <f t="shared" si="322"/>
        <v>#REF!</v>
      </c>
      <c r="D285" s="379">
        <f t="shared" si="322"/>
        <v>1637.0502526325001</v>
      </c>
      <c r="E285" s="379">
        <f t="shared" si="322"/>
        <v>1259.5017366666668</v>
      </c>
      <c r="F285" s="379">
        <f t="shared" si="322"/>
        <v>1106.8296394400002</v>
      </c>
      <c r="G285" s="379">
        <f t="shared" si="322"/>
        <v>1223.4619748758334</v>
      </c>
      <c r="H285" s="379">
        <f t="shared" ref="H285:M285" si="323">SUM(H278:H284)</f>
        <v>2140.9803424333336</v>
      </c>
      <c r="I285" s="379">
        <f t="shared" si="323"/>
        <v>3067.4662351183338</v>
      </c>
      <c r="J285" s="379">
        <f t="shared" si="323"/>
        <v>3217.3670777016673</v>
      </c>
      <c r="K285" s="379">
        <f t="shared" si="323"/>
        <v>3252.7650573016663</v>
      </c>
      <c r="L285" s="379">
        <f t="shared" si="323"/>
        <v>3068.5537997900001</v>
      </c>
      <c r="M285" s="379">
        <f t="shared" si="323"/>
        <v>2674.5681000000004</v>
      </c>
      <c r="N285" s="379">
        <f t="shared" ref="N285:S285" si="324">SUM(N278:N284)</f>
        <v>4371.1061301320824</v>
      </c>
      <c r="O285" s="379">
        <f t="shared" si="324"/>
        <v>4533.69355</v>
      </c>
      <c r="P285" s="454">
        <f t="shared" si="324"/>
        <v>3602.5191083333325</v>
      </c>
      <c r="Q285" s="379">
        <f t="shared" si="324"/>
        <v>6744.0354500000003</v>
      </c>
      <c r="R285" s="757">
        <f t="shared" si="324"/>
        <v>6586.366761766456</v>
      </c>
      <c r="S285" s="379">
        <f t="shared" si="324"/>
        <v>6286.3856815543604</v>
      </c>
      <c r="T285" s="503">
        <f t="shared" ref="T285" si="325">SUM(T278:T284)</f>
        <v>5930.3571587915512</v>
      </c>
    </row>
    <row r="286" spans="1:20">
      <c r="A286" s="63" t="s">
        <v>271</v>
      </c>
      <c r="B286" s="376"/>
      <c r="C286" s="376"/>
      <c r="D286" s="376"/>
      <c r="E286" s="376"/>
      <c r="F286" s="376"/>
      <c r="G286" s="376"/>
      <c r="H286" s="376"/>
      <c r="I286" s="376"/>
      <c r="J286" s="376"/>
      <c r="K286" s="376"/>
      <c r="L286" s="376"/>
      <c r="M286" s="376"/>
      <c r="N286" s="377"/>
      <c r="O286" s="377"/>
      <c r="P286" s="377"/>
      <c r="Q286" s="823"/>
      <c r="R286" s="755"/>
      <c r="S286" s="376"/>
      <c r="T286" s="501"/>
    </row>
    <row r="287" spans="1:20">
      <c r="A287" s="69" t="s">
        <v>272</v>
      </c>
      <c r="B287" s="401" t="e">
        <f t="shared" ref="B287:L287" si="326">+B277/(B174)</f>
        <v>#DIV/0!</v>
      </c>
      <c r="C287" s="401" t="e">
        <f t="shared" si="326"/>
        <v>#DIV/0!</v>
      </c>
      <c r="D287" s="401">
        <f t="shared" si="326"/>
        <v>12.16658163336211</v>
      </c>
      <c r="E287" s="401">
        <f t="shared" si="326"/>
        <v>12.13417148937017</v>
      </c>
      <c r="F287" s="401">
        <f t="shared" si="326"/>
        <v>10.141940571435935</v>
      </c>
      <c r="G287" s="401">
        <f t="shared" si="326"/>
        <v>13.425335541033856</v>
      </c>
      <c r="H287" s="401">
        <f t="shared" si="326"/>
        <v>17.635811793233771</v>
      </c>
      <c r="I287" s="401">
        <f t="shared" si="326"/>
        <v>20.559579556726675</v>
      </c>
      <c r="J287" s="401">
        <f t="shared" si="326"/>
        <v>18.627989794472345</v>
      </c>
      <c r="K287" s="401">
        <f t="shared" si="326"/>
        <v>21.497294420302239</v>
      </c>
      <c r="L287" s="401">
        <f t="shared" si="326"/>
        <v>21.045106256257284</v>
      </c>
      <c r="M287" s="401">
        <f t="shared" ref="M287:R287" si="327">+M277/(M174)</f>
        <v>13.712286681167916</v>
      </c>
      <c r="N287" s="401">
        <f t="shared" si="327"/>
        <v>16.868156213212853</v>
      </c>
      <c r="O287" s="401">
        <f t="shared" si="327"/>
        <v>24.723059213976871</v>
      </c>
      <c r="P287" s="459">
        <f t="shared" si="327"/>
        <v>22.625129914951035</v>
      </c>
      <c r="Q287" s="401">
        <f t="shared" si="327"/>
        <v>24.567500382162425</v>
      </c>
      <c r="R287" s="773">
        <f t="shared" si="327"/>
        <v>24.206994960106258</v>
      </c>
      <c r="S287" s="401">
        <f t="shared" ref="S287" si="328">+S277/(S174)</f>
        <v>19.554386183739641</v>
      </c>
      <c r="T287" s="523">
        <f t="shared" ref="T287" si="329">+T277/(T174)</f>
        <v>16.312062368031718</v>
      </c>
    </row>
    <row r="288" spans="1:20">
      <c r="A288" s="69" t="s">
        <v>273</v>
      </c>
      <c r="B288" s="402" t="e">
        <f>B214/B278</f>
        <v>#DIV/0!</v>
      </c>
      <c r="C288" s="402" t="e">
        <f>C214/C278</f>
        <v>#DIV/0!</v>
      </c>
      <c r="D288" s="402">
        <f>D214/D278</f>
        <v>5.4616981120510041E-2</v>
      </c>
      <c r="E288" s="402">
        <f>E214/E278</f>
        <v>7.1075890962496294E-2</v>
      </c>
      <c r="F288" s="402">
        <f>F214/F278</f>
        <v>8.0988480142869718E-2</v>
      </c>
      <c r="G288" s="402">
        <f t="shared" ref="G288:L288" si="330">G214/G278</f>
        <v>-4.4795633480158257E-4</v>
      </c>
      <c r="H288" s="402">
        <f t="shared" si="330"/>
        <v>3.1655692265538611E-2</v>
      </c>
      <c r="I288" s="402">
        <f t="shared" si="330"/>
        <v>-3.7495149309754346E-2</v>
      </c>
      <c r="J288" s="402">
        <f t="shared" si="330"/>
        <v>3.5888814609087119E-2</v>
      </c>
      <c r="K288" s="402">
        <f t="shared" si="330"/>
        <v>3.0525717503803756E-2</v>
      </c>
      <c r="L288" s="402">
        <f t="shared" si="330"/>
        <v>1.9524540156478847E-2</v>
      </c>
      <c r="M288" s="402">
        <f t="shared" ref="M288:R288" si="331">M214/M278</f>
        <v>7.4986088668685585E-2</v>
      </c>
      <c r="N288" s="402">
        <f t="shared" si="331"/>
        <v>2.8992788898150886E-2</v>
      </c>
      <c r="O288" s="402">
        <f t="shared" si="331"/>
        <v>6.468956879651786E-3</v>
      </c>
      <c r="P288" s="456">
        <f>P214/P278</f>
        <v>1.0632814912749578E-2</v>
      </c>
      <c r="Q288" s="402">
        <f t="shared" si="331"/>
        <v>2.0199338786475566E-2</v>
      </c>
      <c r="R288" s="430">
        <f t="shared" si="331"/>
        <v>3.6881090583994684E-2</v>
      </c>
      <c r="S288" s="402">
        <f t="shared" ref="S288" si="332">S214/S278</f>
        <v>4.3172687816566996E-2</v>
      </c>
      <c r="T288" s="306">
        <f t="shared" ref="T288" si="333">T214/T278</f>
        <v>5.1848508606793714E-2</v>
      </c>
    </row>
    <row r="289" spans="1:20">
      <c r="A289" s="69" t="s">
        <v>274</v>
      </c>
      <c r="B289" s="13" t="e">
        <f t="shared" ref="B289:G289" si="334">+B177/(B277)</f>
        <v>#DIV/0!</v>
      </c>
      <c r="C289" s="13" t="e">
        <f t="shared" si="334"/>
        <v>#DIV/0!</v>
      </c>
      <c r="D289" s="13">
        <f t="shared" si="334"/>
        <v>2.0281404487260742E-2</v>
      </c>
      <c r="E289" s="13">
        <f t="shared" si="334"/>
        <v>2.2590361445783129E-2</v>
      </c>
      <c r="F289" s="13">
        <f t="shared" si="334"/>
        <v>2.6079397276151842E-2</v>
      </c>
      <c r="G289" s="13">
        <f t="shared" si="334"/>
        <v>2.208227692810992E-2</v>
      </c>
      <c r="H289" s="13">
        <f t="shared" ref="H289:M289" si="335">+H177/(H277)</f>
        <v>1.5314804310833806E-2</v>
      </c>
      <c r="I289" s="13">
        <f t="shared" si="335"/>
        <v>1.1538214995406084E-2</v>
      </c>
      <c r="J289" s="13">
        <f t="shared" si="335"/>
        <v>1.1054021412048882E-2</v>
      </c>
      <c r="K289" s="13">
        <f t="shared" si="335"/>
        <v>0</v>
      </c>
      <c r="L289" s="13">
        <f t="shared" si="335"/>
        <v>0</v>
      </c>
      <c r="M289" s="13">
        <f t="shared" si="335"/>
        <v>4.1841004184100415E-3</v>
      </c>
      <c r="N289" s="13">
        <f t="shared" ref="N289:S289" si="336">+N177/(N277)</f>
        <v>0</v>
      </c>
      <c r="O289" s="13">
        <f t="shared" si="336"/>
        <v>0</v>
      </c>
      <c r="P289" s="456">
        <f t="shared" si="336"/>
        <v>0</v>
      </c>
      <c r="Q289" s="402">
        <f t="shared" si="336"/>
        <v>0</v>
      </c>
      <c r="R289" s="430">
        <f t="shared" si="336"/>
        <v>0</v>
      </c>
      <c r="S289" s="402">
        <f t="shared" si="336"/>
        <v>0</v>
      </c>
      <c r="T289" s="306">
        <f t="shared" ref="T289" si="337">+T177/(T277)</f>
        <v>0</v>
      </c>
    </row>
    <row r="290" spans="1:20">
      <c r="A290" s="69" t="s">
        <v>275</v>
      </c>
      <c r="B290" s="15" t="e">
        <f t="shared" ref="B290:R290" si="338">B285/B94</f>
        <v>#REF!</v>
      </c>
      <c r="C290" s="15" t="e">
        <f t="shared" si="338"/>
        <v>#REF!</v>
      </c>
      <c r="D290" s="15">
        <f t="shared" si="338"/>
        <v>2.3002801318419115</v>
      </c>
      <c r="E290" s="15">
        <f t="shared" si="338"/>
        <v>1.7725959391306831</v>
      </c>
      <c r="F290" s="15">
        <f t="shared" si="338"/>
        <v>1.4321866392003366</v>
      </c>
      <c r="G290" s="15">
        <f t="shared" si="338"/>
        <v>1.4464228500958483</v>
      </c>
      <c r="H290" s="15">
        <f t="shared" si="338"/>
        <v>2.4074569357360902</v>
      </c>
      <c r="I290" s="15">
        <f t="shared" si="338"/>
        <v>3.0849836980509768</v>
      </c>
      <c r="J290" s="15">
        <f t="shared" si="338"/>
        <v>3.1736775971635938</v>
      </c>
      <c r="K290" s="15">
        <f t="shared" si="338"/>
        <v>3.0256323496310387</v>
      </c>
      <c r="L290" s="15">
        <f t="shared" si="338"/>
        <v>2.8133866629289974</v>
      </c>
      <c r="M290" s="15">
        <f t="shared" si="338"/>
        <v>1.9897229650067643</v>
      </c>
      <c r="N290" s="15">
        <f t="shared" si="338"/>
        <v>3.2786491019540471</v>
      </c>
      <c r="O290" s="15">
        <f t="shared" si="338"/>
        <v>2.9672332541079554</v>
      </c>
      <c r="P290" s="459">
        <f t="shared" si="338"/>
        <v>2.0196322961924777</v>
      </c>
      <c r="Q290" s="401">
        <f t="shared" si="338"/>
        <v>3.4710400769718648</v>
      </c>
      <c r="R290" s="773">
        <f t="shared" si="338"/>
        <v>3.1998283876728721</v>
      </c>
      <c r="S290" s="401">
        <f t="shared" ref="S290" si="339">S285/S94</f>
        <v>2.7505937223078716</v>
      </c>
      <c r="T290" s="523">
        <f t="shared" ref="T290" si="340">T285/T94</f>
        <v>2.3361810934723626</v>
      </c>
    </row>
    <row r="291" spans="1:20">
      <c r="A291" s="69" t="s">
        <v>276</v>
      </c>
      <c r="B291" s="15" t="e">
        <f t="shared" ref="B291:G291" si="341">B285/B122</f>
        <v>#REF!</v>
      </c>
      <c r="C291" s="15" t="e">
        <f t="shared" si="341"/>
        <v>#REF!</v>
      </c>
      <c r="D291" s="15">
        <f t="shared" si="341"/>
        <v>9.8668662036905861</v>
      </c>
      <c r="E291" s="15">
        <f t="shared" si="341"/>
        <v>7.6661410036432667</v>
      </c>
      <c r="F291" s="15">
        <f t="shared" si="341"/>
        <v>6.1186743343742771</v>
      </c>
      <c r="G291" s="15">
        <f t="shared" si="341"/>
        <v>5.9097819706962031</v>
      </c>
      <c r="H291" s="15">
        <f t="shared" ref="H291:M291" si="342">H285/H122</f>
        <v>10.78204726031422</v>
      </c>
      <c r="I291" s="15">
        <f t="shared" si="342"/>
        <v>13.4104564463291</v>
      </c>
      <c r="J291" s="15">
        <f t="shared" si="342"/>
        <v>13.22051529760709</v>
      </c>
      <c r="K291" s="15">
        <f t="shared" si="342"/>
        <v>14.348982296945534</v>
      </c>
      <c r="L291" s="15">
        <f t="shared" si="342"/>
        <v>13.283035152956762</v>
      </c>
      <c r="M291" s="15">
        <f t="shared" si="342"/>
        <v>8.0345469210699836</v>
      </c>
      <c r="N291" s="15">
        <f t="shared" ref="N291:S291" si="343">N285/N122</f>
        <v>13.084914965480674</v>
      </c>
      <c r="O291" s="15">
        <f t="shared" si="343"/>
        <v>17.871223689998853</v>
      </c>
      <c r="P291" s="459">
        <f t="shared" si="343"/>
        <v>14.35414693521497</v>
      </c>
      <c r="Q291" s="401">
        <f t="shared" si="343"/>
        <v>19.921106011392538</v>
      </c>
      <c r="R291" s="773">
        <f t="shared" si="343"/>
        <v>16.841202040383532</v>
      </c>
      <c r="S291" s="401">
        <f t="shared" si="343"/>
        <v>13.417530352721332</v>
      </c>
      <c r="T291" s="523">
        <f t="shared" ref="T291" si="344">T285/T122</f>
        <v>10.865958574290056</v>
      </c>
    </row>
    <row r="292" spans="1:20">
      <c r="A292" s="69" t="s">
        <v>277</v>
      </c>
      <c r="B292" s="15" t="e">
        <f t="shared" ref="B292:G292" si="345">B285/B129</f>
        <v>#REF!</v>
      </c>
      <c r="C292" s="15" t="e">
        <f t="shared" si="345"/>
        <v>#REF!</v>
      </c>
      <c r="D292" s="15">
        <f t="shared" si="345"/>
        <v>11.019922443079501</v>
      </c>
      <c r="E292" s="15">
        <f t="shared" si="345"/>
        <v>8.6348918851781526</v>
      </c>
      <c r="F292" s="15">
        <f t="shared" si="345"/>
        <v>7.2345447414020194</v>
      </c>
      <c r="G292" s="15">
        <f t="shared" si="345"/>
        <v>6.7183170840874693</v>
      </c>
      <c r="H292" s="15">
        <f t="shared" ref="H292:M292" si="346">H285/H129</f>
        <v>13.401027666292785</v>
      </c>
      <c r="I292" s="15">
        <f t="shared" si="346"/>
        <v>15.729660364400553</v>
      </c>
      <c r="J292" s="15">
        <f t="shared" si="346"/>
        <v>15.413179268796677</v>
      </c>
      <c r="K292" s="15">
        <f t="shared" si="346"/>
        <v>16.981293424333106</v>
      </c>
      <c r="L292" s="15">
        <f t="shared" si="346"/>
        <v>15.515440334431895</v>
      </c>
      <c r="M292" s="15">
        <f t="shared" si="346"/>
        <v>9.0533019254320735</v>
      </c>
      <c r="N292" s="15">
        <f t="shared" ref="N292:S292" si="347">N285/N129</f>
        <v>14.75511236578045</v>
      </c>
      <c r="O292" s="15">
        <f t="shared" si="347"/>
        <v>20.952006079912309</v>
      </c>
      <c r="P292" s="459">
        <f t="shared" si="347"/>
        <v>16.990233713318322</v>
      </c>
      <c r="Q292" s="401">
        <f t="shared" si="347"/>
        <v>22.616025401982309</v>
      </c>
      <c r="R292" s="773">
        <f t="shared" si="347"/>
        <v>18.759954489182732</v>
      </c>
      <c r="S292" s="401">
        <f t="shared" si="347"/>
        <v>14.669982530127045</v>
      </c>
      <c r="T292" s="523">
        <f t="shared" ref="T292" si="348">T285/T129</f>
        <v>11.725311533894283</v>
      </c>
    </row>
    <row r="293" spans="1:20">
      <c r="A293" s="69" t="s">
        <v>278</v>
      </c>
      <c r="B293" s="15" t="e">
        <f t="shared" ref="B293:G293" si="349">B292/(1-B148)</f>
        <v>#REF!</v>
      </c>
      <c r="C293" s="15" t="e">
        <f t="shared" si="349"/>
        <v>#REF!</v>
      </c>
      <c r="D293" s="15">
        <f t="shared" si="349"/>
        <v>12.807470229231518</v>
      </c>
      <c r="E293" s="15">
        <f t="shared" si="349"/>
        <v>11.089062774854714</v>
      </c>
      <c r="F293" s="15">
        <f t="shared" si="349"/>
        <v>9.2181939168934104</v>
      </c>
      <c r="G293" s="15">
        <f t="shared" si="349"/>
        <v>10.841308456751266</v>
      </c>
      <c r="H293" s="15">
        <f t="shared" ref="H293:M293" si="350">H292/(1-H148)</f>
        <v>18.422113995486363</v>
      </c>
      <c r="I293" s="15">
        <f t="shared" si="350"/>
        <v>21.649257457564268</v>
      </c>
      <c r="J293" s="15">
        <f t="shared" si="350"/>
        <v>20.433786868517544</v>
      </c>
      <c r="K293" s="15">
        <f t="shared" si="350"/>
        <v>23.550624685806973</v>
      </c>
      <c r="L293" s="15">
        <f t="shared" si="350"/>
        <v>21.584187976250256</v>
      </c>
      <c r="M293" s="15">
        <f t="shared" si="350"/>
        <v>12.075346410972012</v>
      </c>
      <c r="N293" s="15">
        <f t="shared" ref="N293:S293" si="351">N292/(1-N148)</f>
        <v>18.964138907906435</v>
      </c>
      <c r="O293" s="15">
        <f t="shared" si="351"/>
        <v>28.049434180417038</v>
      </c>
      <c r="P293" s="459">
        <f t="shared" si="351"/>
        <v>22.598062100543707</v>
      </c>
      <c r="Q293" s="401">
        <f t="shared" si="351"/>
        <v>29.383715558435714</v>
      </c>
      <c r="R293" s="773">
        <f t="shared" si="351"/>
        <v>25.013272652243643</v>
      </c>
      <c r="S293" s="401">
        <f t="shared" si="351"/>
        <v>19.559976706836061</v>
      </c>
      <c r="T293" s="523">
        <f t="shared" ref="T293" si="352">T292/(1-T148)</f>
        <v>15.633748711859043</v>
      </c>
    </row>
    <row r="294" spans="1:20">
      <c r="A294" s="69" t="s">
        <v>279</v>
      </c>
      <c r="B294" s="401" t="e">
        <f t="shared" ref="B294:G294" si="353">+B285/B210</f>
        <v>#REF!</v>
      </c>
      <c r="C294" s="401" t="e">
        <f t="shared" si="353"/>
        <v>#REF!</v>
      </c>
      <c r="D294" s="401">
        <f t="shared" si="353"/>
        <v>16.165539649113882</v>
      </c>
      <c r="E294" s="401">
        <f t="shared" si="353"/>
        <v>10.863673690596331</v>
      </c>
      <c r="F294" s="401">
        <f t="shared" si="353"/>
        <v>8.6587349686023671</v>
      </c>
      <c r="G294" s="401">
        <f t="shared" si="353"/>
        <v>-28452.604066885036</v>
      </c>
      <c r="H294" s="401">
        <f t="shared" ref="H294:M294" si="354">+H285/H210</f>
        <v>25.733740987498809</v>
      </c>
      <c r="I294" s="401">
        <f t="shared" si="354"/>
        <v>-23.604282715229058</v>
      </c>
      <c r="J294" s="401">
        <f t="shared" si="354"/>
        <v>24.766618973989683</v>
      </c>
      <c r="K294" s="401">
        <f t="shared" si="354"/>
        <v>28.568060281833915</v>
      </c>
      <c r="L294" s="401">
        <f t="shared" si="354"/>
        <v>43.697586952757312</v>
      </c>
      <c r="M294" s="401">
        <f t="shared" si="354"/>
        <v>10.843154290366156</v>
      </c>
      <c r="N294" s="401">
        <f t="shared" ref="N294:S294" si="355">+N285/N210</f>
        <v>29.334353378986361</v>
      </c>
      <c r="O294" s="401">
        <f t="shared" si="355"/>
        <v>128.80835833532208</v>
      </c>
      <c r="P294" s="459">
        <f t="shared" si="355"/>
        <v>76.462578814583409</v>
      </c>
      <c r="Q294" s="401">
        <f t="shared" si="355"/>
        <v>44.435746406580982</v>
      </c>
      <c r="R294" s="773">
        <f t="shared" si="355"/>
        <v>30.62493779347577</v>
      </c>
      <c r="S294" s="401">
        <f t="shared" si="355"/>
        <v>26.03392697863573</v>
      </c>
      <c r="T294" s="523">
        <f t="shared" ref="T294" si="356">+T285/T210</f>
        <v>21.015133975424522</v>
      </c>
    </row>
    <row r="295" spans="1:20">
      <c r="A295" s="69" t="s">
        <v>280</v>
      </c>
      <c r="B295" s="16" t="e">
        <f t="shared" ref="B295:G295" si="357">+B277/((B263/B171))</f>
        <v>#DIV/0!</v>
      </c>
      <c r="C295" s="16" t="e">
        <f t="shared" si="357"/>
        <v>#DIV/0!</v>
      </c>
      <c r="D295" s="16">
        <f t="shared" si="357"/>
        <v>2.9783325285946467</v>
      </c>
      <c r="E295" s="16">
        <f t="shared" si="357"/>
        <v>2.339649178711368</v>
      </c>
      <c r="F295" s="16">
        <f t="shared" si="357"/>
        <v>2.0066838748802827</v>
      </c>
      <c r="G295" s="16">
        <f t="shared" si="357"/>
        <v>2.1491796845295821</v>
      </c>
      <c r="H295" s="16">
        <f t="shared" ref="H295:M295" si="358">+H277/((H263/H171))</f>
        <v>2.5877744019035056</v>
      </c>
      <c r="I295" s="16">
        <f t="shared" si="358"/>
        <v>3.2036204970696001</v>
      </c>
      <c r="J295" s="16">
        <f t="shared" si="358"/>
        <v>2.8497291938045111</v>
      </c>
      <c r="K295" s="16">
        <f t="shared" si="358"/>
        <v>2.9229264112939983</v>
      </c>
      <c r="L295" s="16">
        <f t="shared" si="358"/>
        <v>2.4886091958614376</v>
      </c>
      <c r="M295" s="16">
        <f t="shared" si="358"/>
        <v>2.12572177758523</v>
      </c>
      <c r="N295" s="16">
        <f t="shared" ref="N295:S295" si="359">+N277/((N263/N171))</f>
        <v>2.9505041851888691</v>
      </c>
      <c r="O295" s="16">
        <f t="shared" si="359"/>
        <v>2.7341466277709987</v>
      </c>
      <c r="P295" s="460">
        <f t="shared" si="359"/>
        <v>2.214939839916751</v>
      </c>
      <c r="Q295" s="556">
        <f t="shared" si="359"/>
        <v>3.5711285070492655</v>
      </c>
      <c r="R295" s="774">
        <f t="shared" si="359"/>
        <v>3.1120277031760724</v>
      </c>
      <c r="S295" s="556">
        <f t="shared" si="359"/>
        <v>2.6847560371042785</v>
      </c>
      <c r="T295" s="524">
        <f t="shared" ref="T295" si="360">+T277/((T263/T171))</f>
        <v>2.3053285548255018</v>
      </c>
    </row>
    <row r="296" spans="1:20">
      <c r="A296" s="69" t="s">
        <v>281</v>
      </c>
      <c r="B296" s="401" t="e">
        <f t="shared" ref="B296:G296" si="361">B285/B250</f>
        <v>#REF!</v>
      </c>
      <c r="C296" s="401" t="e">
        <f t="shared" si="361"/>
        <v>#REF!</v>
      </c>
      <c r="D296" s="401">
        <f t="shared" si="361"/>
        <v>5.3836683283039077</v>
      </c>
      <c r="E296" s="401">
        <f t="shared" si="361"/>
        <v>3.9640592561259247</v>
      </c>
      <c r="F296" s="401">
        <f t="shared" si="361"/>
        <v>3.7015312031259513</v>
      </c>
      <c r="G296" s="401">
        <f t="shared" si="361"/>
        <v>4.2454902188493611</v>
      </c>
      <c r="H296" s="401">
        <f t="shared" ref="H296:M296" si="362">H285/H250</f>
        <v>4.1455208164433932</v>
      </c>
      <c r="I296" s="401">
        <f t="shared" si="362"/>
        <v>3.868823354099717</v>
      </c>
      <c r="J296" s="401">
        <f t="shared" si="362"/>
        <v>4.0376322593498948</v>
      </c>
      <c r="K296" s="401">
        <f t="shared" si="362"/>
        <v>3.9495348941679702</v>
      </c>
      <c r="L296" s="401">
        <f t="shared" si="362"/>
        <v>3.4966287492481416</v>
      </c>
      <c r="M296" s="401">
        <f t="shared" si="362"/>
        <v>2.9837519348711905</v>
      </c>
      <c r="N296" s="401">
        <f t="shared" ref="N296:S296" si="363">N285/N250</f>
        <v>4.6639041682533602</v>
      </c>
      <c r="O296" s="401">
        <f t="shared" si="363"/>
        <v>4.1017787126275476</v>
      </c>
      <c r="P296" s="459">
        <f t="shared" si="363"/>
        <v>2.8769681638774127</v>
      </c>
      <c r="Q296" s="401">
        <f t="shared" si="363"/>
        <v>4.9962365068430081</v>
      </c>
      <c r="R296" s="773">
        <f t="shared" si="363"/>
        <v>4.7631140858315293</v>
      </c>
      <c r="S296" s="401">
        <f t="shared" si="363"/>
        <v>4.3587608033325855</v>
      </c>
      <c r="T296" s="523">
        <f t="shared" ref="T296" si="364">T285/T250</f>
        <v>3.9199920779737987</v>
      </c>
    </row>
    <row r="297" spans="1:20">
      <c r="A297" s="75" t="s">
        <v>282</v>
      </c>
      <c r="B297" s="17" t="e">
        <f t="shared" ref="B297:G297" si="365">B285/B249</f>
        <v>#REF!</v>
      </c>
      <c r="C297" s="17" t="e">
        <f t="shared" si="365"/>
        <v>#REF!</v>
      </c>
      <c r="D297" s="17">
        <f t="shared" si="365"/>
        <v>5.3836683283039077</v>
      </c>
      <c r="E297" s="17">
        <f t="shared" si="365"/>
        <v>3.9640592561259247</v>
      </c>
      <c r="F297" s="17">
        <f t="shared" si="365"/>
        <v>3.7015312031259513</v>
      </c>
      <c r="G297" s="17">
        <f t="shared" si="365"/>
        <v>4.2454902188493611</v>
      </c>
      <c r="H297" s="17">
        <f t="shared" ref="H297:M297" si="366">H285/H249</f>
        <v>4.1455208164433932</v>
      </c>
      <c r="I297" s="17">
        <f t="shared" si="366"/>
        <v>3.868823354099717</v>
      </c>
      <c r="J297" s="17">
        <f t="shared" si="366"/>
        <v>4.0376322593498948</v>
      </c>
      <c r="K297" s="17">
        <f t="shared" si="366"/>
        <v>3.9495348941679702</v>
      </c>
      <c r="L297" s="17">
        <f t="shared" si="366"/>
        <v>3.4966287492481416</v>
      </c>
      <c r="M297" s="17">
        <f t="shared" si="366"/>
        <v>2.9837519348711905</v>
      </c>
      <c r="N297" s="17">
        <f t="shared" ref="N297:S297" si="367">N285/N249</f>
        <v>4.6639041682533602</v>
      </c>
      <c r="O297" s="17">
        <f t="shared" si="367"/>
        <v>4.1017787126275476</v>
      </c>
      <c r="P297" s="461">
        <f t="shared" si="367"/>
        <v>2.8769681638774127</v>
      </c>
      <c r="Q297" s="899">
        <f t="shared" si="367"/>
        <v>4.9962365068430081</v>
      </c>
      <c r="R297" s="775">
        <f t="shared" si="367"/>
        <v>4.7631140858315293</v>
      </c>
      <c r="S297" s="17">
        <f t="shared" si="367"/>
        <v>4.3587608033325855</v>
      </c>
      <c r="T297" s="525">
        <f t="shared" ref="T297" si="368">T285/T249</f>
        <v>3.9199920779737987</v>
      </c>
    </row>
    <row r="298" spans="1:20">
      <c r="A298" s="76" t="s">
        <v>283</v>
      </c>
      <c r="B298" s="403">
        <v>54</v>
      </c>
      <c r="C298" s="403">
        <v>54</v>
      </c>
      <c r="D298" s="403">
        <v>54</v>
      </c>
      <c r="E298" s="403">
        <v>54</v>
      </c>
      <c r="F298" s="403">
        <v>54</v>
      </c>
      <c r="G298" s="403">
        <v>60</v>
      </c>
      <c r="H298" s="403">
        <v>61.5</v>
      </c>
      <c r="I298" s="403">
        <v>64</v>
      </c>
      <c r="J298" s="403">
        <v>67.52</v>
      </c>
      <c r="K298" s="403">
        <v>67.52</v>
      </c>
      <c r="L298" s="403">
        <v>70</v>
      </c>
      <c r="M298" s="403">
        <v>70</v>
      </c>
      <c r="N298" s="149">
        <v>75</v>
      </c>
      <c r="O298" s="149">
        <v>75</v>
      </c>
      <c r="P298" s="462">
        <v>78</v>
      </c>
      <c r="Q298" s="900">
        <v>79</v>
      </c>
      <c r="R298" s="149">
        <v>80</v>
      </c>
      <c r="S298" s="557">
        <v>80</v>
      </c>
      <c r="T298" s="526">
        <v>81</v>
      </c>
    </row>
    <row r="299" spans="1:20">
      <c r="A299" s="404"/>
      <c r="B299" s="405"/>
      <c r="C299" s="405"/>
      <c r="D299" s="405"/>
      <c r="E299" s="405"/>
      <c r="F299" s="405"/>
      <c r="G299" s="405"/>
      <c r="H299" s="405"/>
      <c r="I299" s="405"/>
      <c r="J299" s="405"/>
      <c r="K299" s="405"/>
      <c r="L299" s="405"/>
      <c r="M299" s="405"/>
      <c r="N299" s="405"/>
      <c r="O299" s="405"/>
      <c r="P299" s="463"/>
      <c r="Q299" s="409"/>
      <c r="R299" s="405"/>
      <c r="S299" s="409"/>
      <c r="T299" s="527"/>
    </row>
    <row r="300" spans="1:20">
      <c r="A300" s="77" t="s">
        <v>284</v>
      </c>
      <c r="B300" s="406"/>
      <c r="C300" s="406"/>
      <c r="D300" s="406"/>
      <c r="E300" s="406"/>
      <c r="F300" s="406"/>
      <c r="G300" s="406"/>
      <c r="H300" s="406"/>
      <c r="I300" s="406"/>
      <c r="J300" s="406"/>
      <c r="K300" s="406"/>
      <c r="L300" s="406"/>
      <c r="M300" s="406"/>
      <c r="N300" s="407"/>
      <c r="O300" s="407"/>
      <c r="P300" s="407"/>
      <c r="Q300" s="901"/>
      <c r="R300" s="776"/>
      <c r="S300" s="406"/>
      <c r="T300" s="528"/>
    </row>
    <row r="301" spans="1:20">
      <c r="A301" s="78" t="s">
        <v>285</v>
      </c>
      <c r="B301" s="408" t="e">
        <f t="shared" ref="B301:E302" si="369">B240/B$94*365</f>
        <v>#DIV/0!</v>
      </c>
      <c r="C301" s="408" t="e">
        <f t="shared" si="369"/>
        <v>#DIV/0!</v>
      </c>
      <c r="D301" s="408">
        <f t="shared" si="369"/>
        <v>49.964698739296892</v>
      </c>
      <c r="E301" s="408">
        <f t="shared" si="369"/>
        <v>52.866738968402665</v>
      </c>
      <c r="F301" s="408">
        <f t="shared" ref="F301:L302" si="370">F240/F$94*365</f>
        <v>47.090750169831459</v>
      </c>
      <c r="G301" s="408">
        <f t="shared" si="370"/>
        <v>44.447175019412342</v>
      </c>
      <c r="H301" s="408">
        <f t="shared" si="370"/>
        <v>50.554013664495706</v>
      </c>
      <c r="I301" s="408">
        <f t="shared" si="370"/>
        <v>48.054323364359838</v>
      </c>
      <c r="J301" s="408">
        <f t="shared" si="370"/>
        <v>49.384799966698431</v>
      </c>
      <c r="K301" s="408">
        <f t="shared" si="370"/>
        <v>54.487955429858246</v>
      </c>
      <c r="L301" s="408">
        <f t="shared" si="370"/>
        <v>58.158149716122011</v>
      </c>
      <c r="M301" s="408">
        <f t="shared" ref="M301:R302" si="371">M240/M$94*365</f>
        <v>57.013199461505181</v>
      </c>
      <c r="N301" s="408">
        <f t="shared" si="371"/>
        <v>58.841042184560877</v>
      </c>
      <c r="O301" s="408">
        <f t="shared" si="371"/>
        <v>72.788513400084227</v>
      </c>
      <c r="P301" s="459">
        <f t="shared" si="371"/>
        <v>67.227280728801674</v>
      </c>
      <c r="Q301" s="401">
        <f t="shared" si="371"/>
        <v>73.056331482996654</v>
      </c>
      <c r="R301" s="773">
        <f t="shared" si="371"/>
        <v>78.569577350510045</v>
      </c>
      <c r="S301" s="401">
        <f t="shared" ref="S301:T301" si="372">S240/S$94*365</f>
        <v>77.732691085800383</v>
      </c>
      <c r="T301" s="523">
        <f t="shared" si="372"/>
        <v>76.976698080603668</v>
      </c>
    </row>
    <row r="302" spans="1:20">
      <c r="A302" s="78" t="s">
        <v>286</v>
      </c>
      <c r="B302" s="408" t="e">
        <f t="shared" si="369"/>
        <v>#DIV/0!</v>
      </c>
      <c r="C302" s="408" t="e">
        <f t="shared" si="369"/>
        <v>#DIV/0!</v>
      </c>
      <c r="D302" s="408">
        <f t="shared" si="369"/>
        <v>20.898632984217642</v>
      </c>
      <c r="E302" s="408">
        <f t="shared" si="369"/>
        <v>21.561811088117672</v>
      </c>
      <c r="F302" s="408">
        <f t="shared" si="370"/>
        <v>20.41553521172322</v>
      </c>
      <c r="G302" s="408">
        <f t="shared" si="370"/>
        <v>25.616085927872156</v>
      </c>
      <c r="H302" s="408">
        <f t="shared" si="370"/>
        <v>24.714020501241411</v>
      </c>
      <c r="I302" s="408">
        <f t="shared" si="370"/>
        <v>22.735483395363897</v>
      </c>
      <c r="J302" s="408">
        <f t="shared" si="370"/>
        <v>27.385633886787701</v>
      </c>
      <c r="K302" s="408">
        <f t="shared" si="370"/>
        <v>27.726153983533155</v>
      </c>
      <c r="L302" s="408">
        <f t="shared" si="370"/>
        <v>29.291693618074671</v>
      </c>
      <c r="M302" s="408">
        <f t="shared" si="371"/>
        <v>33.600096474370609</v>
      </c>
      <c r="N302" s="408">
        <f t="shared" si="371"/>
        <v>30.262452826027896</v>
      </c>
      <c r="O302" s="408">
        <f t="shared" si="371"/>
        <v>19.630390213620547</v>
      </c>
      <c r="P302" s="459">
        <f t="shared" si="371"/>
        <v>25.096489418360193</v>
      </c>
      <c r="Q302" s="401">
        <f t="shared" si="371"/>
        <v>22.051391658955428</v>
      </c>
      <c r="R302" s="773">
        <f t="shared" si="371"/>
        <v>21.189489800845006</v>
      </c>
      <c r="S302" s="401">
        <f t="shared" ref="S302:T302" si="373">S241/S$94*365</f>
        <v>20.963789299855641</v>
      </c>
      <c r="T302" s="523">
        <f t="shared" si="373"/>
        <v>20.759904964298354</v>
      </c>
    </row>
    <row r="303" spans="1:20">
      <c r="A303" s="78" t="s">
        <v>287</v>
      </c>
      <c r="B303" s="408" t="e">
        <f t="shared" ref="B303:J303" si="374">B243/B$94*365</f>
        <v>#DIV/0!</v>
      </c>
      <c r="C303" s="408" t="e">
        <f t="shared" si="374"/>
        <v>#DIV/0!</v>
      </c>
      <c r="D303" s="408">
        <f t="shared" si="374"/>
        <v>-23.53963182315281</v>
      </c>
      <c r="E303" s="408">
        <f t="shared" si="374"/>
        <v>-29.608353243050928</v>
      </c>
      <c r="F303" s="408">
        <f t="shared" si="374"/>
        <v>-28.827502345291624</v>
      </c>
      <c r="G303" s="408">
        <f t="shared" si="374"/>
        <v>-34.544901150742881</v>
      </c>
      <c r="H303" s="408">
        <f t="shared" si="374"/>
        <v>-35.562004111043144</v>
      </c>
      <c r="I303" s="408">
        <f t="shared" si="374"/>
        <v>-30.318749957885863</v>
      </c>
      <c r="J303" s="408">
        <f t="shared" si="374"/>
        <v>-27.039307978506283</v>
      </c>
      <c r="K303" s="408">
        <f t="shared" ref="K303:R303" si="375">K243/K$94*365</f>
        <v>-33.040923400766182</v>
      </c>
      <c r="L303" s="408">
        <f t="shared" si="375"/>
        <v>-25.973355123670864</v>
      </c>
      <c r="M303" s="408">
        <f t="shared" si="375"/>
        <v>-32.002824077408036</v>
      </c>
      <c r="N303" s="408">
        <f t="shared" si="375"/>
        <v>-21.156229799593969</v>
      </c>
      <c r="O303" s="408">
        <f t="shared" si="375"/>
        <v>-32.713152427205756</v>
      </c>
      <c r="P303" s="459">
        <f t="shared" si="375"/>
        <v>-36.523920672740012</v>
      </c>
      <c r="Q303" s="401">
        <f t="shared" si="375"/>
        <v>-34.948400717941546</v>
      </c>
      <c r="R303" s="773">
        <f t="shared" si="375"/>
        <v>-35.311320975616923</v>
      </c>
      <c r="S303" s="401">
        <f t="shared" ref="S303:T303" si="376">S243/S$94*365</f>
        <v>-34.935201356423676</v>
      </c>
      <c r="T303" s="523">
        <f t="shared" si="376"/>
        <v>-34.595437384641933</v>
      </c>
    </row>
    <row r="304" spans="1:20">
      <c r="A304" s="78"/>
      <c r="B304" s="409"/>
      <c r="C304" s="409"/>
      <c r="D304" s="409"/>
      <c r="E304" s="409"/>
      <c r="F304" s="409"/>
      <c r="G304" s="409"/>
      <c r="H304" s="409"/>
      <c r="I304" s="409"/>
      <c r="J304" s="409"/>
      <c r="K304" s="409"/>
      <c r="L304" s="409"/>
      <c r="M304" s="409"/>
      <c r="N304" s="409"/>
      <c r="O304" s="409"/>
      <c r="P304" s="463"/>
      <c r="Q304" s="409"/>
      <c r="R304" s="405"/>
      <c r="S304" s="409"/>
      <c r="T304" s="527"/>
    </row>
    <row r="305" spans="1:20" ht="14" thickBot="1">
      <c r="A305" s="79" t="s">
        <v>288</v>
      </c>
      <c r="B305" s="85" t="e">
        <f>+B301+B302+B303</f>
        <v>#DIV/0!</v>
      </c>
      <c r="C305" s="85" t="e">
        <f>+C301+C302+C303</f>
        <v>#DIV/0!</v>
      </c>
      <c r="D305" s="85">
        <f>+D301+D302+D303</f>
        <v>47.323699900361724</v>
      </c>
      <c r="E305" s="85">
        <f>+E301+E302+E303</f>
        <v>44.820196813469408</v>
      </c>
      <c r="F305" s="85">
        <f t="shared" ref="F305:L305" si="377">+F301+F302+F303</f>
        <v>38.678783036263056</v>
      </c>
      <c r="G305" s="85">
        <f t="shared" si="377"/>
        <v>35.518359796541624</v>
      </c>
      <c r="H305" s="85">
        <f t="shared" si="377"/>
        <v>39.706030054693976</v>
      </c>
      <c r="I305" s="85">
        <f t="shared" si="377"/>
        <v>40.471056801837868</v>
      </c>
      <c r="J305" s="85">
        <f t="shared" si="377"/>
        <v>49.731125874979853</v>
      </c>
      <c r="K305" s="85">
        <f>+K301+K302+K303</f>
        <v>49.173186012625216</v>
      </c>
      <c r="L305" s="85">
        <f t="shared" si="377"/>
        <v>61.476488210525822</v>
      </c>
      <c r="M305" s="85">
        <f t="shared" ref="M305:R305" si="378">+M301+M302+M303</f>
        <v>58.610471858467747</v>
      </c>
      <c r="N305" s="85">
        <f t="shared" si="378"/>
        <v>67.9472652109948</v>
      </c>
      <c r="O305" s="85">
        <f t="shared" si="378"/>
        <v>59.705751186499015</v>
      </c>
      <c r="P305" s="464">
        <f t="shared" si="378"/>
        <v>55.799849474421855</v>
      </c>
      <c r="Q305" s="85">
        <f t="shared" si="378"/>
        <v>60.159322424010533</v>
      </c>
      <c r="R305" s="777">
        <f t="shared" si="378"/>
        <v>64.447746175738132</v>
      </c>
      <c r="S305" s="85">
        <f t="shared" ref="S305" si="379">+S301+S302+S303</f>
        <v>63.761279029232355</v>
      </c>
      <c r="T305" s="529">
        <f t="shared" ref="T305" si="380">+T301+T302+T303</f>
        <v>63.141165660260093</v>
      </c>
    </row>
    <row r="306" spans="1:20" ht="14" thickTop="1">
      <c r="A306" s="96"/>
      <c r="B306" s="95"/>
      <c r="C306" s="405"/>
      <c r="D306" s="405"/>
      <c r="E306" s="405"/>
      <c r="F306" s="405"/>
      <c r="G306" s="405"/>
      <c r="H306" s="405"/>
      <c r="I306" s="405"/>
      <c r="J306" s="405"/>
      <c r="K306" s="405"/>
      <c r="L306" s="405"/>
      <c r="M306" s="405"/>
      <c r="N306" s="405"/>
      <c r="O306" s="405"/>
      <c r="P306" s="80"/>
      <c r="Q306" s="80"/>
      <c r="R306" s="80"/>
      <c r="S306" s="80"/>
      <c r="T306" s="80"/>
    </row>
    <row r="307" spans="1:20">
      <c r="A307" s="96"/>
      <c r="B307" s="95"/>
      <c r="C307" s="405"/>
      <c r="D307" s="405"/>
      <c r="E307" s="405"/>
      <c r="F307" s="405"/>
      <c r="G307" s="405"/>
      <c r="H307" s="405"/>
      <c r="I307" s="405"/>
      <c r="J307" s="405"/>
      <c r="K307" s="405"/>
      <c r="L307" s="405"/>
      <c r="M307" s="405"/>
      <c r="N307" s="405"/>
      <c r="O307" s="405"/>
    </row>
    <row r="308" spans="1:20">
      <c r="A308" s="96"/>
      <c r="B308" s="95"/>
      <c r="C308" s="405"/>
      <c r="D308" s="405"/>
      <c r="E308" s="405"/>
      <c r="F308" s="405"/>
      <c r="G308" s="405"/>
      <c r="H308" s="405"/>
      <c r="I308" s="405"/>
      <c r="J308" s="405"/>
      <c r="K308" s="405"/>
      <c r="L308" s="405"/>
      <c r="M308" s="405"/>
      <c r="N308" s="405"/>
      <c r="O308" s="405"/>
    </row>
    <row r="309" spans="1:20">
      <c r="A309" s="96"/>
      <c r="B309" s="95"/>
      <c r="C309" s="405"/>
      <c r="D309" s="405"/>
      <c r="E309" s="405"/>
      <c r="F309" s="405"/>
      <c r="G309" s="405"/>
      <c r="H309" s="405"/>
      <c r="I309" s="405"/>
      <c r="J309" s="405"/>
      <c r="K309" s="405"/>
      <c r="L309" s="405"/>
      <c r="M309" s="405"/>
      <c r="N309" s="405"/>
      <c r="O309" s="405"/>
    </row>
    <row r="310" spans="1:20">
      <c r="A310" s="96"/>
      <c r="B310" s="95"/>
      <c r="C310" s="405"/>
      <c r="D310" s="405"/>
      <c r="E310" s="405"/>
      <c r="F310" s="405"/>
      <c r="G310" s="405"/>
      <c r="H310" s="405"/>
      <c r="I310" s="405"/>
      <c r="J310" s="405"/>
      <c r="K310" s="405"/>
      <c r="L310" s="405"/>
      <c r="M310" s="405"/>
      <c r="N310" s="405"/>
      <c r="O310" s="405"/>
    </row>
    <row r="311" spans="1:20">
      <c r="A311" s="96"/>
      <c r="B311" s="95"/>
      <c r="C311" s="405"/>
      <c r="D311" s="405"/>
      <c r="E311" s="405"/>
      <c r="F311" s="405"/>
      <c r="G311" s="405"/>
      <c r="H311" s="405"/>
      <c r="I311" s="405"/>
      <c r="J311" s="405"/>
      <c r="K311" s="405"/>
      <c r="L311" s="405"/>
      <c r="M311" s="405"/>
      <c r="N311" s="405"/>
      <c r="O311" s="405"/>
    </row>
    <row r="312" spans="1:20">
      <c r="A312" s="96"/>
      <c r="B312" s="95"/>
      <c r="C312" s="405"/>
      <c r="D312" s="405"/>
      <c r="E312" s="405"/>
      <c r="F312" s="405"/>
      <c r="G312" s="405"/>
      <c r="H312" s="405"/>
      <c r="I312" s="405"/>
      <c r="J312" s="405"/>
      <c r="K312" s="405"/>
      <c r="L312" s="405"/>
      <c r="M312" s="405"/>
      <c r="N312" s="405"/>
      <c r="O312" s="405"/>
    </row>
    <row r="313" spans="1:20">
      <c r="A313" s="96"/>
      <c r="B313" s="95"/>
      <c r="C313" s="405"/>
      <c r="D313" s="405"/>
      <c r="E313" s="405"/>
      <c r="F313" s="405"/>
      <c r="G313" s="405"/>
      <c r="H313" s="405"/>
      <c r="I313" s="405"/>
      <c r="J313" s="405"/>
      <c r="K313" s="405"/>
      <c r="L313" s="405"/>
      <c r="M313" s="405"/>
      <c r="N313" s="405"/>
      <c r="O313" s="405"/>
    </row>
    <row r="314" spans="1:20">
      <c r="A314" s="96"/>
      <c r="B314" s="95"/>
      <c r="C314" s="405"/>
      <c r="D314" s="405"/>
      <c r="E314" s="405"/>
      <c r="F314" s="405"/>
      <c r="G314" s="405"/>
      <c r="H314" s="405"/>
      <c r="I314" s="405"/>
      <c r="J314" s="405"/>
      <c r="K314" s="405"/>
      <c r="L314" s="405"/>
      <c r="M314" s="405"/>
      <c r="N314" s="405"/>
      <c r="O314" s="405"/>
    </row>
    <row r="315" spans="1:20">
      <c r="A315" s="96"/>
      <c r="B315" s="95"/>
      <c r="C315" s="405"/>
      <c r="D315" s="405"/>
      <c r="E315" s="405"/>
      <c r="F315" s="405"/>
      <c r="G315" s="405"/>
      <c r="H315" s="405"/>
      <c r="I315" s="405"/>
      <c r="J315" s="405"/>
      <c r="K315" s="405"/>
      <c r="L315" s="405"/>
      <c r="M315" s="405"/>
      <c r="N315" s="405"/>
      <c r="O315" s="405"/>
    </row>
    <row r="316" spans="1:20">
      <c r="A316" s="96"/>
      <c r="B316" s="95"/>
      <c r="C316" s="405"/>
      <c r="D316" s="405"/>
      <c r="E316" s="405"/>
      <c r="F316" s="405"/>
      <c r="G316" s="405"/>
      <c r="H316" s="405"/>
      <c r="I316" s="405"/>
      <c r="J316" s="405"/>
      <c r="K316" s="405"/>
      <c r="L316" s="405"/>
      <c r="M316" s="405"/>
      <c r="N316" s="405"/>
      <c r="O316" s="405"/>
    </row>
    <row r="317" spans="1:20">
      <c r="A317" s="96"/>
      <c r="B317" s="95"/>
      <c r="C317" s="405"/>
      <c r="D317" s="405"/>
      <c r="E317" s="405"/>
      <c r="F317" s="405"/>
      <c r="G317" s="405"/>
      <c r="H317" s="405"/>
      <c r="I317" s="405"/>
      <c r="J317" s="405"/>
      <c r="K317" s="405"/>
      <c r="L317" s="405"/>
      <c r="M317" s="405"/>
      <c r="N317" s="405"/>
      <c r="O317" s="405"/>
    </row>
    <row r="318" spans="1:20">
      <c r="A318" s="96"/>
      <c r="B318" s="95"/>
      <c r="C318" s="405"/>
      <c r="D318" s="405"/>
      <c r="E318" s="405"/>
      <c r="F318" s="405"/>
      <c r="G318" s="405"/>
      <c r="H318" s="405"/>
      <c r="I318" s="405"/>
      <c r="J318" s="405"/>
      <c r="K318" s="405"/>
      <c r="L318" s="405"/>
      <c r="M318" s="405"/>
      <c r="N318" s="405"/>
      <c r="O318" s="405"/>
    </row>
  </sheetData>
  <phoneticPr fontId="0" type="noConversion"/>
  <conditionalFormatting sqref="F263:I263 P263:T263">
    <cfRule type="cellIs" dxfId="17" priority="27" stopIfTrue="1" operator="notEqual">
      <formula>F261+F260+F259+F258+F257+F256+F250+F262</formula>
    </cfRule>
  </conditionalFormatting>
  <conditionalFormatting sqref="F265:I265">
    <cfRule type="cellIs" dxfId="16" priority="28" stopIfTrue="1" operator="notEqual">
      <formula>0</formula>
    </cfRule>
  </conditionalFormatting>
  <conditionalFormatting sqref="R265:T265">
    <cfRule type="cellIs" dxfId="15" priority="22" stopIfTrue="1" operator="notEqual">
      <formula>0</formula>
    </cfRule>
  </conditionalFormatting>
  <conditionalFormatting sqref="J263:K263">
    <cfRule type="cellIs" dxfId="14" priority="18" stopIfTrue="1" operator="notEqual">
      <formula>J261+J260+J259+J258+J257+J256+J250+J262</formula>
    </cfRule>
  </conditionalFormatting>
  <conditionalFormatting sqref="J265:K265">
    <cfRule type="cellIs" dxfId="13" priority="19" stopIfTrue="1" operator="notEqual">
      <formula>0</formula>
    </cfRule>
  </conditionalFormatting>
  <conditionalFormatting sqref="B263">
    <cfRule type="cellIs" dxfId="12" priority="15" stopIfTrue="1" operator="notEqual">
      <formula>B261+B260+B259+B258+B257+B256+B250+B262</formula>
    </cfRule>
  </conditionalFormatting>
  <conditionalFormatting sqref="B265">
    <cfRule type="cellIs" dxfId="11" priority="16" stopIfTrue="1" operator="notEqual">
      <formula>0</formula>
    </cfRule>
  </conditionalFormatting>
  <conditionalFormatting sqref="E263">
    <cfRule type="cellIs" dxfId="10" priority="13" stopIfTrue="1" operator="notEqual">
      <formula>E261+E260+E259+E258+E257+E256+E250+E262</formula>
    </cfRule>
  </conditionalFormatting>
  <conditionalFormatting sqref="E265">
    <cfRule type="cellIs" dxfId="9" priority="14" stopIfTrue="1" operator="notEqual">
      <formula>0</formula>
    </cfRule>
  </conditionalFormatting>
  <conditionalFormatting sqref="D263">
    <cfRule type="cellIs" dxfId="8" priority="11" stopIfTrue="1" operator="notEqual">
      <formula>D261+D260+D259+D258+D257+D256+D250+D262</formula>
    </cfRule>
  </conditionalFormatting>
  <conditionalFormatting sqref="D265">
    <cfRule type="cellIs" dxfId="7" priority="12" stopIfTrue="1" operator="notEqual">
      <formula>0</formula>
    </cfRule>
  </conditionalFormatting>
  <conditionalFormatting sqref="C263">
    <cfRule type="cellIs" dxfId="6" priority="9" stopIfTrue="1" operator="notEqual">
      <formula>C261+C260+C259+C258+C257+C256+C250+C262</formula>
    </cfRule>
  </conditionalFormatting>
  <conditionalFormatting sqref="C265">
    <cfRule type="cellIs" dxfId="5" priority="10" stopIfTrue="1" operator="notEqual">
      <formula>0</formula>
    </cfRule>
  </conditionalFormatting>
  <conditionalFormatting sqref="L263:O263">
    <cfRule type="cellIs" dxfId="4" priority="7" stopIfTrue="1" operator="notEqual">
      <formula>L261+L260+L259+L258+L257+L256+L250+L262</formula>
    </cfRule>
  </conditionalFormatting>
  <conditionalFormatting sqref="L265">
    <cfRule type="cellIs" dxfId="3" priority="8" stopIfTrue="1" operator="notEqual">
      <formula>0</formula>
    </cfRule>
  </conditionalFormatting>
  <conditionalFormatting sqref="M265:Q265">
    <cfRule type="cellIs" dxfId="2" priority="6" stopIfTrue="1" operator="notEqual">
      <formula>0</formula>
    </cfRule>
  </conditionalFormatting>
  <pageMargins left="0.75" right="0.75" top="1" bottom="1" header="0.5" footer="0.5"/>
  <pageSetup paperSize="9" scale="88" orientation="portrait" copies="2" r:id="rId1"/>
  <headerFooter alignWithMargins="0"/>
  <rowBreaks count="4" manualBreakCount="4">
    <brk id="96" max="16383" man="1"/>
    <brk id="169" max="16383" man="1"/>
    <brk id="200" max="16383" man="1"/>
    <brk id="265" max="16383" man="1"/>
  </rowBreaks>
  <colBreaks count="1" manualBreakCount="1">
    <brk id="14" max="1048575" man="1"/>
  </colBreak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29A93-C82B-4C06-9973-55EC6FFDFB1B}">
  <sheetPr codeName="Sheet3">
    <tabColor theme="0" tint="-0.34998626667073579"/>
  </sheetPr>
  <dimension ref="A1:BN111"/>
  <sheetViews>
    <sheetView showGridLines="0" zoomScale="50" zoomScaleNormal="130" workbookViewId="0">
      <pane xSplit="2" ySplit="2" topLeftCell="AU3" activePane="bottomRight" state="frozen"/>
      <selection pane="topRight" activeCell="L25" sqref="L25"/>
      <selection pane="bottomLeft" activeCell="L25" sqref="L25"/>
      <selection pane="bottomRight" activeCell="A2" sqref="A2"/>
    </sheetView>
  </sheetViews>
  <sheetFormatPr baseColWidth="10" defaultColWidth="8.6640625" defaultRowHeight="16" outlineLevelRow="2"/>
  <cols>
    <col min="1" max="1" width="33.83203125" style="104" customWidth="1"/>
    <col min="2" max="2" width="22" style="104" customWidth="1"/>
    <col min="3" max="13" width="10.83203125" style="107" hidden="1" customWidth="1"/>
    <col min="14" max="14" width="10" style="107" hidden="1" customWidth="1"/>
    <col min="15" max="17" width="10.83203125" style="107" hidden="1" customWidth="1"/>
    <col min="18" max="18" width="10" style="107" hidden="1" customWidth="1"/>
    <col min="19" max="21" width="10.83203125" style="107" hidden="1" customWidth="1"/>
    <col min="22" max="22" width="10" style="107" hidden="1" customWidth="1"/>
    <col min="23" max="25" width="10.83203125" style="107" hidden="1" customWidth="1"/>
    <col min="26" max="26" width="7.5" style="107" hidden="1" customWidth="1"/>
    <col min="27" max="29" width="10.83203125" style="107" hidden="1" customWidth="1"/>
    <col min="30" max="30" width="10" style="107" hidden="1" customWidth="1"/>
    <col min="31" max="33" width="10.83203125" style="107" hidden="1" customWidth="1"/>
    <col min="34" max="34" width="10" style="107" hidden="1" customWidth="1"/>
    <col min="35" max="37" width="10.83203125" style="107" hidden="1" customWidth="1"/>
    <col min="38" max="42" width="10" style="107" hidden="1" customWidth="1"/>
    <col min="43" max="45" width="9.5" style="107" hidden="1" customWidth="1"/>
    <col min="46" max="46" width="8.33203125" style="131" hidden="1" customWidth="1"/>
    <col min="47" max="47" width="8.33203125" style="131" customWidth="1"/>
    <col min="48" max="50" width="7.83203125" style="104" customWidth="1"/>
    <col min="51" max="54" width="8.33203125" style="104" customWidth="1"/>
    <col min="55" max="55" width="9.5" style="104" customWidth="1"/>
    <col min="56" max="58" width="8.33203125" style="104" customWidth="1"/>
    <col min="59" max="59" width="8.6640625" style="104" customWidth="1"/>
    <col min="60" max="60" width="11.33203125" style="104" customWidth="1"/>
    <col min="61" max="61" width="8.33203125" style="104" customWidth="1"/>
    <col min="62" max="62" width="8.6640625" style="104" customWidth="1"/>
    <col min="63" max="65" width="10.1640625" style="104" customWidth="1"/>
    <col min="66" max="66" width="11.1640625" style="102" customWidth="1"/>
    <col min="67" max="16384" width="8.6640625" style="104"/>
  </cols>
  <sheetData>
    <row r="1" spans="1:66" ht="17" thickBot="1">
      <c r="A1" s="104" t="s">
        <v>289</v>
      </c>
      <c r="AY1" s="326">
        <f>((AY3*100)/3500)/3</f>
        <v>2.2040952380952379</v>
      </c>
      <c r="AZ1" s="326">
        <f>((AZ3*100)/3500)/3</f>
        <v>2.6127619047619044</v>
      </c>
      <c r="BA1" s="326">
        <f>((BA3*100)/3500)/3</f>
        <v>2.3795238095238096</v>
      </c>
      <c r="BB1" s="326">
        <f>((BB3*100)/3500)/3</f>
        <v>2.2395238095238095</v>
      </c>
      <c r="BC1" s="326">
        <f>BC3*4</f>
        <v>1553.88</v>
      </c>
      <c r="BD1" s="326"/>
      <c r="BE1" s="326"/>
      <c r="BF1" s="326"/>
      <c r="BG1" s="326"/>
      <c r="BH1" s="326"/>
      <c r="BI1" s="326"/>
      <c r="BJ1" s="326"/>
      <c r="BK1" s="326"/>
      <c r="BL1" s="326"/>
      <c r="BM1" s="326"/>
      <c r="BN1" s="681"/>
    </row>
    <row r="2" spans="1:66" s="102" customFormat="1">
      <c r="A2" s="292" t="s">
        <v>0</v>
      </c>
      <c r="B2" s="410" t="s">
        <v>290</v>
      </c>
      <c r="C2" s="309" t="s">
        <v>291</v>
      </c>
      <c r="D2" s="309" t="s">
        <v>292</v>
      </c>
      <c r="E2" s="309" t="s">
        <v>293</v>
      </c>
      <c r="F2" s="309" t="s">
        <v>294</v>
      </c>
      <c r="G2" s="309" t="s">
        <v>295</v>
      </c>
      <c r="H2" s="309" t="s">
        <v>296</v>
      </c>
      <c r="I2" s="309" t="s">
        <v>297</v>
      </c>
      <c r="J2" s="309" t="s">
        <v>298</v>
      </c>
      <c r="K2" s="309" t="s">
        <v>299</v>
      </c>
      <c r="L2" s="309" t="s">
        <v>300</v>
      </c>
      <c r="M2" s="309" t="s">
        <v>301</v>
      </c>
      <c r="N2" s="309" t="s">
        <v>302</v>
      </c>
      <c r="O2" s="309" t="s">
        <v>303</v>
      </c>
      <c r="P2" s="309" t="s">
        <v>304</v>
      </c>
      <c r="Q2" s="309" t="s">
        <v>305</v>
      </c>
      <c r="R2" s="309" t="s">
        <v>306</v>
      </c>
      <c r="S2" s="309" t="s">
        <v>307</v>
      </c>
      <c r="T2" s="309" t="s">
        <v>308</v>
      </c>
      <c r="U2" s="309" t="s">
        <v>309</v>
      </c>
      <c r="V2" s="309" t="s">
        <v>310</v>
      </c>
      <c r="W2" s="309" t="s">
        <v>311</v>
      </c>
      <c r="X2" s="309" t="s">
        <v>312</v>
      </c>
      <c r="Y2" s="309" t="s">
        <v>313</v>
      </c>
      <c r="Z2" s="309" t="s">
        <v>314</v>
      </c>
      <c r="AA2" s="309" t="s">
        <v>315</v>
      </c>
      <c r="AB2" s="309" t="s">
        <v>316</v>
      </c>
      <c r="AC2" s="309" t="s">
        <v>317</v>
      </c>
      <c r="AD2" s="309" t="s">
        <v>318</v>
      </c>
      <c r="AE2" s="309" t="s">
        <v>319</v>
      </c>
      <c r="AF2" s="309" t="s">
        <v>320</v>
      </c>
      <c r="AG2" s="309" t="s">
        <v>321</v>
      </c>
      <c r="AH2" s="309" t="s">
        <v>322</v>
      </c>
      <c r="AI2" s="309" t="s">
        <v>323</v>
      </c>
      <c r="AJ2" s="309" t="s">
        <v>324</v>
      </c>
      <c r="AK2" s="309" t="s">
        <v>325</v>
      </c>
      <c r="AL2" s="309" t="s">
        <v>326</v>
      </c>
      <c r="AM2" s="309" t="s">
        <v>327</v>
      </c>
      <c r="AN2" s="309" t="s">
        <v>328</v>
      </c>
      <c r="AO2" s="309" t="s">
        <v>329</v>
      </c>
      <c r="AP2" s="309" t="s">
        <v>330</v>
      </c>
      <c r="AQ2" s="309" t="s">
        <v>331</v>
      </c>
      <c r="AR2" s="309" t="s">
        <v>332</v>
      </c>
      <c r="AS2" s="309" t="s">
        <v>333</v>
      </c>
      <c r="AT2" s="309" t="s">
        <v>334</v>
      </c>
      <c r="AU2" s="309" t="s">
        <v>335</v>
      </c>
      <c r="AV2" s="309" t="s">
        <v>336</v>
      </c>
      <c r="AW2" s="309" t="s">
        <v>337</v>
      </c>
      <c r="AX2" s="309" t="s">
        <v>338</v>
      </c>
      <c r="AY2" s="309" t="s">
        <v>339</v>
      </c>
      <c r="AZ2" s="309" t="s">
        <v>340</v>
      </c>
      <c r="BA2" s="309" t="s">
        <v>341</v>
      </c>
      <c r="BB2" s="309" t="s">
        <v>342</v>
      </c>
      <c r="BC2" s="309" t="s">
        <v>343</v>
      </c>
      <c r="BD2" s="309" t="s">
        <v>344</v>
      </c>
      <c r="BE2" s="309" t="s">
        <v>345</v>
      </c>
      <c r="BF2" s="309" t="s">
        <v>346</v>
      </c>
      <c r="BG2" s="309" t="s">
        <v>347</v>
      </c>
      <c r="BH2" s="309" t="s">
        <v>348</v>
      </c>
      <c r="BI2" s="309" t="s">
        <v>438</v>
      </c>
      <c r="BJ2" s="309" t="s">
        <v>442</v>
      </c>
      <c r="BK2" s="309" t="s">
        <v>446</v>
      </c>
      <c r="BL2" s="309" t="s">
        <v>449</v>
      </c>
      <c r="BM2" s="309" t="s">
        <v>451</v>
      </c>
      <c r="BN2" s="293" t="s">
        <v>453</v>
      </c>
    </row>
    <row r="3" spans="1:66">
      <c r="A3" s="657" t="s">
        <v>349</v>
      </c>
      <c r="B3" s="106"/>
      <c r="C3" s="106"/>
      <c r="D3" s="106"/>
      <c r="E3" s="106"/>
      <c r="F3" s="106"/>
      <c r="G3" s="106"/>
      <c r="H3" s="106"/>
      <c r="I3" s="106"/>
      <c r="J3" s="106"/>
      <c r="K3" s="106"/>
      <c r="L3" s="106"/>
      <c r="M3" s="106"/>
      <c r="N3" s="106"/>
      <c r="O3" s="106"/>
      <c r="P3" s="106"/>
      <c r="Q3" s="106"/>
      <c r="R3" s="106"/>
      <c r="S3" s="106"/>
      <c r="T3" s="106"/>
      <c r="U3" s="106"/>
      <c r="V3" s="106"/>
      <c r="W3" s="106"/>
      <c r="X3" s="106"/>
      <c r="Y3" s="106"/>
      <c r="Z3" s="106"/>
      <c r="AA3" s="106"/>
      <c r="AB3" s="106"/>
      <c r="AC3" s="106"/>
      <c r="AD3" s="106"/>
      <c r="AE3" s="106"/>
      <c r="AF3" s="106"/>
      <c r="AG3" s="106"/>
      <c r="AH3" s="106"/>
      <c r="AI3" s="106"/>
      <c r="AJ3" s="106"/>
      <c r="AK3" s="106"/>
      <c r="AL3" s="106"/>
      <c r="AM3" s="106"/>
      <c r="AN3" s="106"/>
      <c r="AO3" s="106"/>
      <c r="AP3" s="106"/>
      <c r="AQ3" s="106"/>
      <c r="AR3" s="106"/>
      <c r="AS3" s="106"/>
      <c r="AT3" s="106"/>
      <c r="AU3" s="631">
        <f>AY3/(1-0.1366)</f>
        <v>268.0449386147788</v>
      </c>
      <c r="AV3" s="265">
        <f>AZ3/(1-0.0677)</f>
        <v>294.26150380778716</v>
      </c>
      <c r="AW3" s="265">
        <f>BA3/(1+0.0275)</f>
        <v>243.16301703163015</v>
      </c>
      <c r="AX3" s="310">
        <f>Model!M7-SUM('Quarterly results'!AU3:AW3)</f>
        <v>258.24964054580391</v>
      </c>
      <c r="AY3" s="631">
        <v>231.43</v>
      </c>
      <c r="AZ3" s="631">
        <v>274.33999999999997</v>
      </c>
      <c r="BA3" s="631">
        <v>249.85</v>
      </c>
      <c r="BB3" s="631">
        <v>235.15</v>
      </c>
      <c r="BC3" s="631">
        <v>388.47</v>
      </c>
      <c r="BD3" s="631">
        <v>346.84</v>
      </c>
      <c r="BE3" s="631">
        <v>288.42</v>
      </c>
      <c r="BF3" s="631">
        <v>278.38</v>
      </c>
      <c r="BG3" s="631">
        <v>421.03</v>
      </c>
      <c r="BH3" s="631">
        <v>370</v>
      </c>
      <c r="BI3" s="631">
        <v>318</v>
      </c>
      <c r="BJ3" s="631">
        <v>338</v>
      </c>
      <c r="BK3" s="631">
        <v>445</v>
      </c>
      <c r="BL3" s="631">
        <v>391</v>
      </c>
      <c r="BM3" s="631">
        <v>364</v>
      </c>
      <c r="BN3" s="812">
        <v>358</v>
      </c>
    </row>
    <row r="4" spans="1:66">
      <c r="A4" s="658" t="s">
        <v>97</v>
      </c>
      <c r="B4" s="102"/>
      <c r="C4" s="659"/>
      <c r="D4" s="659"/>
      <c r="E4" s="659"/>
      <c r="F4" s="659"/>
      <c r="G4" s="659"/>
      <c r="H4" s="659"/>
      <c r="I4" s="659"/>
      <c r="J4" s="659"/>
      <c r="K4" s="659"/>
      <c r="L4" s="659"/>
      <c r="M4" s="659"/>
      <c r="N4" s="102"/>
      <c r="O4" s="659"/>
      <c r="P4" s="659"/>
      <c r="Q4" s="659"/>
      <c r="R4" s="102"/>
      <c r="S4" s="659"/>
      <c r="T4" s="659"/>
      <c r="U4" s="659"/>
      <c r="V4" s="102"/>
      <c r="W4" s="659"/>
      <c r="X4" s="659"/>
      <c r="Y4" s="659"/>
      <c r="Z4" s="102"/>
      <c r="AA4" s="659"/>
      <c r="AB4" s="659"/>
      <c r="AC4" s="659"/>
      <c r="AD4" s="102"/>
      <c r="AE4" s="659"/>
      <c r="AF4" s="659"/>
      <c r="AG4" s="659"/>
      <c r="AH4" s="102"/>
      <c r="AI4" s="659"/>
      <c r="AJ4" s="659"/>
      <c r="AK4" s="659"/>
      <c r="AL4" s="102"/>
      <c r="AM4" s="102"/>
      <c r="AN4" s="102"/>
      <c r="AO4" s="102"/>
      <c r="AP4" s="102"/>
      <c r="AQ4" s="102"/>
      <c r="AR4" s="102"/>
      <c r="AS4" s="102"/>
      <c r="AT4" s="102"/>
      <c r="AU4" s="102"/>
      <c r="AV4" s="102"/>
      <c r="AW4" s="102"/>
      <c r="AX4" s="102"/>
      <c r="AY4" s="626">
        <f t="shared" ref="AY4:BN4" si="0">AY3/AU3-1</f>
        <v>-0.13660000000000005</v>
      </c>
      <c r="AZ4" s="626">
        <f t="shared" si="0"/>
        <v>-6.7699999999999982E-2</v>
      </c>
      <c r="BA4" s="626">
        <f t="shared" si="0"/>
        <v>2.750000000000008E-2</v>
      </c>
      <c r="BB4" s="626">
        <f t="shared" si="0"/>
        <v>-8.9446941714936834E-2</v>
      </c>
      <c r="BC4" s="626">
        <f t="shared" si="0"/>
        <v>0.67856371256967551</v>
      </c>
      <c r="BD4" s="626">
        <f t="shared" si="0"/>
        <v>0.26427061310782252</v>
      </c>
      <c r="BE4" s="626">
        <f t="shared" si="0"/>
        <v>0.1543726235741445</v>
      </c>
      <c r="BF4" s="626">
        <f t="shared" si="0"/>
        <v>0.18384010206251333</v>
      </c>
      <c r="BG4" s="626">
        <f t="shared" si="0"/>
        <v>8.3815996087213795E-2</v>
      </c>
      <c r="BH4" s="626">
        <f t="shared" si="0"/>
        <v>6.6774305155114844E-2</v>
      </c>
      <c r="BI4" s="626">
        <f t="shared" si="0"/>
        <v>0.10255876846265854</v>
      </c>
      <c r="BJ4" s="626">
        <f t="shared" si="0"/>
        <v>0.2141676844600906</v>
      </c>
      <c r="BK4" s="626">
        <f t="shared" si="0"/>
        <v>5.69318100847922E-2</v>
      </c>
      <c r="BL4" s="626">
        <f t="shared" si="0"/>
        <v>5.6756756756756843E-2</v>
      </c>
      <c r="BM4" s="626">
        <f t="shared" si="0"/>
        <v>0.14465408805031443</v>
      </c>
      <c r="BN4" s="633">
        <f t="shared" si="0"/>
        <v>5.9171597633136175E-2</v>
      </c>
    </row>
    <row r="5" spans="1:66">
      <c r="A5" s="660" t="s">
        <v>350</v>
      </c>
      <c r="B5" s="109"/>
      <c r="C5" s="109"/>
      <c r="D5" s="109"/>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223">
        <f t="shared" ref="AU5:AZ5" si="1">AU3/AU21</f>
        <v>0.78029145000648814</v>
      </c>
      <c r="AV5" s="223">
        <f t="shared" si="1"/>
        <v>0.85017682931193173</v>
      </c>
      <c r="AW5" s="223">
        <f t="shared" si="1"/>
        <v>0.7569936586897229</v>
      </c>
      <c r="AX5" s="223">
        <f t="shared" si="1"/>
        <v>0.77475202064549431</v>
      </c>
      <c r="AY5" s="223">
        <f t="shared" si="1"/>
        <v>0.7509572327860341</v>
      </c>
      <c r="AZ5" s="223">
        <f t="shared" si="1"/>
        <v>0.73867565046753525</v>
      </c>
      <c r="BA5" s="223">
        <f t="shared" ref="BA5:BG5" si="2">BA3/BA21</f>
        <v>0.73435552330289222</v>
      </c>
      <c r="BB5" s="223">
        <f t="shared" si="2"/>
        <v>0.75032147518020165</v>
      </c>
      <c r="BC5" s="223">
        <f t="shared" si="2"/>
        <v>0.86814913741549149</v>
      </c>
      <c r="BD5" s="223">
        <f t="shared" si="2"/>
        <v>0.87229385569024365</v>
      </c>
      <c r="BE5" s="223">
        <f t="shared" si="2"/>
        <v>0.84387272098481658</v>
      </c>
      <c r="BF5" s="223">
        <f t="shared" si="2"/>
        <v>0.81624251650634838</v>
      </c>
      <c r="BG5" s="223">
        <f t="shared" si="2"/>
        <v>0.85114787610272391</v>
      </c>
      <c r="BH5" s="223">
        <f t="shared" ref="BH5:BI5" si="3">BH3/BH21</f>
        <v>0.83148272246320243</v>
      </c>
      <c r="BI5" s="223">
        <f t="shared" si="3"/>
        <v>0.77694211707931338</v>
      </c>
      <c r="BJ5" s="223">
        <f t="shared" ref="BJ5:BK5" si="4">BJ3/BJ21</f>
        <v>0.77736229015530456</v>
      </c>
      <c r="BK5" s="223">
        <f t="shared" si="4"/>
        <v>0.8296408102738243</v>
      </c>
      <c r="BL5" s="223">
        <f t="shared" ref="BL5:BM5" si="5">BL3/BL21</f>
        <v>0.8039219879037498</v>
      </c>
      <c r="BM5" s="223">
        <f t="shared" si="5"/>
        <v>0.79446823120160481</v>
      </c>
      <c r="BN5" s="294">
        <f t="shared" ref="BN5" si="6">BN3/BN21</f>
        <v>0.77483592632825382</v>
      </c>
    </row>
    <row r="6" spans="1:66">
      <c r="A6" s="661" t="s">
        <v>351</v>
      </c>
      <c r="B6" s="106"/>
      <c r="C6" s="106"/>
      <c r="D6" s="106"/>
      <c r="E6" s="106"/>
      <c r="F6" s="106"/>
      <c r="G6" s="106"/>
      <c r="H6" s="106"/>
      <c r="I6" s="106"/>
      <c r="J6" s="106"/>
      <c r="K6" s="106"/>
      <c r="L6" s="106"/>
      <c r="M6" s="106"/>
      <c r="N6" s="106"/>
      <c r="O6" s="106"/>
      <c r="P6" s="106"/>
      <c r="Q6" s="106"/>
      <c r="R6" s="106"/>
      <c r="S6" s="106"/>
      <c r="T6" s="106"/>
      <c r="U6" s="106"/>
      <c r="V6" s="106"/>
      <c r="W6" s="106"/>
      <c r="X6" s="106"/>
      <c r="Y6" s="106"/>
      <c r="Z6" s="106"/>
      <c r="AA6" s="106"/>
      <c r="AB6" s="106"/>
      <c r="AC6" s="106"/>
      <c r="AD6" s="106"/>
      <c r="AE6" s="106"/>
      <c r="AF6" s="106"/>
      <c r="AG6" s="106"/>
      <c r="AH6" s="106"/>
      <c r="AI6" s="106"/>
      <c r="AJ6" s="106"/>
      <c r="AK6" s="106"/>
      <c r="AL6" s="106"/>
      <c r="AM6" s="106"/>
      <c r="AN6" s="106"/>
      <c r="AO6" s="106"/>
      <c r="AP6" s="106"/>
      <c r="AQ6" s="106"/>
      <c r="AR6" s="106"/>
      <c r="AS6" s="106"/>
      <c r="AT6" s="106"/>
      <c r="AU6" s="631">
        <f>AY6/(1-0.0301)</f>
        <v>61.099082379626765</v>
      </c>
      <c r="AV6" s="631">
        <f>AZ6/(1+1.2201)</f>
        <v>35.241655781271113</v>
      </c>
      <c r="AW6" s="631">
        <f>BA6/(1+0.1531)</f>
        <v>65.154800104067291</v>
      </c>
      <c r="AX6" s="310">
        <f>SUM(Model!M22,Model!M67)-SUM(AU6:AW6)</f>
        <v>61.807261735034842</v>
      </c>
      <c r="AY6" s="639">
        <v>59.26</v>
      </c>
      <c r="AZ6" s="639">
        <v>78.239999999999995</v>
      </c>
      <c r="BA6" s="639">
        <v>75.13</v>
      </c>
      <c r="BB6" s="639">
        <v>57.17</v>
      </c>
      <c r="BC6" s="639">
        <v>43.12</v>
      </c>
      <c r="BD6" s="639">
        <v>35.979999999999997</v>
      </c>
      <c r="BE6" s="639">
        <v>36.89</v>
      </c>
      <c r="BF6" s="639">
        <v>47.28</v>
      </c>
      <c r="BG6" s="639">
        <v>56.56</v>
      </c>
      <c r="BH6" s="639">
        <v>58</v>
      </c>
      <c r="BI6" s="639">
        <f t="shared" ref="BI6:BN6" si="7">SUM(BI9,BI12)</f>
        <v>72</v>
      </c>
      <c r="BJ6" s="639">
        <f t="shared" si="7"/>
        <v>76</v>
      </c>
      <c r="BK6" s="639">
        <f t="shared" si="7"/>
        <v>69</v>
      </c>
      <c r="BL6" s="639">
        <f t="shared" si="7"/>
        <v>76</v>
      </c>
      <c r="BM6" s="639">
        <f t="shared" si="7"/>
        <v>71</v>
      </c>
      <c r="BN6" s="678">
        <f t="shared" si="7"/>
        <v>74</v>
      </c>
    </row>
    <row r="7" spans="1:66">
      <c r="A7" s="658" t="s">
        <v>97</v>
      </c>
      <c r="B7" s="102"/>
      <c r="C7" s="102"/>
      <c r="D7" s="102"/>
      <c r="E7" s="102"/>
      <c r="F7" s="102"/>
      <c r="G7" s="102"/>
      <c r="H7" s="102"/>
      <c r="I7" s="102"/>
      <c r="J7" s="102"/>
      <c r="K7" s="102"/>
      <c r="L7" s="102"/>
      <c r="M7" s="102"/>
      <c r="N7" s="102"/>
      <c r="O7" s="102"/>
      <c r="P7" s="102"/>
      <c r="Q7" s="102"/>
      <c r="R7" s="102"/>
      <c r="S7" s="102"/>
      <c r="T7" s="102"/>
      <c r="U7" s="102"/>
      <c r="V7" s="102"/>
      <c r="W7" s="102"/>
      <c r="X7" s="102"/>
      <c r="Y7" s="102"/>
      <c r="Z7" s="102"/>
      <c r="AA7" s="102"/>
      <c r="AB7" s="102"/>
      <c r="AC7" s="102"/>
      <c r="AD7" s="102"/>
      <c r="AE7" s="102"/>
      <c r="AF7" s="102"/>
      <c r="AG7" s="102"/>
      <c r="AH7" s="102"/>
      <c r="AI7" s="102"/>
      <c r="AJ7" s="102"/>
      <c r="AK7" s="102"/>
      <c r="AL7" s="102"/>
      <c r="AM7" s="102"/>
      <c r="AN7" s="102"/>
      <c r="AO7" s="102"/>
      <c r="AP7" s="102"/>
      <c r="AQ7" s="102"/>
      <c r="AR7" s="102"/>
      <c r="AS7" s="102"/>
      <c r="AT7" s="102"/>
      <c r="AU7" s="102"/>
      <c r="AV7" s="102"/>
      <c r="AW7" s="102"/>
      <c r="AX7" s="102"/>
      <c r="AY7" s="626">
        <f t="shared" ref="AY7:BN7" si="8">AY6/AU6-1</f>
        <v>-3.0100000000000016E-2</v>
      </c>
      <c r="AZ7" s="626">
        <f t="shared" si="8"/>
        <v>1.2201</v>
      </c>
      <c r="BA7" s="626">
        <f t="shared" si="8"/>
        <v>0.15310000000000001</v>
      </c>
      <c r="BB7" s="626">
        <f t="shared" si="8"/>
        <v>-7.5027781604604771E-2</v>
      </c>
      <c r="BC7" s="626">
        <f t="shared" si="8"/>
        <v>-0.2723590955113061</v>
      </c>
      <c r="BD7" s="626">
        <f t="shared" si="8"/>
        <v>-0.54013292433537829</v>
      </c>
      <c r="BE7" s="626">
        <f t="shared" si="8"/>
        <v>-0.50898442699321178</v>
      </c>
      <c r="BF7" s="626">
        <f t="shared" si="8"/>
        <v>-0.17299282840650687</v>
      </c>
      <c r="BG7" s="626">
        <f t="shared" si="8"/>
        <v>0.31168831168831179</v>
      </c>
      <c r="BH7" s="626">
        <f t="shared" si="8"/>
        <v>0.61200667037242917</v>
      </c>
      <c r="BI7" s="626">
        <f t="shared" si="8"/>
        <v>0.95174844131200875</v>
      </c>
      <c r="BJ7" s="626">
        <f t="shared" si="8"/>
        <v>0.60744500846023675</v>
      </c>
      <c r="BK7" s="626">
        <f t="shared" si="8"/>
        <v>0.21994342291371982</v>
      </c>
      <c r="BL7" s="626">
        <f t="shared" si="8"/>
        <v>0.31034482758620685</v>
      </c>
      <c r="BM7" s="626">
        <f t="shared" si="8"/>
        <v>-1.388888888888884E-2</v>
      </c>
      <c r="BN7" s="633">
        <f t="shared" si="8"/>
        <v>-2.6315789473684181E-2</v>
      </c>
    </row>
    <row r="8" spans="1:66">
      <c r="A8" s="660" t="s">
        <v>350</v>
      </c>
      <c r="B8" s="109"/>
      <c r="C8" s="109"/>
      <c r="D8" s="109"/>
      <c r="E8" s="109"/>
      <c r="F8" s="109"/>
      <c r="G8" s="109"/>
      <c r="H8" s="109"/>
      <c r="I8" s="109"/>
      <c r="J8" s="109"/>
      <c r="K8" s="109"/>
      <c r="L8" s="109"/>
      <c r="M8" s="109"/>
      <c r="N8" s="109"/>
      <c r="O8" s="109"/>
      <c r="P8" s="109"/>
      <c r="Q8" s="109"/>
      <c r="R8" s="109"/>
      <c r="S8" s="109"/>
      <c r="T8" s="109"/>
      <c r="U8" s="109"/>
      <c r="V8" s="109"/>
      <c r="W8" s="109"/>
      <c r="X8" s="109"/>
      <c r="Y8" s="109"/>
      <c r="Z8" s="109"/>
      <c r="AA8" s="109"/>
      <c r="AB8" s="109"/>
      <c r="AC8" s="109"/>
      <c r="AD8" s="109"/>
      <c r="AE8" s="109"/>
      <c r="AF8" s="109"/>
      <c r="AG8" s="109"/>
      <c r="AH8" s="109"/>
      <c r="AI8" s="109"/>
      <c r="AJ8" s="109"/>
      <c r="AK8" s="109"/>
      <c r="AL8" s="109"/>
      <c r="AM8" s="109"/>
      <c r="AN8" s="109"/>
      <c r="AO8" s="109"/>
      <c r="AP8" s="109"/>
      <c r="AQ8" s="109"/>
      <c r="AR8" s="109"/>
      <c r="AS8" s="109"/>
      <c r="AT8" s="109"/>
      <c r="AU8" s="223">
        <f t="shared" ref="AU8:AZ8" si="9">AU6/AU21</f>
        <v>0.17786230857573165</v>
      </c>
      <c r="AV8" s="223">
        <f t="shared" si="9"/>
        <v>0.1018197718155979</v>
      </c>
      <c r="AW8" s="223">
        <f t="shared" si="9"/>
        <v>0.20283417731060543</v>
      </c>
      <c r="AX8" s="223">
        <f t="shared" si="9"/>
        <v>0.1854225268952121</v>
      </c>
      <c r="AY8" s="223">
        <f t="shared" si="9"/>
        <v>0.19229022000129795</v>
      </c>
      <c r="AZ8" s="223">
        <f t="shared" si="9"/>
        <v>0.21066553507538074</v>
      </c>
      <c r="BA8" s="223">
        <f>BA6/BA21</f>
        <v>0.22082101447166816</v>
      </c>
      <c r="BB8" s="223">
        <f>BB6/BB21</f>
        <v>0.18241921639826547</v>
      </c>
      <c r="BC8" s="223">
        <f>BC6/BC21</f>
        <v>9.6364174338703076E-2</v>
      </c>
      <c r="BD8" s="223">
        <f t="shared" ref="BD8:BE8" si="10">BD6/BD21</f>
        <v>9.0488792895095621E-2</v>
      </c>
      <c r="BE8" s="223">
        <f t="shared" si="10"/>
        <v>0.10793448678014661</v>
      </c>
      <c r="BF8" s="223">
        <f t="shared" ref="BF8:BH8" si="11">BF6/BF21</f>
        <v>0.13863045542215732</v>
      </c>
      <c r="BG8" s="223">
        <f t="shared" si="11"/>
        <v>0.11434084001702984</v>
      </c>
      <c r="BH8" s="223">
        <f t="shared" si="11"/>
        <v>0.1303405348726101</v>
      </c>
      <c r="BI8" s="223">
        <f t="shared" ref="BI8:BJ8" si="12">BI6/BI21</f>
        <v>0.17591142273493887</v>
      </c>
      <c r="BJ8" s="223">
        <f t="shared" si="12"/>
        <v>0.17479152086332292</v>
      </c>
      <c r="BK8" s="223">
        <f t="shared" ref="BK8:BL8" si="13">BK6/BK21</f>
        <v>0.12864093462672782</v>
      </c>
      <c r="BL8" s="223">
        <f t="shared" si="13"/>
        <v>0.1562610513572506</v>
      </c>
      <c r="BM8" s="223">
        <f t="shared" ref="BM8:BN8" si="14">BM6/BM21</f>
        <v>0.15496495718492842</v>
      </c>
      <c r="BN8" s="294">
        <f t="shared" si="14"/>
        <v>0.16016161605667817</v>
      </c>
    </row>
    <row r="9" spans="1:66" hidden="1" outlineLevel="2">
      <c r="A9" s="662" t="s">
        <v>440</v>
      </c>
      <c r="B9" s="106"/>
      <c r="C9" s="106"/>
      <c r="D9" s="106"/>
      <c r="E9" s="106"/>
      <c r="F9" s="106"/>
      <c r="G9" s="106"/>
      <c r="H9" s="106"/>
      <c r="I9" s="106"/>
      <c r="J9" s="106"/>
      <c r="K9" s="106"/>
      <c r="L9" s="106"/>
      <c r="M9" s="106"/>
      <c r="N9" s="106"/>
      <c r="O9" s="106"/>
      <c r="P9" s="106"/>
      <c r="Q9" s="106"/>
      <c r="R9" s="106"/>
      <c r="S9" s="106"/>
      <c r="T9" s="106"/>
      <c r="U9" s="106"/>
      <c r="V9" s="106"/>
      <c r="W9" s="106"/>
      <c r="X9" s="106"/>
      <c r="Y9" s="106"/>
      <c r="Z9" s="106"/>
      <c r="AA9" s="106"/>
      <c r="AB9" s="106"/>
      <c r="AC9" s="106"/>
      <c r="AD9" s="106"/>
      <c r="AE9" s="106"/>
      <c r="AF9" s="106"/>
      <c r="AG9" s="106"/>
      <c r="AH9" s="106"/>
      <c r="AI9" s="106"/>
      <c r="AJ9" s="106"/>
      <c r="AK9" s="106"/>
      <c r="AL9" s="106"/>
      <c r="AM9" s="106"/>
      <c r="AN9" s="106"/>
      <c r="AO9" s="106"/>
      <c r="AP9" s="106"/>
      <c r="AQ9" s="106"/>
      <c r="AR9" s="106"/>
      <c r="AS9" s="106"/>
      <c r="AT9" s="106"/>
      <c r="AU9" s="631"/>
      <c r="AV9" s="631"/>
      <c r="AW9" s="631"/>
      <c r="AX9" s="310"/>
      <c r="AY9" s="639"/>
      <c r="AZ9" s="639"/>
      <c r="BA9" s="639"/>
      <c r="BB9" s="639"/>
      <c r="BC9" s="639"/>
      <c r="BD9" s="639"/>
      <c r="BE9" s="639"/>
      <c r="BF9" s="639">
        <f>BJ9/(1+68.8%)</f>
        <v>24.289099526066352</v>
      </c>
      <c r="BG9" s="639">
        <f>BK9/(1+29.8%)</f>
        <v>27.734976887519259</v>
      </c>
      <c r="BH9" s="639">
        <f>BL9/(1+33.3%)</f>
        <v>32.258064516129032</v>
      </c>
      <c r="BI9" s="639">
        <v>34</v>
      </c>
      <c r="BJ9" s="639">
        <v>41</v>
      </c>
      <c r="BK9" s="639">
        <v>36</v>
      </c>
      <c r="BL9" s="639">
        <v>43</v>
      </c>
      <c r="BM9" s="639">
        <v>34</v>
      </c>
      <c r="BN9" s="678">
        <v>37</v>
      </c>
    </row>
    <row r="10" spans="1:66" hidden="1" outlineLevel="2">
      <c r="A10" s="663" t="s">
        <v>97</v>
      </c>
      <c r="B10" s="102"/>
      <c r="C10" s="102"/>
      <c r="D10" s="102"/>
      <c r="E10" s="102"/>
      <c r="F10" s="102"/>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c r="AG10" s="102"/>
      <c r="AH10" s="102"/>
      <c r="AI10" s="102"/>
      <c r="AJ10" s="102"/>
      <c r="AK10" s="102"/>
      <c r="AL10" s="102"/>
      <c r="AM10" s="102"/>
      <c r="AN10" s="102"/>
      <c r="AO10" s="102"/>
      <c r="AP10" s="102"/>
      <c r="AQ10" s="102"/>
      <c r="AR10" s="102"/>
      <c r="AS10" s="102"/>
      <c r="AT10" s="102"/>
      <c r="AU10" s="102"/>
      <c r="AV10" s="102"/>
      <c r="AW10" s="102"/>
      <c r="AX10" s="102"/>
      <c r="AY10" s="626" t="e">
        <f t="shared" ref="AY10" si="15">AY9/AU9-1</f>
        <v>#DIV/0!</v>
      </c>
      <c r="AZ10" s="626" t="e">
        <f t="shared" ref="AZ10" si="16">AZ9/AV9-1</f>
        <v>#DIV/0!</v>
      </c>
      <c r="BA10" s="626" t="e">
        <f t="shared" ref="BA10" si="17">BA9/AW9-1</f>
        <v>#DIV/0!</v>
      </c>
      <c r="BB10" s="626" t="e">
        <f t="shared" ref="BB10" si="18">BB9/AX9-1</f>
        <v>#DIV/0!</v>
      </c>
      <c r="BC10" s="626" t="e">
        <f t="shared" ref="BC10" si="19">BC9/AY9-1</f>
        <v>#DIV/0!</v>
      </c>
      <c r="BD10" s="626" t="e">
        <f t="shared" ref="BD10" si="20">BD9/AZ9-1</f>
        <v>#DIV/0!</v>
      </c>
      <c r="BE10" s="626" t="e">
        <f t="shared" ref="BE10" si="21">BE9/BA9-1</f>
        <v>#DIV/0!</v>
      </c>
      <c r="BF10" s="626" t="e">
        <f t="shared" ref="BF10" si="22">BF9/BB9-1</f>
        <v>#DIV/0!</v>
      </c>
      <c r="BG10" s="626" t="str">
        <f>IFERROR(BG9/BC9-1," ")</f>
        <v xml:space="preserve"> </v>
      </c>
      <c r="BH10" s="626" t="str">
        <f t="shared" ref="BH10:BN10" si="23">IFERROR(BH9/BD9-1," ")</f>
        <v xml:space="preserve"> </v>
      </c>
      <c r="BI10" s="626" t="str">
        <f t="shared" si="23"/>
        <v xml:space="preserve"> </v>
      </c>
      <c r="BJ10" s="626">
        <f t="shared" si="23"/>
        <v>0.68799999999999994</v>
      </c>
      <c r="BK10" s="626">
        <f t="shared" si="23"/>
        <v>0.29800000000000004</v>
      </c>
      <c r="BL10" s="626">
        <f t="shared" si="23"/>
        <v>0.33299999999999996</v>
      </c>
      <c r="BM10" s="626">
        <f t="shared" si="23"/>
        <v>0</v>
      </c>
      <c r="BN10" s="633">
        <f t="shared" si="23"/>
        <v>-9.7560975609756073E-2</v>
      </c>
    </row>
    <row r="11" spans="1:66" hidden="1" outlineLevel="2">
      <c r="A11" s="664" t="s">
        <v>350</v>
      </c>
      <c r="B11" s="109"/>
      <c r="C11" s="109"/>
      <c r="D11" s="109"/>
      <c r="E11" s="109"/>
      <c r="F11" s="109"/>
      <c r="G11" s="109"/>
      <c r="H11" s="109"/>
      <c r="I11" s="109"/>
      <c r="J11" s="109"/>
      <c r="K11" s="109"/>
      <c r="L11" s="109"/>
      <c r="M11" s="109"/>
      <c r="N11" s="109"/>
      <c r="O11" s="109"/>
      <c r="P11" s="109"/>
      <c r="Q11" s="109"/>
      <c r="R11" s="109"/>
      <c r="S11" s="109"/>
      <c r="T11" s="109"/>
      <c r="U11" s="109"/>
      <c r="V11" s="109"/>
      <c r="W11" s="109"/>
      <c r="X11" s="109"/>
      <c r="Y11" s="109"/>
      <c r="Z11" s="109"/>
      <c r="AA11" s="109"/>
      <c r="AB11" s="109"/>
      <c r="AC11" s="109"/>
      <c r="AD11" s="109"/>
      <c r="AE11" s="109"/>
      <c r="AF11" s="109"/>
      <c r="AG11" s="109"/>
      <c r="AH11" s="109"/>
      <c r="AI11" s="109"/>
      <c r="AJ11" s="109"/>
      <c r="AK11" s="109"/>
      <c r="AL11" s="109"/>
      <c r="AM11" s="109"/>
      <c r="AN11" s="109"/>
      <c r="AO11" s="109"/>
      <c r="AP11" s="109"/>
      <c r="AQ11" s="109"/>
      <c r="AR11" s="109"/>
      <c r="AS11" s="109"/>
      <c r="AT11" s="109"/>
      <c r="AU11" s="223">
        <f t="shared" ref="AU11:AW11" si="24">AU9/AU24</f>
        <v>0</v>
      </c>
      <c r="AV11" s="223">
        <f t="shared" si="24"/>
        <v>0</v>
      </c>
      <c r="AW11" s="223">
        <f t="shared" si="24"/>
        <v>0</v>
      </c>
      <c r="AX11" s="223">
        <f t="shared" ref="AX11:BH11" si="25">AX9/AX21</f>
        <v>0</v>
      </c>
      <c r="AY11" s="223">
        <f t="shared" si="25"/>
        <v>0</v>
      </c>
      <c r="AZ11" s="223">
        <f t="shared" si="25"/>
        <v>0</v>
      </c>
      <c r="BA11" s="223">
        <f t="shared" si="25"/>
        <v>0</v>
      </c>
      <c r="BB11" s="223">
        <f t="shared" si="25"/>
        <v>0</v>
      </c>
      <c r="BC11" s="223">
        <f t="shared" si="25"/>
        <v>0</v>
      </c>
      <c r="BD11" s="223">
        <f t="shared" si="25"/>
        <v>0</v>
      </c>
      <c r="BE11" s="223">
        <f t="shared" si="25"/>
        <v>0</v>
      </c>
      <c r="BF11" s="223">
        <f t="shared" si="25"/>
        <v>7.1218462967273341E-2</v>
      </c>
      <c r="BG11" s="223">
        <f t="shared" si="25"/>
        <v>5.6068609532741502E-2</v>
      </c>
      <c r="BH11" s="223">
        <f t="shared" si="25"/>
        <v>7.249195487909349E-2</v>
      </c>
      <c r="BI11" s="223">
        <f t="shared" ref="BI11:BN11" si="26">BI9/BI21</f>
        <v>8.3069282958165583E-2</v>
      </c>
      <c r="BJ11" s="223">
        <f t="shared" si="26"/>
        <v>9.4295425728897889E-2</v>
      </c>
      <c r="BK11" s="223">
        <f t="shared" si="26"/>
        <v>6.711700937046669E-2</v>
      </c>
      <c r="BL11" s="223">
        <f t="shared" si="26"/>
        <v>8.8410858004760215E-2</v>
      </c>
      <c r="BM11" s="223">
        <f t="shared" si="26"/>
        <v>7.4208571046303753E-2</v>
      </c>
      <c r="BN11" s="294">
        <f t="shared" si="26"/>
        <v>8.0080808028339084E-2</v>
      </c>
    </row>
    <row r="12" spans="1:66" hidden="1" outlineLevel="2">
      <c r="A12" s="662" t="s">
        <v>441</v>
      </c>
      <c r="B12" s="106"/>
      <c r="C12" s="106"/>
      <c r="D12" s="106"/>
      <c r="E12" s="106"/>
      <c r="F12" s="106"/>
      <c r="G12" s="106"/>
      <c r="H12" s="106"/>
      <c r="I12" s="106"/>
      <c r="J12" s="106"/>
      <c r="K12" s="106"/>
      <c r="L12" s="106"/>
      <c r="M12" s="106"/>
      <c r="N12" s="106"/>
      <c r="O12" s="106"/>
      <c r="P12" s="106"/>
      <c r="Q12" s="106"/>
      <c r="R12" s="106"/>
      <c r="S12" s="106"/>
      <c r="T12" s="106"/>
      <c r="U12" s="106"/>
      <c r="V12" s="106"/>
      <c r="W12" s="106"/>
      <c r="X12" s="106"/>
      <c r="Y12" s="106"/>
      <c r="Z12" s="106"/>
      <c r="AA12" s="106"/>
      <c r="AB12" s="106"/>
      <c r="AC12" s="106"/>
      <c r="AD12" s="106"/>
      <c r="AE12" s="106"/>
      <c r="AF12" s="106"/>
      <c r="AG12" s="106"/>
      <c r="AH12" s="106"/>
      <c r="AI12" s="106"/>
      <c r="AJ12" s="106"/>
      <c r="AK12" s="106"/>
      <c r="AL12" s="106"/>
      <c r="AM12" s="106"/>
      <c r="AN12" s="106"/>
      <c r="AO12" s="106"/>
      <c r="AP12" s="106"/>
      <c r="AQ12" s="106"/>
      <c r="AR12" s="106"/>
      <c r="AS12" s="106"/>
      <c r="AT12" s="106"/>
      <c r="AU12" s="631"/>
      <c r="AV12" s="631"/>
      <c r="AW12" s="631"/>
      <c r="AX12" s="310"/>
      <c r="AY12" s="639"/>
      <c r="AZ12" s="639"/>
      <c r="BA12" s="639"/>
      <c r="BB12" s="639"/>
      <c r="BC12" s="639"/>
      <c r="BD12" s="639"/>
      <c r="BE12" s="639"/>
      <c r="BF12" s="639">
        <f>BJ12/(1+88.1%)</f>
        <v>18.607123870281768</v>
      </c>
      <c r="BG12" s="639">
        <f>BK12/(1+16.5%)</f>
        <v>28.326180257510728</v>
      </c>
      <c r="BH12" s="639">
        <f>BL12/(1+34%)</f>
        <v>24.626865671641788</v>
      </c>
      <c r="BI12" s="639">
        <v>38</v>
      </c>
      <c r="BJ12" s="639">
        <v>35</v>
      </c>
      <c r="BK12" s="639">
        <v>33</v>
      </c>
      <c r="BL12" s="639">
        <v>33</v>
      </c>
      <c r="BM12" s="639">
        <v>37</v>
      </c>
      <c r="BN12" s="678">
        <v>37</v>
      </c>
    </row>
    <row r="13" spans="1:66" hidden="1" outlineLevel="2">
      <c r="A13" s="663" t="s">
        <v>97</v>
      </c>
      <c r="B13" s="102"/>
      <c r="C13" s="102"/>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2"/>
      <c r="AC13" s="102"/>
      <c r="AD13" s="102"/>
      <c r="AE13" s="102"/>
      <c r="AF13" s="102"/>
      <c r="AG13" s="102"/>
      <c r="AH13" s="102"/>
      <c r="AI13" s="102"/>
      <c r="AJ13" s="102"/>
      <c r="AK13" s="102"/>
      <c r="AL13" s="102"/>
      <c r="AM13" s="102"/>
      <c r="AN13" s="102"/>
      <c r="AO13" s="102"/>
      <c r="AP13" s="102"/>
      <c r="AQ13" s="102"/>
      <c r="AR13" s="102"/>
      <c r="AS13" s="102"/>
      <c r="AT13" s="102"/>
      <c r="AU13" s="102"/>
      <c r="AV13" s="102"/>
      <c r="AW13" s="102"/>
      <c r="AX13" s="102"/>
      <c r="AY13" s="626" t="e">
        <f t="shared" ref="AY13" si="27">AY12/AU12-1</f>
        <v>#DIV/0!</v>
      </c>
      <c r="AZ13" s="626" t="e">
        <f t="shared" ref="AZ13" si="28">AZ12/AV12-1</f>
        <v>#DIV/0!</v>
      </c>
      <c r="BA13" s="626" t="e">
        <f t="shared" ref="BA13" si="29">BA12/AW12-1</f>
        <v>#DIV/0!</v>
      </c>
      <c r="BB13" s="626" t="e">
        <f t="shared" ref="BB13" si="30">BB12/AX12-1</f>
        <v>#DIV/0!</v>
      </c>
      <c r="BC13" s="626" t="e">
        <f t="shared" ref="BC13" si="31">BC12/AY12-1</f>
        <v>#DIV/0!</v>
      </c>
      <c r="BD13" s="626" t="e">
        <f t="shared" ref="BD13" si="32">BD12/AZ12-1</f>
        <v>#DIV/0!</v>
      </c>
      <c r="BE13" s="626" t="e">
        <f t="shared" ref="BE13" si="33">BE12/BA12-1</f>
        <v>#DIV/0!</v>
      </c>
      <c r="BF13" s="626" t="e">
        <f t="shared" ref="BF13" si="34">BF12/BB12-1</f>
        <v>#DIV/0!</v>
      </c>
      <c r="BG13" s="626" t="str">
        <f>IFERROR(BG12/BC12-1," ")</f>
        <v xml:space="preserve"> </v>
      </c>
      <c r="BH13" s="626" t="str">
        <f t="shared" ref="BH13" si="35">IFERROR(BH12/BD12-1," ")</f>
        <v xml:space="preserve"> </v>
      </c>
      <c r="BI13" s="626" t="str">
        <f t="shared" ref="BI13" si="36">IFERROR(BI12/BE12-1," ")</f>
        <v xml:space="preserve"> </v>
      </c>
      <c r="BJ13" s="626">
        <f t="shared" ref="BJ13" si="37">IFERROR(BJ12/BF12-1," ")</f>
        <v>0.88099999999999978</v>
      </c>
      <c r="BK13" s="626">
        <f t="shared" ref="BK13" si="38">IFERROR(BK12/BG12-1," ")</f>
        <v>0.16500000000000004</v>
      </c>
      <c r="BL13" s="626">
        <f t="shared" ref="BL13:BN13" si="39">IFERROR(BL12/BH12-1," ")</f>
        <v>0.34000000000000008</v>
      </c>
      <c r="BM13" s="626">
        <f t="shared" si="39"/>
        <v>-2.6315789473684181E-2</v>
      </c>
      <c r="BN13" s="633">
        <f t="shared" si="39"/>
        <v>5.7142857142857162E-2</v>
      </c>
    </row>
    <row r="14" spans="1:66" hidden="1" outlineLevel="2">
      <c r="A14" s="664" t="s">
        <v>350</v>
      </c>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c r="AA14" s="109"/>
      <c r="AB14" s="109"/>
      <c r="AC14" s="109"/>
      <c r="AD14" s="109"/>
      <c r="AE14" s="109"/>
      <c r="AF14" s="109"/>
      <c r="AG14" s="109"/>
      <c r="AH14" s="109"/>
      <c r="AI14" s="109"/>
      <c r="AJ14" s="109"/>
      <c r="AK14" s="109"/>
      <c r="AL14" s="109"/>
      <c r="AM14" s="109"/>
      <c r="AN14" s="109"/>
      <c r="AO14" s="109"/>
      <c r="AP14" s="109"/>
      <c r="AQ14" s="109"/>
      <c r="AR14" s="109"/>
      <c r="AS14" s="109"/>
      <c r="AT14" s="109"/>
      <c r="AU14" s="223">
        <f t="shared" ref="AU14:AW14" si="40">AU12/AU27</f>
        <v>0</v>
      </c>
      <c r="AV14" s="223">
        <f t="shared" si="40"/>
        <v>0</v>
      </c>
      <c r="AW14" s="223">
        <f t="shared" si="40"/>
        <v>0</v>
      </c>
      <c r="AX14" s="223">
        <f t="shared" ref="AX14:BH14" si="41">AX12/AX21</f>
        <v>0</v>
      </c>
      <c r="AY14" s="223">
        <f t="shared" si="41"/>
        <v>0</v>
      </c>
      <c r="AZ14" s="223">
        <f t="shared" si="41"/>
        <v>0</v>
      </c>
      <c r="BA14" s="223">
        <f t="shared" si="41"/>
        <v>0</v>
      </c>
      <c r="BB14" s="223">
        <f t="shared" si="41"/>
        <v>0</v>
      </c>
      <c r="BC14" s="223">
        <f t="shared" si="41"/>
        <v>0</v>
      </c>
      <c r="BD14" s="223">
        <f t="shared" si="41"/>
        <v>0</v>
      </c>
      <c r="BE14" s="223">
        <f t="shared" si="41"/>
        <v>0</v>
      </c>
      <c r="BF14" s="223">
        <f t="shared" si="41"/>
        <v>5.4558249920339592E-2</v>
      </c>
      <c r="BG14" s="223">
        <f t="shared" si="41"/>
        <v>5.7263777318203375E-2</v>
      </c>
      <c r="BH14" s="223">
        <f t="shared" si="41"/>
        <v>5.5342738687546744E-2</v>
      </c>
      <c r="BI14" s="223">
        <f t="shared" ref="BI14:BN14" si="42">BI12/BI21</f>
        <v>9.2842139776773289E-2</v>
      </c>
      <c r="BJ14" s="223">
        <f t="shared" si="42"/>
        <v>8.049609513442503E-2</v>
      </c>
      <c r="BK14" s="223">
        <f t="shared" si="42"/>
        <v>6.1523925256261131E-2</v>
      </c>
      <c r="BL14" s="223">
        <f t="shared" si="42"/>
        <v>6.7850193352490387E-2</v>
      </c>
      <c r="BM14" s="223">
        <f t="shared" si="42"/>
        <v>8.0756386138624667E-2</v>
      </c>
      <c r="BN14" s="294">
        <f t="shared" si="42"/>
        <v>8.0080808028339084E-2</v>
      </c>
    </row>
    <row r="15" spans="1:66" collapsed="1">
      <c r="A15" s="661" t="s">
        <v>352</v>
      </c>
      <c r="B15" s="106"/>
      <c r="C15" s="106"/>
      <c r="D15" s="106"/>
      <c r="E15" s="106"/>
      <c r="F15" s="106"/>
      <c r="G15" s="106"/>
      <c r="H15" s="106"/>
      <c r="I15" s="106"/>
      <c r="J15" s="106"/>
      <c r="K15" s="106"/>
      <c r="L15" s="106"/>
      <c r="M15" s="106"/>
      <c r="N15" s="106"/>
      <c r="O15" s="106"/>
      <c r="P15" s="106"/>
      <c r="Q15" s="106"/>
      <c r="R15" s="106"/>
      <c r="S15" s="106"/>
      <c r="T15" s="106"/>
      <c r="U15" s="106"/>
      <c r="V15" s="106"/>
      <c r="W15" s="106"/>
      <c r="X15" s="106"/>
      <c r="Y15" s="106"/>
      <c r="Z15" s="106"/>
      <c r="AA15" s="106"/>
      <c r="AB15" s="106"/>
      <c r="AC15" s="106"/>
      <c r="AD15" s="106"/>
      <c r="AE15" s="106"/>
      <c r="AF15" s="106"/>
      <c r="AG15" s="106"/>
      <c r="AH15" s="106"/>
      <c r="AI15" s="106"/>
      <c r="AJ15" s="106"/>
      <c r="AK15" s="106"/>
      <c r="AL15" s="106"/>
      <c r="AM15" s="106"/>
      <c r="AN15" s="106"/>
      <c r="AO15" s="106"/>
      <c r="AP15" s="106"/>
      <c r="AQ15" s="106"/>
      <c r="AR15" s="106"/>
      <c r="AS15" s="106"/>
      <c r="AT15" s="106"/>
      <c r="AU15" s="631">
        <f>AY15/(1+0.3636)</f>
        <v>12.826342035787624</v>
      </c>
      <c r="AV15" s="631">
        <f>AZ15/(1+0.0318)</f>
        <v>13.423144020158945</v>
      </c>
      <c r="AW15" s="631">
        <f>BA15/(1+0.1801)</f>
        <v>10.727904414880095</v>
      </c>
      <c r="AX15" s="310">
        <f>Model!M19-SUM('Quarterly results'!AU15:AW15)</f>
        <v>11.586909529173333</v>
      </c>
      <c r="AY15" s="139">
        <f>AY21-AY3-AY6</f>
        <v>17.490000000000002</v>
      </c>
      <c r="AZ15" s="139">
        <v>13.85</v>
      </c>
      <c r="BA15" s="139">
        <v>12.66</v>
      </c>
      <c r="BB15" s="139">
        <v>18.96</v>
      </c>
      <c r="BC15" s="139">
        <v>13.89</v>
      </c>
      <c r="BD15" s="139">
        <v>13.24</v>
      </c>
      <c r="BE15" s="139">
        <v>14.47</v>
      </c>
      <c r="BF15" s="139">
        <v>14.35</v>
      </c>
      <c r="BG15" s="139">
        <v>17.37</v>
      </c>
      <c r="BH15" s="139">
        <v>17</v>
      </c>
      <c r="BI15" s="139">
        <v>20</v>
      </c>
      <c r="BJ15" s="139">
        <v>21</v>
      </c>
      <c r="BK15" s="139">
        <v>22</v>
      </c>
      <c r="BL15" s="139">
        <v>19</v>
      </c>
      <c r="BM15" s="139">
        <v>22</v>
      </c>
      <c r="BN15" s="813">
        <v>27</v>
      </c>
    </row>
    <row r="16" spans="1:66">
      <c r="A16" s="658" t="s">
        <v>97</v>
      </c>
      <c r="B16" s="102"/>
      <c r="C16" s="102"/>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626">
        <f t="shared" ref="AY16:BN16" si="43">AY15/AU15-1</f>
        <v>0.36359999999999992</v>
      </c>
      <c r="AZ16" s="626">
        <f t="shared" si="43"/>
        <v>3.180000000000005E-2</v>
      </c>
      <c r="BA16" s="626">
        <f t="shared" si="43"/>
        <v>0.18009999999999993</v>
      </c>
      <c r="BB16" s="626">
        <f t="shared" si="43"/>
        <v>0.63632933805712555</v>
      </c>
      <c r="BC16" s="626">
        <f t="shared" si="43"/>
        <v>-0.20583190394511153</v>
      </c>
      <c r="BD16" s="626">
        <f t="shared" si="43"/>
        <v>-4.4043321299638949E-2</v>
      </c>
      <c r="BE16" s="626">
        <f t="shared" si="43"/>
        <v>0.14296998420221163</v>
      </c>
      <c r="BF16" s="626">
        <f t="shared" si="43"/>
        <v>-0.24314345991561181</v>
      </c>
      <c r="BG16" s="626">
        <f t="shared" si="43"/>
        <v>0.25053995680345564</v>
      </c>
      <c r="BH16" s="626">
        <f t="shared" si="43"/>
        <v>0.28398791540785506</v>
      </c>
      <c r="BI16" s="626">
        <f t="shared" si="43"/>
        <v>0.38217000691085001</v>
      </c>
      <c r="BJ16" s="626">
        <f t="shared" si="43"/>
        <v>0.46341463414634143</v>
      </c>
      <c r="BK16" s="626">
        <f t="shared" si="43"/>
        <v>0.26655152561888307</v>
      </c>
      <c r="BL16" s="626">
        <f t="shared" si="43"/>
        <v>0.11764705882352944</v>
      </c>
      <c r="BM16" s="626">
        <f t="shared" si="43"/>
        <v>0.10000000000000009</v>
      </c>
      <c r="BN16" s="633">
        <f t="shared" si="43"/>
        <v>0.28571428571428581</v>
      </c>
    </row>
    <row r="17" spans="1:66">
      <c r="A17" s="660" t="s">
        <v>350</v>
      </c>
      <c r="B17" s="109"/>
      <c r="C17" s="109"/>
      <c r="D17" s="109"/>
      <c r="E17" s="109"/>
      <c r="F17" s="109"/>
      <c r="G17" s="109"/>
      <c r="H17" s="109"/>
      <c r="I17" s="109"/>
      <c r="J17" s="109"/>
      <c r="K17" s="109"/>
      <c r="L17" s="109"/>
      <c r="M17" s="109"/>
      <c r="N17" s="109"/>
      <c r="O17" s="109"/>
      <c r="P17" s="109"/>
      <c r="Q17" s="109"/>
      <c r="R17" s="109"/>
      <c r="S17" s="109"/>
      <c r="T17" s="109"/>
      <c r="U17" s="109"/>
      <c r="V17" s="109"/>
      <c r="W17" s="109"/>
      <c r="X17" s="109"/>
      <c r="Y17" s="109"/>
      <c r="Z17" s="109"/>
      <c r="AA17" s="109"/>
      <c r="AB17" s="109"/>
      <c r="AC17" s="109"/>
      <c r="AD17" s="109"/>
      <c r="AE17" s="109"/>
      <c r="AF17" s="109"/>
      <c r="AG17" s="109"/>
      <c r="AH17" s="109"/>
      <c r="AI17" s="109"/>
      <c r="AJ17" s="109"/>
      <c r="AK17" s="109"/>
      <c r="AL17" s="109"/>
      <c r="AM17" s="109"/>
      <c r="AN17" s="109"/>
      <c r="AO17" s="109"/>
      <c r="AP17" s="109"/>
      <c r="AQ17" s="109"/>
      <c r="AR17" s="109"/>
      <c r="AS17" s="109"/>
      <c r="AT17" s="109"/>
      <c r="AU17" s="223">
        <f t="shared" ref="AU17:AZ17" si="44">AU15/AU21</f>
        <v>3.7338086207131554E-2</v>
      </c>
      <c r="AV17" s="223">
        <f t="shared" si="44"/>
        <v>3.8781987704074754E-2</v>
      </c>
      <c r="AW17" s="223">
        <f t="shared" si="44"/>
        <v>3.3397165869336769E-2</v>
      </c>
      <c r="AX17" s="223">
        <f t="shared" si="44"/>
        <v>3.4760867630990525E-2</v>
      </c>
      <c r="AY17" s="223">
        <f t="shared" si="44"/>
        <v>5.6752547212667925E-2</v>
      </c>
      <c r="AZ17" s="223">
        <f t="shared" si="44"/>
        <v>3.729189239256165E-2</v>
      </c>
      <c r="BA17" s="223">
        <f>BA15/BA21</f>
        <v>3.7210089753910811E-2</v>
      </c>
      <c r="BB17" s="223">
        <f>BB15/BB21</f>
        <v>6.0497959470196143E-2</v>
      </c>
      <c r="BC17" s="223">
        <f>BC15/BC21</f>
        <v>3.1041242615134183E-2</v>
      </c>
      <c r="BD17" s="223">
        <f t="shared" ref="BD17:BF17" si="45">BD15/BD21</f>
        <v>3.3298266201530466E-2</v>
      </c>
      <c r="BE17" s="223">
        <f t="shared" si="45"/>
        <v>4.2337002540220152E-2</v>
      </c>
      <c r="BF17" s="223">
        <f t="shared" si="45"/>
        <v>4.2075867921065088E-2</v>
      </c>
      <c r="BG17" s="223">
        <f t="shared" ref="BG17:BK17" si="46">BG15/BG21</f>
        <v>3.5114929121213015E-2</v>
      </c>
      <c r="BH17" s="223">
        <f t="shared" si="46"/>
        <v>3.8203260221282273E-2</v>
      </c>
      <c r="BI17" s="223">
        <f t="shared" si="46"/>
        <v>4.8864284093038578E-2</v>
      </c>
      <c r="BJ17" s="223">
        <f t="shared" si="46"/>
        <v>4.8297657080655018E-2</v>
      </c>
      <c r="BK17" s="223">
        <f t="shared" si="46"/>
        <v>4.1015950170840754E-2</v>
      </c>
      <c r="BL17" s="223">
        <f t="shared" ref="BL17:BM17" si="47">BL15/BL21</f>
        <v>3.9065262839312651E-2</v>
      </c>
      <c r="BM17" s="223">
        <f t="shared" si="47"/>
        <v>4.8017310677020072E-2</v>
      </c>
      <c r="BN17" s="294">
        <f t="shared" ref="BN17" si="48">BN15/BN21</f>
        <v>5.8437346399058253E-2</v>
      </c>
    </row>
    <row r="18" spans="1:66">
      <c r="A18" s="665" t="s">
        <v>26</v>
      </c>
      <c r="B18" s="106"/>
      <c r="C18" s="151">
        <v>159.292</v>
      </c>
      <c r="D18" s="151">
        <v>155.864</v>
      </c>
      <c r="E18" s="151">
        <v>127.92100000000001</v>
      </c>
      <c r="F18" s="151">
        <v>133.285</v>
      </c>
      <c r="G18" s="151">
        <v>164.875</v>
      </c>
      <c r="H18" s="151">
        <v>172.07300000000001</v>
      </c>
      <c r="I18" s="151">
        <v>147.90100000000001</v>
      </c>
      <c r="J18" s="151">
        <v>144.22</v>
      </c>
      <c r="K18" s="151">
        <v>173.07</v>
      </c>
      <c r="L18" s="151">
        <v>203.90199999999999</v>
      </c>
      <c r="M18" s="151">
        <v>163.58500000000001</v>
      </c>
      <c r="N18" s="151">
        <v>155.751</v>
      </c>
      <c r="O18" s="151">
        <v>182.32400000000001</v>
      </c>
      <c r="P18" s="151">
        <v>197.15199999999999</v>
      </c>
      <c r="Q18" s="151">
        <v>161.75200000000001</v>
      </c>
      <c r="R18" s="151">
        <v>154.84299999999999</v>
      </c>
      <c r="S18" s="151">
        <v>202.94499999999999</v>
      </c>
      <c r="T18" s="151">
        <v>207.339</v>
      </c>
      <c r="U18" s="151">
        <v>178.006</v>
      </c>
      <c r="V18" s="151">
        <v>172.56800000000001</v>
      </c>
      <c r="W18" s="151">
        <v>207.35300000000001</v>
      </c>
      <c r="X18" s="151">
        <v>226.405</v>
      </c>
      <c r="Y18" s="151">
        <v>199.911</v>
      </c>
      <c r="Z18" s="151">
        <v>197.18299999999999</v>
      </c>
      <c r="AA18" s="151">
        <v>217.16900000000001</v>
      </c>
      <c r="AB18" s="151">
        <v>239.42699999999999</v>
      </c>
      <c r="AC18" s="151">
        <v>201.55199999999999</v>
      </c>
      <c r="AD18" s="151">
        <v>215.458</v>
      </c>
      <c r="AE18" s="151">
        <v>256.47899999999998</v>
      </c>
      <c r="AF18" s="151">
        <v>255.61699999999999</v>
      </c>
      <c r="AG18" s="151">
        <v>219.452</v>
      </c>
      <c r="AH18" s="151">
        <v>249.39400000000001</v>
      </c>
      <c r="AI18" s="151">
        <v>271.61900000000003</v>
      </c>
      <c r="AJ18" s="151">
        <v>292.30900000000003</v>
      </c>
      <c r="AK18" s="151">
        <v>231.19200000000001</v>
      </c>
      <c r="AL18" s="151">
        <v>256.48599999999999</v>
      </c>
      <c r="AM18" s="151">
        <v>245.41399999999999</v>
      </c>
      <c r="AN18" s="151">
        <v>304.63099999999997</v>
      </c>
      <c r="AO18" s="151">
        <v>248.76599999999999</v>
      </c>
      <c r="AP18" s="151">
        <v>271.40100000000001</v>
      </c>
      <c r="AQ18" s="151">
        <v>290.0378</v>
      </c>
      <c r="AR18" s="151">
        <v>273.81580000000002</v>
      </c>
      <c r="AS18" s="151">
        <v>256.17380000000003</v>
      </c>
      <c r="AT18" s="151">
        <v>270.67</v>
      </c>
      <c r="AU18" s="151">
        <v>343.51900000000001</v>
      </c>
      <c r="AV18" s="151">
        <v>346.11799999999999</v>
      </c>
      <c r="AW18" s="151">
        <v>321.22199999999998</v>
      </c>
      <c r="AX18" s="151">
        <v>333.33199999999999</v>
      </c>
      <c r="AY18" s="151">
        <v>308.18</v>
      </c>
      <c r="AZ18" s="151">
        <v>371.39440000000002</v>
      </c>
      <c r="BA18" s="151">
        <v>340.2303</v>
      </c>
      <c r="BB18" s="151">
        <v>313.399</v>
      </c>
      <c r="BC18" s="151">
        <v>447.4692</v>
      </c>
      <c r="BD18" s="151">
        <v>397.61829999999998</v>
      </c>
      <c r="BE18" s="151">
        <f>341.7814</f>
        <v>341.78140000000002</v>
      </c>
      <c r="BF18" s="151">
        <v>341.05059999999997</v>
      </c>
      <c r="BG18" s="151">
        <v>494.66140000000001</v>
      </c>
      <c r="BH18" s="151">
        <v>444.98820000000001</v>
      </c>
      <c r="BI18" s="151">
        <v>409.29689999999999</v>
      </c>
      <c r="BJ18" s="151">
        <v>409.29689999999999</v>
      </c>
      <c r="BK18" s="151">
        <f>SUM(BK15,BK12,BK9,BK3)</f>
        <v>536</v>
      </c>
      <c r="BL18" s="151">
        <f>SUM(BL15,BL12,BL9,BL3)</f>
        <v>486</v>
      </c>
      <c r="BM18" s="151">
        <f>SUM(BM15,BM12,BM9,BM3)</f>
        <v>457</v>
      </c>
      <c r="BN18" s="814">
        <f>SUM(BN15,BN12,BN9,BN3)</f>
        <v>459</v>
      </c>
    </row>
    <row r="19" spans="1:66">
      <c r="A19" s="666" t="s">
        <v>353</v>
      </c>
      <c r="B19" s="109"/>
      <c r="C19" s="109"/>
      <c r="D19" s="109"/>
      <c r="E19" s="109"/>
      <c r="F19" s="109"/>
      <c r="G19" s="110">
        <f>G18/C18-1</f>
        <v>3.5048841121964713E-2</v>
      </c>
      <c r="H19" s="110">
        <f t="shared" ref="H19:AX19" si="49">H18/D18-1</f>
        <v>0.10399450803264387</v>
      </c>
      <c r="I19" s="110">
        <f t="shared" si="49"/>
        <v>0.15619014860734359</v>
      </c>
      <c r="J19" s="110">
        <f t="shared" si="49"/>
        <v>8.2042240312113268E-2</v>
      </c>
      <c r="K19" s="110">
        <f t="shared" si="49"/>
        <v>4.9704321455648071E-2</v>
      </c>
      <c r="L19" s="110">
        <f t="shared" si="49"/>
        <v>0.18497381925113165</v>
      </c>
      <c r="M19" s="110">
        <f t="shared" si="49"/>
        <v>0.10604390774910244</v>
      </c>
      <c r="N19" s="110">
        <f t="shared" si="49"/>
        <v>7.9954236582998162E-2</v>
      </c>
      <c r="O19" s="110">
        <f t="shared" si="49"/>
        <v>5.3469694343329488E-2</v>
      </c>
      <c r="P19" s="110">
        <f t="shared" si="49"/>
        <v>-3.3104138262498695E-2</v>
      </c>
      <c r="Q19" s="110">
        <f t="shared" si="49"/>
        <v>-1.1205183849374967E-2</v>
      </c>
      <c r="R19" s="110">
        <f t="shared" si="49"/>
        <v>-5.8298181071069211E-3</v>
      </c>
      <c r="S19" s="110">
        <f t="shared" si="49"/>
        <v>0.11310085342576937</v>
      </c>
      <c r="T19" s="110">
        <f t="shared" si="49"/>
        <v>5.1670792079207883E-2</v>
      </c>
      <c r="U19" s="110">
        <f t="shared" si="49"/>
        <v>0.10048716553736581</v>
      </c>
      <c r="V19" s="110">
        <f t="shared" si="49"/>
        <v>0.11447078653862319</v>
      </c>
      <c r="W19" s="110">
        <f t="shared" si="49"/>
        <v>2.1720170489541557E-2</v>
      </c>
      <c r="X19" s="110">
        <f t="shared" si="49"/>
        <v>9.1955686098611489E-2</v>
      </c>
      <c r="Y19" s="110">
        <f t="shared" si="49"/>
        <v>0.12305764974214362</v>
      </c>
      <c r="Z19" s="110">
        <f t="shared" si="49"/>
        <v>0.14263942329980051</v>
      </c>
      <c r="AA19" s="110">
        <f t="shared" si="49"/>
        <v>4.7339561038422406E-2</v>
      </c>
      <c r="AB19" s="110">
        <f t="shared" si="49"/>
        <v>5.7516397606059977E-2</v>
      </c>
      <c r="AC19" s="110">
        <f t="shared" si="49"/>
        <v>8.2086528505185274E-3</v>
      </c>
      <c r="AD19" s="110">
        <f t="shared" si="49"/>
        <v>9.2680403483058837E-2</v>
      </c>
      <c r="AE19" s="110">
        <f t="shared" si="49"/>
        <v>0.18101110195285686</v>
      </c>
      <c r="AF19" s="110">
        <f t="shared" si="49"/>
        <v>6.7619775547452798E-2</v>
      </c>
      <c r="AG19" s="110">
        <f t="shared" si="49"/>
        <v>8.8810827974914686E-2</v>
      </c>
      <c r="AH19" s="110">
        <f t="shared" si="49"/>
        <v>0.15750633534145875</v>
      </c>
      <c r="AI19" s="110">
        <f t="shared" si="49"/>
        <v>5.9030174010348047E-2</v>
      </c>
      <c r="AJ19" s="110">
        <f t="shared" si="49"/>
        <v>0.14354287860353598</v>
      </c>
      <c r="AK19" s="110">
        <f t="shared" si="49"/>
        <v>5.349689225889942E-2</v>
      </c>
      <c r="AL19" s="110">
        <f t="shared" si="49"/>
        <v>2.843693112103729E-2</v>
      </c>
      <c r="AM19" s="110">
        <f t="shared" si="49"/>
        <v>-9.6477050574518164E-2</v>
      </c>
      <c r="AN19" s="110">
        <f t="shared" si="49"/>
        <v>4.2154021942533149E-2</v>
      </c>
      <c r="AO19" s="110">
        <f t="shared" si="49"/>
        <v>7.6014740994498009E-2</v>
      </c>
      <c r="AP19" s="110">
        <f t="shared" si="49"/>
        <v>5.8151322099451841E-2</v>
      </c>
      <c r="AQ19" s="110">
        <f t="shared" si="49"/>
        <v>0.18183070240491594</v>
      </c>
      <c r="AR19" s="110">
        <f t="shared" si="49"/>
        <v>-0.10115582458777983</v>
      </c>
      <c r="AS19" s="110">
        <f t="shared" si="49"/>
        <v>2.9778185121761114E-2</v>
      </c>
      <c r="AT19" s="110">
        <f t="shared" si="49"/>
        <v>-2.693431490672471E-3</v>
      </c>
      <c r="AU19" s="110">
        <f t="shared" si="49"/>
        <v>0.18439389624386893</v>
      </c>
      <c r="AV19" s="110">
        <f t="shared" si="49"/>
        <v>0.26405415611516925</v>
      </c>
      <c r="AW19" s="110">
        <f t="shared" si="49"/>
        <v>0.2539221419208364</v>
      </c>
      <c r="AX19" s="110">
        <f t="shared" si="49"/>
        <v>0.23150700114530598</v>
      </c>
      <c r="AY19" s="110">
        <f t="shared" ref="AY19:BN19" si="50">AY18/AU18-1</f>
        <v>-0.10287349462475148</v>
      </c>
      <c r="AZ19" s="110">
        <f t="shared" si="50"/>
        <v>7.3028273594554438E-2</v>
      </c>
      <c r="BA19" s="110">
        <f t="shared" si="50"/>
        <v>5.9174963109625223E-2</v>
      </c>
      <c r="BB19" s="110">
        <f t="shared" si="50"/>
        <v>-5.9799239196956733E-2</v>
      </c>
      <c r="BC19" s="110">
        <f t="shared" si="50"/>
        <v>0.45197352196768126</v>
      </c>
      <c r="BD19" s="110">
        <f t="shared" si="50"/>
        <v>7.0609303748252472E-2</v>
      </c>
      <c r="BE19" s="110">
        <f t="shared" si="50"/>
        <v>4.5589707912552235E-3</v>
      </c>
      <c r="BF19" s="110">
        <f t="shared" si="50"/>
        <v>8.8231296207071486E-2</v>
      </c>
      <c r="BG19" s="110">
        <f t="shared" si="50"/>
        <v>0.10546468896630201</v>
      </c>
      <c r="BH19" s="110">
        <f t="shared" si="50"/>
        <v>0.11913410424017212</v>
      </c>
      <c r="BI19" s="110">
        <f t="shared" si="50"/>
        <v>0.19754000656560011</v>
      </c>
      <c r="BJ19" s="110">
        <f t="shared" si="50"/>
        <v>0.20010608396525331</v>
      </c>
      <c r="BK19" s="110">
        <f t="shared" si="50"/>
        <v>8.3569488138754977E-2</v>
      </c>
      <c r="BL19" s="110">
        <f t="shared" si="50"/>
        <v>9.2163792208422635E-2</v>
      </c>
      <c r="BM19" s="110">
        <f t="shared" si="50"/>
        <v>0.1165488915259314</v>
      </c>
      <c r="BN19" s="295">
        <f t="shared" si="50"/>
        <v>0.12143531993523538</v>
      </c>
    </row>
    <row r="20" spans="1:66">
      <c r="A20" s="667" t="s">
        <v>121</v>
      </c>
      <c r="B20" s="111"/>
      <c r="C20" s="112">
        <v>0.65800000000000003</v>
      </c>
      <c r="D20" s="112">
        <v>1.62</v>
      </c>
      <c r="E20" s="112">
        <v>1.4470000000000001</v>
      </c>
      <c r="F20" s="112">
        <v>0.58599999999999997</v>
      </c>
      <c r="G20" s="112">
        <v>0.98699999999999999</v>
      </c>
      <c r="H20" s="112">
        <v>2.12</v>
      </c>
      <c r="I20" s="112">
        <v>0.875</v>
      </c>
      <c r="J20" s="112">
        <v>3.661</v>
      </c>
      <c r="K20" s="112">
        <v>1.8520000000000001</v>
      </c>
      <c r="L20" s="112">
        <v>1.5720000000000001</v>
      </c>
      <c r="M20" s="112">
        <v>1.1970000000000001</v>
      </c>
      <c r="N20" s="112">
        <v>1.1759999999999999</v>
      </c>
      <c r="O20" s="112">
        <v>0.78500000000000003</v>
      </c>
      <c r="P20" s="112">
        <v>0.84899999999999998</v>
      </c>
      <c r="Q20" s="112">
        <v>0.65800000000000003</v>
      </c>
      <c r="R20" s="112">
        <v>0.93700000000000006</v>
      </c>
      <c r="S20" s="112">
        <v>0.92100000000000004</v>
      </c>
      <c r="T20" s="112">
        <v>0.79200000000000004</v>
      </c>
      <c r="U20" s="112">
        <v>0.89300000000000002</v>
      </c>
      <c r="V20" s="112">
        <v>1.133</v>
      </c>
      <c r="W20" s="112">
        <v>0.89600000000000002</v>
      </c>
      <c r="X20" s="112">
        <v>2.4809999999999999</v>
      </c>
      <c r="Y20" s="112">
        <v>1.9470000000000001</v>
      </c>
      <c r="Z20" s="112">
        <v>0.84199999999999997</v>
      </c>
      <c r="AA20" s="112">
        <v>1.1830000000000001</v>
      </c>
      <c r="AB20" s="112">
        <v>0.84199999999999997</v>
      </c>
      <c r="AC20" s="112">
        <v>0.99</v>
      </c>
      <c r="AD20" s="112">
        <v>1.0249999999999999</v>
      </c>
      <c r="AE20" s="112">
        <v>3.052</v>
      </c>
      <c r="AF20" s="112">
        <v>2.915</v>
      </c>
      <c r="AG20" s="112">
        <v>5.76</v>
      </c>
      <c r="AH20" s="112">
        <v>0</v>
      </c>
      <c r="AI20" s="112">
        <v>0</v>
      </c>
      <c r="AJ20" s="112">
        <v>0</v>
      </c>
      <c r="AK20" s="112">
        <v>0</v>
      </c>
      <c r="AL20" s="112">
        <v>0</v>
      </c>
      <c r="AM20" s="112">
        <v>0</v>
      </c>
      <c r="AN20" s="112">
        <v>0</v>
      </c>
      <c r="AO20" s="112">
        <v>0</v>
      </c>
      <c r="AP20" s="112">
        <v>0</v>
      </c>
      <c r="AQ20" s="112">
        <v>0</v>
      </c>
      <c r="AR20" s="112">
        <v>0</v>
      </c>
      <c r="AS20" s="112">
        <v>0</v>
      </c>
      <c r="AT20" s="112">
        <v>0</v>
      </c>
      <c r="AU20" s="112">
        <v>0</v>
      </c>
      <c r="AV20" s="112">
        <v>0</v>
      </c>
      <c r="AW20" s="112">
        <v>0</v>
      </c>
      <c r="AX20" s="112">
        <v>0</v>
      </c>
      <c r="AY20" s="112">
        <v>0</v>
      </c>
      <c r="AZ20" s="112">
        <v>0</v>
      </c>
      <c r="BA20" s="112">
        <v>0</v>
      </c>
      <c r="BB20" s="112"/>
      <c r="BC20" s="112"/>
      <c r="BD20" s="112"/>
      <c r="BE20" s="112"/>
      <c r="BF20" s="112"/>
      <c r="BG20" s="112"/>
      <c r="BH20" s="112"/>
      <c r="BI20" s="112"/>
      <c r="BJ20" s="112"/>
      <c r="BK20" s="112"/>
      <c r="BL20" s="112"/>
      <c r="BM20" s="112"/>
      <c r="BN20" s="815"/>
    </row>
    <row r="21" spans="1:66">
      <c r="A21" s="113" t="s">
        <v>354</v>
      </c>
      <c r="B21" s="114"/>
      <c r="C21" s="115">
        <f>C18+C20</f>
        <v>159.94999999999999</v>
      </c>
      <c r="D21" s="115">
        <f t="shared" ref="D21:AR21" si="51">D18+D20</f>
        <v>157.48400000000001</v>
      </c>
      <c r="E21" s="115">
        <f t="shared" si="51"/>
        <v>129.36799999999999</v>
      </c>
      <c r="F21" s="115">
        <f t="shared" si="51"/>
        <v>133.87100000000001</v>
      </c>
      <c r="G21" s="115">
        <f t="shared" si="51"/>
        <v>165.86199999999999</v>
      </c>
      <c r="H21" s="115">
        <f t="shared" si="51"/>
        <v>174.19300000000001</v>
      </c>
      <c r="I21" s="115">
        <f t="shared" si="51"/>
        <v>148.77600000000001</v>
      </c>
      <c r="J21" s="115">
        <f t="shared" si="51"/>
        <v>147.881</v>
      </c>
      <c r="K21" s="115">
        <f t="shared" si="51"/>
        <v>174.922</v>
      </c>
      <c r="L21" s="115">
        <f t="shared" si="51"/>
        <v>205.47399999999999</v>
      </c>
      <c r="M21" s="115">
        <f t="shared" si="51"/>
        <v>164.78200000000001</v>
      </c>
      <c r="N21" s="115">
        <f t="shared" si="51"/>
        <v>156.92699999999999</v>
      </c>
      <c r="O21" s="115">
        <f t="shared" si="51"/>
        <v>183.10900000000001</v>
      </c>
      <c r="P21" s="115">
        <f t="shared" si="51"/>
        <v>198.00099999999998</v>
      </c>
      <c r="Q21" s="115">
        <f t="shared" si="51"/>
        <v>162.41</v>
      </c>
      <c r="R21" s="115">
        <f t="shared" si="51"/>
        <v>155.78</v>
      </c>
      <c r="S21" s="115">
        <f t="shared" si="51"/>
        <v>203.86599999999999</v>
      </c>
      <c r="T21" s="115">
        <f t="shared" si="51"/>
        <v>208.131</v>
      </c>
      <c r="U21" s="115">
        <f t="shared" si="51"/>
        <v>178.899</v>
      </c>
      <c r="V21" s="115">
        <f t="shared" si="51"/>
        <v>173.70100000000002</v>
      </c>
      <c r="W21" s="115">
        <f t="shared" si="51"/>
        <v>208.249</v>
      </c>
      <c r="X21" s="115">
        <f t="shared" si="51"/>
        <v>228.886</v>
      </c>
      <c r="Y21" s="115">
        <f t="shared" si="51"/>
        <v>201.858</v>
      </c>
      <c r="Z21" s="115">
        <f t="shared" si="51"/>
        <v>198.02500000000001</v>
      </c>
      <c r="AA21" s="115">
        <f t="shared" si="51"/>
        <v>218.352</v>
      </c>
      <c r="AB21" s="115">
        <f t="shared" si="51"/>
        <v>240.26900000000001</v>
      </c>
      <c r="AC21" s="115">
        <f t="shared" si="51"/>
        <v>202.542</v>
      </c>
      <c r="AD21" s="115">
        <f t="shared" si="51"/>
        <v>216.483</v>
      </c>
      <c r="AE21" s="115">
        <f t="shared" si="51"/>
        <v>259.53100000000001</v>
      </c>
      <c r="AF21" s="115">
        <f t="shared" si="51"/>
        <v>258.53199999999998</v>
      </c>
      <c r="AG21" s="115">
        <f t="shared" si="51"/>
        <v>225.21199999999999</v>
      </c>
      <c r="AH21" s="115">
        <f t="shared" si="51"/>
        <v>249.39400000000001</v>
      </c>
      <c r="AI21" s="115">
        <f t="shared" si="51"/>
        <v>271.61900000000003</v>
      </c>
      <c r="AJ21" s="115">
        <f t="shared" si="51"/>
        <v>292.30900000000003</v>
      </c>
      <c r="AK21" s="115">
        <f t="shared" si="51"/>
        <v>231.19200000000001</v>
      </c>
      <c r="AL21" s="115">
        <f t="shared" si="51"/>
        <v>256.48599999999999</v>
      </c>
      <c r="AM21" s="115">
        <f t="shared" si="51"/>
        <v>245.41399999999999</v>
      </c>
      <c r="AN21" s="115">
        <f t="shared" si="51"/>
        <v>304.63099999999997</v>
      </c>
      <c r="AO21" s="115">
        <f t="shared" si="51"/>
        <v>248.76599999999999</v>
      </c>
      <c r="AP21" s="115">
        <f t="shared" si="51"/>
        <v>271.40100000000001</v>
      </c>
      <c r="AQ21" s="115">
        <f t="shared" si="51"/>
        <v>290.0378</v>
      </c>
      <c r="AR21" s="115">
        <f t="shared" si="51"/>
        <v>273.81580000000002</v>
      </c>
      <c r="AS21" s="115">
        <f t="shared" ref="AS21:BG21" si="52">AS18+AS20</f>
        <v>256.17380000000003</v>
      </c>
      <c r="AT21" s="115">
        <f t="shared" si="52"/>
        <v>270.67</v>
      </c>
      <c r="AU21" s="115">
        <f t="shared" si="52"/>
        <v>343.51900000000001</v>
      </c>
      <c r="AV21" s="115">
        <f t="shared" si="52"/>
        <v>346.11799999999999</v>
      </c>
      <c r="AW21" s="115">
        <f t="shared" si="52"/>
        <v>321.22199999999998</v>
      </c>
      <c r="AX21" s="115">
        <f t="shared" si="52"/>
        <v>333.33199999999999</v>
      </c>
      <c r="AY21" s="115">
        <f t="shared" si="52"/>
        <v>308.18</v>
      </c>
      <c r="AZ21" s="115">
        <f t="shared" si="52"/>
        <v>371.39440000000002</v>
      </c>
      <c r="BA21" s="115">
        <f t="shared" si="52"/>
        <v>340.2303</v>
      </c>
      <c r="BB21" s="115">
        <f t="shared" si="52"/>
        <v>313.399</v>
      </c>
      <c r="BC21" s="115">
        <f t="shared" si="52"/>
        <v>447.4692</v>
      </c>
      <c r="BD21" s="115">
        <f t="shared" si="52"/>
        <v>397.61829999999998</v>
      </c>
      <c r="BE21" s="115">
        <f t="shared" si="52"/>
        <v>341.78140000000002</v>
      </c>
      <c r="BF21" s="115">
        <f t="shared" si="52"/>
        <v>341.05059999999997</v>
      </c>
      <c r="BG21" s="115">
        <f t="shared" si="52"/>
        <v>494.66140000000001</v>
      </c>
      <c r="BH21" s="115">
        <f t="shared" ref="BH21:BI21" si="53">BH18+BH20</f>
        <v>444.98820000000001</v>
      </c>
      <c r="BI21" s="115">
        <f t="shared" si="53"/>
        <v>409.29689999999999</v>
      </c>
      <c r="BJ21" s="115">
        <v>434.80369999999999</v>
      </c>
      <c r="BK21" s="115">
        <v>536.37670000000003</v>
      </c>
      <c r="BL21" s="115">
        <v>486.36559999999997</v>
      </c>
      <c r="BM21" s="115">
        <v>458.16809999999998</v>
      </c>
      <c r="BN21" s="816">
        <v>462.0333</v>
      </c>
    </row>
    <row r="22" spans="1:66" s="263" customFormat="1">
      <c r="A22" s="116" t="s">
        <v>355</v>
      </c>
      <c r="B22" s="104"/>
      <c r="C22" s="668"/>
      <c r="D22" s="417">
        <f>D21/C21-1</f>
        <v>-1.5417317911847306E-2</v>
      </c>
      <c r="E22" s="417">
        <f t="shared" ref="E22:AZ22" si="54">E21/D21-1</f>
        <v>-0.17853242234131728</v>
      </c>
      <c r="F22" s="417">
        <f t="shared" si="54"/>
        <v>3.4807680415558817E-2</v>
      </c>
      <c r="G22" s="417">
        <f t="shared" si="54"/>
        <v>0.23896885807979307</v>
      </c>
      <c r="H22" s="417">
        <f t="shared" si="54"/>
        <v>5.0228503213515019E-2</v>
      </c>
      <c r="I22" s="417">
        <f t="shared" si="54"/>
        <v>-0.14591286676272874</v>
      </c>
      <c r="J22" s="417">
        <f t="shared" si="54"/>
        <v>-6.0157552293381711E-3</v>
      </c>
      <c r="K22" s="417">
        <f t="shared" si="54"/>
        <v>0.18285648595830439</v>
      </c>
      <c r="L22" s="417">
        <f t="shared" si="54"/>
        <v>0.17466070591463612</v>
      </c>
      <c r="M22" s="417">
        <f t="shared" si="54"/>
        <v>-0.19803965465216999</v>
      </c>
      <c r="N22" s="417">
        <f t="shared" si="54"/>
        <v>-4.7669041521525513E-2</v>
      </c>
      <c r="O22" s="417">
        <f t="shared" si="54"/>
        <v>0.16684190738368798</v>
      </c>
      <c r="P22" s="417">
        <f t="shared" si="54"/>
        <v>8.1328607550693599E-2</v>
      </c>
      <c r="Q22" s="417">
        <f t="shared" si="54"/>
        <v>-0.17975161741607359</v>
      </c>
      <c r="R22" s="417">
        <f t="shared" si="54"/>
        <v>-4.0822609445231195E-2</v>
      </c>
      <c r="S22" s="417">
        <f t="shared" si="54"/>
        <v>0.30867890614969817</v>
      </c>
      <c r="T22" s="417">
        <f t="shared" si="54"/>
        <v>2.0920604710937596E-2</v>
      </c>
      <c r="U22" s="417">
        <f t="shared" si="54"/>
        <v>-0.14045000504489957</v>
      </c>
      <c r="V22" s="417">
        <f t="shared" si="54"/>
        <v>-2.9055500589718064E-2</v>
      </c>
      <c r="W22" s="417">
        <f t="shared" si="54"/>
        <v>0.19889350090097335</v>
      </c>
      <c r="X22" s="417">
        <f t="shared" si="54"/>
        <v>9.9097714754932786E-2</v>
      </c>
      <c r="Y22" s="417">
        <f t="shared" si="54"/>
        <v>-0.11808498553865243</v>
      </c>
      <c r="Z22" s="417">
        <f t="shared" si="54"/>
        <v>-1.8988595943683184E-2</v>
      </c>
      <c r="AA22" s="417">
        <f t="shared" si="54"/>
        <v>0.10264865547279389</v>
      </c>
      <c r="AB22" s="417">
        <f t="shared" si="54"/>
        <v>0.10037462445958822</v>
      </c>
      <c r="AC22" s="417">
        <f t="shared" si="54"/>
        <v>-0.15701984026237259</v>
      </c>
      <c r="AD22" s="417">
        <f t="shared" si="54"/>
        <v>6.8830168557632465E-2</v>
      </c>
      <c r="AE22" s="417">
        <f t="shared" si="54"/>
        <v>0.19885164193031324</v>
      </c>
      <c r="AF22" s="417">
        <f t="shared" si="54"/>
        <v>-3.8492511491884374E-3</v>
      </c>
      <c r="AG22" s="417">
        <f t="shared" si="54"/>
        <v>-0.12888153110640077</v>
      </c>
      <c r="AH22" s="417">
        <f t="shared" si="54"/>
        <v>0.10737438502388863</v>
      </c>
      <c r="AI22" s="417">
        <f t="shared" si="54"/>
        <v>8.911601722575524E-2</v>
      </c>
      <c r="AJ22" s="417">
        <f t="shared" si="54"/>
        <v>7.6172874504360832E-2</v>
      </c>
      <c r="AK22" s="417">
        <f t="shared" si="54"/>
        <v>-0.20908353831048654</v>
      </c>
      <c r="AL22" s="417">
        <f t="shared" si="54"/>
        <v>0.10940689989272978</v>
      </c>
      <c r="AM22" s="417">
        <f t="shared" si="54"/>
        <v>-4.3168048158574002E-2</v>
      </c>
      <c r="AN22" s="417">
        <f t="shared" si="54"/>
        <v>0.24129430268851815</v>
      </c>
      <c r="AO22" s="417">
        <f t="shared" si="54"/>
        <v>-0.1833858011824141</v>
      </c>
      <c r="AP22" s="417">
        <f t="shared" si="54"/>
        <v>9.0989122307710835E-2</v>
      </c>
      <c r="AQ22" s="417">
        <f t="shared" si="54"/>
        <v>6.8668870048378627E-2</v>
      </c>
      <c r="AR22" s="417">
        <f t="shared" si="54"/>
        <v>-5.5930640764755402E-2</v>
      </c>
      <c r="AS22" s="417">
        <f t="shared" si="54"/>
        <v>-6.4430175322242156E-2</v>
      </c>
      <c r="AT22" s="417">
        <f t="shared" si="54"/>
        <v>5.6587363735089102E-2</v>
      </c>
      <c r="AU22" s="417">
        <f t="shared" si="54"/>
        <v>0.26914323715225175</v>
      </c>
      <c r="AV22" s="417">
        <f t="shared" si="54"/>
        <v>7.5658114980539093E-3</v>
      </c>
      <c r="AW22" s="417">
        <f t="shared" si="54"/>
        <v>-7.1929226448783412E-2</v>
      </c>
      <c r="AX22" s="417">
        <f t="shared" si="54"/>
        <v>3.7699783950040811E-2</v>
      </c>
      <c r="AY22" s="417">
        <f t="shared" si="54"/>
        <v>-7.5456301825207239E-2</v>
      </c>
      <c r="AZ22" s="417">
        <f t="shared" si="54"/>
        <v>0.20512168213381798</v>
      </c>
      <c r="BA22" s="417">
        <f t="shared" ref="BA22:BK22" si="55">BA21/AZ21-1</f>
        <v>-8.3911065971915666E-2</v>
      </c>
      <c r="BB22" s="417">
        <f t="shared" si="55"/>
        <v>-7.8862170712014734E-2</v>
      </c>
      <c r="BC22" s="417">
        <f t="shared" si="55"/>
        <v>0.42779396232917133</v>
      </c>
      <c r="BD22" s="417">
        <f t="shared" si="55"/>
        <v>-0.11140632696060426</v>
      </c>
      <c r="BE22" s="417">
        <f t="shared" si="55"/>
        <v>-0.14042839577554644</v>
      </c>
      <c r="BF22" s="417">
        <f t="shared" si="55"/>
        <v>-2.1382088083202744E-3</v>
      </c>
      <c r="BG22" s="417">
        <f t="shared" si="55"/>
        <v>0.45040472000342491</v>
      </c>
      <c r="BH22" s="417">
        <f t="shared" si="55"/>
        <v>-0.10041858936233961</v>
      </c>
      <c r="BI22" s="417">
        <f t="shared" si="55"/>
        <v>-8.0207295384461919E-2</v>
      </c>
      <c r="BJ22" s="417">
        <f t="shared" si="55"/>
        <v>6.2318576075215848E-2</v>
      </c>
      <c r="BK22" s="417">
        <f t="shared" si="55"/>
        <v>0.23360656774539867</v>
      </c>
      <c r="BL22" s="417">
        <f>BL21/BK21-1</f>
        <v>-9.3238762981315282E-2</v>
      </c>
      <c r="BM22" s="417">
        <f>BM21/BL21-1</f>
        <v>-5.7975934153237763E-2</v>
      </c>
      <c r="BN22" s="297">
        <f>BN21/BM21-1</f>
        <v>8.4362049649462367E-3</v>
      </c>
    </row>
    <row r="23" spans="1:66" s="263" customFormat="1">
      <c r="A23" s="666" t="s">
        <v>353</v>
      </c>
      <c r="B23" s="109"/>
      <c r="C23" s="261"/>
      <c r="D23" s="261"/>
      <c r="E23" s="261"/>
      <c r="F23" s="261"/>
      <c r="G23" s="262">
        <f>G21/C21-1</f>
        <v>3.6961550484526429E-2</v>
      </c>
      <c r="H23" s="262">
        <f t="shared" ref="H23:AX23" si="56">H21/D21-1</f>
        <v>0.10609966726778586</v>
      </c>
      <c r="I23" s="262">
        <f t="shared" si="56"/>
        <v>0.15002164368313653</v>
      </c>
      <c r="J23" s="262">
        <f t="shared" si="56"/>
        <v>0.10465298683060542</v>
      </c>
      <c r="K23" s="262">
        <f t="shared" si="56"/>
        <v>5.4623723336267416E-2</v>
      </c>
      <c r="L23" s="262">
        <f t="shared" si="56"/>
        <v>0.17957667644509234</v>
      </c>
      <c r="M23" s="262">
        <f t="shared" si="56"/>
        <v>0.10758455664892197</v>
      </c>
      <c r="N23" s="262">
        <f t="shared" si="56"/>
        <v>6.1170806256381827E-2</v>
      </c>
      <c r="O23" s="262">
        <f t="shared" si="56"/>
        <v>4.6803718228696223E-2</v>
      </c>
      <c r="P23" s="262">
        <f t="shared" si="56"/>
        <v>-3.6369565005791582E-2</v>
      </c>
      <c r="Q23" s="262">
        <f t="shared" si="56"/>
        <v>-1.439477612846074E-2</v>
      </c>
      <c r="R23" s="262">
        <f t="shared" si="56"/>
        <v>-7.3091309972151963E-3</v>
      </c>
      <c r="S23" s="262">
        <f t="shared" si="56"/>
        <v>0.11335870983949436</v>
      </c>
      <c r="T23" s="262">
        <f t="shared" si="56"/>
        <v>5.1161357770920457E-2</v>
      </c>
      <c r="U23" s="262">
        <f t="shared" si="56"/>
        <v>0.10152699956899203</v>
      </c>
      <c r="V23" s="262">
        <f t="shared" si="56"/>
        <v>0.11504044164847871</v>
      </c>
      <c r="W23" s="262">
        <f t="shared" si="56"/>
        <v>2.1499416283244921E-2</v>
      </c>
      <c r="X23" s="262">
        <f t="shared" si="56"/>
        <v>9.9720848888440461E-2</v>
      </c>
      <c r="Y23" s="262">
        <f t="shared" si="56"/>
        <v>0.12833498230845342</v>
      </c>
      <c r="Z23" s="262">
        <f t="shared" si="56"/>
        <v>0.1400337361327797</v>
      </c>
      <c r="AA23" s="262">
        <f t="shared" si="56"/>
        <v>4.8514038482777799E-2</v>
      </c>
      <c r="AB23" s="262">
        <f t="shared" si="56"/>
        <v>4.9732181085780702E-2</v>
      </c>
      <c r="AC23" s="262">
        <f t="shared" si="56"/>
        <v>3.3885206432244797E-3</v>
      </c>
      <c r="AD23" s="262">
        <f t="shared" si="56"/>
        <v>9.3210453225602841E-2</v>
      </c>
      <c r="AE23" s="262">
        <f t="shared" si="56"/>
        <v>0.18858998314647901</v>
      </c>
      <c r="AF23" s="262">
        <f t="shared" si="56"/>
        <v>7.6010638076489112E-2</v>
      </c>
      <c r="AG23" s="262">
        <f t="shared" si="56"/>
        <v>0.11192740271153623</v>
      </c>
      <c r="AH23" s="262">
        <f t="shared" si="56"/>
        <v>0.1520257941732146</v>
      </c>
      <c r="AI23" s="262">
        <f t="shared" si="56"/>
        <v>4.6576324215604314E-2</v>
      </c>
      <c r="AJ23" s="262">
        <f t="shared" si="56"/>
        <v>0.13064920396701396</v>
      </c>
      <c r="AK23" s="262">
        <f t="shared" si="56"/>
        <v>2.6552759178019025E-2</v>
      </c>
      <c r="AL23" s="262">
        <f t="shared" si="56"/>
        <v>2.843693112103729E-2</v>
      </c>
      <c r="AM23" s="262">
        <f t="shared" si="56"/>
        <v>-9.6477050574518164E-2</v>
      </c>
      <c r="AN23" s="262">
        <f t="shared" si="56"/>
        <v>4.2154021942533149E-2</v>
      </c>
      <c r="AO23" s="262">
        <f t="shared" si="56"/>
        <v>7.6014740994498009E-2</v>
      </c>
      <c r="AP23" s="262">
        <f t="shared" si="56"/>
        <v>5.8151322099451841E-2</v>
      </c>
      <c r="AQ23" s="262">
        <f t="shared" si="56"/>
        <v>0.18183070240491594</v>
      </c>
      <c r="AR23" s="262">
        <f t="shared" si="56"/>
        <v>-0.10115582458777983</v>
      </c>
      <c r="AS23" s="262">
        <f t="shared" si="56"/>
        <v>2.9778185121761114E-2</v>
      </c>
      <c r="AT23" s="262">
        <f t="shared" si="56"/>
        <v>-2.693431490672471E-3</v>
      </c>
      <c r="AU23" s="262">
        <f t="shared" si="56"/>
        <v>0.18439389624386893</v>
      </c>
      <c r="AV23" s="262">
        <f t="shared" si="56"/>
        <v>0.26405415611516925</v>
      </c>
      <c r="AW23" s="262">
        <f t="shared" si="56"/>
        <v>0.2539221419208364</v>
      </c>
      <c r="AX23" s="262">
        <f t="shared" si="56"/>
        <v>0.23150700114530598</v>
      </c>
      <c r="AY23" s="262">
        <f t="shared" ref="AY23:BK23" si="57">AY21/AU21-1</f>
        <v>-0.10287349462475148</v>
      </c>
      <c r="AZ23" s="262">
        <f t="shared" si="57"/>
        <v>7.3028273594554438E-2</v>
      </c>
      <c r="BA23" s="262">
        <f t="shared" si="57"/>
        <v>5.9174963109625223E-2</v>
      </c>
      <c r="BB23" s="262">
        <f t="shared" si="57"/>
        <v>-5.9799239196956733E-2</v>
      </c>
      <c r="BC23" s="262">
        <f t="shared" si="57"/>
        <v>0.45197352196768126</v>
      </c>
      <c r="BD23" s="262">
        <f t="shared" si="57"/>
        <v>7.0609303748252472E-2</v>
      </c>
      <c r="BE23" s="262">
        <f t="shared" si="57"/>
        <v>4.5589707912552235E-3</v>
      </c>
      <c r="BF23" s="262">
        <f t="shared" si="57"/>
        <v>8.8231296207071486E-2</v>
      </c>
      <c r="BG23" s="262">
        <f t="shared" si="57"/>
        <v>0.10546468896630201</v>
      </c>
      <c r="BH23" s="262">
        <f t="shared" si="57"/>
        <v>0.11913410424017212</v>
      </c>
      <c r="BI23" s="262">
        <f t="shared" si="57"/>
        <v>0.19754000656560011</v>
      </c>
      <c r="BJ23" s="262">
        <f t="shared" si="57"/>
        <v>0.27489498625717124</v>
      </c>
      <c r="BK23" s="262">
        <f t="shared" si="57"/>
        <v>8.4331019157751097E-2</v>
      </c>
      <c r="BL23" s="262">
        <f>BL21/BH21-1</f>
        <v>9.2985387028240218E-2</v>
      </c>
      <c r="BM23" s="262">
        <f>BM21/BI21-1</f>
        <v>0.11940281003838527</v>
      </c>
      <c r="BN23" s="298">
        <f>BN21/BJ21-1</f>
        <v>6.2625042059209823E-2</v>
      </c>
    </row>
    <row r="24" spans="1:66" ht="15" customHeight="1">
      <c r="A24" s="117" t="s">
        <v>128</v>
      </c>
      <c r="C24" s="107">
        <f>SUM(C25:C27)</f>
        <v>69.350999999999999</v>
      </c>
      <c r="D24" s="107">
        <f t="shared" ref="D24:AZ24" si="58">SUM(D25:D27)</f>
        <v>73.983999999999995</v>
      </c>
      <c r="E24" s="107">
        <f t="shared" si="58"/>
        <v>55.369</v>
      </c>
      <c r="F24" s="107">
        <f t="shared" si="58"/>
        <v>74.406000000000006</v>
      </c>
      <c r="G24" s="107">
        <f t="shared" si="58"/>
        <v>74.415000000000006</v>
      </c>
      <c r="H24" s="107">
        <f t="shared" si="58"/>
        <v>68.493000000000009</v>
      </c>
      <c r="I24" s="107">
        <f t="shared" si="58"/>
        <v>57.440000000000005</v>
      </c>
      <c r="J24" s="107">
        <f t="shared" si="58"/>
        <v>61.275999999999996</v>
      </c>
      <c r="K24" s="107">
        <f t="shared" si="58"/>
        <v>77.884</v>
      </c>
      <c r="L24" s="107">
        <f t="shared" si="58"/>
        <v>87.481999999999999</v>
      </c>
      <c r="M24" s="107">
        <f t="shared" si="58"/>
        <v>65.062000000000012</v>
      </c>
      <c r="N24" s="107">
        <f t="shared" si="58"/>
        <v>62.413000000000011</v>
      </c>
      <c r="O24" s="107">
        <f t="shared" si="58"/>
        <v>76.902000000000001</v>
      </c>
      <c r="P24" s="107">
        <f t="shared" si="58"/>
        <v>81.725999999999999</v>
      </c>
      <c r="Q24" s="107">
        <f t="shared" si="58"/>
        <v>61.515000000000001</v>
      </c>
      <c r="R24" s="107">
        <f t="shared" si="58"/>
        <v>59.437000000000012</v>
      </c>
      <c r="S24" s="107">
        <f t="shared" si="58"/>
        <v>85.653000000000006</v>
      </c>
      <c r="T24" s="107">
        <f t="shared" si="58"/>
        <v>81.366</v>
      </c>
      <c r="U24" s="107">
        <f t="shared" si="58"/>
        <v>70.326999999999998</v>
      </c>
      <c r="V24" s="107">
        <f t="shared" si="58"/>
        <v>66.64800000000001</v>
      </c>
      <c r="W24" s="107">
        <f t="shared" si="58"/>
        <v>84.329000000000008</v>
      </c>
      <c r="X24" s="107">
        <f t="shared" si="58"/>
        <v>86.965999999999994</v>
      </c>
      <c r="Y24" s="107">
        <f t="shared" si="58"/>
        <v>75.213999999999999</v>
      </c>
      <c r="Z24" s="107">
        <f t="shared" si="58"/>
        <v>73.617999999999995</v>
      </c>
      <c r="AA24" s="107">
        <f t="shared" si="58"/>
        <v>86.832999999999998</v>
      </c>
      <c r="AB24" s="107">
        <f t="shared" si="58"/>
        <v>89.123000000000005</v>
      </c>
      <c r="AC24" s="107">
        <f t="shared" si="58"/>
        <v>74.723000000000013</v>
      </c>
      <c r="AD24" s="107">
        <f t="shared" si="58"/>
        <v>82.411999999999992</v>
      </c>
      <c r="AE24" s="107">
        <f t="shared" si="58"/>
        <v>99.219999999999985</v>
      </c>
      <c r="AF24" s="107">
        <f t="shared" si="58"/>
        <v>97.268999999999991</v>
      </c>
      <c r="AG24" s="107">
        <f t="shared" si="58"/>
        <v>78.048000000000002</v>
      </c>
      <c r="AH24" s="107">
        <f t="shared" si="58"/>
        <v>80.322999999999993</v>
      </c>
      <c r="AI24" s="107">
        <f t="shared" si="58"/>
        <v>90.686000000000007</v>
      </c>
      <c r="AJ24" s="107">
        <f t="shared" si="58"/>
        <v>92.552000000000007</v>
      </c>
      <c r="AK24" s="107">
        <f t="shared" si="58"/>
        <v>67.960000000000008</v>
      </c>
      <c r="AL24" s="107">
        <f t="shared" si="58"/>
        <v>85.534999999999997</v>
      </c>
      <c r="AM24" s="107">
        <f t="shared" si="58"/>
        <v>83.516000000000005</v>
      </c>
      <c r="AN24" s="107">
        <f t="shared" si="58"/>
        <v>97.945999999999998</v>
      </c>
      <c r="AO24" s="107">
        <f t="shared" si="58"/>
        <v>73.394000000000005</v>
      </c>
      <c r="AP24" s="107">
        <f t="shared" si="58"/>
        <v>95.124999999999986</v>
      </c>
      <c r="AQ24" s="107">
        <f t="shared" si="58"/>
        <v>90.771599999999992</v>
      </c>
      <c r="AR24" s="107">
        <f t="shared" si="58"/>
        <v>91.291399999999982</v>
      </c>
      <c r="AS24" s="107">
        <f t="shared" si="58"/>
        <v>74.029499999999999</v>
      </c>
      <c r="AT24" s="107">
        <f t="shared" si="58"/>
        <v>89.050999999999988</v>
      </c>
      <c r="AU24" s="107">
        <f t="shared" si="58"/>
        <v>115.756</v>
      </c>
      <c r="AV24" s="107">
        <f t="shared" si="58"/>
        <v>120.377</v>
      </c>
      <c r="AW24" s="107">
        <f t="shared" si="58"/>
        <v>88.313999999999993</v>
      </c>
      <c r="AX24" s="107">
        <f t="shared" si="58"/>
        <v>101.28100000000001</v>
      </c>
      <c r="AY24" s="107">
        <f t="shared" si="58"/>
        <v>83.914000000000016</v>
      </c>
      <c r="AZ24" s="107">
        <f t="shared" si="58"/>
        <v>115.1314</v>
      </c>
      <c r="BA24" s="107">
        <f t="shared" ref="BA24:BH24" si="59">SUM(BA25:BA27)</f>
        <v>110.5638</v>
      </c>
      <c r="BB24" s="107">
        <f t="shared" si="59"/>
        <v>103.88130000000001</v>
      </c>
      <c r="BC24" s="107">
        <f t="shared" si="59"/>
        <v>146.65010000000001</v>
      </c>
      <c r="BD24" s="107">
        <f t="shared" si="59"/>
        <v>136.47989999999999</v>
      </c>
      <c r="BE24" s="107">
        <f t="shared" si="59"/>
        <v>116.2585</v>
      </c>
      <c r="BF24" s="107">
        <f t="shared" si="59"/>
        <v>130.8235</v>
      </c>
      <c r="BG24" s="107">
        <f t="shared" si="59"/>
        <v>187.3837</v>
      </c>
      <c r="BH24" s="107">
        <f t="shared" si="59"/>
        <v>161.33110000000002</v>
      </c>
      <c r="BI24" s="107">
        <f t="shared" ref="BI24:BJ24" si="60">SUM(BI25:BI27)</f>
        <v>153.06309999999999</v>
      </c>
      <c r="BJ24" s="107">
        <f t="shared" si="60"/>
        <v>154.00839999999999</v>
      </c>
      <c r="BK24" s="107">
        <f>155.764+31.1952-4.3183</f>
        <v>182.64090000000002</v>
      </c>
      <c r="BL24" s="107">
        <f>136.5955+31.6754+1.1084</f>
        <v>169.37929999999997</v>
      </c>
      <c r="BM24" s="107">
        <f>142.4109+27.4021-19.0524</f>
        <v>150.76059999999998</v>
      </c>
      <c r="BN24" s="299">
        <f>149.8025+34.7876-31.2215</f>
        <v>153.36860000000001</v>
      </c>
    </row>
    <row r="25" spans="1:66" ht="15" hidden="1" customHeight="1" outlineLevel="1">
      <c r="A25" s="117"/>
      <c r="B25" s="104" t="s">
        <v>356</v>
      </c>
      <c r="C25" s="107">
        <v>40.284999999999997</v>
      </c>
      <c r="D25" s="107">
        <v>52.173999999999999</v>
      </c>
      <c r="E25" s="107">
        <v>40.503</v>
      </c>
      <c r="F25" s="107">
        <v>51.768999999999998</v>
      </c>
      <c r="G25" s="107">
        <v>38.779000000000003</v>
      </c>
      <c r="H25" s="107">
        <v>53.883000000000003</v>
      </c>
      <c r="I25" s="107">
        <v>44.698</v>
      </c>
      <c r="J25" s="107">
        <v>40.796999999999997</v>
      </c>
      <c r="K25" s="107">
        <v>46.978000000000002</v>
      </c>
      <c r="L25" s="107">
        <v>56.823999999999998</v>
      </c>
      <c r="M25" s="107">
        <v>50.304000000000002</v>
      </c>
      <c r="N25" s="107">
        <v>48.024000000000001</v>
      </c>
      <c r="O25" s="107">
        <v>52.119</v>
      </c>
      <c r="P25" s="107">
        <v>52.683</v>
      </c>
      <c r="Q25" s="107">
        <v>45.341999999999999</v>
      </c>
      <c r="R25" s="107">
        <v>51.786999999999999</v>
      </c>
      <c r="S25" s="107">
        <v>47.009</v>
      </c>
      <c r="T25" s="107">
        <v>54.241</v>
      </c>
      <c r="U25" s="107">
        <v>53.241</v>
      </c>
      <c r="V25" s="107">
        <v>55.514000000000003</v>
      </c>
      <c r="W25" s="107">
        <v>50.5</v>
      </c>
      <c r="X25" s="107">
        <v>72.756</v>
      </c>
      <c r="Y25" s="107">
        <v>53.253999999999998</v>
      </c>
      <c r="Z25" s="107">
        <v>63.737000000000002</v>
      </c>
      <c r="AA25" s="107">
        <v>59.542000000000002</v>
      </c>
      <c r="AB25" s="107">
        <v>64.084999999999994</v>
      </c>
      <c r="AC25" s="107">
        <v>64.492000000000004</v>
      </c>
      <c r="AD25" s="107">
        <v>68.914000000000001</v>
      </c>
      <c r="AE25" s="107">
        <v>70.022999999999996</v>
      </c>
      <c r="AF25" s="107">
        <v>72.33</v>
      </c>
      <c r="AG25" s="107">
        <v>66.581000000000003</v>
      </c>
      <c r="AH25" s="107">
        <v>64.260999999999996</v>
      </c>
      <c r="AI25" s="107">
        <v>67.304000000000002</v>
      </c>
      <c r="AJ25" s="107">
        <v>66.951999999999998</v>
      </c>
      <c r="AK25" s="107">
        <v>73.097999999999999</v>
      </c>
      <c r="AL25" s="107">
        <v>60.176000000000002</v>
      </c>
      <c r="AM25" s="107">
        <v>66.168000000000006</v>
      </c>
      <c r="AN25" s="107">
        <v>81.614000000000004</v>
      </c>
      <c r="AO25" s="107">
        <v>69.567999999999998</v>
      </c>
      <c r="AP25" s="107">
        <v>56.924999999999997</v>
      </c>
      <c r="AQ25" s="107">
        <v>81.099999999999994</v>
      </c>
      <c r="AR25" s="107">
        <v>73.022999999999996</v>
      </c>
      <c r="AS25" s="107">
        <v>69.162999999999997</v>
      </c>
      <c r="AT25" s="107">
        <v>73.850999999999999</v>
      </c>
      <c r="AU25" s="107">
        <v>82.031999999999996</v>
      </c>
      <c r="AV25" s="107">
        <v>94.757999999999996</v>
      </c>
      <c r="AW25" s="107">
        <v>83.712999999999994</v>
      </c>
      <c r="AX25" s="107">
        <v>77.876000000000005</v>
      </c>
      <c r="AY25" s="107">
        <v>74.456000000000003</v>
      </c>
      <c r="AZ25" s="107">
        <v>92.623699999999999</v>
      </c>
      <c r="BA25" s="107">
        <v>88.300399999999996</v>
      </c>
      <c r="BB25" s="107">
        <v>91.266800000000003</v>
      </c>
      <c r="BC25" s="107">
        <v>120.6844</v>
      </c>
      <c r="BD25" s="107">
        <v>106.4371</v>
      </c>
      <c r="BE25" s="107">
        <v>103.5228</v>
      </c>
      <c r="BF25" s="107">
        <v>123.5993</v>
      </c>
      <c r="BG25" s="107">
        <v>159.7492</v>
      </c>
      <c r="BH25" s="107">
        <v>153.0513</v>
      </c>
      <c r="BI25" s="107">
        <v>131.33869999999999</v>
      </c>
      <c r="BJ25" s="107">
        <v>141.7809</v>
      </c>
      <c r="BK25" s="107"/>
      <c r="BL25" s="107"/>
      <c r="BM25" s="107"/>
      <c r="BN25" s="299"/>
    </row>
    <row r="26" spans="1:66" ht="15" hidden="1" customHeight="1" outlineLevel="1">
      <c r="A26" s="117"/>
      <c r="B26" s="104" t="s">
        <v>357</v>
      </c>
      <c r="C26" s="107">
        <v>17.087</v>
      </c>
      <c r="D26" s="107">
        <v>21.39</v>
      </c>
      <c r="E26" s="107">
        <v>20.283999999999999</v>
      </c>
      <c r="F26" s="107">
        <v>33.195</v>
      </c>
      <c r="G26" s="107">
        <v>11.308999999999999</v>
      </c>
      <c r="H26" s="107">
        <v>18.114999999999998</v>
      </c>
      <c r="I26" s="107">
        <v>11.252000000000001</v>
      </c>
      <c r="J26" s="107">
        <v>37.069000000000003</v>
      </c>
      <c r="K26" s="107">
        <v>22.4</v>
      </c>
      <c r="L26" s="107">
        <v>22.341999999999999</v>
      </c>
      <c r="M26" s="107">
        <v>24.986000000000001</v>
      </c>
      <c r="N26" s="107">
        <v>19.567</v>
      </c>
      <c r="O26" s="107">
        <v>20.962</v>
      </c>
      <c r="P26" s="107">
        <v>25.219000000000001</v>
      </c>
      <c r="Q26" s="107">
        <v>17.765999999999998</v>
      </c>
      <c r="R26" s="107">
        <v>24.542000000000002</v>
      </c>
      <c r="S26" s="107">
        <v>21.138000000000002</v>
      </c>
      <c r="T26" s="107">
        <v>25.812000000000001</v>
      </c>
      <c r="U26" s="107">
        <v>22.584</v>
      </c>
      <c r="V26" s="107">
        <v>16.989999999999998</v>
      </c>
      <c r="W26" s="107">
        <v>17.280999999999999</v>
      </c>
      <c r="X26" s="107">
        <v>27.344999999999999</v>
      </c>
      <c r="Y26" s="107">
        <v>17.702000000000002</v>
      </c>
      <c r="Z26" s="107">
        <v>20.681999999999999</v>
      </c>
      <c r="AA26" s="107">
        <v>21.03</v>
      </c>
      <c r="AB26" s="107">
        <v>23.326000000000001</v>
      </c>
      <c r="AC26" s="107">
        <v>20.260000000000002</v>
      </c>
      <c r="AD26" s="107">
        <v>19.532</v>
      </c>
      <c r="AE26" s="107">
        <v>20.277999999999999</v>
      </c>
      <c r="AF26" s="107">
        <v>25.716000000000001</v>
      </c>
      <c r="AG26" s="107">
        <v>20.927</v>
      </c>
      <c r="AH26" s="107">
        <v>21.245999999999999</v>
      </c>
      <c r="AI26" s="107">
        <v>22.402000000000001</v>
      </c>
      <c r="AJ26" s="107">
        <v>21.992000000000001</v>
      </c>
      <c r="AK26" s="107">
        <v>15.773999999999999</v>
      </c>
      <c r="AL26" s="107">
        <v>11.365</v>
      </c>
      <c r="AM26" s="107">
        <v>18.785</v>
      </c>
      <c r="AN26" s="107">
        <v>18.398</v>
      </c>
      <c r="AO26" s="107">
        <v>19.768000000000001</v>
      </c>
      <c r="AP26" s="107">
        <v>21.555</v>
      </c>
      <c r="AQ26" s="107">
        <v>22.903700000000001</v>
      </c>
      <c r="AR26" s="107">
        <v>17.584499999999998</v>
      </c>
      <c r="AS26" s="107">
        <v>15.346500000000001</v>
      </c>
      <c r="AT26" s="107">
        <v>11.481</v>
      </c>
      <c r="AU26" s="107">
        <v>20.536000000000001</v>
      </c>
      <c r="AV26" s="107">
        <v>22.446999999999999</v>
      </c>
      <c r="AW26" s="107">
        <v>23.079000000000001</v>
      </c>
      <c r="AX26" s="107">
        <v>16.093</v>
      </c>
      <c r="AY26" s="107">
        <v>20.498000000000001</v>
      </c>
      <c r="AZ26" s="107">
        <v>32.448900000000002</v>
      </c>
      <c r="BA26" s="107">
        <v>39.378900000000002</v>
      </c>
      <c r="BB26" s="107">
        <v>0.2142</v>
      </c>
      <c r="BC26" s="107">
        <v>59.393599999999999</v>
      </c>
      <c r="BD26" s="107">
        <v>34.986699999999999</v>
      </c>
      <c r="BE26" s="107">
        <v>25.239100000000001</v>
      </c>
      <c r="BF26" s="107">
        <v>21.779299999999999</v>
      </c>
      <c r="BG26" s="107">
        <v>21.6846</v>
      </c>
      <c r="BH26" s="107">
        <v>26.169899999999998</v>
      </c>
      <c r="BI26" s="107">
        <v>21.997800000000002</v>
      </c>
      <c r="BJ26" s="107">
        <v>15.155799999999999</v>
      </c>
      <c r="BK26" s="107"/>
      <c r="BL26" s="107"/>
      <c r="BM26" s="107"/>
      <c r="BN26" s="299"/>
    </row>
    <row r="27" spans="1:66" hidden="1" outlineLevel="1">
      <c r="A27" s="117"/>
      <c r="B27" s="104" t="s">
        <v>358</v>
      </c>
      <c r="C27" s="107">
        <v>11.978999999999999</v>
      </c>
      <c r="D27" s="107">
        <v>0.42</v>
      </c>
      <c r="E27" s="107">
        <v>-5.4180000000000001</v>
      </c>
      <c r="F27" s="107">
        <v>-10.558</v>
      </c>
      <c r="G27" s="107">
        <v>24.327000000000002</v>
      </c>
      <c r="H27" s="107">
        <v>-3.5049999999999999</v>
      </c>
      <c r="I27" s="107">
        <v>1.49</v>
      </c>
      <c r="J27" s="107">
        <v>-16.59</v>
      </c>
      <c r="K27" s="107">
        <v>8.5060000000000002</v>
      </c>
      <c r="L27" s="107">
        <v>8.3160000000000007</v>
      </c>
      <c r="M27" s="107">
        <v>-10.228</v>
      </c>
      <c r="N27" s="107">
        <v>-5.1779999999999999</v>
      </c>
      <c r="O27" s="107">
        <v>3.8210000000000002</v>
      </c>
      <c r="P27" s="107">
        <v>3.8239999999999998</v>
      </c>
      <c r="Q27" s="107">
        <v>-1.593</v>
      </c>
      <c r="R27" s="107">
        <v>-16.891999999999999</v>
      </c>
      <c r="S27" s="107">
        <v>17.506</v>
      </c>
      <c r="T27" s="107">
        <v>1.3129999999999999</v>
      </c>
      <c r="U27" s="107">
        <v>-5.4980000000000002</v>
      </c>
      <c r="V27" s="107">
        <v>-5.8559999999999999</v>
      </c>
      <c r="W27" s="107">
        <v>16.547999999999998</v>
      </c>
      <c r="X27" s="107">
        <v>-13.135</v>
      </c>
      <c r="Y27" s="107">
        <v>4.258</v>
      </c>
      <c r="Z27" s="107">
        <v>-10.801</v>
      </c>
      <c r="AA27" s="107">
        <v>6.2610000000000001</v>
      </c>
      <c r="AB27" s="107">
        <v>1.712</v>
      </c>
      <c r="AC27" s="107">
        <v>-10.029</v>
      </c>
      <c r="AD27" s="107">
        <v>-6.0339999999999998</v>
      </c>
      <c r="AE27" s="107">
        <v>8.9190000000000005</v>
      </c>
      <c r="AF27" s="107">
        <v>-0.77700000000000002</v>
      </c>
      <c r="AG27" s="107">
        <v>-9.4600000000000009</v>
      </c>
      <c r="AH27" s="107">
        <v>-5.1840000000000002</v>
      </c>
      <c r="AI27" s="107">
        <v>0.98</v>
      </c>
      <c r="AJ27" s="107">
        <v>3.6080000000000001</v>
      </c>
      <c r="AK27" s="107">
        <v>-20.911999999999999</v>
      </c>
      <c r="AL27" s="107">
        <v>13.994</v>
      </c>
      <c r="AM27" s="107">
        <v>-1.4370000000000001</v>
      </c>
      <c r="AN27" s="107">
        <v>-2.0659999999999998</v>
      </c>
      <c r="AO27" s="107">
        <v>-15.942</v>
      </c>
      <c r="AP27" s="107">
        <v>16.645</v>
      </c>
      <c r="AQ27" s="107">
        <v>-13.232100000000001</v>
      </c>
      <c r="AR27" s="107">
        <v>0.68389999999999995</v>
      </c>
      <c r="AS27" s="107">
        <v>-10.48</v>
      </c>
      <c r="AT27" s="107">
        <v>3.7189999999999999</v>
      </c>
      <c r="AU27" s="107">
        <v>13.188000000000001</v>
      </c>
      <c r="AV27" s="107">
        <v>3.1720000000000002</v>
      </c>
      <c r="AW27" s="107">
        <v>-18.478000000000002</v>
      </c>
      <c r="AX27" s="107">
        <v>7.3120000000000003</v>
      </c>
      <c r="AY27" s="107">
        <v>-11.04</v>
      </c>
      <c r="AZ27" s="107">
        <v>-9.9412000000000003</v>
      </c>
      <c r="BA27" s="107">
        <v>-17.115500000000001</v>
      </c>
      <c r="BB27" s="107">
        <v>12.4003</v>
      </c>
      <c r="BC27" s="107">
        <v>-33.427900000000001</v>
      </c>
      <c r="BD27" s="107">
        <v>-4.9439000000000002</v>
      </c>
      <c r="BE27" s="107">
        <v>-12.503399999999999</v>
      </c>
      <c r="BF27" s="107">
        <v>-14.555099999999999</v>
      </c>
      <c r="BG27" s="107">
        <v>5.9499000000000004</v>
      </c>
      <c r="BH27" s="107">
        <v>-17.8901</v>
      </c>
      <c r="BI27" s="107">
        <v>-0.27339999999999998</v>
      </c>
      <c r="BJ27" s="107">
        <v>-2.9283000000000001</v>
      </c>
      <c r="BK27" s="107"/>
      <c r="BL27" s="107"/>
      <c r="BM27" s="107"/>
      <c r="BN27" s="299"/>
    </row>
    <row r="28" spans="1:66" collapsed="1">
      <c r="A28" s="118" t="s">
        <v>359</v>
      </c>
      <c r="C28" s="119">
        <f>C21-C24</f>
        <v>90.59899999999999</v>
      </c>
      <c r="D28" s="119">
        <f>D21-D24</f>
        <v>83.500000000000014</v>
      </c>
      <c r="E28" s="119">
        <f t="shared" ref="E28:AY28" si="61">E21-E24</f>
        <v>73.998999999999995</v>
      </c>
      <c r="F28" s="119">
        <f t="shared" si="61"/>
        <v>59.465000000000003</v>
      </c>
      <c r="G28" s="119">
        <f t="shared" si="61"/>
        <v>91.446999999999989</v>
      </c>
      <c r="H28" s="119">
        <f t="shared" si="61"/>
        <v>105.7</v>
      </c>
      <c r="I28" s="119">
        <f t="shared" si="61"/>
        <v>91.336000000000013</v>
      </c>
      <c r="J28" s="119">
        <f t="shared" si="61"/>
        <v>86.605000000000004</v>
      </c>
      <c r="K28" s="119">
        <f t="shared" si="61"/>
        <v>97.037999999999997</v>
      </c>
      <c r="L28" s="119">
        <f t="shared" si="61"/>
        <v>117.99199999999999</v>
      </c>
      <c r="M28" s="119">
        <f t="shared" si="61"/>
        <v>99.72</v>
      </c>
      <c r="N28" s="119">
        <f t="shared" si="61"/>
        <v>94.513999999999982</v>
      </c>
      <c r="O28" s="119">
        <f t="shared" si="61"/>
        <v>106.20700000000001</v>
      </c>
      <c r="P28" s="119">
        <f t="shared" si="61"/>
        <v>116.27499999999998</v>
      </c>
      <c r="Q28" s="119">
        <f t="shared" si="61"/>
        <v>100.895</v>
      </c>
      <c r="R28" s="119">
        <f t="shared" si="61"/>
        <v>96.342999999999989</v>
      </c>
      <c r="S28" s="119">
        <f t="shared" si="61"/>
        <v>118.21299999999998</v>
      </c>
      <c r="T28" s="119">
        <f t="shared" si="61"/>
        <v>126.765</v>
      </c>
      <c r="U28" s="119">
        <f t="shared" si="61"/>
        <v>108.572</v>
      </c>
      <c r="V28" s="119">
        <f t="shared" si="61"/>
        <v>107.05300000000001</v>
      </c>
      <c r="W28" s="119">
        <f t="shared" si="61"/>
        <v>123.91999999999999</v>
      </c>
      <c r="X28" s="119">
        <f t="shared" si="61"/>
        <v>141.92000000000002</v>
      </c>
      <c r="Y28" s="119">
        <f t="shared" si="61"/>
        <v>126.64400000000001</v>
      </c>
      <c r="Z28" s="119">
        <f t="shared" si="61"/>
        <v>124.40700000000001</v>
      </c>
      <c r="AA28" s="119">
        <f t="shared" si="61"/>
        <v>131.51900000000001</v>
      </c>
      <c r="AB28" s="119">
        <f t="shared" si="61"/>
        <v>151.14600000000002</v>
      </c>
      <c r="AC28" s="119">
        <f t="shared" si="61"/>
        <v>127.81899999999999</v>
      </c>
      <c r="AD28" s="119">
        <f t="shared" si="61"/>
        <v>134.07100000000003</v>
      </c>
      <c r="AE28" s="119">
        <f t="shared" si="61"/>
        <v>160.31100000000004</v>
      </c>
      <c r="AF28" s="119">
        <f t="shared" si="61"/>
        <v>161.26299999999998</v>
      </c>
      <c r="AG28" s="119">
        <f t="shared" si="61"/>
        <v>147.16399999999999</v>
      </c>
      <c r="AH28" s="119">
        <f t="shared" si="61"/>
        <v>169.07100000000003</v>
      </c>
      <c r="AI28" s="119">
        <f t="shared" si="61"/>
        <v>180.93300000000002</v>
      </c>
      <c r="AJ28" s="119">
        <f t="shared" si="61"/>
        <v>199.75700000000001</v>
      </c>
      <c r="AK28" s="119">
        <f t="shared" si="61"/>
        <v>163.232</v>
      </c>
      <c r="AL28" s="119">
        <f t="shared" si="61"/>
        <v>170.95099999999999</v>
      </c>
      <c r="AM28" s="119">
        <f t="shared" si="61"/>
        <v>161.89799999999997</v>
      </c>
      <c r="AN28" s="119">
        <f t="shared" si="61"/>
        <v>206.68499999999997</v>
      </c>
      <c r="AO28" s="119">
        <f t="shared" si="61"/>
        <v>175.37199999999999</v>
      </c>
      <c r="AP28" s="119">
        <f t="shared" si="61"/>
        <v>176.27600000000001</v>
      </c>
      <c r="AQ28" s="119">
        <f t="shared" si="61"/>
        <v>199.26620000000003</v>
      </c>
      <c r="AR28" s="119">
        <f t="shared" si="61"/>
        <v>182.52440000000004</v>
      </c>
      <c r="AS28" s="119">
        <f t="shared" si="61"/>
        <v>182.14430000000004</v>
      </c>
      <c r="AT28" s="119">
        <f t="shared" si="61"/>
        <v>181.61900000000003</v>
      </c>
      <c r="AU28" s="119">
        <f t="shared" si="61"/>
        <v>227.76300000000001</v>
      </c>
      <c r="AV28" s="119">
        <f t="shared" si="61"/>
        <v>225.74099999999999</v>
      </c>
      <c r="AW28" s="119">
        <f t="shared" si="61"/>
        <v>232.90799999999999</v>
      </c>
      <c r="AX28" s="119">
        <f t="shared" si="61"/>
        <v>232.05099999999999</v>
      </c>
      <c r="AY28" s="119">
        <f t="shared" si="61"/>
        <v>224.26599999999999</v>
      </c>
      <c r="AZ28" s="119">
        <f t="shared" ref="AZ28:BG28" si="62">AZ21-AZ24</f>
        <v>256.26300000000003</v>
      </c>
      <c r="BA28" s="119">
        <f t="shared" si="62"/>
        <v>229.66649999999998</v>
      </c>
      <c r="BB28" s="119">
        <f t="shared" si="62"/>
        <v>209.51769999999999</v>
      </c>
      <c r="BC28" s="119">
        <f t="shared" si="62"/>
        <v>300.81909999999999</v>
      </c>
      <c r="BD28" s="119">
        <f t="shared" si="62"/>
        <v>261.13839999999999</v>
      </c>
      <c r="BE28" s="119">
        <f t="shared" si="62"/>
        <v>225.52290000000002</v>
      </c>
      <c r="BF28" s="119">
        <f t="shared" si="62"/>
        <v>210.22709999999998</v>
      </c>
      <c r="BG28" s="119">
        <f t="shared" si="62"/>
        <v>307.27769999999998</v>
      </c>
      <c r="BH28" s="119">
        <f t="shared" ref="BH28:BJ28" si="63">BH21-BH24</f>
        <v>283.65710000000001</v>
      </c>
      <c r="BI28" s="119">
        <f t="shared" si="63"/>
        <v>256.23379999999997</v>
      </c>
      <c r="BJ28" s="119">
        <f t="shared" si="63"/>
        <v>280.7953</v>
      </c>
      <c r="BK28" s="119">
        <f t="shared" ref="BK28:BL28" si="64">BK21-BK24</f>
        <v>353.73580000000004</v>
      </c>
      <c r="BL28" s="119">
        <f t="shared" si="64"/>
        <v>316.98630000000003</v>
      </c>
      <c r="BM28" s="119">
        <f t="shared" ref="BM28:BN28" si="65">BM21-BM24</f>
        <v>307.40750000000003</v>
      </c>
      <c r="BN28" s="300">
        <f t="shared" si="65"/>
        <v>308.66469999999998</v>
      </c>
    </row>
    <row r="29" spans="1:66" s="263" customFormat="1">
      <c r="A29" s="120" t="s">
        <v>360</v>
      </c>
      <c r="B29" s="104"/>
      <c r="C29" s="418">
        <f>C28/C21</f>
        <v>0.566420756486402</v>
      </c>
      <c r="D29" s="418">
        <f t="shared" ref="D29:AY29" si="66">D28/D21</f>
        <v>0.53021259302532331</v>
      </c>
      <c r="E29" s="418">
        <f t="shared" si="66"/>
        <v>0.57200389586296452</v>
      </c>
      <c r="F29" s="418">
        <f t="shared" si="66"/>
        <v>0.44419627850692084</v>
      </c>
      <c r="G29" s="418">
        <f t="shared" si="66"/>
        <v>0.551343888292677</v>
      </c>
      <c r="H29" s="418">
        <f t="shared" si="66"/>
        <v>0.60679820658694661</v>
      </c>
      <c r="I29" s="418">
        <f t="shared" si="66"/>
        <v>0.61391622304672799</v>
      </c>
      <c r="J29" s="418">
        <f t="shared" si="66"/>
        <v>0.58563980497832724</v>
      </c>
      <c r="K29" s="418">
        <f t="shared" si="66"/>
        <v>0.55475011719509271</v>
      </c>
      <c r="L29" s="418">
        <f t="shared" si="66"/>
        <v>0.57424296991346835</v>
      </c>
      <c r="M29" s="418">
        <f t="shared" si="66"/>
        <v>0.60516318529936519</v>
      </c>
      <c r="N29" s="418">
        <f t="shared" si="66"/>
        <v>0.60228004103818966</v>
      </c>
      <c r="O29" s="418">
        <f t="shared" si="66"/>
        <v>0.58002064344188431</v>
      </c>
      <c r="P29" s="418">
        <f t="shared" si="66"/>
        <v>0.58724450886611679</v>
      </c>
      <c r="Q29" s="418">
        <f t="shared" si="66"/>
        <v>0.62123637707037738</v>
      </c>
      <c r="R29" s="418">
        <f t="shared" si="66"/>
        <v>0.61845551418667344</v>
      </c>
      <c r="S29" s="418">
        <f t="shared" si="66"/>
        <v>0.5798563762471427</v>
      </c>
      <c r="T29" s="418">
        <f t="shared" si="66"/>
        <v>0.6090635224930453</v>
      </c>
      <c r="U29" s="418">
        <f t="shared" si="66"/>
        <v>0.60688992112868156</v>
      </c>
      <c r="V29" s="418">
        <f t="shared" si="66"/>
        <v>0.61630618131156412</v>
      </c>
      <c r="W29" s="418">
        <f t="shared" si="66"/>
        <v>0.59505687902462912</v>
      </c>
      <c r="X29" s="418">
        <f t="shared" si="66"/>
        <v>0.62004666078309734</v>
      </c>
      <c r="Y29" s="418">
        <f t="shared" si="66"/>
        <v>0.62739153266157399</v>
      </c>
      <c r="Z29" s="418">
        <f t="shared" si="66"/>
        <v>0.62823885872995833</v>
      </c>
      <c r="AA29" s="418">
        <f t="shared" si="66"/>
        <v>0.60232560269656332</v>
      </c>
      <c r="AB29" s="418">
        <f t="shared" si="66"/>
        <v>0.62906991746750518</v>
      </c>
      <c r="AC29" s="418">
        <f t="shared" si="66"/>
        <v>0.631074048839253</v>
      </c>
      <c r="AD29" s="418">
        <f t="shared" si="66"/>
        <v>0.61931421866844061</v>
      </c>
      <c r="AE29" s="418">
        <f t="shared" si="66"/>
        <v>0.61769499597350619</v>
      </c>
      <c r="AF29" s="418">
        <f t="shared" si="66"/>
        <v>0.62376417619482305</v>
      </c>
      <c r="AG29" s="418">
        <f t="shared" si="66"/>
        <v>0.6534465303802639</v>
      </c>
      <c r="AH29" s="418">
        <f t="shared" si="66"/>
        <v>0.67792729576493427</v>
      </c>
      <c r="AI29" s="418">
        <f t="shared" si="66"/>
        <v>0.66612792183168335</v>
      </c>
      <c r="AJ29" s="418">
        <f t="shared" si="66"/>
        <v>0.6833761533172088</v>
      </c>
      <c r="AK29" s="418">
        <f t="shared" si="66"/>
        <v>0.70604519187515136</v>
      </c>
      <c r="AL29" s="418">
        <f t="shared" si="66"/>
        <v>0.66651201235155133</v>
      </c>
      <c r="AM29" s="418">
        <f t="shared" si="66"/>
        <v>0.65969341602353559</v>
      </c>
      <c r="AN29" s="418">
        <f t="shared" si="66"/>
        <v>0.67847658314485393</v>
      </c>
      <c r="AO29" s="418">
        <f t="shared" si="66"/>
        <v>0.70496772066922331</v>
      </c>
      <c r="AP29" s="418">
        <f t="shared" si="66"/>
        <v>0.64950387065633508</v>
      </c>
      <c r="AQ29" s="418">
        <f t="shared" si="66"/>
        <v>0.6870352760915992</v>
      </c>
      <c r="AR29" s="418">
        <f t="shared" si="66"/>
        <v>0.66659557264409153</v>
      </c>
      <c r="AS29" s="418">
        <f t="shared" si="66"/>
        <v>0.71101845700067701</v>
      </c>
      <c r="AT29" s="418">
        <f t="shared" si="66"/>
        <v>0.67099789411460453</v>
      </c>
      <c r="AU29" s="418">
        <f t="shared" si="66"/>
        <v>0.66302882809975572</v>
      </c>
      <c r="AV29" s="418">
        <f t="shared" si="66"/>
        <v>0.65220820644982347</v>
      </c>
      <c r="AW29" s="418">
        <f t="shared" si="66"/>
        <v>0.72506864411528471</v>
      </c>
      <c r="AX29" s="418">
        <f t="shared" si="66"/>
        <v>0.69615578462313843</v>
      </c>
      <c r="AY29" s="418">
        <f t="shared" si="66"/>
        <v>0.72771107794146273</v>
      </c>
      <c r="AZ29" s="418">
        <f t="shared" ref="AZ29:BG29" si="67">AZ28/AZ21</f>
        <v>0.69000232636787207</v>
      </c>
      <c r="BA29" s="418">
        <f t="shared" si="67"/>
        <v>0.67503247065296645</v>
      </c>
      <c r="BB29" s="418">
        <f t="shared" si="67"/>
        <v>0.66853340310594478</v>
      </c>
      <c r="BC29" s="418">
        <f t="shared" si="67"/>
        <v>0.67226772256056955</v>
      </c>
      <c r="BD29" s="418">
        <f t="shared" si="67"/>
        <v>0.65675649234454248</v>
      </c>
      <c r="BE29" s="418">
        <f t="shared" si="67"/>
        <v>0.65984544507103082</v>
      </c>
      <c r="BF29" s="418">
        <f t="shared" si="67"/>
        <v>0.61641029219711096</v>
      </c>
      <c r="BG29" s="418">
        <f t="shared" si="67"/>
        <v>0.62118794795793641</v>
      </c>
      <c r="BH29" s="418">
        <f t="shared" ref="BH29:BJ29" si="68">BH28/BH21</f>
        <v>0.63744858852436992</v>
      </c>
      <c r="BI29" s="418">
        <f t="shared" si="68"/>
        <v>0.62603405987194127</v>
      </c>
      <c r="BJ29" s="418">
        <f t="shared" si="68"/>
        <v>0.64579786234569758</v>
      </c>
      <c r="BK29" s="418">
        <f t="shared" ref="BK29:BL29" si="69">BK28/BK21</f>
        <v>0.65949136120193141</v>
      </c>
      <c r="BL29" s="418">
        <f t="shared" si="69"/>
        <v>0.65174490136637964</v>
      </c>
      <c r="BM29" s="418">
        <f t="shared" ref="BM29:BN29" si="70">BM28/BM21</f>
        <v>0.67094915599754767</v>
      </c>
      <c r="BN29" s="301">
        <f t="shared" si="70"/>
        <v>0.66805725907634794</v>
      </c>
    </row>
    <row r="30" spans="1:66">
      <c r="A30" s="117" t="s">
        <v>361</v>
      </c>
      <c r="C30" s="107">
        <v>14.667</v>
      </c>
      <c r="D30" s="107">
        <v>14.614000000000001</v>
      </c>
      <c r="E30" s="107">
        <v>14.587999999999999</v>
      </c>
      <c r="F30" s="107">
        <v>14.414999999999999</v>
      </c>
      <c r="G30" s="107">
        <v>15.478999999999999</v>
      </c>
      <c r="H30" s="107">
        <v>16.690000000000001</v>
      </c>
      <c r="I30" s="107">
        <v>19.361999999999998</v>
      </c>
      <c r="J30" s="107">
        <v>20.347999999999999</v>
      </c>
      <c r="K30" s="107">
        <v>20.361999999999998</v>
      </c>
      <c r="L30" s="107">
        <v>20.32</v>
      </c>
      <c r="M30" s="107">
        <v>23.257999999999999</v>
      </c>
      <c r="N30" s="107">
        <v>20.966999999999999</v>
      </c>
      <c r="O30" s="107">
        <v>24.045000000000002</v>
      </c>
      <c r="P30" s="107">
        <v>24.382999999999999</v>
      </c>
      <c r="Q30" s="107">
        <v>24.588999999999999</v>
      </c>
      <c r="R30" s="107">
        <v>25.254000000000001</v>
      </c>
      <c r="S30" s="107">
        <v>26.725999999999999</v>
      </c>
      <c r="T30" s="107">
        <v>26.81</v>
      </c>
      <c r="U30" s="107">
        <v>25.484000000000002</v>
      </c>
      <c r="V30" s="107">
        <v>27.396000000000001</v>
      </c>
      <c r="W30" s="107">
        <v>28.17</v>
      </c>
      <c r="X30" s="107">
        <v>30.286000000000001</v>
      </c>
      <c r="Y30" s="107">
        <v>30.702000000000002</v>
      </c>
      <c r="Z30" s="107">
        <v>31.577999999999999</v>
      </c>
      <c r="AA30" s="107">
        <v>35.424999999999997</v>
      </c>
      <c r="AB30" s="107">
        <v>32.076999999999998</v>
      </c>
      <c r="AC30" s="107">
        <v>33.561</v>
      </c>
      <c r="AD30" s="107">
        <v>35.173000000000002</v>
      </c>
      <c r="AE30" s="107">
        <v>41.280999999999999</v>
      </c>
      <c r="AF30" s="107">
        <v>40.170999999999999</v>
      </c>
      <c r="AG30" s="107">
        <v>47.372999999999998</v>
      </c>
      <c r="AH30" s="107">
        <v>45.701999999999998</v>
      </c>
      <c r="AI30" s="107">
        <v>46.98</v>
      </c>
      <c r="AJ30" s="107">
        <v>46.424999999999997</v>
      </c>
      <c r="AK30" s="107">
        <v>50.28</v>
      </c>
      <c r="AL30" s="107">
        <v>46.249000000000002</v>
      </c>
      <c r="AM30" s="107">
        <v>48.567999999999998</v>
      </c>
      <c r="AN30" s="107">
        <v>55.094000000000001</v>
      </c>
      <c r="AO30" s="107">
        <v>55.411999999999999</v>
      </c>
      <c r="AP30" s="107">
        <v>56.393000000000001</v>
      </c>
      <c r="AQ30" s="107">
        <v>58.258600000000001</v>
      </c>
      <c r="AR30" s="107">
        <v>54.115000000000002</v>
      </c>
      <c r="AS30" s="107">
        <v>57.92</v>
      </c>
      <c r="AT30" s="107">
        <v>56.5</v>
      </c>
      <c r="AU30" s="107">
        <v>67.504000000000005</v>
      </c>
      <c r="AV30" s="107">
        <v>69.632000000000005</v>
      </c>
      <c r="AW30" s="107">
        <v>69.549000000000007</v>
      </c>
      <c r="AX30" s="107">
        <v>70.793000000000006</v>
      </c>
      <c r="AY30" s="107">
        <v>65.677000000000007</v>
      </c>
      <c r="AZ30" s="107">
        <v>77.345100000000002</v>
      </c>
      <c r="BA30" s="107">
        <v>79.792400000000001</v>
      </c>
      <c r="BB30" s="107">
        <v>73.470299999999995</v>
      </c>
      <c r="BC30" s="107">
        <v>92.851799999999997</v>
      </c>
      <c r="BD30" s="107">
        <v>88.352099999999993</v>
      </c>
      <c r="BE30" s="107">
        <v>82.2239</v>
      </c>
      <c r="BF30" s="107">
        <v>79.903700000000001</v>
      </c>
      <c r="BG30" s="107">
        <v>98.579499999999996</v>
      </c>
      <c r="BH30" s="107">
        <v>97.929000000000002</v>
      </c>
      <c r="BI30" s="107">
        <v>95.174199999999999</v>
      </c>
      <c r="BJ30" s="107">
        <v>99.212699999999998</v>
      </c>
      <c r="BK30" s="107">
        <v>106.25190000000001</v>
      </c>
      <c r="BL30" s="107">
        <v>100.3973</v>
      </c>
      <c r="BM30" s="107">
        <v>103.5104</v>
      </c>
      <c r="BN30" s="299">
        <v>103.24460000000001</v>
      </c>
    </row>
    <row r="31" spans="1:66" s="263" customFormat="1">
      <c r="A31" s="120" t="s">
        <v>360</v>
      </c>
      <c r="B31" s="104"/>
      <c r="C31" s="418">
        <f>C30/C21</f>
        <v>9.1697405439199756E-2</v>
      </c>
      <c r="D31" s="418">
        <f t="shared" ref="D31:AY31" si="71">D30/D21</f>
        <v>9.2796728556551772E-2</v>
      </c>
      <c r="E31" s="418">
        <f t="shared" si="71"/>
        <v>0.11276358914105497</v>
      </c>
      <c r="F31" s="418">
        <f t="shared" si="71"/>
        <v>0.10767828730643678</v>
      </c>
      <c r="G31" s="418">
        <f t="shared" si="71"/>
        <v>9.3324571028927661E-2</v>
      </c>
      <c r="H31" s="418">
        <f t="shared" si="71"/>
        <v>9.5813264597314471E-2</v>
      </c>
      <c r="I31" s="418">
        <f t="shared" si="71"/>
        <v>0.13014195838038392</v>
      </c>
      <c r="J31" s="418">
        <f t="shared" si="71"/>
        <v>0.137597122010265</v>
      </c>
      <c r="K31" s="418">
        <f t="shared" si="71"/>
        <v>0.11640616960702484</v>
      </c>
      <c r="L31" s="418">
        <f t="shared" si="71"/>
        <v>9.8893290635311534E-2</v>
      </c>
      <c r="M31" s="418">
        <f t="shared" si="71"/>
        <v>0.14114405699651661</v>
      </c>
      <c r="N31" s="418">
        <f t="shared" si="71"/>
        <v>0.13360989504674148</v>
      </c>
      <c r="O31" s="418">
        <f t="shared" si="71"/>
        <v>0.13131522754206512</v>
      </c>
      <c r="P31" s="418">
        <f t="shared" si="71"/>
        <v>0.12314584269776416</v>
      </c>
      <c r="Q31" s="418">
        <f t="shared" si="71"/>
        <v>0.15140077581429714</v>
      </c>
      <c r="R31" s="418">
        <f t="shared" si="71"/>
        <v>0.16211323661574015</v>
      </c>
      <c r="S31" s="418">
        <f t="shared" si="71"/>
        <v>0.13109591594478726</v>
      </c>
      <c r="T31" s="418">
        <f t="shared" si="71"/>
        <v>0.12881310328591128</v>
      </c>
      <c r="U31" s="418">
        <f t="shared" si="71"/>
        <v>0.14244909138676012</v>
      </c>
      <c r="V31" s="418">
        <f t="shared" si="71"/>
        <v>0.1577192992556174</v>
      </c>
      <c r="W31" s="418">
        <f t="shared" si="71"/>
        <v>0.13527075760267757</v>
      </c>
      <c r="X31" s="418">
        <f t="shared" si="71"/>
        <v>0.13231914577562631</v>
      </c>
      <c r="Y31" s="418">
        <f t="shared" si="71"/>
        <v>0.15209701869631129</v>
      </c>
      <c r="Z31" s="418">
        <f t="shared" si="71"/>
        <v>0.15946471405125615</v>
      </c>
      <c r="AA31" s="418">
        <f t="shared" si="71"/>
        <v>0.16223803766395542</v>
      </c>
      <c r="AB31" s="418">
        <f t="shared" si="71"/>
        <v>0.1335045303389118</v>
      </c>
      <c r="AC31" s="418">
        <f t="shared" si="71"/>
        <v>0.16569896614035606</v>
      </c>
      <c r="AD31" s="418">
        <f t="shared" si="71"/>
        <v>0.1624746515892703</v>
      </c>
      <c r="AE31" s="418">
        <f t="shared" si="71"/>
        <v>0.15905999668633033</v>
      </c>
      <c r="AF31" s="418">
        <f t="shared" si="71"/>
        <v>0.15538115204307398</v>
      </c>
      <c r="AG31" s="418">
        <f t="shared" si="71"/>
        <v>0.21034847166225601</v>
      </c>
      <c r="AH31" s="418">
        <f t="shared" si="71"/>
        <v>0.18325220334089834</v>
      </c>
      <c r="AI31" s="418">
        <f t="shared" si="71"/>
        <v>0.17296286342266187</v>
      </c>
      <c r="AJ31" s="418">
        <f t="shared" si="71"/>
        <v>0.15882165790310937</v>
      </c>
      <c r="AK31" s="418">
        <f t="shared" si="71"/>
        <v>0.21748157375687741</v>
      </c>
      <c r="AL31" s="418">
        <f t="shared" si="71"/>
        <v>0.18031783411180338</v>
      </c>
      <c r="AM31" s="418">
        <f t="shared" si="71"/>
        <v>0.19790232016103401</v>
      </c>
      <c r="AN31" s="418">
        <f t="shared" si="71"/>
        <v>0.18085487031851652</v>
      </c>
      <c r="AO31" s="418">
        <f t="shared" si="71"/>
        <v>0.22274748156902471</v>
      </c>
      <c r="AP31" s="418">
        <f t="shared" si="71"/>
        <v>0.20778479077085199</v>
      </c>
      <c r="AQ31" s="418">
        <f t="shared" si="71"/>
        <v>0.20086554235344498</v>
      </c>
      <c r="AR31" s="418">
        <f t="shared" si="71"/>
        <v>0.19763286121545942</v>
      </c>
      <c r="AS31" s="418">
        <f t="shared" si="71"/>
        <v>0.22609650167191178</v>
      </c>
      <c r="AT31" s="418">
        <f t="shared" si="71"/>
        <v>0.20874127165921599</v>
      </c>
      <c r="AU31" s="418">
        <f t="shared" si="71"/>
        <v>0.19650732565010962</v>
      </c>
      <c r="AV31" s="418">
        <f t="shared" si="71"/>
        <v>0.20117994441202136</v>
      </c>
      <c r="AW31" s="418">
        <f t="shared" si="71"/>
        <v>0.21651381287707569</v>
      </c>
      <c r="AX31" s="418">
        <f t="shared" si="71"/>
        <v>0.21237984951939809</v>
      </c>
      <c r="AY31" s="418">
        <f t="shared" si="71"/>
        <v>0.21311246674021678</v>
      </c>
      <c r="AZ31" s="418">
        <f>AZ30/AZ21</f>
        <v>0.20825596724129389</v>
      </c>
      <c r="BA31" s="418">
        <f>BA30/BA21</f>
        <v>0.23452467343443545</v>
      </c>
      <c r="BB31" s="418">
        <f>BB30/BB21</f>
        <v>0.23443055019320416</v>
      </c>
      <c r="BC31" s="418">
        <f>BC30/BC21</f>
        <v>0.20750433772871965</v>
      </c>
      <c r="BD31" s="418">
        <f t="shared" ref="BD31:BK31" si="72">BD30/BD21</f>
        <v>0.2222033040229788</v>
      </c>
      <c r="BE31" s="418">
        <f t="shared" si="72"/>
        <v>0.24057453097213599</v>
      </c>
      <c r="BF31" s="418">
        <f t="shared" si="72"/>
        <v>0.23428693572156156</v>
      </c>
      <c r="BG31" s="418">
        <f t="shared" si="72"/>
        <v>0.19928682529099703</v>
      </c>
      <c r="BH31" s="418">
        <f t="shared" si="72"/>
        <v>0.22007100412999717</v>
      </c>
      <c r="BI31" s="418">
        <f t="shared" si="72"/>
        <v>0.2325309573563836</v>
      </c>
      <c r="BJ31" s="418">
        <f t="shared" si="72"/>
        <v>0.22817814107837628</v>
      </c>
      <c r="BK31" s="418">
        <f t="shared" si="72"/>
        <v>0.1980919379980525</v>
      </c>
      <c r="BL31" s="418">
        <f t="shared" ref="BL31:BM31" si="73">BL30/BL21</f>
        <v>0.20642352172933284</v>
      </c>
      <c r="BM31" s="418">
        <f t="shared" si="73"/>
        <v>0.22592231977739177</v>
      </c>
      <c r="BN31" s="301">
        <f t="shared" ref="BN31" si="74">BN30/BN21</f>
        <v>0.22345705385304482</v>
      </c>
    </row>
    <row r="32" spans="1:66">
      <c r="A32" s="124" t="s">
        <v>362</v>
      </c>
      <c r="B32" s="686"/>
      <c r="C32" s="687">
        <v>32.180999999999997</v>
      </c>
      <c r="D32" s="687">
        <v>36.56</v>
      </c>
      <c r="E32" s="687">
        <v>35.493000000000002</v>
      </c>
      <c r="F32" s="687">
        <v>32.448999999999998</v>
      </c>
      <c r="G32" s="687">
        <v>27.34</v>
      </c>
      <c r="H32" s="687">
        <v>36.542000000000002</v>
      </c>
      <c r="I32" s="687">
        <v>33.191000000000003</v>
      </c>
      <c r="J32" s="687">
        <v>34.598999999999997</v>
      </c>
      <c r="K32" s="687">
        <v>36.377000000000002</v>
      </c>
      <c r="L32" s="687">
        <v>39.381</v>
      </c>
      <c r="M32" s="687">
        <v>38.192</v>
      </c>
      <c r="N32" s="687">
        <v>46.085999999999999</v>
      </c>
      <c r="O32" s="687">
        <v>39.555</v>
      </c>
      <c r="P32" s="687">
        <v>44.831000000000003</v>
      </c>
      <c r="Q32" s="687">
        <v>36.170999999999999</v>
      </c>
      <c r="R32" s="687">
        <v>39.341000000000001</v>
      </c>
      <c r="S32" s="687">
        <v>40.643000000000001</v>
      </c>
      <c r="T32" s="687">
        <v>44.27</v>
      </c>
      <c r="U32" s="687">
        <v>39.042999999999999</v>
      </c>
      <c r="V32" s="687">
        <v>47.806000000000004</v>
      </c>
      <c r="W32" s="687">
        <v>43.820999999999998</v>
      </c>
      <c r="X32" s="687">
        <v>48.755000000000003</v>
      </c>
      <c r="Y32" s="687">
        <v>42.905000000000001</v>
      </c>
      <c r="Z32" s="687">
        <v>54.353999999999999</v>
      </c>
      <c r="AA32" s="687">
        <v>52.816000000000003</v>
      </c>
      <c r="AB32" s="687">
        <v>50.198999999999998</v>
      </c>
      <c r="AC32" s="687">
        <v>49.67</v>
      </c>
      <c r="AD32" s="687">
        <v>58.957999999999998</v>
      </c>
      <c r="AE32" s="687">
        <v>56.307000000000002</v>
      </c>
      <c r="AF32" s="687">
        <v>60.685000000000002</v>
      </c>
      <c r="AG32" s="687">
        <v>54.048000000000002</v>
      </c>
      <c r="AH32" s="687">
        <v>65.27000000000001</v>
      </c>
      <c r="AI32" s="687">
        <v>65.850999999999999</v>
      </c>
      <c r="AJ32" s="687">
        <v>70.024000000000001</v>
      </c>
      <c r="AK32" s="687">
        <v>76.186999999999998</v>
      </c>
      <c r="AL32" s="687">
        <v>70.95</v>
      </c>
      <c r="AM32" s="687">
        <v>77.771999999999991</v>
      </c>
      <c r="AN32" s="687">
        <v>61.58</v>
      </c>
      <c r="AO32" s="687">
        <v>67.736000000000004</v>
      </c>
      <c r="AP32" s="687">
        <v>89.641999999999996</v>
      </c>
      <c r="AQ32" s="687">
        <v>68.701400000000007</v>
      </c>
      <c r="AR32" s="687">
        <v>71.047200000000004</v>
      </c>
      <c r="AS32" s="687">
        <v>67.72</v>
      </c>
      <c r="AT32" s="687">
        <v>82.07</v>
      </c>
      <c r="AU32" s="687">
        <v>81.783000000000001</v>
      </c>
      <c r="AV32" s="687">
        <v>82.239000000000004</v>
      </c>
      <c r="AW32" s="687">
        <v>78.537999999999997</v>
      </c>
      <c r="AX32" s="687">
        <f>131.971</f>
        <v>131.971</v>
      </c>
      <c r="AY32" s="687">
        <v>55.006</v>
      </c>
      <c r="AZ32" s="687">
        <v>73.198800000000006</v>
      </c>
      <c r="BA32" s="687">
        <v>76.147499999999994</v>
      </c>
      <c r="BB32" s="687">
        <v>84.44229</v>
      </c>
      <c r="BC32" s="687">
        <v>92.501199999999997</v>
      </c>
      <c r="BD32" s="687">
        <v>101.5783</v>
      </c>
      <c r="BE32" s="687">
        <v>95.492599999999996</v>
      </c>
      <c r="BF32" s="687">
        <v>111.11709999999999</v>
      </c>
      <c r="BG32" s="687">
        <v>130.69380000000001</v>
      </c>
      <c r="BH32" s="687">
        <v>118.40389999999999</v>
      </c>
      <c r="BI32" s="687">
        <v>111.825</v>
      </c>
      <c r="BJ32" s="687">
        <v>132.6285</v>
      </c>
      <c r="BK32" s="687">
        <v>125.4811</v>
      </c>
      <c r="BL32" s="687">
        <v>140.16800000000001</v>
      </c>
      <c r="BM32" s="687">
        <v>120.10850000000001</v>
      </c>
      <c r="BN32" s="688">
        <v>149.09530000000001</v>
      </c>
    </row>
    <row r="33" spans="1:66" s="263" customFormat="1">
      <c r="A33" s="658" t="s">
        <v>353</v>
      </c>
      <c r="B33" s="102"/>
      <c r="C33" s="669"/>
      <c r="D33" s="669"/>
      <c r="E33" s="669"/>
      <c r="F33" s="669"/>
      <c r="G33" s="423"/>
      <c r="H33" s="423"/>
      <c r="I33" s="423"/>
      <c r="J33" s="423"/>
      <c r="K33" s="423"/>
      <c r="L33" s="423"/>
      <c r="M33" s="423"/>
      <c r="N33" s="423"/>
      <c r="O33" s="423"/>
      <c r="P33" s="423"/>
      <c r="Q33" s="423"/>
      <c r="R33" s="423"/>
      <c r="S33" s="423"/>
      <c r="T33" s="423"/>
      <c r="U33" s="423"/>
      <c r="V33" s="423"/>
      <c r="W33" s="423"/>
      <c r="X33" s="423"/>
      <c r="Y33" s="423"/>
      <c r="Z33" s="423"/>
      <c r="AA33" s="423"/>
      <c r="AB33" s="423"/>
      <c r="AC33" s="423"/>
      <c r="AD33" s="423"/>
      <c r="AE33" s="423"/>
      <c r="AF33" s="423"/>
      <c r="AG33" s="423"/>
      <c r="AH33" s="423"/>
      <c r="AI33" s="423"/>
      <c r="AJ33" s="423"/>
      <c r="AK33" s="423"/>
      <c r="AL33" s="423"/>
      <c r="AM33" s="423"/>
      <c r="AN33" s="423"/>
      <c r="AO33" s="423"/>
      <c r="AP33" s="423"/>
      <c r="AQ33" s="423"/>
      <c r="AR33" s="423"/>
      <c r="AS33" s="423"/>
      <c r="AT33" s="423"/>
      <c r="AU33" s="423"/>
      <c r="AV33" s="423">
        <f>AV32/AR32-1</f>
        <v>0.15752626422997662</v>
      </c>
      <c r="AW33" s="423">
        <f t="shared" ref="AW33:BN33" si="75">AW32/AS32-1</f>
        <v>0.15974601299468394</v>
      </c>
      <c r="AX33" s="423">
        <f t="shared" si="75"/>
        <v>0.60802973071768029</v>
      </c>
      <c r="AY33" s="423">
        <f t="shared" si="75"/>
        <v>-0.32741523299463215</v>
      </c>
      <c r="AZ33" s="423">
        <f t="shared" si="75"/>
        <v>-0.10992594754313645</v>
      </c>
      <c r="BA33" s="423">
        <f t="shared" si="75"/>
        <v>-3.0437495225241307E-2</v>
      </c>
      <c r="BB33" s="423">
        <f t="shared" si="75"/>
        <v>-0.36014510763728391</v>
      </c>
      <c r="BC33" s="423">
        <f t="shared" si="75"/>
        <v>0.68165654655855712</v>
      </c>
      <c r="BD33" s="423">
        <f t="shared" si="75"/>
        <v>0.38770444324223874</v>
      </c>
      <c r="BE33" s="423">
        <f t="shared" si="75"/>
        <v>0.25404773630125743</v>
      </c>
      <c r="BF33" s="423">
        <f t="shared" si="75"/>
        <v>0.31589396734740371</v>
      </c>
      <c r="BG33" s="423">
        <f t="shared" si="75"/>
        <v>0.41288761659308215</v>
      </c>
      <c r="BH33" s="423">
        <f t="shared" si="75"/>
        <v>0.16564167740550872</v>
      </c>
      <c r="BI33" s="423">
        <f t="shared" si="75"/>
        <v>0.17103314811828363</v>
      </c>
      <c r="BJ33" s="423">
        <f>BJ32/BF32-1</f>
        <v>0.19359216538228607</v>
      </c>
      <c r="BK33" s="423">
        <f t="shared" si="75"/>
        <v>-3.9884830037844266E-2</v>
      </c>
      <c r="BL33" s="423">
        <f t="shared" si="75"/>
        <v>0.1838123575321422</v>
      </c>
      <c r="BM33" s="423">
        <f t="shared" si="75"/>
        <v>7.4075564498099711E-2</v>
      </c>
      <c r="BN33" s="424">
        <f t="shared" si="75"/>
        <v>0.12415732666809931</v>
      </c>
    </row>
    <row r="34" spans="1:66" s="263" customFormat="1">
      <c r="A34" s="425" t="s">
        <v>360</v>
      </c>
      <c r="B34" s="426"/>
      <c r="C34" s="427">
        <f>C32/C21</f>
        <v>0.20119412316348859</v>
      </c>
      <c r="D34" s="427">
        <f t="shared" ref="D34:AY34" si="76">D32/D21</f>
        <v>0.23215056767671638</v>
      </c>
      <c r="E34" s="427">
        <f t="shared" si="76"/>
        <v>0.27435687341537324</v>
      </c>
      <c r="F34" s="427">
        <f t="shared" si="76"/>
        <v>0.2423900620746838</v>
      </c>
      <c r="G34" s="427">
        <f t="shared" si="76"/>
        <v>0.1648358273745644</v>
      </c>
      <c r="H34" s="427">
        <f t="shared" si="76"/>
        <v>0.20977880856291584</v>
      </c>
      <c r="I34" s="427">
        <f t="shared" si="76"/>
        <v>0.22309377856643545</v>
      </c>
      <c r="J34" s="427">
        <f t="shared" si="76"/>
        <v>0.23396514765250437</v>
      </c>
      <c r="K34" s="427">
        <f t="shared" si="76"/>
        <v>0.20796126273424728</v>
      </c>
      <c r="L34" s="427">
        <f t="shared" si="76"/>
        <v>0.19165928535970489</v>
      </c>
      <c r="M34" s="427">
        <f t="shared" si="76"/>
        <v>0.23177288781541672</v>
      </c>
      <c r="N34" s="427">
        <f t="shared" si="76"/>
        <v>0.29367795216884285</v>
      </c>
      <c r="O34" s="427">
        <f t="shared" si="76"/>
        <v>0.21601887400400854</v>
      </c>
      <c r="P34" s="427">
        <f t="shared" si="76"/>
        <v>0.22641804839369503</v>
      </c>
      <c r="Q34" s="427">
        <f t="shared" si="76"/>
        <v>0.22271411858875684</v>
      </c>
      <c r="R34" s="427">
        <f t="shared" si="76"/>
        <v>0.2525420464757992</v>
      </c>
      <c r="S34" s="427">
        <f t="shared" si="76"/>
        <v>0.19936134519733553</v>
      </c>
      <c r="T34" s="427">
        <f t="shared" si="76"/>
        <v>0.21270257674253237</v>
      </c>
      <c r="U34" s="427">
        <f t="shared" si="76"/>
        <v>0.21824045970072498</v>
      </c>
      <c r="V34" s="427">
        <f t="shared" si="76"/>
        <v>0.27522006206066746</v>
      </c>
      <c r="W34" s="427">
        <f t="shared" si="76"/>
        <v>0.21042598043688085</v>
      </c>
      <c r="X34" s="427">
        <f t="shared" si="76"/>
        <v>0.21300997002874794</v>
      </c>
      <c r="Y34" s="427">
        <f t="shared" si="76"/>
        <v>0.21255040672155673</v>
      </c>
      <c r="Z34" s="427">
        <f t="shared" si="76"/>
        <v>0.27448049488700921</v>
      </c>
      <c r="AA34" s="427">
        <f t="shared" si="76"/>
        <v>0.24188466329596248</v>
      </c>
      <c r="AB34" s="427">
        <f t="shared" si="76"/>
        <v>0.20892832616775364</v>
      </c>
      <c r="AC34" s="427">
        <f t="shared" si="76"/>
        <v>0.24523308745840369</v>
      </c>
      <c r="AD34" s="427">
        <f t="shared" si="76"/>
        <v>0.27234471067012189</v>
      </c>
      <c r="AE34" s="427">
        <f t="shared" si="76"/>
        <v>0.2169567411985466</v>
      </c>
      <c r="AF34" s="427">
        <f t="shared" si="76"/>
        <v>0.23472916312100633</v>
      </c>
      <c r="AG34" s="427">
        <f t="shared" si="76"/>
        <v>0.23998721204909154</v>
      </c>
      <c r="AH34" s="427">
        <f t="shared" si="76"/>
        <v>0.26171439569516514</v>
      </c>
      <c r="AI34" s="427">
        <f t="shared" si="76"/>
        <v>0.24243885737006612</v>
      </c>
      <c r="AJ34" s="427">
        <f t="shared" si="76"/>
        <v>0.23955471778152571</v>
      </c>
      <c r="AK34" s="427">
        <f t="shared" si="76"/>
        <v>0.32953994947922072</v>
      </c>
      <c r="AL34" s="427">
        <f t="shared" si="76"/>
        <v>0.27662328548146881</v>
      </c>
      <c r="AM34" s="427">
        <f t="shared" si="76"/>
        <v>0.31690123627828892</v>
      </c>
      <c r="AN34" s="427">
        <f t="shared" si="76"/>
        <v>0.20214620311130516</v>
      </c>
      <c r="AO34" s="427">
        <f t="shared" si="76"/>
        <v>0.27228801363530386</v>
      </c>
      <c r="AP34" s="427">
        <f t="shared" si="76"/>
        <v>0.33029355087122003</v>
      </c>
      <c r="AQ34" s="427">
        <f t="shared" si="76"/>
        <v>0.23687050446528007</v>
      </c>
      <c r="AR34" s="427">
        <f t="shared" si="76"/>
        <v>0.25947078291318471</v>
      </c>
      <c r="AS34" s="427">
        <f t="shared" si="76"/>
        <v>0.26435177992441067</v>
      </c>
      <c r="AT34" s="427">
        <f t="shared" si="76"/>
        <v>0.30321055159419213</v>
      </c>
      <c r="AU34" s="427">
        <f t="shared" si="76"/>
        <v>0.23807416765884856</v>
      </c>
      <c r="AV34" s="427">
        <f t="shared" si="76"/>
        <v>0.23760393854119116</v>
      </c>
      <c r="AW34" s="427">
        <f t="shared" si="76"/>
        <v>0.24449757488590446</v>
      </c>
      <c r="AX34" s="427">
        <f t="shared" si="76"/>
        <v>0.39591458365833465</v>
      </c>
      <c r="AY34" s="427">
        <f t="shared" si="76"/>
        <v>0.17848659874099551</v>
      </c>
      <c r="AZ34" s="427">
        <f t="shared" ref="AZ34:BG34" si="77">AZ32/AZ21</f>
        <v>0.19709182475556983</v>
      </c>
      <c r="BA34" s="427">
        <f t="shared" si="77"/>
        <v>0.22381163582432251</v>
      </c>
      <c r="BB34" s="427">
        <f t="shared" si="77"/>
        <v>0.26944020242566186</v>
      </c>
      <c r="BC34" s="427">
        <f t="shared" si="77"/>
        <v>0.20672082011454643</v>
      </c>
      <c r="BD34" s="427">
        <f t="shared" si="77"/>
        <v>0.25546686357242615</v>
      </c>
      <c r="BE34" s="427">
        <f t="shared" si="77"/>
        <v>0.27939671380595898</v>
      </c>
      <c r="BF34" s="427">
        <f t="shared" si="77"/>
        <v>0.32580825249977569</v>
      </c>
      <c r="BG34" s="427">
        <f t="shared" si="77"/>
        <v>0.26420860815094932</v>
      </c>
      <c r="BH34" s="427">
        <f t="shared" ref="BH34:BI34" si="78">BH32/BH21</f>
        <v>0.26608323546556961</v>
      </c>
      <c r="BI34" s="427">
        <f t="shared" si="78"/>
        <v>0.27321242843520194</v>
      </c>
      <c r="BJ34" s="427">
        <f t="shared" ref="BJ34:BK34" si="79">BJ32/BJ21</f>
        <v>0.305030752958174</v>
      </c>
      <c r="BK34" s="427">
        <f t="shared" si="79"/>
        <v>0.23394211568101297</v>
      </c>
      <c r="BL34" s="427">
        <f t="shared" ref="BL34:BM34" si="80">BL32/BL21</f>
        <v>0.28819472429793558</v>
      </c>
      <c r="BM34" s="427">
        <f t="shared" si="80"/>
        <v>0.26214941633867572</v>
      </c>
      <c r="BN34" s="428">
        <f t="shared" ref="BN34" si="81">BN32/BN21</f>
        <v>0.3226938404656115</v>
      </c>
    </row>
    <row r="35" spans="1:66">
      <c r="A35" s="113" t="s">
        <v>31</v>
      </c>
      <c r="B35" s="121"/>
      <c r="C35" s="115">
        <f>C28-C30-C32</f>
        <v>43.750999999999991</v>
      </c>
      <c r="D35" s="115">
        <f t="shared" ref="D35:AY35" si="82">D28-D30-D32</f>
        <v>32.326000000000008</v>
      </c>
      <c r="E35" s="115">
        <f t="shared" si="82"/>
        <v>23.917999999999992</v>
      </c>
      <c r="F35" s="115">
        <f t="shared" si="82"/>
        <v>12.601000000000006</v>
      </c>
      <c r="G35" s="115">
        <f t="shared" si="82"/>
        <v>48.627999999999986</v>
      </c>
      <c r="H35" s="115">
        <f t="shared" si="82"/>
        <v>52.468000000000004</v>
      </c>
      <c r="I35" s="115">
        <f t="shared" si="82"/>
        <v>38.783000000000015</v>
      </c>
      <c r="J35" s="115">
        <f t="shared" si="82"/>
        <v>31.658000000000008</v>
      </c>
      <c r="K35" s="115">
        <f t="shared" si="82"/>
        <v>40.298999999999999</v>
      </c>
      <c r="L35" s="115">
        <f t="shared" si="82"/>
        <v>58.290999999999997</v>
      </c>
      <c r="M35" s="115">
        <f t="shared" si="82"/>
        <v>38.270000000000003</v>
      </c>
      <c r="N35" s="115">
        <f t="shared" si="82"/>
        <v>27.460999999999984</v>
      </c>
      <c r="O35" s="115">
        <f t="shared" si="82"/>
        <v>42.607000000000006</v>
      </c>
      <c r="P35" s="115">
        <f t="shared" si="82"/>
        <v>47.060999999999979</v>
      </c>
      <c r="Q35" s="115">
        <f t="shared" si="82"/>
        <v>40.134999999999998</v>
      </c>
      <c r="R35" s="115">
        <f t="shared" si="82"/>
        <v>31.747999999999983</v>
      </c>
      <c r="S35" s="115">
        <f t="shared" si="82"/>
        <v>50.84399999999998</v>
      </c>
      <c r="T35" s="115">
        <f t="shared" si="82"/>
        <v>55.684999999999995</v>
      </c>
      <c r="U35" s="115">
        <f t="shared" si="82"/>
        <v>44.044999999999995</v>
      </c>
      <c r="V35" s="115">
        <f t="shared" si="82"/>
        <v>31.851000000000006</v>
      </c>
      <c r="W35" s="115">
        <f t="shared" si="82"/>
        <v>51.928999999999988</v>
      </c>
      <c r="X35" s="115">
        <f t="shared" si="82"/>
        <v>62.879000000000012</v>
      </c>
      <c r="Y35" s="115">
        <f t="shared" si="82"/>
        <v>53.037000000000006</v>
      </c>
      <c r="Z35" s="115">
        <f t="shared" si="82"/>
        <v>38.475000000000009</v>
      </c>
      <c r="AA35" s="115">
        <f t="shared" si="82"/>
        <v>43.278000000000006</v>
      </c>
      <c r="AB35" s="115">
        <f t="shared" si="82"/>
        <v>68.870000000000019</v>
      </c>
      <c r="AC35" s="115">
        <f t="shared" si="82"/>
        <v>44.58799999999998</v>
      </c>
      <c r="AD35" s="115">
        <f t="shared" si="82"/>
        <v>39.940000000000026</v>
      </c>
      <c r="AE35" s="115">
        <f t="shared" si="82"/>
        <v>62.723000000000027</v>
      </c>
      <c r="AF35" s="115">
        <f t="shared" si="82"/>
        <v>60.406999999999982</v>
      </c>
      <c r="AG35" s="115">
        <f t="shared" si="82"/>
        <v>45.742999999999995</v>
      </c>
      <c r="AH35" s="115">
        <f t="shared" si="82"/>
        <v>58.099000000000018</v>
      </c>
      <c r="AI35" s="115">
        <f t="shared" si="82"/>
        <v>68.102000000000032</v>
      </c>
      <c r="AJ35" s="115">
        <f t="shared" si="82"/>
        <v>83.307999999999993</v>
      </c>
      <c r="AK35" s="115">
        <f t="shared" si="82"/>
        <v>36.765000000000001</v>
      </c>
      <c r="AL35" s="115">
        <f t="shared" si="82"/>
        <v>53.751999999999995</v>
      </c>
      <c r="AM35" s="115">
        <f t="shared" si="82"/>
        <v>35.557999999999979</v>
      </c>
      <c r="AN35" s="115">
        <f t="shared" si="82"/>
        <v>90.010999999999981</v>
      </c>
      <c r="AO35" s="115">
        <f t="shared" si="82"/>
        <v>52.223999999999975</v>
      </c>
      <c r="AP35" s="115">
        <f t="shared" si="82"/>
        <v>30.241000000000014</v>
      </c>
      <c r="AQ35" s="115">
        <f t="shared" si="82"/>
        <v>72.306200000000018</v>
      </c>
      <c r="AR35" s="115">
        <f t="shared" si="82"/>
        <v>57.36220000000003</v>
      </c>
      <c r="AS35" s="115">
        <f t="shared" si="82"/>
        <v>56.504300000000043</v>
      </c>
      <c r="AT35" s="115">
        <f t="shared" si="82"/>
        <v>43.049000000000035</v>
      </c>
      <c r="AU35" s="115">
        <f t="shared" si="82"/>
        <v>78.476000000000013</v>
      </c>
      <c r="AV35" s="115">
        <f t="shared" si="82"/>
        <v>73.869999999999976</v>
      </c>
      <c r="AW35" s="115">
        <f t="shared" si="82"/>
        <v>84.820999999999984</v>
      </c>
      <c r="AX35" s="115">
        <f t="shared" si="82"/>
        <v>29.286999999999978</v>
      </c>
      <c r="AY35" s="115">
        <f t="shared" si="82"/>
        <v>103.583</v>
      </c>
      <c r="AZ35" s="115">
        <f t="shared" ref="AZ35:BG35" si="83">AZ28-AZ30-AZ32</f>
        <v>105.71910000000003</v>
      </c>
      <c r="BA35" s="115">
        <f t="shared" si="83"/>
        <v>73.726600000000005</v>
      </c>
      <c r="BB35" s="115">
        <f t="shared" si="83"/>
        <v>51.605109999999982</v>
      </c>
      <c r="BC35" s="115">
        <f t="shared" si="83"/>
        <v>115.4661</v>
      </c>
      <c r="BD35" s="115">
        <f t="shared" si="83"/>
        <v>71.207999999999984</v>
      </c>
      <c r="BE35" s="115">
        <f t="shared" si="83"/>
        <v>47.806400000000039</v>
      </c>
      <c r="BF35" s="115">
        <f t="shared" si="83"/>
        <v>19.206299999999999</v>
      </c>
      <c r="BG35" s="115">
        <f t="shared" si="83"/>
        <v>78.004399999999976</v>
      </c>
      <c r="BH35" s="115">
        <f t="shared" ref="BH35:BL35" si="84">BH28-BH30-BH32</f>
        <v>67.324200000000019</v>
      </c>
      <c r="BI35" s="115">
        <f t="shared" si="84"/>
        <v>49.234599999999986</v>
      </c>
      <c r="BJ35" s="115">
        <f t="shared" si="84"/>
        <v>48.954100000000011</v>
      </c>
      <c r="BK35" s="115">
        <f t="shared" si="84"/>
        <v>122.00280000000004</v>
      </c>
      <c r="BL35" s="115">
        <f t="shared" si="84"/>
        <v>76.421000000000021</v>
      </c>
      <c r="BM35" s="115">
        <f t="shared" ref="BM35:BN35" si="85">BM28-BM30-BM32</f>
        <v>83.788600000000017</v>
      </c>
      <c r="BN35" s="296">
        <f t="shared" si="85"/>
        <v>56.324799999999982</v>
      </c>
    </row>
    <row r="36" spans="1:66" s="263" customFormat="1">
      <c r="A36" s="120" t="s">
        <v>360</v>
      </c>
      <c r="B36" s="104"/>
      <c r="C36" s="419">
        <f>C35/C21</f>
        <v>0.27352922788371364</v>
      </c>
      <c r="D36" s="419">
        <f t="shared" ref="D36:AY36" si="86">D35/D21</f>
        <v>0.2052652967920551</v>
      </c>
      <c r="E36" s="419">
        <f t="shared" si="86"/>
        <v>0.18488343330653634</v>
      </c>
      <c r="F36" s="419">
        <f t="shared" si="86"/>
        <v>9.4127929125800244E-2</v>
      </c>
      <c r="G36" s="419">
        <f t="shared" si="86"/>
        <v>0.29318348988918491</v>
      </c>
      <c r="H36" s="419">
        <f t="shared" si="86"/>
        <v>0.30120613342671632</v>
      </c>
      <c r="I36" s="419">
        <f t="shared" si="86"/>
        <v>0.26068048609990868</v>
      </c>
      <c r="J36" s="419">
        <f t="shared" si="86"/>
        <v>0.21407753531555784</v>
      </c>
      <c r="K36" s="419">
        <f t="shared" si="86"/>
        <v>0.23038268485382057</v>
      </c>
      <c r="L36" s="419">
        <f t="shared" si="86"/>
        <v>0.28369039391845197</v>
      </c>
      <c r="M36" s="419">
        <f t="shared" si="86"/>
        <v>0.23224624048743189</v>
      </c>
      <c r="N36" s="419">
        <f t="shared" si="86"/>
        <v>0.17499219382260534</v>
      </c>
      <c r="O36" s="419">
        <f t="shared" si="86"/>
        <v>0.23268654189581073</v>
      </c>
      <c r="P36" s="419">
        <f t="shared" si="86"/>
        <v>0.23768061777465763</v>
      </c>
      <c r="Q36" s="419">
        <f t="shared" si="86"/>
        <v>0.24712148266732342</v>
      </c>
      <c r="R36" s="419">
        <f t="shared" si="86"/>
        <v>0.20380023109513407</v>
      </c>
      <c r="S36" s="419">
        <f t="shared" si="86"/>
        <v>0.24939911510501989</v>
      </c>
      <c r="T36" s="419">
        <f t="shared" si="86"/>
        <v>0.26754784246460162</v>
      </c>
      <c r="U36" s="419">
        <f t="shared" si="86"/>
        <v>0.24620037004119641</v>
      </c>
      <c r="V36" s="419">
        <f t="shared" si="86"/>
        <v>0.18336681999527926</v>
      </c>
      <c r="W36" s="419">
        <f t="shared" si="86"/>
        <v>0.2493601409850707</v>
      </c>
      <c r="X36" s="419">
        <f>X35/X21</f>
        <v>0.27471754497872308</v>
      </c>
      <c r="Y36" s="419">
        <f t="shared" si="86"/>
        <v>0.262744107243706</v>
      </c>
      <c r="Z36" s="419">
        <f t="shared" si="86"/>
        <v>0.194293649791693</v>
      </c>
      <c r="AA36" s="419">
        <f t="shared" si="86"/>
        <v>0.19820290173664543</v>
      </c>
      <c r="AB36" s="419">
        <f t="shared" si="86"/>
        <v>0.2866370609608398</v>
      </c>
      <c r="AC36" s="419">
        <f t="shared" si="86"/>
        <v>0.22014199524049322</v>
      </c>
      <c r="AD36" s="419">
        <f t="shared" si="86"/>
        <v>0.18449485640904839</v>
      </c>
      <c r="AE36" s="419">
        <f t="shared" si="86"/>
        <v>0.24167825808862919</v>
      </c>
      <c r="AF36" s="419">
        <f t="shared" si="86"/>
        <v>0.23365386103074276</v>
      </c>
      <c r="AG36" s="419">
        <f t="shared" si="86"/>
        <v>0.20311084666891638</v>
      </c>
      <c r="AH36" s="419">
        <f t="shared" si="86"/>
        <v>0.23296069672887085</v>
      </c>
      <c r="AI36" s="419">
        <f t="shared" si="86"/>
        <v>0.25072620103895538</v>
      </c>
      <c r="AJ36" s="419">
        <f t="shared" si="86"/>
        <v>0.28499977763257373</v>
      </c>
      <c r="AK36" s="419">
        <f t="shared" si="86"/>
        <v>0.15902366863905326</v>
      </c>
      <c r="AL36" s="419">
        <f t="shared" si="86"/>
        <v>0.2095708927582792</v>
      </c>
      <c r="AM36" s="419">
        <f t="shared" si="86"/>
        <v>0.14488985958421272</v>
      </c>
      <c r="AN36" s="419">
        <f t="shared" si="86"/>
        <v>0.29547550971503223</v>
      </c>
      <c r="AO36" s="419">
        <f t="shared" si="86"/>
        <v>0.20993222546489462</v>
      </c>
      <c r="AP36" s="419">
        <f t="shared" si="86"/>
        <v>0.11142552901426307</v>
      </c>
      <c r="AQ36" s="419">
        <f t="shared" si="86"/>
        <v>0.24929922927287415</v>
      </c>
      <c r="AR36" s="419">
        <f t="shared" si="86"/>
        <v>0.20949192851544735</v>
      </c>
      <c r="AS36" s="419">
        <f t="shared" si="86"/>
        <v>0.22057017540435453</v>
      </c>
      <c r="AT36" s="419">
        <f t="shared" si="86"/>
        <v>0.1590460708611964</v>
      </c>
      <c r="AU36" s="419">
        <f t="shared" si="86"/>
        <v>0.22844733479079762</v>
      </c>
      <c r="AV36" s="419">
        <f t="shared" si="86"/>
        <v>0.21342432349661092</v>
      </c>
      <c r="AW36" s="419">
        <f t="shared" si="86"/>
        <v>0.26405725635230459</v>
      </c>
      <c r="AX36" s="419">
        <f t="shared" si="86"/>
        <v>8.7861351445405717E-2</v>
      </c>
      <c r="AY36" s="419">
        <f t="shared" si="86"/>
        <v>0.33611201246025046</v>
      </c>
      <c r="AZ36" s="419">
        <f t="shared" ref="AZ36:BG36" si="87">AZ35/AZ21</f>
        <v>0.28465453437100835</v>
      </c>
      <c r="BA36" s="419">
        <f t="shared" si="87"/>
        <v>0.21669616139420858</v>
      </c>
      <c r="BB36" s="419">
        <f t="shared" si="87"/>
        <v>0.1646626504870787</v>
      </c>
      <c r="BC36" s="419">
        <f t="shared" si="87"/>
        <v>0.25804256471730347</v>
      </c>
      <c r="BD36" s="419">
        <f t="shared" si="87"/>
        <v>0.17908632474913752</v>
      </c>
      <c r="BE36" s="419">
        <f t="shared" si="87"/>
        <v>0.13987420029293587</v>
      </c>
      <c r="BF36" s="419">
        <f t="shared" si="87"/>
        <v>5.6315103975773682E-2</v>
      </c>
      <c r="BG36" s="419">
        <f t="shared" si="87"/>
        <v>0.15769251451599006</v>
      </c>
      <c r="BH36" s="419">
        <f t="shared" ref="BH36:BI36" si="88">BH35/BH21</f>
        <v>0.15129434892880309</v>
      </c>
      <c r="BI36" s="419">
        <f t="shared" si="88"/>
        <v>0.12029067408035582</v>
      </c>
      <c r="BJ36" s="419">
        <f t="shared" ref="BJ36:BK36" si="89">BJ35/BJ21</f>
        <v>0.11258896830914734</v>
      </c>
      <c r="BK36" s="419">
        <f t="shared" si="89"/>
        <v>0.22745730752286597</v>
      </c>
      <c r="BL36" s="419">
        <f t="shared" ref="BL36:BM36" si="90">BL35/BL21</f>
        <v>0.15712665533911122</v>
      </c>
      <c r="BM36" s="419">
        <f t="shared" si="90"/>
        <v>0.18287741988148024</v>
      </c>
      <c r="BN36" s="302">
        <f t="shared" ref="BN36" si="91">BN35/BN21</f>
        <v>0.12190636475769166</v>
      </c>
    </row>
    <row r="37" spans="1:66" s="263" customFormat="1">
      <c r="A37" s="116" t="s">
        <v>355</v>
      </c>
      <c r="B37" s="104"/>
      <c r="C37" s="668"/>
      <c r="D37" s="417">
        <f>D35/C35-1</f>
        <v>-0.26113688829969572</v>
      </c>
      <c r="E37" s="417">
        <f>E35/D35-1</f>
        <v>-0.2601002289178993</v>
      </c>
      <c r="F37" s="417">
        <f>F35/E35-1</f>
        <v>-0.47315829082699179</v>
      </c>
      <c r="G37" s="417">
        <f>G35/F35-1</f>
        <v>2.8590588048567542</v>
      </c>
      <c r="H37" s="417">
        <f t="shared" ref="H37:BK37" si="92">H35/G35-1</f>
        <v>7.8966850374270425E-2</v>
      </c>
      <c r="I37" s="417">
        <f t="shared" si="92"/>
        <v>-0.26082564610810377</v>
      </c>
      <c r="J37" s="417">
        <f t="shared" si="92"/>
        <v>-0.18371451409122563</v>
      </c>
      <c r="K37" s="417">
        <f t="shared" si="92"/>
        <v>0.27294838587402825</v>
      </c>
      <c r="L37" s="417">
        <f t="shared" si="92"/>
        <v>0.44646269138192007</v>
      </c>
      <c r="M37" s="417">
        <f t="shared" si="92"/>
        <v>-0.34346640133125173</v>
      </c>
      <c r="N37" s="417">
        <f t="shared" si="92"/>
        <v>-0.28244055395871481</v>
      </c>
      <c r="O37" s="417">
        <f t="shared" si="92"/>
        <v>0.55154582862969415</v>
      </c>
      <c r="P37" s="417">
        <f t="shared" si="92"/>
        <v>0.1045368131997082</v>
      </c>
      <c r="Q37" s="417">
        <f t="shared" si="92"/>
        <v>-0.14717069335543198</v>
      </c>
      <c r="R37" s="417">
        <f t="shared" si="92"/>
        <v>-0.20896972717079898</v>
      </c>
      <c r="S37" s="417">
        <f t="shared" si="92"/>
        <v>0.60148670782411506</v>
      </c>
      <c r="T37" s="417">
        <f t="shared" si="92"/>
        <v>9.5212807804264443E-2</v>
      </c>
      <c r="U37" s="417">
        <f t="shared" si="92"/>
        <v>-0.20903295321899973</v>
      </c>
      <c r="V37" s="417">
        <f t="shared" si="92"/>
        <v>-0.27685321829946619</v>
      </c>
      <c r="W37" s="417">
        <f t="shared" si="92"/>
        <v>0.63037267275752651</v>
      </c>
      <c r="X37" s="417">
        <f t="shared" si="92"/>
        <v>0.21086483467811878</v>
      </c>
      <c r="Y37" s="417">
        <f t="shared" si="92"/>
        <v>-0.15652284546509965</v>
      </c>
      <c r="Z37" s="417">
        <f t="shared" si="92"/>
        <v>-0.27456304089597816</v>
      </c>
      <c r="AA37" s="417">
        <f t="shared" si="92"/>
        <v>0.12483430799220252</v>
      </c>
      <c r="AB37" s="417">
        <f t="shared" si="92"/>
        <v>0.59133971070751912</v>
      </c>
      <c r="AC37" s="417">
        <f t="shared" si="92"/>
        <v>-0.35257731958762939</v>
      </c>
      <c r="AD37" s="417">
        <f t="shared" si="92"/>
        <v>-0.10424329415986267</v>
      </c>
      <c r="AE37" s="417">
        <f t="shared" si="92"/>
        <v>0.57043064596895299</v>
      </c>
      <c r="AF37" s="417">
        <f t="shared" si="92"/>
        <v>-3.6924254260798151E-2</v>
      </c>
      <c r="AG37" s="417">
        <f t="shared" si="92"/>
        <v>-0.24275332329034705</v>
      </c>
      <c r="AH37" s="417">
        <f t="shared" si="92"/>
        <v>0.27011783223662689</v>
      </c>
      <c r="AI37" s="417">
        <f t="shared" si="92"/>
        <v>0.17217163806605984</v>
      </c>
      <c r="AJ37" s="417">
        <f t="shared" si="92"/>
        <v>0.22328272297436125</v>
      </c>
      <c r="AK37" s="417">
        <f t="shared" si="92"/>
        <v>-0.55868584049551062</v>
      </c>
      <c r="AL37" s="417">
        <f t="shared" si="92"/>
        <v>0.46204270365837052</v>
      </c>
      <c r="AM37" s="417">
        <f t="shared" si="92"/>
        <v>-0.33848042863521388</v>
      </c>
      <c r="AN37" s="417">
        <f t="shared" si="92"/>
        <v>1.5313853422577206</v>
      </c>
      <c r="AO37" s="417">
        <f t="shared" si="92"/>
        <v>-0.41980424614769318</v>
      </c>
      <c r="AP37" s="417">
        <f t="shared" si="92"/>
        <v>-0.42093673406862686</v>
      </c>
      <c r="AQ37" s="417">
        <f t="shared" si="92"/>
        <v>1.3909989749016232</v>
      </c>
      <c r="AR37" s="417">
        <f t="shared" si="92"/>
        <v>-0.20667660587888703</v>
      </c>
      <c r="AS37" s="417">
        <f t="shared" si="92"/>
        <v>-1.4955842000480946E-2</v>
      </c>
      <c r="AT37" s="417">
        <f t="shared" si="92"/>
        <v>-0.23812877957960721</v>
      </c>
      <c r="AU37" s="417">
        <f t="shared" si="92"/>
        <v>0.82294594531812471</v>
      </c>
      <c r="AV37" s="417">
        <f t="shared" si="92"/>
        <v>-5.8693103624038345E-2</v>
      </c>
      <c r="AW37" s="417">
        <f t="shared" si="92"/>
        <v>0.14824692026533115</v>
      </c>
      <c r="AX37" s="417">
        <f t="shared" si="92"/>
        <v>-0.65471993963759001</v>
      </c>
      <c r="AY37" s="417">
        <f t="shared" si="92"/>
        <v>2.5368252125516468</v>
      </c>
      <c r="AZ37" s="417">
        <f t="shared" si="92"/>
        <v>2.0622109805663369E-2</v>
      </c>
      <c r="BA37" s="417">
        <f t="shared" si="92"/>
        <v>-0.30261797537058122</v>
      </c>
      <c r="BB37" s="417">
        <f t="shared" si="92"/>
        <v>-0.30004760832589628</v>
      </c>
      <c r="BC37" s="417">
        <f t="shared" si="92"/>
        <v>1.2374935350394569</v>
      </c>
      <c r="BD37" s="417">
        <f t="shared" si="92"/>
        <v>-0.38329951388329575</v>
      </c>
      <c r="BE37" s="417">
        <f t="shared" si="92"/>
        <v>-0.32863723177171034</v>
      </c>
      <c r="BF37" s="417">
        <f t="shared" si="92"/>
        <v>-0.59824835168513035</v>
      </c>
      <c r="BG37" s="417">
        <f t="shared" si="92"/>
        <v>3.0613965209332346</v>
      </c>
      <c r="BH37" s="417">
        <f t="shared" si="92"/>
        <v>-0.13691791745080995</v>
      </c>
      <c r="BI37" s="417">
        <f t="shared" si="92"/>
        <v>-0.26869387233713926</v>
      </c>
      <c r="BJ37" s="417">
        <f t="shared" si="92"/>
        <v>-5.697212935617979E-3</v>
      </c>
      <c r="BK37" s="417">
        <f t="shared" si="92"/>
        <v>1.492187579794134</v>
      </c>
      <c r="BL37" s="417">
        <f>BL35/BK35-1</f>
        <v>-0.37361273675686135</v>
      </c>
      <c r="BM37" s="417">
        <f>BM35/BL35-1</f>
        <v>9.6408055377448454E-2</v>
      </c>
      <c r="BN37" s="297">
        <f>BN35/BM35-1</f>
        <v>-0.32777490016541666</v>
      </c>
    </row>
    <row r="38" spans="1:66" s="263" customFormat="1">
      <c r="A38" s="666" t="s">
        <v>353</v>
      </c>
      <c r="B38" s="109"/>
      <c r="C38" s="261"/>
      <c r="D38" s="261"/>
      <c r="E38" s="261"/>
      <c r="F38" s="261"/>
      <c r="G38" s="262">
        <f>G35/C35-1</f>
        <v>0.11147173778885056</v>
      </c>
      <c r="H38" s="262">
        <f t="shared" ref="H38:AY38" si="93">H35/D35-1</f>
        <v>0.6230897729381919</v>
      </c>
      <c r="I38" s="262">
        <f t="shared" si="93"/>
        <v>0.62149845304791485</v>
      </c>
      <c r="J38" s="262">
        <f t="shared" si="93"/>
        <v>1.512340290453138</v>
      </c>
      <c r="K38" s="262">
        <f t="shared" si="93"/>
        <v>-0.17127992103314937</v>
      </c>
      <c r="L38" s="262">
        <f t="shared" si="93"/>
        <v>0.1109819318441716</v>
      </c>
      <c r="M38" s="262">
        <f t="shared" si="93"/>
        <v>-1.3227445014568517E-2</v>
      </c>
      <c r="N38" s="262">
        <f t="shared" si="93"/>
        <v>-0.1325731252763922</v>
      </c>
      <c r="O38" s="262">
        <f t="shared" si="93"/>
        <v>5.7271892602794194E-2</v>
      </c>
      <c r="P38" s="262">
        <f t="shared" si="93"/>
        <v>-0.1926540975450759</v>
      </c>
      <c r="Q38" s="262">
        <f t="shared" si="93"/>
        <v>4.8732688790174894E-2</v>
      </c>
      <c r="R38" s="262">
        <f t="shared" si="93"/>
        <v>0.15611230472306192</v>
      </c>
      <c r="S38" s="262">
        <f t="shared" si="93"/>
        <v>0.1933250404863045</v>
      </c>
      <c r="T38" s="262">
        <f t="shared" si="93"/>
        <v>0.18325152461698679</v>
      </c>
      <c r="U38" s="262">
        <f t="shared" si="93"/>
        <v>9.7421203438395443E-2</v>
      </c>
      <c r="V38" s="262">
        <f t="shared" si="93"/>
        <v>3.244298853471772E-3</v>
      </c>
      <c r="W38" s="262">
        <f t="shared" si="93"/>
        <v>2.1339784438675347E-2</v>
      </c>
      <c r="X38" s="262">
        <f t="shared" si="93"/>
        <v>0.12919098500493886</v>
      </c>
      <c r="Y38" s="262">
        <f t="shared" si="93"/>
        <v>0.20415484163923292</v>
      </c>
      <c r="Z38" s="262">
        <f t="shared" si="93"/>
        <v>0.20796835264198932</v>
      </c>
      <c r="AA38" s="262">
        <f t="shared" si="93"/>
        <v>-0.16659284792697693</v>
      </c>
      <c r="AB38" s="262">
        <f t="shared" si="93"/>
        <v>9.5278232796323081E-2</v>
      </c>
      <c r="AC38" s="262">
        <f t="shared" si="93"/>
        <v>-0.15930388219544889</v>
      </c>
      <c r="AD38" s="262">
        <f t="shared" si="93"/>
        <v>3.8076673164392894E-2</v>
      </c>
      <c r="AE38" s="262">
        <f t="shared" si="93"/>
        <v>0.44930449651092985</v>
      </c>
      <c r="AF38" s="262">
        <f t="shared" si="93"/>
        <v>-0.12288369391607423</v>
      </c>
      <c r="AG38" s="262">
        <f t="shared" si="93"/>
        <v>2.5903830627074909E-2</v>
      </c>
      <c r="AH38" s="262">
        <f t="shared" si="93"/>
        <v>0.45465698547821676</v>
      </c>
      <c r="AI38" s="262">
        <f t="shared" si="93"/>
        <v>8.5758015401049104E-2</v>
      </c>
      <c r="AJ38" s="262">
        <f t="shared" si="93"/>
        <v>0.37911169235353537</v>
      </c>
      <c r="AK38" s="262">
        <f t="shared" si="93"/>
        <v>-0.19627046761253075</v>
      </c>
      <c r="AL38" s="262">
        <f t="shared" si="93"/>
        <v>-7.4820564897847164E-2</v>
      </c>
      <c r="AM38" s="262">
        <f t="shared" si="93"/>
        <v>-0.47787142815189032</v>
      </c>
      <c r="AN38" s="262">
        <f t="shared" si="93"/>
        <v>8.0460459979833754E-2</v>
      </c>
      <c r="AO38" s="262">
        <f t="shared" si="93"/>
        <v>0.42048143614851008</v>
      </c>
      <c r="AP38" s="262">
        <f t="shared" si="93"/>
        <v>-0.43739767822592612</v>
      </c>
      <c r="AQ38" s="262">
        <f t="shared" si="93"/>
        <v>1.0334720737949286</v>
      </c>
      <c r="AR38" s="262">
        <f t="shared" si="93"/>
        <v>-0.36272011198631238</v>
      </c>
      <c r="AS38" s="262">
        <f t="shared" si="93"/>
        <v>8.1960401348040612E-2</v>
      </c>
      <c r="AT38" s="262">
        <f t="shared" si="93"/>
        <v>0.42353096789127398</v>
      </c>
      <c r="AU38" s="262">
        <f t="shared" si="93"/>
        <v>8.5328782317422247E-2</v>
      </c>
      <c r="AV38" s="262">
        <f t="shared" si="93"/>
        <v>0.28778184937118767</v>
      </c>
      <c r="AW38" s="262">
        <f t="shared" si="93"/>
        <v>0.50114239093307789</v>
      </c>
      <c r="AX38" s="262">
        <f t="shared" si="93"/>
        <v>-0.3196822225835686</v>
      </c>
      <c r="AY38" s="262">
        <f t="shared" si="93"/>
        <v>0.31993220857332161</v>
      </c>
      <c r="AZ38" s="262">
        <f t="shared" ref="AZ38:BK38" si="94">AZ35/AV35-1</f>
        <v>0.43115067009611563</v>
      </c>
      <c r="BA38" s="262">
        <f t="shared" si="94"/>
        <v>-0.13079779771518818</v>
      </c>
      <c r="BB38" s="262">
        <f t="shared" si="94"/>
        <v>0.76204834909686969</v>
      </c>
      <c r="BC38" s="262">
        <f t="shared" si="94"/>
        <v>0.11472056225442406</v>
      </c>
      <c r="BD38" s="262">
        <f t="shared" si="94"/>
        <v>-0.32644148502966852</v>
      </c>
      <c r="BE38" s="262">
        <f t="shared" si="94"/>
        <v>-0.35157188857210242</v>
      </c>
      <c r="BF38" s="262">
        <f t="shared" si="94"/>
        <v>-0.62782174090899123</v>
      </c>
      <c r="BG38" s="262">
        <f t="shared" si="94"/>
        <v>-0.32443894788167282</v>
      </c>
      <c r="BH38" s="262">
        <f t="shared" si="94"/>
        <v>-5.4541624536568412E-2</v>
      </c>
      <c r="BI38" s="262">
        <f t="shared" si="94"/>
        <v>2.9874661133236335E-2</v>
      </c>
      <c r="BJ38" s="262">
        <f t="shared" si="94"/>
        <v>1.5488563648386213</v>
      </c>
      <c r="BK38" s="262">
        <f t="shared" si="94"/>
        <v>0.56405023306377688</v>
      </c>
      <c r="BL38" s="262">
        <f>BL35/BH35-1</f>
        <v>0.13511931816493927</v>
      </c>
      <c r="BM38" s="262">
        <f>BM35/BI35-1</f>
        <v>0.70182351435778978</v>
      </c>
      <c r="BN38" s="298">
        <f>BN35/BJ35-1</f>
        <v>0.15056348702151534</v>
      </c>
    </row>
    <row r="39" spans="1:66">
      <c r="A39" s="117" t="s">
        <v>200</v>
      </c>
      <c r="C39" s="107">
        <v>2.746</v>
      </c>
      <c r="D39" s="107">
        <v>2.871</v>
      </c>
      <c r="E39" s="107">
        <v>3.6059999999999999</v>
      </c>
      <c r="F39" s="107">
        <v>3.51</v>
      </c>
      <c r="G39" s="107">
        <v>3.5409999999999999</v>
      </c>
      <c r="H39" s="107">
        <v>3.5960000000000001</v>
      </c>
      <c r="I39" s="107">
        <v>3.7229999999999999</v>
      </c>
      <c r="J39" s="107">
        <v>3.62</v>
      </c>
      <c r="K39" s="107">
        <v>3.91</v>
      </c>
      <c r="L39" s="107">
        <v>4.3970000000000002</v>
      </c>
      <c r="M39" s="107">
        <v>4.359</v>
      </c>
      <c r="N39" s="107">
        <v>4.319</v>
      </c>
      <c r="O39" s="107">
        <v>4.4370000000000003</v>
      </c>
      <c r="P39" s="107">
        <v>4.5380000000000003</v>
      </c>
      <c r="Q39" s="107">
        <v>4.4859999999999998</v>
      </c>
      <c r="R39" s="107">
        <v>4.5890000000000004</v>
      </c>
      <c r="S39" s="107">
        <v>9.4649999999999999</v>
      </c>
      <c r="T39" s="107">
        <v>6.0019999999999998</v>
      </c>
      <c r="U39" s="107">
        <v>6.1609999999999996</v>
      </c>
      <c r="V39" s="107">
        <v>5.8840000000000003</v>
      </c>
      <c r="W39" s="107">
        <v>6.2069999999999999</v>
      </c>
      <c r="X39" s="107">
        <v>6.2830000000000004</v>
      </c>
      <c r="Y39" s="107">
        <v>6.234</v>
      </c>
      <c r="Z39" s="107">
        <v>5.82</v>
      </c>
      <c r="AA39" s="107">
        <v>10.622</v>
      </c>
      <c r="AB39" s="107">
        <v>10.843999999999999</v>
      </c>
      <c r="AC39" s="107">
        <v>8.4</v>
      </c>
      <c r="AD39" s="107">
        <v>8.6329999999999991</v>
      </c>
      <c r="AE39" s="107">
        <v>8.4589999999999996</v>
      </c>
      <c r="AF39" s="107">
        <v>8.8770000000000007</v>
      </c>
      <c r="AG39" s="107">
        <v>8.0530000000000008</v>
      </c>
      <c r="AH39" s="107">
        <v>8.2230000000000008</v>
      </c>
      <c r="AI39" s="107">
        <v>8.4489999999999998</v>
      </c>
      <c r="AJ39" s="107">
        <v>8.2970000000000006</v>
      </c>
      <c r="AK39" s="107">
        <v>8.9280000000000008</v>
      </c>
      <c r="AL39" s="107">
        <v>8.8480000000000008</v>
      </c>
      <c r="AM39" s="107">
        <v>9.3030000000000008</v>
      </c>
      <c r="AN39" s="107">
        <v>8.9339999999999993</v>
      </c>
      <c r="AO39" s="107">
        <v>8.4009999999999998</v>
      </c>
      <c r="AP39" s="107">
        <v>8.4009999999999998</v>
      </c>
      <c r="AQ39" s="107">
        <v>8.8803000000000001</v>
      </c>
      <c r="AR39" s="107">
        <v>9.0269999999999992</v>
      </c>
      <c r="AS39" s="107">
        <v>7.5098000000000003</v>
      </c>
      <c r="AT39" s="107">
        <v>7.8979999999999997</v>
      </c>
      <c r="AU39" s="107">
        <v>9.3610000000000007</v>
      </c>
      <c r="AV39" s="107">
        <v>9.5719999999999992</v>
      </c>
      <c r="AW39" s="107">
        <v>9.2010000000000005</v>
      </c>
      <c r="AX39" s="107">
        <v>9.3249999999999993</v>
      </c>
      <c r="AY39" s="107">
        <v>9.4380000000000006</v>
      </c>
      <c r="AZ39" s="107">
        <v>9.6496999999999993</v>
      </c>
      <c r="BA39" s="107">
        <v>9.1908999999999992</v>
      </c>
      <c r="BB39" s="107">
        <v>9.5351999999999997</v>
      </c>
      <c r="BC39" s="107">
        <v>9.5578000000000003</v>
      </c>
      <c r="BD39" s="107">
        <v>9.4939999999999998</v>
      </c>
      <c r="BE39" s="107">
        <v>9.0429999999999993</v>
      </c>
      <c r="BF39" s="107">
        <v>9.2073</v>
      </c>
      <c r="BG39" s="107">
        <v>9.3627000000000002</v>
      </c>
      <c r="BH39" s="107">
        <v>9.9816000000000003</v>
      </c>
      <c r="BI39" s="107">
        <v>9.8572000000000006</v>
      </c>
      <c r="BJ39" s="107">
        <v>9.7378999999999998</v>
      </c>
      <c r="BK39" s="107">
        <v>9.6334</v>
      </c>
      <c r="BL39" s="107">
        <v>9.8733000000000004</v>
      </c>
      <c r="BM39" s="107">
        <v>9.9734999999999996</v>
      </c>
      <c r="BN39" s="299">
        <v>10.436</v>
      </c>
    </row>
    <row r="40" spans="1:66">
      <c r="A40" s="118" t="s">
        <v>45</v>
      </c>
      <c r="C40" s="119">
        <f t="shared" ref="C40:AH40" si="95">C35-C39</f>
        <v>41.004999999999988</v>
      </c>
      <c r="D40" s="119">
        <f t="shared" si="95"/>
        <v>29.455000000000009</v>
      </c>
      <c r="E40" s="119">
        <f t="shared" si="95"/>
        <v>20.311999999999991</v>
      </c>
      <c r="F40" s="119">
        <f t="shared" si="95"/>
        <v>9.0910000000000064</v>
      </c>
      <c r="G40" s="119">
        <f t="shared" si="95"/>
        <v>45.086999999999989</v>
      </c>
      <c r="H40" s="119">
        <f t="shared" si="95"/>
        <v>48.872</v>
      </c>
      <c r="I40" s="119">
        <f t="shared" si="95"/>
        <v>35.060000000000016</v>
      </c>
      <c r="J40" s="119">
        <f t="shared" si="95"/>
        <v>28.038000000000007</v>
      </c>
      <c r="K40" s="119">
        <f t="shared" si="95"/>
        <v>36.388999999999996</v>
      </c>
      <c r="L40" s="119">
        <f t="shared" si="95"/>
        <v>53.893999999999998</v>
      </c>
      <c r="M40" s="119">
        <f t="shared" si="95"/>
        <v>33.911000000000001</v>
      </c>
      <c r="N40" s="119">
        <f t="shared" si="95"/>
        <v>23.141999999999985</v>
      </c>
      <c r="O40" s="119">
        <f t="shared" si="95"/>
        <v>38.170000000000009</v>
      </c>
      <c r="P40" s="119">
        <f t="shared" si="95"/>
        <v>42.522999999999982</v>
      </c>
      <c r="Q40" s="119">
        <f t="shared" si="95"/>
        <v>35.649000000000001</v>
      </c>
      <c r="R40" s="119">
        <f t="shared" si="95"/>
        <v>27.158999999999985</v>
      </c>
      <c r="S40" s="119">
        <f t="shared" si="95"/>
        <v>41.378999999999976</v>
      </c>
      <c r="T40" s="119">
        <f t="shared" si="95"/>
        <v>49.682999999999993</v>
      </c>
      <c r="U40" s="119">
        <f t="shared" si="95"/>
        <v>37.883999999999993</v>
      </c>
      <c r="V40" s="119">
        <f t="shared" si="95"/>
        <v>25.967000000000006</v>
      </c>
      <c r="W40" s="119">
        <f t="shared" si="95"/>
        <v>45.721999999999987</v>
      </c>
      <c r="X40" s="119">
        <f t="shared" si="95"/>
        <v>56.596000000000011</v>
      </c>
      <c r="Y40" s="119">
        <f t="shared" si="95"/>
        <v>46.803000000000004</v>
      </c>
      <c r="Z40" s="119">
        <f t="shared" si="95"/>
        <v>32.655000000000008</v>
      </c>
      <c r="AA40" s="119">
        <f t="shared" si="95"/>
        <v>32.656000000000006</v>
      </c>
      <c r="AB40" s="119">
        <f t="shared" si="95"/>
        <v>58.026000000000018</v>
      </c>
      <c r="AC40" s="119">
        <f t="shared" si="95"/>
        <v>36.187999999999981</v>
      </c>
      <c r="AD40" s="119">
        <f t="shared" si="95"/>
        <v>31.307000000000027</v>
      </c>
      <c r="AE40" s="119">
        <f t="shared" si="95"/>
        <v>54.264000000000024</v>
      </c>
      <c r="AF40" s="119">
        <f t="shared" si="95"/>
        <v>51.52999999999998</v>
      </c>
      <c r="AG40" s="119">
        <f t="shared" si="95"/>
        <v>37.69</v>
      </c>
      <c r="AH40" s="119">
        <f t="shared" si="95"/>
        <v>49.876000000000019</v>
      </c>
      <c r="AI40" s="119">
        <f t="shared" ref="AI40:AZ40" si="96">AI35-AI39</f>
        <v>59.653000000000034</v>
      </c>
      <c r="AJ40" s="119">
        <f t="shared" si="96"/>
        <v>75.010999999999996</v>
      </c>
      <c r="AK40" s="119">
        <f t="shared" si="96"/>
        <v>27.837</v>
      </c>
      <c r="AL40" s="119">
        <f t="shared" si="96"/>
        <v>44.903999999999996</v>
      </c>
      <c r="AM40" s="119">
        <f t="shared" si="96"/>
        <v>26.254999999999978</v>
      </c>
      <c r="AN40" s="119">
        <f t="shared" si="96"/>
        <v>81.076999999999984</v>
      </c>
      <c r="AO40" s="119">
        <f t="shared" si="96"/>
        <v>43.822999999999979</v>
      </c>
      <c r="AP40" s="119">
        <f t="shared" si="96"/>
        <v>21.840000000000014</v>
      </c>
      <c r="AQ40" s="119">
        <f t="shared" si="96"/>
        <v>63.42590000000002</v>
      </c>
      <c r="AR40" s="119">
        <f t="shared" si="96"/>
        <v>48.335200000000029</v>
      </c>
      <c r="AS40" s="119">
        <f t="shared" si="96"/>
        <v>48.994500000000045</v>
      </c>
      <c r="AT40" s="119">
        <f t="shared" si="96"/>
        <v>35.151000000000039</v>
      </c>
      <c r="AU40" s="119">
        <f t="shared" si="96"/>
        <v>69.115000000000009</v>
      </c>
      <c r="AV40" s="119">
        <f t="shared" si="96"/>
        <v>64.297999999999973</v>
      </c>
      <c r="AW40" s="119">
        <f t="shared" si="96"/>
        <v>75.619999999999976</v>
      </c>
      <c r="AX40" s="119">
        <f t="shared" si="96"/>
        <v>19.961999999999978</v>
      </c>
      <c r="AY40" s="119">
        <f t="shared" si="96"/>
        <v>94.144999999999996</v>
      </c>
      <c r="AZ40" s="119">
        <f t="shared" si="96"/>
        <v>96.06940000000003</v>
      </c>
      <c r="BA40" s="119">
        <f>BA35-BA39</f>
        <v>64.535700000000006</v>
      </c>
      <c r="BB40" s="119">
        <f t="shared" ref="BB40:BK40" si="97">BB35-BB39</f>
        <v>42.069909999999979</v>
      </c>
      <c r="BC40" s="119">
        <f t="shared" si="97"/>
        <v>105.9083</v>
      </c>
      <c r="BD40" s="119">
        <f t="shared" si="97"/>
        <v>61.713999999999984</v>
      </c>
      <c r="BE40" s="119">
        <f t="shared" si="97"/>
        <v>38.76340000000004</v>
      </c>
      <c r="BF40" s="119">
        <f t="shared" si="97"/>
        <v>9.9989999999999988</v>
      </c>
      <c r="BG40" s="119">
        <f t="shared" si="97"/>
        <v>68.641699999999972</v>
      </c>
      <c r="BH40" s="119">
        <f t="shared" si="97"/>
        <v>57.342600000000019</v>
      </c>
      <c r="BI40" s="119">
        <f t="shared" si="97"/>
        <v>39.377399999999987</v>
      </c>
      <c r="BJ40" s="119">
        <f t="shared" si="97"/>
        <v>39.216200000000015</v>
      </c>
      <c r="BK40" s="119">
        <f t="shared" si="97"/>
        <v>112.36940000000004</v>
      </c>
      <c r="BL40" s="119">
        <f t="shared" ref="BL40:BN40" si="98">BL35-BL39</f>
        <v>66.54770000000002</v>
      </c>
      <c r="BM40" s="119">
        <f t="shared" si="98"/>
        <v>73.815100000000015</v>
      </c>
      <c r="BN40" s="300">
        <f t="shared" si="98"/>
        <v>45.888799999999982</v>
      </c>
    </row>
    <row r="41" spans="1:66">
      <c r="A41" s="117" t="s">
        <v>363</v>
      </c>
      <c r="C41" s="122">
        <v>3.2229999999999999</v>
      </c>
      <c r="D41" s="122">
        <v>2.6709999999999998</v>
      </c>
      <c r="E41" s="122">
        <v>-1.5640000000000001</v>
      </c>
      <c r="F41" s="122">
        <v>2.1219999999999999</v>
      </c>
      <c r="G41" s="122">
        <v>2.3820000000000001</v>
      </c>
      <c r="H41" s="122">
        <v>8.3070000000000004</v>
      </c>
      <c r="I41" s="122">
        <v>7.0259999999999998</v>
      </c>
      <c r="J41" s="122">
        <v>6.3380000000000001</v>
      </c>
      <c r="K41" s="122">
        <v>4.0220000000000002</v>
      </c>
      <c r="L41" s="122">
        <v>8.8829999999999991</v>
      </c>
      <c r="M41" s="122">
        <v>5.4470000000000001</v>
      </c>
      <c r="N41" s="122">
        <v>8.5210000000000008</v>
      </c>
      <c r="O41" s="122">
        <v>4.9669999999999996</v>
      </c>
      <c r="P41" s="122">
        <v>4.3769999999999998</v>
      </c>
      <c r="Q41" s="122">
        <v>7.0990000000000002</v>
      </c>
      <c r="R41" s="122">
        <v>11.555999999999999</v>
      </c>
      <c r="S41" s="122">
        <v>8.3209999999999997</v>
      </c>
      <c r="T41" s="122">
        <v>9.3059999999999992</v>
      </c>
      <c r="U41" s="122">
        <v>8.5239999999999991</v>
      </c>
      <c r="V41" s="122">
        <v>21.503</v>
      </c>
      <c r="W41" s="122">
        <v>10.454000000000001</v>
      </c>
      <c r="X41" s="122">
        <v>9.1069999999999993</v>
      </c>
      <c r="Y41" s="122">
        <v>6.7480000000000002</v>
      </c>
      <c r="Z41" s="122">
        <v>11.92</v>
      </c>
      <c r="AA41" s="122">
        <v>15.378</v>
      </c>
      <c r="AB41" s="122">
        <v>9.1910000000000007</v>
      </c>
      <c r="AC41" s="122">
        <v>5.7530000000000001</v>
      </c>
      <c r="AD41" s="122">
        <v>14.101000000000001</v>
      </c>
      <c r="AE41" s="122">
        <v>12.279</v>
      </c>
      <c r="AF41" s="122">
        <v>14.624000000000001</v>
      </c>
      <c r="AG41" s="122">
        <v>5.6390000000000002</v>
      </c>
      <c r="AH41" s="122">
        <v>7.4320000000000004</v>
      </c>
      <c r="AI41" s="122">
        <v>12.932</v>
      </c>
      <c r="AJ41" s="122">
        <v>15.326000000000001</v>
      </c>
      <c r="AK41" s="122">
        <v>5.2460000000000004</v>
      </c>
      <c r="AL41" s="122">
        <v>16.167000000000002</v>
      </c>
      <c r="AM41" s="122">
        <v>13.817</v>
      </c>
      <c r="AN41" s="122">
        <v>11.016999999999999</v>
      </c>
      <c r="AO41" s="122">
        <v>12.239000000000001</v>
      </c>
      <c r="AP41" s="122">
        <v>25.239000000000001</v>
      </c>
      <c r="AQ41" s="122">
        <v>8.6778999999999993</v>
      </c>
      <c r="AR41" s="122">
        <v>8.6915999999999993</v>
      </c>
      <c r="AS41" s="122">
        <v>13.98</v>
      </c>
      <c r="AT41" s="122">
        <v>13.922000000000001</v>
      </c>
      <c r="AU41" s="122">
        <v>9.7880000000000003</v>
      </c>
      <c r="AV41" s="122">
        <v>16.899000000000001</v>
      </c>
      <c r="AW41" s="122">
        <v>31.03</v>
      </c>
      <c r="AX41" s="122">
        <v>37.762</v>
      </c>
      <c r="AY41" s="122">
        <v>27.968</v>
      </c>
      <c r="AZ41" s="122">
        <v>19.037800000000001</v>
      </c>
      <c r="BA41" s="122">
        <v>35.044499999999999</v>
      </c>
      <c r="BB41" s="122">
        <v>14.9754</v>
      </c>
      <c r="BC41" s="122">
        <v>23.202300000000001</v>
      </c>
      <c r="BD41" s="122">
        <v>30.378699999999998</v>
      </c>
      <c r="BE41" s="122">
        <v>12.843999999999999</v>
      </c>
      <c r="BF41" s="122">
        <v>9.6699000000000002</v>
      </c>
      <c r="BG41" s="122">
        <v>19.123799999999999</v>
      </c>
      <c r="BH41" s="122">
        <v>12.7286</v>
      </c>
      <c r="BI41" s="122">
        <v>18.408799999999999</v>
      </c>
      <c r="BJ41" s="122">
        <v>7.0514000000000001</v>
      </c>
      <c r="BK41" s="122">
        <v>29.419699999999999</v>
      </c>
      <c r="BL41" s="122">
        <v>27.2377</v>
      </c>
      <c r="BM41" s="122">
        <v>24.704799999999999</v>
      </c>
      <c r="BN41" s="679">
        <v>20.270399999999999</v>
      </c>
    </row>
    <row r="42" spans="1:66">
      <c r="A42" s="117" t="s">
        <v>149</v>
      </c>
      <c r="C42" s="107">
        <v>0.40899999999999997</v>
      </c>
      <c r="D42" s="107">
        <v>0.372</v>
      </c>
      <c r="E42" s="107">
        <v>0.35</v>
      </c>
      <c r="F42" s="107">
        <v>0.32900000000000001</v>
      </c>
      <c r="G42" s="107">
        <v>0.34100000000000003</v>
      </c>
      <c r="H42" s="107">
        <v>0.312</v>
      </c>
      <c r="I42" s="107">
        <v>0.34799999999999998</v>
      </c>
      <c r="J42" s="107">
        <v>0.31900000000000001</v>
      </c>
      <c r="K42" s="107">
        <v>0.32100000000000001</v>
      </c>
      <c r="L42" s="107">
        <v>0.33500000000000002</v>
      </c>
      <c r="M42" s="107">
        <v>0.32800000000000001</v>
      </c>
      <c r="N42" s="107">
        <v>0.35599999999999998</v>
      </c>
      <c r="O42" s="107">
        <v>0.33400000000000002</v>
      </c>
      <c r="P42" s="107">
        <v>0.32900000000000001</v>
      </c>
      <c r="Q42" s="107">
        <v>0.34599999999999997</v>
      </c>
      <c r="R42" s="107">
        <v>0.314</v>
      </c>
      <c r="S42" s="107">
        <v>0.35299999999999998</v>
      </c>
      <c r="T42" s="107">
        <v>0.34899999999999998</v>
      </c>
      <c r="U42" s="107">
        <v>0.34499999999999997</v>
      </c>
      <c r="V42" s="107">
        <v>0.46400000000000002</v>
      </c>
      <c r="W42" s="107">
        <v>0.39500000000000002</v>
      </c>
      <c r="X42" s="107">
        <v>0.35099999999999998</v>
      </c>
      <c r="Y42" s="107">
        <v>0.42199999999999999</v>
      </c>
      <c r="Z42" s="107">
        <v>1.845</v>
      </c>
      <c r="AA42" s="107">
        <v>0.64400000000000002</v>
      </c>
      <c r="AB42" s="107">
        <v>0.4</v>
      </c>
      <c r="AC42" s="107">
        <v>0.32700000000000001</v>
      </c>
      <c r="AD42" s="107">
        <v>0.38200000000000001</v>
      </c>
      <c r="AE42" s="107">
        <v>0.36899999999999999</v>
      </c>
      <c r="AF42" s="107">
        <v>0.34499999999999997</v>
      </c>
      <c r="AG42" s="107">
        <v>0.34399999999999997</v>
      </c>
      <c r="AH42" s="107">
        <v>0.33900000000000002</v>
      </c>
      <c r="AI42" s="107">
        <v>0.35699999999999998</v>
      </c>
      <c r="AJ42" s="107">
        <v>0.40100000000000002</v>
      </c>
      <c r="AK42" s="107">
        <v>0.36099999999999999</v>
      </c>
      <c r="AL42" s="107">
        <v>0.28799999999999998</v>
      </c>
      <c r="AM42" s="107">
        <v>0.34</v>
      </c>
      <c r="AN42" s="107">
        <v>0.32</v>
      </c>
      <c r="AO42" s="107">
        <v>0.36099999999999999</v>
      </c>
      <c r="AP42" s="107">
        <v>0.38100000000000001</v>
      </c>
      <c r="AQ42" s="107">
        <v>0.41299999999999998</v>
      </c>
      <c r="AR42" s="107">
        <v>0.32200000000000001</v>
      </c>
      <c r="AS42" s="107">
        <v>0.34699999999999998</v>
      </c>
      <c r="AT42" s="107">
        <v>0.35599999999999998</v>
      </c>
      <c r="AU42" s="107">
        <v>0.81</v>
      </c>
      <c r="AV42" s="107">
        <v>0.82099999999999995</v>
      </c>
      <c r="AW42" s="107">
        <v>0.79400000000000004</v>
      </c>
      <c r="AX42" s="107">
        <v>0.99</v>
      </c>
      <c r="AY42" s="107">
        <v>0.75</v>
      </c>
      <c r="AZ42" s="107">
        <v>0.82040000000000002</v>
      </c>
      <c r="BA42" s="107">
        <v>0.79800000000000004</v>
      </c>
      <c r="BB42" s="107">
        <v>1.0662</v>
      </c>
      <c r="BC42" s="107">
        <v>0.8105</v>
      </c>
      <c r="BD42" s="107">
        <v>0.72660000000000002</v>
      </c>
      <c r="BE42" s="107">
        <v>0.85209999999999997</v>
      </c>
      <c r="BF42" s="107">
        <v>0.70030000000000003</v>
      </c>
      <c r="BG42" s="107">
        <v>0.7167</v>
      </c>
      <c r="BH42" s="107">
        <v>1.0145999999999999</v>
      </c>
      <c r="BI42" s="107">
        <v>1.1969000000000001</v>
      </c>
      <c r="BJ42" s="107">
        <v>1.159</v>
      </c>
      <c r="BK42" s="107">
        <v>1.0471999999999999</v>
      </c>
      <c r="BL42" s="107">
        <v>1.0595000000000001</v>
      </c>
      <c r="BM42" s="107">
        <v>0.97419999999999995</v>
      </c>
      <c r="BN42" s="299">
        <v>0.95309999999999995</v>
      </c>
    </row>
    <row r="43" spans="1:66" hidden="1">
      <c r="A43" s="117" t="s">
        <v>364</v>
      </c>
      <c r="C43" s="107">
        <v>0</v>
      </c>
      <c r="D43" s="107">
        <v>0</v>
      </c>
      <c r="E43" s="107">
        <v>0</v>
      </c>
      <c r="F43" s="107">
        <v>0</v>
      </c>
      <c r="G43" s="107">
        <v>0</v>
      </c>
      <c r="H43" s="107">
        <v>0</v>
      </c>
      <c r="I43" s="107">
        <v>0</v>
      </c>
      <c r="J43" s="107">
        <v>0</v>
      </c>
      <c r="K43" s="107">
        <v>0</v>
      </c>
      <c r="L43" s="107">
        <v>0</v>
      </c>
      <c r="M43" s="107">
        <v>0</v>
      </c>
      <c r="N43" s="107">
        <v>0</v>
      </c>
      <c r="O43" s="107">
        <v>0</v>
      </c>
      <c r="P43" s="107">
        <v>0</v>
      </c>
      <c r="Q43" s="107">
        <v>0</v>
      </c>
      <c r="R43" s="107">
        <v>0</v>
      </c>
      <c r="S43" s="107">
        <v>0</v>
      </c>
      <c r="T43" s="107">
        <v>0</v>
      </c>
      <c r="U43" s="107">
        <v>0</v>
      </c>
      <c r="V43" s="107">
        <v>0</v>
      </c>
      <c r="W43" s="107">
        <v>0</v>
      </c>
      <c r="X43" s="107">
        <v>0</v>
      </c>
      <c r="Y43" s="107">
        <v>0</v>
      </c>
      <c r="Z43" s="107">
        <v>0</v>
      </c>
      <c r="AA43" s="107">
        <v>0</v>
      </c>
      <c r="AB43" s="107">
        <v>0</v>
      </c>
      <c r="AC43" s="107">
        <v>0</v>
      </c>
      <c r="AD43" s="107">
        <v>0</v>
      </c>
      <c r="AE43" s="107">
        <v>0</v>
      </c>
      <c r="AF43" s="107">
        <v>0</v>
      </c>
      <c r="AG43" s="107">
        <v>0</v>
      </c>
      <c r="AH43" s="107">
        <v>0</v>
      </c>
      <c r="AI43" s="107">
        <v>0</v>
      </c>
      <c r="AJ43" s="107">
        <v>0</v>
      </c>
      <c r="AK43" s="107">
        <v>0</v>
      </c>
      <c r="AL43" s="107">
        <v>0</v>
      </c>
      <c r="AM43" s="107">
        <v>0</v>
      </c>
      <c r="AN43" s="107">
        <v>0</v>
      </c>
      <c r="AO43" s="107">
        <v>0</v>
      </c>
      <c r="AP43" s="107">
        <v>0</v>
      </c>
      <c r="AQ43" s="107">
        <v>0</v>
      </c>
      <c r="AR43" s="107">
        <v>0</v>
      </c>
      <c r="AS43" s="107">
        <v>0</v>
      </c>
      <c r="AT43" s="107">
        <v>0</v>
      </c>
      <c r="AU43" s="107">
        <v>0</v>
      </c>
      <c r="AV43" s="107">
        <v>0</v>
      </c>
      <c r="AW43" s="107">
        <v>0</v>
      </c>
      <c r="AX43" s="107">
        <v>0</v>
      </c>
      <c r="AY43" s="107">
        <v>0</v>
      </c>
      <c r="AZ43" s="107">
        <v>0</v>
      </c>
      <c r="BA43" s="107">
        <v>0</v>
      </c>
      <c r="BB43" s="107">
        <v>0</v>
      </c>
      <c r="BC43" s="107"/>
      <c r="BD43" s="107"/>
      <c r="BE43" s="107"/>
      <c r="BF43" s="107"/>
      <c r="BG43" s="107"/>
      <c r="BH43" s="107"/>
      <c r="BI43" s="107"/>
      <c r="BJ43" s="107"/>
      <c r="BK43" s="107"/>
      <c r="BL43" s="107"/>
      <c r="BM43" s="107"/>
      <c r="BN43" s="299"/>
    </row>
    <row r="44" spans="1:66" hidden="1">
      <c r="A44" s="118" t="s">
        <v>365</v>
      </c>
      <c r="C44" s="119">
        <f>C40+C41-C42-C43</f>
        <v>43.818999999999988</v>
      </c>
      <c r="D44" s="119">
        <f t="shared" ref="D44:AR44" si="99">D40+D41-D42-D43</f>
        <v>31.754000000000012</v>
      </c>
      <c r="E44" s="119">
        <f t="shared" si="99"/>
        <v>18.397999999999989</v>
      </c>
      <c r="F44" s="119">
        <f t="shared" si="99"/>
        <v>10.884000000000006</v>
      </c>
      <c r="G44" s="119">
        <f t="shared" si="99"/>
        <v>47.127999999999986</v>
      </c>
      <c r="H44" s="119">
        <f t="shared" si="99"/>
        <v>56.867000000000004</v>
      </c>
      <c r="I44" s="119">
        <f t="shared" si="99"/>
        <v>41.738000000000014</v>
      </c>
      <c r="J44" s="119">
        <f t="shared" si="99"/>
        <v>34.057000000000002</v>
      </c>
      <c r="K44" s="119">
        <f t="shared" si="99"/>
        <v>40.089999999999996</v>
      </c>
      <c r="L44" s="119">
        <f t="shared" si="99"/>
        <v>62.442</v>
      </c>
      <c r="M44" s="119">
        <f t="shared" si="99"/>
        <v>39.03</v>
      </c>
      <c r="N44" s="119">
        <f t="shared" si="99"/>
        <v>31.306999999999984</v>
      </c>
      <c r="O44" s="119">
        <f t="shared" si="99"/>
        <v>42.803000000000004</v>
      </c>
      <c r="P44" s="119">
        <f t="shared" si="99"/>
        <v>46.570999999999984</v>
      </c>
      <c r="Q44" s="119">
        <f t="shared" si="99"/>
        <v>42.402000000000008</v>
      </c>
      <c r="R44" s="119">
        <f t="shared" si="99"/>
        <v>38.400999999999982</v>
      </c>
      <c r="S44" s="119">
        <f t="shared" si="99"/>
        <v>49.346999999999973</v>
      </c>
      <c r="T44" s="119">
        <f t="shared" si="99"/>
        <v>58.639999999999993</v>
      </c>
      <c r="U44" s="119">
        <f t="shared" si="99"/>
        <v>46.062999999999995</v>
      </c>
      <c r="V44" s="119">
        <f t="shared" si="99"/>
        <v>47.006000000000007</v>
      </c>
      <c r="W44" s="119">
        <f t="shared" si="99"/>
        <v>55.780999999999985</v>
      </c>
      <c r="X44" s="119">
        <f t="shared" si="99"/>
        <v>65.352000000000004</v>
      </c>
      <c r="Y44" s="119">
        <f t="shared" si="99"/>
        <v>53.129000000000005</v>
      </c>
      <c r="Z44" s="119">
        <f t="shared" si="99"/>
        <v>42.730000000000011</v>
      </c>
      <c r="AA44" s="119">
        <f t="shared" si="99"/>
        <v>47.390000000000008</v>
      </c>
      <c r="AB44" s="119">
        <f t="shared" si="99"/>
        <v>66.817000000000007</v>
      </c>
      <c r="AC44" s="119">
        <f t="shared" si="99"/>
        <v>41.613999999999983</v>
      </c>
      <c r="AD44" s="119">
        <f t="shared" si="99"/>
        <v>45.026000000000032</v>
      </c>
      <c r="AE44" s="119">
        <f t="shared" si="99"/>
        <v>66.174000000000021</v>
      </c>
      <c r="AF44" s="119">
        <f t="shared" si="99"/>
        <v>65.808999999999983</v>
      </c>
      <c r="AG44" s="119">
        <f t="shared" si="99"/>
        <v>42.984999999999999</v>
      </c>
      <c r="AH44" s="119">
        <f t="shared" si="99"/>
        <v>56.969000000000023</v>
      </c>
      <c r="AI44" s="119">
        <f t="shared" si="99"/>
        <v>72.228000000000037</v>
      </c>
      <c r="AJ44" s="119">
        <f t="shared" si="99"/>
        <v>89.935999999999993</v>
      </c>
      <c r="AK44" s="119">
        <f t="shared" si="99"/>
        <v>32.722000000000001</v>
      </c>
      <c r="AL44" s="119">
        <f t="shared" si="99"/>
        <v>60.783000000000001</v>
      </c>
      <c r="AM44" s="119">
        <f t="shared" si="99"/>
        <v>39.731999999999971</v>
      </c>
      <c r="AN44" s="119">
        <f t="shared" si="99"/>
        <v>91.773999999999987</v>
      </c>
      <c r="AO44" s="119">
        <f t="shared" si="99"/>
        <v>55.700999999999986</v>
      </c>
      <c r="AP44" s="119">
        <f t="shared" si="99"/>
        <v>46.698000000000015</v>
      </c>
      <c r="AQ44" s="119">
        <f t="shared" si="99"/>
        <v>71.690800000000024</v>
      </c>
      <c r="AR44" s="119">
        <f t="shared" si="99"/>
        <v>56.704800000000027</v>
      </c>
      <c r="AS44" s="119">
        <f t="shared" ref="AS44:BH44" si="100">AS40+AS41-AS42-AS43</f>
        <v>62.627500000000047</v>
      </c>
      <c r="AT44" s="119">
        <f t="shared" si="100"/>
        <v>48.717000000000034</v>
      </c>
      <c r="AU44" s="119">
        <f t="shared" si="100"/>
        <v>78.093000000000004</v>
      </c>
      <c r="AV44" s="119">
        <f t="shared" si="100"/>
        <v>80.375999999999976</v>
      </c>
      <c r="AW44" s="119">
        <f t="shared" si="100"/>
        <v>105.85599999999998</v>
      </c>
      <c r="AX44" s="119">
        <f t="shared" si="100"/>
        <v>56.733999999999973</v>
      </c>
      <c r="AY44" s="119">
        <f t="shared" si="100"/>
        <v>121.363</v>
      </c>
      <c r="AZ44" s="119">
        <f t="shared" si="100"/>
        <v>114.28680000000003</v>
      </c>
      <c r="BA44" s="119">
        <f t="shared" si="100"/>
        <v>98.782200000000003</v>
      </c>
      <c r="BB44" s="119">
        <f t="shared" si="100"/>
        <v>55.979109999999977</v>
      </c>
      <c r="BC44" s="119">
        <f t="shared" si="100"/>
        <v>128.30010000000001</v>
      </c>
      <c r="BD44" s="119">
        <f t="shared" si="100"/>
        <v>91.366099999999975</v>
      </c>
      <c r="BE44" s="119">
        <f t="shared" si="100"/>
        <v>50.755300000000041</v>
      </c>
      <c r="BF44" s="119">
        <f t="shared" si="100"/>
        <v>18.968600000000002</v>
      </c>
      <c r="BG44" s="119">
        <f t="shared" si="100"/>
        <v>87.048799999999972</v>
      </c>
      <c r="BH44" s="119">
        <f t="shared" si="100"/>
        <v>69.056600000000017</v>
      </c>
      <c r="BI44" s="119">
        <f t="shared" ref="BI44:BK44" si="101">BI40+BI41-BI42-BI43</f>
        <v>56.589299999999987</v>
      </c>
      <c r="BJ44" s="119">
        <f t="shared" si="101"/>
        <v>45.108600000000017</v>
      </c>
      <c r="BK44" s="119">
        <f t="shared" si="101"/>
        <v>140.74190000000004</v>
      </c>
      <c r="BL44" s="119">
        <f t="shared" ref="BL44:BM44" si="102">BL40+BL41-BL42-BL43</f>
        <v>92.725900000000024</v>
      </c>
      <c r="BM44" s="119">
        <f t="shared" si="102"/>
        <v>97.545700000000011</v>
      </c>
      <c r="BN44" s="300">
        <f t="shared" ref="BN44" si="103">BN40+BN41-BN42-BN43</f>
        <v>65.206099999999978</v>
      </c>
    </row>
    <row r="45" spans="1:66" hidden="1">
      <c r="A45" s="117" t="s">
        <v>366</v>
      </c>
      <c r="C45" s="107">
        <v>0</v>
      </c>
      <c r="D45" s="107">
        <v>0</v>
      </c>
      <c r="E45" s="107">
        <v>0</v>
      </c>
      <c r="F45" s="107">
        <v>0</v>
      </c>
      <c r="G45" s="107">
        <v>0</v>
      </c>
      <c r="H45" s="107">
        <v>0</v>
      </c>
      <c r="I45" s="107">
        <v>0</v>
      </c>
      <c r="J45" s="107">
        <v>0</v>
      </c>
      <c r="K45" s="107">
        <v>0</v>
      </c>
      <c r="L45" s="107">
        <v>0</v>
      </c>
      <c r="M45" s="107">
        <v>0</v>
      </c>
      <c r="N45" s="107">
        <v>0</v>
      </c>
      <c r="O45" s="107">
        <v>0</v>
      </c>
      <c r="P45" s="107">
        <v>0</v>
      </c>
      <c r="Q45" s="107">
        <v>0</v>
      </c>
      <c r="R45" s="107">
        <v>0</v>
      </c>
      <c r="S45" s="107">
        <v>0</v>
      </c>
      <c r="T45" s="107">
        <v>0</v>
      </c>
      <c r="U45" s="107">
        <v>0</v>
      </c>
      <c r="V45" s="107">
        <v>0</v>
      </c>
      <c r="W45" s="107">
        <v>0</v>
      </c>
      <c r="X45" s="107">
        <v>0</v>
      </c>
      <c r="Y45" s="107">
        <v>0</v>
      </c>
      <c r="Z45" s="107">
        <v>0</v>
      </c>
      <c r="AA45" s="107">
        <v>0</v>
      </c>
      <c r="AB45" s="107">
        <v>0</v>
      </c>
      <c r="AC45" s="107">
        <v>0</v>
      </c>
      <c r="AD45" s="107">
        <v>0</v>
      </c>
      <c r="AE45" s="107">
        <v>0</v>
      </c>
      <c r="AF45" s="107">
        <v>0</v>
      </c>
      <c r="AG45" s="107">
        <v>0</v>
      </c>
      <c r="AH45" s="107">
        <v>0</v>
      </c>
      <c r="AI45" s="107">
        <v>-5.8840000000000003</v>
      </c>
      <c r="AJ45" s="107">
        <v>0</v>
      </c>
      <c r="AK45" s="107">
        <v>0</v>
      </c>
      <c r="AL45" s="107">
        <v>0</v>
      </c>
      <c r="AM45" s="107">
        <v>0</v>
      </c>
      <c r="AN45" s="107">
        <v>0</v>
      </c>
      <c r="AO45" s="107">
        <v>0</v>
      </c>
      <c r="AP45" s="107">
        <v>0</v>
      </c>
      <c r="AQ45" s="107">
        <v>0</v>
      </c>
      <c r="AR45" s="107">
        <v>0</v>
      </c>
      <c r="AS45" s="107">
        <v>0</v>
      </c>
      <c r="AT45" s="107">
        <v>-1.1121000000000001</v>
      </c>
      <c r="AU45" s="107">
        <v>0</v>
      </c>
      <c r="AV45" s="107">
        <v>0</v>
      </c>
      <c r="AW45" s="107">
        <v>-9.0800000000000006E-2</v>
      </c>
      <c r="AX45" s="107">
        <v>0</v>
      </c>
      <c r="AY45" s="107">
        <v>0</v>
      </c>
      <c r="AZ45" s="107">
        <v>0</v>
      </c>
      <c r="BA45" s="107">
        <v>0</v>
      </c>
      <c r="BB45" s="107">
        <v>-2.1280000000000001</v>
      </c>
      <c r="BC45" s="107"/>
      <c r="BD45" s="107"/>
      <c r="BE45" s="107"/>
      <c r="BF45" s="107"/>
      <c r="BG45" s="107"/>
      <c r="BH45" s="107"/>
      <c r="BI45" s="107"/>
      <c r="BJ45" s="107"/>
      <c r="BK45" s="107"/>
      <c r="BL45" s="107"/>
      <c r="BM45" s="107"/>
      <c r="BN45" s="299"/>
    </row>
    <row r="46" spans="1:66">
      <c r="A46" s="118" t="s">
        <v>367</v>
      </c>
      <c r="C46" s="119">
        <f>C44+C45</f>
        <v>43.818999999999988</v>
      </c>
      <c r="D46" s="119">
        <f t="shared" ref="D46:AY46" si="104">D44+D45</f>
        <v>31.754000000000012</v>
      </c>
      <c r="E46" s="119">
        <f t="shared" si="104"/>
        <v>18.397999999999989</v>
      </c>
      <c r="F46" s="119">
        <f t="shared" si="104"/>
        <v>10.884000000000006</v>
      </c>
      <c r="G46" s="119">
        <f t="shared" si="104"/>
        <v>47.127999999999986</v>
      </c>
      <c r="H46" s="119">
        <f t="shared" si="104"/>
        <v>56.867000000000004</v>
      </c>
      <c r="I46" s="119">
        <f t="shared" si="104"/>
        <v>41.738000000000014</v>
      </c>
      <c r="J46" s="119">
        <f t="shared" si="104"/>
        <v>34.057000000000002</v>
      </c>
      <c r="K46" s="119">
        <f t="shared" si="104"/>
        <v>40.089999999999996</v>
      </c>
      <c r="L46" s="119">
        <f t="shared" si="104"/>
        <v>62.442</v>
      </c>
      <c r="M46" s="119">
        <f t="shared" si="104"/>
        <v>39.03</v>
      </c>
      <c r="N46" s="119">
        <f t="shared" si="104"/>
        <v>31.306999999999984</v>
      </c>
      <c r="O46" s="119">
        <f t="shared" si="104"/>
        <v>42.803000000000004</v>
      </c>
      <c r="P46" s="119">
        <f t="shared" si="104"/>
        <v>46.570999999999984</v>
      </c>
      <c r="Q46" s="119">
        <f t="shared" si="104"/>
        <v>42.402000000000008</v>
      </c>
      <c r="R46" s="119">
        <f t="shared" si="104"/>
        <v>38.400999999999982</v>
      </c>
      <c r="S46" s="119">
        <f t="shared" si="104"/>
        <v>49.346999999999973</v>
      </c>
      <c r="T46" s="119">
        <f t="shared" si="104"/>
        <v>58.639999999999993</v>
      </c>
      <c r="U46" s="119">
        <f t="shared" si="104"/>
        <v>46.062999999999995</v>
      </c>
      <c r="V46" s="119">
        <f t="shared" si="104"/>
        <v>47.006000000000007</v>
      </c>
      <c r="W46" s="119">
        <f t="shared" si="104"/>
        <v>55.780999999999985</v>
      </c>
      <c r="X46" s="119">
        <f t="shared" si="104"/>
        <v>65.352000000000004</v>
      </c>
      <c r="Y46" s="119">
        <f t="shared" si="104"/>
        <v>53.129000000000005</v>
      </c>
      <c r="Z46" s="119">
        <f t="shared" si="104"/>
        <v>42.730000000000011</v>
      </c>
      <c r="AA46" s="119">
        <f t="shared" si="104"/>
        <v>47.390000000000008</v>
      </c>
      <c r="AB46" s="119">
        <f t="shared" si="104"/>
        <v>66.817000000000007</v>
      </c>
      <c r="AC46" s="119">
        <f t="shared" si="104"/>
        <v>41.613999999999983</v>
      </c>
      <c r="AD46" s="119">
        <f t="shared" si="104"/>
        <v>45.026000000000032</v>
      </c>
      <c r="AE46" s="119">
        <f t="shared" si="104"/>
        <v>66.174000000000021</v>
      </c>
      <c r="AF46" s="119">
        <f t="shared" si="104"/>
        <v>65.808999999999983</v>
      </c>
      <c r="AG46" s="119">
        <f t="shared" si="104"/>
        <v>42.984999999999999</v>
      </c>
      <c r="AH46" s="119">
        <f t="shared" si="104"/>
        <v>56.969000000000023</v>
      </c>
      <c r="AI46" s="119">
        <f t="shared" si="104"/>
        <v>66.344000000000037</v>
      </c>
      <c r="AJ46" s="119">
        <f t="shared" si="104"/>
        <v>89.935999999999993</v>
      </c>
      <c r="AK46" s="119">
        <f t="shared" si="104"/>
        <v>32.722000000000001</v>
      </c>
      <c r="AL46" s="119">
        <f t="shared" si="104"/>
        <v>60.783000000000001</v>
      </c>
      <c r="AM46" s="119">
        <f t="shared" si="104"/>
        <v>39.731999999999971</v>
      </c>
      <c r="AN46" s="119">
        <f t="shared" si="104"/>
        <v>91.773999999999987</v>
      </c>
      <c r="AO46" s="119">
        <f t="shared" si="104"/>
        <v>55.700999999999986</v>
      </c>
      <c r="AP46" s="119">
        <f t="shared" si="104"/>
        <v>46.698000000000015</v>
      </c>
      <c r="AQ46" s="119">
        <f t="shared" si="104"/>
        <v>71.690800000000024</v>
      </c>
      <c r="AR46" s="119">
        <f t="shared" si="104"/>
        <v>56.704800000000027</v>
      </c>
      <c r="AS46" s="119">
        <f t="shared" si="104"/>
        <v>62.627500000000047</v>
      </c>
      <c r="AT46" s="119">
        <f t="shared" si="104"/>
        <v>47.604900000000036</v>
      </c>
      <c r="AU46" s="119">
        <f t="shared" si="104"/>
        <v>78.093000000000004</v>
      </c>
      <c r="AV46" s="119">
        <f t="shared" si="104"/>
        <v>80.375999999999976</v>
      </c>
      <c r="AW46" s="119">
        <f t="shared" si="104"/>
        <v>105.76519999999998</v>
      </c>
      <c r="AX46" s="119">
        <f t="shared" si="104"/>
        <v>56.733999999999973</v>
      </c>
      <c r="AY46" s="119">
        <f t="shared" si="104"/>
        <v>121.363</v>
      </c>
      <c r="AZ46" s="119">
        <f t="shared" ref="AZ46:BH46" si="105">AZ44+AZ45</f>
        <v>114.28680000000003</v>
      </c>
      <c r="BA46" s="119">
        <f t="shared" si="105"/>
        <v>98.782200000000003</v>
      </c>
      <c r="BB46" s="119">
        <f t="shared" si="105"/>
        <v>53.851109999999977</v>
      </c>
      <c r="BC46" s="119">
        <f t="shared" si="105"/>
        <v>128.30010000000001</v>
      </c>
      <c r="BD46" s="119">
        <f t="shared" si="105"/>
        <v>91.366099999999975</v>
      </c>
      <c r="BE46" s="119">
        <f t="shared" si="105"/>
        <v>50.755300000000041</v>
      </c>
      <c r="BF46" s="119">
        <f t="shared" si="105"/>
        <v>18.968600000000002</v>
      </c>
      <c r="BG46" s="119">
        <f t="shared" si="105"/>
        <v>87.048799999999972</v>
      </c>
      <c r="BH46" s="119">
        <f t="shared" si="105"/>
        <v>69.056600000000017</v>
      </c>
      <c r="BI46" s="119">
        <f t="shared" ref="BI46:BK46" si="106">BI44+BI45</f>
        <v>56.589299999999987</v>
      </c>
      <c r="BJ46" s="119">
        <f t="shared" si="106"/>
        <v>45.108600000000017</v>
      </c>
      <c r="BK46" s="119">
        <f t="shared" si="106"/>
        <v>140.74190000000004</v>
      </c>
      <c r="BL46" s="119">
        <f t="shared" ref="BL46:BM46" si="107">BL44+BL45</f>
        <v>92.725900000000024</v>
      </c>
      <c r="BM46" s="119">
        <f t="shared" si="107"/>
        <v>97.545700000000011</v>
      </c>
      <c r="BN46" s="300">
        <f t="shared" ref="BN46" si="108">BN44+BN45</f>
        <v>65.206099999999978</v>
      </c>
    </row>
    <row r="47" spans="1:66">
      <c r="A47" s="117" t="s">
        <v>368</v>
      </c>
      <c r="C47" s="107">
        <v>9.1199999999999992</v>
      </c>
      <c r="D47" s="107">
        <v>5.5</v>
      </c>
      <c r="E47" s="107">
        <v>3.31</v>
      </c>
      <c r="F47" s="107">
        <v>3.496</v>
      </c>
      <c r="G47" s="107">
        <v>8.14</v>
      </c>
      <c r="H47" s="107">
        <v>11.06</v>
      </c>
      <c r="I47" s="107">
        <v>11</v>
      </c>
      <c r="J47" s="107">
        <v>0.77200000000000002</v>
      </c>
      <c r="K47" s="107">
        <v>4.75</v>
      </c>
      <c r="L47" s="107">
        <v>12.106</v>
      </c>
      <c r="M47" s="107">
        <v>6.944</v>
      </c>
      <c r="N47" s="107">
        <v>0.32200000000000001</v>
      </c>
      <c r="O47" s="107">
        <v>8.4</v>
      </c>
      <c r="P47" s="107">
        <v>9.7479999999999993</v>
      </c>
      <c r="Q47" s="107">
        <v>9.5060000000000002</v>
      </c>
      <c r="R47" s="107">
        <v>9.8320000000000007</v>
      </c>
      <c r="S47" s="107">
        <v>8.6999999999999993</v>
      </c>
      <c r="T47" s="107">
        <v>12.214</v>
      </c>
      <c r="U47" s="107">
        <v>10.994</v>
      </c>
      <c r="V47" s="107">
        <v>10.917</v>
      </c>
      <c r="W47" s="107">
        <v>12.7</v>
      </c>
      <c r="X47" s="107">
        <v>16.280999999999999</v>
      </c>
      <c r="Y47" s="107">
        <v>12.648999999999999</v>
      </c>
      <c r="Z47" s="107">
        <v>40.941000000000003</v>
      </c>
      <c r="AA47" s="107">
        <v>13.09</v>
      </c>
      <c r="AB47" s="107">
        <v>19.02</v>
      </c>
      <c r="AC47" s="107">
        <v>11.696999999999999</v>
      </c>
      <c r="AD47" s="107">
        <v>11.134</v>
      </c>
      <c r="AE47" s="107">
        <v>18.89</v>
      </c>
      <c r="AF47" s="107">
        <v>17.728999999999999</v>
      </c>
      <c r="AG47" s="107">
        <v>10.894</v>
      </c>
      <c r="AH47" s="107">
        <v>15.523</v>
      </c>
      <c r="AI47" s="107">
        <v>17.379000000000001</v>
      </c>
      <c r="AJ47" s="107">
        <v>22.946000000000002</v>
      </c>
      <c r="AK47" s="107">
        <v>10.691000000000001</v>
      </c>
      <c r="AL47" s="107">
        <v>11.701000000000001</v>
      </c>
      <c r="AM47" s="107">
        <v>10.465999999999999</v>
      </c>
      <c r="AN47" s="107">
        <v>26.908999999999999</v>
      </c>
      <c r="AO47" s="107">
        <v>13.041</v>
      </c>
      <c r="AP47" s="107">
        <v>15.177</v>
      </c>
      <c r="AQ47" s="107">
        <f>22.9632-0.3195</f>
        <v>22.643699999999999</v>
      </c>
      <c r="AR47" s="107">
        <f>17.5873-1.1348</f>
        <v>16.452500000000001</v>
      </c>
      <c r="AS47" s="107">
        <f>16.28+0.2531</f>
        <v>16.533100000000001</v>
      </c>
      <c r="AT47" s="107">
        <f>11.85-0.6361</f>
        <v>11.213899999999999</v>
      </c>
      <c r="AU47" s="107">
        <v>21.731000000000002</v>
      </c>
      <c r="AV47" s="107">
        <v>25.971</v>
      </c>
      <c r="AW47" s="107">
        <v>31.513999999999999</v>
      </c>
      <c r="AX47" s="107">
        <v>0.85799999999999998</v>
      </c>
      <c r="AY47" s="107">
        <v>29.437999999999999</v>
      </c>
      <c r="AZ47" s="107">
        <f>27.351-0.9211</f>
        <v>26.4299</v>
      </c>
      <c r="BA47" s="107">
        <f>19.1055+4.4633</f>
        <v>23.5688</v>
      </c>
      <c r="BB47" s="107">
        <f>7.8386-0.7632+0.0158</f>
        <v>7.0911999999999988</v>
      </c>
      <c r="BC47" s="107">
        <f>31.3516-0.8881</f>
        <v>30.4635</v>
      </c>
      <c r="BD47" s="107">
        <f>19.0241+0.0176</f>
        <v>19.041700000000002</v>
      </c>
      <c r="BE47" s="107">
        <f>14.5519+0.5929</f>
        <v>15.1448</v>
      </c>
      <c r="BF47" s="107">
        <f>3.6195+4.9557</f>
        <v>8.5752000000000006</v>
      </c>
      <c r="BG47" s="107">
        <f>24.301-7.9142</f>
        <v>16.386799999999997</v>
      </c>
      <c r="BH47" s="107">
        <f>18.301-1.0365</f>
        <v>17.264499999999998</v>
      </c>
      <c r="BI47" s="107">
        <f>11.601+4.2773</f>
        <v>15.878300000000001</v>
      </c>
      <c r="BJ47" s="107">
        <f>(14.8175-0.3719)</f>
        <v>14.445600000000001</v>
      </c>
      <c r="BK47" s="107">
        <f>30.501+0.4266</f>
        <v>30.927600000000002</v>
      </c>
      <c r="BL47" s="107">
        <f>23.8267+1.0906-1.9806</f>
        <v>22.936699999999998</v>
      </c>
      <c r="BM47" s="107">
        <f>20.6948-2.3242</f>
        <v>18.3706</v>
      </c>
      <c r="BN47" s="299">
        <f>13.5532+5.3718</f>
        <v>18.925000000000001</v>
      </c>
    </row>
    <row r="48" spans="1:66">
      <c r="A48" s="123" t="s">
        <v>369</v>
      </c>
      <c r="C48" s="420">
        <f>C47/C46</f>
        <v>0.20812889385882841</v>
      </c>
      <c r="D48" s="420">
        <f t="shared" ref="D48:AR48" si="109">D47/D46</f>
        <v>0.17320652516218424</v>
      </c>
      <c r="E48" s="420">
        <f t="shared" si="109"/>
        <v>0.17991085987607361</v>
      </c>
      <c r="F48" s="420">
        <f t="shared" si="109"/>
        <v>0.32120543917677308</v>
      </c>
      <c r="G48" s="420">
        <f t="shared" si="109"/>
        <v>0.17272109998302501</v>
      </c>
      <c r="H48" s="420">
        <f t="shared" si="109"/>
        <v>0.19448889514129458</v>
      </c>
      <c r="I48" s="420">
        <f t="shared" si="109"/>
        <v>0.26354880444678702</v>
      </c>
      <c r="J48" s="420">
        <f t="shared" si="109"/>
        <v>2.2667880318289924E-2</v>
      </c>
      <c r="K48" s="420">
        <f t="shared" si="109"/>
        <v>0.1184834123222749</v>
      </c>
      <c r="L48" s="420">
        <f t="shared" si="109"/>
        <v>0.19387591685083758</v>
      </c>
      <c r="M48" s="420">
        <f t="shared" si="109"/>
        <v>0.1779144248014348</v>
      </c>
      <c r="N48" s="420">
        <f t="shared" si="109"/>
        <v>1.0285239722745717E-2</v>
      </c>
      <c r="O48" s="420">
        <f t="shared" si="109"/>
        <v>0.19624792654720463</v>
      </c>
      <c r="P48" s="420">
        <f t="shared" si="109"/>
        <v>0.2093148096454876</v>
      </c>
      <c r="Q48" s="420">
        <f t="shared" si="109"/>
        <v>0.22418753832366395</v>
      </c>
      <c r="R48" s="420">
        <f t="shared" si="109"/>
        <v>0.25603499908856553</v>
      </c>
      <c r="S48" s="420">
        <f t="shared" si="109"/>
        <v>0.17630251079092962</v>
      </c>
      <c r="T48" s="420">
        <f t="shared" si="109"/>
        <v>0.20828785811732609</v>
      </c>
      <c r="U48" s="420">
        <f t="shared" si="109"/>
        <v>0.23867312159433821</v>
      </c>
      <c r="V48" s="420">
        <f t="shared" si="109"/>
        <v>0.23224694719822997</v>
      </c>
      <c r="W48" s="420">
        <f t="shared" si="109"/>
        <v>0.22767609042505518</v>
      </c>
      <c r="X48" s="420">
        <f t="shared" si="109"/>
        <v>0.24912780022034517</v>
      </c>
      <c r="Y48" s="420">
        <f t="shared" si="109"/>
        <v>0.23808089743831048</v>
      </c>
      <c r="Z48" s="420">
        <f t="shared" si="109"/>
        <v>0.95813245963023619</v>
      </c>
      <c r="AA48" s="420">
        <f t="shared" si="109"/>
        <v>0.27621861152141797</v>
      </c>
      <c r="AB48" s="420">
        <f t="shared" si="109"/>
        <v>0.28465809599353453</v>
      </c>
      <c r="AC48" s="420">
        <f t="shared" si="109"/>
        <v>0.28108328927764703</v>
      </c>
      <c r="AD48" s="420">
        <f t="shared" si="109"/>
        <v>0.24727934970905682</v>
      </c>
      <c r="AE48" s="420">
        <f t="shared" si="109"/>
        <v>0.28545954604527451</v>
      </c>
      <c r="AF48" s="420">
        <f t="shared" si="109"/>
        <v>0.26940084183014484</v>
      </c>
      <c r="AG48" s="420">
        <f t="shared" si="109"/>
        <v>0.25343724555077352</v>
      </c>
      <c r="AH48" s="420">
        <f t="shared" si="109"/>
        <v>0.27248152503993389</v>
      </c>
      <c r="AI48" s="420">
        <f t="shared" si="109"/>
        <v>0.26195285180272504</v>
      </c>
      <c r="AJ48" s="420">
        <f t="shared" si="109"/>
        <v>0.25513698630136988</v>
      </c>
      <c r="AK48" s="420">
        <f t="shared" si="109"/>
        <v>0.32672208300226147</v>
      </c>
      <c r="AL48" s="420">
        <f t="shared" si="109"/>
        <v>0.19250448316141028</v>
      </c>
      <c r="AM48" s="420">
        <f t="shared" si="109"/>
        <v>0.26341487969394961</v>
      </c>
      <c r="AN48" s="420">
        <f t="shared" si="109"/>
        <v>0.2932094057140367</v>
      </c>
      <c r="AO48" s="420">
        <f t="shared" si="109"/>
        <v>0.23412506059137186</v>
      </c>
      <c r="AP48" s="420">
        <f t="shared" si="109"/>
        <v>0.32500321212899896</v>
      </c>
      <c r="AQ48" s="420">
        <f t="shared" si="109"/>
        <v>0.31585224324460032</v>
      </c>
      <c r="AR48" s="420">
        <f t="shared" si="109"/>
        <v>0.29014298613168538</v>
      </c>
      <c r="AS48" s="420">
        <f t="shared" ref="AS48:BG48" si="110">AS47/AS46</f>
        <v>0.26399105824118779</v>
      </c>
      <c r="AT48" s="420">
        <f t="shared" si="110"/>
        <v>0.23556188543616288</v>
      </c>
      <c r="AU48" s="420">
        <f t="shared" si="110"/>
        <v>0.27827077971136976</v>
      </c>
      <c r="AV48" s="420">
        <f t="shared" si="110"/>
        <v>0.32311884144520764</v>
      </c>
      <c r="AW48" s="420">
        <f t="shared" si="110"/>
        <v>0.29796190051169957</v>
      </c>
      <c r="AX48" s="420">
        <f t="shared" si="110"/>
        <v>1.5123206542813839E-2</v>
      </c>
      <c r="AY48" s="420">
        <f t="shared" si="110"/>
        <v>0.2425615714838954</v>
      </c>
      <c r="AZ48" s="420">
        <f t="shared" si="110"/>
        <v>0.23125942803543362</v>
      </c>
      <c r="BA48" s="420">
        <f t="shared" si="110"/>
        <v>0.23859359277278699</v>
      </c>
      <c r="BB48" s="420">
        <f t="shared" si="110"/>
        <v>0.13168159393557535</v>
      </c>
      <c r="BC48" s="420">
        <f t="shared" si="110"/>
        <v>0.23743940963413121</v>
      </c>
      <c r="BD48" s="420">
        <f t="shared" si="110"/>
        <v>0.20841099707659633</v>
      </c>
      <c r="BE48" s="420">
        <f t="shared" si="110"/>
        <v>0.29838854267436088</v>
      </c>
      <c r="BF48" s="420">
        <f t="shared" si="110"/>
        <v>0.45207342661029276</v>
      </c>
      <c r="BG48" s="420">
        <f t="shared" si="110"/>
        <v>0.18824843076527192</v>
      </c>
      <c r="BH48" s="420">
        <f t="shared" ref="BH48:BK48" si="111">BH47/BH46</f>
        <v>0.25000506830628777</v>
      </c>
      <c r="BI48" s="420">
        <f t="shared" si="111"/>
        <v>0.28058837978204371</v>
      </c>
      <c r="BJ48" s="420">
        <f t="shared" si="111"/>
        <v>0.32024048629307927</v>
      </c>
      <c r="BK48" s="420">
        <f t="shared" si="111"/>
        <v>0.21974692682136587</v>
      </c>
      <c r="BL48" s="420">
        <f t="shared" ref="BL48:BN48" si="112">BL47/BL46</f>
        <v>0.24736023052890285</v>
      </c>
      <c r="BM48" s="420">
        <f t="shared" si="112"/>
        <v>0.1883281374781256</v>
      </c>
      <c r="BN48" s="303">
        <f t="shared" si="112"/>
        <v>0.29023358244090669</v>
      </c>
    </row>
    <row r="49" spans="1:66" s="133" customFormat="1" hidden="1">
      <c r="A49" s="125" t="s">
        <v>370</v>
      </c>
      <c r="C49" s="670"/>
      <c r="D49" s="670"/>
      <c r="E49" s="670"/>
      <c r="F49" s="670"/>
      <c r="G49" s="670"/>
      <c r="H49" s="670"/>
      <c r="I49" s="670"/>
      <c r="J49" s="670"/>
      <c r="K49" s="670"/>
      <c r="L49" s="670"/>
      <c r="M49" s="670"/>
      <c r="N49" s="670"/>
      <c r="O49" s="670"/>
      <c r="P49" s="670"/>
      <c r="Q49" s="670"/>
      <c r="R49" s="670"/>
      <c r="S49" s="670"/>
      <c r="T49" s="670"/>
      <c r="U49" s="670"/>
      <c r="V49" s="670"/>
      <c r="W49" s="670"/>
      <c r="X49" s="670"/>
      <c r="Y49" s="670"/>
      <c r="Z49" s="670"/>
      <c r="AA49" s="670"/>
      <c r="AB49" s="670"/>
      <c r="AC49" s="670"/>
      <c r="AD49" s="670"/>
      <c r="AE49" s="670"/>
      <c r="AF49" s="670"/>
      <c r="AG49" s="670"/>
      <c r="AH49" s="670"/>
      <c r="AI49" s="670"/>
      <c r="AJ49" s="670"/>
      <c r="AK49" s="670"/>
      <c r="AL49" s="670"/>
      <c r="AM49" s="670"/>
      <c r="AN49" s="670"/>
      <c r="AO49" s="670"/>
      <c r="AP49" s="670"/>
      <c r="AQ49" s="670"/>
      <c r="AR49" s="671">
        <v>3.3500000000000002E-2</v>
      </c>
      <c r="AS49" s="671">
        <v>-0.3039</v>
      </c>
      <c r="AT49" s="671">
        <v>-1.5385</v>
      </c>
      <c r="AU49" s="671">
        <v>-0.1416</v>
      </c>
      <c r="AV49" s="671">
        <v>-0.37730000000000002</v>
      </c>
      <c r="AW49" s="671">
        <v>-0.1018</v>
      </c>
      <c r="AX49" s="671">
        <v>-0.39211000000000001</v>
      </c>
      <c r="AY49" s="671">
        <v>-0.2041</v>
      </c>
      <c r="AZ49" s="671">
        <v>0.2233</v>
      </c>
      <c r="BA49" s="671">
        <v>0</v>
      </c>
      <c r="BB49" s="671"/>
      <c r="BC49" s="671"/>
      <c r="BD49" s="671"/>
      <c r="BE49" s="671"/>
      <c r="BF49" s="671"/>
      <c r="BG49" s="671"/>
      <c r="BH49" s="671"/>
      <c r="BI49" s="671"/>
      <c r="BJ49" s="671"/>
      <c r="BK49" s="671"/>
      <c r="BL49" s="671"/>
      <c r="BM49" s="671"/>
      <c r="BN49" s="680"/>
    </row>
    <row r="50" spans="1:66">
      <c r="A50" s="113" t="s">
        <v>36</v>
      </c>
      <c r="B50" s="121"/>
      <c r="C50" s="115">
        <f>C46-C47+C49</f>
        <v>34.698999999999991</v>
      </c>
      <c r="D50" s="115">
        <f t="shared" ref="D50:AY50" si="113">D46-D47+D49</f>
        <v>26.254000000000012</v>
      </c>
      <c r="E50" s="115">
        <f t="shared" si="113"/>
        <v>15.087999999999989</v>
      </c>
      <c r="F50" s="115">
        <f t="shared" si="113"/>
        <v>7.3880000000000052</v>
      </c>
      <c r="G50" s="115">
        <f t="shared" si="113"/>
        <v>38.987999999999985</v>
      </c>
      <c r="H50" s="115">
        <f t="shared" si="113"/>
        <v>45.807000000000002</v>
      </c>
      <c r="I50" s="115">
        <f t="shared" si="113"/>
        <v>30.738000000000014</v>
      </c>
      <c r="J50" s="115">
        <f t="shared" si="113"/>
        <v>33.285000000000004</v>
      </c>
      <c r="K50" s="115">
        <f t="shared" si="113"/>
        <v>35.339999999999996</v>
      </c>
      <c r="L50" s="115">
        <f t="shared" si="113"/>
        <v>50.335999999999999</v>
      </c>
      <c r="M50" s="115">
        <f t="shared" si="113"/>
        <v>32.085999999999999</v>
      </c>
      <c r="N50" s="115">
        <f t="shared" si="113"/>
        <v>30.984999999999985</v>
      </c>
      <c r="O50" s="115">
        <f t="shared" si="113"/>
        <v>34.403000000000006</v>
      </c>
      <c r="P50" s="115">
        <f t="shared" si="113"/>
        <v>36.822999999999986</v>
      </c>
      <c r="Q50" s="115">
        <f t="shared" si="113"/>
        <v>32.896000000000008</v>
      </c>
      <c r="R50" s="115">
        <f t="shared" si="113"/>
        <v>28.568999999999981</v>
      </c>
      <c r="S50" s="115">
        <f t="shared" si="113"/>
        <v>40.646999999999977</v>
      </c>
      <c r="T50" s="115">
        <f t="shared" si="113"/>
        <v>46.425999999999995</v>
      </c>
      <c r="U50" s="115">
        <f t="shared" si="113"/>
        <v>35.068999999999996</v>
      </c>
      <c r="V50" s="115">
        <f t="shared" si="113"/>
        <v>36.089000000000006</v>
      </c>
      <c r="W50" s="115">
        <f t="shared" si="113"/>
        <v>43.080999999999989</v>
      </c>
      <c r="X50" s="115">
        <f t="shared" si="113"/>
        <v>49.071000000000005</v>
      </c>
      <c r="Y50" s="115">
        <f t="shared" si="113"/>
        <v>40.480000000000004</v>
      </c>
      <c r="Z50" s="115">
        <f t="shared" si="113"/>
        <v>1.7890000000000086</v>
      </c>
      <c r="AA50" s="115">
        <f t="shared" si="113"/>
        <v>34.300000000000011</v>
      </c>
      <c r="AB50" s="115">
        <f t="shared" si="113"/>
        <v>47.797000000000011</v>
      </c>
      <c r="AC50" s="115">
        <f t="shared" si="113"/>
        <v>29.916999999999984</v>
      </c>
      <c r="AD50" s="115">
        <f t="shared" si="113"/>
        <v>33.892000000000031</v>
      </c>
      <c r="AE50" s="115">
        <f t="shared" si="113"/>
        <v>47.28400000000002</v>
      </c>
      <c r="AF50" s="115">
        <f t="shared" si="113"/>
        <v>48.079999999999984</v>
      </c>
      <c r="AG50" s="115">
        <f t="shared" si="113"/>
        <v>32.091000000000001</v>
      </c>
      <c r="AH50" s="115">
        <f t="shared" si="113"/>
        <v>41.446000000000026</v>
      </c>
      <c r="AI50" s="115">
        <f t="shared" si="113"/>
        <v>48.965000000000032</v>
      </c>
      <c r="AJ50" s="115">
        <f t="shared" si="113"/>
        <v>66.989999999999995</v>
      </c>
      <c r="AK50" s="115">
        <f t="shared" si="113"/>
        <v>22.030999999999999</v>
      </c>
      <c r="AL50" s="115">
        <f t="shared" si="113"/>
        <v>49.082000000000001</v>
      </c>
      <c r="AM50" s="115">
        <f t="shared" si="113"/>
        <v>29.26599999999997</v>
      </c>
      <c r="AN50" s="115">
        <f t="shared" si="113"/>
        <v>64.864999999999981</v>
      </c>
      <c r="AO50" s="115">
        <f t="shared" si="113"/>
        <v>42.659999999999982</v>
      </c>
      <c r="AP50" s="115">
        <f t="shared" si="113"/>
        <v>31.521000000000015</v>
      </c>
      <c r="AQ50" s="115">
        <f t="shared" si="113"/>
        <v>49.047100000000029</v>
      </c>
      <c r="AR50" s="115">
        <f t="shared" si="113"/>
        <v>40.285800000000023</v>
      </c>
      <c r="AS50" s="115">
        <f t="shared" si="113"/>
        <v>45.790500000000051</v>
      </c>
      <c r="AT50" s="115">
        <f t="shared" si="113"/>
        <v>34.852500000000035</v>
      </c>
      <c r="AU50" s="115">
        <f t="shared" si="113"/>
        <v>56.220400000000005</v>
      </c>
      <c r="AV50" s="115">
        <f t="shared" si="113"/>
        <v>54.027699999999975</v>
      </c>
      <c r="AW50" s="115">
        <f t="shared" si="113"/>
        <v>74.149399999999986</v>
      </c>
      <c r="AX50" s="115">
        <f t="shared" si="113"/>
        <v>55.483889999999974</v>
      </c>
      <c r="AY50" s="115">
        <f t="shared" si="113"/>
        <v>91.7209</v>
      </c>
      <c r="AZ50" s="115">
        <f t="shared" ref="AZ50:BG50" si="114">AZ46-AZ47+AZ49</f>
        <v>88.080200000000019</v>
      </c>
      <c r="BA50" s="115">
        <f t="shared" si="114"/>
        <v>75.213400000000007</v>
      </c>
      <c r="BB50" s="115">
        <f t="shared" si="114"/>
        <v>46.759909999999977</v>
      </c>
      <c r="BC50" s="115">
        <f t="shared" si="114"/>
        <v>97.836600000000018</v>
      </c>
      <c r="BD50" s="115">
        <f t="shared" si="114"/>
        <v>72.324399999999969</v>
      </c>
      <c r="BE50" s="115">
        <f t="shared" si="114"/>
        <v>35.610500000000044</v>
      </c>
      <c r="BF50" s="115">
        <f t="shared" si="114"/>
        <v>10.393400000000002</v>
      </c>
      <c r="BG50" s="115">
        <f t="shared" si="114"/>
        <v>70.661999999999978</v>
      </c>
      <c r="BH50" s="115">
        <f t="shared" ref="BH50:BK50" si="115">BH46-BH47+BH49</f>
        <v>51.792100000000019</v>
      </c>
      <c r="BI50" s="115">
        <f t="shared" si="115"/>
        <v>40.710999999999984</v>
      </c>
      <c r="BJ50" s="115">
        <f t="shared" si="115"/>
        <v>30.663000000000018</v>
      </c>
      <c r="BK50" s="115">
        <f t="shared" si="115"/>
        <v>109.81430000000005</v>
      </c>
      <c r="BL50" s="115">
        <f t="shared" ref="BL50:BM50" si="116">BL46-BL47+BL49</f>
        <v>69.789200000000022</v>
      </c>
      <c r="BM50" s="115">
        <f t="shared" si="116"/>
        <v>79.175100000000015</v>
      </c>
      <c r="BN50" s="296">
        <f t="shared" ref="BN50" si="117">BN46-BN47+BN49</f>
        <v>46.281099999999981</v>
      </c>
    </row>
    <row r="51" spans="1:66">
      <c r="A51" s="124" t="s">
        <v>371</v>
      </c>
      <c r="AS51" s="421"/>
      <c r="AT51" s="421"/>
      <c r="AU51" s="421"/>
      <c r="AV51" s="421"/>
      <c r="AW51" s="421"/>
      <c r="AX51" s="421"/>
      <c r="AY51" s="421"/>
      <c r="AZ51" s="421"/>
      <c r="BA51" s="421"/>
      <c r="BB51" s="421"/>
      <c r="BC51" s="421"/>
      <c r="BD51" s="421"/>
      <c r="BE51" s="421"/>
      <c r="BF51" s="421"/>
      <c r="BG51" s="421"/>
      <c r="BH51" s="421"/>
      <c r="BI51" s="421"/>
      <c r="BJ51" s="421"/>
      <c r="BK51" s="421"/>
      <c r="BL51" s="421"/>
      <c r="BM51" s="421"/>
      <c r="BN51" s="304"/>
    </row>
    <row r="52" spans="1:66">
      <c r="A52" s="113" t="s">
        <v>372</v>
      </c>
      <c r="B52" s="121"/>
      <c r="C52" s="115">
        <f>C50-C51</f>
        <v>34.698999999999991</v>
      </c>
      <c r="D52" s="115">
        <f t="shared" ref="D52:AY52" si="118">D50-D51</f>
        <v>26.254000000000012</v>
      </c>
      <c r="E52" s="115">
        <f t="shared" si="118"/>
        <v>15.087999999999989</v>
      </c>
      <c r="F52" s="115">
        <f t="shared" si="118"/>
        <v>7.3880000000000052</v>
      </c>
      <c r="G52" s="115">
        <f t="shared" si="118"/>
        <v>38.987999999999985</v>
      </c>
      <c r="H52" s="115">
        <f t="shared" si="118"/>
        <v>45.807000000000002</v>
      </c>
      <c r="I52" s="115">
        <f t="shared" si="118"/>
        <v>30.738000000000014</v>
      </c>
      <c r="J52" s="115">
        <f t="shared" si="118"/>
        <v>33.285000000000004</v>
      </c>
      <c r="K52" s="115">
        <f t="shared" si="118"/>
        <v>35.339999999999996</v>
      </c>
      <c r="L52" s="115">
        <f t="shared" si="118"/>
        <v>50.335999999999999</v>
      </c>
      <c r="M52" s="115">
        <f t="shared" si="118"/>
        <v>32.085999999999999</v>
      </c>
      <c r="N52" s="115">
        <f t="shared" si="118"/>
        <v>30.984999999999985</v>
      </c>
      <c r="O52" s="115">
        <f t="shared" si="118"/>
        <v>34.403000000000006</v>
      </c>
      <c r="P52" s="115">
        <f t="shared" si="118"/>
        <v>36.822999999999986</v>
      </c>
      <c r="Q52" s="115">
        <f t="shared" si="118"/>
        <v>32.896000000000008</v>
      </c>
      <c r="R52" s="115">
        <f t="shared" si="118"/>
        <v>28.568999999999981</v>
      </c>
      <c r="S52" s="115">
        <f t="shared" si="118"/>
        <v>40.646999999999977</v>
      </c>
      <c r="T52" s="115">
        <f t="shared" si="118"/>
        <v>46.425999999999995</v>
      </c>
      <c r="U52" s="115">
        <f t="shared" si="118"/>
        <v>35.068999999999996</v>
      </c>
      <c r="V52" s="115">
        <f t="shared" si="118"/>
        <v>36.089000000000006</v>
      </c>
      <c r="W52" s="115">
        <f t="shared" si="118"/>
        <v>43.080999999999989</v>
      </c>
      <c r="X52" s="115">
        <f t="shared" si="118"/>
        <v>49.071000000000005</v>
      </c>
      <c r="Y52" s="115">
        <f t="shared" si="118"/>
        <v>40.480000000000004</v>
      </c>
      <c r="Z52" s="115">
        <f t="shared" si="118"/>
        <v>1.7890000000000086</v>
      </c>
      <c r="AA52" s="115">
        <f t="shared" si="118"/>
        <v>34.300000000000011</v>
      </c>
      <c r="AB52" s="115">
        <f t="shared" si="118"/>
        <v>47.797000000000011</v>
      </c>
      <c r="AC52" s="115">
        <f t="shared" si="118"/>
        <v>29.916999999999984</v>
      </c>
      <c r="AD52" s="115">
        <f t="shared" si="118"/>
        <v>33.892000000000031</v>
      </c>
      <c r="AE52" s="115">
        <f t="shared" si="118"/>
        <v>47.28400000000002</v>
      </c>
      <c r="AF52" s="115">
        <f t="shared" si="118"/>
        <v>48.079999999999984</v>
      </c>
      <c r="AG52" s="115">
        <f t="shared" si="118"/>
        <v>32.091000000000001</v>
      </c>
      <c r="AH52" s="115">
        <f t="shared" si="118"/>
        <v>41.446000000000026</v>
      </c>
      <c r="AI52" s="115">
        <f t="shared" si="118"/>
        <v>48.965000000000032</v>
      </c>
      <c r="AJ52" s="115">
        <f t="shared" si="118"/>
        <v>66.989999999999995</v>
      </c>
      <c r="AK52" s="115">
        <f t="shared" si="118"/>
        <v>22.030999999999999</v>
      </c>
      <c r="AL52" s="115">
        <f t="shared" si="118"/>
        <v>49.082000000000001</v>
      </c>
      <c r="AM52" s="115">
        <f t="shared" si="118"/>
        <v>29.26599999999997</v>
      </c>
      <c r="AN52" s="115">
        <f t="shared" si="118"/>
        <v>64.864999999999981</v>
      </c>
      <c r="AO52" s="115">
        <f t="shared" si="118"/>
        <v>42.659999999999982</v>
      </c>
      <c r="AP52" s="115">
        <f t="shared" si="118"/>
        <v>31.521000000000015</v>
      </c>
      <c r="AQ52" s="115">
        <f t="shared" si="118"/>
        <v>49.047100000000029</v>
      </c>
      <c r="AR52" s="115">
        <f t="shared" si="118"/>
        <v>40.285800000000023</v>
      </c>
      <c r="AS52" s="115">
        <f t="shared" si="118"/>
        <v>45.790500000000051</v>
      </c>
      <c r="AT52" s="115">
        <f t="shared" si="118"/>
        <v>34.852500000000035</v>
      </c>
      <c r="AU52" s="115">
        <f t="shared" si="118"/>
        <v>56.220400000000005</v>
      </c>
      <c r="AV52" s="115">
        <f t="shared" si="118"/>
        <v>54.027699999999975</v>
      </c>
      <c r="AW52" s="115">
        <f t="shared" si="118"/>
        <v>74.149399999999986</v>
      </c>
      <c r="AX52" s="115">
        <f t="shared" si="118"/>
        <v>55.483889999999974</v>
      </c>
      <c r="AY52" s="115">
        <f t="shared" si="118"/>
        <v>91.7209</v>
      </c>
      <c r="AZ52" s="115">
        <f t="shared" ref="AZ52:BG52" si="119">AZ50-AZ51</f>
        <v>88.080200000000019</v>
      </c>
      <c r="BA52" s="115">
        <f t="shared" si="119"/>
        <v>75.213400000000007</v>
      </c>
      <c r="BB52" s="115">
        <f t="shared" si="119"/>
        <v>46.759909999999977</v>
      </c>
      <c r="BC52" s="115">
        <f t="shared" si="119"/>
        <v>97.836600000000018</v>
      </c>
      <c r="BD52" s="115">
        <f t="shared" si="119"/>
        <v>72.324399999999969</v>
      </c>
      <c r="BE52" s="115">
        <f t="shared" si="119"/>
        <v>35.610500000000044</v>
      </c>
      <c r="BF52" s="115">
        <f t="shared" si="119"/>
        <v>10.393400000000002</v>
      </c>
      <c r="BG52" s="115">
        <f t="shared" si="119"/>
        <v>70.661999999999978</v>
      </c>
      <c r="BH52" s="115">
        <f t="shared" ref="BH52:BK52" si="120">BH50-BH51</f>
        <v>51.792100000000019</v>
      </c>
      <c r="BI52" s="115">
        <f t="shared" si="120"/>
        <v>40.710999999999984</v>
      </c>
      <c r="BJ52" s="115">
        <f t="shared" si="120"/>
        <v>30.663000000000018</v>
      </c>
      <c r="BK52" s="115">
        <f t="shared" si="120"/>
        <v>109.81430000000005</v>
      </c>
      <c r="BL52" s="115">
        <f t="shared" ref="BL52:BM52" si="121">BL50-BL51</f>
        <v>69.789200000000022</v>
      </c>
      <c r="BM52" s="115">
        <f t="shared" si="121"/>
        <v>79.175100000000015</v>
      </c>
      <c r="BN52" s="296">
        <f t="shared" ref="BN52" si="122">BN50-BN51</f>
        <v>46.281099999999981</v>
      </c>
    </row>
    <row r="53" spans="1:66">
      <c r="A53" s="120" t="s">
        <v>360</v>
      </c>
      <c r="C53" s="420">
        <f t="shared" ref="C53:AH53" si="123">C52/C21</f>
        <v>0.2169365426695842</v>
      </c>
      <c r="D53" s="420">
        <f t="shared" si="123"/>
        <v>0.16670899900942324</v>
      </c>
      <c r="E53" s="420">
        <f t="shared" si="123"/>
        <v>0.11662853255828326</v>
      </c>
      <c r="F53" s="420">
        <f t="shared" si="123"/>
        <v>5.5187456581335802E-2</v>
      </c>
      <c r="G53" s="420">
        <f t="shared" si="123"/>
        <v>0.23506288360203051</v>
      </c>
      <c r="H53" s="420">
        <f t="shared" si="123"/>
        <v>0.26296693896999307</v>
      </c>
      <c r="I53" s="420">
        <f t="shared" si="123"/>
        <v>0.20660590417809332</v>
      </c>
      <c r="J53" s="420">
        <f t="shared" si="123"/>
        <v>0.22507962483348101</v>
      </c>
      <c r="K53" s="420">
        <f t="shared" si="123"/>
        <v>0.20203290609528818</v>
      </c>
      <c r="L53" s="420">
        <f t="shared" si="123"/>
        <v>0.24497503333755122</v>
      </c>
      <c r="M53" s="420">
        <f t="shared" si="123"/>
        <v>0.19471786967023094</v>
      </c>
      <c r="N53" s="420">
        <f t="shared" si="123"/>
        <v>0.19744849516016993</v>
      </c>
      <c r="O53" s="420">
        <f t="shared" si="123"/>
        <v>0.18788262728757191</v>
      </c>
      <c r="P53" s="420">
        <f t="shared" si="123"/>
        <v>0.18597380821308979</v>
      </c>
      <c r="Q53" s="420">
        <f t="shared" si="123"/>
        <v>0.20254910411920454</v>
      </c>
      <c r="R53" s="420">
        <f t="shared" si="123"/>
        <v>0.18339324688663489</v>
      </c>
      <c r="S53" s="420">
        <f t="shared" si="123"/>
        <v>0.19938096592860005</v>
      </c>
      <c r="T53" s="420">
        <f t="shared" si="123"/>
        <v>0.22306143726787453</v>
      </c>
      <c r="U53" s="420">
        <f t="shared" si="123"/>
        <v>0.19602680842262951</v>
      </c>
      <c r="V53" s="420">
        <f t="shared" si="123"/>
        <v>0.20776506755862084</v>
      </c>
      <c r="W53" s="420">
        <f t="shared" si="123"/>
        <v>0.20687254200500357</v>
      </c>
      <c r="X53" s="420">
        <f t="shared" si="123"/>
        <v>0.21439056997806771</v>
      </c>
      <c r="Y53" s="420">
        <f t="shared" si="123"/>
        <v>0.20053701116626541</v>
      </c>
      <c r="Z53" s="420">
        <f t="shared" si="123"/>
        <v>9.0342128519126808E-3</v>
      </c>
      <c r="AA53" s="420">
        <f t="shared" si="123"/>
        <v>0.157085806404338</v>
      </c>
      <c r="AB53" s="420">
        <f t="shared" si="123"/>
        <v>0.19893119794896558</v>
      </c>
      <c r="AC53" s="420">
        <f t="shared" si="123"/>
        <v>0.14770763594711211</v>
      </c>
      <c r="AD53" s="420">
        <f t="shared" si="123"/>
        <v>0.15655732782712745</v>
      </c>
      <c r="AE53" s="420">
        <f t="shared" si="123"/>
        <v>0.18219018151974145</v>
      </c>
      <c r="AF53" s="420">
        <f t="shared" si="123"/>
        <v>0.1859731097117571</v>
      </c>
      <c r="AG53" s="420">
        <f t="shared" si="123"/>
        <v>0.1424924071541481</v>
      </c>
      <c r="AH53" s="420">
        <f t="shared" si="123"/>
        <v>0.16618683689262784</v>
      </c>
      <c r="AI53" s="420">
        <f t="shared" ref="AI53:AZ53" si="124">AI52/AI21</f>
        <v>0.18027089415688899</v>
      </c>
      <c r="AJ53" s="420">
        <f t="shared" si="124"/>
        <v>0.22917529053159497</v>
      </c>
      <c r="AK53" s="420">
        <f t="shared" si="124"/>
        <v>9.5293089726288097E-2</v>
      </c>
      <c r="AL53" s="420">
        <f t="shared" si="124"/>
        <v>0.19136327128966105</v>
      </c>
      <c r="AM53" s="420">
        <f t="shared" si="124"/>
        <v>0.119251550441295</v>
      </c>
      <c r="AN53" s="420">
        <f t="shared" si="124"/>
        <v>0.21292974122791175</v>
      </c>
      <c r="AO53" s="420">
        <f t="shared" si="124"/>
        <v>0.17148645715250471</v>
      </c>
      <c r="AP53" s="420">
        <f t="shared" si="124"/>
        <v>0.11614179756154183</v>
      </c>
      <c r="AQ53" s="420">
        <f t="shared" si="124"/>
        <v>0.16910588895654299</v>
      </c>
      <c r="AR53" s="420">
        <f t="shared" si="124"/>
        <v>0.14712737541076892</v>
      </c>
      <c r="AS53" s="420">
        <f t="shared" si="124"/>
        <v>0.17874778763480123</v>
      </c>
      <c r="AT53" s="420">
        <f t="shared" si="124"/>
        <v>0.12876380832748377</v>
      </c>
      <c r="AU53" s="420">
        <f t="shared" si="124"/>
        <v>0.16366023422285231</v>
      </c>
      <c r="AV53" s="420">
        <f t="shared" si="124"/>
        <v>0.15609618684957147</v>
      </c>
      <c r="AW53" s="420">
        <f t="shared" si="124"/>
        <v>0.23083537242156513</v>
      </c>
      <c r="AX53" s="420">
        <f t="shared" si="124"/>
        <v>0.16645233580934315</v>
      </c>
      <c r="AY53" s="420">
        <f t="shared" si="124"/>
        <v>0.29762119540528265</v>
      </c>
      <c r="AZ53" s="420">
        <f t="shared" si="124"/>
        <v>0.23716081879532921</v>
      </c>
      <c r="BA53" s="420">
        <f t="shared" ref="BA53:BG53" si="125">BA52/BA21</f>
        <v>0.22106614255108967</v>
      </c>
      <c r="BB53" s="420">
        <f t="shared" si="125"/>
        <v>0.1492024862874482</v>
      </c>
      <c r="BC53" s="420">
        <f t="shared" si="125"/>
        <v>0.21864432233548145</v>
      </c>
      <c r="BD53" s="420">
        <f t="shared" si="125"/>
        <v>0.18189404260316985</v>
      </c>
      <c r="BE53" s="420">
        <f t="shared" si="125"/>
        <v>0.10419086585753362</v>
      </c>
      <c r="BF53" s="420">
        <f t="shared" si="125"/>
        <v>3.0474656839776862E-2</v>
      </c>
      <c r="BG53" s="420">
        <f t="shared" si="125"/>
        <v>0.14284922979638187</v>
      </c>
      <c r="BH53" s="420">
        <f t="shared" ref="BH53:BI53" si="126">BH52/BH21</f>
        <v>0.11638982786509848</v>
      </c>
      <c r="BI53" s="420">
        <f t="shared" si="126"/>
        <v>9.9465693485584636E-2</v>
      </c>
      <c r="BJ53" s="420">
        <f t="shared" ref="BJ53:BK53" si="127">BJ52/BJ21</f>
        <v>7.0521479003053611E-2</v>
      </c>
      <c r="BK53" s="420">
        <f t="shared" si="127"/>
        <v>0.20473353894753452</v>
      </c>
      <c r="BL53" s="420">
        <f t="shared" ref="BL53:BM53" si="128">BL52/BL21</f>
        <v>0.1434912337550189</v>
      </c>
      <c r="BM53" s="420">
        <f t="shared" si="128"/>
        <v>0.17280797157200603</v>
      </c>
      <c r="BN53" s="303">
        <f t="shared" ref="BN53" si="129">BN52/BN21</f>
        <v>0.10016832120109087</v>
      </c>
    </row>
    <row r="54" spans="1:66">
      <c r="A54" s="125" t="s">
        <v>373</v>
      </c>
      <c r="C54" s="672"/>
      <c r="D54" s="672"/>
      <c r="E54" s="672"/>
      <c r="F54" s="672"/>
      <c r="G54" s="672"/>
      <c r="H54" s="672"/>
      <c r="I54" s="672"/>
      <c r="J54" s="672"/>
      <c r="K54" s="672"/>
      <c r="L54" s="672"/>
      <c r="M54" s="672"/>
      <c r="N54" s="672"/>
      <c r="O54" s="672"/>
      <c r="P54" s="672"/>
      <c r="Q54" s="672"/>
      <c r="R54" s="672"/>
      <c r="S54" s="672"/>
      <c r="T54" s="672"/>
      <c r="U54" s="672"/>
      <c r="V54" s="672"/>
      <c r="W54" s="672"/>
      <c r="X54" s="672"/>
      <c r="Y54" s="672"/>
      <c r="Z54" s="672"/>
      <c r="AA54" s="672"/>
      <c r="AB54" s="672"/>
      <c r="AC54" s="672"/>
      <c r="AD54" s="672"/>
      <c r="AE54" s="672"/>
      <c r="AF54" s="672"/>
      <c r="AG54" s="672"/>
      <c r="AH54" s="672"/>
      <c r="AI54" s="672"/>
      <c r="AJ54" s="672"/>
      <c r="AK54" s="672"/>
      <c r="AL54" s="672"/>
      <c r="AM54" s="672"/>
      <c r="AN54" s="672"/>
      <c r="AO54" s="672"/>
      <c r="AP54" s="673"/>
      <c r="AQ54" s="420"/>
      <c r="AR54" s="420"/>
      <c r="AS54" s="420"/>
      <c r="AT54" s="420"/>
      <c r="AU54" s="420"/>
      <c r="AV54" s="420"/>
      <c r="AW54" s="420"/>
      <c r="AX54" s="420"/>
      <c r="AY54" s="420"/>
      <c r="AZ54" s="420"/>
      <c r="BA54" s="420"/>
      <c r="BB54" s="420"/>
      <c r="BC54" s="420"/>
      <c r="BD54" s="420"/>
      <c r="BE54" s="420"/>
      <c r="BF54" s="420"/>
      <c r="BG54" s="420"/>
      <c r="BH54" s="420"/>
      <c r="BI54" s="420"/>
      <c r="BJ54" s="420"/>
      <c r="BK54" s="420"/>
      <c r="BL54" s="420"/>
      <c r="BM54" s="420"/>
      <c r="BN54" s="303"/>
    </row>
    <row r="55" spans="1:66">
      <c r="A55" s="126" t="s">
        <v>374</v>
      </c>
      <c r="B55" s="103"/>
      <c r="C55" s="422">
        <f>C52+C54</f>
        <v>34.698999999999991</v>
      </c>
      <c r="D55" s="422">
        <f t="shared" ref="D55:AY55" si="130">D52+D54</f>
        <v>26.254000000000012</v>
      </c>
      <c r="E55" s="422">
        <f t="shared" si="130"/>
        <v>15.087999999999989</v>
      </c>
      <c r="F55" s="422">
        <f t="shared" si="130"/>
        <v>7.3880000000000052</v>
      </c>
      <c r="G55" s="422">
        <f t="shared" si="130"/>
        <v>38.987999999999985</v>
      </c>
      <c r="H55" s="422">
        <f t="shared" si="130"/>
        <v>45.807000000000002</v>
      </c>
      <c r="I55" s="422">
        <f t="shared" si="130"/>
        <v>30.738000000000014</v>
      </c>
      <c r="J55" s="422">
        <f t="shared" si="130"/>
        <v>33.285000000000004</v>
      </c>
      <c r="K55" s="422">
        <f t="shared" si="130"/>
        <v>35.339999999999996</v>
      </c>
      <c r="L55" s="422">
        <f t="shared" si="130"/>
        <v>50.335999999999999</v>
      </c>
      <c r="M55" s="422">
        <f t="shared" si="130"/>
        <v>32.085999999999999</v>
      </c>
      <c r="N55" s="422">
        <f t="shared" si="130"/>
        <v>30.984999999999985</v>
      </c>
      <c r="O55" s="422">
        <f t="shared" si="130"/>
        <v>34.403000000000006</v>
      </c>
      <c r="P55" s="422">
        <f t="shared" si="130"/>
        <v>36.822999999999986</v>
      </c>
      <c r="Q55" s="422">
        <f t="shared" si="130"/>
        <v>32.896000000000008</v>
      </c>
      <c r="R55" s="422">
        <f t="shared" si="130"/>
        <v>28.568999999999981</v>
      </c>
      <c r="S55" s="422">
        <f t="shared" si="130"/>
        <v>40.646999999999977</v>
      </c>
      <c r="T55" s="422">
        <f t="shared" si="130"/>
        <v>46.425999999999995</v>
      </c>
      <c r="U55" s="422">
        <f t="shared" si="130"/>
        <v>35.068999999999996</v>
      </c>
      <c r="V55" s="422">
        <f t="shared" si="130"/>
        <v>36.089000000000006</v>
      </c>
      <c r="W55" s="422">
        <f t="shared" si="130"/>
        <v>43.080999999999989</v>
      </c>
      <c r="X55" s="422">
        <f t="shared" si="130"/>
        <v>49.071000000000005</v>
      </c>
      <c r="Y55" s="422">
        <f t="shared" si="130"/>
        <v>40.480000000000004</v>
      </c>
      <c r="Z55" s="422">
        <f t="shared" si="130"/>
        <v>1.7890000000000086</v>
      </c>
      <c r="AA55" s="422">
        <f t="shared" si="130"/>
        <v>34.300000000000011</v>
      </c>
      <c r="AB55" s="422">
        <f t="shared" si="130"/>
        <v>47.797000000000011</v>
      </c>
      <c r="AC55" s="422">
        <f t="shared" si="130"/>
        <v>29.916999999999984</v>
      </c>
      <c r="AD55" s="422">
        <f t="shared" si="130"/>
        <v>33.892000000000031</v>
      </c>
      <c r="AE55" s="422">
        <f t="shared" si="130"/>
        <v>47.28400000000002</v>
      </c>
      <c r="AF55" s="422">
        <f t="shared" si="130"/>
        <v>48.079999999999984</v>
      </c>
      <c r="AG55" s="422">
        <f t="shared" si="130"/>
        <v>32.091000000000001</v>
      </c>
      <c r="AH55" s="422">
        <f t="shared" si="130"/>
        <v>41.446000000000026</v>
      </c>
      <c r="AI55" s="422">
        <f t="shared" si="130"/>
        <v>48.965000000000032</v>
      </c>
      <c r="AJ55" s="422">
        <f t="shared" si="130"/>
        <v>66.989999999999995</v>
      </c>
      <c r="AK55" s="422">
        <f t="shared" si="130"/>
        <v>22.030999999999999</v>
      </c>
      <c r="AL55" s="422">
        <f t="shared" si="130"/>
        <v>49.082000000000001</v>
      </c>
      <c r="AM55" s="422">
        <f t="shared" si="130"/>
        <v>29.26599999999997</v>
      </c>
      <c r="AN55" s="422">
        <f t="shared" si="130"/>
        <v>64.864999999999981</v>
      </c>
      <c r="AO55" s="422">
        <f t="shared" si="130"/>
        <v>42.659999999999982</v>
      </c>
      <c r="AP55" s="422">
        <f t="shared" si="130"/>
        <v>31.521000000000015</v>
      </c>
      <c r="AQ55" s="422">
        <f t="shared" si="130"/>
        <v>49.047100000000029</v>
      </c>
      <c r="AR55" s="422">
        <f t="shared" si="130"/>
        <v>40.285800000000023</v>
      </c>
      <c r="AS55" s="422">
        <f t="shared" si="130"/>
        <v>45.790500000000051</v>
      </c>
      <c r="AT55" s="422">
        <f t="shared" si="130"/>
        <v>34.852500000000035</v>
      </c>
      <c r="AU55" s="422">
        <f t="shared" si="130"/>
        <v>56.220400000000005</v>
      </c>
      <c r="AV55" s="422">
        <f t="shared" si="130"/>
        <v>54.027699999999975</v>
      </c>
      <c r="AW55" s="422">
        <f t="shared" si="130"/>
        <v>74.149399999999986</v>
      </c>
      <c r="AX55" s="422">
        <f t="shared" si="130"/>
        <v>55.483889999999974</v>
      </c>
      <c r="AY55" s="422">
        <f t="shared" si="130"/>
        <v>91.7209</v>
      </c>
      <c r="AZ55" s="422">
        <f>AZ52+AZ54</f>
        <v>88.080200000000019</v>
      </c>
      <c r="BA55" s="422">
        <f>BA52+BA54</f>
        <v>75.213400000000007</v>
      </c>
      <c r="BB55" s="422">
        <f t="shared" ref="BB55:BF55" si="131">BB52+BB54</f>
        <v>46.759909999999977</v>
      </c>
      <c r="BC55" s="422">
        <f t="shared" si="131"/>
        <v>97.836600000000018</v>
      </c>
      <c r="BD55" s="422">
        <f t="shared" si="131"/>
        <v>72.324399999999969</v>
      </c>
      <c r="BE55" s="422">
        <f t="shared" si="131"/>
        <v>35.610500000000044</v>
      </c>
      <c r="BF55" s="422">
        <f t="shared" si="131"/>
        <v>10.393400000000002</v>
      </c>
      <c r="BG55" s="422">
        <f t="shared" ref="BG55:BK55" si="132">BG52+BG54</f>
        <v>70.661999999999978</v>
      </c>
      <c r="BH55" s="422">
        <f t="shared" si="132"/>
        <v>51.792100000000019</v>
      </c>
      <c r="BI55" s="422">
        <f t="shared" si="132"/>
        <v>40.710999999999984</v>
      </c>
      <c r="BJ55" s="422">
        <f t="shared" si="132"/>
        <v>30.663000000000018</v>
      </c>
      <c r="BK55" s="422">
        <f t="shared" si="132"/>
        <v>109.81430000000005</v>
      </c>
      <c r="BL55" s="422">
        <f t="shared" ref="BL55:BM55" si="133">BL52+BL54</f>
        <v>69.789200000000022</v>
      </c>
      <c r="BM55" s="422">
        <f t="shared" si="133"/>
        <v>79.175100000000015</v>
      </c>
      <c r="BN55" s="305">
        <f t="shared" ref="BN55" si="134">BN52+BN54</f>
        <v>46.281099999999981</v>
      </c>
    </row>
    <row r="56" spans="1:66">
      <c r="A56" s="116" t="s">
        <v>355</v>
      </c>
      <c r="B56" s="103"/>
      <c r="C56" s="422"/>
      <c r="D56" s="674">
        <f>D55/C55-1</f>
        <v>-0.24337877172252753</v>
      </c>
      <c r="E56" s="674">
        <f t="shared" ref="E56:BN56" si="135">E55/D55-1</f>
        <v>-0.42530661994362828</v>
      </c>
      <c r="F56" s="674">
        <f t="shared" si="135"/>
        <v>-0.51033934252385937</v>
      </c>
      <c r="G56" s="674">
        <f t="shared" si="135"/>
        <v>4.2772062804547861</v>
      </c>
      <c r="H56" s="674">
        <f t="shared" si="135"/>
        <v>0.17489996922129936</v>
      </c>
      <c r="I56" s="674">
        <f t="shared" si="135"/>
        <v>-0.32896718842098338</v>
      </c>
      <c r="J56" s="674">
        <f t="shared" si="135"/>
        <v>8.2861604528596144E-2</v>
      </c>
      <c r="K56" s="674">
        <f t="shared" si="135"/>
        <v>6.1739522307345363E-2</v>
      </c>
      <c r="L56" s="674">
        <f t="shared" si="135"/>
        <v>0.42433503112620263</v>
      </c>
      <c r="M56" s="674">
        <f t="shared" si="135"/>
        <v>-0.3625635727908455</v>
      </c>
      <c r="N56" s="674">
        <f t="shared" si="135"/>
        <v>-3.4314031041576154E-2</v>
      </c>
      <c r="O56" s="674">
        <f t="shared" si="135"/>
        <v>0.11031144101984913</v>
      </c>
      <c r="P56" s="674">
        <f t="shared" si="135"/>
        <v>7.0342702671278179E-2</v>
      </c>
      <c r="Q56" s="674">
        <f t="shared" si="135"/>
        <v>-0.10664530320723409</v>
      </c>
      <c r="R56" s="674">
        <f t="shared" si="135"/>
        <v>-0.13153574902723808</v>
      </c>
      <c r="S56" s="674">
        <f t="shared" si="135"/>
        <v>0.4227659351044839</v>
      </c>
      <c r="T56" s="674">
        <f t="shared" si="135"/>
        <v>0.14217531429133823</v>
      </c>
      <c r="U56" s="674">
        <f t="shared" si="135"/>
        <v>-0.24462585620126653</v>
      </c>
      <c r="V56" s="674">
        <f t="shared" si="135"/>
        <v>2.9085517123385696E-2</v>
      </c>
      <c r="W56" s="674">
        <f t="shared" si="135"/>
        <v>0.1937432458643904</v>
      </c>
      <c r="X56" s="674">
        <f t="shared" si="135"/>
        <v>0.13904041224669839</v>
      </c>
      <c r="Y56" s="674">
        <f t="shared" si="135"/>
        <v>-0.17507285362026448</v>
      </c>
      <c r="Z56" s="674">
        <f t="shared" si="135"/>
        <v>-0.95580533596837924</v>
      </c>
      <c r="AA56" s="674">
        <f t="shared" si="135"/>
        <v>18.172722191168166</v>
      </c>
      <c r="AB56" s="674">
        <f t="shared" si="135"/>
        <v>0.39349854227405245</v>
      </c>
      <c r="AC56" s="674">
        <f t="shared" si="135"/>
        <v>-0.37408205535912342</v>
      </c>
      <c r="AD56" s="674">
        <f t="shared" si="135"/>
        <v>0.13286760036100032</v>
      </c>
      <c r="AE56" s="674">
        <f t="shared" si="135"/>
        <v>0.39513749557417599</v>
      </c>
      <c r="AF56" s="674">
        <f t="shared" si="135"/>
        <v>1.6834447170289479E-2</v>
      </c>
      <c r="AG56" s="674">
        <f t="shared" si="135"/>
        <v>-0.3325499168053242</v>
      </c>
      <c r="AH56" s="674">
        <f t="shared" si="135"/>
        <v>0.29151475491570933</v>
      </c>
      <c r="AI56" s="674">
        <f t="shared" si="135"/>
        <v>0.18141678328427346</v>
      </c>
      <c r="AJ56" s="674">
        <f t="shared" si="135"/>
        <v>0.36812008577555289</v>
      </c>
      <c r="AK56" s="674">
        <f t="shared" si="135"/>
        <v>-0.67113001940588146</v>
      </c>
      <c r="AL56" s="674">
        <f t="shared" si="135"/>
        <v>1.2278607416821754</v>
      </c>
      <c r="AM56" s="674">
        <f t="shared" si="135"/>
        <v>-0.40373252923678804</v>
      </c>
      <c r="AN56" s="674">
        <f>AN55/AM55-1</f>
        <v>1.2163944508986555</v>
      </c>
      <c r="AO56" s="674">
        <f t="shared" si="135"/>
        <v>-0.34232637015339562</v>
      </c>
      <c r="AP56" s="674">
        <f t="shared" si="135"/>
        <v>-0.26111111111111041</v>
      </c>
      <c r="AQ56" s="674">
        <f t="shared" si="135"/>
        <v>0.55601345134989399</v>
      </c>
      <c r="AR56" s="674">
        <f t="shared" si="135"/>
        <v>-0.17863033696181829</v>
      </c>
      <c r="AS56" s="674">
        <f t="shared" si="135"/>
        <v>0.13664119863574831</v>
      </c>
      <c r="AT56" s="674">
        <f t="shared" si="135"/>
        <v>-0.23887050807481913</v>
      </c>
      <c r="AU56" s="674">
        <f t="shared" si="135"/>
        <v>0.61309518685890385</v>
      </c>
      <c r="AV56" s="674">
        <f t="shared" si="135"/>
        <v>-3.9001856977183169E-2</v>
      </c>
      <c r="AW56" s="674">
        <f t="shared" si="135"/>
        <v>0.37243302972364223</v>
      </c>
      <c r="AX56" s="674">
        <f t="shared" si="135"/>
        <v>-0.25172840238761229</v>
      </c>
      <c r="AY56" s="674">
        <f t="shared" si="135"/>
        <v>0.65310867713132659</v>
      </c>
      <c r="AZ56" s="417">
        <f t="shared" si="135"/>
        <v>-3.9693243306596182E-2</v>
      </c>
      <c r="BA56" s="417">
        <f t="shared" si="135"/>
        <v>-0.14608050390439631</v>
      </c>
      <c r="BB56" s="417">
        <f t="shared" si="135"/>
        <v>-0.37830346720132357</v>
      </c>
      <c r="BC56" s="417">
        <f t="shared" si="135"/>
        <v>1.0923179706718869</v>
      </c>
      <c r="BD56" s="417">
        <f t="shared" si="135"/>
        <v>-0.2607633544092911</v>
      </c>
      <c r="BE56" s="417">
        <f t="shared" si="135"/>
        <v>-0.50762813103185012</v>
      </c>
      <c r="BF56" s="417">
        <f t="shared" si="135"/>
        <v>-0.70813664509063368</v>
      </c>
      <c r="BG56" s="417">
        <f t="shared" si="135"/>
        <v>5.798737660438352</v>
      </c>
      <c r="BH56" s="417">
        <f t="shared" si="135"/>
        <v>-0.26704452180804339</v>
      </c>
      <c r="BI56" s="417">
        <f t="shared" si="135"/>
        <v>-0.21395347939164522</v>
      </c>
      <c r="BJ56" s="417">
        <f t="shared" si="135"/>
        <v>-0.24681290069023043</v>
      </c>
      <c r="BK56" s="417">
        <f t="shared" si="135"/>
        <v>2.5813292893715545</v>
      </c>
      <c r="BL56" s="417">
        <f t="shared" si="135"/>
        <v>-0.36447985371668357</v>
      </c>
      <c r="BM56" s="417">
        <f t="shared" si="135"/>
        <v>0.13448929060656933</v>
      </c>
      <c r="BN56" s="297">
        <f t="shared" si="135"/>
        <v>-0.4154589005886955</v>
      </c>
    </row>
    <row r="57" spans="1:66" s="263" customFormat="1">
      <c r="A57" s="666" t="s">
        <v>353</v>
      </c>
      <c r="B57" s="109"/>
      <c r="C57" s="261"/>
      <c r="D57" s="261"/>
      <c r="E57" s="261"/>
      <c r="F57" s="261"/>
      <c r="G57" s="262">
        <f>G55/C55-1</f>
        <v>0.12360586760425352</v>
      </c>
      <c r="H57" s="262">
        <f t="shared" ref="H57:AY57" si="136">H55/D55-1</f>
        <v>0.74476270282623536</v>
      </c>
      <c r="I57" s="262">
        <f t="shared" si="136"/>
        <v>1.037248144220575</v>
      </c>
      <c r="J57" s="262">
        <f t="shared" si="136"/>
        <v>3.5052788305360014</v>
      </c>
      <c r="K57" s="262">
        <f t="shared" si="136"/>
        <v>-9.3567251461988077E-2</v>
      </c>
      <c r="L57" s="262">
        <f t="shared" si="136"/>
        <v>9.8871351540157582E-2</v>
      </c>
      <c r="M57" s="262">
        <f t="shared" si="136"/>
        <v>4.3854512330014472E-2</v>
      </c>
      <c r="N57" s="262">
        <f t="shared" si="136"/>
        <v>-6.9100195283161137E-2</v>
      </c>
      <c r="O57" s="262">
        <f t="shared" si="136"/>
        <v>-2.6513865308432139E-2</v>
      </c>
      <c r="P57" s="262">
        <f t="shared" si="136"/>
        <v>-0.26845597584233971</v>
      </c>
      <c r="Q57" s="262">
        <f t="shared" si="136"/>
        <v>2.5244654989715398E-2</v>
      </c>
      <c r="R57" s="262">
        <f t="shared" si="136"/>
        <v>-7.7973212844925088E-2</v>
      </c>
      <c r="S57" s="262">
        <f t="shared" si="136"/>
        <v>0.1814957997849016</v>
      </c>
      <c r="T57" s="262">
        <f t="shared" si="136"/>
        <v>0.2607880943975236</v>
      </c>
      <c r="U57" s="262">
        <f t="shared" si="136"/>
        <v>6.6056663424124196E-2</v>
      </c>
      <c r="V57" s="262">
        <f t="shared" si="136"/>
        <v>0.26322237390178271</v>
      </c>
      <c r="W57" s="262">
        <f t="shared" si="136"/>
        <v>5.988141806283398E-2</v>
      </c>
      <c r="X57" s="262">
        <f t="shared" si="136"/>
        <v>5.6972386162926103E-2</v>
      </c>
      <c r="Y57" s="262">
        <f t="shared" si="136"/>
        <v>0.15429581681827287</v>
      </c>
      <c r="Z57" s="262">
        <f t="shared" si="136"/>
        <v>-0.95042810828784374</v>
      </c>
      <c r="AA57" s="262">
        <f t="shared" si="136"/>
        <v>-0.20382535224344789</v>
      </c>
      <c r="AB57" s="262">
        <f t="shared" si="136"/>
        <v>-2.5962381039717819E-2</v>
      </c>
      <c r="AC57" s="262">
        <f t="shared" si="136"/>
        <v>-0.26094367588932854</v>
      </c>
      <c r="AD57" s="262">
        <f t="shared" si="136"/>
        <v>17.944661822246992</v>
      </c>
      <c r="AE57" s="262">
        <f t="shared" si="136"/>
        <v>0.3785422740524782</v>
      </c>
      <c r="AF57" s="262">
        <f t="shared" si="136"/>
        <v>5.9208736950011609E-3</v>
      </c>
      <c r="AG57" s="262">
        <f t="shared" si="136"/>
        <v>7.2667714008758155E-2</v>
      </c>
      <c r="AH57" s="262">
        <f t="shared" si="136"/>
        <v>0.22288445650891031</v>
      </c>
      <c r="AI57" s="262">
        <f t="shared" si="136"/>
        <v>3.5551137805600375E-2</v>
      </c>
      <c r="AJ57" s="262">
        <f t="shared" si="136"/>
        <v>0.39330282861896881</v>
      </c>
      <c r="AK57" s="262">
        <f t="shared" si="136"/>
        <v>-0.313483531208127</v>
      </c>
      <c r="AL57" s="262">
        <f t="shared" si="136"/>
        <v>0.18423973362930002</v>
      </c>
      <c r="AM57" s="262">
        <f t="shared" si="136"/>
        <v>-0.40230777085673541</v>
      </c>
      <c r="AN57" s="262">
        <f t="shared" si="136"/>
        <v>-3.1721152410807751E-2</v>
      </c>
      <c r="AO57" s="262">
        <f t="shared" si="136"/>
        <v>0.93636239843856317</v>
      </c>
      <c r="AP57" s="262">
        <f t="shared" si="136"/>
        <v>-0.35778900615296816</v>
      </c>
      <c r="AQ57" s="262">
        <f t="shared" si="136"/>
        <v>0.67590719606369443</v>
      </c>
      <c r="AR57" s="262">
        <f t="shared" si="136"/>
        <v>-0.37892854389886632</v>
      </c>
      <c r="AS57" s="262">
        <f t="shared" si="136"/>
        <v>7.3382559774966438E-2</v>
      </c>
      <c r="AT57" s="262">
        <f t="shared" si="136"/>
        <v>0.10569144379937234</v>
      </c>
      <c r="AU57" s="262">
        <f t="shared" si="136"/>
        <v>0.14625329530186226</v>
      </c>
      <c r="AV57" s="262">
        <f t="shared" si="136"/>
        <v>0.34111026714127424</v>
      </c>
      <c r="AW57" s="262">
        <f t="shared" si="136"/>
        <v>0.61931841757569583</v>
      </c>
      <c r="AX57" s="262">
        <f t="shared" si="136"/>
        <v>0.59196298687324922</v>
      </c>
      <c r="AY57" s="262">
        <f t="shared" si="136"/>
        <v>0.63145228422423161</v>
      </c>
      <c r="AZ57" s="262">
        <f t="shared" ref="AZ57:BN57" si="137">AZ55/AV55-1</f>
        <v>0.63027854230330105</v>
      </c>
      <c r="BA57" s="262">
        <f t="shared" si="137"/>
        <v>1.4349408086916648E-2</v>
      </c>
      <c r="BB57" s="262">
        <f t="shared" si="137"/>
        <v>-0.15723446932073437</v>
      </c>
      <c r="BC57" s="262">
        <f t="shared" si="137"/>
        <v>6.6677278570097087E-2</v>
      </c>
      <c r="BD57" s="262">
        <f t="shared" si="137"/>
        <v>-0.17888015694787307</v>
      </c>
      <c r="BE57" s="262">
        <f t="shared" si="137"/>
        <v>-0.52654048347767768</v>
      </c>
      <c r="BF57" s="262">
        <f t="shared" si="137"/>
        <v>-0.77772840024713463</v>
      </c>
      <c r="BG57" s="262">
        <f t="shared" si="137"/>
        <v>-0.27775495060130906</v>
      </c>
      <c r="BH57" s="262">
        <f t="shared" si="137"/>
        <v>-0.28389174331207667</v>
      </c>
      <c r="BI57" s="262">
        <f t="shared" si="137"/>
        <v>0.14323022703977584</v>
      </c>
      <c r="BJ57" s="262">
        <f t="shared" si="137"/>
        <v>1.9502376508168657</v>
      </c>
      <c r="BK57" s="262">
        <f t="shared" si="137"/>
        <v>0.55407857122640292</v>
      </c>
      <c r="BL57" s="262">
        <f t="shared" si="137"/>
        <v>0.34748735811059972</v>
      </c>
      <c r="BM57" s="262">
        <f t="shared" si="137"/>
        <v>0.94480852840755691</v>
      </c>
      <c r="BN57" s="298">
        <f t="shared" si="137"/>
        <v>0.5093467697224654</v>
      </c>
    </row>
    <row r="58" spans="1:66" ht="17" thickBot="1">
      <c r="A58" s="675" t="s">
        <v>47</v>
      </c>
      <c r="B58" s="676"/>
      <c r="C58" s="677"/>
      <c r="D58" s="677"/>
      <c r="E58" s="677"/>
      <c r="F58" s="677"/>
      <c r="G58" s="677"/>
      <c r="H58" s="677"/>
      <c r="I58" s="677"/>
      <c r="J58" s="677"/>
      <c r="K58" s="677"/>
      <c r="L58" s="677"/>
      <c r="M58" s="677"/>
      <c r="N58" s="677"/>
      <c r="O58" s="677"/>
      <c r="P58" s="677"/>
      <c r="Q58" s="677"/>
      <c r="R58" s="677"/>
      <c r="S58" s="677"/>
      <c r="T58" s="677"/>
      <c r="U58" s="677"/>
      <c r="V58" s="677"/>
      <c r="W58" s="677"/>
      <c r="X58" s="677"/>
      <c r="Y58" s="677"/>
      <c r="Z58" s="677"/>
      <c r="AA58" s="677"/>
      <c r="AB58" s="677"/>
      <c r="AC58" s="677"/>
      <c r="AD58" s="677"/>
      <c r="AE58" s="677"/>
      <c r="AF58" s="677"/>
      <c r="AG58" s="677"/>
      <c r="AH58" s="677"/>
      <c r="AI58" s="677"/>
      <c r="AJ58" s="677"/>
      <c r="AK58" s="677"/>
      <c r="AL58" s="677"/>
      <c r="AM58" s="677"/>
      <c r="AN58" s="677"/>
      <c r="AO58" s="677"/>
      <c r="AP58" s="677"/>
      <c r="AQ58" s="677"/>
      <c r="AR58" s="677"/>
      <c r="AS58" s="677"/>
      <c r="AT58" s="677"/>
      <c r="AU58" s="677"/>
      <c r="AV58" s="677"/>
      <c r="AW58" s="677"/>
      <c r="AX58" s="677"/>
      <c r="AY58" s="130">
        <f>AY59</f>
        <v>5.3006375387494904</v>
      </c>
      <c r="AZ58" s="130"/>
      <c r="BA58" s="130"/>
      <c r="BB58" s="130">
        <f t="shared" ref="BB58:BH58" si="138">BB59</f>
        <v>2.77</v>
      </c>
      <c r="BC58" s="130">
        <f t="shared" si="138"/>
        <v>5.8</v>
      </c>
      <c r="BD58" s="130">
        <f t="shared" si="138"/>
        <v>4.28</v>
      </c>
      <c r="BE58" s="130">
        <f t="shared" si="138"/>
        <v>2.11</v>
      </c>
      <c r="BF58" s="130">
        <f t="shared" si="138"/>
        <v>0.62</v>
      </c>
      <c r="BG58" s="130">
        <f t="shared" si="138"/>
        <v>4.2300000000000004</v>
      </c>
      <c r="BH58" s="130">
        <f t="shared" si="138"/>
        <v>3.1</v>
      </c>
      <c r="BI58" s="130">
        <v>2.4500000000000002</v>
      </c>
      <c r="BJ58" s="130">
        <v>1.85</v>
      </c>
      <c r="BK58" s="130">
        <v>6.62</v>
      </c>
      <c r="BL58" s="130">
        <v>4.22</v>
      </c>
      <c r="BM58" s="130">
        <v>4.8600000000000003</v>
      </c>
      <c r="BN58" s="636">
        <v>2.84</v>
      </c>
    </row>
    <row r="59" spans="1:66">
      <c r="A59" s="117" t="s">
        <v>375</v>
      </c>
      <c r="C59" s="127">
        <v>1.8123367805285699</v>
      </c>
      <c r="D59" s="127">
        <v>1.3712524809359701</v>
      </c>
      <c r="E59" s="127">
        <v>0.79390718720404096</v>
      </c>
      <c r="F59" s="127">
        <v>0.39257054790880602</v>
      </c>
      <c r="G59" s="127">
        <v>2.08268789060413</v>
      </c>
      <c r="H59" s="127">
        <v>2.4590401546059701</v>
      </c>
      <c r="I59" s="127">
        <v>1.65009662873094</v>
      </c>
      <c r="J59" s="127">
        <v>1.7867726003865101</v>
      </c>
      <c r="K59" s="127">
        <v>1.8971440841743601</v>
      </c>
      <c r="L59" s="127">
        <v>2.7022224608116798</v>
      </c>
      <c r="M59" s="127">
        <v>1.7224071290530401</v>
      </c>
      <c r="N59" s="127">
        <v>1.6787126835346999</v>
      </c>
      <c r="O59" s="127">
        <v>1.86688734534404</v>
      </c>
      <c r="P59" s="127">
        <v>2.0032096616255002</v>
      </c>
      <c r="Q59" s="127">
        <v>1.7954371793472299</v>
      </c>
      <c r="R59" s="127">
        <v>1.5618303083315099</v>
      </c>
      <c r="S59" s="127">
        <v>2.2221736278154398</v>
      </c>
      <c r="T59" s="127">
        <v>2.5455642066016</v>
      </c>
      <c r="U59" s="127">
        <v>1.9229588199813601</v>
      </c>
      <c r="V59" s="127">
        <v>1.9957418569927601</v>
      </c>
      <c r="W59" s="127">
        <v>2.4183788031884998</v>
      </c>
      <c r="X59" s="127">
        <v>2.7594331665073399</v>
      </c>
      <c r="Y59" s="127">
        <v>2.2763313276725001</v>
      </c>
      <c r="Z59" s="127">
        <v>0.100601698251139</v>
      </c>
      <c r="AA59" s="127">
        <v>1.9288084125288201</v>
      </c>
      <c r="AB59" s="127">
        <v>2.6877917111848402</v>
      </c>
      <c r="AC59" s="127">
        <v>1.6823370634876</v>
      </c>
      <c r="AD59" s="127">
        <v>1.9058089186301499</v>
      </c>
      <c r="AE59" s="127">
        <v>2.6590001687004401</v>
      </c>
      <c r="AF59" s="127">
        <v>2.6916918598141302</v>
      </c>
      <c r="AG59" s="127">
        <v>1.79666330758034</v>
      </c>
      <c r="AH59" s="127">
        <v>2.3203448661963901</v>
      </c>
      <c r="AI59" s="127">
        <v>2.7413503527040599</v>
      </c>
      <c r="AJ59" s="127">
        <v>3.75036390101892</v>
      </c>
      <c r="AK59" s="127">
        <v>1.2334005150598999</v>
      </c>
      <c r="AL59" s="127">
        <v>2.7477326167282499</v>
      </c>
      <c r="AM59" s="127">
        <v>1.6384503415071101</v>
      </c>
      <c r="AN59" s="127">
        <v>3.6315082297614998</v>
      </c>
      <c r="AO59" s="127">
        <v>2.38831037957676</v>
      </c>
      <c r="AP59" s="127">
        <v>1.79930361321993</v>
      </c>
      <c r="AQ59" s="127">
        <v>2.9150065643016201</v>
      </c>
      <c r="AR59" s="127">
        <v>2.45972943661168</v>
      </c>
      <c r="AS59" s="127">
        <v>2.49523374621839</v>
      </c>
      <c r="AT59" s="127">
        <v>1.9215137850333901</v>
      </c>
      <c r="AU59" s="127">
        <v>2.98430275700668</v>
      </c>
      <c r="AV59" s="127">
        <v>3.6659062993507598</v>
      </c>
      <c r="AW59" s="127">
        <v>4.16701710518839</v>
      </c>
      <c r="AX59" s="127">
        <v>3.4212434930104698</v>
      </c>
      <c r="AY59" s="127">
        <v>5.3006375387494904</v>
      </c>
      <c r="AZ59" s="127">
        <v>5.15</v>
      </c>
      <c r="BA59" s="127">
        <v>4.45</v>
      </c>
      <c r="BB59" s="127">
        <v>2.77</v>
      </c>
      <c r="BC59" s="127">
        <v>5.8</v>
      </c>
      <c r="BD59" s="127">
        <v>4.28</v>
      </c>
      <c r="BE59" s="127">
        <v>2.11</v>
      </c>
      <c r="BF59" s="127">
        <v>0.62</v>
      </c>
      <c r="BG59" s="127">
        <v>4.2300000000000004</v>
      </c>
      <c r="BH59" s="127">
        <v>3.1</v>
      </c>
      <c r="BI59" s="127"/>
      <c r="BJ59" s="127"/>
      <c r="BK59" s="127"/>
      <c r="BL59" s="127"/>
      <c r="BM59" s="127"/>
      <c r="BN59" s="127"/>
    </row>
    <row r="60" spans="1:66" ht="17" thickBot="1">
      <c r="A60" s="128" t="s">
        <v>376</v>
      </c>
      <c r="B60" s="129" t="s">
        <v>377</v>
      </c>
      <c r="C60" s="130">
        <f t="shared" ref="C60:I60" si="139">C55/$AS$66</f>
        <v>1.9806495804555051</v>
      </c>
      <c r="D60" s="130">
        <f t="shared" si="139"/>
        <v>1.4986015183515049</v>
      </c>
      <c r="E60" s="130">
        <f t="shared" si="139"/>
        <v>0.86123637193903702</v>
      </c>
      <c r="F60" s="130">
        <f t="shared" si="139"/>
        <v>0.42171356812603494</v>
      </c>
      <c r="G60" s="130">
        <f t="shared" si="139"/>
        <v>2.2254694902677086</v>
      </c>
      <c r="H60" s="130">
        <f t="shared" si="139"/>
        <v>2.6147040356184719</v>
      </c>
      <c r="I60" s="130">
        <f t="shared" si="139"/>
        <v>1.7545522004680643</v>
      </c>
      <c r="J60" s="130">
        <f>J55/$BA$66</f>
        <v>1.971743380131509</v>
      </c>
      <c r="K60" s="130">
        <f t="shared" ref="K60:AZ60" si="140">K55/$BA$66</f>
        <v>2.093477874533499</v>
      </c>
      <c r="L60" s="130">
        <f t="shared" si="140"/>
        <v>2.9818138735856881</v>
      </c>
      <c r="M60" s="130">
        <f t="shared" si="140"/>
        <v>1.9007167821811504</v>
      </c>
      <c r="N60" s="130">
        <f t="shared" si="140"/>
        <v>1.8354955275161415</v>
      </c>
      <c r="O60" s="130">
        <f t="shared" si="140"/>
        <v>2.0379716841419349</v>
      </c>
      <c r="P60" s="130">
        <f t="shared" si="140"/>
        <v>2.1813281203720152</v>
      </c>
      <c r="Q60" s="130">
        <f t="shared" si="140"/>
        <v>1.9486997215804756</v>
      </c>
      <c r="R60" s="130">
        <f t="shared" si="140"/>
        <v>1.6923760440732172</v>
      </c>
      <c r="S60" s="130">
        <f t="shared" si="140"/>
        <v>2.4078549848942585</v>
      </c>
      <c r="T60" s="130">
        <f t="shared" si="140"/>
        <v>2.7501925241395648</v>
      </c>
      <c r="U60" s="130">
        <f t="shared" si="140"/>
        <v>2.0774243232036014</v>
      </c>
      <c r="V60" s="130">
        <f t="shared" si="140"/>
        <v>2.1378472839286777</v>
      </c>
      <c r="W60" s="130">
        <f t="shared" si="140"/>
        <v>2.5520407558793905</v>
      </c>
      <c r="X60" s="130">
        <f t="shared" si="140"/>
        <v>2.9068775546472367</v>
      </c>
      <c r="Y60" s="130">
        <f t="shared" si="140"/>
        <v>2.3979622060304489</v>
      </c>
      <c r="Z60" s="130">
        <f t="shared" si="140"/>
        <v>0.10597713405603984</v>
      </c>
      <c r="AA60" s="130">
        <f t="shared" si="140"/>
        <v>2.0318701498726384</v>
      </c>
      <c r="AB60" s="130">
        <f t="shared" si="140"/>
        <v>2.8314080919376821</v>
      </c>
      <c r="AC60" s="130">
        <f t="shared" si="140"/>
        <v>1.7722291333451801</v>
      </c>
      <c r="AD60" s="130">
        <f t="shared" si="140"/>
        <v>2.0077009655826097</v>
      </c>
      <c r="AE60" s="130">
        <f t="shared" si="140"/>
        <v>2.8010188969847771</v>
      </c>
      <c r="AF60" s="130">
        <f t="shared" si="140"/>
        <v>2.8481725016290493</v>
      </c>
      <c r="AG60" s="130">
        <f t="shared" si="140"/>
        <v>1.9010129731650969</v>
      </c>
      <c r="AH60" s="130">
        <f t="shared" si="140"/>
        <v>2.4551863041289037</v>
      </c>
      <c r="AI60" s="130">
        <f t="shared" si="140"/>
        <v>2.9005983057875735</v>
      </c>
      <c r="AJ60" s="130">
        <f t="shared" si="140"/>
        <v>3.9683668029145189</v>
      </c>
      <c r="AK60" s="130">
        <f t="shared" si="140"/>
        <v>1.305076713464842</v>
      </c>
      <c r="AL60" s="130">
        <f t="shared" si="140"/>
        <v>2.9075291748119185</v>
      </c>
      <c r="AM60" s="130">
        <f t="shared" si="140"/>
        <v>1.7336650672353515</v>
      </c>
      <c r="AN60" s="130">
        <f t="shared" si="140"/>
        <v>3.8424856347372773</v>
      </c>
      <c r="AO60" s="130">
        <f t="shared" si="140"/>
        <v>2.5271014750310989</v>
      </c>
      <c r="AP60" s="130">
        <f t="shared" si="140"/>
        <v>1.8672472009952026</v>
      </c>
      <c r="AQ60" s="130">
        <f t="shared" si="140"/>
        <v>2.905461761743974</v>
      </c>
      <c r="AR60" s="130">
        <f t="shared" si="140"/>
        <v>2.3864581482139697</v>
      </c>
      <c r="AS60" s="130">
        <f t="shared" si="140"/>
        <v>2.7125466500799744</v>
      </c>
      <c r="AT60" s="130">
        <f t="shared" si="140"/>
        <v>2.0645992535987223</v>
      </c>
      <c r="AU60" s="130">
        <f t="shared" si="140"/>
        <v>3.3303951187725849</v>
      </c>
      <c r="AV60" s="130">
        <f t="shared" si="140"/>
        <v>3.2005035246727074</v>
      </c>
      <c r="AW60" s="130">
        <f t="shared" si="140"/>
        <v>4.3924767490077592</v>
      </c>
      <c r="AX60" s="130">
        <f t="shared" si="140"/>
        <v>3.2867655944553031</v>
      </c>
      <c r="AY60" s="130">
        <f t="shared" si="140"/>
        <v>5.4333807238907648</v>
      </c>
      <c r="AZ60" s="130">
        <f t="shared" si="140"/>
        <v>5.2177122208399984</v>
      </c>
      <c r="BA60" s="130">
        <f>BA55/$BA$66</f>
        <v>4.4555061903915645</v>
      </c>
      <c r="BB60" s="130">
        <f>BB55/$BE$66</f>
        <v>2.7699727504294755</v>
      </c>
      <c r="BC60" s="130">
        <f>BC55/$BE$66</f>
        <v>5.7956637639950248</v>
      </c>
      <c r="BD60" s="130">
        <f>BD55/$BE$66</f>
        <v>4.2843670398673046</v>
      </c>
      <c r="BE60" s="130">
        <f>BE55/$BE$66</f>
        <v>2.1095018067650049</v>
      </c>
      <c r="BF60" s="130">
        <f>BF55/$BE$66</f>
        <v>0.61568627450980395</v>
      </c>
      <c r="BG60" s="130">
        <f>BG55/$BG$66</f>
        <v>4.2590561147610133</v>
      </c>
      <c r="BH60" s="130">
        <f>BH55/$BH$66</f>
        <v>3.1216985112410351</v>
      </c>
      <c r="BI60" s="130">
        <f t="shared" ref="BI60:BK60" si="141">BI55/$BH$66</f>
        <v>2.4538002531492968</v>
      </c>
      <c r="BJ60" s="130">
        <f t="shared" si="141"/>
        <v>1.8481706949550971</v>
      </c>
      <c r="BK60" s="130">
        <f t="shared" si="141"/>
        <v>6.61890784160087</v>
      </c>
      <c r="BL60" s="130">
        <f>BL55/$BL$66</f>
        <v>4.2865425956636587</v>
      </c>
      <c r="BM60" s="130">
        <f>BM55/$BL$66</f>
        <v>4.8630366685093067</v>
      </c>
      <c r="BN60" s="130">
        <f>BN55/$BL$66</f>
        <v>2.8426448006879173</v>
      </c>
    </row>
    <row r="61" spans="1:66">
      <c r="A61" s="689" t="s">
        <v>450</v>
      </c>
      <c r="C61" s="127"/>
      <c r="K61" s="107">
        <f>SUM(H60:K60)</f>
        <v>8.4344774907515436</v>
      </c>
      <c r="L61" s="107">
        <f t="shared" ref="L61:AX61" si="142">SUM(I60:L60)</f>
        <v>8.8015873287187603</v>
      </c>
      <c r="M61" s="107">
        <f t="shared" si="142"/>
        <v>8.9477519104318475</v>
      </c>
      <c r="N61" s="107">
        <f t="shared" si="142"/>
        <v>8.8115040578164781</v>
      </c>
      <c r="O61" s="107">
        <f t="shared" si="142"/>
        <v>8.7559978674249148</v>
      </c>
      <c r="P61" s="107">
        <f t="shared" si="142"/>
        <v>7.9555121142112419</v>
      </c>
      <c r="Q61" s="107">
        <f t="shared" si="142"/>
        <v>8.0034950536105676</v>
      </c>
      <c r="R61" s="107">
        <f t="shared" si="142"/>
        <v>7.8603755701676432</v>
      </c>
      <c r="S61" s="107">
        <f t="shared" si="142"/>
        <v>8.2302588709199664</v>
      </c>
      <c r="T61" s="107">
        <f t="shared" si="142"/>
        <v>8.799123274687517</v>
      </c>
      <c r="U61" s="107">
        <f t="shared" si="142"/>
        <v>8.9278478763106417</v>
      </c>
      <c r="V61" s="107">
        <f t="shared" si="142"/>
        <v>9.3733191161661011</v>
      </c>
      <c r="W61" s="107">
        <f t="shared" si="142"/>
        <v>9.5175048871512349</v>
      </c>
      <c r="X61" s="107">
        <f t="shared" si="142"/>
        <v>9.6741899176589055</v>
      </c>
      <c r="Y61" s="107">
        <f t="shared" si="142"/>
        <v>9.9947278004857534</v>
      </c>
      <c r="Z61" s="107">
        <f t="shared" si="142"/>
        <v>7.9628576506131168</v>
      </c>
      <c r="AA61" s="107">
        <f>SUM(X60:AA60)</f>
        <v>7.4426870446063642</v>
      </c>
      <c r="AB61" s="107">
        <f t="shared" si="142"/>
        <v>7.3672175818968091</v>
      </c>
      <c r="AC61" s="107">
        <f t="shared" si="142"/>
        <v>6.7414845092115403</v>
      </c>
      <c r="AD61" s="107">
        <f t="shared" si="142"/>
        <v>8.6432083407381093</v>
      </c>
      <c r="AE61" s="107">
        <f t="shared" si="142"/>
        <v>9.412357087850248</v>
      </c>
      <c r="AF61" s="107">
        <f>SUM(AC60:AF60)</f>
        <v>9.4291214975416153</v>
      </c>
      <c r="AG61" s="107">
        <f t="shared" si="142"/>
        <v>9.5579053373615324</v>
      </c>
      <c r="AH61" s="107">
        <f t="shared" si="142"/>
        <v>10.005390675907826</v>
      </c>
      <c r="AI61" s="107">
        <f t="shared" si="142"/>
        <v>10.104970084710622</v>
      </c>
      <c r="AJ61" s="107">
        <f t="shared" si="142"/>
        <v>11.225164385996093</v>
      </c>
      <c r="AK61" s="107">
        <f t="shared" si="142"/>
        <v>10.629228126295839</v>
      </c>
      <c r="AL61" s="107">
        <f t="shared" si="142"/>
        <v>11.081570996978853</v>
      </c>
      <c r="AM61" s="107">
        <f t="shared" si="142"/>
        <v>9.9146377584266308</v>
      </c>
      <c r="AN61" s="107">
        <f t="shared" si="142"/>
        <v>9.78875659024939</v>
      </c>
      <c r="AO61" s="107">
        <f t="shared" si="142"/>
        <v>11.010781351815647</v>
      </c>
      <c r="AP61" s="107">
        <f t="shared" si="142"/>
        <v>9.9704993779989302</v>
      </c>
      <c r="AQ61" s="107">
        <f t="shared" si="142"/>
        <v>11.142296072507554</v>
      </c>
      <c r="AR61" s="107">
        <f t="shared" si="142"/>
        <v>9.6862685859842461</v>
      </c>
      <c r="AS61" s="107">
        <f t="shared" si="142"/>
        <v>9.8717137610331207</v>
      </c>
      <c r="AT61" s="107">
        <f t="shared" si="142"/>
        <v>10.069065813636641</v>
      </c>
      <c r="AU61" s="107">
        <f t="shared" si="142"/>
        <v>10.493999170665251</v>
      </c>
      <c r="AV61" s="107">
        <f t="shared" si="142"/>
        <v>11.308044547123991</v>
      </c>
      <c r="AW61" s="107">
        <f t="shared" si="142"/>
        <v>12.987974646051775</v>
      </c>
      <c r="AX61" s="107">
        <f t="shared" si="142"/>
        <v>14.210140986908355</v>
      </c>
      <c r="AY61" s="107">
        <f t="shared" ref="AY61:BE61" si="143">SUM(AV60:AY60)</f>
        <v>16.313126592026535</v>
      </c>
      <c r="AZ61" s="107">
        <f t="shared" si="143"/>
        <v>18.330335288193826</v>
      </c>
      <c r="BA61" s="107">
        <f t="shared" si="143"/>
        <v>18.39336472957763</v>
      </c>
      <c r="BB61" s="107">
        <f t="shared" si="143"/>
        <v>17.876571885551801</v>
      </c>
      <c r="BC61" s="107">
        <f t="shared" si="143"/>
        <v>18.238854925656064</v>
      </c>
      <c r="BD61" s="107">
        <f t="shared" si="143"/>
        <v>17.30550974468337</v>
      </c>
      <c r="BE61" s="107">
        <f t="shared" si="143"/>
        <v>14.959505361056811</v>
      </c>
      <c r="BF61" s="107">
        <f>SUM(BC60:BF60)</f>
        <v>12.805218885137137</v>
      </c>
      <c r="BG61" s="107">
        <f>SUM(BD60:BG60)</f>
        <v>11.268611235903126</v>
      </c>
      <c r="BH61" s="107">
        <f>SUM(BE60:BH60)</f>
        <v>10.105942707276858</v>
      </c>
      <c r="BI61" s="107">
        <f t="shared" ref="BI61:BK61" si="144">SUM(BF60:BI60)</f>
        <v>10.45024115366115</v>
      </c>
      <c r="BJ61" s="107">
        <f t="shared" si="144"/>
        <v>11.682725574106442</v>
      </c>
      <c r="BK61" s="107">
        <f t="shared" si="144"/>
        <v>14.042577300946299</v>
      </c>
      <c r="BL61" s="107">
        <f>SUM(BI60:BL60)</f>
        <v>15.207421385368921</v>
      </c>
      <c r="BM61" s="107">
        <f>SUM(BJ60:BM60)</f>
        <v>17.61665780072893</v>
      </c>
      <c r="BN61" s="107">
        <f>SUM(BK60:BN60)</f>
        <v>18.611131906461754</v>
      </c>
    </row>
    <row r="62" spans="1:66">
      <c r="A62" s="689" t="s">
        <v>420</v>
      </c>
      <c r="C62" s="127"/>
      <c r="G62" s="107">
        <f t="shared" ref="G62" si="145">SUM(D35:G35)</f>
        <v>117.47299999999998</v>
      </c>
      <c r="H62" s="107">
        <f t="shared" ref="H62" si="146">SUM(E35:H35)</f>
        <v>137.61500000000001</v>
      </c>
      <c r="I62" s="107">
        <f t="shared" ref="I62" si="147">SUM(F35:I35)</f>
        <v>152.48000000000002</v>
      </c>
      <c r="J62" s="107">
        <f t="shared" ref="J62" si="148">SUM(G35:J35)</f>
        <v>171.53700000000003</v>
      </c>
      <c r="K62" s="107">
        <f t="shared" ref="K62" si="149">SUM(H35:K35)</f>
        <v>163.20800000000003</v>
      </c>
      <c r="L62" s="107">
        <f t="shared" ref="L62" si="150">SUM(I35:L35)</f>
        <v>169.03100000000003</v>
      </c>
      <c r="M62" s="107">
        <f t="shared" ref="M62" si="151">SUM(J35:M35)</f>
        <v>168.518</v>
      </c>
      <c r="N62" s="107">
        <f t="shared" ref="N62" si="152">SUM(K35:N35)</f>
        <v>164.321</v>
      </c>
      <c r="O62" s="107">
        <f t="shared" ref="O62" si="153">SUM(L35:O35)</f>
        <v>166.62899999999999</v>
      </c>
      <c r="P62" s="107">
        <f t="shared" ref="P62" si="154">SUM(M35:P35)</f>
        <v>155.39899999999997</v>
      </c>
      <c r="Q62" s="107">
        <f t="shared" ref="Q62" si="155">SUM(N35:Q35)</f>
        <v>157.26399999999995</v>
      </c>
      <c r="R62" s="107">
        <f t="shared" ref="R62" si="156">SUM(O35:R35)</f>
        <v>161.55099999999996</v>
      </c>
      <c r="S62" s="107">
        <f t="shared" ref="S62" si="157">SUM(P35:S35)</f>
        <v>169.78799999999995</v>
      </c>
      <c r="T62" s="107">
        <f t="shared" ref="T62" si="158">SUM(Q35:T35)</f>
        <v>178.41199999999995</v>
      </c>
      <c r="U62" s="107">
        <f t="shared" ref="U62" si="159">SUM(R35:U35)</f>
        <v>182.32199999999995</v>
      </c>
      <c r="V62" s="107">
        <f t="shared" ref="V62" si="160">SUM(S35:V35)</f>
        <v>182.42499999999995</v>
      </c>
      <c r="W62" s="107">
        <f t="shared" ref="W62" si="161">SUM(T35:W35)</f>
        <v>183.51</v>
      </c>
      <c r="X62" s="107">
        <f t="shared" ref="X62" si="162">SUM(U35:X35)</f>
        <v>190.70400000000001</v>
      </c>
      <c r="Y62" s="107">
        <f t="shared" ref="Y62" si="163">SUM(V35:Y35)</f>
        <v>199.69600000000003</v>
      </c>
      <c r="Z62" s="107">
        <f t="shared" ref="Z62" si="164">SUM(W35:Z35)</f>
        <v>206.32</v>
      </c>
      <c r="AA62" s="107">
        <f t="shared" ref="AA62" si="165">SUM(X35:AA35)</f>
        <v>197.66900000000004</v>
      </c>
      <c r="AB62" s="107">
        <f t="shared" ref="AB62" si="166">SUM(Y35:AB35)</f>
        <v>203.66000000000003</v>
      </c>
      <c r="AC62" s="107">
        <f t="shared" ref="AC62" si="167">SUM(Z35:AC35)</f>
        <v>195.21100000000001</v>
      </c>
      <c r="AD62" s="107">
        <f t="shared" ref="AD62" si="168">SUM(AA35:AD35)</f>
        <v>196.67600000000002</v>
      </c>
      <c r="AE62" s="107">
        <f t="shared" ref="AE62" si="169">SUM(AB35:AE35)</f>
        <v>216.12100000000004</v>
      </c>
      <c r="AF62" s="107">
        <f t="shared" ref="AF62" si="170">SUM(AC35:AF35)</f>
        <v>207.65800000000002</v>
      </c>
      <c r="AG62" s="107">
        <f t="shared" ref="AG62" si="171">SUM(AD35:AG35)</f>
        <v>208.81300000000005</v>
      </c>
      <c r="AH62" s="107">
        <f t="shared" ref="AH62" si="172">SUM(AE35:AH35)</f>
        <v>226.97200000000001</v>
      </c>
      <c r="AI62" s="107">
        <f t="shared" ref="AI62" si="173">SUM(AF35:AI35)</f>
        <v>232.35100000000003</v>
      </c>
      <c r="AJ62" s="107">
        <f t="shared" ref="AJ62" si="174">SUM(AG35:AJ35)</f>
        <v>255.25200000000004</v>
      </c>
      <c r="AK62" s="107">
        <f t="shared" ref="AK62" si="175">SUM(AH35:AK35)</f>
        <v>246.27400000000006</v>
      </c>
      <c r="AL62" s="107">
        <f t="shared" ref="AL62" si="176">SUM(AI35:AL35)</f>
        <v>241.92700000000002</v>
      </c>
      <c r="AM62" s="107">
        <f t="shared" ref="AM62" si="177">SUM(AJ35:AM35)</f>
        <v>209.38299999999998</v>
      </c>
      <c r="AN62" s="107">
        <f t="shared" ref="AN62" si="178">SUM(AK35:AN35)</f>
        <v>216.08599999999996</v>
      </c>
      <c r="AO62" s="107">
        <f t="shared" ref="AO62" si="179">SUM(AL35:AO35)</f>
        <v>231.54499999999996</v>
      </c>
      <c r="AP62" s="107">
        <f t="shared" ref="AP62" si="180">SUM(AM35:AP35)</f>
        <v>208.03399999999996</v>
      </c>
      <c r="AQ62" s="107">
        <f t="shared" ref="AQ62" si="181">SUM(AN35:AQ35)</f>
        <v>244.78219999999999</v>
      </c>
      <c r="AR62" s="107">
        <f t="shared" ref="AR62" si="182">SUM(AO35:AR35)</f>
        <v>212.13340000000005</v>
      </c>
      <c r="AS62" s="107">
        <f t="shared" ref="AS62" si="183">SUM(AP35:AS35)</f>
        <v>216.41370000000012</v>
      </c>
      <c r="AT62" s="107">
        <f t="shared" ref="AT62" si="184">SUM(AQ35:AT35)</f>
        <v>229.22170000000011</v>
      </c>
      <c r="AU62" s="107">
        <f t="shared" ref="AU62" si="185">SUM(AR35:AU35)</f>
        <v>235.39150000000012</v>
      </c>
      <c r="AV62" s="107">
        <f t="shared" ref="AV62" si="186">SUM(AS35:AV35)</f>
        <v>251.89930000000007</v>
      </c>
      <c r="AW62" s="107">
        <f t="shared" ref="AW62" si="187">SUM(AT35:AW35)</f>
        <v>280.21600000000001</v>
      </c>
      <c r="AX62" s="107">
        <f t="shared" ref="AX62" si="188">SUM(AU35:AX35)</f>
        <v>266.45399999999995</v>
      </c>
      <c r="AY62" s="107">
        <f t="shared" ref="AY62" si="189">SUM(AV35:AY35)</f>
        <v>291.56099999999992</v>
      </c>
      <c r="AZ62" s="107">
        <f t="shared" ref="AZ62" si="190">SUM(AW35:AZ35)</f>
        <v>323.4101</v>
      </c>
      <c r="BA62" s="107">
        <f t="shared" ref="BA62" si="191">SUM(AX35:BA35)</f>
        <v>312.31569999999999</v>
      </c>
      <c r="BB62" s="107">
        <f t="shared" ref="BB62" si="192">SUM(AY35:BB35)</f>
        <v>334.63380999999998</v>
      </c>
      <c r="BC62" s="107">
        <f t="shared" ref="BC62" si="193">SUM(AZ35:BC35)</f>
        <v>346.51691</v>
      </c>
      <c r="BD62" s="107">
        <f t="shared" ref="BD62" si="194">SUM(BA35:BD35)</f>
        <v>312.00580999999994</v>
      </c>
      <c r="BE62" s="107">
        <f t="shared" ref="BE62" si="195">SUM(BB35:BE35)</f>
        <v>286.08561000000003</v>
      </c>
      <c r="BF62" s="107">
        <f t="shared" ref="BF62:BK62" si="196">SUM(BC35:BF35)</f>
        <v>253.68680000000001</v>
      </c>
      <c r="BG62" s="107">
        <f t="shared" si="196"/>
        <v>216.2251</v>
      </c>
      <c r="BH62" s="107">
        <f t="shared" si="196"/>
        <v>212.34130000000005</v>
      </c>
      <c r="BI62" s="107">
        <f t="shared" si="196"/>
        <v>213.76949999999999</v>
      </c>
      <c r="BJ62" s="107">
        <f t="shared" si="196"/>
        <v>243.51730000000001</v>
      </c>
      <c r="BK62" s="107">
        <f t="shared" si="196"/>
        <v>287.51570000000004</v>
      </c>
      <c r="BL62" s="107">
        <f>SUM(BI35:BL35)</f>
        <v>296.61250000000007</v>
      </c>
      <c r="BM62" s="107">
        <f>SUM(BJ35:BM35)</f>
        <v>331.1665000000001</v>
      </c>
      <c r="BN62" s="107">
        <f>SUM(BK35:BN35)</f>
        <v>338.53720000000004</v>
      </c>
    </row>
    <row r="63" spans="1:66">
      <c r="C63" s="127"/>
      <c r="AP63" s="127"/>
      <c r="AT63" s="107"/>
      <c r="AU63" s="107"/>
      <c r="AV63" s="107"/>
      <c r="AW63" s="107"/>
      <c r="AX63" s="107"/>
      <c r="AY63" s="107"/>
      <c r="AZ63" s="107"/>
      <c r="BA63" s="122"/>
      <c r="BB63" s="122"/>
      <c r="BC63" s="122">
        <f>350/BC61</f>
        <v>19.189801192379967</v>
      </c>
      <c r="BD63" s="122"/>
      <c r="BE63" s="122"/>
      <c r="BF63" s="122"/>
      <c r="BG63" s="122"/>
      <c r="BH63" s="122"/>
      <c r="BI63" s="122"/>
      <c r="BJ63" s="122"/>
      <c r="BK63" s="122"/>
      <c r="BL63" s="122"/>
      <c r="BM63" s="122"/>
      <c r="BN63" s="682"/>
    </row>
    <row r="64" spans="1:66">
      <c r="A64" s="104" t="s">
        <v>378</v>
      </c>
      <c r="C64" s="122">
        <v>19.146000000000001</v>
      </c>
      <c r="D64" s="122">
        <v>19.146000000000001</v>
      </c>
      <c r="E64" s="122">
        <v>19.006</v>
      </c>
      <c r="F64" s="122">
        <v>18.817</v>
      </c>
      <c r="G64" s="122">
        <v>18.721</v>
      </c>
      <c r="H64" s="122">
        <v>18.628</v>
      </c>
      <c r="I64" s="122">
        <v>18.628</v>
      </c>
      <c r="J64" s="122">
        <v>18.628</v>
      </c>
      <c r="K64" s="122">
        <v>18.628</v>
      </c>
      <c r="L64" s="122">
        <v>18.628</v>
      </c>
      <c r="M64" s="122">
        <v>18.628</v>
      </c>
      <c r="N64" s="122">
        <v>18.457000000000001</v>
      </c>
      <c r="O64" s="122">
        <v>18.428000000000001</v>
      </c>
      <c r="P64" s="122">
        <v>18.382000000000001</v>
      </c>
      <c r="Q64" s="122">
        <v>18.321999999999999</v>
      </c>
      <c r="R64" s="122">
        <v>18.292000000000002</v>
      </c>
      <c r="S64" s="122">
        <v>18.292000000000002</v>
      </c>
      <c r="T64" s="122">
        <v>18.238</v>
      </c>
      <c r="U64" s="122">
        <v>18.236999999999998</v>
      </c>
      <c r="V64" s="122">
        <v>18.082999999999998</v>
      </c>
      <c r="W64" s="122">
        <v>17.814</v>
      </c>
      <c r="X64" s="122">
        <v>17.783000000000001</v>
      </c>
      <c r="Y64" s="122">
        <v>17.783000000000001</v>
      </c>
      <c r="Z64" s="122">
        <v>17.783000000000001</v>
      </c>
      <c r="AA64" s="122">
        <v>17.783000000000001</v>
      </c>
      <c r="AB64" s="122">
        <v>17.783000000000001</v>
      </c>
      <c r="AC64" s="122">
        <v>17.783000000000001</v>
      </c>
      <c r="AD64" s="122">
        <v>17.783000000000001</v>
      </c>
      <c r="AE64" s="122">
        <v>17.783000000000001</v>
      </c>
      <c r="AF64" s="122">
        <v>17.861999999999998</v>
      </c>
      <c r="AG64" s="122">
        <v>17.861999999999998</v>
      </c>
      <c r="AH64" s="122">
        <v>17.861999999999998</v>
      </c>
      <c r="AI64" s="122">
        <v>17.861999999999998</v>
      </c>
      <c r="AJ64" s="122">
        <v>17.861999999999998</v>
      </c>
      <c r="AK64" s="122">
        <v>17.861999999999998</v>
      </c>
      <c r="AL64" s="122">
        <v>17.861999999999998</v>
      </c>
      <c r="AM64" s="122">
        <v>17.861999999999998</v>
      </c>
      <c r="AN64" s="122">
        <v>17.861999999999998</v>
      </c>
      <c r="AO64" s="122">
        <v>17.861999999999998</v>
      </c>
      <c r="AP64" s="122">
        <v>17.518999999999998</v>
      </c>
      <c r="AQ64" s="122">
        <v>17.518999999999998</v>
      </c>
      <c r="AR64" s="122">
        <v>17.518999999999998</v>
      </c>
      <c r="AS64" s="122">
        <v>17.518999999999998</v>
      </c>
      <c r="AT64" s="122">
        <v>17.518999999999998</v>
      </c>
      <c r="AU64" s="122">
        <v>17.518999999999998</v>
      </c>
      <c r="AV64" s="122">
        <v>17.097000000000001</v>
      </c>
      <c r="AW64" s="122">
        <v>17.597000000000001</v>
      </c>
      <c r="AX64" s="122">
        <v>17.097000000000001</v>
      </c>
      <c r="AY64" s="122">
        <v>17.097000000000001</v>
      </c>
      <c r="AZ64" s="122">
        <v>17.097000000000001</v>
      </c>
      <c r="BA64" s="122">
        <v>16.881</v>
      </c>
      <c r="BB64" s="122">
        <v>16.881</v>
      </c>
      <c r="BC64" s="122">
        <v>16.881</v>
      </c>
      <c r="BD64" s="122">
        <v>16.881</v>
      </c>
      <c r="BE64" s="122">
        <v>16.881</v>
      </c>
      <c r="BF64" s="122">
        <v>16.881</v>
      </c>
      <c r="BG64" s="122">
        <f>16.881-0.29</f>
        <v>16.591000000000001</v>
      </c>
      <c r="BH64" s="122">
        <f>16.881-0.29</f>
        <v>16.591000000000001</v>
      </c>
      <c r="BI64" s="122">
        <f t="shared" ref="BI64:BK64" si="197">16.881-0.29</f>
        <v>16.591000000000001</v>
      </c>
      <c r="BJ64" s="122">
        <f t="shared" si="197"/>
        <v>16.591000000000001</v>
      </c>
      <c r="BK64" s="122">
        <f t="shared" si="197"/>
        <v>16.591000000000001</v>
      </c>
      <c r="BL64" s="122">
        <v>16.280100000000001</v>
      </c>
      <c r="BM64" s="122">
        <v>16.280100000000001</v>
      </c>
      <c r="BN64" s="122">
        <v>16.280100000000001</v>
      </c>
    </row>
    <row r="65" spans="1:66">
      <c r="A65" s="104" t="s">
        <v>379</v>
      </c>
      <c r="C65" s="122">
        <v>1</v>
      </c>
      <c r="D65" s="122">
        <v>1</v>
      </c>
      <c r="E65" s="122">
        <v>1</v>
      </c>
      <c r="F65" s="122">
        <v>1</v>
      </c>
      <c r="G65" s="122">
        <v>1</v>
      </c>
      <c r="H65" s="122">
        <v>1</v>
      </c>
      <c r="I65" s="122">
        <v>1</v>
      </c>
      <c r="J65" s="122">
        <v>1</v>
      </c>
      <c r="K65" s="122">
        <v>1</v>
      </c>
      <c r="L65" s="122">
        <v>1</v>
      </c>
      <c r="M65" s="122">
        <v>1</v>
      </c>
      <c r="N65" s="122">
        <v>1</v>
      </c>
      <c r="O65" s="122">
        <v>1</v>
      </c>
      <c r="P65" s="122">
        <v>1</v>
      </c>
      <c r="Q65" s="122">
        <v>1</v>
      </c>
      <c r="R65" s="122">
        <v>1</v>
      </c>
      <c r="S65" s="122">
        <v>1</v>
      </c>
      <c r="T65" s="122">
        <v>1</v>
      </c>
      <c r="U65" s="122">
        <v>1</v>
      </c>
      <c r="V65" s="122">
        <v>1</v>
      </c>
      <c r="W65" s="122">
        <v>1</v>
      </c>
      <c r="X65" s="122">
        <v>1</v>
      </c>
      <c r="Y65" s="122">
        <v>1</v>
      </c>
      <c r="Z65" s="122">
        <v>1</v>
      </c>
      <c r="AA65" s="122">
        <v>1</v>
      </c>
      <c r="AB65" s="122">
        <v>1</v>
      </c>
      <c r="AC65" s="122">
        <v>1</v>
      </c>
      <c r="AD65" s="122">
        <v>1</v>
      </c>
      <c r="AE65" s="122">
        <v>1</v>
      </c>
      <c r="AF65" s="122">
        <v>1</v>
      </c>
      <c r="AG65" s="122">
        <v>1</v>
      </c>
      <c r="AH65" s="122">
        <v>1</v>
      </c>
      <c r="AI65" s="122">
        <v>1</v>
      </c>
      <c r="AJ65" s="122">
        <v>1</v>
      </c>
      <c r="AK65" s="122">
        <v>1</v>
      </c>
      <c r="AL65" s="122">
        <v>1</v>
      </c>
      <c r="AM65" s="122">
        <v>1</v>
      </c>
      <c r="AN65" s="122">
        <v>1</v>
      </c>
      <c r="AO65" s="122">
        <v>1</v>
      </c>
      <c r="AP65" s="122">
        <v>1</v>
      </c>
      <c r="AQ65" s="122">
        <v>1</v>
      </c>
      <c r="AR65" s="122">
        <v>1</v>
      </c>
      <c r="AS65" s="122">
        <v>1</v>
      </c>
      <c r="AT65" s="122">
        <v>1</v>
      </c>
      <c r="AU65" s="122">
        <v>1</v>
      </c>
      <c r="AV65" s="122">
        <v>1</v>
      </c>
      <c r="AW65" s="122">
        <v>1</v>
      </c>
      <c r="AX65" s="122">
        <v>1</v>
      </c>
      <c r="AY65" s="122">
        <v>1</v>
      </c>
      <c r="AZ65" s="122">
        <v>1</v>
      </c>
      <c r="BA65" s="122">
        <v>1</v>
      </c>
      <c r="BB65" s="122">
        <v>1</v>
      </c>
      <c r="BC65" s="122">
        <v>1</v>
      </c>
      <c r="BD65" s="122">
        <v>1</v>
      </c>
      <c r="BE65" s="122">
        <v>1</v>
      </c>
      <c r="BF65" s="122">
        <v>1</v>
      </c>
      <c r="BG65" s="122">
        <v>1</v>
      </c>
      <c r="BH65" s="122">
        <v>1</v>
      </c>
      <c r="BI65" s="122">
        <v>1</v>
      </c>
      <c r="BJ65" s="122">
        <v>1</v>
      </c>
      <c r="BK65" s="122">
        <v>1</v>
      </c>
      <c r="BL65" s="122">
        <v>1</v>
      </c>
      <c r="BM65" s="122">
        <v>1</v>
      </c>
      <c r="BN65" s="122">
        <v>1</v>
      </c>
    </row>
    <row r="66" spans="1:66">
      <c r="A66" s="104" t="s">
        <v>380</v>
      </c>
      <c r="C66" s="122">
        <f>C64/C65</f>
        <v>19.146000000000001</v>
      </c>
      <c r="D66" s="122">
        <f t="shared" ref="D66:AS66" si="198">D64/D65</f>
        <v>19.146000000000001</v>
      </c>
      <c r="E66" s="122">
        <f t="shared" si="198"/>
        <v>19.006</v>
      </c>
      <c r="F66" s="122">
        <f t="shared" si="198"/>
        <v>18.817</v>
      </c>
      <c r="G66" s="122">
        <f t="shared" si="198"/>
        <v>18.721</v>
      </c>
      <c r="H66" s="122">
        <f t="shared" si="198"/>
        <v>18.628</v>
      </c>
      <c r="I66" s="122">
        <f t="shared" si="198"/>
        <v>18.628</v>
      </c>
      <c r="J66" s="122">
        <f t="shared" si="198"/>
        <v>18.628</v>
      </c>
      <c r="K66" s="122">
        <f t="shared" si="198"/>
        <v>18.628</v>
      </c>
      <c r="L66" s="122">
        <f t="shared" si="198"/>
        <v>18.628</v>
      </c>
      <c r="M66" s="122">
        <f t="shared" si="198"/>
        <v>18.628</v>
      </c>
      <c r="N66" s="122">
        <f t="shared" si="198"/>
        <v>18.457000000000001</v>
      </c>
      <c r="O66" s="122">
        <f t="shared" si="198"/>
        <v>18.428000000000001</v>
      </c>
      <c r="P66" s="122">
        <f t="shared" si="198"/>
        <v>18.382000000000001</v>
      </c>
      <c r="Q66" s="122">
        <f t="shared" si="198"/>
        <v>18.321999999999999</v>
      </c>
      <c r="R66" s="122">
        <f t="shared" si="198"/>
        <v>18.292000000000002</v>
      </c>
      <c r="S66" s="122">
        <f t="shared" si="198"/>
        <v>18.292000000000002</v>
      </c>
      <c r="T66" s="122">
        <f t="shared" si="198"/>
        <v>18.238</v>
      </c>
      <c r="U66" s="122">
        <f t="shared" si="198"/>
        <v>18.236999999999998</v>
      </c>
      <c r="V66" s="122">
        <f t="shared" si="198"/>
        <v>18.082999999999998</v>
      </c>
      <c r="W66" s="122">
        <f t="shared" si="198"/>
        <v>17.814</v>
      </c>
      <c r="X66" s="122">
        <f t="shared" si="198"/>
        <v>17.783000000000001</v>
      </c>
      <c r="Y66" s="122">
        <f t="shared" si="198"/>
        <v>17.783000000000001</v>
      </c>
      <c r="Z66" s="122">
        <f t="shared" si="198"/>
        <v>17.783000000000001</v>
      </c>
      <c r="AA66" s="122">
        <f t="shared" si="198"/>
        <v>17.783000000000001</v>
      </c>
      <c r="AB66" s="122">
        <f t="shared" si="198"/>
        <v>17.783000000000001</v>
      </c>
      <c r="AC66" s="122">
        <f t="shared" si="198"/>
        <v>17.783000000000001</v>
      </c>
      <c r="AD66" s="122">
        <f t="shared" si="198"/>
        <v>17.783000000000001</v>
      </c>
      <c r="AE66" s="122">
        <f t="shared" si="198"/>
        <v>17.783000000000001</v>
      </c>
      <c r="AF66" s="122">
        <f t="shared" si="198"/>
        <v>17.861999999999998</v>
      </c>
      <c r="AG66" s="122">
        <f t="shared" si="198"/>
        <v>17.861999999999998</v>
      </c>
      <c r="AH66" s="122">
        <f t="shared" si="198"/>
        <v>17.861999999999998</v>
      </c>
      <c r="AI66" s="122">
        <f t="shared" si="198"/>
        <v>17.861999999999998</v>
      </c>
      <c r="AJ66" s="122">
        <f t="shared" si="198"/>
        <v>17.861999999999998</v>
      </c>
      <c r="AK66" s="122">
        <f t="shared" si="198"/>
        <v>17.861999999999998</v>
      </c>
      <c r="AL66" s="122">
        <f t="shared" si="198"/>
        <v>17.861999999999998</v>
      </c>
      <c r="AM66" s="122">
        <f t="shared" si="198"/>
        <v>17.861999999999998</v>
      </c>
      <c r="AN66" s="122">
        <f t="shared" si="198"/>
        <v>17.861999999999998</v>
      </c>
      <c r="AO66" s="122">
        <f t="shared" si="198"/>
        <v>17.861999999999998</v>
      </c>
      <c r="AP66" s="122">
        <f t="shared" si="198"/>
        <v>17.518999999999998</v>
      </c>
      <c r="AQ66" s="122">
        <f t="shared" si="198"/>
        <v>17.518999999999998</v>
      </c>
      <c r="AR66" s="122">
        <f t="shared" si="198"/>
        <v>17.518999999999998</v>
      </c>
      <c r="AS66" s="122">
        <f t="shared" si="198"/>
        <v>17.518999999999998</v>
      </c>
      <c r="AT66" s="122">
        <f t="shared" ref="AT66:BG66" si="199">AT64/AT65</f>
        <v>17.518999999999998</v>
      </c>
      <c r="AU66" s="122">
        <f t="shared" si="199"/>
        <v>17.518999999999998</v>
      </c>
      <c r="AV66" s="122">
        <f t="shared" si="199"/>
        <v>17.097000000000001</v>
      </c>
      <c r="AW66" s="122">
        <f t="shared" si="199"/>
        <v>17.597000000000001</v>
      </c>
      <c r="AX66" s="122">
        <f t="shared" si="199"/>
        <v>17.097000000000001</v>
      </c>
      <c r="AY66" s="122">
        <f t="shared" si="199"/>
        <v>17.097000000000001</v>
      </c>
      <c r="AZ66" s="122">
        <f t="shared" si="199"/>
        <v>17.097000000000001</v>
      </c>
      <c r="BA66" s="122">
        <f t="shared" si="199"/>
        <v>16.881</v>
      </c>
      <c r="BB66" s="122">
        <f t="shared" si="199"/>
        <v>16.881</v>
      </c>
      <c r="BC66" s="122">
        <f t="shared" si="199"/>
        <v>16.881</v>
      </c>
      <c r="BD66" s="122">
        <f t="shared" si="199"/>
        <v>16.881</v>
      </c>
      <c r="BE66" s="122">
        <f t="shared" si="199"/>
        <v>16.881</v>
      </c>
      <c r="BF66" s="122">
        <f t="shared" si="199"/>
        <v>16.881</v>
      </c>
      <c r="BG66" s="122">
        <f t="shared" si="199"/>
        <v>16.591000000000001</v>
      </c>
      <c r="BH66" s="122">
        <f t="shared" ref="BH66:BK66" si="200">BH64/BH65</f>
        <v>16.591000000000001</v>
      </c>
      <c r="BI66" s="122">
        <f t="shared" si="200"/>
        <v>16.591000000000001</v>
      </c>
      <c r="BJ66" s="122">
        <f t="shared" si="200"/>
        <v>16.591000000000001</v>
      </c>
      <c r="BK66" s="122">
        <f t="shared" si="200"/>
        <v>16.591000000000001</v>
      </c>
      <c r="BL66" s="122">
        <v>16.280999999999999</v>
      </c>
      <c r="BM66" s="122">
        <v>16.280999999999999</v>
      </c>
      <c r="BN66" s="122">
        <v>16.280999999999999</v>
      </c>
    </row>
    <row r="67" spans="1:66">
      <c r="C67" s="122"/>
      <c r="D67" s="122"/>
      <c r="E67" s="122"/>
      <c r="F67" s="122"/>
      <c r="G67" s="122"/>
      <c r="H67" s="122"/>
      <c r="I67" s="122"/>
      <c r="J67" s="122"/>
      <c r="K67" s="122"/>
      <c r="L67" s="122"/>
      <c r="M67" s="122"/>
      <c r="N67" s="122"/>
      <c r="O67" s="122"/>
      <c r="P67" s="122"/>
      <c r="Q67" s="122"/>
      <c r="R67" s="122"/>
      <c r="S67" s="122"/>
      <c r="T67" s="122"/>
      <c r="U67" s="122"/>
      <c r="V67" s="122"/>
      <c r="W67" s="122"/>
      <c r="X67" s="122"/>
      <c r="Y67" s="122"/>
      <c r="Z67" s="122"/>
      <c r="AA67" s="122"/>
      <c r="AB67" s="122"/>
      <c r="AC67" s="122"/>
      <c r="AD67" s="122"/>
      <c r="AE67" s="122"/>
      <c r="AF67" s="122"/>
      <c r="AG67" s="122"/>
      <c r="AH67" s="122"/>
      <c r="AI67" s="122"/>
      <c r="AJ67" s="122"/>
      <c r="AK67" s="122"/>
      <c r="AL67" s="122"/>
      <c r="AM67" s="122"/>
      <c r="AN67" s="122"/>
      <c r="AO67" s="122"/>
      <c r="AP67" s="122"/>
      <c r="AQ67" s="122"/>
      <c r="AR67" s="122"/>
      <c r="AS67" s="122"/>
    </row>
    <row r="68" spans="1:66">
      <c r="A68" s="257" t="s">
        <v>381</v>
      </c>
      <c r="AM68" s="119"/>
      <c r="AN68" s="119"/>
      <c r="AO68" s="119"/>
      <c r="AP68" s="119"/>
      <c r="BB68" s="637"/>
      <c r="BC68" s="637"/>
      <c r="BD68" s="637"/>
      <c r="BE68" s="637"/>
      <c r="BF68" s="637"/>
      <c r="BG68" s="637"/>
      <c r="BH68" s="637"/>
      <c r="BI68" s="637"/>
      <c r="BJ68" s="637"/>
      <c r="BK68" s="637"/>
      <c r="BL68" s="637"/>
      <c r="BM68" s="637"/>
      <c r="BN68" s="683"/>
    </row>
    <row r="69" spans="1:66">
      <c r="A69" s="635" t="s">
        <v>382</v>
      </c>
      <c r="N69" s="108"/>
      <c r="R69" s="108"/>
      <c r="V69" s="108"/>
      <c r="Z69" s="108"/>
      <c r="AD69" s="108"/>
      <c r="AH69" s="108"/>
      <c r="AL69" s="108"/>
      <c r="AM69" s="132"/>
      <c r="AN69" s="108"/>
      <c r="AO69" s="132"/>
      <c r="AP69" s="108"/>
      <c r="AZ69" s="634">
        <f>0.2099-597.5362-29.4017-2.4468-238.0507</f>
        <v>-867.22550000000012</v>
      </c>
      <c r="BA69" s="634"/>
      <c r="BB69" s="634">
        <f>-Model!N256</f>
        <v>-821.17890000000011</v>
      </c>
      <c r="BC69" s="634"/>
      <c r="BD69" s="634"/>
      <c r="BE69" s="634">
        <v>-900</v>
      </c>
      <c r="BF69" s="634"/>
      <c r="BG69" s="634">
        <f>-750</f>
        <v>-750</v>
      </c>
      <c r="BH69" s="634">
        <f>-BH101</f>
        <v>-772.94409999999993</v>
      </c>
      <c r="BI69" s="634"/>
      <c r="BJ69" s="634"/>
      <c r="BK69" s="634"/>
      <c r="BL69" s="634">
        <f>-371.4268-359.2653-22.483-0.9061+0.5059+0.0321</f>
        <v>-753.54319999999996</v>
      </c>
      <c r="BM69" s="634"/>
      <c r="BN69" s="684">
        <f>-Model!Q256</f>
        <v>-868.79600000000005</v>
      </c>
    </row>
    <row r="70" spans="1:66">
      <c r="A70" s="635" t="s">
        <v>64</v>
      </c>
      <c r="AM70" s="132"/>
      <c r="AO70" s="132"/>
      <c r="AZ70" s="634">
        <v>126.8942</v>
      </c>
      <c r="BA70" s="326"/>
      <c r="BB70" s="326"/>
      <c r="BC70" s="326"/>
      <c r="BD70" s="326"/>
      <c r="BE70" s="326"/>
      <c r="BF70" s="326"/>
      <c r="BG70" s="326"/>
      <c r="BH70" s="326"/>
      <c r="BI70" s="326"/>
      <c r="BJ70" s="326"/>
      <c r="BK70" s="326"/>
      <c r="BL70" s="326"/>
      <c r="BM70" s="326"/>
      <c r="BN70" s="681"/>
    </row>
    <row r="71" spans="1:66">
      <c r="A71" s="635" t="s">
        <v>65</v>
      </c>
      <c r="AM71" s="132"/>
      <c r="AO71" s="132"/>
      <c r="AZ71" s="634">
        <v>-121.49250000000001</v>
      </c>
    </row>
    <row r="72" spans="1:66">
      <c r="A72" s="635" t="s">
        <v>66</v>
      </c>
      <c r="N72" s="108"/>
      <c r="R72" s="108"/>
      <c r="V72" s="108"/>
      <c r="Z72" s="108"/>
      <c r="AD72" s="108"/>
      <c r="AH72" s="108"/>
      <c r="AL72" s="108"/>
      <c r="AM72" s="132"/>
      <c r="AN72" s="108"/>
      <c r="AO72" s="132"/>
      <c r="AP72" s="108"/>
      <c r="AZ72" s="634">
        <v>-6.2777000000000003</v>
      </c>
    </row>
    <row r="73" spans="1:66">
      <c r="A73" s="264"/>
      <c r="B73" s="133"/>
      <c r="AM73" s="132"/>
      <c r="AO73" s="132"/>
      <c r="AU73" s="632"/>
      <c r="AV73" s="632"/>
      <c r="AW73" s="632"/>
      <c r="AX73" s="632"/>
      <c r="AY73" s="632"/>
    </row>
    <row r="74" spans="1:66">
      <c r="A74" s="264" t="s">
        <v>286</v>
      </c>
      <c r="B74" s="133"/>
      <c r="AM74" s="132"/>
      <c r="AO74" s="132"/>
      <c r="AU74" s="632"/>
      <c r="AV74" s="632"/>
      <c r="AW74" s="632"/>
      <c r="AX74" s="632"/>
      <c r="AY74" s="632"/>
      <c r="BF74" s="634">
        <f>Model!O302</f>
        <v>19.630390213620547</v>
      </c>
      <c r="BH74" s="634">
        <f>BH87/SUM(BE$18:BH$18)*365</f>
        <v>33.543396732511482</v>
      </c>
      <c r="BI74" s="634"/>
      <c r="BJ74" s="634"/>
      <c r="BK74" s="634"/>
      <c r="BL74" s="634"/>
      <c r="BM74" s="634"/>
      <c r="BN74" s="684"/>
    </row>
    <row r="75" spans="1:66">
      <c r="A75" s="264" t="s">
        <v>285</v>
      </c>
      <c r="B75" s="133"/>
      <c r="AM75" s="132"/>
      <c r="AO75" s="132"/>
      <c r="AU75" s="632"/>
      <c r="AV75" s="632"/>
      <c r="AW75" s="632"/>
      <c r="AX75" s="632"/>
      <c r="AY75" s="632"/>
      <c r="BF75" s="634">
        <f>Model!O301</f>
        <v>72.788513400084227</v>
      </c>
      <c r="BH75" s="634">
        <f>BH86/SUM(BE$18:BH$18)*365</f>
        <v>77.101202257085689</v>
      </c>
      <c r="BI75" s="634"/>
      <c r="BJ75" s="634"/>
      <c r="BK75" s="634"/>
      <c r="BL75" s="634"/>
      <c r="BM75" s="634"/>
      <c r="BN75" s="684"/>
    </row>
    <row r="76" spans="1:66">
      <c r="A76" s="264" t="s">
        <v>287</v>
      </c>
      <c r="B76" s="133"/>
      <c r="AM76" s="132"/>
      <c r="AO76" s="132"/>
      <c r="AU76" s="632"/>
      <c r="AV76" s="632"/>
      <c r="AW76" s="632"/>
      <c r="AX76" s="632"/>
      <c r="AY76" s="632"/>
      <c r="BF76" s="634">
        <f>Model!O303</f>
        <v>-32.713152427205756</v>
      </c>
      <c r="BH76" s="634">
        <f>BH89/SUM(BE$18:BH$18)*365</f>
        <v>-43.110419557300368</v>
      </c>
      <c r="BI76" s="634"/>
      <c r="BJ76" s="634"/>
      <c r="BK76" s="634"/>
      <c r="BL76" s="634"/>
      <c r="BM76" s="634"/>
      <c r="BN76" s="684"/>
    </row>
    <row r="77" spans="1:66" ht="17" thickBot="1">
      <c r="A77" s="264"/>
      <c r="B77" s="133"/>
      <c r="AM77" s="132"/>
      <c r="AO77" s="132"/>
      <c r="AU77" s="632"/>
      <c r="AV77" s="632"/>
      <c r="AW77" s="632"/>
      <c r="AX77" s="632"/>
      <c r="AY77" s="632"/>
      <c r="BF77" s="565">
        <f>SUM(BF74:BF76)</f>
        <v>59.705751186499015</v>
      </c>
      <c r="BH77" s="565">
        <f>SUM(BH74:BH76)</f>
        <v>67.53417943229681</v>
      </c>
      <c r="BI77" s="565"/>
      <c r="BJ77" s="565"/>
      <c r="BK77" s="565"/>
      <c r="BL77" s="565"/>
      <c r="BM77" s="565"/>
      <c r="BN77" s="685"/>
    </row>
    <row r="78" spans="1:66" s="134" customFormat="1">
      <c r="A78" s="292" t="s">
        <v>223</v>
      </c>
      <c r="B78" s="602"/>
      <c r="C78" s="603"/>
      <c r="D78" s="603"/>
      <c r="E78" s="603"/>
      <c r="F78" s="603"/>
      <c r="G78" s="603"/>
      <c r="H78" s="603"/>
      <c r="I78" s="603"/>
      <c r="J78" s="603"/>
      <c r="K78" s="603"/>
      <c r="L78" s="603"/>
      <c r="M78" s="603"/>
      <c r="N78" s="603"/>
      <c r="O78" s="603"/>
      <c r="P78" s="603"/>
      <c r="Q78" s="603"/>
      <c r="R78" s="603"/>
      <c r="S78" s="603"/>
      <c r="T78" s="603"/>
      <c r="U78" s="603"/>
      <c r="V78" s="603"/>
      <c r="W78" s="603"/>
      <c r="X78" s="603"/>
      <c r="Y78" s="603"/>
      <c r="Z78" s="603"/>
      <c r="AA78" s="603"/>
      <c r="AB78" s="603"/>
      <c r="AC78" s="603"/>
      <c r="AD78" s="603"/>
      <c r="AE78" s="603"/>
      <c r="AF78" s="603"/>
      <c r="AG78" s="603"/>
      <c r="AH78" s="603"/>
      <c r="AI78" s="603"/>
      <c r="AJ78" s="603"/>
      <c r="AK78" s="603"/>
      <c r="AL78" s="603"/>
      <c r="AM78" s="604"/>
      <c r="AN78" s="603"/>
      <c r="AO78" s="604"/>
      <c r="AP78" s="603"/>
      <c r="AQ78" s="603"/>
      <c r="AR78" s="603"/>
      <c r="AS78" s="603"/>
      <c r="AT78" s="603"/>
      <c r="AU78" s="603"/>
      <c r="AV78" s="605"/>
      <c r="AW78" s="605"/>
      <c r="AX78" s="605"/>
      <c r="AY78" s="605"/>
      <c r="AZ78" s="309"/>
      <c r="BA78" s="605"/>
      <c r="BB78" s="605"/>
      <c r="BC78" s="605"/>
      <c r="BD78" s="606"/>
      <c r="BE78" s="413"/>
      <c r="BF78" s="413"/>
      <c r="BG78" s="413"/>
      <c r="BH78" s="606"/>
      <c r="BI78" s="413"/>
      <c r="BJ78" s="413"/>
      <c r="BK78" s="413"/>
      <c r="BL78" s="413"/>
      <c r="BM78" s="413"/>
      <c r="BN78" s="105"/>
    </row>
    <row r="79" spans="1:66">
      <c r="A79" s="311" t="s">
        <v>224</v>
      </c>
      <c r="N79" s="108"/>
      <c r="R79" s="108"/>
      <c r="V79" s="108"/>
      <c r="W79" s="107">
        <f>B71/(AZ60*4)</f>
        <v>0</v>
      </c>
      <c r="Z79" s="108"/>
      <c r="AD79" s="108"/>
      <c r="AH79" s="108"/>
      <c r="AL79" s="108"/>
      <c r="AM79" s="132"/>
      <c r="AN79" s="108"/>
      <c r="AO79" s="132"/>
      <c r="AP79" s="108"/>
      <c r="AZ79" s="317">
        <v>2.0136000000000003</v>
      </c>
      <c r="BD79" s="317"/>
      <c r="BE79" s="414"/>
      <c r="BF79" s="414"/>
      <c r="BG79" s="414"/>
      <c r="BH79" s="317"/>
      <c r="BI79" s="414"/>
      <c r="BJ79" s="414"/>
      <c r="BK79" s="414"/>
      <c r="BL79" s="414"/>
      <c r="BM79" s="414"/>
      <c r="BN79" s="414"/>
    </row>
    <row r="80" spans="1:66">
      <c r="A80" s="311" t="s">
        <v>225</v>
      </c>
      <c r="W80" s="107">
        <f>B78/(AZ35*4)</f>
        <v>0</v>
      </c>
      <c r="AM80" s="132"/>
      <c r="AO80" s="132"/>
      <c r="AU80" s="632"/>
      <c r="AV80" s="632"/>
      <c r="AW80" s="632"/>
      <c r="AX80" s="632"/>
      <c r="AY80" s="632"/>
      <c r="AZ80" s="317">
        <v>5.2498000000000005</v>
      </c>
      <c r="BC80" s="610"/>
      <c r="BD80" s="321">
        <f>4.8996+0.1125</f>
        <v>5.0121000000000002</v>
      </c>
      <c r="BE80" s="611"/>
      <c r="BF80" s="611"/>
      <c r="BG80" s="611"/>
      <c r="BH80" s="321">
        <v>4.0998000000000001</v>
      </c>
      <c r="BI80" s="611"/>
      <c r="BJ80" s="611"/>
      <c r="BK80" s="611"/>
      <c r="BL80" s="611"/>
      <c r="BM80" s="611"/>
      <c r="BN80" s="611"/>
    </row>
    <row r="81" spans="1:66" s="135" customFormat="1">
      <c r="A81" s="311" t="s">
        <v>226</v>
      </c>
      <c r="B81" s="134"/>
      <c r="AM81" s="137"/>
      <c r="AO81" s="137"/>
      <c r="AT81" s="136"/>
      <c r="AU81" s="136"/>
      <c r="AV81" s="134"/>
      <c r="AW81" s="134"/>
      <c r="AX81" s="134"/>
      <c r="AY81" s="134"/>
      <c r="AZ81" s="317">
        <f>(+AZ82+AZ83+AZ84)</f>
        <v>683.96119999999996</v>
      </c>
      <c r="BA81" s="134"/>
      <c r="BB81" s="134"/>
      <c r="BC81" s="612"/>
      <c r="BD81" s="321">
        <f>(+BD82+BD83+BD84)</f>
        <v>703.54469999999992</v>
      </c>
      <c r="BE81" s="611"/>
      <c r="BF81" s="611"/>
      <c r="BG81" s="611"/>
      <c r="BH81" s="321">
        <f>(+BH82+BH83+BH84)</f>
        <v>839.53819999999996</v>
      </c>
      <c r="BI81" s="611"/>
      <c r="BJ81" s="611"/>
      <c r="BK81" s="611"/>
      <c r="BL81" s="611"/>
      <c r="BM81" s="611"/>
      <c r="BN81" s="611"/>
    </row>
    <row r="82" spans="1:66" s="134" customFormat="1">
      <c r="A82" s="312" t="s">
        <v>229</v>
      </c>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c r="AR82" s="135"/>
      <c r="AS82" s="135"/>
      <c r="AT82" s="136"/>
      <c r="AU82" s="136"/>
      <c r="AZ82" s="317">
        <v>652.63739999999996</v>
      </c>
      <c r="BC82" s="613"/>
      <c r="BD82" s="321">
        <v>659.50099999999998</v>
      </c>
      <c r="BE82" s="611"/>
      <c r="BF82" s="611"/>
      <c r="BG82" s="611"/>
      <c r="BH82" s="321">
        <v>665.05610000000001</v>
      </c>
      <c r="BI82" s="611"/>
      <c r="BJ82" s="611"/>
      <c r="BK82" s="611"/>
      <c r="BL82" s="611"/>
      <c r="BM82" s="611"/>
      <c r="BN82" s="611"/>
    </row>
    <row r="83" spans="1:66">
      <c r="A83" s="311" t="s">
        <v>51</v>
      </c>
      <c r="AV83" s="131"/>
      <c r="AW83" s="131"/>
      <c r="AX83" s="131"/>
      <c r="AY83" s="131"/>
      <c r="AZ83" s="317">
        <v>17.319400000000002</v>
      </c>
      <c r="BC83" s="610"/>
      <c r="BD83" s="321">
        <v>32.393300000000004</v>
      </c>
      <c r="BE83" s="611"/>
      <c r="BF83" s="611"/>
      <c r="BG83" s="611"/>
      <c r="BH83" s="321">
        <v>140.983</v>
      </c>
      <c r="BI83" s="611"/>
      <c r="BJ83" s="611"/>
      <c r="BK83" s="611"/>
      <c r="BL83" s="611"/>
      <c r="BM83" s="611"/>
      <c r="BN83" s="611"/>
    </row>
    <row r="84" spans="1:66">
      <c r="A84" s="311" t="s">
        <v>383</v>
      </c>
      <c r="AZ84" s="317">
        <v>14.0044</v>
      </c>
      <c r="BC84" s="610"/>
      <c r="BD84" s="321">
        <v>11.650399999999999</v>
      </c>
      <c r="BE84" s="611"/>
      <c r="BF84" s="611"/>
      <c r="BG84" s="611"/>
      <c r="BH84" s="321">
        <v>33.499099999999999</v>
      </c>
      <c r="BI84" s="611"/>
      <c r="BJ84" s="611"/>
      <c r="BK84" s="611"/>
      <c r="BL84" s="611"/>
      <c r="BM84" s="611"/>
      <c r="BN84" s="611"/>
    </row>
    <row r="85" spans="1:66">
      <c r="A85" s="313" t="s">
        <v>231</v>
      </c>
      <c r="AZ85" s="318">
        <f>+AZ81+AZ80</f>
        <v>689.21100000000001</v>
      </c>
      <c r="BC85" s="610"/>
      <c r="BD85" s="318">
        <f>+BD81+BD80</f>
        <v>708.55679999999995</v>
      </c>
      <c r="BE85" s="415"/>
      <c r="BF85" s="415"/>
      <c r="BG85" s="415"/>
      <c r="BH85" s="318">
        <f>+BH81+BH80</f>
        <v>843.63799999999992</v>
      </c>
      <c r="BI85" s="415"/>
      <c r="BJ85" s="415"/>
      <c r="BK85" s="415"/>
      <c r="BL85" s="415"/>
      <c r="BM85" s="415"/>
      <c r="BN85" s="415"/>
    </row>
    <row r="86" spans="1:66">
      <c r="A86" s="311" t="s">
        <v>232</v>
      </c>
      <c r="AZ86" s="317">
        <v>219.79519999999999</v>
      </c>
      <c r="BC86" s="610"/>
      <c r="BD86" s="321">
        <v>267.46379999999999</v>
      </c>
      <c r="BE86" s="611"/>
      <c r="BF86" s="611"/>
      <c r="BG86" s="611"/>
      <c r="BH86" s="321">
        <v>342.72680000000003</v>
      </c>
      <c r="BI86" s="611"/>
      <c r="BJ86" s="611"/>
      <c r="BK86" s="611"/>
      <c r="BL86" s="611"/>
      <c r="BM86" s="611"/>
      <c r="BN86" s="611"/>
    </row>
    <row r="87" spans="1:66">
      <c r="A87" s="311" t="s">
        <v>233</v>
      </c>
      <c r="AZ87" s="317">
        <v>154.9513</v>
      </c>
      <c r="BC87" s="610"/>
      <c r="BD87" s="321">
        <v>114.56489999999999</v>
      </c>
      <c r="BE87" s="611"/>
      <c r="BF87" s="611"/>
      <c r="BG87" s="611"/>
      <c r="BH87" s="321">
        <v>149.10560000000001</v>
      </c>
      <c r="BI87" s="611"/>
      <c r="BJ87" s="611"/>
      <c r="BK87" s="611"/>
      <c r="BL87" s="611"/>
      <c r="BM87" s="611"/>
      <c r="BN87" s="611"/>
    </row>
    <row r="88" spans="1:66">
      <c r="A88" s="311" t="s">
        <v>234</v>
      </c>
      <c r="AZ88" s="317">
        <v>31.413899999999998</v>
      </c>
      <c r="BC88" s="610"/>
      <c r="BD88" s="321">
        <v>51.484299999999998</v>
      </c>
      <c r="BE88" s="611"/>
      <c r="BF88" s="611"/>
      <c r="BG88" s="611"/>
      <c r="BH88" s="321">
        <v>96.826999999999998</v>
      </c>
      <c r="BI88" s="611"/>
      <c r="BJ88" s="611"/>
      <c r="BK88" s="611"/>
      <c r="BL88" s="611"/>
      <c r="BM88" s="611"/>
      <c r="BN88" s="611"/>
    </row>
    <row r="89" spans="1:66">
      <c r="A89" s="311" t="s">
        <v>235</v>
      </c>
      <c r="AZ89" s="317">
        <f>-29.4447-67.4991</f>
        <v>-96.943799999999996</v>
      </c>
      <c r="BC89" s="610"/>
      <c r="BD89" s="321">
        <f>-27.0535-103.3935</f>
        <v>-130.447</v>
      </c>
      <c r="BE89" s="611"/>
      <c r="BF89" s="611"/>
      <c r="BG89" s="611"/>
      <c r="BH89" s="321">
        <f>-41.931-149.7015</f>
        <v>-191.63249999999999</v>
      </c>
      <c r="BI89" s="611"/>
      <c r="BJ89" s="611"/>
      <c r="BK89" s="611"/>
      <c r="BL89" s="611"/>
      <c r="BM89" s="611"/>
      <c r="BN89" s="611"/>
    </row>
    <row r="90" spans="1:66">
      <c r="A90" s="311" t="s">
        <v>236</v>
      </c>
      <c r="AZ90" s="317">
        <f>-9.893-32.6205</f>
        <v>-42.513500000000001</v>
      </c>
      <c r="BC90" s="610"/>
      <c r="BD90" s="321">
        <f>-36.0605-12.7745</f>
        <v>-48.834999999999994</v>
      </c>
      <c r="BE90" s="611"/>
      <c r="BF90" s="611"/>
      <c r="BG90" s="611"/>
      <c r="BH90" s="321">
        <f>-38.0922-11.7261</f>
        <v>-49.818300000000001</v>
      </c>
      <c r="BI90" s="611"/>
      <c r="BJ90" s="611"/>
      <c r="BK90" s="611"/>
      <c r="BL90" s="611"/>
      <c r="BM90" s="611"/>
      <c r="BN90" s="611"/>
    </row>
    <row r="91" spans="1:66">
      <c r="A91" s="311" t="s">
        <v>237</v>
      </c>
      <c r="AZ91" s="317">
        <v>-32.832700000000003</v>
      </c>
      <c r="BC91" s="610"/>
      <c r="BD91" s="321">
        <v>-27.063700000000001</v>
      </c>
      <c r="BE91" s="611"/>
      <c r="BF91" s="611"/>
      <c r="BG91" s="611"/>
      <c r="BH91" s="321">
        <v>-25.650700000000001</v>
      </c>
      <c r="BI91" s="611"/>
      <c r="BJ91" s="611"/>
      <c r="BK91" s="611"/>
      <c r="BL91" s="611"/>
      <c r="BM91" s="611"/>
      <c r="BN91" s="611"/>
    </row>
    <row r="92" spans="1:66">
      <c r="A92" s="313" t="s">
        <v>238</v>
      </c>
      <c r="AZ92" s="319">
        <f>AZ86+AZ87+AZ88+AZ89+AZ90+AZ91</f>
        <v>233.87039999999996</v>
      </c>
      <c r="BC92" s="610"/>
      <c r="BD92" s="318">
        <f>BD86+BD87+BD88+BD89+BD90+BD91</f>
        <v>227.16729999999998</v>
      </c>
      <c r="BE92" s="415"/>
      <c r="BF92" s="415"/>
      <c r="BG92" s="415"/>
      <c r="BH92" s="318">
        <f>BH86+BH87+BH88+BH89+BH90+BH91</f>
        <v>321.55790000000002</v>
      </c>
      <c r="BI92" s="415"/>
      <c r="BJ92" s="415"/>
      <c r="BK92" s="415"/>
      <c r="BL92" s="415"/>
      <c r="BM92" s="415"/>
      <c r="BN92" s="415"/>
    </row>
    <row r="93" spans="1:66">
      <c r="A93" s="609" t="s">
        <v>239</v>
      </c>
      <c r="AZ93" s="320">
        <f>+(AZ92-AZ91)/SUM(AW18:AZ18)</f>
        <v>0.19990811978817027</v>
      </c>
      <c r="BD93" s="607">
        <f>+(BD92-BD91)/SUM(BA18:BD18)</f>
        <v>0.1696324482383863</v>
      </c>
      <c r="BE93" s="608"/>
      <c r="BF93" s="608"/>
      <c r="BG93" s="608"/>
      <c r="BH93" s="607">
        <f>+(BH92-BH91)/SUM(BE18:BH18)</f>
        <v>0.2139984823248535</v>
      </c>
      <c r="BI93" s="608"/>
      <c r="BJ93" s="608"/>
      <c r="BK93" s="608"/>
      <c r="BL93" s="608"/>
      <c r="BM93" s="608"/>
      <c r="BN93" s="608"/>
    </row>
    <row r="94" spans="1:66">
      <c r="A94" s="311" t="s">
        <v>240</v>
      </c>
      <c r="AZ94" s="321"/>
      <c r="BD94" s="317"/>
      <c r="BE94" s="414"/>
      <c r="BF94" s="414"/>
      <c r="BG94" s="414"/>
      <c r="BH94" s="317"/>
      <c r="BI94" s="414"/>
      <c r="BJ94" s="414"/>
      <c r="BK94" s="414"/>
      <c r="BL94" s="414"/>
      <c r="BM94" s="414"/>
      <c r="BN94" s="414"/>
    </row>
    <row r="95" spans="1:66">
      <c r="A95" s="313" t="s">
        <v>241</v>
      </c>
      <c r="AZ95" s="318">
        <f>+AZ92+AZ81+AZ80+AZ94</f>
        <v>923.08140000000003</v>
      </c>
      <c r="BD95" s="318">
        <f>+BD92+BD81+BD80+BD94</f>
        <v>935.72409999999991</v>
      </c>
      <c r="BE95" s="415"/>
      <c r="BF95" s="415"/>
      <c r="BG95" s="415"/>
      <c r="BH95" s="318">
        <f>+BH92+BH81+BH80+BH94</f>
        <v>1165.1958999999999</v>
      </c>
      <c r="BI95" s="415"/>
      <c r="BJ95" s="415"/>
      <c r="BK95" s="415"/>
      <c r="BL95" s="415"/>
      <c r="BM95" s="415"/>
      <c r="BN95" s="415"/>
    </row>
    <row r="96" spans="1:66">
      <c r="A96" s="313" t="s">
        <v>242</v>
      </c>
      <c r="AZ96" s="318">
        <f>+AZ95+AZ79</f>
        <v>925.09500000000003</v>
      </c>
      <c r="BD96" s="318">
        <f>+BD95+BD79</f>
        <v>935.72409999999991</v>
      </c>
      <c r="BE96" s="415"/>
      <c r="BF96" s="415"/>
      <c r="BG96" s="415"/>
      <c r="BH96" s="318">
        <f>+BH95+BH79</f>
        <v>1165.1958999999999</v>
      </c>
      <c r="BI96" s="415"/>
      <c r="BJ96" s="415"/>
      <c r="BK96" s="415"/>
      <c r="BL96" s="415"/>
      <c r="BM96" s="415"/>
      <c r="BN96" s="415"/>
    </row>
    <row r="97" spans="1:66">
      <c r="A97" s="311" t="s">
        <v>384</v>
      </c>
      <c r="AZ97" s="317">
        <f>597.5362+29.4017+2.4468+238.0507</f>
        <v>867.43540000000007</v>
      </c>
      <c r="BD97" s="317">
        <f>20.8174+1.1853+593.2608+390.8147</f>
        <v>1006.0782</v>
      </c>
      <c r="BE97" s="414"/>
      <c r="BF97" s="414"/>
      <c r="BG97" s="414"/>
      <c r="BH97" s="317">
        <f>18.8108+1.1673+400.6612+352.897</f>
        <v>773.53629999999998</v>
      </c>
      <c r="BI97" s="414"/>
      <c r="BJ97" s="414"/>
      <c r="BK97" s="414"/>
      <c r="BL97" s="414"/>
      <c r="BM97" s="414"/>
      <c r="BN97" s="414"/>
    </row>
    <row r="98" spans="1:66">
      <c r="A98" s="311" t="s">
        <v>243</v>
      </c>
      <c r="AZ98" s="317"/>
      <c r="BD98" s="317"/>
      <c r="BE98" s="414"/>
      <c r="BF98" s="414"/>
      <c r="BG98" s="414"/>
      <c r="BH98" s="317">
        <v>-7.5899999999999995E-2</v>
      </c>
      <c r="BI98" s="414"/>
      <c r="BJ98" s="414"/>
      <c r="BK98" s="414"/>
      <c r="BL98" s="414"/>
      <c r="BM98" s="414"/>
      <c r="BN98" s="414"/>
    </row>
    <row r="99" spans="1:66">
      <c r="A99" s="314" t="s">
        <v>244</v>
      </c>
      <c r="AZ99" s="322">
        <f>AZ98/AZ100</f>
        <v>0</v>
      </c>
      <c r="BD99" s="317"/>
      <c r="BE99" s="414"/>
      <c r="BF99" s="414"/>
      <c r="BG99" s="414"/>
      <c r="BH99" s="317"/>
      <c r="BI99" s="414"/>
      <c r="BJ99" s="414"/>
      <c r="BK99" s="414"/>
      <c r="BL99" s="414"/>
      <c r="BM99" s="414"/>
      <c r="BN99" s="414"/>
    </row>
    <row r="100" spans="1:66">
      <c r="A100" s="311" t="s">
        <v>245</v>
      </c>
      <c r="AZ100" s="317">
        <v>-0.2099</v>
      </c>
      <c r="BD100" s="317">
        <v>-0.1079</v>
      </c>
      <c r="BE100" s="414"/>
      <c r="BF100" s="414"/>
      <c r="BG100" s="414"/>
      <c r="BH100" s="317">
        <v>-0.51629999999999998</v>
      </c>
      <c r="BI100" s="414"/>
      <c r="BJ100" s="414"/>
      <c r="BK100" s="414"/>
      <c r="BL100" s="414"/>
      <c r="BM100" s="414"/>
      <c r="BN100" s="414"/>
    </row>
    <row r="101" spans="1:66">
      <c r="A101" s="313" t="s">
        <v>246</v>
      </c>
      <c r="AZ101" s="319">
        <f>AZ97+AZ100+AZ98</f>
        <v>867.22550000000012</v>
      </c>
      <c r="BD101" s="319">
        <f>BD97+BD100+BD98</f>
        <v>1005.9703000000001</v>
      </c>
      <c r="BE101" s="416"/>
      <c r="BF101" s="416"/>
      <c r="BG101" s="416"/>
      <c r="BH101" s="319">
        <f>BH97+BH100+BH98</f>
        <v>772.94409999999993</v>
      </c>
      <c r="BI101" s="416"/>
      <c r="BJ101" s="416"/>
      <c r="BK101" s="416"/>
      <c r="BL101" s="416"/>
      <c r="BM101" s="416"/>
      <c r="BN101" s="416"/>
    </row>
    <row r="102" spans="1:66">
      <c r="A102" s="311" t="s">
        <v>247</v>
      </c>
      <c r="AZ102" s="317">
        <f>6.2461+0.0225</f>
        <v>6.2686000000000002</v>
      </c>
      <c r="BD102" s="317">
        <f>0.3089+6.7559</f>
        <v>7.0648</v>
      </c>
      <c r="BE102" s="414"/>
      <c r="BF102" s="414"/>
      <c r="BG102" s="414"/>
      <c r="BH102" s="317">
        <f>0.6076+7.8443+4.1009+1.1503</f>
        <v>13.703100000000001</v>
      </c>
      <c r="BI102" s="414"/>
      <c r="BJ102" s="414"/>
      <c r="BK102" s="414"/>
      <c r="BL102" s="414"/>
      <c r="BM102" s="414"/>
      <c r="BN102" s="414"/>
    </row>
    <row r="103" spans="1:66">
      <c r="A103" s="311" t="s">
        <v>248</v>
      </c>
      <c r="AZ103" s="317">
        <f>15.8481+6.7199+1.6276+5.8743</f>
        <v>30.069900000000004</v>
      </c>
      <c r="BD103" s="317">
        <f>20.7063+0.6842+9.85</f>
        <v>31.240499999999997</v>
      </c>
      <c r="BE103" s="414"/>
      <c r="BF103" s="414"/>
      <c r="BG103" s="414"/>
      <c r="BH103" s="317">
        <f>33.8994+1.8823+41.9581</f>
        <v>77.739800000000002</v>
      </c>
      <c r="BI103" s="414"/>
      <c r="BJ103" s="414"/>
      <c r="BK103" s="414"/>
      <c r="BL103" s="414"/>
      <c r="BM103" s="414"/>
      <c r="BN103" s="414"/>
    </row>
    <row r="104" spans="1:66">
      <c r="A104" s="311" t="s">
        <v>249</v>
      </c>
      <c r="AZ104" s="317"/>
      <c r="BD104" s="317"/>
      <c r="BE104" s="414"/>
      <c r="BF104" s="414"/>
      <c r="BG104" s="414"/>
      <c r="BH104" s="317"/>
      <c r="BI104" s="414"/>
      <c r="BJ104" s="414"/>
      <c r="BK104" s="414"/>
      <c r="BL104" s="414"/>
      <c r="BM104" s="414"/>
      <c r="BN104" s="414"/>
    </row>
    <row r="105" spans="1:66">
      <c r="A105" s="311" t="s">
        <v>250</v>
      </c>
      <c r="AZ105" s="317">
        <f>-7.0821-0.324-87.4425</f>
        <v>-94.84859999999999</v>
      </c>
      <c r="BD105" s="317">
        <f>-1.9907-84.1643-6.0633-4.2879</f>
        <v>-96.506199999999993</v>
      </c>
      <c r="BE105" s="414"/>
      <c r="BF105" s="414"/>
      <c r="BG105" s="414"/>
      <c r="BH105" s="317">
        <f>-24.8346-0.3262-6.9835-90.3423</f>
        <v>-122.4866</v>
      </c>
      <c r="BI105" s="414"/>
      <c r="BJ105" s="414"/>
      <c r="BK105" s="414"/>
      <c r="BL105" s="414"/>
      <c r="BM105" s="414"/>
      <c r="BN105" s="414"/>
    </row>
    <row r="106" spans="1:66">
      <c r="A106" s="311" t="s">
        <v>251</v>
      </c>
      <c r="AZ106" s="317">
        <v>0.26</v>
      </c>
      <c r="BD106" s="317"/>
      <c r="BE106" s="414"/>
      <c r="BF106" s="414"/>
      <c r="BG106" s="414"/>
      <c r="BH106" s="317">
        <v>-0.34720000000000001</v>
      </c>
      <c r="BI106" s="414"/>
      <c r="BJ106" s="414"/>
      <c r="BK106" s="414"/>
      <c r="BL106" s="414"/>
      <c r="BM106" s="414"/>
      <c r="BN106" s="414"/>
    </row>
    <row r="107" spans="1:66">
      <c r="A107" s="311" t="s">
        <v>252</v>
      </c>
      <c r="AZ107" s="317">
        <v>-6.5468999999999999</v>
      </c>
      <c r="BD107" s="317">
        <f>24.4809-7.8086</f>
        <v>16.6723</v>
      </c>
      <c r="BE107" s="414"/>
      <c r="BF107" s="414"/>
      <c r="BG107" s="414"/>
      <c r="BH107" s="317">
        <f>-6.8947</f>
        <v>-6.8947000000000003</v>
      </c>
      <c r="BI107" s="414"/>
      <c r="BJ107" s="414"/>
      <c r="BK107" s="414"/>
      <c r="BL107" s="414"/>
      <c r="BM107" s="414"/>
      <c r="BN107" s="414"/>
    </row>
    <row r="108" spans="1:66">
      <c r="A108" s="313" t="s">
        <v>253</v>
      </c>
      <c r="AZ108" s="318">
        <f>+AZ106+AZ105+AZ104+AZ103+AZ102+AZ101+AZ96+AZ107</f>
        <v>1727.5235</v>
      </c>
      <c r="BD108" s="318">
        <f>+BD106+BD105+BD104+BD103+BD102+BD101+BD96+BD107</f>
        <v>1900.1658</v>
      </c>
      <c r="BE108" s="415"/>
      <c r="BF108" s="415"/>
      <c r="BG108" s="415"/>
      <c r="BH108" s="318">
        <f>+BH106+BH105+BH104+BH103+BH102+BH101+BH96+BH107</f>
        <v>1899.8543999999999</v>
      </c>
      <c r="BI108" s="415"/>
      <c r="BJ108" s="415"/>
      <c r="BK108" s="415"/>
      <c r="BL108" s="415"/>
      <c r="BM108" s="415"/>
      <c r="BN108" s="415"/>
    </row>
    <row r="109" spans="1:66">
      <c r="A109" s="315" t="s">
        <v>254</v>
      </c>
      <c r="AZ109" s="319">
        <v>1727.5235</v>
      </c>
      <c r="BD109" s="318">
        <v>1900.1658</v>
      </c>
      <c r="BE109" s="415"/>
      <c r="BF109" s="415"/>
      <c r="BG109" s="415"/>
      <c r="BH109" s="318">
        <v>1900.5488</v>
      </c>
      <c r="BI109" s="415"/>
      <c r="BJ109" s="415"/>
      <c r="BK109" s="415"/>
      <c r="BL109" s="415"/>
      <c r="BM109" s="415"/>
      <c r="BN109" s="415"/>
    </row>
    <row r="110" spans="1:66">
      <c r="A110" s="316" t="s">
        <v>255</v>
      </c>
      <c r="AZ110" s="323">
        <f>AZ108-AZ109</f>
        <v>0</v>
      </c>
      <c r="BD110" s="412">
        <f>BD108-BD109</f>
        <v>0</v>
      </c>
      <c r="BE110" s="414"/>
      <c r="BF110" s="414"/>
      <c r="BG110" s="414"/>
      <c r="BH110" s="412">
        <f>BH108-BH109</f>
        <v>-0.69440000000008695</v>
      </c>
      <c r="BI110" s="414"/>
      <c r="BJ110" s="414"/>
      <c r="BK110" s="414"/>
      <c r="BL110" s="414"/>
      <c r="BM110" s="414"/>
      <c r="BN110" s="414"/>
    </row>
    <row r="111" spans="1:66">
      <c r="BH111" s="326"/>
      <c r="BI111" s="326"/>
      <c r="BJ111" s="326"/>
      <c r="BK111" s="326"/>
      <c r="BL111" s="326"/>
      <c r="BM111" s="326"/>
      <c r="BN111" s="681"/>
    </row>
  </sheetData>
  <phoneticPr fontId="189" type="noConversion"/>
  <conditionalFormatting sqref="AZ110">
    <cfRule type="cellIs" dxfId="1" priority="3" stopIfTrue="1" operator="notEqual">
      <formula>0</formula>
    </cfRule>
  </conditionalFormatting>
  <conditionalFormatting sqref="AZ108">
    <cfRule type="cellIs" dxfId="0" priority="29" stopIfTrue="1" operator="notEqual">
      <formula>AZ106+AZ105+AZ104+AZ103+AZ102+AZ101+AZ96+AZ107</formula>
    </cfRule>
  </conditionalFormatting>
  <pageMargins left="0.7" right="0.7" top="0.75" bottom="0.75" header="0.3" footer="0.3"/>
  <pageSetup scale="56" orientation="landscape"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0A335-F13E-4089-A23A-34B6913024C2}">
  <sheetPr codeName="Sheet4">
    <tabColor theme="0" tint="-0.34998626667073579"/>
  </sheetPr>
  <dimension ref="A1:BT30"/>
  <sheetViews>
    <sheetView showGridLines="0" zoomScale="142" zoomScaleNormal="51" workbookViewId="0">
      <selection activeCell="B7" sqref="B7"/>
    </sheetView>
  </sheetViews>
  <sheetFormatPr baseColWidth="10" defaultColWidth="8.6640625" defaultRowHeight="16"/>
  <cols>
    <col min="1" max="1" width="25.5" style="201" customWidth="1"/>
    <col min="2" max="2" width="15.5" style="201" customWidth="1"/>
    <col min="3" max="3" width="20.1640625" style="201" bestFit="1" customWidth="1"/>
    <col min="4" max="4" width="7.5" style="201" customWidth="1"/>
    <col min="5" max="5" width="5.1640625" style="201" bestFit="1" customWidth="1"/>
    <col min="6" max="6" width="11.5" style="201" customWidth="1"/>
    <col min="7" max="9" width="8.6640625" style="201" bestFit="1" customWidth="1"/>
    <col min="10" max="10" width="10.1640625" style="201" bestFit="1" customWidth="1"/>
    <col min="11" max="12" width="16.5" style="201" bestFit="1" customWidth="1"/>
    <col min="13" max="13" width="10" style="201" bestFit="1" customWidth="1"/>
    <col min="14" max="14" width="15.5" style="201" bestFit="1" customWidth="1"/>
    <col min="15" max="15" width="8.6640625" style="201" bestFit="1" customWidth="1"/>
    <col min="16" max="16" width="14.1640625" style="201" bestFit="1" customWidth="1"/>
    <col min="17" max="39" width="8.6640625" style="201" bestFit="1" customWidth="1"/>
    <col min="40" max="63" width="8.6640625" style="201"/>
    <col min="64" max="64" width="10.1640625" style="201" bestFit="1" customWidth="1"/>
    <col min="65" max="67" width="8.6640625" style="201"/>
    <col min="68" max="68" width="10.1640625" style="201" bestFit="1" customWidth="1"/>
    <col min="69" max="70" width="10.1640625" style="201" customWidth="1"/>
    <col min="71" max="16384" width="8.6640625" style="201"/>
  </cols>
  <sheetData>
    <row r="1" spans="1:72" ht="17" thickBot="1">
      <c r="B1" s="690"/>
      <c r="C1" s="690"/>
      <c r="L1" s="224"/>
      <c r="M1" s="224"/>
      <c r="N1" s="236" t="s">
        <v>271</v>
      </c>
      <c r="O1" s="225" t="s">
        <v>299</v>
      </c>
      <c r="P1" s="225" t="s">
        <v>300</v>
      </c>
      <c r="Q1" s="225" t="s">
        <v>301</v>
      </c>
      <c r="R1" s="225" t="s">
        <v>302</v>
      </c>
      <c r="S1" s="225" t="s">
        <v>303</v>
      </c>
      <c r="T1" s="225" t="s">
        <v>304</v>
      </c>
      <c r="U1" s="225" t="s">
        <v>305</v>
      </c>
      <c r="V1" s="225" t="s">
        <v>306</v>
      </c>
      <c r="W1" s="225" t="s">
        <v>307</v>
      </c>
      <c r="X1" s="225" t="s">
        <v>308</v>
      </c>
      <c r="Y1" s="225" t="s">
        <v>309</v>
      </c>
      <c r="Z1" s="225" t="s">
        <v>310</v>
      </c>
      <c r="AA1" s="225" t="s">
        <v>311</v>
      </c>
      <c r="AB1" s="225" t="s">
        <v>312</v>
      </c>
      <c r="AC1" s="225" t="s">
        <v>313</v>
      </c>
      <c r="AD1" s="225" t="s">
        <v>314</v>
      </c>
      <c r="AE1" s="225" t="s">
        <v>315</v>
      </c>
      <c r="AF1" s="225" t="s">
        <v>316</v>
      </c>
      <c r="AG1" s="225" t="s">
        <v>317</v>
      </c>
      <c r="AH1" s="225" t="s">
        <v>318</v>
      </c>
      <c r="AI1" s="225" t="s">
        <v>319</v>
      </c>
      <c r="AJ1" s="225" t="s">
        <v>320</v>
      </c>
      <c r="AK1" s="225" t="s">
        <v>321</v>
      </c>
      <c r="AL1" s="225" t="s">
        <v>322</v>
      </c>
      <c r="AM1" s="225" t="s">
        <v>323</v>
      </c>
      <c r="AN1" s="225" t="s">
        <v>324</v>
      </c>
      <c r="AO1" s="225" t="s">
        <v>325</v>
      </c>
      <c r="AP1" s="225" t="s">
        <v>326</v>
      </c>
      <c r="AQ1" s="225" t="s">
        <v>327</v>
      </c>
      <c r="AR1" s="225" t="s">
        <v>328</v>
      </c>
      <c r="AS1" s="225" t="s">
        <v>329</v>
      </c>
      <c r="AT1" s="225" t="s">
        <v>330</v>
      </c>
      <c r="AU1" s="225" t="s">
        <v>331</v>
      </c>
      <c r="AV1" s="225" t="s">
        <v>332</v>
      </c>
      <c r="AW1" s="225" t="s">
        <v>333</v>
      </c>
      <c r="AX1" s="225" t="s">
        <v>334</v>
      </c>
      <c r="AY1" s="225" t="s">
        <v>335</v>
      </c>
      <c r="AZ1" s="225" t="s">
        <v>336</v>
      </c>
      <c r="BA1" s="225" t="s">
        <v>337</v>
      </c>
      <c r="BB1" s="225" t="s">
        <v>338</v>
      </c>
      <c r="BC1" s="225" t="s">
        <v>339</v>
      </c>
      <c r="BD1" s="225" t="s">
        <v>340</v>
      </c>
      <c r="BE1" s="225" t="s">
        <v>341</v>
      </c>
      <c r="BF1" s="225" t="s">
        <v>342</v>
      </c>
      <c r="BG1" s="225" t="s">
        <v>343</v>
      </c>
      <c r="BH1" s="225" t="s">
        <v>344</v>
      </c>
      <c r="BI1" s="225" t="s">
        <v>345</v>
      </c>
      <c r="BJ1" s="225" t="s">
        <v>346</v>
      </c>
      <c r="BK1" s="225" t="s">
        <v>347</v>
      </c>
      <c r="BL1" s="225" t="s">
        <v>348</v>
      </c>
      <c r="BM1" s="225" t="s">
        <v>438</v>
      </c>
      <c r="BN1" s="225" t="s">
        <v>442</v>
      </c>
      <c r="BO1" s="225" t="s">
        <v>446</v>
      </c>
      <c r="BP1" s="225" t="s">
        <v>449</v>
      </c>
      <c r="BQ1" s="903" t="s">
        <v>451</v>
      </c>
      <c r="BR1" s="903" t="s">
        <v>453</v>
      </c>
      <c r="BS1" s="226" t="s">
        <v>389</v>
      </c>
    </row>
    <row r="2" spans="1:72">
      <c r="A2" s="904" t="s">
        <v>454</v>
      </c>
      <c r="B2" s="694">
        <f>Model!T174</f>
        <v>28.19999026619131</v>
      </c>
      <c r="C2" s="690"/>
      <c r="D2" s="411"/>
      <c r="E2" s="919" t="s">
        <v>457</v>
      </c>
      <c r="F2" s="919"/>
      <c r="G2" s="919"/>
      <c r="H2" s="919"/>
      <c r="I2" s="919"/>
      <c r="J2" s="920"/>
      <c r="M2" s="202"/>
      <c r="N2" s="227" t="s">
        <v>390</v>
      </c>
      <c r="O2" s="638">
        <f>'Quarterly results'!K61</f>
        <v>8.4344774907515436</v>
      </c>
      <c r="P2" s="638">
        <f>'Quarterly results'!L61</f>
        <v>8.8015873287187603</v>
      </c>
      <c r="Q2" s="638">
        <f>'Quarterly results'!M61</f>
        <v>8.9477519104318475</v>
      </c>
      <c r="R2" s="638">
        <f>'Quarterly results'!N61</f>
        <v>8.8115040578164781</v>
      </c>
      <c r="S2" s="638">
        <f>'Quarterly results'!O61</f>
        <v>8.7559978674249148</v>
      </c>
      <c r="T2" s="638">
        <f>'Quarterly results'!P61</f>
        <v>7.9555121142112419</v>
      </c>
      <c r="U2" s="638">
        <f>'Quarterly results'!Q61</f>
        <v>8.0034950536105676</v>
      </c>
      <c r="V2" s="638">
        <f>'Quarterly results'!R61</f>
        <v>7.8603755701676432</v>
      </c>
      <c r="W2" s="638">
        <f>'Quarterly results'!S61</f>
        <v>8.2302588709199664</v>
      </c>
      <c r="X2" s="638">
        <f>'Quarterly results'!T61</f>
        <v>8.799123274687517</v>
      </c>
      <c r="Y2" s="638">
        <f>'Quarterly results'!U61</f>
        <v>8.9278478763106417</v>
      </c>
      <c r="Z2" s="638">
        <f>'Quarterly results'!V61</f>
        <v>9.3733191161661011</v>
      </c>
      <c r="AA2" s="638">
        <f>'Quarterly results'!W61</f>
        <v>9.5175048871512349</v>
      </c>
      <c r="AB2" s="638">
        <f>'Quarterly results'!X61</f>
        <v>9.6741899176589055</v>
      </c>
      <c r="AC2" s="638">
        <f>'Quarterly results'!Y61</f>
        <v>9.9947278004857534</v>
      </c>
      <c r="AD2" s="638">
        <f>'Quarterly results'!Z61</f>
        <v>7.9628576506131168</v>
      </c>
      <c r="AE2" s="638">
        <f>'Quarterly results'!AA61</f>
        <v>7.4426870446063642</v>
      </c>
      <c r="AF2" s="638">
        <f>'Quarterly results'!AB61</f>
        <v>7.3672175818968091</v>
      </c>
      <c r="AG2" s="638">
        <f>'Quarterly results'!AC61</f>
        <v>6.7414845092115403</v>
      </c>
      <c r="AH2" s="638">
        <f>'Quarterly results'!AD61</f>
        <v>8.6432083407381093</v>
      </c>
      <c r="AI2" s="638">
        <f>'Quarterly results'!AE61</f>
        <v>9.412357087850248</v>
      </c>
      <c r="AJ2" s="638">
        <f>'Quarterly results'!AF61</f>
        <v>9.4291214975416153</v>
      </c>
      <c r="AK2" s="638">
        <f>'Quarterly results'!AG61</f>
        <v>9.5579053373615324</v>
      </c>
      <c r="AL2" s="638">
        <f>'Quarterly results'!AH61</f>
        <v>10.005390675907826</v>
      </c>
      <c r="AM2" s="638">
        <f>'Quarterly results'!AI61</f>
        <v>10.104970084710622</v>
      </c>
      <c r="AN2" s="638">
        <f>'Quarterly results'!AJ61</f>
        <v>11.225164385996093</v>
      </c>
      <c r="AO2" s="638">
        <f>'Quarterly results'!AK61</f>
        <v>10.629228126295839</v>
      </c>
      <c r="AP2" s="638">
        <f>'Quarterly results'!AL61</f>
        <v>11.081570996978853</v>
      </c>
      <c r="AQ2" s="638">
        <f>'Quarterly results'!AM61</f>
        <v>9.9146377584266308</v>
      </c>
      <c r="AR2" s="638">
        <f>'Quarterly results'!AN61</f>
        <v>9.78875659024939</v>
      </c>
      <c r="AS2" s="638">
        <f>'Quarterly results'!AO61</f>
        <v>11.010781351815647</v>
      </c>
      <c r="AT2" s="638">
        <f>'Quarterly results'!AP61</f>
        <v>9.9704993779989302</v>
      </c>
      <c r="AU2" s="638">
        <f>'Quarterly results'!AQ61</f>
        <v>11.142296072507554</v>
      </c>
      <c r="AV2" s="638">
        <f>'Quarterly results'!AR61</f>
        <v>9.6862685859842461</v>
      </c>
      <c r="AW2" s="638">
        <f>'Quarterly results'!AS61</f>
        <v>9.8717137610331207</v>
      </c>
      <c r="AX2" s="638">
        <f>'Quarterly results'!AT61</f>
        <v>10.069065813636641</v>
      </c>
      <c r="AY2" s="638">
        <f>'Quarterly results'!AU61</f>
        <v>10.493999170665251</v>
      </c>
      <c r="AZ2" s="638">
        <f>'Quarterly results'!AV61</f>
        <v>11.308044547123991</v>
      </c>
      <c r="BA2" s="638">
        <f>'Quarterly results'!AW61</f>
        <v>12.987974646051775</v>
      </c>
      <c r="BB2" s="638">
        <f>'Quarterly results'!AX61</f>
        <v>14.210140986908355</v>
      </c>
      <c r="BC2" s="638">
        <f>'Quarterly results'!AY61</f>
        <v>16.313126592026535</v>
      </c>
      <c r="BD2" s="638">
        <f>'Quarterly results'!AZ61</f>
        <v>18.330335288193826</v>
      </c>
      <c r="BE2" s="638">
        <f>'Quarterly results'!BA61</f>
        <v>18.39336472957763</v>
      </c>
      <c r="BF2" s="638">
        <f>'Quarterly results'!BB61</f>
        <v>17.876571885551801</v>
      </c>
      <c r="BG2" s="638">
        <f>'Quarterly results'!BC61</f>
        <v>18.238854925656064</v>
      </c>
      <c r="BH2" s="638">
        <f>'Quarterly results'!BD61</f>
        <v>17.30550974468337</v>
      </c>
      <c r="BI2" s="638">
        <f>'Quarterly results'!BE61</f>
        <v>14.959505361056811</v>
      </c>
      <c r="BJ2" s="638">
        <f>'Quarterly results'!BF61</f>
        <v>12.805218885137137</v>
      </c>
      <c r="BK2" s="638">
        <f>'Quarterly results'!BG61</f>
        <v>11.268611235903126</v>
      </c>
      <c r="BL2" s="638">
        <f>'Quarterly results'!BH61</f>
        <v>10.105942707276858</v>
      </c>
      <c r="BM2" s="638">
        <f>'Quarterly results'!BI61</f>
        <v>10.45024115366115</v>
      </c>
      <c r="BN2" s="638">
        <f>'Quarterly results'!BJ61</f>
        <v>11.682725574106442</v>
      </c>
      <c r="BO2" s="638">
        <f>'Quarterly results'!BK61</f>
        <v>14.042577300946299</v>
      </c>
      <c r="BP2" s="638">
        <f>'Quarterly results'!BL61</f>
        <v>15.207421385368921</v>
      </c>
      <c r="BQ2" s="638">
        <f>'Quarterly results'!BM61</f>
        <v>17.61665780072893</v>
      </c>
      <c r="BR2" s="638">
        <f>'Quarterly results'!BN61</f>
        <v>18.611131906461754</v>
      </c>
      <c r="BS2" s="228">
        <f>BR2</f>
        <v>18.611131906461754</v>
      </c>
    </row>
    <row r="3" spans="1:72">
      <c r="A3" s="695" t="s">
        <v>447</v>
      </c>
      <c r="B3" s="905">
        <v>25</v>
      </c>
      <c r="D3" s="921" t="s">
        <v>391</v>
      </c>
      <c r="E3" s="691">
        <f>B9</f>
        <v>0.23798552763787684</v>
      </c>
      <c r="F3" s="277">
        <v>23</v>
      </c>
      <c r="G3" s="278">
        <v>25</v>
      </c>
      <c r="H3" s="277">
        <v>28.2</v>
      </c>
      <c r="I3" s="277">
        <v>31</v>
      </c>
      <c r="J3" s="279">
        <v>34</v>
      </c>
      <c r="M3" s="205"/>
      <c r="N3" s="227" t="s">
        <v>392</v>
      </c>
      <c r="O3" s="639">
        <f>SUM('Quarterly results'!H35:K35)</f>
        <v>163.20800000000003</v>
      </c>
      <c r="P3" s="639">
        <f>SUM('Quarterly results'!I35:L35)</f>
        <v>169.03100000000003</v>
      </c>
      <c r="Q3" s="639">
        <f>SUM('Quarterly results'!J35:M35)</f>
        <v>168.518</v>
      </c>
      <c r="R3" s="639">
        <f>SUM('Quarterly results'!K35:N35)</f>
        <v>164.321</v>
      </c>
      <c r="S3" s="639">
        <f>SUM('Quarterly results'!L35:O35)</f>
        <v>166.62899999999999</v>
      </c>
      <c r="T3" s="639">
        <f>SUM('Quarterly results'!M35:P35)</f>
        <v>155.39899999999997</v>
      </c>
      <c r="U3" s="639">
        <f>SUM('Quarterly results'!N35:Q35)</f>
        <v>157.26399999999995</v>
      </c>
      <c r="V3" s="639">
        <f>SUM('Quarterly results'!O35:R35)</f>
        <v>161.55099999999996</v>
      </c>
      <c r="W3" s="639">
        <f>SUM('Quarterly results'!P35:S35)</f>
        <v>169.78799999999995</v>
      </c>
      <c r="X3" s="639">
        <f>SUM('Quarterly results'!Q35:T35)</f>
        <v>178.41199999999995</v>
      </c>
      <c r="Y3" s="639">
        <f>SUM('Quarterly results'!R35:U35)</f>
        <v>182.32199999999995</v>
      </c>
      <c r="Z3" s="639">
        <f>SUM('Quarterly results'!S35:V35)</f>
        <v>182.42499999999995</v>
      </c>
      <c r="AA3" s="639">
        <f>SUM('Quarterly results'!T35:W35)</f>
        <v>183.51</v>
      </c>
      <c r="AB3" s="639">
        <f>SUM('Quarterly results'!U35:X35)</f>
        <v>190.70400000000001</v>
      </c>
      <c r="AC3" s="639">
        <f>SUM('Quarterly results'!V35:Y35)</f>
        <v>199.69600000000003</v>
      </c>
      <c r="AD3" s="639">
        <f>SUM('Quarterly results'!W35:Z35)</f>
        <v>206.32</v>
      </c>
      <c r="AE3" s="639">
        <f>SUM('Quarterly results'!X35:AA35)</f>
        <v>197.66900000000004</v>
      </c>
      <c r="AF3" s="639">
        <f>SUM('Quarterly results'!Y35:AB35)</f>
        <v>203.66000000000003</v>
      </c>
      <c r="AG3" s="639">
        <f>SUM('Quarterly results'!Z35:AC35)</f>
        <v>195.21100000000001</v>
      </c>
      <c r="AH3" s="639">
        <f>SUM('Quarterly results'!AA35:AD35)</f>
        <v>196.67600000000002</v>
      </c>
      <c r="AI3" s="639">
        <f>SUM('Quarterly results'!AB35:AE35)</f>
        <v>216.12100000000004</v>
      </c>
      <c r="AJ3" s="639">
        <f>SUM('Quarterly results'!AC35:AF35)</f>
        <v>207.65800000000002</v>
      </c>
      <c r="AK3" s="639">
        <f>SUM('Quarterly results'!AD35:AG35)</f>
        <v>208.81300000000005</v>
      </c>
      <c r="AL3" s="639">
        <f>SUM('Quarterly results'!AE35:AH35)</f>
        <v>226.97200000000001</v>
      </c>
      <c r="AM3" s="639">
        <f>SUM('Quarterly results'!AF35:AI35)</f>
        <v>232.35100000000003</v>
      </c>
      <c r="AN3" s="639">
        <f>SUM('Quarterly results'!AG35:AJ35)</f>
        <v>255.25200000000004</v>
      </c>
      <c r="AO3" s="639">
        <f>SUM('Quarterly results'!AH35:AK35)</f>
        <v>246.27400000000006</v>
      </c>
      <c r="AP3" s="639">
        <f>SUM('Quarterly results'!AI35:AL35)</f>
        <v>241.92700000000002</v>
      </c>
      <c r="AQ3" s="639">
        <f>SUM('Quarterly results'!AJ35:AM35)</f>
        <v>209.38299999999998</v>
      </c>
      <c r="AR3" s="639">
        <f>SUM('Quarterly results'!AK35:AN35)</f>
        <v>216.08599999999996</v>
      </c>
      <c r="AS3" s="639">
        <f>SUM('Quarterly results'!AL35:AO35)</f>
        <v>231.54499999999996</v>
      </c>
      <c r="AT3" s="639">
        <f>SUM('Quarterly results'!AM35:AP35)</f>
        <v>208.03399999999996</v>
      </c>
      <c r="AU3" s="639">
        <f>SUM('Quarterly results'!AN35:AQ35)</f>
        <v>244.78219999999999</v>
      </c>
      <c r="AV3" s="639">
        <f>SUM('Quarterly results'!AO35:AR35)</f>
        <v>212.13340000000005</v>
      </c>
      <c r="AW3" s="639">
        <f>SUM('Quarterly results'!AP35:AS35)</f>
        <v>216.41370000000012</v>
      </c>
      <c r="AX3" s="639">
        <f>SUM('Quarterly results'!AQ35:AT35)</f>
        <v>229.22170000000011</v>
      </c>
      <c r="AY3" s="639">
        <f>SUM('Quarterly results'!AR35:AU35)</f>
        <v>235.39150000000012</v>
      </c>
      <c r="AZ3" s="639">
        <f>SUM('Quarterly results'!AS35:AV35)</f>
        <v>251.89930000000007</v>
      </c>
      <c r="BA3" s="639">
        <f>SUM('Quarterly results'!AT35:AW35)</f>
        <v>280.21600000000001</v>
      </c>
      <c r="BB3" s="639">
        <f>SUM('Quarterly results'!AU35:AX35)</f>
        <v>266.45399999999995</v>
      </c>
      <c r="BC3" s="639">
        <f>SUM('Quarterly results'!AV35:AY35)</f>
        <v>291.56099999999992</v>
      </c>
      <c r="BD3" s="639">
        <f>SUM('Quarterly results'!AW35:AZ35)</f>
        <v>323.4101</v>
      </c>
      <c r="BE3" s="639">
        <f>SUM('Quarterly results'!AX35:BA35)</f>
        <v>312.31569999999999</v>
      </c>
      <c r="BF3" s="639">
        <f>SUM('Quarterly results'!AY35:BB35)</f>
        <v>334.63380999999998</v>
      </c>
      <c r="BG3" s="639">
        <f>SUM('Quarterly results'!AZ35:BC35)</f>
        <v>346.51691</v>
      </c>
      <c r="BH3" s="639">
        <f>SUM('Quarterly results'!BA35:BD35)</f>
        <v>312.00580999999994</v>
      </c>
      <c r="BI3" s="639">
        <f>SUM('Quarterly results'!BB35:BE35)</f>
        <v>286.08561000000003</v>
      </c>
      <c r="BJ3" s="639">
        <f>SUM('Quarterly results'!BC35:BF35)</f>
        <v>253.68680000000001</v>
      </c>
      <c r="BK3" s="639">
        <f>SUM('Quarterly results'!BD35:BG35)</f>
        <v>216.2251</v>
      </c>
      <c r="BL3" s="639">
        <f>SUM('Quarterly results'!BE35:BH35)</f>
        <v>212.34130000000005</v>
      </c>
      <c r="BM3" s="639">
        <f>SUM('Quarterly results'!BF35:BI35)</f>
        <v>213.76949999999999</v>
      </c>
      <c r="BN3" s="639">
        <f>SUM('Quarterly results'!BG35:BJ35)</f>
        <v>243.51730000000001</v>
      </c>
      <c r="BO3" s="639">
        <f>SUM('Quarterly results'!BH35:BK35)</f>
        <v>287.51570000000004</v>
      </c>
      <c r="BP3" s="639">
        <f>SUM('Quarterly results'!BI35:BL35)</f>
        <v>296.61250000000007</v>
      </c>
      <c r="BQ3" s="639">
        <f>SUM('Quarterly results'!BJ35:BM35)</f>
        <v>331.1665000000001</v>
      </c>
      <c r="BR3" s="639">
        <f>SUM('Quarterly results'!BK35:BN35)</f>
        <v>338.53720000000004</v>
      </c>
      <c r="BS3" s="229">
        <f>BR3</f>
        <v>338.53720000000004</v>
      </c>
    </row>
    <row r="4" spans="1:72" ht="22.5" customHeight="1">
      <c r="A4" s="696" t="s">
        <v>448</v>
      </c>
      <c r="B4" s="697">
        <f>B3*B2</f>
        <v>704.9997566547828</v>
      </c>
      <c r="D4" s="921"/>
      <c r="E4" s="280">
        <v>18</v>
      </c>
      <c r="F4" s="207">
        <f t="dataTable" ref="F4:J8" dt2D="1" dtr="1" r1="B2" r2="B3" ca="1"/>
        <v>-5.1316701949486232E-2</v>
      </c>
      <c r="G4" s="208">
        <v>-1.0929289906319473E-2</v>
      </c>
      <c r="H4" s="208">
        <v>5.0465735219176633E-2</v>
      </c>
      <c r="I4" s="208">
        <v>0.10138253039571565</v>
      </c>
      <c r="J4" s="209">
        <v>0.15344474623134663</v>
      </c>
      <c r="L4" s="204"/>
      <c r="M4" s="204"/>
      <c r="N4" s="230" t="s">
        <v>265</v>
      </c>
      <c r="O4" s="204">
        <f>'Share Price'!N6</f>
        <v>92.666666666666671</v>
      </c>
      <c r="P4" s="204">
        <f>'Share Price'!O6</f>
        <v>94.216666666666654</v>
      </c>
      <c r="Q4" s="204">
        <f>'Share Price'!P6</f>
        <v>104.88333333333333</v>
      </c>
      <c r="R4" s="204">
        <f>'Share Price'!Q6</f>
        <v>102.68333333333334</v>
      </c>
      <c r="S4" s="204">
        <f>'Share Price'!R6</f>
        <v>98.733333333333334</v>
      </c>
      <c r="T4" s="204">
        <f>'Share Price'!S6</f>
        <v>90.066666666666663</v>
      </c>
      <c r="U4" s="204">
        <f>'Share Price'!T6</f>
        <v>84.983333333333334</v>
      </c>
      <c r="V4" s="204">
        <f>'Share Price'!U6</f>
        <v>80.350000000000009</v>
      </c>
      <c r="W4" s="204">
        <f>'Share Price'!V6</f>
        <v>78.466666666666654</v>
      </c>
      <c r="X4" s="204">
        <f>'Share Price'!W6</f>
        <v>85.25</v>
      </c>
      <c r="Y4" s="204">
        <f>'Share Price'!X6</f>
        <v>89.466666666666654</v>
      </c>
      <c r="Z4" s="204">
        <f>'Share Price'!Y6</f>
        <v>91.916666666666671</v>
      </c>
      <c r="AA4" s="204">
        <f>'Share Price'!Z6</f>
        <v>89.266666666666666</v>
      </c>
      <c r="AB4" s="204">
        <f>'Share Price'!AA6</f>
        <v>84.666666666666671</v>
      </c>
      <c r="AC4" s="204">
        <f>'Share Price'!AB6</f>
        <v>108.11666666666667</v>
      </c>
      <c r="AD4" s="204">
        <f>'Share Price'!AC6</f>
        <v>125.51666666666667</v>
      </c>
      <c r="AE4" s="204">
        <f>'Share Price'!AD6</f>
        <v>127.84999999999998</v>
      </c>
      <c r="AF4" s="204">
        <f>'Share Price'!AE6</f>
        <v>148.70000000000002</v>
      </c>
      <c r="AG4" s="204">
        <f>'Share Price'!AF6</f>
        <v>154.35</v>
      </c>
      <c r="AH4" s="204">
        <f>'Share Price'!AG6</f>
        <v>156.76666666666665</v>
      </c>
      <c r="AI4" s="204">
        <f>'Share Price'!AH6</f>
        <v>152.38333333333333</v>
      </c>
      <c r="AJ4" s="204">
        <f>'Share Price'!AI6</f>
        <v>202.4</v>
      </c>
      <c r="AK4" s="204">
        <f>'Share Price'!AJ6</f>
        <v>238.06666666666669</v>
      </c>
      <c r="AL4" s="204">
        <f>'Share Price'!AK6</f>
        <v>187.16666666666666</v>
      </c>
      <c r="AM4" s="204">
        <f>'Share Price'!AL6</f>
        <v>184.30000000000004</v>
      </c>
      <c r="AN4" s="204">
        <f>'Share Price'!AM6</f>
        <v>198.13333333333335</v>
      </c>
      <c r="AO4" s="204">
        <f>'Share Price'!AN6</f>
        <v>222.36666666666665</v>
      </c>
      <c r="AP4" s="204">
        <f>'Share Price'!AO6</f>
        <v>209.38333333333333</v>
      </c>
      <c r="AQ4" s="204">
        <f>'Share Price'!AP6</f>
        <v>188.08333333333334</v>
      </c>
      <c r="AR4" s="204">
        <f>'Share Price'!AQ6</f>
        <v>177.19999999999996</v>
      </c>
      <c r="AS4" s="204">
        <f>'Share Price'!AR6</f>
        <v>218.4</v>
      </c>
      <c r="AT4" s="204">
        <f>'Share Price'!AS6</f>
        <v>255.43333333333331</v>
      </c>
      <c r="AU4" s="204">
        <f>'Share Price'!AT6</f>
        <v>236.70000000000002</v>
      </c>
      <c r="AV4" s="204">
        <f>'Share Price'!AU6</f>
        <v>234.31666666666669</v>
      </c>
      <c r="AW4" s="204">
        <f>'Share Price'!AV6</f>
        <v>188.18333333333331</v>
      </c>
      <c r="AX4" s="204">
        <f>'Share Price'!AW6</f>
        <v>165.70000000000002</v>
      </c>
      <c r="AY4" s="204">
        <f>'Share Price'!AX6</f>
        <v>185.19999999999996</v>
      </c>
      <c r="AZ4" s="204">
        <f>'Share Price'!AY6</f>
        <v>163.29999999999998</v>
      </c>
      <c r="BA4" s="204">
        <f>'Share Price'!AZ6</f>
        <v>194.65</v>
      </c>
      <c r="BB4" s="204">
        <f>'Share Price'!BA6</f>
        <v>221.65</v>
      </c>
      <c r="BC4" s="204">
        <f>'Share Price'!BB6</f>
        <v>257.51666666666665</v>
      </c>
      <c r="BD4" s="204">
        <f>'Share Price'!BC6</f>
        <v>322.28333333333336</v>
      </c>
      <c r="BE4" s="204">
        <f>'Share Price'!BD6</f>
        <v>339.83333333333331</v>
      </c>
      <c r="BF4" s="204">
        <f>'Share Price'!BE6</f>
        <v>284.38333333333338</v>
      </c>
      <c r="BG4" s="204">
        <f>'Share Price'!BF6</f>
        <v>332.98333333333329</v>
      </c>
      <c r="BH4" s="204">
        <f>'Share Price'!BG6</f>
        <v>355.89999999999992</v>
      </c>
      <c r="BI4" s="204">
        <f>'Share Price'!BH6</f>
        <v>302.73333333333329</v>
      </c>
      <c r="BJ4" s="204">
        <f>'Share Price'!BI6</f>
        <v>276.11666666666667</v>
      </c>
      <c r="BK4" s="204">
        <f>'Share Price'!BJ6</f>
        <v>251.15</v>
      </c>
      <c r="BL4" s="204">
        <f>'Share Price'!BK6</f>
        <v>260.23333333333335</v>
      </c>
      <c r="BM4" s="204">
        <f>'Share Price'!BL6</f>
        <v>285.26666666666665</v>
      </c>
      <c r="BN4" s="204">
        <f>'Share Price'!BM6</f>
        <v>261.7833333333333</v>
      </c>
      <c r="BO4" s="204">
        <f>'Share Price'!BN6</f>
        <v>300.86666666666673</v>
      </c>
      <c r="BP4" s="204">
        <f>'Share Price'!BO6</f>
        <v>367.83333333333331</v>
      </c>
      <c r="BQ4" s="204">
        <f>'Share Price'!BP6</f>
        <v>383.68333333333334</v>
      </c>
      <c r="BR4" s="204">
        <f>'Share Price'!BQ6</f>
        <v>426.26666666666665</v>
      </c>
      <c r="BS4" s="206">
        <f>B6</f>
        <v>460</v>
      </c>
    </row>
    <row r="5" spans="1:72" ht="22.5" customHeight="1">
      <c r="A5" s="698" t="s">
        <v>393</v>
      </c>
      <c r="B5" s="905">
        <v>2</v>
      </c>
      <c r="D5" s="921"/>
      <c r="E5" s="280">
        <v>20</v>
      </c>
      <c r="F5" s="210">
        <v>0</v>
      </c>
      <c r="G5" s="692">
        <v>4.2572070285373798E-2</v>
      </c>
      <c r="H5" s="692">
        <v>0.10728810908531794</v>
      </c>
      <c r="I5" s="692">
        <v>0.16095912372336429</v>
      </c>
      <c r="J5" s="212">
        <v>0.21583751774865756</v>
      </c>
      <c r="L5" s="907"/>
      <c r="M5" s="211"/>
      <c r="N5" s="230" t="s">
        <v>394</v>
      </c>
      <c r="O5" s="201">
        <f>'Quarterly results'!K66</f>
        <v>18.628</v>
      </c>
      <c r="P5" s="201">
        <f>'Quarterly results'!L66</f>
        <v>18.628</v>
      </c>
      <c r="Q5" s="201">
        <f>'Quarterly results'!M66</f>
        <v>18.628</v>
      </c>
      <c r="R5" s="201">
        <f>'Quarterly results'!N66</f>
        <v>18.457000000000001</v>
      </c>
      <c r="S5" s="201">
        <f>'Quarterly results'!O66</f>
        <v>18.428000000000001</v>
      </c>
      <c r="T5" s="201">
        <f>'Quarterly results'!P66</f>
        <v>18.382000000000001</v>
      </c>
      <c r="U5" s="201">
        <f>'Quarterly results'!Q66</f>
        <v>18.321999999999999</v>
      </c>
      <c r="V5" s="201">
        <f>'Quarterly results'!R66</f>
        <v>18.292000000000002</v>
      </c>
      <c r="W5" s="201">
        <f>'Quarterly results'!S66</f>
        <v>18.292000000000002</v>
      </c>
      <c r="X5" s="201">
        <f>'Quarterly results'!T66</f>
        <v>18.238</v>
      </c>
      <c r="Y5" s="201">
        <f>'Quarterly results'!U66</f>
        <v>18.236999999999998</v>
      </c>
      <c r="Z5" s="201">
        <f>'Quarterly results'!V66</f>
        <v>18.082999999999998</v>
      </c>
      <c r="AA5" s="201">
        <f>'Quarterly results'!W66</f>
        <v>17.814</v>
      </c>
      <c r="AB5" s="201">
        <f>'Quarterly results'!X66</f>
        <v>17.783000000000001</v>
      </c>
      <c r="AC5" s="201">
        <f>'Quarterly results'!Y66</f>
        <v>17.783000000000001</v>
      </c>
      <c r="AD5" s="201">
        <f>'Quarterly results'!Z66</f>
        <v>17.783000000000001</v>
      </c>
      <c r="AE5" s="201">
        <f>'Quarterly results'!AA66</f>
        <v>17.783000000000001</v>
      </c>
      <c r="AF5" s="201">
        <f>'Quarterly results'!AB66</f>
        <v>17.783000000000001</v>
      </c>
      <c r="AG5" s="201">
        <f>'Quarterly results'!AC66</f>
        <v>17.783000000000001</v>
      </c>
      <c r="AH5" s="201">
        <f>'Quarterly results'!AD66</f>
        <v>17.783000000000001</v>
      </c>
      <c r="AI5" s="201">
        <f>'Quarterly results'!AE66</f>
        <v>17.783000000000001</v>
      </c>
      <c r="AJ5" s="201">
        <f>'Quarterly results'!AF66</f>
        <v>17.861999999999998</v>
      </c>
      <c r="AK5" s="201">
        <f>'Quarterly results'!AG66</f>
        <v>17.861999999999998</v>
      </c>
      <c r="AL5" s="201">
        <f>'Quarterly results'!AH66</f>
        <v>17.861999999999998</v>
      </c>
      <c r="AM5" s="201">
        <f>'Quarterly results'!AI66</f>
        <v>17.861999999999998</v>
      </c>
      <c r="AN5" s="201">
        <f>'Quarterly results'!AJ66</f>
        <v>17.861999999999998</v>
      </c>
      <c r="AO5" s="201">
        <f>'Quarterly results'!AK66</f>
        <v>17.861999999999998</v>
      </c>
      <c r="AP5" s="201">
        <f>'Quarterly results'!AL66</f>
        <v>17.861999999999998</v>
      </c>
      <c r="AQ5" s="201">
        <f>'Quarterly results'!AM66</f>
        <v>17.861999999999998</v>
      </c>
      <c r="AR5" s="201">
        <f>'Quarterly results'!AN66</f>
        <v>17.861999999999998</v>
      </c>
      <c r="AS5" s="201">
        <f>'Quarterly results'!AO66</f>
        <v>17.861999999999998</v>
      </c>
      <c r="AT5" s="201">
        <f>'Quarterly results'!AP66</f>
        <v>17.518999999999998</v>
      </c>
      <c r="AU5" s="201">
        <f>'Quarterly results'!AQ66</f>
        <v>17.518999999999998</v>
      </c>
      <c r="AV5" s="201">
        <f>'Quarterly results'!AR66</f>
        <v>17.518999999999998</v>
      </c>
      <c r="AW5" s="201">
        <f>'Quarterly results'!AS66</f>
        <v>17.518999999999998</v>
      </c>
      <c r="AX5" s="201">
        <f>'Quarterly results'!AT66</f>
        <v>17.518999999999998</v>
      </c>
      <c r="AY5" s="201">
        <f>'Quarterly results'!AU66</f>
        <v>17.518999999999998</v>
      </c>
      <c r="AZ5" s="201">
        <f>'Quarterly results'!AV66</f>
        <v>17.097000000000001</v>
      </c>
      <c r="BA5" s="201">
        <f>'Quarterly results'!AW66</f>
        <v>17.597000000000001</v>
      </c>
      <c r="BB5" s="201">
        <f>'Quarterly results'!AX66</f>
        <v>17.097000000000001</v>
      </c>
      <c r="BC5" s="201">
        <f>'Quarterly results'!AY66</f>
        <v>17.097000000000001</v>
      </c>
      <c r="BD5" s="201">
        <f>'Quarterly results'!AZ66</f>
        <v>17.097000000000001</v>
      </c>
      <c r="BE5" s="201">
        <f>'Quarterly results'!BA66</f>
        <v>16.881</v>
      </c>
      <c r="BF5" s="201">
        <f>'Quarterly results'!BB66</f>
        <v>16.881</v>
      </c>
      <c r="BG5" s="201">
        <f>'Quarterly results'!BC66</f>
        <v>16.881</v>
      </c>
      <c r="BH5" s="201">
        <f>'Quarterly results'!BD66</f>
        <v>16.881</v>
      </c>
      <c r="BI5" s="201">
        <f>'Quarterly results'!BE66</f>
        <v>16.881</v>
      </c>
      <c r="BJ5" s="201">
        <f>'Quarterly results'!BF66</f>
        <v>16.881</v>
      </c>
      <c r="BK5" s="201">
        <f>'Quarterly results'!BG66</f>
        <v>16.591000000000001</v>
      </c>
      <c r="BL5" s="201">
        <f>'Quarterly results'!BH66</f>
        <v>16.591000000000001</v>
      </c>
      <c r="BM5" s="201">
        <f>'Quarterly results'!BI66</f>
        <v>16.591000000000001</v>
      </c>
      <c r="BN5" s="201">
        <f>'Quarterly results'!BJ66</f>
        <v>16.591000000000001</v>
      </c>
      <c r="BO5" s="201">
        <f>'Quarterly results'!BK66</f>
        <v>16.591000000000001</v>
      </c>
      <c r="BP5" s="201">
        <f>'Quarterly results'!BL66</f>
        <v>16.280999999999999</v>
      </c>
      <c r="BQ5" s="201">
        <f>'Quarterly results'!BM66</f>
        <v>16.280999999999999</v>
      </c>
      <c r="BR5" s="201">
        <f>'Quarterly results'!BN66</f>
        <v>16.280999999999999</v>
      </c>
      <c r="BS5" s="215">
        <f>BP5</f>
        <v>16.280999999999999</v>
      </c>
    </row>
    <row r="6" spans="1:72" ht="22.5" customHeight="1">
      <c r="A6" s="699" t="s">
        <v>385</v>
      </c>
      <c r="B6" s="697">
        <f>Model!A3</f>
        <v>460</v>
      </c>
      <c r="D6" s="921"/>
      <c r="E6" s="280">
        <v>25</v>
      </c>
      <c r="F6" s="210">
        <v>0.1180339887498949</v>
      </c>
      <c r="G6" s="692">
        <v>0.16563101030039218</v>
      </c>
      <c r="H6" s="693">
        <v>0.23798574129598671</v>
      </c>
      <c r="I6" s="692">
        <v>0.29799175987201565</v>
      </c>
      <c r="J6" s="212">
        <v>0.35934766964030285</v>
      </c>
      <c r="L6" s="908"/>
      <c r="M6" s="204"/>
      <c r="N6" s="231" t="s">
        <v>22</v>
      </c>
      <c r="O6" s="639">
        <f>O5*O4</f>
        <v>1726.1946666666668</v>
      </c>
      <c r="P6" s="639">
        <f t="shared" ref="P6:BS6" si="0">P5*P4</f>
        <v>1755.0680666666665</v>
      </c>
      <c r="Q6" s="639">
        <f t="shared" si="0"/>
        <v>1953.7667333333331</v>
      </c>
      <c r="R6" s="639">
        <f t="shared" si="0"/>
        <v>1895.2262833333334</v>
      </c>
      <c r="S6" s="639">
        <f t="shared" si="0"/>
        <v>1819.4578666666669</v>
      </c>
      <c r="T6" s="639">
        <f t="shared" si="0"/>
        <v>1655.6054666666666</v>
      </c>
      <c r="U6" s="639">
        <f t="shared" si="0"/>
        <v>1557.0646333333332</v>
      </c>
      <c r="V6" s="639">
        <f t="shared" si="0"/>
        <v>1469.7622000000003</v>
      </c>
      <c r="W6" s="639">
        <f t="shared" si="0"/>
        <v>1435.3122666666666</v>
      </c>
      <c r="X6" s="639">
        <f t="shared" si="0"/>
        <v>1554.7894999999999</v>
      </c>
      <c r="Y6" s="639">
        <f t="shared" si="0"/>
        <v>1631.6035999999997</v>
      </c>
      <c r="Z6" s="639">
        <f t="shared" si="0"/>
        <v>1662.1290833333333</v>
      </c>
      <c r="AA6" s="639">
        <f t="shared" si="0"/>
        <v>1590.1964</v>
      </c>
      <c r="AB6" s="639">
        <f t="shared" si="0"/>
        <v>1505.6273333333336</v>
      </c>
      <c r="AC6" s="639">
        <f t="shared" si="0"/>
        <v>1922.6386833333336</v>
      </c>
      <c r="AD6" s="639">
        <f t="shared" si="0"/>
        <v>2232.0628833333335</v>
      </c>
      <c r="AE6" s="639">
        <f t="shared" si="0"/>
        <v>2273.5565499999998</v>
      </c>
      <c r="AF6" s="639">
        <f t="shared" si="0"/>
        <v>2644.3321000000005</v>
      </c>
      <c r="AG6" s="639">
        <f t="shared" si="0"/>
        <v>2744.8060500000001</v>
      </c>
      <c r="AH6" s="639">
        <f t="shared" si="0"/>
        <v>2787.781633333333</v>
      </c>
      <c r="AI6" s="639">
        <f t="shared" si="0"/>
        <v>2709.8328166666665</v>
      </c>
      <c r="AJ6" s="639">
        <f t="shared" si="0"/>
        <v>3615.2687999999998</v>
      </c>
      <c r="AK6" s="639">
        <f t="shared" si="0"/>
        <v>4252.3468000000003</v>
      </c>
      <c r="AL6" s="639">
        <f t="shared" si="0"/>
        <v>3343.1709999999994</v>
      </c>
      <c r="AM6" s="639">
        <f t="shared" si="0"/>
        <v>3291.9666000000002</v>
      </c>
      <c r="AN6" s="639">
        <f t="shared" si="0"/>
        <v>3539.0576000000001</v>
      </c>
      <c r="AO6" s="639">
        <f t="shared" si="0"/>
        <v>3971.9133999999995</v>
      </c>
      <c r="AP6" s="639">
        <f t="shared" si="0"/>
        <v>3740.0050999999994</v>
      </c>
      <c r="AQ6" s="639">
        <f t="shared" si="0"/>
        <v>3359.5445</v>
      </c>
      <c r="AR6" s="639">
        <f t="shared" si="0"/>
        <v>3165.1463999999992</v>
      </c>
      <c r="AS6" s="639">
        <f t="shared" si="0"/>
        <v>3901.0607999999997</v>
      </c>
      <c r="AT6" s="639">
        <f t="shared" si="0"/>
        <v>4474.9365666666654</v>
      </c>
      <c r="AU6" s="639">
        <f t="shared" si="0"/>
        <v>4146.7473</v>
      </c>
      <c r="AV6" s="639">
        <f t="shared" si="0"/>
        <v>4104.9936833333331</v>
      </c>
      <c r="AW6" s="639">
        <f t="shared" si="0"/>
        <v>3296.7838166666661</v>
      </c>
      <c r="AX6" s="639">
        <f t="shared" si="0"/>
        <v>2902.8982999999998</v>
      </c>
      <c r="AY6" s="639">
        <f t="shared" si="0"/>
        <v>3244.5187999999989</v>
      </c>
      <c r="AZ6" s="639">
        <f t="shared" si="0"/>
        <v>2791.9400999999998</v>
      </c>
      <c r="BA6" s="639">
        <f t="shared" si="0"/>
        <v>3425.2560500000004</v>
      </c>
      <c r="BB6" s="639">
        <f t="shared" si="0"/>
        <v>3789.5500500000003</v>
      </c>
      <c r="BC6" s="639">
        <f t="shared" si="0"/>
        <v>4402.7624500000002</v>
      </c>
      <c r="BD6" s="639">
        <f t="shared" ref="BD6:BI6" si="1">BD5*BD4</f>
        <v>5510.0781500000012</v>
      </c>
      <c r="BE6" s="639">
        <f t="shared" si="1"/>
        <v>5736.7264999999998</v>
      </c>
      <c r="BF6" s="639">
        <f t="shared" si="1"/>
        <v>4800.6750500000007</v>
      </c>
      <c r="BG6" s="639">
        <f t="shared" si="1"/>
        <v>5621.0916499999994</v>
      </c>
      <c r="BH6" s="639">
        <f t="shared" si="1"/>
        <v>6007.9478999999983</v>
      </c>
      <c r="BI6" s="639">
        <f t="shared" si="1"/>
        <v>5110.4413999999997</v>
      </c>
      <c r="BJ6" s="639">
        <f t="shared" ref="BJ6:BK6" si="2">BJ5*BJ4</f>
        <v>4661.1254500000005</v>
      </c>
      <c r="BK6" s="639">
        <f t="shared" si="2"/>
        <v>4166.8296500000006</v>
      </c>
      <c r="BL6" s="639">
        <f t="shared" ref="BL6:BR6" si="3">BL5*BL4</f>
        <v>4317.5312333333341</v>
      </c>
      <c r="BM6" s="639">
        <f t="shared" si="3"/>
        <v>4732.8592666666664</v>
      </c>
      <c r="BN6" s="639">
        <f t="shared" si="3"/>
        <v>4343.2472833333331</v>
      </c>
      <c r="BO6" s="639">
        <f t="shared" si="3"/>
        <v>4991.678866666668</v>
      </c>
      <c r="BP6" s="639">
        <f t="shared" si="3"/>
        <v>5988.6944999999996</v>
      </c>
      <c r="BQ6" s="639">
        <f t="shared" si="3"/>
        <v>6246.7483499999998</v>
      </c>
      <c r="BR6" s="639">
        <f t="shared" si="3"/>
        <v>6940.047599999999</v>
      </c>
      <c r="BS6" s="641">
        <f t="shared" si="0"/>
        <v>7489.2599999999993</v>
      </c>
    </row>
    <row r="7" spans="1:72" ht="22.5" customHeight="1">
      <c r="A7" s="700" t="s">
        <v>395</v>
      </c>
      <c r="B7" s="701">
        <f>B4</f>
        <v>704.9997566547828</v>
      </c>
      <c r="D7" s="921"/>
      <c r="E7" s="280">
        <v>27</v>
      </c>
      <c r="F7" s="210">
        <v>0.16189500386222511</v>
      </c>
      <c r="G7" s="692">
        <v>0.21135927963087253</v>
      </c>
      <c r="H7" s="692">
        <v>0.28655252178228152</v>
      </c>
      <c r="I7" s="692">
        <v>0.34891260554244363</v>
      </c>
      <c r="J7" s="212">
        <v>0.41267553738041474</v>
      </c>
      <c r="L7" s="908"/>
      <c r="N7" s="231" t="s">
        <v>396</v>
      </c>
      <c r="O7" s="639">
        <f>-Model!D256</f>
        <v>-276.85219999999993</v>
      </c>
      <c r="P7" s="232">
        <f>O7</f>
        <v>-276.85219999999993</v>
      </c>
      <c r="Q7" s="639">
        <f>P7</f>
        <v>-276.85219999999993</v>
      </c>
      <c r="R7" s="639">
        <f>Q7</f>
        <v>-276.85219999999993</v>
      </c>
      <c r="S7" s="639">
        <f>-Model!E256</f>
        <v>-353.59910000000002</v>
      </c>
      <c r="T7" s="232">
        <f>S7</f>
        <v>-353.59910000000002</v>
      </c>
      <c r="U7" s="639">
        <f>T7</f>
        <v>-353.59910000000002</v>
      </c>
      <c r="V7" s="639">
        <f>U7</f>
        <v>-353.59910000000002</v>
      </c>
      <c r="W7" s="639">
        <f>-Model!F256</f>
        <v>-449.95640000000003</v>
      </c>
      <c r="X7" s="232">
        <f>W7</f>
        <v>-449.95640000000003</v>
      </c>
      <c r="Y7" s="639">
        <f>X7</f>
        <v>-449.95640000000003</v>
      </c>
      <c r="Z7" s="639">
        <f>Y7</f>
        <v>-449.95640000000003</v>
      </c>
      <c r="AA7" s="201">
        <f>-Model!G256</f>
        <v>-437.6241</v>
      </c>
      <c r="AB7" s="232">
        <f>AA7</f>
        <v>-437.6241</v>
      </c>
      <c r="AC7" s="639">
        <f>AB7</f>
        <v>-437.6241</v>
      </c>
      <c r="AD7" s="639">
        <f>AC7</f>
        <v>-437.6241</v>
      </c>
      <c r="AE7" s="201">
        <f>-Model!H256</f>
        <v>-526.17779999999993</v>
      </c>
      <c r="AF7" s="232">
        <f>AE7</f>
        <v>-526.17779999999993</v>
      </c>
      <c r="AG7" s="639">
        <f>AF7</f>
        <v>-526.17779999999993</v>
      </c>
      <c r="AH7" s="639">
        <f>AG7</f>
        <v>-526.17779999999993</v>
      </c>
      <c r="AI7" s="201">
        <f>-Model!I256</f>
        <v>-341.95620000000002</v>
      </c>
      <c r="AJ7" s="232">
        <f>AI7</f>
        <v>-341.95620000000002</v>
      </c>
      <c r="AK7" s="639">
        <f>AJ7</f>
        <v>-341.95620000000002</v>
      </c>
      <c r="AL7" s="639">
        <f>AK7</f>
        <v>-341.95620000000002</v>
      </c>
      <c r="AM7" s="201">
        <f>-Model!J256</f>
        <v>-518.69770000000005</v>
      </c>
      <c r="AN7" s="232">
        <f>AM7</f>
        <v>-518.69770000000005</v>
      </c>
      <c r="AO7" s="639">
        <f>AN7</f>
        <v>-518.69770000000005</v>
      </c>
      <c r="AP7" s="639">
        <f>AO7</f>
        <v>-518.69770000000005</v>
      </c>
      <c r="AQ7" s="201">
        <f>-Model!K256</f>
        <v>-499.83880000000005</v>
      </c>
      <c r="AR7" s="232">
        <f>AQ7</f>
        <v>-499.83880000000005</v>
      </c>
      <c r="AS7" s="639">
        <f>AR7</f>
        <v>-499.83880000000005</v>
      </c>
      <c r="AT7" s="639">
        <f>AS7</f>
        <v>-499.83880000000005</v>
      </c>
      <c r="AU7" s="201">
        <f>-Model!L256</f>
        <v>-605.68559999999991</v>
      </c>
      <c r="AV7" s="232">
        <f>AU7</f>
        <v>-605.68559999999991</v>
      </c>
      <c r="AW7" s="639">
        <f>AV7</f>
        <v>-605.68559999999991</v>
      </c>
      <c r="AX7" s="639">
        <f>AW7</f>
        <v>-605.68559999999991</v>
      </c>
      <c r="AY7" s="639">
        <f>-Model!M256</f>
        <v>-696.529</v>
      </c>
      <c r="AZ7" s="232">
        <f>AY7</f>
        <v>-696.529</v>
      </c>
      <c r="BA7" s="639">
        <f>AZ7</f>
        <v>-696.529</v>
      </c>
      <c r="BB7" s="639">
        <f>BA7</f>
        <v>-696.529</v>
      </c>
      <c r="BC7" s="232">
        <f>BB7</f>
        <v>-696.529</v>
      </c>
      <c r="BD7" s="232">
        <f>'Quarterly results'!AZ69</f>
        <v>-867.22550000000012</v>
      </c>
      <c r="BE7" s="232">
        <f>BD7</f>
        <v>-867.22550000000012</v>
      </c>
      <c r="BF7" s="232">
        <f>-Model!N256</f>
        <v>-821.17890000000011</v>
      </c>
      <c r="BG7" s="232">
        <f>BF7</f>
        <v>-821.17890000000011</v>
      </c>
      <c r="BH7" s="232">
        <f>BG7</f>
        <v>-821.17890000000011</v>
      </c>
      <c r="BI7" s="232">
        <f>'Quarterly results'!BE69</f>
        <v>-900</v>
      </c>
      <c r="BJ7" s="232">
        <f>-Model!O256</f>
        <v>-923.4043999999999</v>
      </c>
      <c r="BK7" s="232">
        <f>-Model!P256</f>
        <v>-830.08929999999987</v>
      </c>
      <c r="BL7" s="232">
        <f>BK7</f>
        <v>-830.08929999999987</v>
      </c>
      <c r="BM7" s="232">
        <f>BL7</f>
        <v>-830.08929999999987</v>
      </c>
      <c r="BN7" s="232">
        <f>BM7</f>
        <v>-830.08929999999987</v>
      </c>
      <c r="BO7" s="232">
        <f>'Quarterly results'!BL69</f>
        <v>-753.54319999999996</v>
      </c>
      <c r="BP7" s="232">
        <f>BO7</f>
        <v>-753.54319999999996</v>
      </c>
      <c r="BQ7" s="232">
        <f>BP7</f>
        <v>-753.54319999999996</v>
      </c>
      <c r="BR7" s="232">
        <f>'Quarterly results'!BN69</f>
        <v>-868.79600000000005</v>
      </c>
      <c r="BS7" s="229">
        <f>BP7</f>
        <v>-753.54319999999996</v>
      </c>
    </row>
    <row r="8" spans="1:72" ht="22.5" customHeight="1" thickBot="1">
      <c r="A8" s="699"/>
      <c r="B8" s="702"/>
      <c r="D8" s="922"/>
      <c r="E8" s="287">
        <v>30</v>
      </c>
      <c r="F8" s="216">
        <v>0.22474487139158894</v>
      </c>
      <c r="G8" s="217">
        <v>0.27688479613812289</v>
      </c>
      <c r="H8" s="217">
        <v>0.35614543275513366</v>
      </c>
      <c r="I8" s="217">
        <v>0.42187873267546361</v>
      </c>
      <c r="J8" s="642">
        <v>0.48909076430814857</v>
      </c>
      <c r="L8" s="908"/>
      <c r="N8" s="233" t="s">
        <v>28</v>
      </c>
      <c r="O8" s="234">
        <f>O6+O7</f>
        <v>1449.342466666667</v>
      </c>
      <c r="P8" s="234">
        <f t="shared" ref="P8:BS8" si="4">P6+P7</f>
        <v>1478.2158666666664</v>
      </c>
      <c r="Q8" s="234">
        <f t="shared" si="4"/>
        <v>1676.9145333333331</v>
      </c>
      <c r="R8" s="234">
        <f t="shared" si="4"/>
        <v>1618.3740833333336</v>
      </c>
      <c r="S8" s="234">
        <f t="shared" si="4"/>
        <v>1465.8587666666667</v>
      </c>
      <c r="T8" s="234">
        <f t="shared" si="4"/>
        <v>1302.0063666666665</v>
      </c>
      <c r="U8" s="234">
        <f t="shared" si="4"/>
        <v>1203.465533333333</v>
      </c>
      <c r="V8" s="234">
        <f t="shared" si="4"/>
        <v>1116.1631000000002</v>
      </c>
      <c r="W8" s="234">
        <f t="shared" si="4"/>
        <v>985.35586666666654</v>
      </c>
      <c r="X8" s="234">
        <f t="shared" si="4"/>
        <v>1104.8330999999998</v>
      </c>
      <c r="Y8" s="234">
        <f t="shared" si="4"/>
        <v>1181.6471999999997</v>
      </c>
      <c r="Z8" s="234">
        <f t="shared" si="4"/>
        <v>1212.1726833333332</v>
      </c>
      <c r="AA8" s="234">
        <f t="shared" si="4"/>
        <v>1152.5723</v>
      </c>
      <c r="AB8" s="234">
        <f t="shared" si="4"/>
        <v>1068.0032333333336</v>
      </c>
      <c r="AC8" s="234">
        <f t="shared" si="4"/>
        <v>1485.0145833333336</v>
      </c>
      <c r="AD8" s="234">
        <f t="shared" si="4"/>
        <v>1794.4387833333335</v>
      </c>
      <c r="AE8" s="234">
        <f t="shared" si="4"/>
        <v>1747.3787499999999</v>
      </c>
      <c r="AF8" s="234">
        <f t="shared" si="4"/>
        <v>2118.1543000000006</v>
      </c>
      <c r="AG8" s="234">
        <f t="shared" si="4"/>
        <v>2218.6282500000002</v>
      </c>
      <c r="AH8" s="234">
        <f t="shared" si="4"/>
        <v>2261.6038333333331</v>
      </c>
      <c r="AI8" s="234">
        <f t="shared" si="4"/>
        <v>2367.8766166666665</v>
      </c>
      <c r="AJ8" s="234">
        <f t="shared" si="4"/>
        <v>3273.3125999999997</v>
      </c>
      <c r="AK8" s="234">
        <f t="shared" si="4"/>
        <v>3910.3906000000002</v>
      </c>
      <c r="AL8" s="234">
        <f t="shared" si="4"/>
        <v>3001.2147999999993</v>
      </c>
      <c r="AM8" s="234">
        <f t="shared" si="4"/>
        <v>2773.2689</v>
      </c>
      <c r="AN8" s="234">
        <f t="shared" si="4"/>
        <v>3020.3598999999999</v>
      </c>
      <c r="AO8" s="234">
        <f t="shared" si="4"/>
        <v>3453.2156999999993</v>
      </c>
      <c r="AP8" s="234">
        <f t="shared" si="4"/>
        <v>3221.3073999999992</v>
      </c>
      <c r="AQ8" s="234">
        <f t="shared" si="4"/>
        <v>2859.7057</v>
      </c>
      <c r="AR8" s="234">
        <f t="shared" si="4"/>
        <v>2665.3075999999992</v>
      </c>
      <c r="AS8" s="234">
        <f t="shared" si="4"/>
        <v>3401.2219999999998</v>
      </c>
      <c r="AT8" s="234">
        <f t="shared" si="4"/>
        <v>3975.0977666666654</v>
      </c>
      <c r="AU8" s="234">
        <f t="shared" si="4"/>
        <v>3541.0617000000002</v>
      </c>
      <c r="AV8" s="234">
        <f t="shared" si="4"/>
        <v>3499.3080833333333</v>
      </c>
      <c r="AW8" s="234">
        <f t="shared" si="4"/>
        <v>2691.0982166666663</v>
      </c>
      <c r="AX8" s="234">
        <f t="shared" si="4"/>
        <v>2297.2127</v>
      </c>
      <c r="AY8" s="234">
        <f t="shared" si="4"/>
        <v>2547.9897999999989</v>
      </c>
      <c r="AZ8" s="234">
        <f t="shared" si="4"/>
        <v>2095.4110999999998</v>
      </c>
      <c r="BA8" s="234">
        <f t="shared" si="4"/>
        <v>2728.7270500000004</v>
      </c>
      <c r="BB8" s="234">
        <f t="shared" si="4"/>
        <v>3093.0210500000003</v>
      </c>
      <c r="BC8" s="234">
        <f t="shared" si="4"/>
        <v>3706.2334500000002</v>
      </c>
      <c r="BD8" s="234">
        <f t="shared" ref="BD8:BI8" si="5">BD6+BD7</f>
        <v>4642.8526500000007</v>
      </c>
      <c r="BE8" s="234">
        <f t="shared" si="5"/>
        <v>4869.5009999999993</v>
      </c>
      <c r="BF8" s="234">
        <f t="shared" si="5"/>
        <v>3979.4961500000009</v>
      </c>
      <c r="BG8" s="234">
        <f t="shared" si="5"/>
        <v>4799.9127499999995</v>
      </c>
      <c r="BH8" s="234">
        <f t="shared" si="5"/>
        <v>5186.7689999999984</v>
      </c>
      <c r="BI8" s="234">
        <f t="shared" si="5"/>
        <v>4210.4413999999997</v>
      </c>
      <c r="BJ8" s="234">
        <f t="shared" ref="BJ8:BK8" si="6">BJ6+BJ7</f>
        <v>3737.7210500000006</v>
      </c>
      <c r="BK8" s="234">
        <f t="shared" si="6"/>
        <v>3336.7403500000009</v>
      </c>
      <c r="BL8" s="234">
        <f t="shared" ref="BL8:BR8" si="7">BL6+BL7</f>
        <v>3487.4419333333344</v>
      </c>
      <c r="BM8" s="234">
        <f t="shared" si="7"/>
        <v>3902.7699666666667</v>
      </c>
      <c r="BN8" s="234">
        <f t="shared" si="7"/>
        <v>3513.1579833333335</v>
      </c>
      <c r="BO8" s="234">
        <f t="shared" si="7"/>
        <v>4238.1356666666679</v>
      </c>
      <c r="BP8" s="234">
        <f t="shared" si="7"/>
        <v>5235.1512999999995</v>
      </c>
      <c r="BQ8" s="234">
        <f t="shared" si="7"/>
        <v>5493.2051499999998</v>
      </c>
      <c r="BR8" s="234">
        <f t="shared" si="7"/>
        <v>6071.2515999999987</v>
      </c>
      <c r="BS8" s="235">
        <f t="shared" si="4"/>
        <v>6735.7167999999992</v>
      </c>
      <c r="BT8" s="325">
        <f>BS8/(SUM('Quarterly results'!AX21:BA21))</f>
        <v>4.9778539004965268</v>
      </c>
    </row>
    <row r="9" spans="1:72" ht="17" thickBot="1">
      <c r="A9" s="703" t="s">
        <v>397</v>
      </c>
      <c r="B9" s="704">
        <f>(B7/B6)^(1/B5)-1</f>
        <v>0.23798552763787684</v>
      </c>
      <c r="D9" s="916" t="s">
        <v>395</v>
      </c>
      <c r="E9" s="917"/>
      <c r="F9" s="917"/>
      <c r="G9" s="917"/>
      <c r="H9" s="917"/>
      <c r="I9" s="917"/>
      <c r="J9" s="918"/>
      <c r="N9" s="236" t="s">
        <v>271</v>
      </c>
      <c r="O9" s="225" t="s">
        <v>299</v>
      </c>
      <c r="P9" s="225" t="s">
        <v>300</v>
      </c>
      <c r="Q9" s="225" t="s">
        <v>301</v>
      </c>
      <c r="R9" s="225" t="s">
        <v>302</v>
      </c>
      <c r="S9" s="225" t="s">
        <v>303</v>
      </c>
      <c r="T9" s="225" t="s">
        <v>304</v>
      </c>
      <c r="U9" s="225" t="s">
        <v>305</v>
      </c>
      <c r="V9" s="225" t="s">
        <v>306</v>
      </c>
      <c r="W9" s="225" t="s">
        <v>307</v>
      </c>
      <c r="X9" s="225" t="s">
        <v>308</v>
      </c>
      <c r="Y9" s="225" t="s">
        <v>309</v>
      </c>
      <c r="Z9" s="225" t="s">
        <v>310</v>
      </c>
      <c r="AA9" s="225" t="s">
        <v>311</v>
      </c>
      <c r="AB9" s="225" t="s">
        <v>312</v>
      </c>
      <c r="AC9" s="225" t="s">
        <v>313</v>
      </c>
      <c r="AD9" s="225" t="s">
        <v>314</v>
      </c>
      <c r="AE9" s="225" t="s">
        <v>315</v>
      </c>
      <c r="AF9" s="225" t="s">
        <v>316</v>
      </c>
      <c r="AG9" s="225" t="s">
        <v>317</v>
      </c>
      <c r="AH9" s="225" t="s">
        <v>318</v>
      </c>
      <c r="AI9" s="225" t="s">
        <v>319</v>
      </c>
      <c r="AJ9" s="225" t="s">
        <v>320</v>
      </c>
      <c r="AK9" s="225" t="s">
        <v>321</v>
      </c>
      <c r="AL9" s="225" t="s">
        <v>322</v>
      </c>
      <c r="AM9" s="225" t="s">
        <v>323</v>
      </c>
      <c r="AN9" s="225" t="s">
        <v>324</v>
      </c>
      <c r="AO9" s="225" t="s">
        <v>325</v>
      </c>
      <c r="AP9" s="225" t="s">
        <v>326</v>
      </c>
      <c r="AQ9" s="225" t="s">
        <v>327</v>
      </c>
      <c r="AR9" s="225" t="s">
        <v>328</v>
      </c>
      <c r="AS9" s="225" t="s">
        <v>329</v>
      </c>
      <c r="AT9" s="225" t="s">
        <v>330</v>
      </c>
      <c r="AU9" s="225" t="s">
        <v>331</v>
      </c>
      <c r="AV9" s="225" t="s">
        <v>332</v>
      </c>
      <c r="AW9" s="225" t="s">
        <v>333</v>
      </c>
      <c r="AX9" s="225" t="s">
        <v>334</v>
      </c>
      <c r="AY9" s="225" t="s">
        <v>335</v>
      </c>
      <c r="AZ9" s="225" t="s">
        <v>336</v>
      </c>
      <c r="BA9" s="225" t="s">
        <v>337</v>
      </c>
      <c r="BB9" s="225" t="s">
        <v>338</v>
      </c>
      <c r="BC9" s="225" t="s">
        <v>339</v>
      </c>
      <c r="BD9" s="225" t="s">
        <v>340</v>
      </c>
      <c r="BE9" s="225" t="s">
        <v>341</v>
      </c>
      <c r="BF9" s="225" t="s">
        <v>342</v>
      </c>
      <c r="BG9" s="225" t="s">
        <v>343</v>
      </c>
      <c r="BH9" s="225" t="s">
        <v>344</v>
      </c>
      <c r="BI9" s="225" t="s">
        <v>345</v>
      </c>
      <c r="BJ9" s="225" t="s">
        <v>346</v>
      </c>
      <c r="BK9" s="225" t="s">
        <v>347</v>
      </c>
      <c r="BL9" s="225" t="s">
        <v>348</v>
      </c>
      <c r="BM9" s="225" t="s">
        <v>438</v>
      </c>
      <c r="BN9" s="225" t="s">
        <v>442</v>
      </c>
      <c r="BO9" s="225" t="s">
        <v>446</v>
      </c>
      <c r="BP9" s="225" t="s">
        <v>449</v>
      </c>
      <c r="BQ9" s="903" t="s">
        <v>451</v>
      </c>
      <c r="BR9" s="903" t="s">
        <v>453</v>
      </c>
      <c r="BS9" s="226" t="s">
        <v>389</v>
      </c>
    </row>
    <row r="10" spans="1:72">
      <c r="A10" s="705"/>
      <c r="B10" s="706"/>
      <c r="D10" s="411"/>
      <c r="E10" s="919" t="s">
        <v>457</v>
      </c>
      <c r="F10" s="919"/>
      <c r="G10" s="919"/>
      <c r="H10" s="919"/>
      <c r="I10" s="919"/>
      <c r="J10" s="920"/>
      <c r="N10" s="213" t="s">
        <v>398</v>
      </c>
      <c r="O10" s="583">
        <f>O4/O2</f>
        <v>10.986651724220764</v>
      </c>
      <c r="P10" s="583">
        <f t="shared" ref="P10:BC10" si="8">P4/P2</f>
        <v>10.704508533278586</v>
      </c>
      <c r="Q10" s="583">
        <f t="shared" si="8"/>
        <v>11.721752500877209</v>
      </c>
      <c r="R10" s="583">
        <f t="shared" si="8"/>
        <v>11.653326453642766</v>
      </c>
      <c r="S10" s="583">
        <f t="shared" si="8"/>
        <v>11.276080102834721</v>
      </c>
      <c r="T10" s="583">
        <f t="shared" si="8"/>
        <v>11.321290870235375</v>
      </c>
      <c r="U10" s="583">
        <f t="shared" si="8"/>
        <v>10.618277735424517</v>
      </c>
      <c r="V10" s="583">
        <f t="shared" si="8"/>
        <v>10.222157870541334</v>
      </c>
      <c r="W10" s="583">
        <f t="shared" si="8"/>
        <v>9.533924497066975</v>
      </c>
      <c r="X10" s="583">
        <f t="shared" si="8"/>
        <v>9.6884652412177363</v>
      </c>
      <c r="Y10" s="583">
        <f t="shared" si="8"/>
        <v>10.021078753375669</v>
      </c>
      <c r="Z10" s="583">
        <f t="shared" si="8"/>
        <v>9.8062026404434057</v>
      </c>
      <c r="AA10" s="583">
        <f t="shared" si="8"/>
        <v>9.3792089129555283</v>
      </c>
      <c r="AB10" s="583">
        <f t="shared" si="8"/>
        <v>8.7518094421652091</v>
      </c>
      <c r="AC10" s="583">
        <f t="shared" si="8"/>
        <v>10.817369799847086</v>
      </c>
      <c r="AD10" s="583">
        <f t="shared" si="8"/>
        <v>15.762766606408222</v>
      </c>
      <c r="AE10" s="583">
        <f t="shared" si="8"/>
        <v>17.177935768863414</v>
      </c>
      <c r="AF10" s="583">
        <f t="shared" si="8"/>
        <v>20.184010903301541</v>
      </c>
      <c r="AG10" s="583">
        <f t="shared" si="8"/>
        <v>22.89555064453485</v>
      </c>
      <c r="AH10" s="583">
        <f t="shared" si="8"/>
        <v>18.137555001165129</v>
      </c>
      <c r="AI10" s="583">
        <f t="shared" si="8"/>
        <v>16.189710176851907</v>
      </c>
      <c r="AJ10" s="583">
        <f t="shared" si="8"/>
        <v>21.465414360475709</v>
      </c>
      <c r="AK10" s="583">
        <f t="shared" si="8"/>
        <v>24.907828469075966</v>
      </c>
      <c r="AL10" s="583">
        <f t="shared" si="8"/>
        <v>18.706582554277357</v>
      </c>
      <c r="AM10" s="583">
        <f t="shared" si="8"/>
        <v>18.238549788371579</v>
      </c>
      <c r="AN10" s="583">
        <f t="shared" si="8"/>
        <v>17.650817976484493</v>
      </c>
      <c r="AO10" s="583">
        <f t="shared" si="8"/>
        <v>20.920302398680271</v>
      </c>
      <c r="AP10" s="583">
        <f t="shared" si="8"/>
        <v>18.89473373318793</v>
      </c>
      <c r="AQ10" s="583">
        <f t="shared" si="8"/>
        <v>18.970267791526513</v>
      </c>
      <c r="AR10" s="583">
        <f t="shared" si="8"/>
        <v>18.10240129747525</v>
      </c>
      <c r="AS10" s="583">
        <f t="shared" si="8"/>
        <v>19.83510461444105</v>
      </c>
      <c r="AT10" s="583">
        <f t="shared" si="8"/>
        <v>25.618910713436957</v>
      </c>
      <c r="AU10" s="583">
        <f t="shared" si="8"/>
        <v>21.24337734877037</v>
      </c>
      <c r="AV10" s="583">
        <f t="shared" si="8"/>
        <v>24.190601838742754</v>
      </c>
      <c r="AW10" s="583">
        <f t="shared" si="8"/>
        <v>19.062883901289197</v>
      </c>
      <c r="AX10" s="583">
        <f t="shared" si="8"/>
        <v>16.456342928615165</v>
      </c>
      <c r="AY10" s="583">
        <f t="shared" si="8"/>
        <v>17.648181307056412</v>
      </c>
      <c r="AZ10" s="583">
        <f t="shared" si="8"/>
        <v>14.441046753882178</v>
      </c>
      <c r="BA10" s="583">
        <f t="shared" si="8"/>
        <v>14.986940250855188</v>
      </c>
      <c r="BB10" s="583">
        <f t="shared" si="8"/>
        <v>15.598015544265444</v>
      </c>
      <c r="BC10" s="583">
        <f t="shared" si="8"/>
        <v>15.785855961697411</v>
      </c>
      <c r="BD10" s="583">
        <f t="shared" ref="BD10:BI10" si="9">BD4/BD2</f>
        <v>17.581966083343229</v>
      </c>
      <c r="BE10" s="583">
        <f t="shared" si="9"/>
        <v>18.475865527032202</v>
      </c>
      <c r="BF10" s="583">
        <f t="shared" si="9"/>
        <v>15.908158183458967</v>
      </c>
      <c r="BG10" s="583">
        <f t="shared" si="9"/>
        <v>18.256811334407587</v>
      </c>
      <c r="BH10" s="583">
        <f t="shared" si="9"/>
        <v>20.565704521321031</v>
      </c>
      <c r="BI10" s="583">
        <f t="shared" si="9"/>
        <v>20.236854496634692</v>
      </c>
      <c r="BJ10" s="583">
        <f t="shared" ref="BJ10:BK10" si="10">BJ4/BJ2</f>
        <v>21.562822872723554</v>
      </c>
      <c r="BK10" s="583">
        <f t="shared" si="10"/>
        <v>22.287573396782598</v>
      </c>
      <c r="BL10" s="583">
        <f t="shared" ref="BL10:BO10" si="11">BL4/BL2</f>
        <v>25.750525296957246</v>
      </c>
      <c r="BM10" s="583">
        <f t="shared" si="11"/>
        <v>27.297615669541369</v>
      </c>
      <c r="BN10" s="583">
        <f t="shared" si="11"/>
        <v>22.407727689294447</v>
      </c>
      <c r="BO10" s="583">
        <f t="shared" si="11"/>
        <v>21.425316750536382</v>
      </c>
      <c r="BP10" s="583">
        <f>BP4/BP2</f>
        <v>24.187751756995844</v>
      </c>
      <c r="BQ10" s="583">
        <f t="shared" ref="BQ10:BR10" si="12">BQ4/BQ2</f>
        <v>21.779575767059377</v>
      </c>
      <c r="BR10" s="583">
        <f t="shared" si="12"/>
        <v>22.903855005114846</v>
      </c>
      <c r="BS10" s="584">
        <f>BS4/BS2</f>
        <v>24.716390293289404</v>
      </c>
    </row>
    <row r="11" spans="1:72">
      <c r="A11" s="700" t="s">
        <v>399</v>
      </c>
      <c r="B11" s="707">
        <f>B4/B6-1</f>
        <v>0.53260816664083221</v>
      </c>
      <c r="D11" s="921" t="s">
        <v>400</v>
      </c>
      <c r="E11" s="204">
        <f>B7</f>
        <v>704.9997566547828</v>
      </c>
      <c r="F11" s="277">
        <f>F3</f>
        <v>23</v>
      </c>
      <c r="G11" s="278">
        <f t="shared" ref="G11" si="13">G3</f>
        <v>25</v>
      </c>
      <c r="H11" s="277">
        <f>H3</f>
        <v>28.2</v>
      </c>
      <c r="I11" s="277">
        <f t="shared" ref="I11:J11" si="14">I3</f>
        <v>31</v>
      </c>
      <c r="J11" s="279">
        <f t="shared" si="14"/>
        <v>34</v>
      </c>
      <c r="N11" s="640" t="s">
        <v>401</v>
      </c>
      <c r="O11" s="643">
        <f>AVERAGE($O$10:$BS$10)</f>
        <v>17.454707164146523</v>
      </c>
      <c r="P11" s="643">
        <f t="shared" ref="P11:AD11" si="15">AVERAGE($O$10:$BS$10)</f>
        <v>17.454707164146523</v>
      </c>
      <c r="Q11" s="643">
        <f t="shared" si="15"/>
        <v>17.454707164146523</v>
      </c>
      <c r="R11" s="643">
        <f t="shared" si="15"/>
        <v>17.454707164146523</v>
      </c>
      <c r="S11" s="643">
        <f t="shared" si="15"/>
        <v>17.454707164146523</v>
      </c>
      <c r="T11" s="643">
        <f t="shared" si="15"/>
        <v>17.454707164146523</v>
      </c>
      <c r="U11" s="643">
        <f t="shared" si="15"/>
        <v>17.454707164146523</v>
      </c>
      <c r="V11" s="643">
        <f t="shared" si="15"/>
        <v>17.454707164146523</v>
      </c>
      <c r="W11" s="643">
        <f t="shared" si="15"/>
        <v>17.454707164146523</v>
      </c>
      <c r="X11" s="643">
        <f t="shared" si="15"/>
        <v>17.454707164146523</v>
      </c>
      <c r="Y11" s="643">
        <f t="shared" si="15"/>
        <v>17.454707164146523</v>
      </c>
      <c r="Z11" s="643">
        <f t="shared" si="15"/>
        <v>17.454707164146523</v>
      </c>
      <c r="AA11" s="643">
        <f t="shared" si="15"/>
        <v>17.454707164146523</v>
      </c>
      <c r="AB11" s="643">
        <f t="shared" si="15"/>
        <v>17.454707164146523</v>
      </c>
      <c r="AC11" s="643">
        <f t="shared" si="15"/>
        <v>17.454707164146523</v>
      </c>
      <c r="AD11" s="643">
        <f t="shared" si="15"/>
        <v>17.454707164146523</v>
      </c>
      <c r="AE11" s="643">
        <f>AVERAGE($AE$10:$BS$10)</f>
        <v>20.064717967605279</v>
      </c>
      <c r="AF11" s="643">
        <f t="shared" ref="AF11:BS11" si="16">AVERAGE($AE$10:$BS$10)</f>
        <v>20.064717967605279</v>
      </c>
      <c r="AG11" s="643">
        <f t="shared" si="16"/>
        <v>20.064717967605279</v>
      </c>
      <c r="AH11" s="643">
        <f t="shared" si="16"/>
        <v>20.064717967605279</v>
      </c>
      <c r="AI11" s="643">
        <f t="shared" si="16"/>
        <v>20.064717967605279</v>
      </c>
      <c r="AJ11" s="643">
        <f t="shared" si="16"/>
        <v>20.064717967605279</v>
      </c>
      <c r="AK11" s="643">
        <f t="shared" si="16"/>
        <v>20.064717967605279</v>
      </c>
      <c r="AL11" s="643">
        <f t="shared" si="16"/>
        <v>20.064717967605279</v>
      </c>
      <c r="AM11" s="643">
        <f t="shared" si="16"/>
        <v>20.064717967605279</v>
      </c>
      <c r="AN11" s="643">
        <f t="shared" si="16"/>
        <v>20.064717967605279</v>
      </c>
      <c r="AO11" s="643">
        <f t="shared" si="16"/>
        <v>20.064717967605279</v>
      </c>
      <c r="AP11" s="643">
        <f t="shared" si="16"/>
        <v>20.064717967605279</v>
      </c>
      <c r="AQ11" s="643">
        <f t="shared" si="16"/>
        <v>20.064717967605279</v>
      </c>
      <c r="AR11" s="643">
        <f t="shared" si="16"/>
        <v>20.064717967605279</v>
      </c>
      <c r="AS11" s="643">
        <f t="shared" si="16"/>
        <v>20.064717967605279</v>
      </c>
      <c r="AT11" s="643">
        <f t="shared" si="16"/>
        <v>20.064717967605279</v>
      </c>
      <c r="AU11" s="643">
        <f t="shared" si="16"/>
        <v>20.064717967605279</v>
      </c>
      <c r="AV11" s="643">
        <f t="shared" si="16"/>
        <v>20.064717967605279</v>
      </c>
      <c r="AW11" s="643">
        <f t="shared" si="16"/>
        <v>20.064717967605279</v>
      </c>
      <c r="AX11" s="643">
        <f t="shared" si="16"/>
        <v>20.064717967605279</v>
      </c>
      <c r="AY11" s="643">
        <f t="shared" si="16"/>
        <v>20.064717967605279</v>
      </c>
      <c r="AZ11" s="643">
        <f t="shared" si="16"/>
        <v>20.064717967605279</v>
      </c>
      <c r="BA11" s="643">
        <f t="shared" si="16"/>
        <v>20.064717967605279</v>
      </c>
      <c r="BB11" s="643">
        <f t="shared" si="16"/>
        <v>20.064717967605279</v>
      </c>
      <c r="BC11" s="643">
        <f t="shared" si="16"/>
        <v>20.064717967605279</v>
      </c>
      <c r="BD11" s="643">
        <f t="shared" si="16"/>
        <v>20.064717967605279</v>
      </c>
      <c r="BE11" s="643">
        <f t="shared" si="16"/>
        <v>20.064717967605279</v>
      </c>
      <c r="BF11" s="643">
        <f t="shared" si="16"/>
        <v>20.064717967605279</v>
      </c>
      <c r="BG11" s="643">
        <f t="shared" si="16"/>
        <v>20.064717967605279</v>
      </c>
      <c r="BH11" s="643">
        <f t="shared" si="16"/>
        <v>20.064717967605279</v>
      </c>
      <c r="BI11" s="643">
        <f t="shared" si="16"/>
        <v>20.064717967605279</v>
      </c>
      <c r="BJ11" s="643">
        <f t="shared" si="16"/>
        <v>20.064717967605279</v>
      </c>
      <c r="BK11" s="643">
        <f t="shared" si="16"/>
        <v>20.064717967605279</v>
      </c>
      <c r="BL11" s="643">
        <f t="shared" si="16"/>
        <v>20.064717967605279</v>
      </c>
      <c r="BM11" s="643">
        <f t="shared" si="16"/>
        <v>20.064717967605279</v>
      </c>
      <c r="BN11" s="643">
        <f t="shared" si="16"/>
        <v>20.064717967605279</v>
      </c>
      <c r="BO11" s="643">
        <f t="shared" si="16"/>
        <v>20.064717967605279</v>
      </c>
      <c r="BP11" s="643">
        <f t="shared" si="16"/>
        <v>20.064717967605279</v>
      </c>
      <c r="BQ11" s="643">
        <f t="shared" si="16"/>
        <v>20.064717967605279</v>
      </c>
      <c r="BR11" s="643">
        <f t="shared" si="16"/>
        <v>20.064717967605279</v>
      </c>
      <c r="BS11" s="644">
        <f t="shared" si="16"/>
        <v>20.064717967605279</v>
      </c>
    </row>
    <row r="12" spans="1:72" ht="17" thickBot="1">
      <c r="A12" s="708"/>
      <c r="B12" s="709"/>
      <c r="D12" s="921"/>
      <c r="E12" s="280">
        <f>E4</f>
        <v>18</v>
      </c>
      <c r="F12" s="281">
        <f t="dataTable" ref="F12:J16" dt2D="1" dtr="1" r1="B2" r2="B3"/>
        <v>414</v>
      </c>
      <c r="G12" s="282">
        <v>450</v>
      </c>
      <c r="H12" s="282">
        <v>507.59999999999997</v>
      </c>
      <c r="I12" s="282">
        <v>558</v>
      </c>
      <c r="J12" s="283">
        <v>612</v>
      </c>
      <c r="N12" s="645" t="s">
        <v>402</v>
      </c>
      <c r="O12" s="643">
        <f>O11+_xlfn.STDEV.S($O$10:$BS$10)</f>
        <v>22.551240242309365</v>
      </c>
      <c r="P12" s="643">
        <f t="shared" ref="P12:AD12" si="17">P11+_xlfn.STDEV.S($O$10:$BS$10)</f>
        <v>22.551240242309365</v>
      </c>
      <c r="Q12" s="643">
        <f t="shared" si="17"/>
        <v>22.551240242309365</v>
      </c>
      <c r="R12" s="643">
        <f t="shared" si="17"/>
        <v>22.551240242309365</v>
      </c>
      <c r="S12" s="643">
        <f t="shared" si="17"/>
        <v>22.551240242309365</v>
      </c>
      <c r="T12" s="643">
        <f t="shared" si="17"/>
        <v>22.551240242309365</v>
      </c>
      <c r="U12" s="643">
        <f t="shared" si="17"/>
        <v>22.551240242309365</v>
      </c>
      <c r="V12" s="643">
        <f t="shared" si="17"/>
        <v>22.551240242309365</v>
      </c>
      <c r="W12" s="643">
        <f t="shared" si="17"/>
        <v>22.551240242309365</v>
      </c>
      <c r="X12" s="643">
        <f t="shared" si="17"/>
        <v>22.551240242309365</v>
      </c>
      <c r="Y12" s="643">
        <f t="shared" si="17"/>
        <v>22.551240242309365</v>
      </c>
      <c r="Z12" s="643">
        <f t="shared" si="17"/>
        <v>22.551240242309365</v>
      </c>
      <c r="AA12" s="643">
        <f t="shared" si="17"/>
        <v>22.551240242309365</v>
      </c>
      <c r="AB12" s="643">
        <f t="shared" si="17"/>
        <v>22.551240242309365</v>
      </c>
      <c r="AC12" s="643">
        <f t="shared" si="17"/>
        <v>22.551240242309365</v>
      </c>
      <c r="AD12" s="643">
        <f t="shared" si="17"/>
        <v>22.551240242309365</v>
      </c>
      <c r="AE12" s="643">
        <f>AE11+_xlfn.STDEV.S($AE$10:$BS$10)</f>
        <v>23.312158133911279</v>
      </c>
      <c r="AF12" s="643">
        <f t="shared" ref="AF12:BS12" si="18">AF11+_xlfn.STDEV.S($AE$10:$BS$10)</f>
        <v>23.312158133911279</v>
      </c>
      <c r="AG12" s="643">
        <f t="shared" si="18"/>
        <v>23.312158133911279</v>
      </c>
      <c r="AH12" s="643">
        <f t="shared" si="18"/>
        <v>23.312158133911279</v>
      </c>
      <c r="AI12" s="643">
        <f t="shared" si="18"/>
        <v>23.312158133911279</v>
      </c>
      <c r="AJ12" s="643">
        <f t="shared" si="18"/>
        <v>23.312158133911279</v>
      </c>
      <c r="AK12" s="643">
        <f t="shared" si="18"/>
        <v>23.312158133911279</v>
      </c>
      <c r="AL12" s="643">
        <f t="shared" si="18"/>
        <v>23.312158133911279</v>
      </c>
      <c r="AM12" s="643">
        <f t="shared" si="18"/>
        <v>23.312158133911279</v>
      </c>
      <c r="AN12" s="643">
        <f t="shared" si="18"/>
        <v>23.312158133911279</v>
      </c>
      <c r="AO12" s="643">
        <f t="shared" si="18"/>
        <v>23.312158133911279</v>
      </c>
      <c r="AP12" s="643">
        <f t="shared" si="18"/>
        <v>23.312158133911279</v>
      </c>
      <c r="AQ12" s="643">
        <f t="shared" si="18"/>
        <v>23.312158133911279</v>
      </c>
      <c r="AR12" s="643">
        <f t="shared" si="18"/>
        <v>23.312158133911279</v>
      </c>
      <c r="AS12" s="643">
        <f t="shared" si="18"/>
        <v>23.312158133911279</v>
      </c>
      <c r="AT12" s="643">
        <f t="shared" si="18"/>
        <v>23.312158133911279</v>
      </c>
      <c r="AU12" s="643">
        <f t="shared" si="18"/>
        <v>23.312158133911279</v>
      </c>
      <c r="AV12" s="643">
        <f t="shared" si="18"/>
        <v>23.312158133911279</v>
      </c>
      <c r="AW12" s="643">
        <f t="shared" si="18"/>
        <v>23.312158133911279</v>
      </c>
      <c r="AX12" s="643">
        <f t="shared" si="18"/>
        <v>23.312158133911279</v>
      </c>
      <c r="AY12" s="643">
        <f t="shared" si="18"/>
        <v>23.312158133911279</v>
      </c>
      <c r="AZ12" s="643">
        <f t="shared" si="18"/>
        <v>23.312158133911279</v>
      </c>
      <c r="BA12" s="643">
        <f t="shared" si="18"/>
        <v>23.312158133911279</v>
      </c>
      <c r="BB12" s="643">
        <f t="shared" si="18"/>
        <v>23.312158133911279</v>
      </c>
      <c r="BC12" s="643">
        <f t="shared" si="18"/>
        <v>23.312158133911279</v>
      </c>
      <c r="BD12" s="643">
        <f t="shared" si="18"/>
        <v>23.312158133911279</v>
      </c>
      <c r="BE12" s="643">
        <f t="shared" si="18"/>
        <v>23.312158133911279</v>
      </c>
      <c r="BF12" s="643">
        <f t="shared" si="18"/>
        <v>23.312158133911279</v>
      </c>
      <c r="BG12" s="643">
        <f t="shared" si="18"/>
        <v>23.312158133911279</v>
      </c>
      <c r="BH12" s="643">
        <f t="shared" si="18"/>
        <v>23.312158133911279</v>
      </c>
      <c r="BI12" s="643">
        <f t="shared" si="18"/>
        <v>23.312158133911279</v>
      </c>
      <c r="BJ12" s="643">
        <f t="shared" si="18"/>
        <v>23.312158133911279</v>
      </c>
      <c r="BK12" s="643">
        <f t="shared" si="18"/>
        <v>23.312158133911279</v>
      </c>
      <c r="BL12" s="643">
        <f t="shared" ref="BL12:BP12" si="19">BL11+_xlfn.STDEV.S($AE$10:$BS$10)</f>
        <v>23.312158133911279</v>
      </c>
      <c r="BM12" s="643">
        <f t="shared" si="19"/>
        <v>23.312158133911279</v>
      </c>
      <c r="BN12" s="643">
        <f t="shared" si="19"/>
        <v>23.312158133911279</v>
      </c>
      <c r="BO12" s="643">
        <f t="shared" si="19"/>
        <v>23.312158133911279</v>
      </c>
      <c r="BP12" s="643">
        <f t="shared" si="19"/>
        <v>23.312158133911279</v>
      </c>
      <c r="BQ12" s="643">
        <f t="shared" ref="BQ12:BR12" si="20">BQ11+_xlfn.STDEV.S($AE$10:$BS$10)</f>
        <v>23.312158133911279</v>
      </c>
      <c r="BR12" s="643">
        <f t="shared" si="20"/>
        <v>23.312158133911279</v>
      </c>
      <c r="BS12" s="644">
        <f t="shared" si="18"/>
        <v>23.312158133911279</v>
      </c>
    </row>
    <row r="13" spans="1:72">
      <c r="A13" s="203"/>
      <c r="B13" s="781"/>
      <c r="D13" s="921"/>
      <c r="E13" s="280">
        <f t="shared" ref="E13:E16" si="21">E5</f>
        <v>20</v>
      </c>
      <c r="F13" s="284">
        <v>460</v>
      </c>
      <c r="G13" s="219">
        <v>500</v>
      </c>
      <c r="H13" s="219">
        <v>564</v>
      </c>
      <c r="I13" s="219">
        <v>620</v>
      </c>
      <c r="J13" s="285">
        <v>680</v>
      </c>
      <c r="K13" s="909"/>
      <c r="N13" s="645" t="s">
        <v>403</v>
      </c>
      <c r="O13" s="643">
        <f t="shared" ref="O13:AD13" si="22">O11-_xlfn.STDEV.S($O$10:$BS$10)</f>
        <v>12.358174085983681</v>
      </c>
      <c r="P13" s="643">
        <f t="shared" si="22"/>
        <v>12.358174085983681</v>
      </c>
      <c r="Q13" s="643">
        <f t="shared" si="22"/>
        <v>12.358174085983681</v>
      </c>
      <c r="R13" s="643">
        <f t="shared" si="22"/>
        <v>12.358174085983681</v>
      </c>
      <c r="S13" s="643">
        <f t="shared" si="22"/>
        <v>12.358174085983681</v>
      </c>
      <c r="T13" s="643">
        <f t="shared" si="22"/>
        <v>12.358174085983681</v>
      </c>
      <c r="U13" s="643">
        <f t="shared" si="22"/>
        <v>12.358174085983681</v>
      </c>
      <c r="V13" s="643">
        <f t="shared" si="22"/>
        <v>12.358174085983681</v>
      </c>
      <c r="W13" s="643">
        <f t="shared" si="22"/>
        <v>12.358174085983681</v>
      </c>
      <c r="X13" s="643">
        <f t="shared" si="22"/>
        <v>12.358174085983681</v>
      </c>
      <c r="Y13" s="643">
        <f t="shared" si="22"/>
        <v>12.358174085983681</v>
      </c>
      <c r="Z13" s="643">
        <f t="shared" si="22"/>
        <v>12.358174085983681</v>
      </c>
      <c r="AA13" s="643">
        <f t="shared" si="22"/>
        <v>12.358174085983681</v>
      </c>
      <c r="AB13" s="643">
        <f t="shared" si="22"/>
        <v>12.358174085983681</v>
      </c>
      <c r="AC13" s="643">
        <f t="shared" si="22"/>
        <v>12.358174085983681</v>
      </c>
      <c r="AD13" s="643">
        <f t="shared" si="22"/>
        <v>12.358174085983681</v>
      </c>
      <c r="AE13" s="643">
        <f>AE11-_xlfn.STDEV.S($AE$10:$BS$10)</f>
        <v>16.81727780129928</v>
      </c>
      <c r="AF13" s="643">
        <f t="shared" ref="AF13:BS13" si="23">AF11-_xlfn.STDEV.S($AE$10:$BS$10)</f>
        <v>16.81727780129928</v>
      </c>
      <c r="AG13" s="643">
        <f t="shared" si="23"/>
        <v>16.81727780129928</v>
      </c>
      <c r="AH13" s="643">
        <f t="shared" si="23"/>
        <v>16.81727780129928</v>
      </c>
      <c r="AI13" s="643">
        <f t="shared" si="23"/>
        <v>16.81727780129928</v>
      </c>
      <c r="AJ13" s="643">
        <f t="shared" si="23"/>
        <v>16.81727780129928</v>
      </c>
      <c r="AK13" s="643">
        <f t="shared" si="23"/>
        <v>16.81727780129928</v>
      </c>
      <c r="AL13" s="643">
        <f t="shared" si="23"/>
        <v>16.81727780129928</v>
      </c>
      <c r="AM13" s="643">
        <f t="shared" si="23"/>
        <v>16.81727780129928</v>
      </c>
      <c r="AN13" s="643">
        <f t="shared" si="23"/>
        <v>16.81727780129928</v>
      </c>
      <c r="AO13" s="643">
        <f t="shared" si="23"/>
        <v>16.81727780129928</v>
      </c>
      <c r="AP13" s="643">
        <f t="shared" si="23"/>
        <v>16.81727780129928</v>
      </c>
      <c r="AQ13" s="643">
        <f t="shared" si="23"/>
        <v>16.81727780129928</v>
      </c>
      <c r="AR13" s="643">
        <f t="shared" si="23"/>
        <v>16.81727780129928</v>
      </c>
      <c r="AS13" s="643">
        <f t="shared" si="23"/>
        <v>16.81727780129928</v>
      </c>
      <c r="AT13" s="643">
        <f t="shared" si="23"/>
        <v>16.81727780129928</v>
      </c>
      <c r="AU13" s="643">
        <f t="shared" si="23"/>
        <v>16.81727780129928</v>
      </c>
      <c r="AV13" s="643">
        <f t="shared" si="23"/>
        <v>16.81727780129928</v>
      </c>
      <c r="AW13" s="643">
        <f t="shared" si="23"/>
        <v>16.81727780129928</v>
      </c>
      <c r="AX13" s="643">
        <f t="shared" si="23"/>
        <v>16.81727780129928</v>
      </c>
      <c r="AY13" s="643">
        <f t="shared" si="23"/>
        <v>16.81727780129928</v>
      </c>
      <c r="AZ13" s="643">
        <f t="shared" si="23"/>
        <v>16.81727780129928</v>
      </c>
      <c r="BA13" s="643">
        <f t="shared" si="23"/>
        <v>16.81727780129928</v>
      </c>
      <c r="BB13" s="643">
        <f t="shared" si="23"/>
        <v>16.81727780129928</v>
      </c>
      <c r="BC13" s="643">
        <f t="shared" si="23"/>
        <v>16.81727780129928</v>
      </c>
      <c r="BD13" s="643">
        <f t="shared" si="23"/>
        <v>16.81727780129928</v>
      </c>
      <c r="BE13" s="643">
        <f t="shared" si="23"/>
        <v>16.81727780129928</v>
      </c>
      <c r="BF13" s="643">
        <f t="shared" si="23"/>
        <v>16.81727780129928</v>
      </c>
      <c r="BG13" s="643">
        <f t="shared" si="23"/>
        <v>16.81727780129928</v>
      </c>
      <c r="BH13" s="643">
        <f t="shared" si="23"/>
        <v>16.81727780129928</v>
      </c>
      <c r="BI13" s="643">
        <f t="shared" si="23"/>
        <v>16.81727780129928</v>
      </c>
      <c r="BJ13" s="643">
        <f t="shared" si="23"/>
        <v>16.81727780129928</v>
      </c>
      <c r="BK13" s="643">
        <f t="shared" si="23"/>
        <v>16.81727780129928</v>
      </c>
      <c r="BL13" s="643">
        <f t="shared" ref="BL13:BP13" si="24">BL11-_xlfn.STDEV.S($AE$10:$BS$10)</f>
        <v>16.81727780129928</v>
      </c>
      <c r="BM13" s="643">
        <f t="shared" si="24"/>
        <v>16.81727780129928</v>
      </c>
      <c r="BN13" s="643">
        <f t="shared" si="24"/>
        <v>16.81727780129928</v>
      </c>
      <c r="BO13" s="643">
        <f t="shared" si="24"/>
        <v>16.81727780129928</v>
      </c>
      <c r="BP13" s="643">
        <f t="shared" si="24"/>
        <v>16.81727780129928</v>
      </c>
      <c r="BQ13" s="643">
        <f t="shared" ref="BQ13:BR13" si="25">BQ11-_xlfn.STDEV.S($AE$10:$BS$10)</f>
        <v>16.81727780129928</v>
      </c>
      <c r="BR13" s="643">
        <f t="shared" si="25"/>
        <v>16.81727780129928</v>
      </c>
      <c r="BS13" s="644">
        <f t="shared" si="23"/>
        <v>16.81727780129928</v>
      </c>
    </row>
    <row r="14" spans="1:72">
      <c r="A14" s="906" t="s">
        <v>455</v>
      </c>
      <c r="B14" s="220">
        <f>Model!T122</f>
        <v>545.77395250000018</v>
      </c>
      <c r="D14" s="921"/>
      <c r="E14" s="280">
        <f t="shared" si="21"/>
        <v>25</v>
      </c>
      <c r="F14" s="284">
        <v>575</v>
      </c>
      <c r="G14" s="219">
        <v>625</v>
      </c>
      <c r="H14" s="286">
        <v>705</v>
      </c>
      <c r="I14" s="219">
        <v>775</v>
      </c>
      <c r="J14" s="285">
        <v>850</v>
      </c>
      <c r="K14" s="203"/>
      <c r="L14" s="911"/>
      <c r="M14" s="204"/>
      <c r="N14" s="237" t="s">
        <v>404</v>
      </c>
      <c r="O14" s="583">
        <f>O8/O3</f>
        <v>8.8803396075355785</v>
      </c>
      <c r="P14" s="583">
        <f t="shared" ref="P14:BS14" si="26">P8/P3</f>
        <v>8.7452352921456189</v>
      </c>
      <c r="Q14" s="583">
        <f t="shared" si="26"/>
        <v>9.9509520249073287</v>
      </c>
      <c r="R14" s="583">
        <f t="shared" si="26"/>
        <v>9.8488573178920138</v>
      </c>
      <c r="S14" s="583">
        <f t="shared" si="26"/>
        <v>8.7971407538103623</v>
      </c>
      <c r="T14" s="583">
        <f t="shared" si="26"/>
        <v>8.3784732634487149</v>
      </c>
      <c r="U14" s="583">
        <f t="shared" si="26"/>
        <v>7.6525176348899517</v>
      </c>
      <c r="V14" s="583">
        <f t="shared" si="26"/>
        <v>6.9090448217590756</v>
      </c>
      <c r="W14" s="583">
        <f t="shared" si="26"/>
        <v>5.8034482217039294</v>
      </c>
      <c r="X14" s="583">
        <f t="shared" si="26"/>
        <v>6.1925941080196409</v>
      </c>
      <c r="Y14" s="583">
        <f t="shared" si="26"/>
        <v>6.4811004705959787</v>
      </c>
      <c r="Z14" s="583">
        <f t="shared" si="26"/>
        <v>6.6447728290164916</v>
      </c>
      <c r="AA14" s="583">
        <f t="shared" si="26"/>
        <v>6.2807056836139727</v>
      </c>
      <c r="AB14" s="583">
        <f t="shared" si="26"/>
        <v>5.6003189934837945</v>
      </c>
      <c r="AC14" s="583">
        <f t="shared" si="26"/>
        <v>7.4363762085035923</v>
      </c>
      <c r="AD14" s="583">
        <f t="shared" si="26"/>
        <v>8.6973574221274408</v>
      </c>
      <c r="AE14" s="583">
        <f t="shared" si="26"/>
        <v>8.8399230531848669</v>
      </c>
      <c r="AF14" s="583">
        <f t="shared" si="26"/>
        <v>10.400443386035551</v>
      </c>
      <c r="AG14" s="583">
        <f t="shared" si="26"/>
        <v>11.365282950243582</v>
      </c>
      <c r="AH14" s="583">
        <f t="shared" si="26"/>
        <v>11.499134786823674</v>
      </c>
      <c r="AI14" s="583">
        <f t="shared" si="26"/>
        <v>10.956254212532174</v>
      </c>
      <c r="AJ14" s="583">
        <f t="shared" si="26"/>
        <v>15.76299781371293</v>
      </c>
      <c r="AK14" s="583">
        <f t="shared" si="26"/>
        <v>18.726758391479454</v>
      </c>
      <c r="AL14" s="583">
        <f t="shared" si="26"/>
        <v>13.222841583983923</v>
      </c>
      <c r="AM14" s="583">
        <f t="shared" si="26"/>
        <v>11.935687386755381</v>
      </c>
      <c r="AN14" s="583">
        <f t="shared" si="26"/>
        <v>11.832854982527069</v>
      </c>
      <c r="AO14" s="583">
        <f t="shared" si="26"/>
        <v>14.021844368467635</v>
      </c>
      <c r="AP14" s="583">
        <f t="shared" si="26"/>
        <v>13.315204173159668</v>
      </c>
      <c r="AQ14" s="583">
        <f t="shared" si="26"/>
        <v>13.657774031320596</v>
      </c>
      <c r="AR14" s="583">
        <f t="shared" si="26"/>
        <v>12.334476088224132</v>
      </c>
      <c r="AS14" s="583">
        <f t="shared" si="26"/>
        <v>14.689248310263665</v>
      </c>
      <c r="AT14" s="583">
        <f t="shared" si="26"/>
        <v>19.107923544548804</v>
      </c>
      <c r="AU14" s="583">
        <f t="shared" si="26"/>
        <v>14.466173193965902</v>
      </c>
      <c r="AV14" s="583">
        <f t="shared" si="26"/>
        <v>16.495790306162689</v>
      </c>
      <c r="AW14" s="583">
        <f t="shared" si="26"/>
        <v>12.434971615321325</v>
      </c>
      <c r="AX14" s="583">
        <f t="shared" si="26"/>
        <v>10.021794184407492</v>
      </c>
      <c r="AY14" s="583">
        <f t="shared" si="26"/>
        <v>10.82447666971831</v>
      </c>
      <c r="AZ14" s="583">
        <f t="shared" si="26"/>
        <v>8.3184474907234733</v>
      </c>
      <c r="BA14" s="583">
        <f t="shared" si="26"/>
        <v>9.7379416236046499</v>
      </c>
      <c r="BB14" s="583">
        <f t="shared" si="26"/>
        <v>11.608086386393152</v>
      </c>
      <c r="BC14" s="583">
        <f t="shared" si="26"/>
        <v>12.71169137847655</v>
      </c>
      <c r="BD14" s="583">
        <f t="shared" ref="BD14:BI14" si="27">BD8/BD3</f>
        <v>14.355929669481567</v>
      </c>
      <c r="BE14" s="583">
        <f t="shared" si="27"/>
        <v>15.591598501132026</v>
      </c>
      <c r="BF14" s="583">
        <f t="shared" si="27"/>
        <v>11.892092284398881</v>
      </c>
      <c r="BG14" s="583">
        <f t="shared" si="27"/>
        <v>13.851886045041784</v>
      </c>
      <c r="BH14" s="583">
        <f t="shared" si="27"/>
        <v>16.623950047596868</v>
      </c>
      <c r="BI14" s="583">
        <f t="shared" si="27"/>
        <v>14.71741762893981</v>
      </c>
      <c r="BJ14" s="583">
        <f t="shared" ref="BJ14:BK14" si="28">BJ8/BJ3</f>
        <v>14.733604783536236</v>
      </c>
      <c r="BK14" s="583">
        <f t="shared" si="28"/>
        <v>15.431790065075706</v>
      </c>
      <c r="BL14" s="583">
        <f t="shared" ref="BL14:BP14" si="29">BL8/BL3</f>
        <v>16.423757099223437</v>
      </c>
      <c r="BM14" s="583">
        <f t="shared" si="29"/>
        <v>18.256907401040216</v>
      </c>
      <c r="BN14" s="583">
        <f t="shared" si="29"/>
        <v>14.42672854591166</v>
      </c>
      <c r="BO14" s="583">
        <f t="shared" si="29"/>
        <v>14.740536487804553</v>
      </c>
      <c r="BP14" s="583">
        <f t="shared" si="29"/>
        <v>17.649799991571488</v>
      </c>
      <c r="BQ14" s="583">
        <f t="shared" ref="BQ14:BR14" si="30">BQ8/BQ3</f>
        <v>16.587442117484702</v>
      </c>
      <c r="BR14" s="583">
        <f t="shared" si="30"/>
        <v>17.933779803223981</v>
      </c>
      <c r="BS14" s="584">
        <f t="shared" si="26"/>
        <v>19.896533674881219</v>
      </c>
    </row>
    <row r="15" spans="1:72">
      <c r="A15" s="203" t="s">
        <v>405</v>
      </c>
      <c r="B15" s="335">
        <v>20</v>
      </c>
      <c r="C15" s="632"/>
      <c r="D15" s="921"/>
      <c r="E15" s="280">
        <f t="shared" si="21"/>
        <v>27</v>
      </c>
      <c r="F15" s="284">
        <v>621</v>
      </c>
      <c r="G15" s="219">
        <v>675</v>
      </c>
      <c r="H15" s="219">
        <v>761.4</v>
      </c>
      <c r="I15" s="219">
        <v>837</v>
      </c>
      <c r="J15" s="285">
        <v>918</v>
      </c>
      <c r="K15" s="203"/>
      <c r="L15" s="911"/>
      <c r="M15" s="692"/>
      <c r="N15" s="640" t="s">
        <v>401</v>
      </c>
      <c r="O15" s="643">
        <f t="shared" ref="O15:AD15" si="31">AVERAGE($O$14:$BS$14)</f>
        <v>12.170193170383053</v>
      </c>
      <c r="P15" s="643">
        <f t="shared" si="31"/>
        <v>12.170193170383053</v>
      </c>
      <c r="Q15" s="643">
        <f t="shared" si="31"/>
        <v>12.170193170383053</v>
      </c>
      <c r="R15" s="643">
        <f t="shared" si="31"/>
        <v>12.170193170383053</v>
      </c>
      <c r="S15" s="643">
        <f t="shared" si="31"/>
        <v>12.170193170383053</v>
      </c>
      <c r="T15" s="643">
        <f t="shared" si="31"/>
        <v>12.170193170383053</v>
      </c>
      <c r="U15" s="643">
        <f t="shared" si="31"/>
        <v>12.170193170383053</v>
      </c>
      <c r="V15" s="643">
        <f t="shared" si="31"/>
        <v>12.170193170383053</v>
      </c>
      <c r="W15" s="643">
        <f t="shared" si="31"/>
        <v>12.170193170383053</v>
      </c>
      <c r="X15" s="643">
        <f t="shared" si="31"/>
        <v>12.170193170383053</v>
      </c>
      <c r="Y15" s="643">
        <f t="shared" si="31"/>
        <v>12.170193170383053</v>
      </c>
      <c r="Z15" s="643">
        <f t="shared" si="31"/>
        <v>12.170193170383053</v>
      </c>
      <c r="AA15" s="643">
        <f t="shared" si="31"/>
        <v>12.170193170383053</v>
      </c>
      <c r="AB15" s="643">
        <f t="shared" si="31"/>
        <v>12.170193170383053</v>
      </c>
      <c r="AC15" s="643">
        <f t="shared" si="31"/>
        <v>12.170193170383053</v>
      </c>
      <c r="AD15" s="643">
        <f t="shared" si="31"/>
        <v>12.170193170383053</v>
      </c>
      <c r="AE15" s="643">
        <f>AVERAGE($AE$14:$BS$14)</f>
        <v>13.936628684350747</v>
      </c>
      <c r="AF15" s="643">
        <f t="shared" ref="AF15:BS15" si="32">AVERAGE($AE$14:$BS$14)</f>
        <v>13.936628684350747</v>
      </c>
      <c r="AG15" s="643">
        <f t="shared" si="32"/>
        <v>13.936628684350747</v>
      </c>
      <c r="AH15" s="643">
        <f t="shared" si="32"/>
        <v>13.936628684350747</v>
      </c>
      <c r="AI15" s="643">
        <f t="shared" si="32"/>
        <v>13.936628684350747</v>
      </c>
      <c r="AJ15" s="643">
        <f t="shared" si="32"/>
        <v>13.936628684350747</v>
      </c>
      <c r="AK15" s="643">
        <f t="shared" si="32"/>
        <v>13.936628684350747</v>
      </c>
      <c r="AL15" s="643">
        <f t="shared" si="32"/>
        <v>13.936628684350747</v>
      </c>
      <c r="AM15" s="643">
        <f t="shared" si="32"/>
        <v>13.936628684350747</v>
      </c>
      <c r="AN15" s="643">
        <f t="shared" si="32"/>
        <v>13.936628684350747</v>
      </c>
      <c r="AO15" s="643">
        <f t="shared" si="32"/>
        <v>13.936628684350747</v>
      </c>
      <c r="AP15" s="643">
        <f t="shared" si="32"/>
        <v>13.936628684350747</v>
      </c>
      <c r="AQ15" s="643">
        <f t="shared" si="32"/>
        <v>13.936628684350747</v>
      </c>
      <c r="AR15" s="643">
        <f t="shared" si="32"/>
        <v>13.936628684350747</v>
      </c>
      <c r="AS15" s="643">
        <f t="shared" si="32"/>
        <v>13.936628684350747</v>
      </c>
      <c r="AT15" s="643">
        <f t="shared" si="32"/>
        <v>13.936628684350747</v>
      </c>
      <c r="AU15" s="643">
        <f t="shared" si="32"/>
        <v>13.936628684350747</v>
      </c>
      <c r="AV15" s="643">
        <f t="shared" si="32"/>
        <v>13.936628684350747</v>
      </c>
      <c r="AW15" s="643">
        <f t="shared" si="32"/>
        <v>13.936628684350747</v>
      </c>
      <c r="AX15" s="643">
        <f t="shared" si="32"/>
        <v>13.936628684350747</v>
      </c>
      <c r="AY15" s="643">
        <f t="shared" si="32"/>
        <v>13.936628684350747</v>
      </c>
      <c r="AZ15" s="643">
        <f t="shared" si="32"/>
        <v>13.936628684350747</v>
      </c>
      <c r="BA15" s="643">
        <f t="shared" si="32"/>
        <v>13.936628684350747</v>
      </c>
      <c r="BB15" s="643">
        <f t="shared" si="32"/>
        <v>13.936628684350747</v>
      </c>
      <c r="BC15" s="643">
        <f t="shared" si="32"/>
        <v>13.936628684350747</v>
      </c>
      <c r="BD15" s="643">
        <f t="shared" si="32"/>
        <v>13.936628684350747</v>
      </c>
      <c r="BE15" s="643">
        <f t="shared" si="32"/>
        <v>13.936628684350747</v>
      </c>
      <c r="BF15" s="643">
        <f t="shared" si="32"/>
        <v>13.936628684350747</v>
      </c>
      <c r="BG15" s="643">
        <f t="shared" si="32"/>
        <v>13.936628684350747</v>
      </c>
      <c r="BH15" s="643">
        <f t="shared" si="32"/>
        <v>13.936628684350747</v>
      </c>
      <c r="BI15" s="643">
        <f t="shared" si="32"/>
        <v>13.936628684350747</v>
      </c>
      <c r="BJ15" s="643">
        <f t="shared" si="32"/>
        <v>13.936628684350747</v>
      </c>
      <c r="BK15" s="643">
        <f t="shared" si="32"/>
        <v>13.936628684350747</v>
      </c>
      <c r="BL15" s="643">
        <f t="shared" si="32"/>
        <v>13.936628684350747</v>
      </c>
      <c r="BM15" s="643">
        <f t="shared" si="32"/>
        <v>13.936628684350747</v>
      </c>
      <c r="BN15" s="643">
        <f t="shared" si="32"/>
        <v>13.936628684350747</v>
      </c>
      <c r="BO15" s="643">
        <f t="shared" si="32"/>
        <v>13.936628684350747</v>
      </c>
      <c r="BP15" s="643">
        <f t="shared" si="32"/>
        <v>13.936628684350747</v>
      </c>
      <c r="BQ15" s="643">
        <f t="shared" si="32"/>
        <v>13.936628684350747</v>
      </c>
      <c r="BR15" s="643">
        <f t="shared" si="32"/>
        <v>13.936628684350747</v>
      </c>
      <c r="BS15" s="644">
        <f t="shared" si="32"/>
        <v>13.936628684350747</v>
      </c>
    </row>
    <row r="16" spans="1:72" ht="17" thickBot="1">
      <c r="A16" s="203"/>
      <c r="B16" s="215"/>
      <c r="D16" s="922"/>
      <c r="E16" s="287">
        <f t="shared" si="21"/>
        <v>30</v>
      </c>
      <c r="F16" s="288">
        <v>690</v>
      </c>
      <c r="G16" s="289">
        <v>750</v>
      </c>
      <c r="H16" s="289">
        <v>846</v>
      </c>
      <c r="I16" s="289">
        <v>930</v>
      </c>
      <c r="J16" s="646">
        <v>1020</v>
      </c>
      <c r="K16" s="203"/>
      <c r="L16" s="911"/>
      <c r="N16" s="645" t="s">
        <v>402</v>
      </c>
      <c r="O16" s="643">
        <f t="shared" ref="O16:AD16" si="33">O15+_xlfn.STDEV.S($O$14:$BS$14)</f>
        <v>15.991359824800597</v>
      </c>
      <c r="P16" s="643">
        <f t="shared" si="33"/>
        <v>15.991359824800597</v>
      </c>
      <c r="Q16" s="643">
        <f t="shared" si="33"/>
        <v>15.991359824800597</v>
      </c>
      <c r="R16" s="643">
        <f t="shared" si="33"/>
        <v>15.991359824800597</v>
      </c>
      <c r="S16" s="643">
        <f t="shared" si="33"/>
        <v>15.991359824800597</v>
      </c>
      <c r="T16" s="643">
        <f t="shared" si="33"/>
        <v>15.991359824800597</v>
      </c>
      <c r="U16" s="643">
        <f t="shared" si="33"/>
        <v>15.991359824800597</v>
      </c>
      <c r="V16" s="643">
        <f t="shared" si="33"/>
        <v>15.991359824800597</v>
      </c>
      <c r="W16" s="643">
        <f t="shared" si="33"/>
        <v>15.991359824800597</v>
      </c>
      <c r="X16" s="643">
        <f t="shared" si="33"/>
        <v>15.991359824800597</v>
      </c>
      <c r="Y16" s="643">
        <f t="shared" si="33"/>
        <v>15.991359824800597</v>
      </c>
      <c r="Z16" s="643">
        <f t="shared" si="33"/>
        <v>15.991359824800597</v>
      </c>
      <c r="AA16" s="643">
        <f t="shared" si="33"/>
        <v>15.991359824800597</v>
      </c>
      <c r="AB16" s="643">
        <f t="shared" si="33"/>
        <v>15.991359824800597</v>
      </c>
      <c r="AC16" s="643">
        <f t="shared" si="33"/>
        <v>15.991359824800597</v>
      </c>
      <c r="AD16" s="643">
        <f t="shared" si="33"/>
        <v>15.991359824800597</v>
      </c>
      <c r="AE16" s="643">
        <f>AE15+_xlfn.STDEV.S($AE$14:$BS$14)</f>
        <v>16.815641740206637</v>
      </c>
      <c r="AF16" s="643">
        <f t="shared" ref="AF16:BS16" si="34">AF15+_xlfn.STDEV.S($AE$14:$BS$14)</f>
        <v>16.815641740206637</v>
      </c>
      <c r="AG16" s="643">
        <f t="shared" si="34"/>
        <v>16.815641740206637</v>
      </c>
      <c r="AH16" s="643">
        <f t="shared" si="34"/>
        <v>16.815641740206637</v>
      </c>
      <c r="AI16" s="643">
        <f t="shared" si="34"/>
        <v>16.815641740206637</v>
      </c>
      <c r="AJ16" s="643">
        <f t="shared" si="34"/>
        <v>16.815641740206637</v>
      </c>
      <c r="AK16" s="643">
        <f t="shared" si="34"/>
        <v>16.815641740206637</v>
      </c>
      <c r="AL16" s="643">
        <f t="shared" si="34"/>
        <v>16.815641740206637</v>
      </c>
      <c r="AM16" s="643">
        <f t="shared" si="34"/>
        <v>16.815641740206637</v>
      </c>
      <c r="AN16" s="643">
        <f t="shared" si="34"/>
        <v>16.815641740206637</v>
      </c>
      <c r="AO16" s="643">
        <f t="shared" si="34"/>
        <v>16.815641740206637</v>
      </c>
      <c r="AP16" s="643">
        <f t="shared" si="34"/>
        <v>16.815641740206637</v>
      </c>
      <c r="AQ16" s="643">
        <f t="shared" si="34"/>
        <v>16.815641740206637</v>
      </c>
      <c r="AR16" s="643">
        <f t="shared" si="34"/>
        <v>16.815641740206637</v>
      </c>
      <c r="AS16" s="643">
        <f t="shared" si="34"/>
        <v>16.815641740206637</v>
      </c>
      <c r="AT16" s="643">
        <f t="shared" si="34"/>
        <v>16.815641740206637</v>
      </c>
      <c r="AU16" s="643">
        <f t="shared" si="34"/>
        <v>16.815641740206637</v>
      </c>
      <c r="AV16" s="643">
        <f t="shared" si="34"/>
        <v>16.815641740206637</v>
      </c>
      <c r="AW16" s="643">
        <f t="shared" si="34"/>
        <v>16.815641740206637</v>
      </c>
      <c r="AX16" s="643">
        <f t="shared" si="34"/>
        <v>16.815641740206637</v>
      </c>
      <c r="AY16" s="643">
        <f t="shared" si="34"/>
        <v>16.815641740206637</v>
      </c>
      <c r="AZ16" s="643">
        <f t="shared" si="34"/>
        <v>16.815641740206637</v>
      </c>
      <c r="BA16" s="643">
        <f t="shared" si="34"/>
        <v>16.815641740206637</v>
      </c>
      <c r="BB16" s="643">
        <f t="shared" si="34"/>
        <v>16.815641740206637</v>
      </c>
      <c r="BC16" s="643">
        <f t="shared" si="34"/>
        <v>16.815641740206637</v>
      </c>
      <c r="BD16" s="643">
        <f t="shared" si="34"/>
        <v>16.815641740206637</v>
      </c>
      <c r="BE16" s="643">
        <f t="shared" si="34"/>
        <v>16.815641740206637</v>
      </c>
      <c r="BF16" s="643">
        <f t="shared" si="34"/>
        <v>16.815641740206637</v>
      </c>
      <c r="BG16" s="643">
        <f t="shared" si="34"/>
        <v>16.815641740206637</v>
      </c>
      <c r="BH16" s="643">
        <f t="shared" si="34"/>
        <v>16.815641740206637</v>
      </c>
      <c r="BI16" s="643">
        <f t="shared" si="34"/>
        <v>16.815641740206637</v>
      </c>
      <c r="BJ16" s="643">
        <f t="shared" si="34"/>
        <v>16.815641740206637</v>
      </c>
      <c r="BK16" s="643">
        <f t="shared" si="34"/>
        <v>16.815641740206637</v>
      </c>
      <c r="BL16" s="643">
        <f t="shared" ref="BL16:BP16" si="35">BL15+_xlfn.STDEV.S($AE$14:$BS$14)</f>
        <v>16.815641740206637</v>
      </c>
      <c r="BM16" s="643">
        <f t="shared" si="35"/>
        <v>16.815641740206637</v>
      </c>
      <c r="BN16" s="643">
        <f t="shared" si="35"/>
        <v>16.815641740206637</v>
      </c>
      <c r="BO16" s="643">
        <f t="shared" si="35"/>
        <v>16.815641740206637</v>
      </c>
      <c r="BP16" s="643">
        <f t="shared" si="35"/>
        <v>16.815641740206637</v>
      </c>
      <c r="BQ16" s="643">
        <f t="shared" ref="BQ16:BR16" si="36">BQ15+_xlfn.STDEV.S($AE$14:$BS$14)</f>
        <v>16.815641740206637</v>
      </c>
      <c r="BR16" s="643">
        <f t="shared" si="36"/>
        <v>16.815641740206637</v>
      </c>
      <c r="BS16" s="644">
        <f t="shared" si="34"/>
        <v>16.815641740206637</v>
      </c>
    </row>
    <row r="17" spans="1:71" ht="17" thickBot="1">
      <c r="A17" s="655" t="s">
        <v>443</v>
      </c>
      <c r="B17" s="327">
        <f>B14*B15</f>
        <v>10915.479050000004</v>
      </c>
      <c r="E17" s="204"/>
      <c r="G17" s="910"/>
      <c r="N17" s="647" t="s">
        <v>403</v>
      </c>
      <c r="O17" s="648">
        <f t="shared" ref="O17:AD17" si="37">O15-_xlfn.STDEV.S($O$14:$BS$14)</f>
        <v>8.3490265159655088</v>
      </c>
      <c r="P17" s="648">
        <f t="shared" si="37"/>
        <v>8.3490265159655088</v>
      </c>
      <c r="Q17" s="648">
        <f t="shared" si="37"/>
        <v>8.3490265159655088</v>
      </c>
      <c r="R17" s="648">
        <f t="shared" si="37"/>
        <v>8.3490265159655088</v>
      </c>
      <c r="S17" s="648">
        <f t="shared" si="37"/>
        <v>8.3490265159655088</v>
      </c>
      <c r="T17" s="648">
        <f t="shared" si="37"/>
        <v>8.3490265159655088</v>
      </c>
      <c r="U17" s="648">
        <f t="shared" si="37"/>
        <v>8.3490265159655088</v>
      </c>
      <c r="V17" s="648">
        <f t="shared" si="37"/>
        <v>8.3490265159655088</v>
      </c>
      <c r="W17" s="648">
        <f t="shared" si="37"/>
        <v>8.3490265159655088</v>
      </c>
      <c r="X17" s="648">
        <f t="shared" si="37"/>
        <v>8.3490265159655088</v>
      </c>
      <c r="Y17" s="648">
        <f t="shared" si="37"/>
        <v>8.3490265159655088</v>
      </c>
      <c r="Z17" s="648">
        <f t="shared" si="37"/>
        <v>8.3490265159655088</v>
      </c>
      <c r="AA17" s="648">
        <f t="shared" si="37"/>
        <v>8.3490265159655088</v>
      </c>
      <c r="AB17" s="648">
        <f t="shared" si="37"/>
        <v>8.3490265159655088</v>
      </c>
      <c r="AC17" s="648">
        <f t="shared" si="37"/>
        <v>8.3490265159655088</v>
      </c>
      <c r="AD17" s="648">
        <f t="shared" si="37"/>
        <v>8.3490265159655088</v>
      </c>
      <c r="AE17" s="648">
        <f>AE15-_xlfn.STDEV.S($AE$14:$BS$14)</f>
        <v>11.05761562849486</v>
      </c>
      <c r="AF17" s="648">
        <f t="shared" ref="AF17:BS17" si="38">AF15-_xlfn.STDEV.S($AE$14:$BS$14)</f>
        <v>11.05761562849486</v>
      </c>
      <c r="AG17" s="648">
        <f t="shared" si="38"/>
        <v>11.05761562849486</v>
      </c>
      <c r="AH17" s="648">
        <f t="shared" si="38"/>
        <v>11.05761562849486</v>
      </c>
      <c r="AI17" s="648">
        <f t="shared" si="38"/>
        <v>11.05761562849486</v>
      </c>
      <c r="AJ17" s="648">
        <f t="shared" si="38"/>
        <v>11.05761562849486</v>
      </c>
      <c r="AK17" s="648">
        <f t="shared" si="38"/>
        <v>11.05761562849486</v>
      </c>
      <c r="AL17" s="648">
        <f t="shared" si="38"/>
        <v>11.05761562849486</v>
      </c>
      <c r="AM17" s="648">
        <f t="shared" si="38"/>
        <v>11.05761562849486</v>
      </c>
      <c r="AN17" s="648">
        <f t="shared" si="38"/>
        <v>11.05761562849486</v>
      </c>
      <c r="AO17" s="648">
        <f t="shared" si="38"/>
        <v>11.05761562849486</v>
      </c>
      <c r="AP17" s="648">
        <f t="shared" si="38"/>
        <v>11.05761562849486</v>
      </c>
      <c r="AQ17" s="648">
        <f t="shared" si="38"/>
        <v>11.05761562849486</v>
      </c>
      <c r="AR17" s="648">
        <f t="shared" si="38"/>
        <v>11.05761562849486</v>
      </c>
      <c r="AS17" s="648">
        <f t="shared" si="38"/>
        <v>11.05761562849486</v>
      </c>
      <c r="AT17" s="648">
        <f t="shared" si="38"/>
        <v>11.05761562849486</v>
      </c>
      <c r="AU17" s="648">
        <f t="shared" si="38"/>
        <v>11.05761562849486</v>
      </c>
      <c r="AV17" s="648">
        <f t="shared" si="38"/>
        <v>11.05761562849486</v>
      </c>
      <c r="AW17" s="648">
        <f t="shared" si="38"/>
        <v>11.05761562849486</v>
      </c>
      <c r="AX17" s="648">
        <f t="shared" si="38"/>
        <v>11.05761562849486</v>
      </c>
      <c r="AY17" s="648">
        <f t="shared" si="38"/>
        <v>11.05761562849486</v>
      </c>
      <c r="AZ17" s="648">
        <f t="shared" si="38"/>
        <v>11.05761562849486</v>
      </c>
      <c r="BA17" s="648">
        <f t="shared" si="38"/>
        <v>11.05761562849486</v>
      </c>
      <c r="BB17" s="648">
        <f t="shared" si="38"/>
        <v>11.05761562849486</v>
      </c>
      <c r="BC17" s="648">
        <f t="shared" si="38"/>
        <v>11.05761562849486</v>
      </c>
      <c r="BD17" s="648">
        <f t="shared" si="38"/>
        <v>11.05761562849486</v>
      </c>
      <c r="BE17" s="648">
        <f t="shared" si="38"/>
        <v>11.05761562849486</v>
      </c>
      <c r="BF17" s="648">
        <f t="shared" si="38"/>
        <v>11.05761562849486</v>
      </c>
      <c r="BG17" s="648">
        <f t="shared" si="38"/>
        <v>11.05761562849486</v>
      </c>
      <c r="BH17" s="648">
        <f t="shared" si="38"/>
        <v>11.05761562849486</v>
      </c>
      <c r="BI17" s="648">
        <f t="shared" si="38"/>
        <v>11.05761562849486</v>
      </c>
      <c r="BJ17" s="648">
        <f t="shared" si="38"/>
        <v>11.05761562849486</v>
      </c>
      <c r="BK17" s="648">
        <f t="shared" si="38"/>
        <v>11.05761562849486</v>
      </c>
      <c r="BL17" s="648">
        <f t="shared" ref="BL17:BP17" si="39">BL15-_xlfn.STDEV.S($AE$14:$BS$14)</f>
        <v>11.05761562849486</v>
      </c>
      <c r="BM17" s="648">
        <f t="shared" si="39"/>
        <v>11.05761562849486</v>
      </c>
      <c r="BN17" s="648">
        <f t="shared" si="39"/>
        <v>11.05761562849486</v>
      </c>
      <c r="BO17" s="648">
        <f t="shared" si="39"/>
        <v>11.05761562849486</v>
      </c>
      <c r="BP17" s="648">
        <f t="shared" si="39"/>
        <v>11.05761562849486</v>
      </c>
      <c r="BQ17" s="648">
        <f t="shared" ref="BQ17:BR17" si="40">BQ15-_xlfn.STDEV.S($AE$14:$BS$14)</f>
        <v>11.05761562849486</v>
      </c>
      <c r="BR17" s="648">
        <f t="shared" si="40"/>
        <v>11.05761562849486</v>
      </c>
      <c r="BS17" s="649">
        <f t="shared" si="38"/>
        <v>11.05761562849486</v>
      </c>
    </row>
    <row r="18" spans="1:71" ht="17" thickBot="1">
      <c r="A18" s="655" t="s">
        <v>444</v>
      </c>
      <c r="B18" s="641">
        <f>Model!S256</f>
        <v>1468.3395604241905</v>
      </c>
      <c r="D18" s="916" t="s">
        <v>395</v>
      </c>
      <c r="E18" s="917"/>
      <c r="F18" s="917"/>
      <c r="G18" s="917"/>
      <c r="H18" s="917"/>
      <c r="I18" s="917"/>
      <c r="J18" s="918"/>
      <c r="N18" s="219"/>
      <c r="Q18" s="204"/>
    </row>
    <row r="19" spans="1:71">
      <c r="A19" s="640"/>
      <c r="B19" s="641"/>
      <c r="D19" s="411"/>
      <c r="E19" s="919" t="s">
        <v>456</v>
      </c>
      <c r="F19" s="919"/>
      <c r="G19" s="919"/>
      <c r="H19" s="919"/>
      <c r="I19" s="919"/>
      <c r="J19" s="920"/>
      <c r="K19" s="692"/>
      <c r="Q19" s="211"/>
    </row>
    <row r="20" spans="1:71">
      <c r="A20" s="203"/>
      <c r="B20" s="215"/>
      <c r="D20" s="921" t="s">
        <v>406</v>
      </c>
      <c r="E20" s="204">
        <f>B24</f>
        <v>746.41785368116405</v>
      </c>
      <c r="F20" s="277">
        <v>435</v>
      </c>
      <c r="G20" s="278">
        <v>490</v>
      </c>
      <c r="H20" s="277">
        <v>546</v>
      </c>
      <c r="I20" s="277">
        <v>600</v>
      </c>
      <c r="J20" s="279">
        <v>650</v>
      </c>
    </row>
    <row r="21" spans="1:71">
      <c r="A21" s="655" t="s">
        <v>445</v>
      </c>
      <c r="B21" s="641">
        <f>B17+B18-B19</f>
        <v>12383.818610424194</v>
      </c>
      <c r="D21" s="921"/>
      <c r="E21" s="280">
        <v>15</v>
      </c>
      <c r="F21" s="281">
        <f t="dataTable" ref="F21:J25" dt2D="1" dtr="1" r1="B14" r2="B15"/>
        <v>481.78768973685675</v>
      </c>
      <c r="G21" s="282">
        <v>531.51344466422699</v>
      </c>
      <c r="H21" s="282">
        <v>582.14330422664034</v>
      </c>
      <c r="I21" s="282">
        <v>630.96495451896749</v>
      </c>
      <c r="J21" s="283">
        <v>676.17018627112225</v>
      </c>
    </row>
    <row r="22" spans="1:71">
      <c r="A22" s="203" t="s">
        <v>407</v>
      </c>
      <c r="B22" s="221">
        <f>Model!A4</f>
        <v>7489.2600000000011</v>
      </c>
      <c r="D22" s="921"/>
      <c r="E22" s="280">
        <v>17</v>
      </c>
      <c r="F22" s="284">
        <v>534.22575856935623</v>
      </c>
      <c r="G22" s="219">
        <v>590.58161415370921</v>
      </c>
      <c r="H22" s="219">
        <v>647.96212165777774</v>
      </c>
      <c r="I22" s="219">
        <v>703.29332532241517</v>
      </c>
      <c r="J22" s="285">
        <v>754.52592130819062</v>
      </c>
    </row>
    <row r="23" spans="1:71">
      <c r="A23" s="203"/>
      <c r="B23" s="215"/>
      <c r="D23" s="921"/>
      <c r="E23" s="280">
        <v>20</v>
      </c>
      <c r="F23" s="284">
        <v>612.88286181810554</v>
      </c>
      <c r="G23" s="219">
        <v>679.18386838793265</v>
      </c>
      <c r="H23" s="286">
        <v>746.69034780448374</v>
      </c>
      <c r="I23" s="219">
        <v>811.78588152758664</v>
      </c>
      <c r="J23" s="285">
        <v>872.05952386379295</v>
      </c>
    </row>
    <row r="24" spans="1:71">
      <c r="A24" s="213" t="s">
        <v>395</v>
      </c>
      <c r="B24" s="214">
        <f>B21/Model!P171</f>
        <v>746.41785368116405</v>
      </c>
      <c r="D24" s="921"/>
      <c r="E24" s="280">
        <v>22</v>
      </c>
      <c r="F24" s="284">
        <v>665.32093065060508</v>
      </c>
      <c r="G24" s="219">
        <v>738.25203787741486</v>
      </c>
      <c r="H24" s="219">
        <v>812.50916523562114</v>
      </c>
      <c r="I24" s="219">
        <v>884.11425233103432</v>
      </c>
      <c r="J24" s="285">
        <v>950.41525890086132</v>
      </c>
    </row>
    <row r="25" spans="1:71" ht="17" thickBot="1">
      <c r="A25" s="203" t="s">
        <v>385</v>
      </c>
      <c r="B25" s="206">
        <f>Valuation!B6</f>
        <v>460</v>
      </c>
      <c r="D25" s="922"/>
      <c r="E25" s="287">
        <v>25</v>
      </c>
      <c r="F25" s="288">
        <v>743.9780338993545</v>
      </c>
      <c r="G25" s="289">
        <v>826.85429211163819</v>
      </c>
      <c r="H25" s="289">
        <v>911.23739138232713</v>
      </c>
      <c r="I25" s="289">
        <v>992.60680853620568</v>
      </c>
      <c r="J25" s="646">
        <v>1067.9488614564636</v>
      </c>
    </row>
    <row r="26" spans="1:71" hidden="1">
      <c r="A26" s="203"/>
      <c r="B26" s="215"/>
    </row>
    <row r="27" spans="1:71" hidden="1">
      <c r="A27" s="218" t="s">
        <v>397</v>
      </c>
      <c r="B27" s="222">
        <f>(B24/B25)^(1/2)-1</f>
        <v>0.27383182092556102</v>
      </c>
    </row>
    <row r="28" spans="1:71">
      <c r="A28" s="203"/>
      <c r="B28" s="215"/>
      <c r="C28" s="632"/>
    </row>
    <row r="29" spans="1:71">
      <c r="A29" s="218" t="s">
        <v>408</v>
      </c>
      <c r="B29" s="591">
        <f>B24/B25-1</f>
        <v>0.62264750800253044</v>
      </c>
    </row>
    <row r="30" spans="1:71">
      <c r="A30" s="592" t="s">
        <v>397</v>
      </c>
      <c r="B30" s="593">
        <f>(B24/B25)^(1/B5)-1</f>
        <v>0.27383182092556102</v>
      </c>
    </row>
  </sheetData>
  <mergeCells count="8">
    <mergeCell ref="D18:J18"/>
    <mergeCell ref="E19:J19"/>
    <mergeCell ref="D20:D25"/>
    <mergeCell ref="E2:J2"/>
    <mergeCell ref="D3:D8"/>
    <mergeCell ref="D9:J9"/>
    <mergeCell ref="E10:J10"/>
    <mergeCell ref="D11:D16"/>
  </mergeCells>
  <phoneticPr fontId="190"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63CB2-359E-40D9-89E2-0614B42854BA}">
  <sheetPr codeName="Sheet20"/>
  <dimension ref="A32:T54"/>
  <sheetViews>
    <sheetView showGridLines="0" zoomScale="75" zoomScaleNormal="70" workbookViewId="0">
      <selection activeCell="R47" sqref="R47:T59"/>
    </sheetView>
  </sheetViews>
  <sheetFormatPr baseColWidth="10" defaultColWidth="8.6640625" defaultRowHeight="13"/>
  <cols>
    <col min="1" max="1" width="28.83203125" customWidth="1"/>
    <col min="14" max="14" width="15.83203125" bestFit="1" customWidth="1"/>
    <col min="15" max="17" width="15.83203125" customWidth="1"/>
    <col min="18" max="19" width="9.5" bestFit="1" customWidth="1"/>
  </cols>
  <sheetData>
    <row r="32" spans="1:20">
      <c r="A32" s="80" t="s">
        <v>0</v>
      </c>
      <c r="B32" s="100" t="s">
        <v>89</v>
      </c>
      <c r="C32" s="100" t="s">
        <v>90</v>
      </c>
      <c r="D32" s="100" t="s">
        <v>2</v>
      </c>
      <c r="E32" s="100" t="s">
        <v>3</v>
      </c>
      <c r="F32" s="100" t="s">
        <v>4</v>
      </c>
      <c r="G32" s="100" t="s">
        <v>5</v>
      </c>
      <c r="H32" s="100" t="s">
        <v>6</v>
      </c>
      <c r="I32" s="100" t="s">
        <v>7</v>
      </c>
      <c r="J32" s="100" t="s">
        <v>8</v>
      </c>
      <c r="K32" s="100" t="s">
        <v>9</v>
      </c>
      <c r="L32" s="100" t="s">
        <v>10</v>
      </c>
      <c r="M32" s="100" t="s">
        <v>11</v>
      </c>
      <c r="N32" s="100" t="s">
        <v>12</v>
      </c>
      <c r="O32" s="100" t="s">
        <v>13</v>
      </c>
      <c r="P32" s="100" t="s">
        <v>387</v>
      </c>
      <c r="Q32" s="100" t="s">
        <v>388</v>
      </c>
      <c r="R32" s="88" t="s">
        <v>458</v>
      </c>
      <c r="S32" s="88" t="s">
        <v>459</v>
      </c>
      <c r="T32" s="88" t="s">
        <v>409</v>
      </c>
    </row>
    <row r="33" spans="1:20" ht="16">
      <c r="A33" s="90" t="s">
        <v>410</v>
      </c>
      <c r="B33" s="91">
        <f>Model!B227-Model!B204-Model!B209</f>
        <v>0</v>
      </c>
      <c r="C33" s="91">
        <f>Model!C227-Model!C204-Model!C209</f>
        <v>0</v>
      </c>
      <c r="D33" s="91">
        <f>Model!D227-Model!D204-Model!D209</f>
        <v>176.6808</v>
      </c>
      <c r="E33" s="91">
        <f>Model!E227-Model!E204-Model!E209</f>
        <v>169.58200000000002</v>
      </c>
      <c r="F33" s="91">
        <f>Model!F227-Model!F204-Model!F209</f>
        <v>183.52100000000002</v>
      </c>
      <c r="G33" s="91">
        <f>Model!G227-Model!G204-Model!G209</f>
        <v>210.79499999999999</v>
      </c>
      <c r="H33" s="91">
        <f>Model!H227-Model!H204-Model!H209</f>
        <v>202.25309999999996</v>
      </c>
      <c r="I33" s="91">
        <f>Model!I227-Model!I204-Model!I209</f>
        <v>234.55920000000003</v>
      </c>
      <c r="J33" s="91">
        <f>Model!J227-Model!J204-Model!J209</f>
        <v>243.85689999999997</v>
      </c>
      <c r="K33" s="91">
        <f>Model!K227-Model!K204-Model!K209</f>
        <v>241.0181</v>
      </c>
      <c r="L33" s="91">
        <f>Model!L227-Model!L204-Model!L209</f>
        <v>234.79520000000002</v>
      </c>
      <c r="M33" s="91">
        <f>Model!M227-Model!M204-Model!M209</f>
        <v>342.53290000000004</v>
      </c>
      <c r="N33" s="91">
        <f>Model!N227-Model!N204-Model!N209</f>
        <v>341.51110000000006</v>
      </c>
      <c r="O33" s="91">
        <f>Model!O227-Model!O204-Model!O209</f>
        <v>262.91039999999998</v>
      </c>
      <c r="P33" s="91">
        <f>Model!P227-Model!P204-Model!P209</f>
        <v>262.12029999999999</v>
      </c>
      <c r="Q33" s="91">
        <f>Model!Q227-Model!Q204-Model!Q209</f>
        <v>346.60210000000001</v>
      </c>
      <c r="R33" s="91">
        <f>SUM(H33:Q33)</f>
        <v>2712.1593000000007</v>
      </c>
      <c r="S33" s="91">
        <f>SUM(M33:Q33)</f>
        <v>1555.6768000000002</v>
      </c>
      <c r="T33" s="91">
        <f>SUM(N33:P33)</f>
        <v>866.54179999999997</v>
      </c>
    </row>
    <row r="34" spans="1:20">
      <c r="A34" t="s">
        <v>411</v>
      </c>
      <c r="B34" s="87">
        <f>Model!B204</f>
        <v>0</v>
      </c>
      <c r="C34" s="87">
        <f>Model!C204</f>
        <v>0</v>
      </c>
      <c r="D34" s="87">
        <f>Model!D204</f>
        <v>-20.979199999999992</v>
      </c>
      <c r="E34" s="87">
        <f>Model!E204</f>
        <v>9.0075000000000038</v>
      </c>
      <c r="F34" s="87">
        <f>Model!F204</f>
        <v>4.1379999999999884</v>
      </c>
      <c r="G34" s="87">
        <f>Model!G204</f>
        <v>7.0932000000000244</v>
      </c>
      <c r="H34" s="87">
        <f>Model!H204</f>
        <v>-11.776599999999984</v>
      </c>
      <c r="I34" s="87">
        <f>Model!I204</f>
        <v>-4.5374000000000247</v>
      </c>
      <c r="J34" s="87">
        <f>Model!J204</f>
        <v>-19.230799999999999</v>
      </c>
      <c r="K34" s="87">
        <f>Model!K204</f>
        <v>-23.236200000000007</v>
      </c>
      <c r="L34" s="87">
        <f>Model!L204</f>
        <v>-48.304600000000029</v>
      </c>
      <c r="M34" s="87">
        <f>Model!M204</f>
        <v>-7.7672000000000025</v>
      </c>
      <c r="N34" s="87">
        <f>Model!N204</f>
        <v>-39.41840000000002</v>
      </c>
      <c r="O34" s="87">
        <f>Model!O204</f>
        <v>-21.722699999999975</v>
      </c>
      <c r="P34" s="87">
        <f>Model!P204</f>
        <v>-29.908299999999997</v>
      </c>
      <c r="Q34" s="87">
        <f>Model!Q204</f>
        <v>-21.910799999999995</v>
      </c>
      <c r="R34" s="91">
        <f>SUM(H34:Q34)</f>
        <v>-227.81300000000005</v>
      </c>
      <c r="S34" s="91">
        <f>SUM(M34:Q34)</f>
        <v>-120.72739999999999</v>
      </c>
      <c r="T34" s="91">
        <f t="shared" ref="T34:T35" si="0">SUM(N34:P34)</f>
        <v>-91.049399999999991</v>
      </c>
    </row>
    <row r="35" spans="1:20">
      <c r="A35" t="s">
        <v>412</v>
      </c>
      <c r="B35" s="87">
        <f>Model!B209</f>
        <v>0</v>
      </c>
      <c r="C35" s="87">
        <f>Model!C209</f>
        <v>0</v>
      </c>
      <c r="D35" s="87">
        <f>Model!D209</f>
        <v>-34.9664</v>
      </c>
      <c r="E35" s="87">
        <f>Model!E209</f>
        <v>-34.258800000000001</v>
      </c>
      <c r="F35" s="87">
        <f>Model!F209</f>
        <v>-37.718699999999998</v>
      </c>
      <c r="G35" s="87">
        <f>Model!G209</f>
        <v>-68.071100000000001</v>
      </c>
      <c r="H35" s="87">
        <f>Model!H209</f>
        <v>-62.841200000000001</v>
      </c>
      <c r="I35" s="87">
        <f>Model!I209</f>
        <v>-55.725099999999998</v>
      </c>
      <c r="J35" s="87">
        <f>Model!J209</f>
        <v>-70.141099999999994</v>
      </c>
      <c r="K35" s="87">
        <f>Model!K209</f>
        <v>-67.938900000000004</v>
      </c>
      <c r="L35" s="87">
        <f>Model!L209</f>
        <v>-74.061800000000005</v>
      </c>
      <c r="M35" s="87">
        <f>Model!M209</f>
        <v>-84.385099999999994</v>
      </c>
      <c r="N35" s="87">
        <f>Model!N209</f>
        <v>-95.011200000000002</v>
      </c>
      <c r="O35" s="87">
        <f>Model!O209</f>
        <v>-79.535300000000007</v>
      </c>
      <c r="P35" s="87">
        <f>Model!P209</f>
        <v>-77.298900000000003</v>
      </c>
      <c r="Q35" s="87">
        <f>Model!Q209</f>
        <v>-103.9239</v>
      </c>
      <c r="R35" s="91">
        <f>SUM(H35:Q35)</f>
        <v>-770.86250000000007</v>
      </c>
      <c r="S35" s="91">
        <f>SUM(M35:Q35)</f>
        <v>-440.15440000000001</v>
      </c>
      <c r="T35" s="91">
        <f t="shared" si="0"/>
        <v>-251.84540000000001</v>
      </c>
    </row>
    <row r="36" spans="1:20" ht="16">
      <c r="A36" s="90" t="s">
        <v>64</v>
      </c>
      <c r="B36" s="92">
        <f>SUM(B33:B35)</f>
        <v>0</v>
      </c>
      <c r="C36" s="92">
        <f>SUM(C33:C35)</f>
        <v>0</v>
      </c>
      <c r="D36" s="92">
        <f t="shared" ref="D36:K36" si="1">SUM(D33:D35)</f>
        <v>120.73520000000002</v>
      </c>
      <c r="E36" s="92">
        <f t="shared" si="1"/>
        <v>144.33070000000001</v>
      </c>
      <c r="F36" s="92">
        <f t="shared" si="1"/>
        <v>149.94029999999998</v>
      </c>
      <c r="G36" s="92">
        <f t="shared" si="1"/>
        <v>149.81710000000001</v>
      </c>
      <c r="H36" s="92">
        <f t="shared" si="1"/>
        <v>127.63529999999999</v>
      </c>
      <c r="I36" s="92">
        <f t="shared" si="1"/>
        <v>174.29670000000002</v>
      </c>
      <c r="J36" s="92">
        <f t="shared" si="1"/>
        <v>154.48499999999999</v>
      </c>
      <c r="K36" s="92">
        <f t="shared" si="1"/>
        <v>149.84300000000002</v>
      </c>
      <c r="L36" s="92">
        <f t="shared" ref="L36:R36" si="2">SUM(L33:L35)</f>
        <v>112.4288</v>
      </c>
      <c r="M36" s="92">
        <f t="shared" si="2"/>
        <v>250.38060000000004</v>
      </c>
      <c r="N36" s="92">
        <f t="shared" si="2"/>
        <v>207.08150000000003</v>
      </c>
      <c r="O36" s="92">
        <f t="shared" si="2"/>
        <v>161.6524</v>
      </c>
      <c r="P36" s="92">
        <f t="shared" si="2"/>
        <v>154.91309999999999</v>
      </c>
      <c r="Q36" s="92">
        <f t="shared" si="2"/>
        <v>220.76740000000001</v>
      </c>
      <c r="R36" s="92">
        <f t="shared" si="2"/>
        <v>1713.4838000000004</v>
      </c>
      <c r="S36" s="92">
        <f t="shared" ref="S36" si="3">SUM(S33:S35)</f>
        <v>994.79500000000019</v>
      </c>
      <c r="T36" s="92">
        <f>SUM(T33:T35)</f>
        <v>523.64699999999993</v>
      </c>
    </row>
    <row r="37" spans="1:20">
      <c r="A37" t="s">
        <v>413</v>
      </c>
      <c r="B37" s="87">
        <f>Model!B205</f>
        <v>0</v>
      </c>
      <c r="C37" s="87">
        <f>Model!C205</f>
        <v>0</v>
      </c>
      <c r="D37" s="87">
        <f>Model!D205</f>
        <v>-20.468299999999999</v>
      </c>
      <c r="E37" s="87">
        <f>Model!E205</f>
        <v>-28.686899999999998</v>
      </c>
      <c r="F37" s="87">
        <f>Model!F205</f>
        <v>-22.4863</v>
      </c>
      <c r="G37" s="87">
        <f>Model!G205</f>
        <v>-150.6309</v>
      </c>
      <c r="H37" s="87">
        <f>Model!H205</f>
        <v>-44.929600000000001</v>
      </c>
      <c r="I37" s="87">
        <f>Model!I205</f>
        <v>-304.32310000000001</v>
      </c>
      <c r="J37" s="87">
        <f>Model!J205</f>
        <v>-24.577599999999997</v>
      </c>
      <c r="K37" s="87">
        <f>Model!K205</f>
        <v>-35.982799999999997</v>
      </c>
      <c r="L37" s="87">
        <f>Model!L205</f>
        <v>-42.206299999999999</v>
      </c>
      <c r="M37" s="87">
        <f>Model!M205</f>
        <v>-3.7209999999999979</v>
      </c>
      <c r="N37" s="87">
        <f>Model!N205</f>
        <v>-58.7378</v>
      </c>
      <c r="O37" s="87">
        <f>Model!O205</f>
        <v>-127.04249999999999</v>
      </c>
      <c r="P37" s="87">
        <f>Model!P205</f>
        <v>-108.2338</v>
      </c>
      <c r="Q37" s="87">
        <f>Model!Q205</f>
        <v>-69.489299999999986</v>
      </c>
      <c r="R37" s="91">
        <f>SUM(H37:Q37)</f>
        <v>-819.24379999999996</v>
      </c>
      <c r="S37" s="91">
        <f>SUM(M37:Q37)</f>
        <v>-367.22439999999995</v>
      </c>
      <c r="T37" s="91">
        <f>SUM(N37:P37)</f>
        <v>-294.01409999999998</v>
      </c>
    </row>
    <row r="38" spans="1:20" ht="16">
      <c r="A38" s="90" t="s">
        <v>414</v>
      </c>
      <c r="B38" s="92">
        <f>B36+B37</f>
        <v>0</v>
      </c>
      <c r="C38" s="92">
        <f>C36+C37</f>
        <v>0</v>
      </c>
      <c r="D38" s="92">
        <f t="shared" ref="D38:K38" si="4">D36+D37</f>
        <v>100.26690000000002</v>
      </c>
      <c r="E38" s="92">
        <f t="shared" si="4"/>
        <v>115.64380000000001</v>
      </c>
      <c r="F38" s="92">
        <f t="shared" si="4"/>
        <v>127.45399999999998</v>
      </c>
      <c r="G38" s="92">
        <f t="shared" si="4"/>
        <v>-0.81379999999998631</v>
      </c>
      <c r="H38" s="92">
        <f t="shared" si="4"/>
        <v>82.705699999999979</v>
      </c>
      <c r="I38" s="92">
        <f t="shared" si="4"/>
        <v>-130.0264</v>
      </c>
      <c r="J38" s="92">
        <f t="shared" si="4"/>
        <v>129.9074</v>
      </c>
      <c r="K38" s="92">
        <f t="shared" si="4"/>
        <v>113.86020000000002</v>
      </c>
      <c r="L38" s="92">
        <f t="shared" ref="L38:R38" si="5">L36+L37</f>
        <v>70.222499999999997</v>
      </c>
      <c r="M38" s="92">
        <f t="shared" si="5"/>
        <v>246.65960000000004</v>
      </c>
      <c r="N38" s="92">
        <f t="shared" si="5"/>
        <v>148.34370000000004</v>
      </c>
      <c r="O38" s="92">
        <f t="shared" si="5"/>
        <v>34.60990000000001</v>
      </c>
      <c r="P38" s="92">
        <f t="shared" si="5"/>
        <v>46.679299999999984</v>
      </c>
      <c r="Q38" s="92">
        <f t="shared" si="5"/>
        <v>151.27810000000002</v>
      </c>
      <c r="R38" s="92">
        <f t="shared" si="5"/>
        <v>894.24000000000046</v>
      </c>
      <c r="S38" s="92">
        <f t="shared" ref="S38:T38" si="6">S36+S37</f>
        <v>627.57060000000024</v>
      </c>
      <c r="T38" s="92">
        <f t="shared" si="6"/>
        <v>229.63289999999995</v>
      </c>
    </row>
    <row r="39" spans="1:20">
      <c r="A39" t="s">
        <v>415</v>
      </c>
      <c r="B39" s="87">
        <f>Model!B211</f>
        <v>0</v>
      </c>
      <c r="C39" s="87">
        <f>Model!C211</f>
        <v>0</v>
      </c>
      <c r="D39" s="87">
        <f>Model!D211</f>
        <v>-1.0009999999999999</v>
      </c>
      <c r="E39" s="87">
        <f>Model!E211</f>
        <v>-0.29320000000000002</v>
      </c>
      <c r="F39" s="87">
        <f>Model!F211</f>
        <v>-0.37409999999999999</v>
      </c>
      <c r="G39" s="87">
        <f>Model!G211</f>
        <v>-0.77080000000000004</v>
      </c>
      <c r="H39" s="87">
        <f>Model!H211</f>
        <v>-0.49169999999999997</v>
      </c>
      <c r="I39" s="87">
        <f>Model!I211</f>
        <v>-7.2599999999999998E-2</v>
      </c>
      <c r="J39" s="87">
        <f>Model!J211</f>
        <v>0</v>
      </c>
      <c r="K39" s="87">
        <f>Model!K211</f>
        <v>0</v>
      </c>
      <c r="L39" s="87">
        <f>Model!L211</f>
        <v>0</v>
      </c>
      <c r="M39" s="87">
        <f>Model!M211</f>
        <v>0</v>
      </c>
      <c r="N39" s="87">
        <f>Model!N211</f>
        <v>-0.66610000000000003</v>
      </c>
      <c r="O39" s="87">
        <f>Model!O211</f>
        <v>-0.58730000000000004</v>
      </c>
      <c r="P39" s="87">
        <f>Model!P211</f>
        <v>-0.51580000000000004</v>
      </c>
      <c r="Q39" s="87">
        <f>Model!Q211</f>
        <v>-0.4924</v>
      </c>
      <c r="R39" s="91">
        <f>SUM(H39:Q39)</f>
        <v>-2.8258999999999999</v>
      </c>
      <c r="S39" s="91">
        <f>SUM(M39:Q39)</f>
        <v>-2.2616000000000001</v>
      </c>
      <c r="T39" s="91">
        <f t="shared" ref="T39:T40" si="7">SUM(N39:P39)</f>
        <v>-1.7692000000000001</v>
      </c>
    </row>
    <row r="40" spans="1:20" ht="28">
      <c r="A40" s="95" t="s">
        <v>416</v>
      </c>
      <c r="B40" s="87">
        <f>Model!B221</f>
        <v>0</v>
      </c>
      <c r="C40" s="87">
        <f>Model!C221</f>
        <v>0</v>
      </c>
      <c r="D40" s="87">
        <f>Model!D221</f>
        <v>-0.2157</v>
      </c>
      <c r="E40" s="87">
        <f>Model!E221</f>
        <v>-0.17080000000000001</v>
      </c>
      <c r="F40" s="87">
        <f>Model!F221</f>
        <v>-0.32150000000000001</v>
      </c>
      <c r="G40" s="87">
        <f>Model!G221</f>
        <v>-0.29370000000000002</v>
      </c>
      <c r="H40" s="87">
        <f>Model!H221</f>
        <v>-0.26910000000000001</v>
      </c>
      <c r="I40" s="87">
        <f>Model!I221</f>
        <v>0</v>
      </c>
      <c r="J40" s="87">
        <f>Model!J221</f>
        <v>0</v>
      </c>
      <c r="K40" s="87">
        <f>Model!K221</f>
        <v>0</v>
      </c>
      <c r="L40" s="87">
        <f>Model!L221</f>
        <v>0</v>
      </c>
      <c r="M40" s="87">
        <f>Model!M221</f>
        <v>0</v>
      </c>
      <c r="N40" s="87">
        <f>Model!N221</f>
        <v>0</v>
      </c>
      <c r="O40" s="87">
        <f>Model!O221</f>
        <v>0</v>
      </c>
      <c r="P40" s="87">
        <f>Model!P221</f>
        <v>0</v>
      </c>
      <c r="Q40" s="87">
        <f>Model!Q221</f>
        <v>0</v>
      </c>
      <c r="R40" s="91">
        <f>SUM(H40:Q40)</f>
        <v>-0.26910000000000001</v>
      </c>
      <c r="S40" s="91">
        <f>SUM(M40:Q40)</f>
        <v>0</v>
      </c>
      <c r="T40" s="91">
        <f t="shared" si="7"/>
        <v>0</v>
      </c>
    </row>
    <row r="41" spans="1:20" ht="16">
      <c r="A41" s="90" t="s">
        <v>417</v>
      </c>
      <c r="B41" s="92">
        <f>SUM(B38:B40)</f>
        <v>0</v>
      </c>
      <c r="C41" s="92">
        <f>SUM(C38:C40)</f>
        <v>0</v>
      </c>
      <c r="D41" s="92">
        <f t="shared" ref="D41:K41" si="8">SUM(D38:D40)</f>
        <v>99.050200000000018</v>
      </c>
      <c r="E41" s="92">
        <f t="shared" si="8"/>
        <v>115.17980000000001</v>
      </c>
      <c r="F41" s="92">
        <f t="shared" si="8"/>
        <v>126.75839999999998</v>
      </c>
      <c r="G41" s="92">
        <f t="shared" si="8"/>
        <v>-1.8782999999999863</v>
      </c>
      <c r="H41" s="92">
        <f t="shared" si="8"/>
        <v>81.94489999999999</v>
      </c>
      <c r="I41" s="92">
        <f t="shared" si="8"/>
        <v>-130.09899999999999</v>
      </c>
      <c r="J41" s="92">
        <f t="shared" si="8"/>
        <v>129.9074</v>
      </c>
      <c r="K41" s="92">
        <f t="shared" si="8"/>
        <v>113.86020000000002</v>
      </c>
      <c r="L41" s="92">
        <f t="shared" ref="L41:R41" si="9">SUM(L38:L40)</f>
        <v>70.222499999999997</v>
      </c>
      <c r="M41" s="92">
        <f t="shared" si="9"/>
        <v>246.65960000000004</v>
      </c>
      <c r="N41" s="92">
        <f t="shared" si="9"/>
        <v>147.67760000000004</v>
      </c>
      <c r="O41" s="92">
        <f t="shared" si="9"/>
        <v>34.022600000000011</v>
      </c>
      <c r="P41" s="92">
        <f t="shared" si="9"/>
        <v>46.163499999999985</v>
      </c>
      <c r="Q41" s="92">
        <f t="shared" si="9"/>
        <v>150.78570000000002</v>
      </c>
      <c r="R41" s="92">
        <f t="shared" si="9"/>
        <v>891.14500000000044</v>
      </c>
      <c r="S41" s="92">
        <f t="shared" ref="S41:T41" si="10">SUM(S38:S40)</f>
        <v>625.3090000000002</v>
      </c>
      <c r="T41" s="92">
        <f t="shared" si="10"/>
        <v>227.86369999999994</v>
      </c>
    </row>
    <row r="42" spans="1:20" ht="28">
      <c r="A42" s="95" t="s">
        <v>418</v>
      </c>
      <c r="B42" s="87">
        <f>Model!B217</f>
        <v>0</v>
      </c>
      <c r="C42" s="87">
        <f>Model!C217</f>
        <v>0</v>
      </c>
      <c r="D42" s="87">
        <f>Model!D217</f>
        <v>-17.906100000000002</v>
      </c>
      <c r="E42" s="87">
        <f>Model!E217</f>
        <v>-14.608699999999999</v>
      </c>
      <c r="F42" s="87">
        <f>Model!F217</f>
        <v>-19.334099999999999</v>
      </c>
      <c r="G42" s="87">
        <f>Model!G217</f>
        <v>-27.177499999999998</v>
      </c>
      <c r="H42" s="87">
        <f>Model!H217</f>
        <v>0</v>
      </c>
      <c r="I42" s="87">
        <f>Model!I217</f>
        <v>0</v>
      </c>
      <c r="J42" s="87">
        <f>Model!J217</f>
        <v>0</v>
      </c>
      <c r="K42" s="87">
        <f>Model!K217</f>
        <v>-120.05</v>
      </c>
      <c r="L42" s="87">
        <f>Model!L217</f>
        <v>0</v>
      </c>
      <c r="M42" s="87">
        <f>Model!M217</f>
        <v>-120.05</v>
      </c>
      <c r="N42" s="87">
        <f>Model!N217</f>
        <v>-120.20269999999999</v>
      </c>
      <c r="O42" s="87">
        <f>Model!O217</f>
        <v>-0.76170000000000004</v>
      </c>
      <c r="P42" s="87">
        <f>Model!P217</f>
        <v>-169.63230000000001</v>
      </c>
      <c r="Q42" s="87">
        <f>Model!Q217</f>
        <v>-191.8177</v>
      </c>
      <c r="R42" s="91">
        <f>SUM(H42:Q42)</f>
        <v>-722.51440000000002</v>
      </c>
      <c r="S42" s="91">
        <f>SUM(M42:Q42)</f>
        <v>-602.46440000000007</v>
      </c>
      <c r="T42" s="91">
        <f t="shared" ref="T42:T43" si="11">SUM(N42:P42)</f>
        <v>-290.5967</v>
      </c>
    </row>
    <row r="43" spans="1:20">
      <c r="A43" t="s">
        <v>386</v>
      </c>
      <c r="B43" s="87">
        <f>Model!B216</f>
        <v>0</v>
      </c>
      <c r="C43" s="87">
        <f>Model!C216</f>
        <v>0</v>
      </c>
      <c r="D43" s="87">
        <f>Model!D216</f>
        <v>-32.598700000000001</v>
      </c>
      <c r="E43" s="87">
        <f>Model!E216</f>
        <v>-36.772100000000002</v>
      </c>
      <c r="F43" s="87">
        <f>Model!F216</f>
        <v>-36.584099999999999</v>
      </c>
      <c r="G43" s="87">
        <f>Model!G216</f>
        <v>-40.012700000000002</v>
      </c>
      <c r="H43" s="87">
        <f>Model!H216</f>
        <v>-40.0124</v>
      </c>
      <c r="I43" s="87">
        <f>Model!I216</f>
        <v>-96.316600000000008</v>
      </c>
      <c r="J43" s="87">
        <f>Model!J216</f>
        <v>0</v>
      </c>
      <c r="K43" s="87">
        <f>Model!K216</f>
        <v>-48.158300000000004</v>
      </c>
      <c r="L43" s="87">
        <f>Model!L216</f>
        <v>0</v>
      </c>
      <c r="M43" s="87">
        <f>Model!M216</f>
        <v>-13.704499999999999</v>
      </c>
      <c r="N43" s="87">
        <f>Model!N216</f>
        <v>0</v>
      </c>
      <c r="O43" s="87">
        <f>Model!O216</f>
        <v>0</v>
      </c>
      <c r="P43" s="87">
        <f>Model!P216</f>
        <v>0</v>
      </c>
      <c r="Q43" s="87">
        <f>Model!Q216</f>
        <v>0</v>
      </c>
      <c r="R43" s="91">
        <f>SUM(H43:Q43)</f>
        <v>-198.1918</v>
      </c>
      <c r="S43" s="91">
        <f>SUM(M43:Q43)</f>
        <v>-13.704499999999999</v>
      </c>
      <c r="T43" s="91">
        <f t="shared" si="11"/>
        <v>0</v>
      </c>
    </row>
    <row r="44" spans="1:20" ht="16">
      <c r="A44" s="90" t="s">
        <v>419</v>
      </c>
      <c r="B44" s="92">
        <f>SUM(B41:B43)</f>
        <v>0</v>
      </c>
      <c r="C44" s="92">
        <f>SUM(C41:C43)</f>
        <v>0</v>
      </c>
      <c r="D44" s="92">
        <f t="shared" ref="D44:K44" si="12">SUM(D41:D43)</f>
        <v>48.545400000000008</v>
      </c>
      <c r="E44" s="92">
        <f t="shared" si="12"/>
        <v>63.799000000000014</v>
      </c>
      <c r="F44" s="92">
        <f t="shared" si="12"/>
        <v>70.840199999999982</v>
      </c>
      <c r="G44" s="92">
        <f t="shared" si="12"/>
        <v>-69.068499999999986</v>
      </c>
      <c r="H44" s="92">
        <f t="shared" si="12"/>
        <v>41.93249999999999</v>
      </c>
      <c r="I44" s="92">
        <f t="shared" si="12"/>
        <v>-226.41559999999998</v>
      </c>
      <c r="J44" s="92">
        <f t="shared" si="12"/>
        <v>129.9074</v>
      </c>
      <c r="K44" s="92">
        <f t="shared" si="12"/>
        <v>-54.348099999999981</v>
      </c>
      <c r="L44" s="92">
        <f t="shared" ref="L44:R44" si="13">SUM(L41:L43)</f>
        <v>70.222499999999997</v>
      </c>
      <c r="M44" s="92">
        <f t="shared" si="13"/>
        <v>112.90510000000005</v>
      </c>
      <c r="N44" s="92">
        <f t="shared" si="13"/>
        <v>27.474900000000048</v>
      </c>
      <c r="O44" s="92">
        <f t="shared" si="13"/>
        <v>33.260900000000014</v>
      </c>
      <c r="P44" s="92">
        <f t="shared" si="13"/>
        <v>-123.46880000000003</v>
      </c>
      <c r="Q44" s="92">
        <f t="shared" si="13"/>
        <v>-41.031999999999982</v>
      </c>
      <c r="R44" s="92">
        <f t="shared" si="13"/>
        <v>-29.561199999999587</v>
      </c>
      <c r="S44" s="92">
        <f t="shared" ref="S44" si="14">SUM(S41:S43)</f>
        <v>9.1401000000001282</v>
      </c>
      <c r="T44" s="92">
        <f>SUM(T41:T43)</f>
        <v>-62.733000000000061</v>
      </c>
    </row>
    <row r="48" spans="1:20">
      <c r="S48" s="89"/>
    </row>
    <row r="50" spans="18:18">
      <c r="R50" s="324"/>
    </row>
    <row r="52" spans="18:18">
      <c r="R52" s="89"/>
    </row>
    <row r="54" spans="18:18">
      <c r="R54" s="89"/>
    </row>
  </sheetData>
  <phoneticPr fontId="41"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DE3BF-6D28-4A47-A537-7E675351FAAB}">
  <dimension ref="A1:BQ172"/>
  <sheetViews>
    <sheetView showGridLines="0" zoomScale="110" workbookViewId="0">
      <pane xSplit="1" ySplit="1" topLeftCell="B2" activePane="bottomRight" state="frozen"/>
      <selection pane="topRight" activeCell="B1" sqref="B1"/>
      <selection pane="bottomLeft" activeCell="A2" sqref="A2"/>
      <selection pane="bottomRight" activeCell="H19" sqref="H19"/>
    </sheetView>
  </sheetViews>
  <sheetFormatPr baseColWidth="10" defaultColWidth="8.5" defaultRowHeight="16"/>
  <cols>
    <col min="1" max="1" width="10.5" style="266" bestFit="1" customWidth="1"/>
    <col min="2" max="2" width="9.83203125" style="269" bestFit="1" customWidth="1"/>
    <col min="3" max="3" width="9.1640625" style="269" bestFit="1" customWidth="1"/>
    <col min="4" max="4" width="8.5" style="269" bestFit="1" customWidth="1"/>
    <col min="5" max="5" width="8.5" style="269"/>
    <col min="6" max="6" width="11.5" style="269" customWidth="1"/>
    <col min="7" max="7" width="12" style="269" customWidth="1"/>
    <col min="8" max="8" width="17.5" style="269" customWidth="1"/>
    <col min="9" max="9" width="18.1640625" style="269" customWidth="1"/>
    <col min="10" max="10" width="22.5" style="269" customWidth="1"/>
    <col min="11" max="11" width="14.83203125" style="269" customWidth="1"/>
    <col min="12" max="12" width="16.83203125" style="269" customWidth="1"/>
    <col min="13" max="13" width="8.5" style="269"/>
    <col min="14" max="14" width="8.6640625" style="269" bestFit="1" customWidth="1"/>
    <col min="15" max="20" width="11.83203125" style="269" bestFit="1" customWidth="1"/>
    <col min="21" max="21" width="7.5" style="269" bestFit="1" customWidth="1"/>
    <col min="22" max="23" width="11.83203125" style="269" bestFit="1" customWidth="1"/>
    <col min="24" max="45" width="7.1640625" style="269" bestFit="1" customWidth="1"/>
    <col min="46" max="16384" width="8.5" style="269"/>
  </cols>
  <sheetData>
    <row r="1" spans="1:69" s="266" customFormat="1" ht="17" thickBot="1">
      <c r="A1" s="266" t="s">
        <v>421</v>
      </c>
      <c r="B1" s="266" t="s">
        <v>422</v>
      </c>
      <c r="C1" s="266" t="s">
        <v>423</v>
      </c>
      <c r="D1" s="266" t="s">
        <v>424</v>
      </c>
      <c r="E1" s="266" t="s">
        <v>425</v>
      </c>
      <c r="F1" s="266" t="s">
        <v>426</v>
      </c>
      <c r="G1" s="266" t="s">
        <v>427</v>
      </c>
      <c r="H1" s="266" t="s">
        <v>428</v>
      </c>
      <c r="I1" s="266" t="s">
        <v>429</v>
      </c>
      <c r="J1" s="266" t="s">
        <v>430</v>
      </c>
      <c r="K1" s="266" t="s">
        <v>431</v>
      </c>
      <c r="L1" s="266" t="s">
        <v>432</v>
      </c>
    </row>
    <row r="2" spans="1:69">
      <c r="A2" s="267">
        <v>40269</v>
      </c>
      <c r="B2" s="268">
        <v>80.150000000000006</v>
      </c>
      <c r="C2" s="268">
        <v>93.1</v>
      </c>
      <c r="D2" s="268">
        <v>79</v>
      </c>
      <c r="E2" s="268">
        <v>90.65</v>
      </c>
      <c r="F2" s="268">
        <v>3029165</v>
      </c>
      <c r="G2" s="268">
        <v>21747</v>
      </c>
      <c r="H2" s="268">
        <v>260039629</v>
      </c>
      <c r="I2" s="268">
        <v>1392253</v>
      </c>
      <c r="J2" s="268">
        <v>45.96</v>
      </c>
      <c r="K2" s="268">
        <v>14.1</v>
      </c>
      <c r="L2" s="268">
        <v>10.5</v>
      </c>
      <c r="N2" s="270" t="s">
        <v>2</v>
      </c>
      <c r="O2" s="271" t="s">
        <v>3</v>
      </c>
      <c r="P2" s="271" t="s">
        <v>4</v>
      </c>
      <c r="Q2" s="271" t="s">
        <v>5</v>
      </c>
      <c r="R2" s="271" t="s">
        <v>6</v>
      </c>
      <c r="S2" s="271" t="s">
        <v>7</v>
      </c>
      <c r="T2" s="271" t="s">
        <v>8</v>
      </c>
      <c r="U2" s="271" t="s">
        <v>9</v>
      </c>
      <c r="V2" s="271" t="s">
        <v>10</v>
      </c>
      <c r="W2" s="272" t="s">
        <v>11</v>
      </c>
      <c r="X2" s="272" t="s">
        <v>12</v>
      </c>
      <c r="Y2" s="272" t="s">
        <v>13</v>
      </c>
      <c r="Z2" s="272" t="s">
        <v>387</v>
      </c>
    </row>
    <row r="3" spans="1:69" ht="17" thickBot="1">
      <c r="A3" s="267">
        <v>40299</v>
      </c>
      <c r="B3" s="268">
        <v>90.9</v>
      </c>
      <c r="C3" s="268">
        <v>97</v>
      </c>
      <c r="D3" s="268">
        <v>85.05</v>
      </c>
      <c r="E3" s="268">
        <v>95.55</v>
      </c>
      <c r="F3" s="268">
        <v>2864630</v>
      </c>
      <c r="G3" s="268">
        <v>25059</v>
      </c>
      <c r="H3" s="268">
        <v>262121138</v>
      </c>
      <c r="I3" s="268">
        <v>1212929</v>
      </c>
      <c r="J3" s="268">
        <v>42.34</v>
      </c>
      <c r="K3" s="268">
        <v>11.95</v>
      </c>
      <c r="L3" s="268">
        <v>4.6500000000000004</v>
      </c>
      <c r="N3" s="273">
        <f>AVERAGE($E2:$E13)</f>
        <v>98.612500000000011</v>
      </c>
      <c r="O3" s="274">
        <f>AVERAGE($E14:$E25)</f>
        <v>88.533333333333346</v>
      </c>
      <c r="P3" s="274">
        <f>AVERAGE(E26:E37)</f>
        <v>86.274999999999991</v>
      </c>
      <c r="Q3" s="274">
        <f>AVERAGE(E38:E49)</f>
        <v>101.89166666666667</v>
      </c>
      <c r="R3" s="274">
        <f>AVERAGE(E50:E61)</f>
        <v>146.91666666666666</v>
      </c>
      <c r="S3" s="274">
        <f>AVERAGE(E62:E73)</f>
        <v>195.00416666666663</v>
      </c>
      <c r="T3" s="274">
        <f>AVERAGE(E74:E85)</f>
        <v>203.54583333333335</v>
      </c>
      <c r="U3" s="274">
        <f>AVERAGE(E86:E97)</f>
        <v>209.77916666666667</v>
      </c>
      <c r="V3" s="274">
        <f>AVERAGE(E98:E109)</f>
        <v>206.22500000000002</v>
      </c>
      <c r="W3" s="275">
        <f>AVERAGE(E110:E121)</f>
        <v>191.20000000000002</v>
      </c>
      <c r="X3" s="275">
        <f>AVERAGE(E122:E133)</f>
        <v>301.00416666666661</v>
      </c>
      <c r="Y3" s="275">
        <f>AVERAGE(E134:E145)</f>
        <v>316.93333333333334</v>
      </c>
      <c r="Z3" s="275">
        <f>AVERAGE(E146:E157)</f>
        <v>264.60833333333329</v>
      </c>
    </row>
    <row r="4" spans="1:69" ht="17" thickBot="1">
      <c r="A4" s="267">
        <v>40330</v>
      </c>
      <c r="B4" s="268">
        <v>95.6</v>
      </c>
      <c r="C4" s="268">
        <v>102.5</v>
      </c>
      <c r="D4" s="268">
        <v>91.15</v>
      </c>
      <c r="E4" s="268">
        <v>91.8</v>
      </c>
      <c r="F4" s="268">
        <v>2024892</v>
      </c>
      <c r="G4" s="268">
        <v>16870</v>
      </c>
      <c r="H4" s="268">
        <v>195902872</v>
      </c>
      <c r="I4" s="268">
        <v>1079288</v>
      </c>
      <c r="J4" s="268">
        <v>53.3</v>
      </c>
      <c r="K4" s="268">
        <v>11.35</v>
      </c>
      <c r="L4" s="268">
        <v>-3.8</v>
      </c>
    </row>
    <row r="5" spans="1:69">
      <c r="A5" s="267">
        <v>40360</v>
      </c>
      <c r="B5" s="268">
        <v>92.5</v>
      </c>
      <c r="C5" s="268">
        <v>101</v>
      </c>
      <c r="D5" s="268">
        <v>84</v>
      </c>
      <c r="E5" s="268">
        <v>85.6</v>
      </c>
      <c r="F5" s="268">
        <v>1303731</v>
      </c>
      <c r="G5" s="268">
        <v>15202</v>
      </c>
      <c r="H5" s="268">
        <v>122327872</v>
      </c>
      <c r="I5" s="268">
        <v>744139</v>
      </c>
      <c r="J5" s="268">
        <v>57.08</v>
      </c>
      <c r="K5" s="268">
        <v>17</v>
      </c>
      <c r="L5" s="268">
        <v>-6.9</v>
      </c>
      <c r="N5" s="270" t="s">
        <v>299</v>
      </c>
      <c r="O5" s="271" t="s">
        <v>300</v>
      </c>
      <c r="P5" s="271" t="s">
        <v>301</v>
      </c>
      <c r="Q5" s="271" t="s">
        <v>302</v>
      </c>
      <c r="R5" s="271" t="s">
        <v>303</v>
      </c>
      <c r="S5" s="271" t="s">
        <v>304</v>
      </c>
      <c r="T5" s="271" t="s">
        <v>305</v>
      </c>
      <c r="U5" s="271" t="s">
        <v>306</v>
      </c>
      <c r="V5" s="271" t="s">
        <v>307</v>
      </c>
      <c r="W5" s="271" t="s">
        <v>308</v>
      </c>
      <c r="X5" s="271" t="s">
        <v>309</v>
      </c>
      <c r="Y5" s="271" t="s">
        <v>310</v>
      </c>
      <c r="Z5" s="271" t="s">
        <v>311</v>
      </c>
      <c r="AA5" s="271" t="s">
        <v>312</v>
      </c>
      <c r="AB5" s="271" t="s">
        <v>313</v>
      </c>
      <c r="AC5" s="271" t="s">
        <v>314</v>
      </c>
      <c r="AD5" s="271" t="s">
        <v>315</v>
      </c>
      <c r="AE5" s="271" t="s">
        <v>316</v>
      </c>
      <c r="AF5" s="271" t="s">
        <v>317</v>
      </c>
      <c r="AG5" s="271" t="s">
        <v>318</v>
      </c>
      <c r="AH5" s="271" t="s">
        <v>319</v>
      </c>
      <c r="AI5" s="271" t="s">
        <v>320</v>
      </c>
      <c r="AJ5" s="271" t="s">
        <v>321</v>
      </c>
      <c r="AK5" s="271" t="s">
        <v>322</v>
      </c>
      <c r="AL5" s="271" t="s">
        <v>323</v>
      </c>
      <c r="AM5" s="271" t="s">
        <v>324</v>
      </c>
      <c r="AN5" s="271" t="s">
        <v>325</v>
      </c>
      <c r="AO5" s="271" t="s">
        <v>326</v>
      </c>
      <c r="AP5" s="271" t="s">
        <v>327</v>
      </c>
      <c r="AQ5" s="271" t="s">
        <v>328</v>
      </c>
      <c r="AR5" s="271" t="s">
        <v>329</v>
      </c>
      <c r="AS5" s="271" t="s">
        <v>330</v>
      </c>
      <c r="AT5" s="271" t="s">
        <v>331</v>
      </c>
      <c r="AU5" s="271" t="s">
        <v>332</v>
      </c>
      <c r="AV5" s="271" t="s">
        <v>333</v>
      </c>
      <c r="AW5" s="271" t="s">
        <v>334</v>
      </c>
      <c r="AX5" s="271" t="s">
        <v>335</v>
      </c>
      <c r="AY5" s="271" t="s">
        <v>336</v>
      </c>
      <c r="AZ5" s="271" t="s">
        <v>337</v>
      </c>
      <c r="BA5" s="271" t="s">
        <v>338</v>
      </c>
      <c r="BB5" s="271" t="s">
        <v>339</v>
      </c>
      <c r="BC5" s="271" t="s">
        <v>340</v>
      </c>
      <c r="BD5" s="271" t="s">
        <v>341</v>
      </c>
      <c r="BE5" s="271" t="s">
        <v>342</v>
      </c>
      <c r="BF5" s="272" t="s">
        <v>343</v>
      </c>
      <c r="BG5" s="272" t="s">
        <v>344</v>
      </c>
      <c r="BH5" s="272" t="s">
        <v>345</v>
      </c>
      <c r="BI5" s="272" t="s">
        <v>346</v>
      </c>
      <c r="BJ5" s="272" t="s">
        <v>347</v>
      </c>
      <c r="BK5" s="272" t="s">
        <v>348</v>
      </c>
      <c r="BL5" s="272" t="s">
        <v>438</v>
      </c>
      <c r="BM5" s="272" t="s">
        <v>442</v>
      </c>
      <c r="BN5" s="272" t="s">
        <v>446</v>
      </c>
      <c r="BO5" s="272" t="s">
        <v>449</v>
      </c>
      <c r="BP5" s="272" t="s">
        <v>451</v>
      </c>
      <c r="BQ5" s="272" t="s">
        <v>453</v>
      </c>
    </row>
    <row r="6" spans="1:69" ht="17" thickBot="1">
      <c r="A6" s="267">
        <v>40391</v>
      </c>
      <c r="B6" s="268">
        <v>86.05</v>
      </c>
      <c r="C6" s="268">
        <v>108.6</v>
      </c>
      <c r="D6" s="268">
        <v>81.5</v>
      </c>
      <c r="E6" s="268">
        <v>98.35</v>
      </c>
      <c r="F6" s="268">
        <v>5194062</v>
      </c>
      <c r="G6" s="268">
        <v>43252</v>
      </c>
      <c r="H6" s="268">
        <v>502103523</v>
      </c>
      <c r="I6" s="268">
        <v>1717671</v>
      </c>
      <c r="J6" s="268">
        <v>33.07</v>
      </c>
      <c r="K6" s="268">
        <v>27.1</v>
      </c>
      <c r="L6" s="268">
        <v>12.3</v>
      </c>
      <c r="N6" s="273">
        <f>AVERAGE(E2:E4)</f>
        <v>92.666666666666671</v>
      </c>
      <c r="O6" s="274">
        <f>AVERAGE(E5:E7)</f>
        <v>94.216666666666654</v>
      </c>
      <c r="P6" s="274">
        <f>AVERAGE(E8:E10)</f>
        <v>104.88333333333333</v>
      </c>
      <c r="Q6" s="274">
        <f>AVERAGE(E11:E13)</f>
        <v>102.68333333333334</v>
      </c>
      <c r="R6" s="274">
        <f>AVERAGE(E14:E16)</f>
        <v>98.733333333333334</v>
      </c>
      <c r="S6" s="274">
        <f>AVERAGE(E17:E19)</f>
        <v>90.066666666666663</v>
      </c>
      <c r="T6" s="274">
        <f>AVERAGE(E20:E22)</f>
        <v>84.983333333333334</v>
      </c>
      <c r="U6" s="274">
        <f>AVERAGE(E23:E25)</f>
        <v>80.350000000000009</v>
      </c>
      <c r="V6" s="274">
        <f>AVERAGE(E26:E28)</f>
        <v>78.466666666666654</v>
      </c>
      <c r="W6" s="274">
        <f>AVERAGE(E29:E31)</f>
        <v>85.25</v>
      </c>
      <c r="X6" s="274">
        <f>AVERAGE(E32:E34)</f>
        <v>89.466666666666654</v>
      </c>
      <c r="Y6" s="274">
        <f>AVERAGE(E35:E37)</f>
        <v>91.916666666666671</v>
      </c>
      <c r="Z6" s="274">
        <f>AVERAGE(E38:E40)</f>
        <v>89.266666666666666</v>
      </c>
      <c r="AA6" s="274">
        <f>AVERAGE(E41:E43)</f>
        <v>84.666666666666671</v>
      </c>
      <c r="AB6" s="274">
        <f>AVERAGE(E44:E46)</f>
        <v>108.11666666666667</v>
      </c>
      <c r="AC6" s="274">
        <f>AVERAGE(E47:E49)</f>
        <v>125.51666666666667</v>
      </c>
      <c r="AD6" s="274">
        <f>AVERAGE(E50:E52)</f>
        <v>127.84999999999998</v>
      </c>
      <c r="AE6" s="274">
        <f>AVERAGE(E53:E55)</f>
        <v>148.70000000000002</v>
      </c>
      <c r="AF6" s="274">
        <f>AVERAGE(E56:E58)</f>
        <v>154.35</v>
      </c>
      <c r="AG6" s="274">
        <f>AVERAGE(E59:E61)</f>
        <v>156.76666666666665</v>
      </c>
      <c r="AH6" s="274">
        <f>AVERAGE(E62:E64)</f>
        <v>152.38333333333333</v>
      </c>
      <c r="AI6" s="274">
        <f>AVERAGE(E65:E67)</f>
        <v>202.4</v>
      </c>
      <c r="AJ6" s="274">
        <f>AVERAGE(E68:E70)</f>
        <v>238.06666666666669</v>
      </c>
      <c r="AK6" s="274">
        <f>AVERAGE(E71:E73)</f>
        <v>187.16666666666666</v>
      </c>
      <c r="AL6" s="274">
        <f>AVERAGE(E74:E76)</f>
        <v>184.30000000000004</v>
      </c>
      <c r="AM6" s="274">
        <f>AVERAGE(E77:E79)</f>
        <v>198.13333333333335</v>
      </c>
      <c r="AN6" s="274">
        <f>AVERAGE(E80:E82)</f>
        <v>222.36666666666665</v>
      </c>
      <c r="AO6" s="274">
        <f>AVERAGE(E83:E85)</f>
        <v>209.38333333333333</v>
      </c>
      <c r="AP6" s="274">
        <f>AVERAGE(E86:E88)</f>
        <v>188.08333333333334</v>
      </c>
      <c r="AQ6" s="274">
        <f>AVERAGE(E89:E91)</f>
        <v>177.19999999999996</v>
      </c>
      <c r="AR6" s="274">
        <f>AVERAGE(E92:E94)</f>
        <v>218.4</v>
      </c>
      <c r="AS6" s="274">
        <f>AVERAGE(E95:E97)</f>
        <v>255.43333333333331</v>
      </c>
      <c r="AT6" s="274">
        <f>AVERAGE(E98:E100)</f>
        <v>236.70000000000002</v>
      </c>
      <c r="AU6" s="274">
        <f>AVERAGE(E101:E103)</f>
        <v>234.31666666666669</v>
      </c>
      <c r="AV6" s="274">
        <f>AVERAGE(E104:E106)</f>
        <v>188.18333333333331</v>
      </c>
      <c r="AW6" s="274">
        <f>AVERAGE(E107:E109)</f>
        <v>165.70000000000002</v>
      </c>
      <c r="AX6" s="274">
        <f>AVERAGE(E110:E112)</f>
        <v>185.19999999999996</v>
      </c>
      <c r="AY6" s="274">
        <f>AVERAGE(E113:E115)</f>
        <v>163.29999999999998</v>
      </c>
      <c r="AZ6" s="274">
        <f>AVERAGE(E116:E118)</f>
        <v>194.65</v>
      </c>
      <c r="BA6" s="274">
        <f>AVERAGE(E119:E121)</f>
        <v>221.65</v>
      </c>
      <c r="BB6" s="274">
        <f>AVERAGE(E122:E124)</f>
        <v>257.51666666666665</v>
      </c>
      <c r="BC6" s="274">
        <f>AVERAGE(E125:E127)</f>
        <v>322.28333333333336</v>
      </c>
      <c r="BD6" s="274">
        <f>AVERAGE(E128:E130)</f>
        <v>339.83333333333331</v>
      </c>
      <c r="BE6" s="274">
        <f>AVERAGE(E131:E133)</f>
        <v>284.38333333333338</v>
      </c>
      <c r="BF6" s="275">
        <f>AVERAGE(E134:E136)</f>
        <v>332.98333333333329</v>
      </c>
      <c r="BG6" s="275">
        <f>AVERAGE(E137:E139)</f>
        <v>355.89999999999992</v>
      </c>
      <c r="BH6" s="275">
        <f>AVERAGE(E140:E142)</f>
        <v>302.73333333333329</v>
      </c>
      <c r="BI6" s="275">
        <f>AVERAGE(E143:E145)</f>
        <v>276.11666666666667</v>
      </c>
      <c r="BJ6" s="275">
        <f>AVERAGE(E146:E148)</f>
        <v>251.15</v>
      </c>
      <c r="BK6" s="275">
        <f>AVERAGE(E149:E151)</f>
        <v>260.23333333333335</v>
      </c>
      <c r="BL6" s="275">
        <f>AVERAGE(E152:E154)</f>
        <v>285.26666666666665</v>
      </c>
      <c r="BM6" s="275">
        <f>AVERAGE(E155:E157)</f>
        <v>261.7833333333333</v>
      </c>
      <c r="BN6" s="275">
        <f>AVERAGE(E158:E160)</f>
        <v>300.86666666666673</v>
      </c>
      <c r="BO6" s="275">
        <f>AVERAGE(E161:E163)</f>
        <v>367.83333333333331</v>
      </c>
      <c r="BP6" s="275">
        <f>AVERAGE(E164:E166)</f>
        <v>383.68333333333334</v>
      </c>
      <c r="BQ6" s="275">
        <f>AVERAGE(E167:E169)</f>
        <v>426.26666666666665</v>
      </c>
    </row>
    <row r="7" spans="1:69">
      <c r="A7" s="267">
        <v>40422</v>
      </c>
      <c r="B7" s="268">
        <v>99.5</v>
      </c>
      <c r="C7" s="268">
        <v>114.7</v>
      </c>
      <c r="D7" s="268">
        <v>98.15</v>
      </c>
      <c r="E7" s="268">
        <v>98.7</v>
      </c>
      <c r="F7" s="268">
        <v>4513033</v>
      </c>
      <c r="G7" s="268">
        <v>44040</v>
      </c>
      <c r="H7" s="268">
        <v>479261799</v>
      </c>
      <c r="I7" s="268">
        <v>1433502</v>
      </c>
      <c r="J7" s="268">
        <v>31.76</v>
      </c>
      <c r="K7" s="268">
        <v>16.55</v>
      </c>
      <c r="L7" s="268">
        <v>-0.8</v>
      </c>
    </row>
    <row r="8" spans="1:69">
      <c r="A8" s="267">
        <v>40452</v>
      </c>
      <c r="B8" s="268">
        <v>98.5</v>
      </c>
      <c r="C8" s="268">
        <v>109.7</v>
      </c>
      <c r="D8" s="268">
        <v>98.15</v>
      </c>
      <c r="E8" s="268">
        <v>103.45</v>
      </c>
      <c r="F8" s="268">
        <v>1675694</v>
      </c>
      <c r="G8" s="268">
        <v>17526</v>
      </c>
      <c r="H8" s="268">
        <v>175426766</v>
      </c>
      <c r="I8" s="268">
        <v>835681</v>
      </c>
      <c r="J8" s="268">
        <v>49.87</v>
      </c>
      <c r="K8" s="268">
        <v>11.55</v>
      </c>
      <c r="L8" s="268">
        <v>4.95</v>
      </c>
      <c r="N8" s="266" t="s">
        <v>433</v>
      </c>
    </row>
    <row r="9" spans="1:69">
      <c r="A9" s="267">
        <v>40483</v>
      </c>
      <c r="B9" s="268">
        <v>105.4</v>
      </c>
      <c r="C9" s="268">
        <v>117.5</v>
      </c>
      <c r="D9" s="268">
        <v>96.1</v>
      </c>
      <c r="E9" s="268">
        <v>99.05</v>
      </c>
      <c r="F9" s="268">
        <v>2589384</v>
      </c>
      <c r="G9" s="268">
        <v>25326</v>
      </c>
      <c r="H9" s="268">
        <v>279693770</v>
      </c>
      <c r="I9" s="268">
        <v>1279444</v>
      </c>
      <c r="J9" s="268">
        <v>49.41</v>
      </c>
      <c r="K9" s="268">
        <v>21.4</v>
      </c>
      <c r="L9" s="268">
        <v>-6.35</v>
      </c>
      <c r="N9" s="101" t="s">
        <v>434</v>
      </c>
    </row>
    <row r="10" spans="1:69">
      <c r="A10" s="267">
        <v>40513</v>
      </c>
      <c r="B10" s="268">
        <v>99.55</v>
      </c>
      <c r="C10" s="268">
        <v>112.9</v>
      </c>
      <c r="D10" s="268">
        <v>90.25</v>
      </c>
      <c r="E10" s="268">
        <v>112.15</v>
      </c>
      <c r="F10" s="268">
        <v>720590</v>
      </c>
      <c r="G10" s="268">
        <v>9716</v>
      </c>
      <c r="H10" s="268">
        <v>74736895</v>
      </c>
      <c r="I10" s="268">
        <v>394330</v>
      </c>
      <c r="J10" s="268">
        <v>54.72</v>
      </c>
      <c r="K10" s="268">
        <v>22.65</v>
      </c>
      <c r="L10" s="268">
        <v>12.6</v>
      </c>
      <c r="N10" s="269" t="s">
        <v>435</v>
      </c>
    </row>
    <row r="11" spans="1:69">
      <c r="A11" s="267">
        <v>40544</v>
      </c>
      <c r="B11" s="268">
        <v>112.15</v>
      </c>
      <c r="C11" s="268">
        <v>113.45</v>
      </c>
      <c r="D11" s="268">
        <v>99.2</v>
      </c>
      <c r="E11" s="268">
        <v>100.55</v>
      </c>
      <c r="F11" s="268">
        <v>1400542</v>
      </c>
      <c r="G11" s="268">
        <v>10645</v>
      </c>
      <c r="H11" s="268">
        <v>149382648</v>
      </c>
      <c r="I11" s="268">
        <v>942314</v>
      </c>
      <c r="J11" s="268">
        <v>67.28</v>
      </c>
      <c r="K11" s="268">
        <v>14.25</v>
      </c>
      <c r="L11" s="268">
        <v>-11.6</v>
      </c>
      <c r="N11" s="269" t="s">
        <v>436</v>
      </c>
    </row>
    <row r="12" spans="1:69">
      <c r="A12" s="267">
        <v>40575</v>
      </c>
      <c r="B12" s="268">
        <v>101.95</v>
      </c>
      <c r="C12" s="268">
        <v>107.5</v>
      </c>
      <c r="D12" s="268">
        <v>94.1</v>
      </c>
      <c r="E12" s="268">
        <v>105.8</v>
      </c>
      <c r="F12" s="268">
        <v>1215115</v>
      </c>
      <c r="G12" s="268">
        <v>11073</v>
      </c>
      <c r="H12" s="268">
        <v>123287245</v>
      </c>
      <c r="I12" s="268">
        <v>654098</v>
      </c>
      <c r="J12" s="268">
        <v>53.83</v>
      </c>
      <c r="K12" s="268">
        <v>13.4</v>
      </c>
      <c r="L12" s="268">
        <v>3.85</v>
      </c>
    </row>
    <row r="13" spans="1:69">
      <c r="A13" s="267">
        <v>40603</v>
      </c>
      <c r="B13" s="268">
        <v>106.5</v>
      </c>
      <c r="C13" s="268">
        <v>108</v>
      </c>
      <c r="D13" s="268">
        <v>99.3</v>
      </c>
      <c r="E13" s="268">
        <v>101.7</v>
      </c>
      <c r="F13" s="268">
        <v>1285536</v>
      </c>
      <c r="G13" s="268">
        <v>4626</v>
      </c>
      <c r="H13" s="268">
        <v>134033915</v>
      </c>
      <c r="I13" s="268">
        <v>899900</v>
      </c>
      <c r="J13" s="268">
        <v>70</v>
      </c>
      <c r="K13" s="268">
        <v>8.6999999999999993</v>
      </c>
      <c r="L13" s="268">
        <v>-4.8</v>
      </c>
    </row>
    <row r="14" spans="1:69">
      <c r="A14" s="267">
        <v>40634</v>
      </c>
      <c r="B14" s="268">
        <v>102</v>
      </c>
      <c r="C14" s="268">
        <v>110.9</v>
      </c>
      <c r="D14" s="268">
        <v>100.7</v>
      </c>
      <c r="E14" s="268">
        <v>103.45</v>
      </c>
      <c r="F14" s="268">
        <v>438385</v>
      </c>
      <c r="G14" s="268">
        <v>5851</v>
      </c>
      <c r="H14" s="268">
        <v>46573845</v>
      </c>
      <c r="I14" s="268">
        <v>211727</v>
      </c>
      <c r="J14" s="268">
        <v>48.3</v>
      </c>
      <c r="K14" s="268">
        <v>10.199999999999999</v>
      </c>
      <c r="L14" s="268">
        <v>1.45</v>
      </c>
    </row>
    <row r="15" spans="1:69">
      <c r="A15" s="267">
        <v>40664</v>
      </c>
      <c r="B15" s="268">
        <v>104</v>
      </c>
      <c r="C15" s="268">
        <v>108</v>
      </c>
      <c r="D15" s="268">
        <v>99.35</v>
      </c>
      <c r="E15" s="268">
        <v>100.55</v>
      </c>
      <c r="F15" s="268">
        <v>221198</v>
      </c>
      <c r="G15" s="268">
        <v>3576</v>
      </c>
      <c r="H15" s="268">
        <v>23004186</v>
      </c>
      <c r="I15" s="268">
        <v>139703</v>
      </c>
      <c r="J15" s="268">
        <v>63.16</v>
      </c>
      <c r="K15" s="268">
        <v>8.65</v>
      </c>
      <c r="L15" s="268">
        <v>-3.45</v>
      </c>
    </row>
    <row r="16" spans="1:69">
      <c r="A16" s="267">
        <v>40695</v>
      </c>
      <c r="B16" s="268">
        <v>101</v>
      </c>
      <c r="C16" s="268">
        <v>102.5</v>
      </c>
      <c r="D16" s="268">
        <v>88.55</v>
      </c>
      <c r="E16" s="268">
        <v>92.2</v>
      </c>
      <c r="F16" s="268">
        <v>459598</v>
      </c>
      <c r="G16" s="268">
        <v>4577</v>
      </c>
      <c r="H16" s="268">
        <v>44587073</v>
      </c>
      <c r="I16" s="268">
        <v>282882</v>
      </c>
      <c r="J16" s="268">
        <v>61.55</v>
      </c>
      <c r="K16" s="268">
        <v>13.95</v>
      </c>
      <c r="L16" s="268">
        <v>-8.8000000000000007</v>
      </c>
    </row>
    <row r="17" spans="1:12">
      <c r="A17" s="267">
        <v>40725</v>
      </c>
      <c r="B17" s="268">
        <v>92</v>
      </c>
      <c r="C17" s="268">
        <v>96.5</v>
      </c>
      <c r="D17" s="268">
        <v>89.5</v>
      </c>
      <c r="E17" s="268">
        <v>92.55</v>
      </c>
      <c r="F17" s="268">
        <v>159584</v>
      </c>
      <c r="G17" s="268">
        <v>2359</v>
      </c>
      <c r="H17" s="268">
        <v>14865746</v>
      </c>
      <c r="I17" s="268">
        <v>101838</v>
      </c>
      <c r="J17" s="268">
        <v>63.81</v>
      </c>
      <c r="K17" s="268">
        <v>7</v>
      </c>
      <c r="L17" s="268">
        <v>0.55000000000000004</v>
      </c>
    </row>
    <row r="18" spans="1:12">
      <c r="A18" s="267">
        <v>40756</v>
      </c>
      <c r="B18" s="268">
        <v>93</v>
      </c>
      <c r="C18" s="268">
        <v>95</v>
      </c>
      <c r="D18" s="268">
        <v>84.65</v>
      </c>
      <c r="E18" s="268">
        <v>87.6</v>
      </c>
      <c r="F18" s="268">
        <v>769414</v>
      </c>
      <c r="G18" s="268">
        <v>2973</v>
      </c>
      <c r="H18" s="268">
        <v>66574482</v>
      </c>
      <c r="I18" s="268">
        <v>709418</v>
      </c>
      <c r="J18" s="268">
        <v>92.2</v>
      </c>
      <c r="K18" s="268">
        <v>10.35</v>
      </c>
      <c r="L18" s="268">
        <v>-5.4</v>
      </c>
    </row>
    <row r="19" spans="1:12">
      <c r="A19" s="267">
        <v>40787</v>
      </c>
      <c r="B19" s="268">
        <v>89.45</v>
      </c>
      <c r="C19" s="268">
        <v>91.85</v>
      </c>
      <c r="D19" s="268">
        <v>85.65</v>
      </c>
      <c r="E19" s="268">
        <v>90.05</v>
      </c>
      <c r="F19" s="268">
        <v>265221</v>
      </c>
      <c r="G19" s="268">
        <v>2452</v>
      </c>
      <c r="H19" s="268">
        <v>23615556</v>
      </c>
      <c r="I19" s="268">
        <v>215219</v>
      </c>
      <c r="J19" s="268">
        <v>81.150000000000006</v>
      </c>
      <c r="K19" s="268">
        <v>6.2</v>
      </c>
      <c r="L19" s="268">
        <v>0.6</v>
      </c>
    </row>
    <row r="20" spans="1:12">
      <c r="A20" s="267">
        <v>40817</v>
      </c>
      <c r="B20" s="268">
        <v>88.7</v>
      </c>
      <c r="C20" s="268">
        <v>96.9</v>
      </c>
      <c r="D20" s="268">
        <v>87.9</v>
      </c>
      <c r="E20" s="268">
        <v>91.95</v>
      </c>
      <c r="F20" s="268">
        <v>246285</v>
      </c>
      <c r="G20" s="268">
        <v>1785</v>
      </c>
      <c r="H20" s="268">
        <v>22584731</v>
      </c>
      <c r="I20" s="268">
        <v>209296</v>
      </c>
      <c r="J20" s="268">
        <v>84.98</v>
      </c>
      <c r="K20" s="268">
        <v>9</v>
      </c>
      <c r="L20" s="268">
        <v>3.25</v>
      </c>
    </row>
    <row r="21" spans="1:12">
      <c r="A21" s="267">
        <v>40848</v>
      </c>
      <c r="B21" s="268">
        <v>92</v>
      </c>
      <c r="C21" s="268">
        <v>96</v>
      </c>
      <c r="D21" s="268">
        <v>76</v>
      </c>
      <c r="E21" s="268">
        <v>78.900000000000006</v>
      </c>
      <c r="F21" s="268">
        <v>374722</v>
      </c>
      <c r="G21" s="268">
        <v>5348</v>
      </c>
      <c r="H21" s="268">
        <v>32500288</v>
      </c>
      <c r="I21" s="268">
        <v>227887</v>
      </c>
      <c r="J21" s="268">
        <v>60.81</v>
      </c>
      <c r="K21" s="268">
        <v>20</v>
      </c>
      <c r="L21" s="268">
        <v>-13.1</v>
      </c>
    </row>
    <row r="22" spans="1:12">
      <c r="A22" s="267">
        <v>40878</v>
      </c>
      <c r="B22" s="268">
        <v>81.45</v>
      </c>
      <c r="C22" s="268">
        <v>85.75</v>
      </c>
      <c r="D22" s="268">
        <v>76.55</v>
      </c>
      <c r="E22" s="268">
        <v>84.1</v>
      </c>
      <c r="F22" s="268">
        <v>179359</v>
      </c>
      <c r="G22" s="268">
        <v>4140</v>
      </c>
      <c r="H22" s="268">
        <v>14462777</v>
      </c>
      <c r="I22" s="268">
        <v>114878</v>
      </c>
      <c r="J22" s="268">
        <v>64.05</v>
      </c>
      <c r="K22" s="268">
        <v>9.1999999999999993</v>
      </c>
      <c r="L22" s="268">
        <v>2.65</v>
      </c>
    </row>
    <row r="23" spans="1:12">
      <c r="A23" s="267">
        <v>40909</v>
      </c>
      <c r="B23" s="268">
        <v>85</v>
      </c>
      <c r="C23" s="268">
        <v>93.75</v>
      </c>
      <c r="D23" s="268">
        <v>80</v>
      </c>
      <c r="E23" s="268">
        <v>81.95</v>
      </c>
      <c r="F23" s="268">
        <v>232064</v>
      </c>
      <c r="G23" s="268">
        <v>3346</v>
      </c>
      <c r="H23" s="268">
        <v>19965021</v>
      </c>
      <c r="I23" s="268">
        <v>160395</v>
      </c>
      <c r="J23" s="268">
        <v>69.12</v>
      </c>
      <c r="K23" s="268">
        <v>13.75</v>
      </c>
      <c r="L23" s="268">
        <v>-3.05</v>
      </c>
    </row>
    <row r="24" spans="1:12">
      <c r="A24" s="267">
        <v>40940</v>
      </c>
      <c r="B24" s="268">
        <v>83</v>
      </c>
      <c r="C24" s="268">
        <v>84.9</v>
      </c>
      <c r="D24" s="268">
        <v>76</v>
      </c>
      <c r="E24" s="268">
        <v>80.849999999999994</v>
      </c>
      <c r="F24" s="268">
        <v>258086</v>
      </c>
      <c r="G24" s="268">
        <v>3566</v>
      </c>
      <c r="H24" s="268">
        <v>20914492</v>
      </c>
      <c r="I24" s="268">
        <v>180919</v>
      </c>
      <c r="J24" s="268">
        <v>70.099999999999994</v>
      </c>
      <c r="K24" s="268">
        <v>8.9</v>
      </c>
      <c r="L24" s="268">
        <v>-2.15</v>
      </c>
    </row>
    <row r="25" spans="1:12">
      <c r="A25" s="267">
        <v>40969</v>
      </c>
      <c r="B25" s="268">
        <v>81.8</v>
      </c>
      <c r="C25" s="268">
        <v>86</v>
      </c>
      <c r="D25" s="268">
        <v>76</v>
      </c>
      <c r="E25" s="268">
        <v>78.25</v>
      </c>
      <c r="F25" s="268">
        <v>1437336</v>
      </c>
      <c r="G25" s="268">
        <v>5643</v>
      </c>
      <c r="H25" s="268">
        <v>114431755</v>
      </c>
      <c r="I25" s="268">
        <v>1145407</v>
      </c>
      <c r="J25" s="268">
        <v>79.69</v>
      </c>
      <c r="K25" s="268">
        <v>10</v>
      </c>
      <c r="L25" s="268">
        <v>-3.55</v>
      </c>
    </row>
    <row r="26" spans="1:12">
      <c r="A26" s="267">
        <v>41000</v>
      </c>
      <c r="B26" s="268">
        <v>78.900000000000006</v>
      </c>
      <c r="C26" s="268">
        <v>84.65</v>
      </c>
      <c r="D26" s="268">
        <v>77.150000000000006</v>
      </c>
      <c r="E26" s="268">
        <v>79.5</v>
      </c>
      <c r="F26" s="268">
        <v>170345</v>
      </c>
      <c r="G26" s="268">
        <v>3043</v>
      </c>
      <c r="H26" s="268">
        <v>13701065</v>
      </c>
      <c r="I26" s="268">
        <v>115514</v>
      </c>
      <c r="J26" s="268">
        <v>67.81</v>
      </c>
      <c r="K26" s="268">
        <v>7.5</v>
      </c>
      <c r="L26" s="268">
        <v>0.6</v>
      </c>
    </row>
    <row r="27" spans="1:12">
      <c r="A27" s="267">
        <v>41030</v>
      </c>
      <c r="B27" s="268">
        <v>80.95</v>
      </c>
      <c r="C27" s="268">
        <v>92.5</v>
      </c>
      <c r="D27" s="268">
        <v>75</v>
      </c>
      <c r="E27" s="268">
        <v>77.95</v>
      </c>
      <c r="F27" s="268">
        <v>908740</v>
      </c>
      <c r="G27" s="268">
        <v>12552</v>
      </c>
      <c r="H27" s="268">
        <v>77079243</v>
      </c>
      <c r="I27" s="268">
        <v>260917</v>
      </c>
      <c r="J27" s="268">
        <v>28.71</v>
      </c>
      <c r="K27" s="268">
        <v>17.5</v>
      </c>
      <c r="L27" s="268">
        <v>-3</v>
      </c>
    </row>
    <row r="28" spans="1:12">
      <c r="A28" s="267">
        <v>41061</v>
      </c>
      <c r="B28" s="268">
        <v>78.099999999999994</v>
      </c>
      <c r="C28" s="268">
        <v>81.45</v>
      </c>
      <c r="D28" s="268">
        <v>76.7</v>
      </c>
      <c r="E28" s="268">
        <v>77.95</v>
      </c>
      <c r="F28" s="268">
        <v>171921</v>
      </c>
      <c r="G28" s="268">
        <v>3120</v>
      </c>
      <c r="H28" s="268">
        <v>13479772</v>
      </c>
      <c r="I28" s="268">
        <v>105228</v>
      </c>
      <c r="J28" s="268">
        <v>61.21</v>
      </c>
      <c r="K28" s="268">
        <v>4.75</v>
      </c>
      <c r="L28" s="268">
        <v>-0.15</v>
      </c>
    </row>
    <row r="29" spans="1:12">
      <c r="A29" s="267">
        <v>41091</v>
      </c>
      <c r="B29" s="268">
        <v>77.95</v>
      </c>
      <c r="C29" s="268">
        <v>84.9</v>
      </c>
      <c r="D29" s="268">
        <v>76.75</v>
      </c>
      <c r="E29" s="268">
        <v>82.15</v>
      </c>
      <c r="F29" s="268">
        <v>596823</v>
      </c>
      <c r="G29" s="268">
        <v>6123</v>
      </c>
      <c r="H29" s="268">
        <v>48323376</v>
      </c>
      <c r="I29" s="268">
        <v>329596</v>
      </c>
      <c r="J29" s="268">
        <v>55.23</v>
      </c>
      <c r="K29" s="268">
        <v>8.15</v>
      </c>
      <c r="L29" s="268">
        <v>4.2</v>
      </c>
    </row>
    <row r="30" spans="1:12">
      <c r="A30" s="267">
        <v>41122</v>
      </c>
      <c r="B30" s="268">
        <v>82.85</v>
      </c>
      <c r="C30" s="268">
        <v>94.75</v>
      </c>
      <c r="D30" s="268">
        <v>78</v>
      </c>
      <c r="E30" s="268">
        <v>84.3</v>
      </c>
      <c r="F30" s="268">
        <v>1044280</v>
      </c>
      <c r="G30" s="268">
        <v>12597</v>
      </c>
      <c r="H30" s="268">
        <v>90251190</v>
      </c>
      <c r="I30" s="268">
        <v>421461</v>
      </c>
      <c r="J30" s="268">
        <v>40.36</v>
      </c>
      <c r="K30" s="268">
        <v>16.75</v>
      </c>
      <c r="L30" s="268">
        <v>1.45</v>
      </c>
    </row>
    <row r="31" spans="1:12">
      <c r="A31" s="267">
        <v>41153</v>
      </c>
      <c r="B31" s="268">
        <v>84.5</v>
      </c>
      <c r="C31" s="268">
        <v>95.65</v>
      </c>
      <c r="D31" s="268">
        <v>84</v>
      </c>
      <c r="E31" s="268">
        <v>89.3</v>
      </c>
      <c r="F31" s="268">
        <v>1657482</v>
      </c>
      <c r="G31" s="268">
        <v>16887</v>
      </c>
      <c r="H31" s="268">
        <v>150711386</v>
      </c>
      <c r="I31" s="268">
        <v>740593</v>
      </c>
      <c r="J31" s="268">
        <v>44.68</v>
      </c>
      <c r="K31" s="268">
        <v>11.65</v>
      </c>
      <c r="L31" s="268">
        <v>4.8</v>
      </c>
    </row>
    <row r="32" spans="1:12">
      <c r="A32" s="267">
        <v>41183</v>
      </c>
      <c r="B32" s="268">
        <v>89.5</v>
      </c>
      <c r="C32" s="268">
        <v>89.5</v>
      </c>
      <c r="D32" s="268">
        <v>84.05</v>
      </c>
      <c r="E32" s="268">
        <v>85.55</v>
      </c>
      <c r="F32" s="268">
        <v>546149</v>
      </c>
      <c r="G32" s="268">
        <v>6234</v>
      </c>
      <c r="H32" s="268">
        <v>47525445</v>
      </c>
      <c r="I32" s="268">
        <v>304977</v>
      </c>
      <c r="J32" s="268">
        <v>55.84</v>
      </c>
      <c r="K32" s="268">
        <v>5.45</v>
      </c>
      <c r="L32" s="268">
        <v>-3.95</v>
      </c>
    </row>
    <row r="33" spans="1:12">
      <c r="A33" s="267">
        <v>41214</v>
      </c>
      <c r="B33" s="268">
        <v>85.3</v>
      </c>
      <c r="C33" s="268">
        <v>92.1</v>
      </c>
      <c r="D33" s="268">
        <v>82.55</v>
      </c>
      <c r="E33" s="268">
        <v>87.65</v>
      </c>
      <c r="F33" s="268">
        <v>821059</v>
      </c>
      <c r="G33" s="268">
        <v>12484</v>
      </c>
      <c r="H33" s="268">
        <v>72278830</v>
      </c>
      <c r="I33" s="268">
        <v>387500</v>
      </c>
      <c r="J33" s="268">
        <v>47.2</v>
      </c>
      <c r="K33" s="268">
        <v>9.5500000000000007</v>
      </c>
      <c r="L33" s="268">
        <v>2.35</v>
      </c>
    </row>
    <row r="34" spans="1:12">
      <c r="A34" s="267">
        <v>41244</v>
      </c>
      <c r="B34" s="268">
        <v>87.65</v>
      </c>
      <c r="C34" s="268">
        <v>105.95</v>
      </c>
      <c r="D34" s="268">
        <v>86.15</v>
      </c>
      <c r="E34" s="268">
        <v>95.2</v>
      </c>
      <c r="F34" s="268">
        <v>3435710</v>
      </c>
      <c r="G34" s="268">
        <v>38160</v>
      </c>
      <c r="H34" s="268">
        <v>335056005</v>
      </c>
      <c r="I34" s="268">
        <v>731963</v>
      </c>
      <c r="J34" s="268">
        <v>21.3</v>
      </c>
      <c r="K34" s="268">
        <v>19.8</v>
      </c>
      <c r="L34" s="268">
        <v>7.55</v>
      </c>
    </row>
    <row r="35" spans="1:12">
      <c r="A35" s="267">
        <v>41275</v>
      </c>
      <c r="B35" s="268">
        <v>95.95</v>
      </c>
      <c r="C35" s="268">
        <v>97.1</v>
      </c>
      <c r="D35" s="268">
        <v>90.25</v>
      </c>
      <c r="E35" s="268">
        <v>92.15</v>
      </c>
      <c r="F35" s="268">
        <v>923889</v>
      </c>
      <c r="G35" s="268">
        <v>9821</v>
      </c>
      <c r="H35" s="268">
        <v>87407149</v>
      </c>
      <c r="I35" s="268">
        <v>481436</v>
      </c>
      <c r="J35" s="268">
        <v>52.11</v>
      </c>
      <c r="K35" s="268">
        <v>6.85</v>
      </c>
      <c r="L35" s="268">
        <v>-3.8</v>
      </c>
    </row>
    <row r="36" spans="1:12">
      <c r="A36" s="267">
        <v>41306</v>
      </c>
      <c r="B36" s="268">
        <v>93</v>
      </c>
      <c r="C36" s="268">
        <v>104.5</v>
      </c>
      <c r="D36" s="268">
        <v>90.5</v>
      </c>
      <c r="E36" s="268">
        <v>91.45</v>
      </c>
      <c r="F36" s="268">
        <v>1332778</v>
      </c>
      <c r="G36" s="268">
        <v>4503</v>
      </c>
      <c r="H36" s="268">
        <v>123833656</v>
      </c>
      <c r="I36" s="268">
        <v>1194154</v>
      </c>
      <c r="J36" s="268">
        <v>89.6</v>
      </c>
      <c r="K36" s="268">
        <v>14</v>
      </c>
      <c r="L36" s="268">
        <v>-1.55</v>
      </c>
    </row>
    <row r="37" spans="1:12">
      <c r="A37" s="267">
        <v>41334</v>
      </c>
      <c r="B37" s="268">
        <v>91.45</v>
      </c>
      <c r="C37" s="268">
        <v>96</v>
      </c>
      <c r="D37" s="268">
        <v>88</v>
      </c>
      <c r="E37" s="268">
        <v>92.15</v>
      </c>
      <c r="F37" s="268">
        <v>382140</v>
      </c>
      <c r="G37" s="268">
        <v>5131</v>
      </c>
      <c r="H37" s="268">
        <v>35097624</v>
      </c>
      <c r="I37" s="268">
        <v>239075</v>
      </c>
      <c r="J37" s="268">
        <v>62.56</v>
      </c>
      <c r="K37" s="268">
        <v>8</v>
      </c>
      <c r="L37" s="268">
        <v>0.7</v>
      </c>
    </row>
    <row r="38" spans="1:12">
      <c r="A38" s="267">
        <v>41365</v>
      </c>
      <c r="B38" s="268">
        <v>92.1</v>
      </c>
      <c r="C38" s="268">
        <v>92.8</v>
      </c>
      <c r="D38" s="268">
        <v>87.5</v>
      </c>
      <c r="E38" s="268">
        <v>89.05</v>
      </c>
      <c r="F38" s="268">
        <v>220912</v>
      </c>
      <c r="G38" s="268">
        <v>2128</v>
      </c>
      <c r="H38" s="268">
        <v>19875337</v>
      </c>
      <c r="I38" s="268">
        <v>174129</v>
      </c>
      <c r="J38" s="268">
        <v>78.819999999999993</v>
      </c>
      <c r="K38" s="268">
        <v>5.3</v>
      </c>
      <c r="L38" s="268">
        <v>-3.05</v>
      </c>
    </row>
    <row r="39" spans="1:12">
      <c r="A39" s="267">
        <v>41395</v>
      </c>
      <c r="B39" s="268">
        <v>89</v>
      </c>
      <c r="C39" s="268">
        <v>95</v>
      </c>
      <c r="D39" s="268">
        <v>85</v>
      </c>
      <c r="E39" s="268">
        <v>89</v>
      </c>
      <c r="F39" s="268">
        <v>662754</v>
      </c>
      <c r="G39" s="268">
        <v>5622</v>
      </c>
      <c r="H39" s="268">
        <v>60094346</v>
      </c>
      <c r="I39" s="268">
        <v>507527</v>
      </c>
      <c r="J39" s="268">
        <v>76.58</v>
      </c>
      <c r="K39" s="268">
        <v>10</v>
      </c>
      <c r="L39" s="268">
        <v>0</v>
      </c>
    </row>
    <row r="40" spans="1:12">
      <c r="A40" s="267">
        <v>41426</v>
      </c>
      <c r="B40" s="268">
        <v>90.35</v>
      </c>
      <c r="C40" s="268">
        <v>93.45</v>
      </c>
      <c r="D40" s="268">
        <v>87.05</v>
      </c>
      <c r="E40" s="268">
        <v>89.75</v>
      </c>
      <c r="F40" s="268">
        <v>453448</v>
      </c>
      <c r="G40" s="268">
        <v>6803</v>
      </c>
      <c r="H40" s="268">
        <v>41012066</v>
      </c>
      <c r="I40" s="268">
        <v>307493</v>
      </c>
      <c r="J40" s="268">
        <v>67.81</v>
      </c>
      <c r="K40" s="268">
        <v>6.4</v>
      </c>
      <c r="L40" s="268">
        <v>-0.6</v>
      </c>
    </row>
    <row r="41" spans="1:12">
      <c r="A41" s="267">
        <v>41456</v>
      </c>
      <c r="B41" s="268">
        <v>89.1</v>
      </c>
      <c r="C41" s="268">
        <v>92</v>
      </c>
      <c r="D41" s="268">
        <v>85.2</v>
      </c>
      <c r="E41" s="268">
        <v>88.1</v>
      </c>
      <c r="F41" s="268">
        <v>115160</v>
      </c>
      <c r="G41" s="268">
        <v>3747</v>
      </c>
      <c r="H41" s="268">
        <v>10343503</v>
      </c>
      <c r="I41" s="268">
        <v>70946</v>
      </c>
      <c r="J41" s="268">
        <v>61.61</v>
      </c>
      <c r="K41" s="268">
        <v>6.8</v>
      </c>
      <c r="L41" s="268">
        <v>-1</v>
      </c>
    </row>
    <row r="42" spans="1:12">
      <c r="A42" s="267">
        <v>41487</v>
      </c>
      <c r="B42" s="268">
        <v>89.55</v>
      </c>
      <c r="C42" s="268">
        <v>90.5</v>
      </c>
      <c r="D42" s="268">
        <v>79</v>
      </c>
      <c r="E42" s="268">
        <v>82.65</v>
      </c>
      <c r="F42" s="268">
        <v>165386</v>
      </c>
      <c r="G42" s="268">
        <v>4612</v>
      </c>
      <c r="H42" s="268">
        <v>14131348</v>
      </c>
      <c r="I42" s="268">
        <v>113786</v>
      </c>
      <c r="J42" s="268">
        <v>68.8</v>
      </c>
      <c r="K42" s="268">
        <v>11.5</v>
      </c>
      <c r="L42" s="268">
        <v>-6.9</v>
      </c>
    </row>
    <row r="43" spans="1:12">
      <c r="A43" s="267">
        <v>41518</v>
      </c>
      <c r="B43" s="268">
        <v>87</v>
      </c>
      <c r="C43" s="268">
        <v>93</v>
      </c>
      <c r="D43" s="268">
        <v>81.599999999999994</v>
      </c>
      <c r="E43" s="268">
        <v>83.25</v>
      </c>
      <c r="F43" s="268">
        <v>97902</v>
      </c>
      <c r="G43" s="268">
        <v>3002</v>
      </c>
      <c r="H43" s="268">
        <v>8163257</v>
      </c>
      <c r="I43" s="268">
        <v>59297</v>
      </c>
      <c r="J43" s="268">
        <v>60.57</v>
      </c>
      <c r="K43" s="268">
        <v>11.4</v>
      </c>
      <c r="L43" s="268">
        <v>-3.75</v>
      </c>
    </row>
    <row r="44" spans="1:12">
      <c r="A44" s="267">
        <v>41548</v>
      </c>
      <c r="B44" s="268">
        <v>83</v>
      </c>
      <c r="C44" s="268">
        <v>89.75</v>
      </c>
      <c r="D44" s="268">
        <v>82.55</v>
      </c>
      <c r="E44" s="268">
        <v>88.1</v>
      </c>
      <c r="F44" s="268">
        <v>271222</v>
      </c>
      <c r="G44" s="268">
        <v>5722</v>
      </c>
      <c r="H44" s="268">
        <v>23273320</v>
      </c>
      <c r="I44" s="268">
        <v>176093</v>
      </c>
      <c r="J44" s="268">
        <v>64.930000000000007</v>
      </c>
      <c r="K44" s="268">
        <v>7.2</v>
      </c>
      <c r="L44" s="268">
        <v>5.0999999999999996</v>
      </c>
    </row>
    <row r="45" spans="1:12">
      <c r="A45" s="267">
        <v>41579</v>
      </c>
      <c r="B45" s="268">
        <v>89.35</v>
      </c>
      <c r="C45" s="268">
        <v>109.5</v>
      </c>
      <c r="D45" s="268">
        <v>88</v>
      </c>
      <c r="E45" s="268">
        <v>106.85</v>
      </c>
      <c r="F45" s="268">
        <v>868227</v>
      </c>
      <c r="G45" s="268">
        <v>19062</v>
      </c>
      <c r="H45" s="268">
        <v>87270329</v>
      </c>
      <c r="I45" s="268">
        <v>351385</v>
      </c>
      <c r="J45" s="268">
        <v>40.47</v>
      </c>
      <c r="K45" s="268">
        <v>21.5</v>
      </c>
      <c r="L45" s="268">
        <v>17.5</v>
      </c>
    </row>
    <row r="46" spans="1:12">
      <c r="A46" s="267">
        <v>41609</v>
      </c>
      <c r="B46" s="268">
        <v>108</v>
      </c>
      <c r="C46" s="268">
        <v>143.44999999999999</v>
      </c>
      <c r="D46" s="268">
        <v>102.4</v>
      </c>
      <c r="E46" s="268">
        <v>129.4</v>
      </c>
      <c r="F46" s="268">
        <v>2395036</v>
      </c>
      <c r="G46" s="268">
        <v>48143</v>
      </c>
      <c r="H46" s="268">
        <v>296107413</v>
      </c>
      <c r="I46" s="268">
        <v>741802</v>
      </c>
      <c r="J46" s="268">
        <v>30.97</v>
      </c>
      <c r="K46" s="268">
        <v>41.05</v>
      </c>
      <c r="L46" s="268">
        <v>21.4</v>
      </c>
    </row>
    <row r="47" spans="1:12">
      <c r="A47" s="267">
        <v>41640</v>
      </c>
      <c r="B47" s="268">
        <v>130.4</v>
      </c>
      <c r="C47" s="268">
        <v>140.55000000000001</v>
      </c>
      <c r="D47" s="268">
        <v>112.1</v>
      </c>
      <c r="E47" s="268">
        <v>122.05</v>
      </c>
      <c r="F47" s="268">
        <v>1576443</v>
      </c>
      <c r="G47" s="268">
        <v>35709</v>
      </c>
      <c r="H47" s="268">
        <v>207644983</v>
      </c>
      <c r="I47" s="268">
        <v>604892</v>
      </c>
      <c r="J47" s="268">
        <v>38.369999999999997</v>
      </c>
      <c r="K47" s="268">
        <v>28.45</v>
      </c>
      <c r="L47" s="268">
        <v>-8.35</v>
      </c>
    </row>
    <row r="48" spans="1:12">
      <c r="A48" s="267">
        <v>41671</v>
      </c>
      <c r="B48" s="268">
        <v>121</v>
      </c>
      <c r="C48" s="268">
        <v>129.5</v>
      </c>
      <c r="D48" s="268">
        <v>115</v>
      </c>
      <c r="E48" s="268">
        <v>128.55000000000001</v>
      </c>
      <c r="F48" s="268">
        <v>523556</v>
      </c>
      <c r="G48" s="268">
        <v>14614</v>
      </c>
      <c r="H48" s="268">
        <v>63615028</v>
      </c>
      <c r="I48" s="268">
        <v>200990</v>
      </c>
      <c r="J48" s="268">
        <v>38.39</v>
      </c>
      <c r="K48" s="268">
        <v>14.5</v>
      </c>
      <c r="L48" s="268">
        <v>7.55</v>
      </c>
    </row>
    <row r="49" spans="1:12">
      <c r="A49" s="267">
        <v>41699</v>
      </c>
      <c r="B49" s="268">
        <v>128.69999999999999</v>
      </c>
      <c r="C49" s="268">
        <v>135.80000000000001</v>
      </c>
      <c r="D49" s="268">
        <v>120.9</v>
      </c>
      <c r="E49" s="268">
        <v>125.95</v>
      </c>
      <c r="F49" s="268">
        <v>621211</v>
      </c>
      <c r="G49" s="268">
        <v>16150</v>
      </c>
      <c r="H49" s="268">
        <v>79924402</v>
      </c>
      <c r="I49" s="268">
        <v>289856</v>
      </c>
      <c r="J49" s="268">
        <v>46.66</v>
      </c>
      <c r="K49" s="268">
        <v>14.9</v>
      </c>
      <c r="L49" s="268">
        <v>-2.75</v>
      </c>
    </row>
    <row r="50" spans="1:12">
      <c r="A50" s="267">
        <v>41730</v>
      </c>
      <c r="B50" s="268">
        <v>128.94999999999999</v>
      </c>
      <c r="C50" s="268">
        <v>145</v>
      </c>
      <c r="D50" s="268">
        <v>126.1</v>
      </c>
      <c r="E50" s="268">
        <v>130.69999999999999</v>
      </c>
      <c r="F50" s="268">
        <v>944480</v>
      </c>
      <c r="G50" s="268">
        <v>28725</v>
      </c>
      <c r="H50" s="268">
        <v>130252136</v>
      </c>
      <c r="I50" s="268">
        <v>390341</v>
      </c>
      <c r="J50" s="268">
        <v>41.33</v>
      </c>
      <c r="K50" s="268">
        <v>18.899999999999999</v>
      </c>
      <c r="L50" s="268">
        <v>1.75</v>
      </c>
    </row>
    <row r="51" spans="1:12">
      <c r="A51" s="267">
        <v>41760</v>
      </c>
      <c r="B51" s="268">
        <v>131.4</v>
      </c>
      <c r="C51" s="268">
        <v>140</v>
      </c>
      <c r="D51" s="268">
        <v>115.5</v>
      </c>
      <c r="E51" s="268">
        <v>119</v>
      </c>
      <c r="F51" s="268">
        <v>768999</v>
      </c>
      <c r="G51" s="268">
        <v>25736</v>
      </c>
      <c r="H51" s="268">
        <v>99004977</v>
      </c>
      <c r="I51" s="268">
        <v>457762</v>
      </c>
      <c r="J51" s="268">
        <v>59.53</v>
      </c>
      <c r="K51" s="268">
        <v>24.5</v>
      </c>
      <c r="L51" s="268">
        <v>-12.4</v>
      </c>
    </row>
    <row r="52" spans="1:12">
      <c r="A52" s="267">
        <v>41791</v>
      </c>
      <c r="B52" s="268">
        <v>119.95</v>
      </c>
      <c r="C52" s="268">
        <v>138.4</v>
      </c>
      <c r="D52" s="268">
        <v>117</v>
      </c>
      <c r="E52" s="268">
        <v>133.85</v>
      </c>
      <c r="F52" s="268">
        <v>1023344</v>
      </c>
      <c r="G52" s="268">
        <v>32704</v>
      </c>
      <c r="H52" s="268">
        <v>133795566</v>
      </c>
      <c r="I52" s="268">
        <v>408832</v>
      </c>
      <c r="J52" s="268">
        <v>39.950000000000003</v>
      </c>
      <c r="K52" s="268">
        <v>21.4</v>
      </c>
      <c r="L52" s="268">
        <v>13.9</v>
      </c>
    </row>
    <row r="53" spans="1:12">
      <c r="A53" s="267">
        <v>41821</v>
      </c>
      <c r="B53" s="268">
        <v>134.15</v>
      </c>
      <c r="C53" s="268">
        <v>152.5</v>
      </c>
      <c r="D53" s="268">
        <v>128</v>
      </c>
      <c r="E53" s="268">
        <v>141</v>
      </c>
      <c r="F53" s="268">
        <v>2814288</v>
      </c>
      <c r="G53" s="268">
        <v>55740</v>
      </c>
      <c r="H53" s="268">
        <v>398334168</v>
      </c>
      <c r="I53" s="268">
        <v>1645464</v>
      </c>
      <c r="J53" s="268">
        <v>58.47</v>
      </c>
      <c r="K53" s="268">
        <v>24.5</v>
      </c>
      <c r="L53" s="268">
        <v>6.85</v>
      </c>
    </row>
    <row r="54" spans="1:12">
      <c r="A54" s="267">
        <v>41852</v>
      </c>
      <c r="B54" s="268">
        <v>139.05000000000001</v>
      </c>
      <c r="C54" s="268">
        <v>166.5</v>
      </c>
      <c r="D54" s="268">
        <v>130.1</v>
      </c>
      <c r="E54" s="268">
        <v>159</v>
      </c>
      <c r="F54" s="268">
        <v>7015935</v>
      </c>
      <c r="G54" s="268">
        <v>70270</v>
      </c>
      <c r="H54" s="268">
        <v>1028105113</v>
      </c>
      <c r="I54" s="268">
        <v>5235595</v>
      </c>
      <c r="J54" s="268">
        <v>74.62</v>
      </c>
      <c r="K54" s="268">
        <v>36.4</v>
      </c>
      <c r="L54" s="268">
        <v>19.95</v>
      </c>
    </row>
    <row r="55" spans="1:12">
      <c r="A55" s="267">
        <v>41883</v>
      </c>
      <c r="B55" s="268">
        <v>159.75</v>
      </c>
      <c r="C55" s="268">
        <v>170.9</v>
      </c>
      <c r="D55" s="268">
        <v>138.75</v>
      </c>
      <c r="E55" s="268">
        <v>146.1</v>
      </c>
      <c r="F55" s="268">
        <v>957759</v>
      </c>
      <c r="G55" s="268">
        <v>37236</v>
      </c>
      <c r="H55" s="268">
        <v>151970830</v>
      </c>
      <c r="I55" s="268">
        <v>352360</v>
      </c>
      <c r="J55" s="268">
        <v>36.79</v>
      </c>
      <c r="K55" s="268">
        <v>32.15</v>
      </c>
      <c r="L55" s="268">
        <v>-13.65</v>
      </c>
    </row>
    <row r="56" spans="1:12">
      <c r="A56" s="267">
        <v>41913</v>
      </c>
      <c r="B56" s="268">
        <v>146.69999999999999</v>
      </c>
      <c r="C56" s="268">
        <v>165.8</v>
      </c>
      <c r="D56" s="268">
        <v>142.05000000000001</v>
      </c>
      <c r="E56" s="268">
        <v>156.19999999999999</v>
      </c>
      <c r="F56" s="268">
        <v>355910</v>
      </c>
      <c r="G56" s="268">
        <v>13810</v>
      </c>
      <c r="H56" s="268">
        <v>54706783</v>
      </c>
      <c r="I56" s="268">
        <v>159571</v>
      </c>
      <c r="J56" s="268">
        <v>44.83</v>
      </c>
      <c r="K56" s="268">
        <v>23.75</v>
      </c>
      <c r="L56" s="268">
        <v>9.5</v>
      </c>
    </row>
    <row r="57" spans="1:12">
      <c r="A57" s="267">
        <v>41944</v>
      </c>
      <c r="B57" s="268">
        <v>157.19999999999999</v>
      </c>
      <c r="C57" s="268">
        <v>162.30000000000001</v>
      </c>
      <c r="D57" s="268">
        <v>142</v>
      </c>
      <c r="E57" s="268">
        <v>146.6</v>
      </c>
      <c r="F57" s="268">
        <v>339981</v>
      </c>
      <c r="G57" s="268">
        <v>13217</v>
      </c>
      <c r="H57" s="268">
        <v>52189755</v>
      </c>
      <c r="I57" s="268">
        <v>171736</v>
      </c>
      <c r="J57" s="268">
        <v>50.51</v>
      </c>
      <c r="K57" s="268">
        <v>20.3</v>
      </c>
      <c r="L57" s="268">
        <v>-10.6</v>
      </c>
    </row>
    <row r="58" spans="1:12">
      <c r="A58" s="267">
        <v>41974</v>
      </c>
      <c r="B58" s="268">
        <v>147</v>
      </c>
      <c r="C58" s="268">
        <v>170</v>
      </c>
      <c r="D58" s="268">
        <v>142.6</v>
      </c>
      <c r="E58" s="268">
        <v>160.25</v>
      </c>
      <c r="F58" s="268">
        <v>583939</v>
      </c>
      <c r="G58" s="268">
        <v>24920</v>
      </c>
      <c r="H58" s="268">
        <v>90761067</v>
      </c>
      <c r="I58" s="268">
        <v>237056</v>
      </c>
      <c r="J58" s="268">
        <v>40.6</v>
      </c>
      <c r="K58" s="268">
        <v>27.4</v>
      </c>
      <c r="L58" s="268">
        <v>13.25</v>
      </c>
    </row>
    <row r="59" spans="1:12">
      <c r="A59" s="267">
        <v>42005</v>
      </c>
      <c r="B59" s="268">
        <v>160.69999999999999</v>
      </c>
      <c r="C59" s="268">
        <v>174.1</v>
      </c>
      <c r="D59" s="268">
        <v>153.05000000000001</v>
      </c>
      <c r="E59" s="268">
        <v>165.3</v>
      </c>
      <c r="F59" s="268">
        <v>469925</v>
      </c>
      <c r="G59" s="268">
        <v>19182</v>
      </c>
      <c r="H59" s="268">
        <v>76376661</v>
      </c>
      <c r="I59" s="268">
        <v>188905</v>
      </c>
      <c r="J59" s="268">
        <v>40.200000000000003</v>
      </c>
      <c r="K59" s="268">
        <v>21.05</v>
      </c>
      <c r="L59" s="268">
        <v>4.5999999999999996</v>
      </c>
    </row>
    <row r="60" spans="1:12">
      <c r="A60" s="267">
        <v>42036</v>
      </c>
      <c r="B60" s="268">
        <v>162.94999999999999</v>
      </c>
      <c r="C60" s="268">
        <v>176</v>
      </c>
      <c r="D60" s="268">
        <v>149.35</v>
      </c>
      <c r="E60" s="268">
        <v>153.35</v>
      </c>
      <c r="F60" s="268">
        <v>368586</v>
      </c>
      <c r="G60" s="268">
        <v>16104</v>
      </c>
      <c r="H60" s="268">
        <v>59439385</v>
      </c>
      <c r="I60" s="268">
        <v>158073</v>
      </c>
      <c r="J60" s="268">
        <v>42.89</v>
      </c>
      <c r="K60" s="268">
        <v>26.65</v>
      </c>
      <c r="L60" s="268">
        <v>-9.6</v>
      </c>
    </row>
    <row r="61" spans="1:12">
      <c r="A61" s="267">
        <v>42064</v>
      </c>
      <c r="B61" s="268">
        <v>154</v>
      </c>
      <c r="C61" s="268">
        <v>163.4</v>
      </c>
      <c r="D61" s="268">
        <v>144.5</v>
      </c>
      <c r="E61" s="268">
        <v>151.65</v>
      </c>
      <c r="F61" s="268">
        <v>275213</v>
      </c>
      <c r="G61" s="268">
        <v>10086</v>
      </c>
      <c r="H61" s="268">
        <v>43113709</v>
      </c>
      <c r="I61" s="268">
        <v>134704</v>
      </c>
      <c r="J61" s="268">
        <v>48.95</v>
      </c>
      <c r="K61" s="268">
        <v>18.899999999999999</v>
      </c>
      <c r="L61" s="268">
        <v>-2.35</v>
      </c>
    </row>
    <row r="62" spans="1:12">
      <c r="A62" s="267">
        <v>42095</v>
      </c>
      <c r="B62" s="268">
        <v>152.6</v>
      </c>
      <c r="C62" s="268">
        <v>183.3</v>
      </c>
      <c r="D62" s="268">
        <v>149.25</v>
      </c>
      <c r="E62" s="268">
        <v>153.1</v>
      </c>
      <c r="F62" s="268">
        <v>563653</v>
      </c>
      <c r="G62" s="268">
        <v>21707</v>
      </c>
      <c r="H62" s="268">
        <v>93087925</v>
      </c>
      <c r="I62" s="268">
        <v>215964</v>
      </c>
      <c r="J62" s="268">
        <v>38.32</v>
      </c>
      <c r="K62" s="268">
        <v>34.049999999999997</v>
      </c>
      <c r="L62" s="268">
        <v>0.5</v>
      </c>
    </row>
    <row r="63" spans="1:12">
      <c r="A63" s="267">
        <v>42125</v>
      </c>
      <c r="B63" s="268">
        <v>153.69999999999999</v>
      </c>
      <c r="C63" s="268">
        <v>162.9</v>
      </c>
      <c r="D63" s="268">
        <v>150.19999999999999</v>
      </c>
      <c r="E63" s="268">
        <v>154.35</v>
      </c>
      <c r="F63" s="268">
        <v>777137</v>
      </c>
      <c r="G63" s="268">
        <v>7748</v>
      </c>
      <c r="H63" s="268">
        <v>119455392</v>
      </c>
      <c r="I63" s="268">
        <v>634510</v>
      </c>
      <c r="J63" s="268">
        <v>81.650000000000006</v>
      </c>
      <c r="K63" s="268">
        <v>12.7</v>
      </c>
      <c r="L63" s="268">
        <v>0.65</v>
      </c>
    </row>
    <row r="64" spans="1:12">
      <c r="A64" s="267">
        <v>42156</v>
      </c>
      <c r="B64" s="268">
        <v>154.94999999999999</v>
      </c>
      <c r="C64" s="268">
        <v>155.5</v>
      </c>
      <c r="D64" s="268">
        <v>145.1</v>
      </c>
      <c r="E64" s="268">
        <v>149.69999999999999</v>
      </c>
      <c r="F64" s="268">
        <v>195427</v>
      </c>
      <c r="G64" s="268">
        <v>4219</v>
      </c>
      <c r="H64" s="268">
        <v>29349881</v>
      </c>
      <c r="I64" s="268">
        <v>92405</v>
      </c>
      <c r="J64" s="268">
        <v>47.28</v>
      </c>
      <c r="K64" s="268">
        <v>10.4</v>
      </c>
      <c r="L64" s="268">
        <v>-5.25</v>
      </c>
    </row>
    <row r="65" spans="1:12">
      <c r="A65" s="267">
        <v>42186</v>
      </c>
      <c r="B65" s="268">
        <v>149.5</v>
      </c>
      <c r="C65" s="268">
        <v>177</v>
      </c>
      <c r="D65" s="268">
        <v>149.1</v>
      </c>
      <c r="E65" s="268">
        <v>166.1</v>
      </c>
      <c r="F65" s="268">
        <v>651795</v>
      </c>
      <c r="G65" s="268">
        <v>14578</v>
      </c>
      <c r="H65" s="268">
        <v>107258391</v>
      </c>
      <c r="I65" s="268">
        <v>237207</v>
      </c>
      <c r="J65" s="268">
        <v>36.39</v>
      </c>
      <c r="K65" s="268">
        <v>27.9</v>
      </c>
      <c r="L65" s="268">
        <v>16.600000000000001</v>
      </c>
    </row>
    <row r="66" spans="1:12">
      <c r="A66" s="267">
        <v>42217</v>
      </c>
      <c r="B66" s="268">
        <v>165.95</v>
      </c>
      <c r="C66" s="268">
        <v>221.4</v>
      </c>
      <c r="D66" s="268">
        <v>165.95</v>
      </c>
      <c r="E66" s="268">
        <v>202.65</v>
      </c>
      <c r="F66" s="268">
        <v>1958323</v>
      </c>
      <c r="G66" s="268">
        <v>37295</v>
      </c>
      <c r="H66" s="268">
        <v>382779050</v>
      </c>
      <c r="I66" s="268">
        <v>587193</v>
      </c>
      <c r="J66" s="268">
        <v>29.98</v>
      </c>
      <c r="K66" s="268">
        <v>55.45</v>
      </c>
      <c r="L66" s="268">
        <v>36.700000000000003</v>
      </c>
    </row>
    <row r="67" spans="1:12">
      <c r="A67" s="267">
        <v>42248</v>
      </c>
      <c r="B67" s="268">
        <v>199.5</v>
      </c>
      <c r="C67" s="268">
        <v>246.9</v>
      </c>
      <c r="D67" s="268">
        <v>185.15</v>
      </c>
      <c r="E67" s="268">
        <v>238.45</v>
      </c>
      <c r="F67" s="268">
        <v>1582720</v>
      </c>
      <c r="G67" s="268">
        <v>34971</v>
      </c>
      <c r="H67" s="268">
        <v>352898543</v>
      </c>
      <c r="I67" s="268">
        <v>355615</v>
      </c>
      <c r="J67" s="268">
        <v>22.47</v>
      </c>
      <c r="K67" s="268">
        <v>61.75</v>
      </c>
      <c r="L67" s="268">
        <v>38.950000000000003</v>
      </c>
    </row>
    <row r="68" spans="1:12">
      <c r="A68" s="267">
        <v>42278</v>
      </c>
      <c r="B68" s="268">
        <v>240.2</v>
      </c>
      <c r="C68" s="268">
        <v>273.8</v>
      </c>
      <c r="D68" s="268">
        <v>237</v>
      </c>
      <c r="E68" s="268">
        <v>240.3</v>
      </c>
      <c r="F68" s="268">
        <v>1757708</v>
      </c>
      <c r="G68" s="268">
        <v>36574</v>
      </c>
      <c r="H68" s="268">
        <v>451480543</v>
      </c>
      <c r="I68" s="268">
        <v>345866</v>
      </c>
      <c r="J68" s="268">
        <v>19.68</v>
      </c>
      <c r="K68" s="268">
        <v>36.799999999999997</v>
      </c>
      <c r="L68" s="268">
        <v>0.1</v>
      </c>
    </row>
    <row r="69" spans="1:12">
      <c r="A69" s="267">
        <v>42309</v>
      </c>
      <c r="B69" s="268">
        <v>240</v>
      </c>
      <c r="C69" s="268">
        <v>245.85</v>
      </c>
      <c r="D69" s="268">
        <v>215</v>
      </c>
      <c r="E69" s="268">
        <v>243.15</v>
      </c>
      <c r="F69" s="268">
        <v>752914</v>
      </c>
      <c r="G69" s="268">
        <v>15404</v>
      </c>
      <c r="H69" s="268">
        <v>176219814</v>
      </c>
      <c r="I69" s="268">
        <v>233521</v>
      </c>
      <c r="J69" s="268">
        <v>31.02</v>
      </c>
      <c r="K69" s="268">
        <v>30.85</v>
      </c>
      <c r="L69" s="268">
        <v>3.15</v>
      </c>
    </row>
    <row r="70" spans="1:12">
      <c r="A70" s="267">
        <v>42339</v>
      </c>
      <c r="B70" s="268">
        <v>245</v>
      </c>
      <c r="C70" s="268">
        <v>249</v>
      </c>
      <c r="D70" s="268">
        <v>220</v>
      </c>
      <c r="E70" s="268">
        <v>230.75</v>
      </c>
      <c r="F70" s="268">
        <v>423059</v>
      </c>
      <c r="G70" s="268">
        <v>9442</v>
      </c>
      <c r="H70" s="268">
        <v>99202351</v>
      </c>
      <c r="I70" s="268">
        <v>151528</v>
      </c>
      <c r="J70" s="268">
        <v>35.82</v>
      </c>
      <c r="K70" s="268">
        <v>29</v>
      </c>
      <c r="L70" s="268">
        <v>-14.25</v>
      </c>
    </row>
    <row r="71" spans="1:12">
      <c r="A71" s="267">
        <v>42370</v>
      </c>
      <c r="B71" s="268">
        <v>229.55</v>
      </c>
      <c r="C71" s="268">
        <v>236.5</v>
      </c>
      <c r="D71" s="268">
        <v>183.15</v>
      </c>
      <c r="E71" s="268">
        <v>196.6</v>
      </c>
      <c r="F71" s="268">
        <v>200380</v>
      </c>
      <c r="G71" s="268">
        <v>6536</v>
      </c>
      <c r="H71" s="268">
        <v>42009330</v>
      </c>
      <c r="I71" s="268">
        <v>103850</v>
      </c>
      <c r="J71" s="268">
        <v>51.83</v>
      </c>
      <c r="K71" s="268">
        <v>53.35</v>
      </c>
      <c r="L71" s="268">
        <v>-32.950000000000003</v>
      </c>
    </row>
    <row r="72" spans="1:12">
      <c r="A72" s="267">
        <v>42401</v>
      </c>
      <c r="B72" s="268">
        <v>198.2</v>
      </c>
      <c r="C72" s="268">
        <v>200</v>
      </c>
      <c r="D72" s="268">
        <v>170.15</v>
      </c>
      <c r="E72" s="268">
        <v>179.65</v>
      </c>
      <c r="F72" s="268">
        <v>122167</v>
      </c>
      <c r="G72" s="268">
        <v>3761</v>
      </c>
      <c r="H72" s="268">
        <v>22205925</v>
      </c>
      <c r="I72" s="268">
        <v>82145</v>
      </c>
      <c r="J72" s="268">
        <v>67.239999999999995</v>
      </c>
      <c r="K72" s="268">
        <v>29.85</v>
      </c>
      <c r="L72" s="268">
        <v>-18.55</v>
      </c>
    </row>
    <row r="73" spans="1:12">
      <c r="A73" s="267">
        <v>42430</v>
      </c>
      <c r="B73" s="268">
        <v>181</v>
      </c>
      <c r="C73" s="268">
        <v>197.75</v>
      </c>
      <c r="D73" s="268">
        <v>175</v>
      </c>
      <c r="E73" s="268">
        <v>185.25</v>
      </c>
      <c r="F73" s="268">
        <v>135378</v>
      </c>
      <c r="G73" s="268">
        <v>3975</v>
      </c>
      <c r="H73" s="268">
        <v>25101144</v>
      </c>
      <c r="I73" s="268">
        <v>84011</v>
      </c>
      <c r="J73" s="268">
        <v>62.06</v>
      </c>
      <c r="K73" s="268">
        <v>22.75</v>
      </c>
      <c r="L73" s="268">
        <v>4.25</v>
      </c>
    </row>
    <row r="74" spans="1:12">
      <c r="A74" s="267">
        <v>42461</v>
      </c>
      <c r="B74" s="268">
        <v>183</v>
      </c>
      <c r="C74" s="268">
        <v>200.7</v>
      </c>
      <c r="D74" s="268">
        <v>175</v>
      </c>
      <c r="E74" s="268">
        <v>180.15</v>
      </c>
      <c r="F74" s="268">
        <v>60740</v>
      </c>
      <c r="G74" s="268">
        <v>2637</v>
      </c>
      <c r="H74" s="268">
        <v>11169330</v>
      </c>
      <c r="I74" s="268">
        <v>36601</v>
      </c>
      <c r="J74" s="268">
        <v>60.26</v>
      </c>
      <c r="K74" s="268">
        <v>25.7</v>
      </c>
      <c r="L74" s="268">
        <v>-2.85</v>
      </c>
    </row>
    <row r="75" spans="1:12">
      <c r="A75" s="267">
        <v>42491</v>
      </c>
      <c r="B75" s="268">
        <v>182.7</v>
      </c>
      <c r="C75" s="268">
        <v>192.2</v>
      </c>
      <c r="D75" s="268">
        <v>175.5</v>
      </c>
      <c r="E75" s="268">
        <v>186.7</v>
      </c>
      <c r="F75" s="268">
        <v>111362</v>
      </c>
      <c r="G75" s="268">
        <v>3266</v>
      </c>
      <c r="H75" s="268">
        <v>20579664</v>
      </c>
      <c r="I75" s="268">
        <v>56749</v>
      </c>
      <c r="J75" s="268">
        <v>50.96</v>
      </c>
      <c r="K75" s="268">
        <v>16.7</v>
      </c>
      <c r="L75" s="268">
        <v>4</v>
      </c>
    </row>
    <row r="76" spans="1:12">
      <c r="A76" s="267">
        <v>42522</v>
      </c>
      <c r="B76" s="268">
        <v>186.1</v>
      </c>
      <c r="C76" s="268">
        <v>189.9</v>
      </c>
      <c r="D76" s="268">
        <v>165.5</v>
      </c>
      <c r="E76" s="268">
        <v>186.05</v>
      </c>
      <c r="F76" s="268">
        <v>123733</v>
      </c>
      <c r="G76" s="268">
        <v>4222</v>
      </c>
      <c r="H76" s="268">
        <v>22541722</v>
      </c>
      <c r="I76" s="268">
        <v>66903</v>
      </c>
      <c r="J76" s="268">
        <v>54.07</v>
      </c>
      <c r="K76" s="268">
        <v>24.4</v>
      </c>
      <c r="L76" s="268">
        <v>-0.05</v>
      </c>
    </row>
    <row r="77" spans="1:12">
      <c r="A77" s="267">
        <v>42552</v>
      </c>
      <c r="B77" s="268">
        <v>186.55</v>
      </c>
      <c r="C77" s="268">
        <v>200</v>
      </c>
      <c r="D77" s="268">
        <v>182</v>
      </c>
      <c r="E77" s="268">
        <v>190.2</v>
      </c>
      <c r="F77" s="268">
        <v>267280</v>
      </c>
      <c r="G77" s="268">
        <v>7382</v>
      </c>
      <c r="H77" s="268">
        <v>51364424</v>
      </c>
      <c r="I77" s="268">
        <v>108005</v>
      </c>
      <c r="J77" s="268">
        <v>40.409999999999997</v>
      </c>
      <c r="K77" s="268">
        <v>18</v>
      </c>
      <c r="L77" s="268">
        <v>3.65</v>
      </c>
    </row>
    <row r="78" spans="1:12">
      <c r="A78" s="267">
        <v>42583</v>
      </c>
      <c r="B78" s="268">
        <v>192.45</v>
      </c>
      <c r="C78" s="268">
        <v>194</v>
      </c>
      <c r="D78" s="268">
        <v>180</v>
      </c>
      <c r="E78" s="268">
        <v>188.4</v>
      </c>
      <c r="F78" s="268">
        <v>667304</v>
      </c>
      <c r="G78" s="268">
        <v>4171</v>
      </c>
      <c r="H78" s="268">
        <v>126829209</v>
      </c>
      <c r="I78" s="268">
        <v>85408</v>
      </c>
      <c r="J78" s="268">
        <v>12.8</v>
      </c>
      <c r="K78" s="268">
        <v>14</v>
      </c>
      <c r="L78" s="268">
        <v>-4.05</v>
      </c>
    </row>
    <row r="79" spans="1:12">
      <c r="A79" s="267">
        <v>42614</v>
      </c>
      <c r="B79" s="268">
        <v>186.8</v>
      </c>
      <c r="C79" s="268">
        <v>237</v>
      </c>
      <c r="D79" s="268">
        <v>186.1</v>
      </c>
      <c r="E79" s="268">
        <v>215.8</v>
      </c>
      <c r="F79" s="268">
        <v>883169</v>
      </c>
      <c r="G79" s="268">
        <v>24908</v>
      </c>
      <c r="H79" s="268">
        <v>195354369</v>
      </c>
      <c r="I79" s="268">
        <v>304440</v>
      </c>
      <c r="J79" s="268">
        <v>34.47</v>
      </c>
      <c r="K79" s="268">
        <v>50.9</v>
      </c>
      <c r="L79" s="268">
        <v>29</v>
      </c>
    </row>
    <row r="80" spans="1:12">
      <c r="A80" s="267">
        <v>42644</v>
      </c>
      <c r="B80" s="268">
        <v>218</v>
      </c>
      <c r="C80" s="268">
        <v>231.4</v>
      </c>
      <c r="D80" s="268">
        <v>214</v>
      </c>
      <c r="E80" s="268">
        <v>227.7</v>
      </c>
      <c r="F80" s="268">
        <v>160753</v>
      </c>
      <c r="G80" s="268">
        <v>7807</v>
      </c>
      <c r="H80" s="268">
        <v>35679505</v>
      </c>
      <c r="I80" s="268">
        <v>75939</v>
      </c>
      <c r="J80" s="268">
        <v>47.24</v>
      </c>
      <c r="K80" s="268">
        <v>17.399999999999999</v>
      </c>
      <c r="L80" s="268">
        <v>9.6999999999999993</v>
      </c>
    </row>
    <row r="81" spans="1:12">
      <c r="A81" s="267">
        <v>42675</v>
      </c>
      <c r="B81" s="268">
        <v>229.9</v>
      </c>
      <c r="C81" s="268">
        <v>240</v>
      </c>
      <c r="D81" s="268">
        <v>201</v>
      </c>
      <c r="E81" s="268">
        <v>218.2</v>
      </c>
      <c r="F81" s="268">
        <v>156343</v>
      </c>
      <c r="G81" s="268">
        <v>7036</v>
      </c>
      <c r="H81" s="268">
        <v>34398996</v>
      </c>
      <c r="I81" s="268">
        <v>85269</v>
      </c>
      <c r="J81" s="268">
        <v>54.54</v>
      </c>
      <c r="K81" s="268">
        <v>39</v>
      </c>
      <c r="L81" s="268">
        <v>-11.7</v>
      </c>
    </row>
    <row r="82" spans="1:12">
      <c r="A82" s="267">
        <v>42705</v>
      </c>
      <c r="B82" s="268">
        <v>219.55</v>
      </c>
      <c r="C82" s="268">
        <v>231.75</v>
      </c>
      <c r="D82" s="268">
        <v>200</v>
      </c>
      <c r="E82" s="268">
        <v>221.2</v>
      </c>
      <c r="F82" s="268">
        <v>160265</v>
      </c>
      <c r="G82" s="268">
        <v>6334</v>
      </c>
      <c r="H82" s="268">
        <v>35139878</v>
      </c>
      <c r="I82" s="268">
        <v>91701</v>
      </c>
      <c r="J82" s="268">
        <v>57.22</v>
      </c>
      <c r="K82" s="268">
        <v>31.75</v>
      </c>
      <c r="L82" s="268">
        <v>1.65</v>
      </c>
    </row>
    <row r="83" spans="1:12">
      <c r="A83" s="267">
        <v>42736</v>
      </c>
      <c r="B83" s="268">
        <v>221.2</v>
      </c>
      <c r="C83" s="268">
        <v>226.1</v>
      </c>
      <c r="D83" s="268">
        <v>212.4</v>
      </c>
      <c r="E83" s="268">
        <v>213.5</v>
      </c>
      <c r="F83" s="268">
        <v>83846</v>
      </c>
      <c r="G83" s="268">
        <v>2993</v>
      </c>
      <c r="H83" s="268">
        <v>18436870</v>
      </c>
      <c r="I83" s="268">
        <v>57450</v>
      </c>
      <c r="J83" s="268">
        <v>68.52</v>
      </c>
      <c r="K83" s="268">
        <v>13.7</v>
      </c>
      <c r="L83" s="268">
        <v>-7.7</v>
      </c>
    </row>
    <row r="84" spans="1:12">
      <c r="A84" s="267">
        <v>42767</v>
      </c>
      <c r="B84" s="268">
        <v>214.4</v>
      </c>
      <c r="C84" s="268">
        <v>233.45</v>
      </c>
      <c r="D84" s="268">
        <v>204.4</v>
      </c>
      <c r="E84" s="268">
        <v>210.55</v>
      </c>
      <c r="F84" s="268">
        <v>847153</v>
      </c>
      <c r="G84" s="268">
        <v>5074</v>
      </c>
      <c r="H84" s="268">
        <v>178332881</v>
      </c>
      <c r="I84" s="268">
        <v>780192</v>
      </c>
      <c r="J84" s="268">
        <v>92.1</v>
      </c>
      <c r="K84" s="268">
        <v>29.05</v>
      </c>
      <c r="L84" s="268">
        <v>-3.85</v>
      </c>
    </row>
    <row r="85" spans="1:12">
      <c r="A85" s="267">
        <v>42795</v>
      </c>
      <c r="B85" s="268">
        <v>210.8</v>
      </c>
      <c r="C85" s="268">
        <v>215.85</v>
      </c>
      <c r="D85" s="268">
        <v>201.35</v>
      </c>
      <c r="E85" s="268">
        <v>204.1</v>
      </c>
      <c r="F85" s="268">
        <v>27154053</v>
      </c>
      <c r="G85" s="268">
        <v>3875</v>
      </c>
      <c r="H85" s="268">
        <v>5527835217</v>
      </c>
      <c r="I85" s="268">
        <v>27086847</v>
      </c>
      <c r="J85" s="268">
        <v>99.75</v>
      </c>
      <c r="K85" s="268">
        <v>14.5</v>
      </c>
      <c r="L85" s="268">
        <v>-6.7</v>
      </c>
    </row>
    <row r="86" spans="1:12">
      <c r="A86" s="267">
        <v>42826</v>
      </c>
      <c r="B86" s="268">
        <v>203.75</v>
      </c>
      <c r="C86" s="268">
        <v>211.8</v>
      </c>
      <c r="D86" s="268">
        <v>194.8</v>
      </c>
      <c r="E86" s="268">
        <v>199.05</v>
      </c>
      <c r="F86" s="268">
        <v>1011835</v>
      </c>
      <c r="G86" s="268">
        <v>4449</v>
      </c>
      <c r="H86" s="268">
        <v>203088040</v>
      </c>
      <c r="I86" s="268">
        <v>932570</v>
      </c>
      <c r="J86" s="268">
        <v>92.17</v>
      </c>
      <c r="K86" s="268">
        <v>17</v>
      </c>
      <c r="L86" s="268">
        <v>-4.7</v>
      </c>
    </row>
    <row r="87" spans="1:12">
      <c r="A87" s="267">
        <v>42856</v>
      </c>
      <c r="B87" s="268">
        <v>198.75</v>
      </c>
      <c r="C87" s="268">
        <v>200</v>
      </c>
      <c r="D87" s="268">
        <v>170</v>
      </c>
      <c r="E87" s="268">
        <v>182.8</v>
      </c>
      <c r="F87" s="268">
        <v>141888</v>
      </c>
      <c r="G87" s="268">
        <v>3559</v>
      </c>
      <c r="H87" s="268">
        <v>25948252</v>
      </c>
      <c r="I87" s="268">
        <v>92895</v>
      </c>
      <c r="J87" s="268">
        <v>65.47</v>
      </c>
      <c r="K87" s="268">
        <v>30</v>
      </c>
      <c r="L87" s="268">
        <v>-15.95</v>
      </c>
    </row>
    <row r="88" spans="1:12">
      <c r="A88" s="267">
        <v>42887</v>
      </c>
      <c r="B88" s="268">
        <v>184.9</v>
      </c>
      <c r="C88" s="268">
        <v>191</v>
      </c>
      <c r="D88" s="268">
        <v>179.3</v>
      </c>
      <c r="E88" s="268">
        <v>182.4</v>
      </c>
      <c r="F88" s="268">
        <v>73117</v>
      </c>
      <c r="G88" s="268">
        <v>1948</v>
      </c>
      <c r="H88" s="268">
        <v>13543199</v>
      </c>
      <c r="I88" s="268">
        <v>46855</v>
      </c>
      <c r="J88" s="268">
        <v>64.08</v>
      </c>
      <c r="K88" s="268">
        <v>11.7</v>
      </c>
      <c r="L88" s="268">
        <v>-2.5</v>
      </c>
    </row>
    <row r="89" spans="1:12">
      <c r="A89" s="267">
        <v>42917</v>
      </c>
      <c r="B89" s="268">
        <v>184.7</v>
      </c>
      <c r="C89" s="268">
        <v>192.85</v>
      </c>
      <c r="D89" s="268">
        <v>180.65</v>
      </c>
      <c r="E89" s="268">
        <v>181.05</v>
      </c>
      <c r="F89" s="268">
        <v>85961</v>
      </c>
      <c r="G89" s="268">
        <v>1967</v>
      </c>
      <c r="H89" s="268">
        <v>16020810</v>
      </c>
      <c r="I89" s="268">
        <v>58370</v>
      </c>
      <c r="J89" s="268">
        <v>67.900000000000006</v>
      </c>
      <c r="K89" s="268">
        <v>12.2</v>
      </c>
      <c r="L89" s="268">
        <v>-3.65</v>
      </c>
    </row>
    <row r="90" spans="1:12">
      <c r="A90" s="267">
        <v>42948</v>
      </c>
      <c r="B90" s="268">
        <v>181.1</v>
      </c>
      <c r="C90" s="268">
        <v>181.1</v>
      </c>
      <c r="D90" s="268">
        <v>164</v>
      </c>
      <c r="E90" s="268">
        <v>164.85</v>
      </c>
      <c r="F90" s="268">
        <v>89021</v>
      </c>
      <c r="G90" s="268">
        <v>2021</v>
      </c>
      <c r="H90" s="268">
        <v>15247551</v>
      </c>
      <c r="I90" s="268">
        <v>57826</v>
      </c>
      <c r="J90" s="268">
        <v>64.959999999999994</v>
      </c>
      <c r="K90" s="268">
        <v>17.100000000000001</v>
      </c>
      <c r="L90" s="268">
        <v>-16.25</v>
      </c>
    </row>
    <row r="91" spans="1:12">
      <c r="A91" s="267">
        <v>42979</v>
      </c>
      <c r="B91" s="268">
        <v>168.95</v>
      </c>
      <c r="C91" s="268">
        <v>189.5</v>
      </c>
      <c r="D91" s="268">
        <v>164.5</v>
      </c>
      <c r="E91" s="268">
        <v>185.7</v>
      </c>
      <c r="F91" s="268">
        <v>337640</v>
      </c>
      <c r="G91" s="268">
        <v>7676</v>
      </c>
      <c r="H91" s="268">
        <v>60545191</v>
      </c>
      <c r="I91" s="268">
        <v>138653</v>
      </c>
      <c r="J91" s="268">
        <v>41.07</v>
      </c>
      <c r="K91" s="268">
        <v>25</v>
      </c>
      <c r="L91" s="268">
        <v>16.75</v>
      </c>
    </row>
    <row r="92" spans="1:12">
      <c r="A92" s="267">
        <v>43009</v>
      </c>
      <c r="B92" s="268">
        <v>189.95</v>
      </c>
      <c r="C92" s="268">
        <v>199</v>
      </c>
      <c r="D92" s="268">
        <v>177.25</v>
      </c>
      <c r="E92" s="268">
        <v>190.8</v>
      </c>
      <c r="F92" s="268">
        <v>135312</v>
      </c>
      <c r="G92" s="268">
        <v>3454</v>
      </c>
      <c r="H92" s="268">
        <v>25506615</v>
      </c>
      <c r="I92" s="268">
        <v>59434</v>
      </c>
      <c r="J92" s="268">
        <v>43.92</v>
      </c>
      <c r="K92" s="268">
        <v>21.75</v>
      </c>
      <c r="L92" s="268">
        <v>0.85</v>
      </c>
    </row>
    <row r="93" spans="1:12">
      <c r="A93" s="267">
        <v>43040</v>
      </c>
      <c r="B93" s="268">
        <v>195</v>
      </c>
      <c r="C93" s="268">
        <v>228</v>
      </c>
      <c r="D93" s="268">
        <v>190.85</v>
      </c>
      <c r="E93" s="268">
        <v>212.9</v>
      </c>
      <c r="F93" s="268">
        <v>345356</v>
      </c>
      <c r="G93" s="268">
        <v>10785</v>
      </c>
      <c r="H93" s="268">
        <v>72026386</v>
      </c>
      <c r="I93" s="268">
        <v>150543</v>
      </c>
      <c r="J93" s="268">
        <v>43.59</v>
      </c>
      <c r="K93" s="268">
        <v>37.15</v>
      </c>
      <c r="L93" s="268">
        <v>17.899999999999999</v>
      </c>
    </row>
    <row r="94" spans="1:12">
      <c r="A94" s="267">
        <v>43070</v>
      </c>
      <c r="B94" s="268">
        <v>214</v>
      </c>
      <c r="C94" s="268">
        <v>269.8</v>
      </c>
      <c r="D94" s="268">
        <v>206.4</v>
      </c>
      <c r="E94" s="268">
        <v>251.5</v>
      </c>
      <c r="F94" s="268">
        <v>493721</v>
      </c>
      <c r="G94" s="268">
        <v>13167</v>
      </c>
      <c r="H94" s="268">
        <v>122288688</v>
      </c>
      <c r="I94" s="268">
        <v>138394</v>
      </c>
      <c r="J94" s="268">
        <v>28.03</v>
      </c>
      <c r="K94" s="268">
        <v>63.4</v>
      </c>
      <c r="L94" s="268">
        <v>37.5</v>
      </c>
    </row>
    <row r="95" spans="1:12">
      <c r="A95" s="267">
        <v>43101</v>
      </c>
      <c r="B95" s="268">
        <v>254.4</v>
      </c>
      <c r="C95" s="268">
        <v>259.85000000000002</v>
      </c>
      <c r="D95" s="268">
        <v>228.2</v>
      </c>
      <c r="E95" s="268">
        <v>232.2</v>
      </c>
      <c r="F95" s="268">
        <v>204455</v>
      </c>
      <c r="G95" s="268">
        <v>5675</v>
      </c>
      <c r="H95" s="268">
        <v>49513247</v>
      </c>
      <c r="I95" s="268">
        <v>110131</v>
      </c>
      <c r="J95" s="268">
        <v>53.87</v>
      </c>
      <c r="K95" s="268">
        <v>31.65</v>
      </c>
      <c r="L95" s="268">
        <v>-22.2</v>
      </c>
    </row>
    <row r="96" spans="1:12">
      <c r="A96" s="267">
        <v>43132</v>
      </c>
      <c r="B96" s="268">
        <v>233</v>
      </c>
      <c r="C96" s="268">
        <v>297</v>
      </c>
      <c r="D96" s="268">
        <v>219.1</v>
      </c>
      <c r="E96" s="268">
        <v>282.35000000000002</v>
      </c>
      <c r="F96" s="268">
        <v>492881</v>
      </c>
      <c r="G96" s="268">
        <v>11737</v>
      </c>
      <c r="H96" s="268">
        <v>137358269</v>
      </c>
      <c r="I96" s="268">
        <v>192743</v>
      </c>
      <c r="J96" s="268">
        <v>39.11</v>
      </c>
      <c r="K96" s="268">
        <v>77.900000000000006</v>
      </c>
      <c r="L96" s="268">
        <v>49.35</v>
      </c>
    </row>
    <row r="97" spans="1:12">
      <c r="A97" s="267">
        <v>43160</v>
      </c>
      <c r="B97" s="268">
        <v>284.95</v>
      </c>
      <c r="C97" s="268">
        <v>319</v>
      </c>
      <c r="D97" s="268">
        <v>236</v>
      </c>
      <c r="E97" s="268">
        <v>251.75</v>
      </c>
      <c r="F97" s="268">
        <v>315247</v>
      </c>
      <c r="G97" s="268">
        <v>11892</v>
      </c>
      <c r="H97" s="268">
        <v>91129782</v>
      </c>
      <c r="I97" s="268">
        <v>96508</v>
      </c>
      <c r="J97" s="268">
        <v>30.61</v>
      </c>
      <c r="K97" s="268">
        <v>83</v>
      </c>
      <c r="L97" s="268">
        <v>-33.200000000000003</v>
      </c>
    </row>
    <row r="98" spans="1:12">
      <c r="A98" s="267">
        <v>43191</v>
      </c>
      <c r="B98" s="268">
        <v>252.25</v>
      </c>
      <c r="C98" s="268">
        <v>267.5</v>
      </c>
      <c r="D98" s="268">
        <v>240.1</v>
      </c>
      <c r="E98" s="268">
        <v>246.5</v>
      </c>
      <c r="F98" s="268">
        <v>60519</v>
      </c>
      <c r="G98" s="268">
        <v>2903</v>
      </c>
      <c r="H98" s="268">
        <v>15450741</v>
      </c>
      <c r="I98" s="268">
        <v>33614</v>
      </c>
      <c r="J98" s="268">
        <v>55.54</v>
      </c>
      <c r="K98" s="268">
        <v>27.4</v>
      </c>
      <c r="L98" s="268">
        <v>-5.75</v>
      </c>
    </row>
    <row r="99" spans="1:12">
      <c r="A99" s="267">
        <v>43221</v>
      </c>
      <c r="B99" s="268">
        <v>249</v>
      </c>
      <c r="C99" s="268">
        <v>260.39999999999998</v>
      </c>
      <c r="D99" s="268">
        <v>227.7</v>
      </c>
      <c r="E99" s="268">
        <v>238.25</v>
      </c>
      <c r="F99" s="268">
        <v>41222</v>
      </c>
      <c r="G99" s="268">
        <v>1956</v>
      </c>
      <c r="H99" s="268">
        <v>10066870</v>
      </c>
      <c r="I99" s="268">
        <v>24680</v>
      </c>
      <c r="J99" s="268">
        <v>59.87</v>
      </c>
      <c r="K99" s="268">
        <v>32.700000000000003</v>
      </c>
      <c r="L99" s="268">
        <v>-10.75</v>
      </c>
    </row>
    <row r="100" spans="1:12">
      <c r="A100" s="267">
        <v>43252</v>
      </c>
      <c r="B100" s="268">
        <v>235</v>
      </c>
      <c r="C100" s="268">
        <v>260</v>
      </c>
      <c r="D100" s="268">
        <v>208.95</v>
      </c>
      <c r="E100" s="268">
        <v>225.35</v>
      </c>
      <c r="F100" s="268">
        <v>32350</v>
      </c>
      <c r="G100" s="268">
        <v>1650</v>
      </c>
      <c r="H100" s="268">
        <v>7670939</v>
      </c>
      <c r="I100" s="268">
        <v>16656</v>
      </c>
      <c r="J100" s="268">
        <v>51.49</v>
      </c>
      <c r="K100" s="268">
        <v>51.05</v>
      </c>
      <c r="L100" s="268">
        <v>-9.65</v>
      </c>
    </row>
    <row r="101" spans="1:12">
      <c r="A101" s="267">
        <v>43282</v>
      </c>
      <c r="B101" s="268">
        <v>225.6</v>
      </c>
      <c r="C101" s="268">
        <v>244.5</v>
      </c>
      <c r="D101" s="268">
        <v>219.5</v>
      </c>
      <c r="E101" s="268">
        <v>242.25</v>
      </c>
      <c r="F101" s="268">
        <v>24572</v>
      </c>
      <c r="G101" s="268">
        <v>1166</v>
      </c>
      <c r="H101" s="268">
        <v>5771700</v>
      </c>
      <c r="I101" s="268">
        <v>13046</v>
      </c>
      <c r="J101" s="268">
        <v>53.09</v>
      </c>
      <c r="K101" s="268">
        <v>25</v>
      </c>
      <c r="L101" s="268">
        <v>16.649999999999999</v>
      </c>
    </row>
    <row r="102" spans="1:12">
      <c r="A102" s="267">
        <v>43313</v>
      </c>
      <c r="B102" s="268">
        <v>243.85</v>
      </c>
      <c r="C102" s="268">
        <v>269.39999999999998</v>
      </c>
      <c r="D102" s="268">
        <v>232.3</v>
      </c>
      <c r="E102" s="268">
        <v>246.4</v>
      </c>
      <c r="F102" s="268">
        <v>123969</v>
      </c>
      <c r="G102" s="268">
        <v>4604</v>
      </c>
      <c r="H102" s="268">
        <v>30990569</v>
      </c>
      <c r="I102" s="268">
        <v>66894</v>
      </c>
      <c r="J102" s="268">
        <v>53.96</v>
      </c>
      <c r="K102" s="268">
        <v>37.1</v>
      </c>
      <c r="L102" s="268">
        <v>2.5499999999999998</v>
      </c>
    </row>
    <row r="103" spans="1:12">
      <c r="A103" s="267">
        <v>43344</v>
      </c>
      <c r="B103" s="268">
        <v>246.4</v>
      </c>
      <c r="C103" s="268">
        <v>268.8</v>
      </c>
      <c r="D103" s="268">
        <v>212</v>
      </c>
      <c r="E103" s="268">
        <v>214.3</v>
      </c>
      <c r="F103" s="268">
        <v>83482</v>
      </c>
      <c r="G103" s="268">
        <v>4465</v>
      </c>
      <c r="H103" s="268">
        <v>20774860</v>
      </c>
      <c r="I103" s="268">
        <v>37077</v>
      </c>
      <c r="J103" s="268">
        <v>44.41</v>
      </c>
      <c r="K103" s="268">
        <v>56.8</v>
      </c>
      <c r="L103" s="268">
        <v>-32.1</v>
      </c>
    </row>
    <row r="104" spans="1:12">
      <c r="A104" s="267">
        <v>43374</v>
      </c>
      <c r="B104" s="268">
        <v>211</v>
      </c>
      <c r="C104" s="268">
        <v>219.95</v>
      </c>
      <c r="D104" s="268">
        <v>182.95</v>
      </c>
      <c r="E104" s="268">
        <v>201.9</v>
      </c>
      <c r="F104" s="268">
        <v>119757</v>
      </c>
      <c r="G104" s="268">
        <v>5039</v>
      </c>
      <c r="H104" s="268">
        <v>24425231</v>
      </c>
      <c r="I104" s="268">
        <v>61705</v>
      </c>
      <c r="J104" s="268">
        <v>51.53</v>
      </c>
      <c r="K104" s="268">
        <v>37</v>
      </c>
      <c r="L104" s="268">
        <v>-9.1</v>
      </c>
    </row>
    <row r="105" spans="1:12">
      <c r="A105" s="267">
        <v>43405</v>
      </c>
      <c r="B105" s="268">
        <v>206.9</v>
      </c>
      <c r="C105" s="268">
        <v>210</v>
      </c>
      <c r="D105" s="268">
        <v>184</v>
      </c>
      <c r="E105" s="268">
        <v>189.9</v>
      </c>
      <c r="F105" s="268">
        <v>945305</v>
      </c>
      <c r="G105" s="268">
        <v>3234</v>
      </c>
      <c r="H105" s="268">
        <v>176169732</v>
      </c>
      <c r="I105" s="268">
        <v>911566</v>
      </c>
      <c r="J105" s="268">
        <v>96.43</v>
      </c>
      <c r="K105" s="268">
        <v>26</v>
      </c>
      <c r="L105" s="268">
        <v>-17</v>
      </c>
    </row>
    <row r="106" spans="1:12">
      <c r="A106" s="267">
        <v>43435</v>
      </c>
      <c r="B106" s="268">
        <v>188.8</v>
      </c>
      <c r="C106" s="268">
        <v>192</v>
      </c>
      <c r="D106" s="268">
        <v>169.5</v>
      </c>
      <c r="E106" s="268">
        <v>172.75</v>
      </c>
      <c r="F106" s="268">
        <v>639161</v>
      </c>
      <c r="G106" s="268">
        <v>2660</v>
      </c>
      <c r="H106" s="268">
        <v>120103327</v>
      </c>
      <c r="I106" s="268">
        <v>585790</v>
      </c>
      <c r="J106" s="268">
        <v>91.65</v>
      </c>
      <c r="K106" s="268">
        <v>22.5</v>
      </c>
      <c r="L106" s="268">
        <v>-16.05</v>
      </c>
    </row>
    <row r="107" spans="1:12">
      <c r="A107" s="267">
        <v>43466</v>
      </c>
      <c r="B107" s="268">
        <v>173</v>
      </c>
      <c r="C107" s="268">
        <v>177.1</v>
      </c>
      <c r="D107" s="268">
        <v>153.35</v>
      </c>
      <c r="E107" s="268">
        <v>164.3</v>
      </c>
      <c r="F107" s="268">
        <v>42576</v>
      </c>
      <c r="G107" s="268">
        <v>1808</v>
      </c>
      <c r="H107" s="268">
        <v>7198992</v>
      </c>
      <c r="I107" s="268">
        <v>22561</v>
      </c>
      <c r="J107" s="268">
        <v>52.99</v>
      </c>
      <c r="K107" s="268">
        <v>23.75</v>
      </c>
      <c r="L107" s="268">
        <v>-8.6999999999999993</v>
      </c>
    </row>
    <row r="108" spans="1:12">
      <c r="A108" s="267">
        <v>43497</v>
      </c>
      <c r="B108" s="268">
        <v>163.30000000000001</v>
      </c>
      <c r="C108" s="268">
        <v>173</v>
      </c>
      <c r="D108" s="268">
        <v>148.19999999999999</v>
      </c>
      <c r="E108" s="268">
        <v>165.3</v>
      </c>
      <c r="F108" s="268">
        <v>60821</v>
      </c>
      <c r="G108" s="268">
        <v>3068</v>
      </c>
      <c r="H108" s="268">
        <v>9702117</v>
      </c>
      <c r="I108" s="268">
        <v>31650</v>
      </c>
      <c r="J108" s="268">
        <v>52.04</v>
      </c>
      <c r="K108" s="268">
        <v>24.8</v>
      </c>
      <c r="L108" s="268">
        <v>2</v>
      </c>
    </row>
    <row r="109" spans="1:12">
      <c r="A109" s="267">
        <v>43525</v>
      </c>
      <c r="B109" s="268">
        <v>167.75</v>
      </c>
      <c r="C109" s="268">
        <v>187</v>
      </c>
      <c r="D109" s="268">
        <v>163.55000000000001</v>
      </c>
      <c r="E109" s="268">
        <v>167.5</v>
      </c>
      <c r="F109" s="268">
        <v>102256</v>
      </c>
      <c r="G109" s="268">
        <v>2804</v>
      </c>
      <c r="H109" s="268">
        <v>17860518</v>
      </c>
      <c r="I109" s="268">
        <v>37663</v>
      </c>
      <c r="J109" s="268">
        <v>36.83</v>
      </c>
      <c r="K109" s="268">
        <v>23.45</v>
      </c>
      <c r="L109" s="268">
        <v>-0.25</v>
      </c>
    </row>
    <row r="110" spans="1:12">
      <c r="A110" s="267">
        <v>43556</v>
      </c>
      <c r="B110" s="268">
        <v>168.5</v>
      </c>
      <c r="C110" s="268">
        <v>175</v>
      </c>
      <c r="D110" s="268">
        <v>154.75</v>
      </c>
      <c r="E110" s="268">
        <v>172.1</v>
      </c>
      <c r="F110" s="268">
        <v>648838</v>
      </c>
      <c r="G110" s="268">
        <v>3735</v>
      </c>
      <c r="H110" s="268">
        <v>107206010</v>
      </c>
      <c r="I110" s="268">
        <v>551810</v>
      </c>
      <c r="J110" s="268">
        <v>85.05</v>
      </c>
      <c r="K110" s="268">
        <v>20.25</v>
      </c>
      <c r="L110" s="268">
        <v>3.6</v>
      </c>
    </row>
    <row r="111" spans="1:12">
      <c r="A111" s="267">
        <v>43586</v>
      </c>
      <c r="B111" s="268">
        <v>171</v>
      </c>
      <c r="C111" s="268">
        <v>219.95</v>
      </c>
      <c r="D111" s="268">
        <v>161.44999999999999</v>
      </c>
      <c r="E111" s="268">
        <v>196.2</v>
      </c>
      <c r="F111" s="268">
        <v>276476</v>
      </c>
      <c r="G111" s="268">
        <v>7257</v>
      </c>
      <c r="H111" s="268">
        <v>52340684</v>
      </c>
      <c r="I111" s="268">
        <v>135268</v>
      </c>
      <c r="J111" s="268">
        <v>48.93</v>
      </c>
      <c r="K111" s="268">
        <v>58.5</v>
      </c>
      <c r="L111" s="268">
        <v>25.2</v>
      </c>
    </row>
    <row r="112" spans="1:12">
      <c r="A112" s="267">
        <v>43617</v>
      </c>
      <c r="B112" s="268">
        <v>199.7</v>
      </c>
      <c r="C112" s="268">
        <v>208.9</v>
      </c>
      <c r="D112" s="268">
        <v>170.3</v>
      </c>
      <c r="E112" s="268">
        <v>187.3</v>
      </c>
      <c r="F112" s="268">
        <v>177615</v>
      </c>
      <c r="G112" s="268">
        <v>5162</v>
      </c>
      <c r="H112" s="268">
        <v>33942948</v>
      </c>
      <c r="I112" s="268">
        <v>91013</v>
      </c>
      <c r="J112" s="268">
        <v>51.24</v>
      </c>
      <c r="K112" s="268">
        <v>38.6</v>
      </c>
      <c r="L112" s="268">
        <v>-12.4</v>
      </c>
    </row>
    <row r="113" spans="1:12">
      <c r="A113" s="267">
        <v>43647</v>
      </c>
      <c r="B113" s="268">
        <v>186.7</v>
      </c>
      <c r="C113" s="268">
        <v>192.75</v>
      </c>
      <c r="D113" s="268">
        <v>152</v>
      </c>
      <c r="E113" s="268">
        <v>155.15</v>
      </c>
      <c r="F113" s="268">
        <v>86458</v>
      </c>
      <c r="G113" s="268">
        <v>3721</v>
      </c>
      <c r="H113" s="268">
        <v>14606119</v>
      </c>
      <c r="I113" s="268">
        <v>53283</v>
      </c>
      <c r="J113" s="268">
        <v>61.63</v>
      </c>
      <c r="K113" s="268">
        <v>40.75</v>
      </c>
      <c r="L113" s="268">
        <v>-31.55</v>
      </c>
    </row>
    <row r="114" spans="1:12">
      <c r="A114" s="267">
        <v>43678</v>
      </c>
      <c r="B114" s="268">
        <v>156.80000000000001</v>
      </c>
      <c r="C114" s="268">
        <v>165</v>
      </c>
      <c r="D114" s="268">
        <v>154</v>
      </c>
      <c r="E114" s="268">
        <v>160.85</v>
      </c>
      <c r="F114" s="268">
        <v>41449</v>
      </c>
      <c r="G114" s="268">
        <v>2197</v>
      </c>
      <c r="H114" s="268">
        <v>6642123</v>
      </c>
      <c r="I114" s="268">
        <v>29657</v>
      </c>
      <c r="J114" s="268">
        <v>71.55</v>
      </c>
      <c r="K114" s="268">
        <v>11</v>
      </c>
      <c r="L114" s="268">
        <v>4.05</v>
      </c>
    </row>
    <row r="115" spans="1:12">
      <c r="A115" s="267">
        <v>43709</v>
      </c>
      <c r="B115" s="268">
        <v>161.9</v>
      </c>
      <c r="C115" s="268">
        <v>182</v>
      </c>
      <c r="D115" s="268">
        <v>159.5</v>
      </c>
      <c r="E115" s="268">
        <v>173.9</v>
      </c>
      <c r="F115" s="268">
        <v>55301</v>
      </c>
      <c r="G115" s="268">
        <v>3550</v>
      </c>
      <c r="H115" s="268">
        <v>9396165</v>
      </c>
      <c r="I115" s="268">
        <v>35259</v>
      </c>
      <c r="J115" s="268">
        <v>63.76</v>
      </c>
      <c r="K115" s="268">
        <v>22.5</v>
      </c>
      <c r="L115" s="268">
        <v>12</v>
      </c>
    </row>
    <row r="116" spans="1:12">
      <c r="A116" s="267">
        <v>43739</v>
      </c>
      <c r="B116" s="268">
        <v>176</v>
      </c>
      <c r="C116" s="268">
        <v>182.6</v>
      </c>
      <c r="D116" s="268">
        <v>152.5</v>
      </c>
      <c r="E116" s="268">
        <v>179.95</v>
      </c>
      <c r="F116" s="268">
        <v>54144</v>
      </c>
      <c r="G116" s="268">
        <v>3328</v>
      </c>
      <c r="H116" s="268">
        <v>9201546</v>
      </c>
      <c r="I116" s="268">
        <v>40125</v>
      </c>
      <c r="J116" s="268">
        <v>74.11</v>
      </c>
      <c r="K116" s="268">
        <v>30.1</v>
      </c>
      <c r="L116" s="268">
        <v>3.95</v>
      </c>
    </row>
    <row r="117" spans="1:12">
      <c r="A117" s="267">
        <v>43770</v>
      </c>
      <c r="B117" s="268">
        <v>179.5</v>
      </c>
      <c r="C117" s="268">
        <v>204.3</v>
      </c>
      <c r="D117" s="268">
        <v>175</v>
      </c>
      <c r="E117" s="268">
        <v>191.8</v>
      </c>
      <c r="F117" s="268">
        <v>961364</v>
      </c>
      <c r="G117" s="268">
        <v>10936</v>
      </c>
      <c r="H117" s="268">
        <v>186286218</v>
      </c>
      <c r="I117" s="268">
        <v>793178</v>
      </c>
      <c r="J117" s="268">
        <v>82.51</v>
      </c>
      <c r="K117" s="268">
        <v>29.3</v>
      </c>
      <c r="L117" s="268">
        <v>12.3</v>
      </c>
    </row>
    <row r="118" spans="1:12">
      <c r="A118" s="267">
        <v>43800</v>
      </c>
      <c r="B118" s="268">
        <v>189.4</v>
      </c>
      <c r="C118" s="268">
        <v>219.4</v>
      </c>
      <c r="D118" s="268">
        <v>189.4</v>
      </c>
      <c r="E118" s="268">
        <v>212.2</v>
      </c>
      <c r="F118" s="268">
        <v>102660</v>
      </c>
      <c r="G118" s="268">
        <v>8368</v>
      </c>
      <c r="H118" s="268">
        <v>21040963</v>
      </c>
      <c r="I118" s="268">
        <v>60899</v>
      </c>
      <c r="J118" s="268">
        <v>59.32</v>
      </c>
      <c r="K118" s="268">
        <v>30</v>
      </c>
      <c r="L118" s="268">
        <v>22.8</v>
      </c>
    </row>
    <row r="119" spans="1:12">
      <c r="A119" s="267">
        <v>43831</v>
      </c>
      <c r="B119" s="268">
        <v>214.95</v>
      </c>
      <c r="C119" s="268">
        <v>244.4</v>
      </c>
      <c r="D119" s="268">
        <v>205</v>
      </c>
      <c r="E119" s="268">
        <v>234.9</v>
      </c>
      <c r="F119" s="268">
        <v>525782</v>
      </c>
      <c r="G119" s="268">
        <v>12330</v>
      </c>
      <c r="H119" s="268">
        <v>122033623</v>
      </c>
      <c r="I119" s="268">
        <v>415299</v>
      </c>
      <c r="J119" s="268">
        <v>78.989999999999995</v>
      </c>
      <c r="K119" s="268">
        <v>39.4</v>
      </c>
      <c r="L119" s="268">
        <v>19.95</v>
      </c>
    </row>
    <row r="120" spans="1:12">
      <c r="A120" s="267">
        <v>43862</v>
      </c>
      <c r="B120" s="268">
        <v>234.65</v>
      </c>
      <c r="C120" s="268">
        <v>269.2</v>
      </c>
      <c r="D120" s="268">
        <v>222</v>
      </c>
      <c r="E120" s="268">
        <v>234.1</v>
      </c>
      <c r="F120" s="268">
        <v>257487</v>
      </c>
      <c r="G120" s="268">
        <v>20996</v>
      </c>
      <c r="H120" s="268">
        <v>64852926</v>
      </c>
      <c r="I120" s="268">
        <v>112826</v>
      </c>
      <c r="J120" s="268">
        <v>43.82</v>
      </c>
      <c r="K120" s="268">
        <v>47.2</v>
      </c>
      <c r="L120" s="268">
        <v>-0.55000000000000004</v>
      </c>
    </row>
    <row r="121" spans="1:12">
      <c r="A121" s="267">
        <v>43891</v>
      </c>
      <c r="B121" s="268">
        <v>240</v>
      </c>
      <c r="C121" s="268">
        <v>245.9</v>
      </c>
      <c r="D121" s="268">
        <v>165.65</v>
      </c>
      <c r="E121" s="268">
        <v>195.95</v>
      </c>
      <c r="F121" s="268">
        <v>3343306</v>
      </c>
      <c r="G121" s="268">
        <v>15473</v>
      </c>
      <c r="H121" s="268">
        <v>739676709</v>
      </c>
      <c r="I121" s="268">
        <v>2247028</v>
      </c>
      <c r="J121" s="268">
        <v>67.209999999999994</v>
      </c>
      <c r="K121" s="268">
        <v>80.25</v>
      </c>
      <c r="L121" s="268">
        <v>-44.05</v>
      </c>
    </row>
    <row r="122" spans="1:12">
      <c r="A122" s="267">
        <v>43922</v>
      </c>
      <c r="B122" s="268">
        <v>191</v>
      </c>
      <c r="C122" s="268">
        <v>270.2</v>
      </c>
      <c r="D122" s="268">
        <v>191</v>
      </c>
      <c r="E122" s="268">
        <v>244.75</v>
      </c>
      <c r="F122" s="268">
        <v>363672</v>
      </c>
      <c r="G122" s="268">
        <v>22941</v>
      </c>
      <c r="H122" s="268">
        <v>87841546</v>
      </c>
      <c r="I122" s="268">
        <v>137210</v>
      </c>
      <c r="J122" s="268">
        <v>37.729999999999997</v>
      </c>
      <c r="K122" s="268">
        <v>79.2</v>
      </c>
      <c r="L122" s="268">
        <v>53.75</v>
      </c>
    </row>
    <row r="123" spans="1:12">
      <c r="A123" s="267">
        <v>43952</v>
      </c>
      <c r="B123" s="268">
        <v>244.75</v>
      </c>
      <c r="C123" s="268">
        <v>257.39999999999998</v>
      </c>
      <c r="D123" s="268">
        <v>230</v>
      </c>
      <c r="E123" s="268">
        <v>248.3</v>
      </c>
      <c r="F123" s="268">
        <v>112495</v>
      </c>
      <c r="G123" s="268">
        <v>9124</v>
      </c>
      <c r="H123" s="268">
        <v>27664814</v>
      </c>
      <c r="I123" s="268">
        <v>51874</v>
      </c>
      <c r="J123" s="268">
        <v>46.11</v>
      </c>
      <c r="K123" s="268">
        <v>27.4</v>
      </c>
      <c r="L123" s="268">
        <v>3.55</v>
      </c>
    </row>
    <row r="124" spans="1:12">
      <c r="A124" s="267">
        <v>43983</v>
      </c>
      <c r="B124" s="268">
        <v>252.95</v>
      </c>
      <c r="C124" s="268">
        <v>297.7</v>
      </c>
      <c r="D124" s="268">
        <v>241.1</v>
      </c>
      <c r="E124" s="268">
        <v>279.5</v>
      </c>
      <c r="F124" s="268">
        <v>613267</v>
      </c>
      <c r="G124" s="268">
        <v>33269</v>
      </c>
      <c r="H124" s="268">
        <v>165296147</v>
      </c>
      <c r="I124" s="268">
        <v>253225</v>
      </c>
      <c r="J124" s="268">
        <v>41.29</v>
      </c>
      <c r="K124" s="268">
        <v>56.6</v>
      </c>
      <c r="L124" s="268">
        <v>26.55</v>
      </c>
    </row>
    <row r="125" spans="1:12">
      <c r="A125" s="267">
        <v>44013</v>
      </c>
      <c r="B125" s="268">
        <v>287</v>
      </c>
      <c r="C125" s="268">
        <v>301.8</v>
      </c>
      <c r="D125" s="268">
        <v>236.05</v>
      </c>
      <c r="E125" s="268">
        <v>298.89999999999998</v>
      </c>
      <c r="F125" s="268">
        <v>1210276</v>
      </c>
      <c r="G125" s="268">
        <v>47187</v>
      </c>
      <c r="H125" s="268">
        <v>329047714</v>
      </c>
      <c r="I125" s="268">
        <v>500825</v>
      </c>
      <c r="J125" s="268">
        <v>41.38</v>
      </c>
      <c r="K125" s="268">
        <v>65.75</v>
      </c>
      <c r="L125" s="268">
        <v>11.9</v>
      </c>
    </row>
    <row r="126" spans="1:12">
      <c r="A126" s="267">
        <v>44044</v>
      </c>
      <c r="B126" s="268">
        <v>301</v>
      </c>
      <c r="C126" s="268">
        <v>354</v>
      </c>
      <c r="D126" s="268">
        <v>298.95</v>
      </c>
      <c r="E126" s="268">
        <v>311.55</v>
      </c>
      <c r="F126" s="268">
        <v>1351155</v>
      </c>
      <c r="G126" s="268">
        <v>41235</v>
      </c>
      <c r="H126" s="268">
        <v>445634344</v>
      </c>
      <c r="I126" s="268">
        <v>545231</v>
      </c>
      <c r="J126" s="268">
        <v>40.35</v>
      </c>
      <c r="K126" s="268">
        <v>55.05</v>
      </c>
      <c r="L126" s="268">
        <v>10.55</v>
      </c>
    </row>
    <row r="127" spans="1:12">
      <c r="A127" s="267">
        <v>44075</v>
      </c>
      <c r="B127" s="268">
        <v>308</v>
      </c>
      <c r="C127" s="268">
        <v>378</v>
      </c>
      <c r="D127" s="268">
        <v>293</v>
      </c>
      <c r="E127" s="268">
        <v>356.4</v>
      </c>
      <c r="F127" s="268">
        <v>696705</v>
      </c>
      <c r="G127" s="268">
        <v>31984</v>
      </c>
      <c r="H127" s="268">
        <v>237914008</v>
      </c>
      <c r="I127" s="268">
        <v>310806</v>
      </c>
      <c r="J127" s="268">
        <v>44.61</v>
      </c>
      <c r="K127" s="268">
        <v>85</v>
      </c>
      <c r="L127" s="268">
        <v>48.4</v>
      </c>
    </row>
    <row r="128" spans="1:12">
      <c r="A128" s="267">
        <v>44105</v>
      </c>
      <c r="B128" s="268">
        <v>356</v>
      </c>
      <c r="C128" s="268">
        <v>372.6</v>
      </c>
      <c r="D128" s="268">
        <v>337.1</v>
      </c>
      <c r="E128" s="268">
        <v>343.6</v>
      </c>
      <c r="F128" s="268">
        <v>252072</v>
      </c>
      <c r="G128" s="268">
        <v>13975</v>
      </c>
      <c r="H128" s="268">
        <v>88624659</v>
      </c>
      <c r="I128" s="268">
        <v>129640</v>
      </c>
      <c r="J128" s="268">
        <v>51.43</v>
      </c>
      <c r="K128" s="268">
        <v>35.5</v>
      </c>
      <c r="L128" s="268">
        <v>-12.4</v>
      </c>
    </row>
    <row r="129" spans="1:12">
      <c r="A129" s="267">
        <v>44136</v>
      </c>
      <c r="B129" s="268">
        <v>348</v>
      </c>
      <c r="C129" s="268">
        <v>348</v>
      </c>
      <c r="D129" s="268">
        <v>318.10000000000002</v>
      </c>
      <c r="E129" s="268">
        <v>344</v>
      </c>
      <c r="F129" s="268">
        <v>251388</v>
      </c>
      <c r="G129" s="268">
        <v>15354</v>
      </c>
      <c r="H129" s="268">
        <v>83111287</v>
      </c>
      <c r="I129" s="268">
        <v>155385</v>
      </c>
      <c r="J129" s="268">
        <v>61.81</v>
      </c>
      <c r="K129" s="268">
        <v>29.9</v>
      </c>
      <c r="L129" s="268">
        <v>-4</v>
      </c>
    </row>
    <row r="130" spans="1:12">
      <c r="A130" s="267">
        <v>44166</v>
      </c>
      <c r="B130" s="268">
        <v>346.95</v>
      </c>
      <c r="C130" s="268">
        <v>369.5</v>
      </c>
      <c r="D130" s="268">
        <v>319.5</v>
      </c>
      <c r="E130" s="268">
        <v>331.9</v>
      </c>
      <c r="F130" s="268">
        <v>328477</v>
      </c>
      <c r="G130" s="268">
        <v>16514</v>
      </c>
      <c r="H130" s="268">
        <v>113722983</v>
      </c>
      <c r="I130" s="268">
        <v>183303</v>
      </c>
      <c r="J130" s="268">
        <v>55.8</v>
      </c>
      <c r="K130" s="268">
        <v>50</v>
      </c>
      <c r="L130" s="268">
        <v>-15.05</v>
      </c>
    </row>
    <row r="131" spans="1:12">
      <c r="A131" s="267">
        <v>44197</v>
      </c>
      <c r="B131" s="268">
        <v>329.05</v>
      </c>
      <c r="C131" s="268">
        <v>335.9</v>
      </c>
      <c r="D131" s="268">
        <v>285</v>
      </c>
      <c r="E131" s="268">
        <v>289.5</v>
      </c>
      <c r="F131" s="268">
        <v>383612</v>
      </c>
      <c r="G131" s="268">
        <v>13127</v>
      </c>
      <c r="H131" s="268">
        <v>122647633</v>
      </c>
      <c r="I131" s="268">
        <v>255639</v>
      </c>
      <c r="J131" s="268">
        <v>66.64</v>
      </c>
      <c r="K131" s="268">
        <v>50.9</v>
      </c>
      <c r="L131" s="268">
        <v>-39.549999999999997</v>
      </c>
    </row>
    <row r="132" spans="1:12">
      <c r="A132" s="267">
        <v>44228</v>
      </c>
      <c r="B132" s="268">
        <v>290.25</v>
      </c>
      <c r="C132" s="268">
        <v>310</v>
      </c>
      <c r="D132" s="268">
        <v>273</v>
      </c>
      <c r="E132" s="268">
        <v>277.95</v>
      </c>
      <c r="F132" s="268">
        <v>366710</v>
      </c>
      <c r="G132" s="268">
        <v>13938</v>
      </c>
      <c r="H132" s="268">
        <v>105942123</v>
      </c>
      <c r="I132" s="268">
        <v>209009</v>
      </c>
      <c r="J132" s="268">
        <v>57</v>
      </c>
      <c r="K132" s="268">
        <v>37</v>
      </c>
      <c r="L132" s="268">
        <v>-12.3</v>
      </c>
    </row>
    <row r="133" spans="1:12">
      <c r="A133" s="267">
        <v>44256</v>
      </c>
      <c r="B133" s="268">
        <v>278</v>
      </c>
      <c r="C133" s="268">
        <v>307.5</v>
      </c>
      <c r="D133" s="268">
        <v>260</v>
      </c>
      <c r="E133" s="268">
        <v>285.7</v>
      </c>
      <c r="F133" s="268">
        <v>275841</v>
      </c>
      <c r="G133" s="268">
        <v>9736</v>
      </c>
      <c r="H133" s="268">
        <v>78575069</v>
      </c>
      <c r="I133" s="268">
        <v>156189</v>
      </c>
      <c r="J133" s="268">
        <v>56.62</v>
      </c>
      <c r="K133" s="268">
        <v>47.5</v>
      </c>
      <c r="L133" s="268">
        <v>7.7</v>
      </c>
    </row>
    <row r="134" spans="1:12">
      <c r="A134" s="267">
        <v>44287</v>
      </c>
      <c r="B134" s="268">
        <v>285.89999999999998</v>
      </c>
      <c r="C134" s="268">
        <v>329</v>
      </c>
      <c r="D134" s="268">
        <v>282.8</v>
      </c>
      <c r="E134" s="268">
        <v>304.55</v>
      </c>
      <c r="F134" s="268">
        <v>560344</v>
      </c>
      <c r="G134" s="268">
        <v>21744</v>
      </c>
      <c r="H134" s="268">
        <v>174572094</v>
      </c>
      <c r="I134" s="268">
        <v>227336</v>
      </c>
      <c r="J134" s="268">
        <v>40.57</v>
      </c>
      <c r="K134" s="268">
        <v>46.2</v>
      </c>
      <c r="L134" s="268">
        <v>18.649999999999999</v>
      </c>
    </row>
    <row r="135" spans="1:12">
      <c r="A135" s="267">
        <v>44317</v>
      </c>
      <c r="B135" s="268">
        <v>303.89999999999998</v>
      </c>
      <c r="C135" s="268">
        <v>368.15</v>
      </c>
      <c r="D135" s="268">
        <v>303.2</v>
      </c>
      <c r="E135" s="268">
        <v>341.25</v>
      </c>
      <c r="F135" s="268">
        <v>664028</v>
      </c>
      <c r="G135" s="268">
        <v>20818</v>
      </c>
      <c r="H135" s="268">
        <v>223123545</v>
      </c>
      <c r="I135" s="268">
        <v>311813</v>
      </c>
      <c r="J135" s="268">
        <v>46.96</v>
      </c>
      <c r="K135" s="268">
        <v>64.95</v>
      </c>
      <c r="L135" s="268">
        <v>37.35</v>
      </c>
    </row>
    <row r="136" spans="1:12">
      <c r="A136" s="267">
        <v>44348</v>
      </c>
      <c r="B136" s="268">
        <v>341.25</v>
      </c>
      <c r="C136" s="268">
        <v>404.9</v>
      </c>
      <c r="D136" s="268">
        <v>329.55</v>
      </c>
      <c r="E136" s="268">
        <v>353.15</v>
      </c>
      <c r="F136" s="268">
        <v>1139758</v>
      </c>
      <c r="G136" s="268">
        <v>44037</v>
      </c>
      <c r="H136" s="268">
        <v>423829094</v>
      </c>
      <c r="I136" s="268">
        <v>437165</v>
      </c>
      <c r="J136" s="268">
        <v>38.36</v>
      </c>
      <c r="K136" s="268">
        <v>75.349999999999994</v>
      </c>
      <c r="L136" s="268">
        <v>11.9</v>
      </c>
    </row>
    <row r="137" spans="1:12">
      <c r="A137" s="267">
        <v>44378</v>
      </c>
      <c r="B137" s="268">
        <v>355.05</v>
      </c>
      <c r="C137" s="268">
        <v>389</v>
      </c>
      <c r="D137" s="268">
        <v>348.5</v>
      </c>
      <c r="E137" s="268">
        <v>372.3</v>
      </c>
      <c r="F137" s="268">
        <v>523649</v>
      </c>
      <c r="G137" s="268">
        <v>23219</v>
      </c>
      <c r="H137" s="268">
        <v>195349808</v>
      </c>
      <c r="I137" s="268">
        <v>197061</v>
      </c>
      <c r="J137" s="268">
        <v>37.630000000000003</v>
      </c>
      <c r="K137" s="268">
        <v>40.5</v>
      </c>
      <c r="L137" s="268">
        <v>17.25</v>
      </c>
    </row>
    <row r="138" spans="1:12">
      <c r="A138" s="267">
        <v>44409</v>
      </c>
      <c r="B138" s="268">
        <v>373</v>
      </c>
      <c r="C138" s="268">
        <v>378.3</v>
      </c>
      <c r="D138" s="268">
        <v>326.8</v>
      </c>
      <c r="E138" s="268">
        <v>346.25</v>
      </c>
      <c r="F138" s="268">
        <v>261613</v>
      </c>
      <c r="G138" s="268">
        <v>16172</v>
      </c>
      <c r="H138" s="268">
        <v>92105419</v>
      </c>
      <c r="I138" s="268">
        <v>125235</v>
      </c>
      <c r="J138" s="268">
        <v>47.87</v>
      </c>
      <c r="K138" s="268">
        <v>51.5</v>
      </c>
      <c r="L138" s="268">
        <v>-26.75</v>
      </c>
    </row>
    <row r="139" spans="1:12">
      <c r="A139" s="267">
        <v>44440</v>
      </c>
      <c r="B139" s="268">
        <v>346.25</v>
      </c>
      <c r="C139" s="268">
        <v>371.95</v>
      </c>
      <c r="D139" s="268">
        <v>338.55</v>
      </c>
      <c r="E139" s="268">
        <v>349.15</v>
      </c>
      <c r="F139" s="268">
        <v>276694</v>
      </c>
      <c r="G139" s="268">
        <v>16875</v>
      </c>
      <c r="H139" s="268">
        <v>99041136</v>
      </c>
      <c r="I139" s="268">
        <v>146112</v>
      </c>
      <c r="J139" s="268">
        <v>52.81</v>
      </c>
      <c r="K139" s="268">
        <v>33.4</v>
      </c>
      <c r="L139" s="268">
        <v>2.9</v>
      </c>
    </row>
    <row r="140" spans="1:12">
      <c r="A140" s="267">
        <v>44470</v>
      </c>
      <c r="B140" s="268">
        <v>347.05</v>
      </c>
      <c r="C140" s="268">
        <v>366</v>
      </c>
      <c r="D140" s="268">
        <v>312.3</v>
      </c>
      <c r="E140" s="268">
        <v>319.05</v>
      </c>
      <c r="F140" s="268">
        <v>227179</v>
      </c>
      <c r="G140" s="268">
        <v>17246</v>
      </c>
      <c r="H140" s="268">
        <v>78576878</v>
      </c>
      <c r="I140" s="268">
        <v>117621</v>
      </c>
      <c r="J140" s="268">
        <v>51.77</v>
      </c>
      <c r="K140" s="268">
        <v>53.7</v>
      </c>
      <c r="L140" s="268">
        <v>-28</v>
      </c>
    </row>
    <row r="141" spans="1:12">
      <c r="A141" s="267">
        <v>44501</v>
      </c>
      <c r="B141" s="269">
        <v>324</v>
      </c>
      <c r="C141" s="269">
        <v>335.7</v>
      </c>
      <c r="D141" s="269">
        <v>270</v>
      </c>
      <c r="E141" s="269">
        <v>285</v>
      </c>
      <c r="F141" s="269">
        <v>276681</v>
      </c>
      <c r="G141" s="269">
        <v>16833</v>
      </c>
      <c r="H141" s="269">
        <v>82653321</v>
      </c>
      <c r="I141" s="269">
        <v>159023</v>
      </c>
      <c r="J141" s="269">
        <v>57.48</v>
      </c>
      <c r="K141" s="269">
        <v>65.7</v>
      </c>
      <c r="L141" s="269">
        <v>-39</v>
      </c>
    </row>
    <row r="142" spans="1:12">
      <c r="A142" s="267">
        <v>44531</v>
      </c>
      <c r="B142" s="269">
        <v>283</v>
      </c>
      <c r="C142" s="269">
        <v>313.39999999999998</v>
      </c>
      <c r="D142" s="269">
        <v>273</v>
      </c>
      <c r="E142" s="269">
        <v>304.14999999999998</v>
      </c>
      <c r="F142" s="269">
        <v>271287</v>
      </c>
      <c r="G142" s="269">
        <v>14133</v>
      </c>
      <c r="H142" s="269">
        <v>78472219</v>
      </c>
      <c r="I142" s="269">
        <v>173632</v>
      </c>
      <c r="J142" s="269">
        <v>64</v>
      </c>
      <c r="K142" s="269">
        <v>40.4</v>
      </c>
      <c r="L142" s="269">
        <v>21.15</v>
      </c>
    </row>
    <row r="143" spans="1:12">
      <c r="A143" s="267">
        <v>44562</v>
      </c>
      <c r="B143" s="269">
        <v>305.14999999999998</v>
      </c>
      <c r="C143" s="269">
        <v>323.14999999999998</v>
      </c>
      <c r="D143" s="269">
        <v>277.60000000000002</v>
      </c>
      <c r="E143" s="269">
        <v>291.10000000000002</v>
      </c>
      <c r="F143" s="269">
        <v>207722</v>
      </c>
      <c r="G143" s="269">
        <v>16462</v>
      </c>
      <c r="H143" s="269">
        <v>62177400</v>
      </c>
      <c r="I143" s="269">
        <v>96368</v>
      </c>
      <c r="J143" s="269">
        <v>46.39</v>
      </c>
      <c r="K143" s="269">
        <v>45.55</v>
      </c>
      <c r="L143" s="269">
        <v>-14.05</v>
      </c>
    </row>
    <row r="144" spans="1:12">
      <c r="A144" s="267">
        <v>44593</v>
      </c>
      <c r="B144" s="269">
        <v>292.10000000000002</v>
      </c>
      <c r="C144" s="269">
        <v>319</v>
      </c>
      <c r="D144" s="269">
        <v>276</v>
      </c>
      <c r="E144" s="269">
        <v>280.35000000000002</v>
      </c>
      <c r="F144" s="269">
        <v>424643</v>
      </c>
      <c r="G144" s="269">
        <v>20801</v>
      </c>
      <c r="H144" s="269">
        <v>129450951</v>
      </c>
      <c r="I144" s="269">
        <v>229855</v>
      </c>
      <c r="J144" s="269">
        <v>54.13</v>
      </c>
      <c r="K144" s="269">
        <v>43</v>
      </c>
      <c r="L144" s="269">
        <v>-11.75</v>
      </c>
    </row>
    <row r="145" spans="1:12">
      <c r="A145" s="267">
        <v>44621</v>
      </c>
      <c r="B145">
        <v>270</v>
      </c>
      <c r="C145">
        <v>278.8</v>
      </c>
      <c r="D145">
        <v>249.1</v>
      </c>
      <c r="E145">
        <v>256.89999999999998</v>
      </c>
      <c r="F145">
        <v>399387</v>
      </c>
      <c r="G145">
        <v>16432</v>
      </c>
      <c r="H145">
        <v>104729434</v>
      </c>
      <c r="I145">
        <v>258034</v>
      </c>
      <c r="J145">
        <v>64.61</v>
      </c>
      <c r="K145">
        <v>29.7</v>
      </c>
      <c r="L145">
        <v>-13.1</v>
      </c>
    </row>
    <row r="146" spans="1:12">
      <c r="A146" s="267">
        <v>44652</v>
      </c>
      <c r="B146">
        <v>257.8</v>
      </c>
      <c r="C146">
        <v>288</v>
      </c>
      <c r="D146">
        <v>256.7</v>
      </c>
      <c r="E146">
        <v>269.45</v>
      </c>
      <c r="F146">
        <v>296501</v>
      </c>
      <c r="G146">
        <v>13620</v>
      </c>
      <c r="H146">
        <v>82486120</v>
      </c>
      <c r="I146">
        <v>123723</v>
      </c>
      <c r="J146">
        <v>41.73</v>
      </c>
      <c r="K146">
        <v>31.3</v>
      </c>
      <c r="L146">
        <v>11.65</v>
      </c>
    </row>
    <row r="147" spans="1:12">
      <c r="A147" s="267">
        <v>44682</v>
      </c>
      <c r="B147">
        <v>269.60000000000002</v>
      </c>
      <c r="C147">
        <v>275.64999999999998</v>
      </c>
      <c r="D147">
        <v>230.1</v>
      </c>
      <c r="E147">
        <v>246.05</v>
      </c>
      <c r="F147">
        <v>486437</v>
      </c>
      <c r="G147">
        <v>12558</v>
      </c>
      <c r="H147">
        <v>129061524</v>
      </c>
      <c r="I147">
        <v>72109</v>
      </c>
      <c r="J147">
        <v>14.82</v>
      </c>
      <c r="K147">
        <v>45.55</v>
      </c>
      <c r="L147">
        <v>-23.55</v>
      </c>
    </row>
    <row r="148" spans="1:12">
      <c r="A148" s="267">
        <v>44713</v>
      </c>
      <c r="B148">
        <v>247.35</v>
      </c>
      <c r="C148">
        <v>253.6</v>
      </c>
      <c r="D148">
        <v>229.15</v>
      </c>
      <c r="E148">
        <v>237.95</v>
      </c>
      <c r="F148">
        <v>73653</v>
      </c>
      <c r="G148">
        <v>7164</v>
      </c>
      <c r="H148">
        <v>17617338</v>
      </c>
      <c r="I148">
        <v>53329</v>
      </c>
      <c r="J148">
        <v>72.41</v>
      </c>
      <c r="K148">
        <v>24.45</v>
      </c>
      <c r="L148">
        <v>-9.4</v>
      </c>
    </row>
    <row r="149" spans="1:12">
      <c r="A149" s="267">
        <v>44743</v>
      </c>
      <c r="B149">
        <v>241.9</v>
      </c>
      <c r="C149">
        <v>269</v>
      </c>
      <c r="D149">
        <v>233.3</v>
      </c>
      <c r="E149">
        <v>253.25</v>
      </c>
      <c r="F149">
        <v>59877</v>
      </c>
      <c r="G149">
        <v>6887</v>
      </c>
      <c r="H149">
        <v>15260707</v>
      </c>
      <c r="I149">
        <v>33871</v>
      </c>
      <c r="J149">
        <v>56.57</v>
      </c>
      <c r="K149">
        <v>35.700000000000003</v>
      </c>
      <c r="L149">
        <v>11.35</v>
      </c>
    </row>
    <row r="150" spans="1:12">
      <c r="A150" s="267">
        <v>44774</v>
      </c>
      <c r="B150">
        <v>254.05</v>
      </c>
      <c r="C150">
        <v>279.14999999999998</v>
      </c>
      <c r="D150">
        <v>252.3</v>
      </c>
      <c r="E150">
        <v>263.25</v>
      </c>
      <c r="F150">
        <v>126485</v>
      </c>
      <c r="G150">
        <v>11079</v>
      </c>
      <c r="H150">
        <v>33562041</v>
      </c>
      <c r="I150">
        <v>75945</v>
      </c>
      <c r="J150">
        <v>60.04</v>
      </c>
      <c r="K150">
        <v>26.85</v>
      </c>
      <c r="L150">
        <v>9.1999999999999993</v>
      </c>
    </row>
    <row r="151" spans="1:12">
      <c r="A151" s="267">
        <v>44805</v>
      </c>
      <c r="B151">
        <v>258.95</v>
      </c>
      <c r="C151">
        <v>287.3</v>
      </c>
      <c r="D151">
        <v>255.6</v>
      </c>
      <c r="E151">
        <v>264.2</v>
      </c>
      <c r="F151">
        <v>194813</v>
      </c>
      <c r="G151">
        <v>15097</v>
      </c>
      <c r="H151">
        <v>53796593</v>
      </c>
      <c r="I151">
        <v>79801</v>
      </c>
      <c r="J151">
        <v>40.96</v>
      </c>
      <c r="K151">
        <v>31.7</v>
      </c>
      <c r="L151">
        <v>5.25</v>
      </c>
    </row>
    <row r="152" spans="1:12">
      <c r="A152" s="267">
        <v>44835</v>
      </c>
      <c r="B152">
        <v>264.14999999999998</v>
      </c>
      <c r="C152">
        <v>304.8</v>
      </c>
      <c r="D152">
        <v>262.25</v>
      </c>
      <c r="E152">
        <v>299.10000000000002</v>
      </c>
      <c r="F152">
        <v>250357</v>
      </c>
      <c r="G152">
        <v>14149</v>
      </c>
      <c r="H152">
        <v>71428844</v>
      </c>
      <c r="I152">
        <v>87751</v>
      </c>
      <c r="J152">
        <v>35.049999999999997</v>
      </c>
      <c r="K152">
        <v>42.55</v>
      </c>
      <c r="L152">
        <v>34.950000000000003</v>
      </c>
    </row>
    <row r="153" spans="1:12">
      <c r="A153" s="267">
        <v>44866</v>
      </c>
      <c r="B153">
        <v>312</v>
      </c>
      <c r="C153">
        <v>317</v>
      </c>
      <c r="D153">
        <v>276.55</v>
      </c>
      <c r="E153">
        <v>285.2</v>
      </c>
      <c r="F153">
        <v>415909</v>
      </c>
      <c r="G153">
        <v>20706</v>
      </c>
      <c r="H153">
        <v>123702492</v>
      </c>
      <c r="I153">
        <v>190663</v>
      </c>
      <c r="J153">
        <v>45.84</v>
      </c>
      <c r="K153">
        <v>40.450000000000003</v>
      </c>
      <c r="L153">
        <v>-26.8</v>
      </c>
    </row>
    <row r="154" spans="1:12">
      <c r="A154" s="267">
        <v>44896</v>
      </c>
      <c r="B154">
        <v>286.25</v>
      </c>
      <c r="C154">
        <v>290</v>
      </c>
      <c r="D154">
        <v>265.55</v>
      </c>
      <c r="E154">
        <v>271.5</v>
      </c>
      <c r="F154">
        <v>164524</v>
      </c>
      <c r="G154">
        <v>11652</v>
      </c>
      <c r="H154">
        <v>46210933</v>
      </c>
      <c r="I154">
        <v>91261</v>
      </c>
      <c r="J154">
        <v>55.47</v>
      </c>
      <c r="K154">
        <v>24.45</v>
      </c>
      <c r="L154">
        <v>-14.75</v>
      </c>
    </row>
    <row r="155" spans="1:12">
      <c r="A155" s="267">
        <v>44927</v>
      </c>
      <c r="B155">
        <v>270</v>
      </c>
      <c r="C155">
        <v>280</v>
      </c>
      <c r="D155">
        <v>251.15</v>
      </c>
      <c r="E155">
        <v>266.2</v>
      </c>
      <c r="F155">
        <v>105327</v>
      </c>
      <c r="G155">
        <v>10652</v>
      </c>
      <c r="H155">
        <v>28038231</v>
      </c>
      <c r="I155">
        <v>48512</v>
      </c>
      <c r="J155">
        <v>46.06</v>
      </c>
      <c r="K155">
        <v>28.85</v>
      </c>
      <c r="L155">
        <v>-3.8</v>
      </c>
    </row>
    <row r="156" spans="1:12">
      <c r="A156" s="267">
        <v>44958</v>
      </c>
      <c r="B156">
        <v>266.85000000000002</v>
      </c>
      <c r="C156">
        <v>278</v>
      </c>
      <c r="D156">
        <v>249.25</v>
      </c>
      <c r="E156">
        <v>262.60000000000002</v>
      </c>
      <c r="F156">
        <v>113061</v>
      </c>
      <c r="G156">
        <v>10407</v>
      </c>
      <c r="H156">
        <v>29962455</v>
      </c>
      <c r="I156">
        <v>66526</v>
      </c>
      <c r="J156">
        <v>58.84</v>
      </c>
      <c r="K156">
        <v>28.75</v>
      </c>
      <c r="L156">
        <v>-4.25</v>
      </c>
    </row>
    <row r="157" spans="1:12">
      <c r="A157" s="267">
        <v>44986</v>
      </c>
      <c r="B157">
        <v>262.2</v>
      </c>
      <c r="C157">
        <v>267.35000000000002</v>
      </c>
      <c r="D157">
        <v>245</v>
      </c>
      <c r="E157">
        <v>256.55</v>
      </c>
      <c r="F157">
        <v>97820</v>
      </c>
      <c r="G157">
        <v>7704</v>
      </c>
      <c r="H157">
        <v>24916891</v>
      </c>
      <c r="I157">
        <v>66716</v>
      </c>
      <c r="J157">
        <v>68.2</v>
      </c>
      <c r="K157">
        <v>22.35</v>
      </c>
      <c r="L157">
        <v>-5.65</v>
      </c>
    </row>
    <row r="158" spans="1:12">
      <c r="A158" s="267">
        <v>45017</v>
      </c>
      <c r="B158">
        <v>257.5</v>
      </c>
      <c r="C158">
        <v>303.14999999999998</v>
      </c>
      <c r="D158">
        <v>257</v>
      </c>
      <c r="E158">
        <v>294.85000000000002</v>
      </c>
      <c r="F158">
        <v>213543</v>
      </c>
      <c r="G158">
        <v>12805</v>
      </c>
      <c r="H158">
        <v>60814666</v>
      </c>
      <c r="I158">
        <v>104932</v>
      </c>
      <c r="J158">
        <v>49.14</v>
      </c>
      <c r="K158">
        <v>46.15</v>
      </c>
      <c r="L158">
        <v>37.35</v>
      </c>
    </row>
    <row r="159" spans="1:12">
      <c r="A159" s="267">
        <v>45047</v>
      </c>
      <c r="B159">
        <v>288</v>
      </c>
      <c r="C159">
        <v>314.95</v>
      </c>
      <c r="D159">
        <v>281.39999999999998</v>
      </c>
      <c r="E159">
        <v>297.55</v>
      </c>
      <c r="F159">
        <v>243206</v>
      </c>
      <c r="G159">
        <v>14489</v>
      </c>
      <c r="H159">
        <v>72542557</v>
      </c>
      <c r="I159">
        <v>134646</v>
      </c>
      <c r="J159">
        <v>55.36</v>
      </c>
      <c r="K159">
        <v>33.549999999999997</v>
      </c>
      <c r="L159">
        <v>9.5500000000000007</v>
      </c>
    </row>
    <row r="160" spans="1:12">
      <c r="A160" s="267">
        <v>45078</v>
      </c>
      <c r="B160" s="269">
        <v>297.95</v>
      </c>
      <c r="C160" s="269">
        <v>327.60000000000002</v>
      </c>
      <c r="D160" s="269">
        <v>289.85000000000002</v>
      </c>
      <c r="E160" s="269">
        <v>310.2</v>
      </c>
      <c r="F160" s="269">
        <v>407623</v>
      </c>
      <c r="G160" s="269">
        <v>16744</v>
      </c>
      <c r="H160" s="269">
        <v>126903944</v>
      </c>
      <c r="I160" s="269">
        <v>217475</v>
      </c>
      <c r="J160" s="269">
        <v>53.35</v>
      </c>
      <c r="K160" s="269">
        <v>37.75</v>
      </c>
      <c r="L160" s="269">
        <v>12.25</v>
      </c>
    </row>
    <row r="161" spans="1:12">
      <c r="A161" s="267">
        <v>45108</v>
      </c>
      <c r="B161" s="269">
        <v>310.5</v>
      </c>
      <c r="C161" s="269">
        <v>350.2</v>
      </c>
      <c r="D161" s="269">
        <v>306.8</v>
      </c>
      <c r="E161" s="269">
        <v>341.45</v>
      </c>
      <c r="F161" s="269">
        <v>480140</v>
      </c>
      <c r="G161" s="269">
        <v>20081</v>
      </c>
      <c r="H161" s="269">
        <v>160584810</v>
      </c>
      <c r="I161" s="269">
        <v>277509</v>
      </c>
      <c r="J161" s="269">
        <v>57.8</v>
      </c>
      <c r="K161" s="269">
        <v>43.4</v>
      </c>
      <c r="L161" s="269">
        <v>30.95</v>
      </c>
    </row>
    <row r="162" spans="1:12">
      <c r="A162" s="267">
        <v>45139</v>
      </c>
      <c r="B162" s="269">
        <v>345.1</v>
      </c>
      <c r="C162" s="269">
        <v>428</v>
      </c>
      <c r="D162" s="269">
        <v>336.3</v>
      </c>
      <c r="E162" s="269">
        <v>378.45</v>
      </c>
      <c r="F162" s="269">
        <v>896427</v>
      </c>
      <c r="G162" s="269">
        <v>34278</v>
      </c>
      <c r="H162" s="269">
        <v>350642539</v>
      </c>
      <c r="I162" s="269">
        <v>365414</v>
      </c>
      <c r="J162" s="269">
        <v>40.76</v>
      </c>
      <c r="K162" s="269">
        <v>91.7</v>
      </c>
      <c r="L162" s="269">
        <v>33.35</v>
      </c>
    </row>
    <row r="163" spans="1:12">
      <c r="A163" s="267">
        <v>45170</v>
      </c>
      <c r="B163" s="269">
        <v>377.1</v>
      </c>
      <c r="C163" s="269">
        <v>407.95</v>
      </c>
      <c r="D163" s="269">
        <v>361.35</v>
      </c>
      <c r="E163" s="269">
        <v>383.6</v>
      </c>
      <c r="F163" s="269">
        <v>472968</v>
      </c>
      <c r="G163" s="269">
        <v>20928</v>
      </c>
      <c r="H163" s="269">
        <v>179926504</v>
      </c>
      <c r="I163" s="269">
        <v>251828</v>
      </c>
      <c r="J163" s="269">
        <v>53.24</v>
      </c>
      <c r="K163" s="269">
        <v>46.6</v>
      </c>
      <c r="L163" s="269">
        <v>6.5</v>
      </c>
    </row>
    <row r="164" spans="1:12">
      <c r="A164" s="267">
        <v>45200</v>
      </c>
      <c r="B164" s="269">
        <v>389.95</v>
      </c>
      <c r="C164" s="269">
        <v>396.85</v>
      </c>
      <c r="D164" s="269">
        <v>344</v>
      </c>
      <c r="E164" s="269">
        <v>361.95</v>
      </c>
      <c r="F164" s="269">
        <v>221155</v>
      </c>
      <c r="G164" s="269">
        <v>13784</v>
      </c>
      <c r="H164" s="269">
        <v>82750043</v>
      </c>
      <c r="I164" s="269">
        <v>112309</v>
      </c>
      <c r="J164" s="269">
        <v>50.78</v>
      </c>
      <c r="K164" s="269">
        <v>52.85</v>
      </c>
      <c r="L164" s="269">
        <v>-28</v>
      </c>
    </row>
    <row r="165" spans="1:12">
      <c r="A165" s="267">
        <v>45231</v>
      </c>
      <c r="B165" s="269">
        <v>363.25</v>
      </c>
      <c r="C165" s="269">
        <v>415.15</v>
      </c>
      <c r="D165" s="269">
        <v>355.9</v>
      </c>
      <c r="E165" s="269">
        <v>393.05</v>
      </c>
      <c r="F165" s="269">
        <v>397832</v>
      </c>
      <c r="G165" s="269">
        <v>20108</v>
      </c>
      <c r="H165" s="269">
        <v>156828548</v>
      </c>
      <c r="I165" s="269">
        <v>182000</v>
      </c>
      <c r="J165" s="269">
        <v>45.75</v>
      </c>
      <c r="K165" s="269">
        <v>59.25</v>
      </c>
      <c r="L165" s="269">
        <v>29.8</v>
      </c>
    </row>
    <row r="166" spans="1:12">
      <c r="A166" s="267">
        <v>45261</v>
      </c>
      <c r="B166" s="269">
        <v>393.1</v>
      </c>
      <c r="C166" s="269">
        <v>423.8</v>
      </c>
      <c r="D166" s="269">
        <v>375.65</v>
      </c>
      <c r="E166" s="269">
        <v>396.05</v>
      </c>
      <c r="F166" s="269">
        <v>256808</v>
      </c>
      <c r="G166" s="269">
        <v>12669</v>
      </c>
      <c r="H166" s="269">
        <v>102460231</v>
      </c>
      <c r="I166" s="269">
        <v>119502</v>
      </c>
      <c r="J166" s="269">
        <v>46.53</v>
      </c>
      <c r="K166" s="269">
        <v>48.15</v>
      </c>
      <c r="L166" s="269">
        <v>2.95</v>
      </c>
    </row>
    <row r="167" spans="1:12">
      <c r="A167" s="267">
        <v>45292</v>
      </c>
      <c r="B167" s="269">
        <v>397.6</v>
      </c>
      <c r="C167" s="269">
        <v>455.9</v>
      </c>
      <c r="D167" s="269">
        <v>392.45</v>
      </c>
      <c r="E167" s="269">
        <v>418</v>
      </c>
      <c r="F167" s="269">
        <v>825056</v>
      </c>
      <c r="G167" s="269">
        <v>35538</v>
      </c>
      <c r="H167" s="269">
        <v>351345544</v>
      </c>
      <c r="I167" s="269">
        <v>346243</v>
      </c>
      <c r="J167" s="269">
        <v>41.97</v>
      </c>
      <c r="K167" s="269">
        <v>63.45</v>
      </c>
      <c r="L167" s="269">
        <v>20.399999999999999</v>
      </c>
    </row>
    <row r="168" spans="1:12">
      <c r="A168" s="267">
        <v>45323</v>
      </c>
      <c r="B168" s="269">
        <v>415.5</v>
      </c>
      <c r="C168" s="269">
        <v>487.5</v>
      </c>
      <c r="D168" s="269">
        <v>413.5</v>
      </c>
      <c r="E168" s="269">
        <v>436.25</v>
      </c>
      <c r="F168" s="269">
        <v>625557</v>
      </c>
      <c r="G168" s="269">
        <v>28649</v>
      </c>
      <c r="H168" s="269">
        <v>282383203</v>
      </c>
      <c r="I168" s="269">
        <v>294840</v>
      </c>
      <c r="J168" s="269">
        <v>47.13</v>
      </c>
      <c r="K168" s="269">
        <v>74</v>
      </c>
      <c r="L168" s="269">
        <v>20.75</v>
      </c>
    </row>
    <row r="169" spans="1:12">
      <c r="A169" s="267">
        <v>45352</v>
      </c>
      <c r="B169" s="269">
        <v>444.95</v>
      </c>
      <c r="C169" s="269">
        <v>465.45</v>
      </c>
      <c r="D169" s="269">
        <v>405.75</v>
      </c>
      <c r="E169" s="269">
        <v>424.55</v>
      </c>
      <c r="F169" s="269">
        <v>189211</v>
      </c>
      <c r="G169" s="269">
        <v>11136</v>
      </c>
      <c r="H169" s="269">
        <v>82543287</v>
      </c>
      <c r="I169" s="269">
        <v>91847</v>
      </c>
      <c r="J169" s="269">
        <v>48.54</v>
      </c>
      <c r="K169" s="269">
        <v>59.7</v>
      </c>
      <c r="L169" s="269">
        <v>-20.399999999999999</v>
      </c>
    </row>
    <row r="170" spans="1:12">
      <c r="A170" s="267">
        <v>45383</v>
      </c>
      <c r="B170" s="269">
        <v>430.4</v>
      </c>
      <c r="C170" s="269">
        <v>468.45</v>
      </c>
      <c r="D170" s="269">
        <v>427.55</v>
      </c>
      <c r="E170" s="269">
        <v>452.95</v>
      </c>
      <c r="F170" s="269">
        <v>126673</v>
      </c>
      <c r="G170" s="269">
        <v>8954</v>
      </c>
      <c r="H170" s="269">
        <v>56890392</v>
      </c>
      <c r="I170" s="269">
        <v>66464</v>
      </c>
      <c r="J170" s="269">
        <v>52.47</v>
      </c>
      <c r="K170" s="269">
        <v>40.9</v>
      </c>
      <c r="L170" s="269">
        <v>22.55</v>
      </c>
    </row>
    <row r="171" spans="1:12">
      <c r="A171" s="267">
        <v>45413</v>
      </c>
      <c r="B171" s="269">
        <v>454.35</v>
      </c>
      <c r="C171" s="269">
        <v>491.2</v>
      </c>
      <c r="D171" s="269">
        <v>428.55</v>
      </c>
      <c r="E171" s="269">
        <v>432.8</v>
      </c>
      <c r="F171" s="269">
        <v>272828</v>
      </c>
      <c r="G171" s="269">
        <v>19597</v>
      </c>
      <c r="H171" s="269">
        <v>126046621</v>
      </c>
      <c r="I171" s="269">
        <v>149867</v>
      </c>
      <c r="J171" s="269">
        <v>54.93</v>
      </c>
      <c r="K171" s="269">
        <v>62.65</v>
      </c>
      <c r="L171" s="269">
        <v>-21.55</v>
      </c>
    </row>
    <row r="172" spans="1:12">
      <c r="A172" s="267">
        <v>45444</v>
      </c>
      <c r="B172" s="269">
        <v>441.5</v>
      </c>
      <c r="C172" s="269">
        <v>464.2</v>
      </c>
      <c r="D172" s="269">
        <v>405.05</v>
      </c>
      <c r="E172" s="269">
        <v>458.55</v>
      </c>
      <c r="F172" s="269">
        <v>89896</v>
      </c>
      <c r="G172" s="269">
        <v>7131</v>
      </c>
      <c r="H172" s="269">
        <v>39393932</v>
      </c>
      <c r="I172" s="269">
        <v>45323</v>
      </c>
      <c r="J172" s="269">
        <v>50.42</v>
      </c>
      <c r="K172" s="269">
        <v>59.15</v>
      </c>
      <c r="L172" s="269">
        <v>17.05</v>
      </c>
    </row>
  </sheetData>
  <phoneticPr fontId="201" type="noConversion"/>
  <hyperlinks>
    <hyperlink ref="N9" r:id="rId1" xr:uid="{B0F6A57C-8A46-4B1D-8124-E7F45D56B0A1}"/>
  </hyperlinks>
  <pageMargins left="0.7" right="0.7" top="0.75" bottom="0.75" header="0.3" footer="0.3"/>
  <pageSetup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Summary</vt:lpstr>
      <vt:lpstr>Model</vt:lpstr>
      <vt:lpstr>Quarterly results</vt:lpstr>
      <vt:lpstr>Valuation</vt:lpstr>
      <vt:lpstr>Cash Flow Chart</vt:lpstr>
      <vt:lpstr>Share Price</vt:lpstr>
      <vt:lpstr>'Quarterly results'!Print_Area</vt:lpstr>
      <vt:lpstr>Summary!Print_Area</vt:lpstr>
    </vt:vector>
  </TitlesOfParts>
  <Manager/>
  <Company>Macquarie Group Limited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pranjan1</dc:creator>
  <cp:keywords/>
  <dc:description/>
  <cp:lastModifiedBy>Harsh Adepu</cp:lastModifiedBy>
  <cp:revision/>
  <cp:lastPrinted>2024-02-23T06:58:54Z</cp:lastPrinted>
  <dcterms:created xsi:type="dcterms:W3CDTF">2009-11-03T06:27:40Z</dcterms:created>
  <dcterms:modified xsi:type="dcterms:W3CDTF">2025-04-22T08:01:55Z</dcterms:modified>
  <cp:category/>
  <cp:contentStatus/>
</cp:coreProperties>
</file>